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Betson\PycharmProjects\Laudo Pericial\"/>
    </mc:Choice>
  </mc:AlternateContent>
  <bookViews>
    <workbookView minimized="1" xWindow="0" yWindow="0" windowWidth="15345" windowHeight="5235" tabRatio="666" activeTab="4"/>
  </bookViews>
  <sheets>
    <sheet name="auxiliares" sheetId="2" r:id="rId1"/>
    <sheet name="delegados" sheetId="3" r:id="rId2"/>
    <sheet name="dphs" sheetId="4" r:id="rId3"/>
    <sheet name="municipios" sheetId="5" r:id="rId4"/>
    <sheet name="Ocorrências .9" sheetId="6" r:id="rId5"/>
    <sheet name=".10 (mês 07~12)" sheetId="16" r:id="rId6"/>
    <sheet name=".9 (mês 01~06)" sheetId="19" r:id="rId7"/>
    <sheet name=".10 (mês 01~06)" sheetId="20" r:id="rId8"/>
    <sheet name=".12" sheetId="21" r:id="rId9"/>
    <sheet name=".13" sheetId="17" r:id="rId10"/>
    <sheet name="Ordem de Saída" sheetId="13" r:id="rId11"/>
    <sheet name="ESCALA" sheetId="12" r:id="rId12"/>
    <sheet name="Passagem Serviço" sheetId="22" r:id="rId13"/>
    <sheet name="Estatísticas casos" sheetId="24" r:id="rId14"/>
    <sheet name="Planilha1" sheetId="25" r:id="rId15"/>
    <sheet name="peritos" sheetId="7" r:id="rId16"/>
    <sheet name="vestigios" sheetId="8" r:id="rId17"/>
    <sheet name="vitimas" sheetId="9" r:id="rId18"/>
  </sheets>
  <definedNames>
    <definedName name="auxiliares" localSheetId="0" hidden="1">auxiliares!$A$1:$C$77</definedName>
    <definedName name="AUXILIARES">#REF!</definedName>
    <definedName name="AuxiliaresGeph">#REF!</definedName>
    <definedName name="delegados" localSheetId="1" hidden="1">delegados!$A$1:$C$466</definedName>
    <definedName name="DPHs" localSheetId="2" hidden="1">dphs!$A$1:$D$16</definedName>
    <definedName name="DPHs">#REF!</definedName>
    <definedName name="EXAMES_INFORMATICA_FORENSE">#REF!</definedName>
    <definedName name="LOCAL">#REF!</definedName>
    <definedName name="municipios" localSheetId="3" hidden="1">municipios!$A$1:$B$17</definedName>
    <definedName name="ocorrencias" localSheetId="5" hidden="1">'.10 (mês 07~12)'!$Z$2:$BC$737</definedName>
    <definedName name="ocorrencias" localSheetId="4" hidden="1">'Ocorrências .9'!$AA$2:$BD$737</definedName>
    <definedName name="peritos" localSheetId="15" hidden="1">peritos!$A$1:$C$28</definedName>
    <definedName name="PERITOSCRIMINAIS">#REF!</definedName>
    <definedName name="PERITOSCRIMINAIS2">#REF!</definedName>
    <definedName name="vestigios" localSheetId="16" hidden="1">vestigios!$A$1:$I$587</definedName>
    <definedName name="vitimas" localSheetId="17" hidden="1">vitimas!$A$1:$J$696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xiliares_70f5e0c6-1dcb-4257-8882-26553d7cdd06" name="auxiliares" connection="Database11_be"/>
          <x15:modelTable id="delegados_686b7440-d5c5-41e3-b69b-00ea912d1e0f" name="delegados" connection="Database11_be"/>
          <x15:modelTable id="DPHs_b67d0639-754a-45a3-a569-cf7c1777a72b" name="DPHs" connection="Database11_be"/>
          <x15:modelTable id="municipios_50d2e12c-a4cb-429e-bc9b-b9ddba3adf56" name="municipios" connection="Database11_be"/>
          <x15:modelTable id="ocorrencias_73d1d0d3-0942-4ebd-9199-75eada113e4d" name="ocorrencias" connection="Database11_be"/>
          <x15:modelTable id="peritos_2a35d84b-a2f5-4666-97aa-6a9b90928180" name="peritos" connection="Database11_be"/>
          <x15:modelTable id="vestigios_6616189a-63e7-4cd9-a55b-2e7c3eec546e" name="vestigios" connection="Database11_be"/>
          <x15:modelTable id="vitimas_38cd5c2c-077e-499a-8abd-e49a1d64a318" name="vitimas" connection="Database11_be"/>
        </x15:modelTables>
        <x15:modelRelationships>
          <x15:modelRelationship fromTable="ocorrencias" fromColumn="matricula_auxiliar" toTable="auxiliares" toColumn="matricula"/>
          <x15:modelRelationship fromTable="ocorrencias" fromColumn="matricula_delegado" toTable="delegados" toColumn="matricula"/>
          <x15:modelRelationship fromTable="ocorrencias" fromColumn="DPH" toTable="DPHs" toColumn="DPH"/>
          <x15:modelRelationship fromTable="ocorrencias" fromColumn="municipio" toTable="municipios" toColumn="ID"/>
          <x15:modelRelationship fromTable="ocorrencias" fromColumn="matricula_perito" toTable="peritos" toColumn="matricula"/>
          <x15:modelRelationship fromTable="vestigios" fromColumn="ocorrencia_id" toTable="ocorrencias" toColumn="ocorrencia_id"/>
          <x15:modelRelationship fromTable="vitimas" fromColumn="ocorrencia_id" toTable="ocorrencias" toColumn="ocorrencia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Z9" i="6"/>
  <c r="Y9" i="6"/>
  <c r="X9" i="6"/>
  <c r="W9" i="6"/>
  <c r="V9" i="6"/>
  <c r="U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B9" i="6" s="1"/>
  <c r="A9" i="6" l="1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B328" i="16"/>
  <c r="B329" i="16"/>
  <c r="B330" i="16"/>
  <c r="B332" i="16"/>
  <c r="B333" i="16"/>
  <c r="B334" i="16"/>
  <c r="B335" i="16"/>
  <c r="B347" i="16"/>
  <c r="B349" i="16"/>
  <c r="B351" i="16"/>
  <c r="B353" i="16"/>
  <c r="B355" i="16"/>
  <c r="B361" i="16"/>
  <c r="B365" i="16"/>
  <c r="B366" i="16"/>
  <c r="B367" i="16"/>
  <c r="B372" i="16"/>
  <c r="B374" i="16"/>
  <c r="B377" i="16"/>
  <c r="B379" i="16"/>
  <c r="B381" i="16"/>
  <c r="B382" i="16"/>
  <c r="B385" i="16"/>
  <c r="B386" i="16"/>
  <c r="B387" i="16"/>
  <c r="B393" i="16"/>
  <c r="B395" i="16"/>
  <c r="B396" i="16"/>
  <c r="B397" i="16"/>
  <c r="B398" i="16"/>
  <c r="B402" i="16"/>
  <c r="B403" i="16"/>
  <c r="B406" i="16"/>
  <c r="B407" i="16"/>
  <c r="B412" i="16"/>
  <c r="B414" i="16"/>
  <c r="B416" i="16"/>
  <c r="B419" i="16"/>
  <c r="B424" i="16"/>
  <c r="B427" i="16"/>
  <c r="B428" i="16"/>
  <c r="B429" i="16"/>
  <c r="B430" i="16"/>
  <c r="B432" i="16"/>
  <c r="B433" i="16"/>
  <c r="B434" i="16"/>
  <c r="B435" i="16"/>
  <c r="B436" i="16"/>
  <c r="B437" i="16"/>
  <c r="B438" i="16"/>
  <c r="B439" i="16"/>
  <c r="B441" i="16"/>
  <c r="B444" i="16"/>
  <c r="B448" i="16"/>
  <c r="B449" i="16"/>
  <c r="B450" i="16"/>
  <c r="B451" i="16"/>
  <c r="B453" i="16"/>
  <c r="B461" i="16"/>
  <c r="B462" i="16"/>
  <c r="B464" i="16"/>
  <c r="B465" i="16"/>
  <c r="B468" i="16"/>
  <c r="B475" i="16"/>
  <c r="B476" i="16"/>
  <c r="B477" i="16"/>
  <c r="B480" i="16"/>
  <c r="B481" i="16"/>
  <c r="B482" i="16"/>
  <c r="B490" i="16"/>
  <c r="B491" i="16"/>
  <c r="B501" i="16"/>
  <c r="B512" i="16"/>
  <c r="B531" i="16"/>
  <c r="B550" i="16"/>
  <c r="B609" i="16"/>
  <c r="B628" i="16"/>
  <c r="B732" i="16"/>
  <c r="B199" i="16"/>
  <c r="B200" i="16"/>
  <c r="B212" i="16"/>
  <c r="B268" i="16"/>
  <c r="B277" i="16"/>
  <c r="B285" i="16"/>
  <c r="B297" i="16"/>
  <c r="B299" i="16"/>
  <c r="B370" i="16"/>
  <c r="B413" i="16"/>
  <c r="B442" i="16"/>
  <c r="B452" i="16"/>
  <c r="B463" i="16"/>
  <c r="B472" i="16"/>
  <c r="B473" i="16"/>
  <c r="B474" i="16"/>
  <c r="B478" i="16"/>
  <c r="B485" i="16"/>
  <c r="B486" i="16"/>
  <c r="B488" i="16"/>
  <c r="B489" i="16"/>
  <c r="B494" i="16"/>
  <c r="B500" i="16"/>
  <c r="B526" i="16"/>
  <c r="B529" i="16"/>
  <c r="B534" i="16"/>
  <c r="B570" i="16"/>
  <c r="B701" i="16"/>
  <c r="B708" i="16"/>
  <c r="B233" i="16"/>
  <c r="B234" i="16"/>
  <c r="B241" i="16"/>
  <c r="B243" i="16"/>
  <c r="B302" i="16"/>
  <c r="B305" i="16"/>
  <c r="B27" i="16"/>
  <c r="B36" i="16"/>
  <c r="B67" i="16"/>
  <c r="B71" i="16"/>
  <c r="B125" i="16"/>
  <c r="B165" i="16"/>
  <c r="B344" i="16"/>
  <c r="B360" i="16"/>
  <c r="B368" i="16"/>
  <c r="B375" i="16"/>
  <c r="B380" i="16"/>
  <c r="B384" i="16"/>
  <c r="B389" i="16"/>
  <c r="B400" i="16"/>
  <c r="B408" i="16"/>
  <c r="B409" i="16"/>
  <c r="B418" i="16"/>
  <c r="B422" i="16"/>
  <c r="B425" i="16"/>
  <c r="B431" i="16"/>
  <c r="B469" i="16"/>
  <c r="B493" i="16"/>
  <c r="B496" i="16"/>
  <c r="B497" i="16"/>
  <c r="B508" i="16"/>
  <c r="B515" i="16"/>
  <c r="B520" i="16"/>
  <c r="B547" i="16"/>
  <c r="B549" i="16"/>
  <c r="B564" i="16"/>
  <c r="B715" i="16"/>
  <c r="B735" i="16"/>
  <c r="B470" i="16"/>
  <c r="B626" i="16"/>
  <c r="B678" i="16"/>
  <c r="B724" i="16"/>
  <c r="B296" i="16"/>
  <c r="B336" i="16"/>
  <c r="B346" i="16"/>
  <c r="B348" i="16"/>
  <c r="B357" i="16"/>
  <c r="B362" i="16"/>
  <c r="B363" i="16"/>
  <c r="B364" i="16"/>
  <c r="B376" i="16"/>
  <c r="B390" i="16"/>
  <c r="B458" i="16"/>
  <c r="B492" i="16"/>
  <c r="B504" i="16"/>
  <c r="B513" i="16"/>
  <c r="B518" i="16"/>
  <c r="B533" i="16"/>
  <c r="B536" i="16"/>
  <c r="B540" i="16"/>
  <c r="B543" i="16"/>
  <c r="B552" i="16"/>
  <c r="B563" i="16"/>
  <c r="B572" i="16"/>
  <c r="B576" i="16"/>
  <c r="B579" i="16"/>
  <c r="B581" i="16"/>
  <c r="B583" i="16"/>
  <c r="B589" i="16"/>
  <c r="B593" i="16"/>
  <c r="B601" i="16"/>
  <c r="B604" i="16"/>
  <c r="B605" i="16"/>
  <c r="B613" i="16"/>
  <c r="B619" i="16"/>
  <c r="B623" i="16"/>
  <c r="B625" i="16"/>
  <c r="B654" i="16"/>
  <c r="B657" i="16"/>
  <c r="B671" i="16"/>
  <c r="B674" i="16"/>
  <c r="B676" i="16"/>
  <c r="B682" i="16"/>
  <c r="B686" i="16"/>
  <c r="B688" i="16"/>
  <c r="B691" i="16"/>
  <c r="B694" i="16"/>
  <c r="B700" i="16"/>
  <c r="B702" i="16"/>
  <c r="B704" i="16"/>
  <c r="B710" i="16"/>
  <c r="B717" i="16"/>
  <c r="B720" i="16"/>
  <c r="B193" i="16"/>
  <c r="B194" i="16"/>
  <c r="B205" i="16"/>
  <c r="B219" i="16"/>
  <c r="B251" i="16"/>
  <c r="B257" i="16"/>
  <c r="B259" i="16"/>
  <c r="B269" i="16"/>
  <c r="B274" i="16"/>
  <c r="B290" i="16"/>
  <c r="B292" i="16"/>
  <c r="B301" i="16"/>
  <c r="B303" i="16"/>
  <c r="B304" i="16"/>
  <c r="B312" i="16"/>
  <c r="B320" i="16"/>
  <c r="B19" i="16"/>
  <c r="B24" i="16"/>
  <c r="B33" i="16"/>
  <c r="B35" i="16"/>
  <c r="B61" i="16"/>
  <c r="B75" i="16"/>
  <c r="B51" i="16"/>
  <c r="B79" i="16"/>
  <c r="B93" i="16"/>
  <c r="B133" i="16"/>
  <c r="B139" i="16"/>
  <c r="B141" i="16"/>
  <c r="B145" i="16"/>
  <c r="B149" i="16"/>
  <c r="B203" i="16"/>
  <c r="B341" i="16"/>
  <c r="B388" i="16"/>
  <c r="B181" i="16"/>
  <c r="B183" i="16"/>
  <c r="B186" i="16"/>
  <c r="B187" i="16"/>
  <c r="B188" i="16"/>
  <c r="B457" i="16"/>
  <c r="B495" i="16"/>
  <c r="B514" i="16"/>
  <c r="B521" i="16"/>
  <c r="B524" i="16"/>
  <c r="B539" i="16"/>
  <c r="B556" i="16"/>
  <c r="B565" i="16"/>
  <c r="B574" i="16"/>
  <c r="B575" i="16"/>
  <c r="B590" i="16"/>
  <c r="B599" i="16"/>
  <c r="B600" i="16"/>
  <c r="B603" i="16"/>
  <c r="B612" i="16"/>
  <c r="B624" i="16"/>
  <c r="B629" i="16"/>
  <c r="B631" i="16"/>
  <c r="B634" i="16"/>
  <c r="B636" i="16"/>
  <c r="B642" i="16"/>
  <c r="B648" i="16"/>
  <c r="B649" i="16"/>
  <c r="B653" i="16"/>
  <c r="B660" i="16"/>
  <c r="B666" i="16"/>
  <c r="B668" i="16"/>
  <c r="B669" i="16"/>
  <c r="B707" i="16"/>
  <c r="B711" i="16"/>
  <c r="B723" i="16"/>
  <c r="B736" i="16"/>
  <c r="B170" i="16"/>
  <c r="B174" i="16"/>
  <c r="B175" i="16"/>
  <c r="B176" i="16"/>
  <c r="B189" i="16"/>
  <c r="B195" i="16"/>
  <c r="B197" i="16"/>
  <c r="B211" i="16"/>
  <c r="B217" i="16"/>
  <c r="B220" i="16"/>
  <c r="B221" i="16"/>
  <c r="B230" i="16"/>
  <c r="B231" i="16"/>
  <c r="B236" i="16"/>
  <c r="B237" i="16"/>
  <c r="B244" i="16"/>
  <c r="B248" i="16"/>
  <c r="B252" i="16"/>
  <c r="B262" i="16"/>
  <c r="B264" i="16"/>
  <c r="B267" i="16"/>
  <c r="B271" i="16"/>
  <c r="B294" i="16"/>
  <c r="B298" i="16"/>
  <c r="B308" i="16"/>
  <c r="B316" i="16"/>
  <c r="B323" i="16"/>
  <c r="B324" i="16"/>
  <c r="B6" i="16"/>
  <c r="B9" i="16"/>
  <c r="B13" i="16"/>
  <c r="B15" i="16"/>
  <c r="B25" i="16"/>
  <c r="B59" i="16"/>
  <c r="B65" i="16"/>
  <c r="B73" i="16"/>
  <c r="B77" i="16"/>
  <c r="B43" i="16"/>
  <c r="B44" i="16"/>
  <c r="B45" i="16"/>
  <c r="B47" i="16"/>
  <c r="B48" i="16"/>
  <c r="B55" i="16"/>
  <c r="B56" i="16"/>
  <c r="B83" i="16"/>
  <c r="B89" i="16"/>
  <c r="B95" i="16"/>
  <c r="B113" i="16"/>
  <c r="B127" i="16"/>
  <c r="B129" i="16"/>
  <c r="B135" i="16"/>
  <c r="B137" i="16"/>
  <c r="B155" i="16"/>
  <c r="B159" i="16"/>
  <c r="B161" i="16"/>
  <c r="B167" i="16"/>
  <c r="B326" i="16"/>
  <c r="B331" i="16"/>
  <c r="B338" i="16"/>
  <c r="B342" i="16"/>
  <c r="B383" i="16"/>
  <c r="B391" i="16"/>
  <c r="B404" i="16"/>
  <c r="B411" i="16"/>
  <c r="B423" i="16"/>
  <c r="B440" i="16"/>
  <c r="B456" i="16"/>
  <c r="B459" i="16"/>
  <c r="B467" i="16"/>
  <c r="B507" i="16"/>
  <c r="B516" i="16"/>
  <c r="B519" i="16"/>
  <c r="B532" i="16"/>
  <c r="B538" i="16"/>
  <c r="B546" i="16"/>
  <c r="B555" i="16"/>
  <c r="B651" i="16"/>
  <c r="B208" i="16"/>
  <c r="B34" i="16"/>
  <c r="B41" i="16"/>
  <c r="B91" i="16"/>
  <c r="B177" i="16"/>
  <c r="B180" i="16"/>
  <c r="B184" i="16"/>
  <c r="B185" i="16"/>
  <c r="B554" i="16"/>
  <c r="B559" i="16"/>
  <c r="B566" i="16"/>
  <c r="B567" i="16"/>
  <c r="B573" i="16"/>
  <c r="B577" i="16"/>
  <c r="B584" i="16"/>
  <c r="B585" i="16"/>
  <c r="B588" i="16"/>
  <c r="B591" i="16"/>
  <c r="B592" i="16"/>
  <c r="B594" i="16"/>
  <c r="B595" i="16"/>
  <c r="B598" i="16"/>
  <c r="B606" i="16"/>
  <c r="B616" i="16"/>
  <c r="B627" i="16"/>
  <c r="B635" i="16"/>
  <c r="B638" i="16"/>
  <c r="B641" i="16"/>
  <c r="B643" i="16"/>
  <c r="B646" i="16"/>
  <c r="B647" i="16"/>
  <c r="B652" i="16"/>
  <c r="B659" i="16"/>
  <c r="B661" i="16"/>
  <c r="B664" i="16"/>
  <c r="B690" i="16"/>
  <c r="B693" i="16"/>
  <c r="B697" i="16"/>
  <c r="B698" i="16"/>
  <c r="B709" i="16"/>
  <c r="B718" i="16"/>
  <c r="B719" i="16"/>
  <c r="B722" i="16"/>
  <c r="B727" i="16"/>
  <c r="B728" i="16"/>
  <c r="B729" i="16"/>
  <c r="B731" i="16"/>
  <c r="B737" i="16"/>
  <c r="B171" i="16"/>
  <c r="B173" i="16"/>
  <c r="B192" i="16"/>
  <c r="B196" i="16"/>
  <c r="B204" i="16"/>
  <c r="B207" i="16"/>
  <c r="B210" i="16"/>
  <c r="B213" i="16"/>
  <c r="B218" i="16"/>
  <c r="B224" i="16"/>
  <c r="B242" i="16"/>
  <c r="B253" i="16"/>
  <c r="B254" i="16"/>
  <c r="B256" i="16"/>
  <c r="B258" i="16"/>
  <c r="B265" i="16"/>
  <c r="B273" i="16"/>
  <c r="B276" i="16"/>
  <c r="B278" i="16"/>
  <c r="B279" i="16"/>
  <c r="B280" i="16"/>
  <c r="B281" i="16"/>
  <c r="B284" i="16"/>
  <c r="B286" i="16"/>
  <c r="B288" i="16"/>
  <c r="B307" i="16"/>
  <c r="B310" i="16"/>
  <c r="B313" i="16"/>
  <c r="B317" i="16"/>
  <c r="B318" i="16"/>
  <c r="B321" i="16"/>
  <c r="B11" i="16"/>
  <c r="B23" i="16"/>
  <c r="B30" i="16"/>
  <c r="B31" i="16"/>
  <c r="B38" i="16"/>
  <c r="B57" i="16"/>
  <c r="B69" i="16"/>
  <c r="B40" i="16"/>
  <c r="B42" i="16"/>
  <c r="B49" i="16"/>
  <c r="B50" i="16"/>
  <c r="B85" i="16"/>
  <c r="B97" i="16"/>
  <c r="B103" i="16"/>
  <c r="B109" i="16"/>
  <c r="B117" i="16"/>
  <c r="B119" i="16"/>
  <c r="B121" i="16"/>
  <c r="B143" i="16"/>
  <c r="B147" i="16"/>
  <c r="B151" i="16"/>
  <c r="B153" i="16"/>
  <c r="B157" i="16"/>
  <c r="B163" i="16"/>
  <c r="B325" i="16"/>
  <c r="B339" i="16"/>
  <c r="B340" i="16"/>
  <c r="B350" i="16"/>
  <c r="B352" i="16"/>
  <c r="B354" i="16"/>
  <c r="B358" i="16"/>
  <c r="B359" i="16"/>
  <c r="B371" i="16"/>
  <c r="B378" i="16"/>
  <c r="B392" i="16"/>
  <c r="B394" i="16"/>
  <c r="B399" i="16"/>
  <c r="B417" i="16"/>
  <c r="B426" i="16"/>
  <c r="B443" i="16"/>
  <c r="B445" i="16"/>
  <c r="B446" i="16"/>
  <c r="B182" i="16"/>
  <c r="B447" i="16"/>
  <c r="B454" i="16"/>
  <c r="B460" i="16"/>
  <c r="B466" i="16"/>
  <c r="B483" i="16"/>
  <c r="B502" i="16"/>
  <c r="B503" i="16"/>
  <c r="B505" i="16"/>
  <c r="B506" i="16"/>
  <c r="B509" i="16"/>
  <c r="B511" i="16"/>
  <c r="B517" i="16"/>
  <c r="B522" i="16"/>
  <c r="B523" i="16"/>
  <c r="B525" i="16"/>
  <c r="B527" i="16"/>
  <c r="B528" i="16"/>
  <c r="B530" i="16"/>
  <c r="B535" i="16"/>
  <c r="B542" i="16"/>
  <c r="B544" i="16"/>
  <c r="B545" i="16"/>
  <c r="B548" i="16"/>
  <c r="B551" i="16"/>
  <c r="B553" i="16"/>
  <c r="B560" i="16"/>
  <c r="B561" i="16"/>
  <c r="B562" i="16"/>
  <c r="B568" i="16"/>
  <c r="B569" i="16"/>
  <c r="B578" i="16"/>
  <c r="B580" i="16"/>
  <c r="B582" i="16"/>
  <c r="B596" i="16"/>
  <c r="B597" i="16"/>
  <c r="B602" i="16"/>
  <c r="B610" i="16"/>
  <c r="B611" i="16"/>
  <c r="B615" i="16"/>
  <c r="B618" i="16"/>
  <c r="B620" i="16"/>
  <c r="B621" i="16"/>
  <c r="B622" i="16"/>
  <c r="B630" i="16"/>
  <c r="B633" i="16"/>
  <c r="B639" i="16"/>
  <c r="B650" i="16"/>
  <c r="B655" i="16"/>
  <c r="B658" i="16"/>
  <c r="B662" i="16"/>
  <c r="B665" i="16"/>
  <c r="B667" i="16"/>
  <c r="B670" i="16"/>
  <c r="B673" i="16"/>
  <c r="B675" i="16"/>
  <c r="B679" i="16"/>
  <c r="B681" i="16"/>
  <c r="B683" i="16"/>
  <c r="B687" i="16"/>
  <c r="B689" i="16"/>
  <c r="B695" i="16"/>
  <c r="B699" i="16"/>
  <c r="B703" i="16"/>
  <c r="B705" i="16"/>
  <c r="B712" i="16"/>
  <c r="B713" i="16"/>
  <c r="B714" i="16"/>
  <c r="B716" i="16"/>
  <c r="B725" i="16"/>
  <c r="B733" i="16"/>
  <c r="B734" i="16"/>
  <c r="B169" i="16"/>
  <c r="B201" i="16"/>
  <c r="B209" i="16"/>
  <c r="B216" i="16"/>
  <c r="B222" i="16"/>
  <c r="B225" i="16"/>
  <c r="B232" i="16"/>
  <c r="B235" i="16"/>
  <c r="B245" i="16"/>
  <c r="B246" i="16"/>
  <c r="B247" i="16"/>
  <c r="B249" i="16"/>
  <c r="B260" i="16"/>
  <c r="B263" i="16"/>
  <c r="B275" i="16"/>
  <c r="B282" i="16"/>
  <c r="B287" i="16"/>
  <c r="B291" i="16"/>
  <c r="B293" i="16"/>
  <c r="B306" i="16"/>
  <c r="B309" i="16"/>
  <c r="B311" i="16"/>
  <c r="B315" i="16"/>
  <c r="B319" i="16"/>
  <c r="B322" i="16"/>
  <c r="B17" i="16"/>
  <c r="B21" i="16"/>
  <c r="B26" i="16"/>
  <c r="B28" i="16"/>
  <c r="B32" i="16"/>
  <c r="B37" i="16"/>
  <c r="B63" i="16"/>
  <c r="B39" i="16"/>
  <c r="B46" i="16"/>
  <c r="B53" i="16"/>
  <c r="B87" i="16"/>
  <c r="B105" i="16"/>
  <c r="B111" i="16"/>
  <c r="B115" i="16"/>
  <c r="B123" i="16"/>
  <c r="B131" i="16"/>
  <c r="B179" i="16"/>
  <c r="B215" i="16"/>
  <c r="B227" i="16"/>
  <c r="B239" i="16"/>
  <c r="B327" i="16"/>
  <c r="B60" i="16"/>
  <c r="B58" i="16"/>
  <c r="B62" i="16"/>
  <c r="B64" i="16"/>
  <c r="B337" i="16"/>
  <c r="B343" i="16"/>
  <c r="B345" i="16"/>
  <c r="B66" i="16"/>
  <c r="B356" i="16"/>
  <c r="B369" i="16"/>
  <c r="B68" i="16"/>
  <c r="B373" i="16"/>
  <c r="B70" i="16"/>
  <c r="B72" i="16"/>
  <c r="B74" i="16"/>
  <c r="B401" i="16"/>
  <c r="B405" i="16"/>
  <c r="B76" i="16"/>
  <c r="B410" i="16"/>
  <c r="B415" i="16"/>
  <c r="B420" i="16"/>
  <c r="B421" i="16"/>
  <c r="B78" i="16"/>
  <c r="B80" i="16"/>
  <c r="B148" i="16"/>
  <c r="B150" i="16"/>
  <c r="B82" i="16"/>
  <c r="B455" i="16"/>
  <c r="B471" i="16"/>
  <c r="B86" i="16"/>
  <c r="B88" i="16"/>
  <c r="B90" i="16"/>
  <c r="B94" i="16"/>
  <c r="B484" i="16"/>
  <c r="B498" i="16"/>
  <c r="B510" i="16"/>
  <c r="B108" i="16"/>
  <c r="B537" i="16"/>
  <c r="B541" i="16"/>
  <c r="B110" i="16"/>
  <c r="B112" i="16"/>
  <c r="B116" i="16"/>
  <c r="B120" i="16"/>
  <c r="B586" i="16"/>
  <c r="B607" i="16"/>
  <c r="B608" i="16"/>
  <c r="B614" i="16"/>
  <c r="B617" i="16"/>
  <c r="B637" i="16"/>
  <c r="B640" i="16"/>
  <c r="B126" i="16"/>
  <c r="B645" i="16"/>
  <c r="B656" i="16"/>
  <c r="B663" i="16"/>
  <c r="B672" i="16"/>
  <c r="B677" i="16"/>
  <c r="B132" i="16"/>
  <c r="B680" i="16"/>
  <c r="B684" i="16"/>
  <c r="B134" i="16"/>
  <c r="B685" i="16"/>
  <c r="B136" i="16"/>
  <c r="B692" i="16"/>
  <c r="B696" i="16"/>
  <c r="B138" i="16"/>
  <c r="B706" i="16"/>
  <c r="B721" i="16"/>
  <c r="B726" i="16"/>
  <c r="B140" i="16"/>
  <c r="B142" i="16"/>
  <c r="B730" i="16"/>
  <c r="B144" i="16"/>
  <c r="B172" i="16"/>
  <c r="B146" i="16"/>
  <c r="B198" i="16"/>
  <c r="B206" i="16"/>
  <c r="B156" i="16"/>
  <c r="B223" i="16"/>
  <c r="B228" i="16"/>
  <c r="B160" i="16"/>
  <c r="B162" i="16"/>
  <c r="B240" i="16"/>
  <c r="B164" i="16"/>
  <c r="B255" i="16"/>
  <c r="B178" i="16"/>
  <c r="B190" i="16"/>
  <c r="B266" i="16"/>
  <c r="B270" i="16"/>
  <c r="B214" i="16"/>
  <c r="B289" i="16"/>
  <c r="B226" i="16"/>
  <c r="B238" i="16"/>
  <c r="B295" i="16"/>
  <c r="B261" i="16"/>
  <c r="B300" i="16"/>
  <c r="B314" i="16"/>
  <c r="B283" i="16"/>
  <c r="B4" i="16"/>
  <c r="B29" i="16"/>
  <c r="B7" i="16"/>
  <c r="B12" i="16"/>
  <c r="B8" i="16"/>
  <c r="B81" i="16"/>
  <c r="B14" i="16"/>
  <c r="B16" i="16"/>
  <c r="B101" i="16"/>
  <c r="B107" i="16"/>
  <c r="B18" i="16"/>
  <c r="B20" i="16"/>
  <c r="B22" i="16"/>
  <c r="B191" i="16"/>
  <c r="B229" i="16"/>
  <c r="B202" i="16"/>
  <c r="B84" i="16"/>
  <c r="B479" i="16"/>
  <c r="B92" i="16"/>
  <c r="B96" i="16"/>
  <c r="B487" i="16"/>
  <c r="B98" i="16"/>
  <c r="B499" i="16"/>
  <c r="B100" i="16"/>
  <c r="B102" i="16"/>
  <c r="B104" i="16"/>
  <c r="B106" i="16"/>
  <c r="B557" i="16"/>
  <c r="B558" i="16"/>
  <c r="B114" i="16"/>
  <c r="B571" i="16"/>
  <c r="B118" i="16"/>
  <c r="B587" i="16"/>
  <c r="B122" i="16"/>
  <c r="B632" i="16"/>
  <c r="B124" i="16"/>
  <c r="B644" i="16"/>
  <c r="B128" i="16"/>
  <c r="B130" i="16"/>
  <c r="B168" i="16"/>
  <c r="B152" i="16"/>
  <c r="B154" i="16"/>
  <c r="B158" i="16"/>
  <c r="B166" i="16"/>
  <c r="B250" i="16"/>
  <c r="B272" i="16"/>
  <c r="B3" i="16"/>
  <c r="B5" i="16"/>
  <c r="B52" i="16"/>
  <c r="B10" i="16"/>
  <c r="B54" i="16"/>
  <c r="B99" i="16"/>
  <c r="C328" i="16"/>
  <c r="C329" i="16"/>
  <c r="C330" i="16"/>
  <c r="C332" i="16"/>
  <c r="C333" i="16"/>
  <c r="C334" i="16"/>
  <c r="C335" i="16"/>
  <c r="C347" i="16"/>
  <c r="C349" i="16"/>
  <c r="C351" i="16"/>
  <c r="C353" i="16"/>
  <c r="C355" i="16"/>
  <c r="C361" i="16"/>
  <c r="C365" i="16"/>
  <c r="C366" i="16"/>
  <c r="C367" i="16"/>
  <c r="C372" i="16"/>
  <c r="C374" i="16"/>
  <c r="C377" i="16"/>
  <c r="C379" i="16"/>
  <c r="C381" i="16"/>
  <c r="C382" i="16"/>
  <c r="C385" i="16"/>
  <c r="C386" i="16"/>
  <c r="C387" i="16"/>
  <c r="C393" i="16"/>
  <c r="C395" i="16"/>
  <c r="C396" i="16"/>
  <c r="C397" i="16"/>
  <c r="C398" i="16"/>
  <c r="C402" i="16"/>
  <c r="C403" i="16"/>
  <c r="C406" i="16"/>
  <c r="C407" i="16"/>
  <c r="C412" i="16"/>
  <c r="C414" i="16"/>
  <c r="C416" i="16"/>
  <c r="C419" i="16"/>
  <c r="C424" i="16"/>
  <c r="C427" i="16"/>
  <c r="C428" i="16"/>
  <c r="C429" i="16"/>
  <c r="C430" i="16"/>
  <c r="C432" i="16"/>
  <c r="C433" i="16"/>
  <c r="C434" i="16"/>
  <c r="C435" i="16"/>
  <c r="C436" i="16"/>
  <c r="C437" i="16"/>
  <c r="C438" i="16"/>
  <c r="C439" i="16"/>
  <c r="C441" i="16"/>
  <c r="C444" i="16"/>
  <c r="C448" i="16"/>
  <c r="C449" i="16"/>
  <c r="C450" i="16"/>
  <c r="C451" i="16"/>
  <c r="C453" i="16"/>
  <c r="C461" i="16"/>
  <c r="C462" i="16"/>
  <c r="C464" i="16"/>
  <c r="C465" i="16"/>
  <c r="C468" i="16"/>
  <c r="C475" i="16"/>
  <c r="C476" i="16"/>
  <c r="C477" i="16"/>
  <c r="C480" i="16"/>
  <c r="C481" i="16"/>
  <c r="C482" i="16"/>
  <c r="C490" i="16"/>
  <c r="C491" i="16"/>
  <c r="C501" i="16"/>
  <c r="C512" i="16"/>
  <c r="C531" i="16"/>
  <c r="C550" i="16"/>
  <c r="C609" i="16"/>
  <c r="C628" i="16"/>
  <c r="C732" i="16"/>
  <c r="C199" i="16"/>
  <c r="C200" i="16"/>
  <c r="C212" i="16"/>
  <c r="C268" i="16"/>
  <c r="C277" i="16"/>
  <c r="C285" i="16"/>
  <c r="C297" i="16"/>
  <c r="C299" i="16"/>
  <c r="C370" i="16"/>
  <c r="C413" i="16"/>
  <c r="C442" i="16"/>
  <c r="C452" i="16"/>
  <c r="C463" i="16"/>
  <c r="C472" i="16"/>
  <c r="C473" i="16"/>
  <c r="C474" i="16"/>
  <c r="C478" i="16"/>
  <c r="C485" i="16"/>
  <c r="C486" i="16"/>
  <c r="C488" i="16"/>
  <c r="C489" i="16"/>
  <c r="C494" i="16"/>
  <c r="C500" i="16"/>
  <c r="C526" i="16"/>
  <c r="C529" i="16"/>
  <c r="C534" i="16"/>
  <c r="C570" i="16"/>
  <c r="C701" i="16"/>
  <c r="C708" i="16"/>
  <c r="C233" i="16"/>
  <c r="C234" i="16"/>
  <c r="C241" i="16"/>
  <c r="C243" i="16"/>
  <c r="C302" i="16"/>
  <c r="C305" i="16"/>
  <c r="C27" i="16"/>
  <c r="C36" i="16"/>
  <c r="C67" i="16"/>
  <c r="C71" i="16"/>
  <c r="C125" i="16"/>
  <c r="C165" i="16"/>
  <c r="C344" i="16"/>
  <c r="C360" i="16"/>
  <c r="C368" i="16"/>
  <c r="C375" i="16"/>
  <c r="C380" i="16"/>
  <c r="C384" i="16"/>
  <c r="C389" i="16"/>
  <c r="C400" i="16"/>
  <c r="C408" i="16"/>
  <c r="C409" i="16"/>
  <c r="C418" i="16"/>
  <c r="C422" i="16"/>
  <c r="C425" i="16"/>
  <c r="C431" i="16"/>
  <c r="C469" i="16"/>
  <c r="C493" i="16"/>
  <c r="C496" i="16"/>
  <c r="C497" i="16"/>
  <c r="C508" i="16"/>
  <c r="C515" i="16"/>
  <c r="C520" i="16"/>
  <c r="C547" i="16"/>
  <c r="C549" i="16"/>
  <c r="C564" i="16"/>
  <c r="C715" i="16"/>
  <c r="C735" i="16"/>
  <c r="C470" i="16"/>
  <c r="C626" i="16"/>
  <c r="C678" i="16"/>
  <c r="C724" i="16"/>
  <c r="C296" i="16"/>
  <c r="C336" i="16"/>
  <c r="C346" i="16"/>
  <c r="C348" i="16"/>
  <c r="C357" i="16"/>
  <c r="C362" i="16"/>
  <c r="C363" i="16"/>
  <c r="C364" i="16"/>
  <c r="C376" i="16"/>
  <c r="C390" i="16"/>
  <c r="C458" i="16"/>
  <c r="C492" i="16"/>
  <c r="C504" i="16"/>
  <c r="C513" i="16"/>
  <c r="C518" i="16"/>
  <c r="C533" i="16"/>
  <c r="C536" i="16"/>
  <c r="C540" i="16"/>
  <c r="C543" i="16"/>
  <c r="C552" i="16"/>
  <c r="C563" i="16"/>
  <c r="C572" i="16"/>
  <c r="C576" i="16"/>
  <c r="C579" i="16"/>
  <c r="C581" i="16"/>
  <c r="C583" i="16"/>
  <c r="C589" i="16"/>
  <c r="C593" i="16"/>
  <c r="C601" i="16"/>
  <c r="C604" i="16"/>
  <c r="C605" i="16"/>
  <c r="C613" i="16"/>
  <c r="C619" i="16"/>
  <c r="C623" i="16"/>
  <c r="C625" i="16"/>
  <c r="C654" i="16"/>
  <c r="C657" i="16"/>
  <c r="C671" i="16"/>
  <c r="C674" i="16"/>
  <c r="C676" i="16"/>
  <c r="C682" i="16"/>
  <c r="C686" i="16"/>
  <c r="C688" i="16"/>
  <c r="C691" i="16"/>
  <c r="C694" i="16"/>
  <c r="C700" i="16"/>
  <c r="C702" i="16"/>
  <c r="C704" i="16"/>
  <c r="C710" i="16"/>
  <c r="C717" i="16"/>
  <c r="C720" i="16"/>
  <c r="C193" i="16"/>
  <c r="C194" i="16"/>
  <c r="C205" i="16"/>
  <c r="C219" i="16"/>
  <c r="C251" i="16"/>
  <c r="C257" i="16"/>
  <c r="C259" i="16"/>
  <c r="C269" i="16"/>
  <c r="C274" i="16"/>
  <c r="C290" i="16"/>
  <c r="C292" i="16"/>
  <c r="C301" i="16"/>
  <c r="C303" i="16"/>
  <c r="C304" i="16"/>
  <c r="C312" i="16"/>
  <c r="C320" i="16"/>
  <c r="C19" i="16"/>
  <c r="C24" i="16"/>
  <c r="C33" i="16"/>
  <c r="C35" i="16"/>
  <c r="C61" i="16"/>
  <c r="C75" i="16"/>
  <c r="C51" i="16"/>
  <c r="C79" i="16"/>
  <c r="C93" i="16"/>
  <c r="C133" i="16"/>
  <c r="C139" i="16"/>
  <c r="C141" i="16"/>
  <c r="C145" i="16"/>
  <c r="C149" i="16"/>
  <c r="C203" i="16"/>
  <c r="C341" i="16"/>
  <c r="C388" i="16"/>
  <c r="C181" i="16"/>
  <c r="C183" i="16"/>
  <c r="C186" i="16"/>
  <c r="C187" i="16"/>
  <c r="C188" i="16"/>
  <c r="C457" i="16"/>
  <c r="C495" i="16"/>
  <c r="C514" i="16"/>
  <c r="C521" i="16"/>
  <c r="C524" i="16"/>
  <c r="C539" i="16"/>
  <c r="C556" i="16"/>
  <c r="C565" i="16"/>
  <c r="C574" i="16"/>
  <c r="C575" i="16"/>
  <c r="C590" i="16"/>
  <c r="C599" i="16"/>
  <c r="C600" i="16"/>
  <c r="C603" i="16"/>
  <c r="C612" i="16"/>
  <c r="C624" i="16"/>
  <c r="C629" i="16"/>
  <c r="C631" i="16"/>
  <c r="C634" i="16"/>
  <c r="C636" i="16"/>
  <c r="C642" i="16"/>
  <c r="C648" i="16"/>
  <c r="C649" i="16"/>
  <c r="C653" i="16"/>
  <c r="C660" i="16"/>
  <c r="C666" i="16"/>
  <c r="C668" i="16"/>
  <c r="C669" i="16"/>
  <c r="C707" i="16"/>
  <c r="C711" i="16"/>
  <c r="C723" i="16"/>
  <c r="C736" i="16"/>
  <c r="C170" i="16"/>
  <c r="C174" i="16"/>
  <c r="C175" i="16"/>
  <c r="C176" i="16"/>
  <c r="C189" i="16"/>
  <c r="C195" i="16"/>
  <c r="C197" i="16"/>
  <c r="C211" i="16"/>
  <c r="C217" i="16"/>
  <c r="C220" i="16"/>
  <c r="C221" i="16"/>
  <c r="C230" i="16"/>
  <c r="C231" i="16"/>
  <c r="C236" i="16"/>
  <c r="C237" i="16"/>
  <c r="C244" i="16"/>
  <c r="C248" i="16"/>
  <c r="C252" i="16"/>
  <c r="C262" i="16"/>
  <c r="C264" i="16"/>
  <c r="C267" i="16"/>
  <c r="C271" i="16"/>
  <c r="C294" i="16"/>
  <c r="C298" i="16"/>
  <c r="C308" i="16"/>
  <c r="C316" i="16"/>
  <c r="C323" i="16"/>
  <c r="C324" i="16"/>
  <c r="C6" i="16"/>
  <c r="C9" i="16"/>
  <c r="C13" i="16"/>
  <c r="C15" i="16"/>
  <c r="C25" i="16"/>
  <c r="C59" i="16"/>
  <c r="C65" i="16"/>
  <c r="C73" i="16"/>
  <c r="C77" i="16"/>
  <c r="C43" i="16"/>
  <c r="C44" i="16"/>
  <c r="C45" i="16"/>
  <c r="C47" i="16"/>
  <c r="C48" i="16"/>
  <c r="C55" i="16"/>
  <c r="C56" i="16"/>
  <c r="C83" i="16"/>
  <c r="C89" i="16"/>
  <c r="C95" i="16"/>
  <c r="C113" i="16"/>
  <c r="C127" i="16"/>
  <c r="C129" i="16"/>
  <c r="C135" i="16"/>
  <c r="C137" i="16"/>
  <c r="C155" i="16"/>
  <c r="C159" i="16"/>
  <c r="C161" i="16"/>
  <c r="C167" i="16"/>
  <c r="C326" i="16"/>
  <c r="C331" i="16"/>
  <c r="C338" i="16"/>
  <c r="C342" i="16"/>
  <c r="C383" i="16"/>
  <c r="C391" i="16"/>
  <c r="C404" i="16"/>
  <c r="C411" i="16"/>
  <c r="C423" i="16"/>
  <c r="C440" i="16"/>
  <c r="C456" i="16"/>
  <c r="C459" i="16"/>
  <c r="C467" i="16"/>
  <c r="C507" i="16"/>
  <c r="C516" i="16"/>
  <c r="C519" i="16"/>
  <c r="C532" i="16"/>
  <c r="C538" i="16"/>
  <c r="C546" i="16"/>
  <c r="C555" i="16"/>
  <c r="C651" i="16"/>
  <c r="C208" i="16"/>
  <c r="C34" i="16"/>
  <c r="C41" i="16"/>
  <c r="C91" i="16"/>
  <c r="C177" i="16"/>
  <c r="C180" i="16"/>
  <c r="C184" i="16"/>
  <c r="C185" i="16"/>
  <c r="C554" i="16"/>
  <c r="C559" i="16"/>
  <c r="C566" i="16"/>
  <c r="C567" i="16"/>
  <c r="C573" i="16"/>
  <c r="C577" i="16"/>
  <c r="C584" i="16"/>
  <c r="C585" i="16"/>
  <c r="C588" i="16"/>
  <c r="C591" i="16"/>
  <c r="C592" i="16"/>
  <c r="C594" i="16"/>
  <c r="C595" i="16"/>
  <c r="C598" i="16"/>
  <c r="C606" i="16"/>
  <c r="C616" i="16"/>
  <c r="C627" i="16"/>
  <c r="C635" i="16"/>
  <c r="C638" i="16"/>
  <c r="C641" i="16"/>
  <c r="C643" i="16"/>
  <c r="C646" i="16"/>
  <c r="C647" i="16"/>
  <c r="C652" i="16"/>
  <c r="C659" i="16"/>
  <c r="C661" i="16"/>
  <c r="C664" i="16"/>
  <c r="C690" i="16"/>
  <c r="C693" i="16"/>
  <c r="C697" i="16"/>
  <c r="C698" i="16"/>
  <c r="C709" i="16"/>
  <c r="C718" i="16"/>
  <c r="C719" i="16"/>
  <c r="C722" i="16"/>
  <c r="C727" i="16"/>
  <c r="C728" i="16"/>
  <c r="C729" i="16"/>
  <c r="C731" i="16"/>
  <c r="C737" i="16"/>
  <c r="C171" i="16"/>
  <c r="C173" i="16"/>
  <c r="C192" i="16"/>
  <c r="C196" i="16"/>
  <c r="C204" i="16"/>
  <c r="C207" i="16"/>
  <c r="C210" i="16"/>
  <c r="C213" i="16"/>
  <c r="C218" i="16"/>
  <c r="C224" i="16"/>
  <c r="C242" i="16"/>
  <c r="C253" i="16"/>
  <c r="C254" i="16"/>
  <c r="C256" i="16"/>
  <c r="C258" i="16"/>
  <c r="C265" i="16"/>
  <c r="C273" i="16"/>
  <c r="C276" i="16"/>
  <c r="C278" i="16"/>
  <c r="C279" i="16"/>
  <c r="C280" i="16"/>
  <c r="C281" i="16"/>
  <c r="C284" i="16"/>
  <c r="C286" i="16"/>
  <c r="C288" i="16"/>
  <c r="C307" i="16"/>
  <c r="C310" i="16"/>
  <c r="C313" i="16"/>
  <c r="C317" i="16"/>
  <c r="C318" i="16"/>
  <c r="C321" i="16"/>
  <c r="C11" i="16"/>
  <c r="C23" i="16"/>
  <c r="C30" i="16"/>
  <c r="C31" i="16"/>
  <c r="C38" i="16"/>
  <c r="C57" i="16"/>
  <c r="C69" i="16"/>
  <c r="C40" i="16"/>
  <c r="C42" i="16"/>
  <c r="C49" i="16"/>
  <c r="C50" i="16"/>
  <c r="C85" i="16"/>
  <c r="C97" i="16"/>
  <c r="C103" i="16"/>
  <c r="C109" i="16"/>
  <c r="C117" i="16"/>
  <c r="C119" i="16"/>
  <c r="C121" i="16"/>
  <c r="C143" i="16"/>
  <c r="C147" i="16"/>
  <c r="C151" i="16"/>
  <c r="C153" i="16"/>
  <c r="C157" i="16"/>
  <c r="C163" i="16"/>
  <c r="C325" i="16"/>
  <c r="C339" i="16"/>
  <c r="C340" i="16"/>
  <c r="C350" i="16"/>
  <c r="C352" i="16"/>
  <c r="C354" i="16"/>
  <c r="C358" i="16"/>
  <c r="C359" i="16"/>
  <c r="C371" i="16"/>
  <c r="C378" i="16"/>
  <c r="C392" i="16"/>
  <c r="C394" i="16"/>
  <c r="C399" i="16"/>
  <c r="C417" i="16"/>
  <c r="C426" i="16"/>
  <c r="C443" i="16"/>
  <c r="C445" i="16"/>
  <c r="C446" i="16"/>
  <c r="C182" i="16"/>
  <c r="C447" i="16"/>
  <c r="C454" i="16"/>
  <c r="C460" i="16"/>
  <c r="C466" i="16"/>
  <c r="C483" i="16"/>
  <c r="C502" i="16"/>
  <c r="C503" i="16"/>
  <c r="C505" i="16"/>
  <c r="C506" i="16"/>
  <c r="C509" i="16"/>
  <c r="C511" i="16"/>
  <c r="C517" i="16"/>
  <c r="C522" i="16"/>
  <c r="C523" i="16"/>
  <c r="C525" i="16"/>
  <c r="C527" i="16"/>
  <c r="C528" i="16"/>
  <c r="C530" i="16"/>
  <c r="C535" i="16"/>
  <c r="C542" i="16"/>
  <c r="C544" i="16"/>
  <c r="C545" i="16"/>
  <c r="C548" i="16"/>
  <c r="C551" i="16"/>
  <c r="C553" i="16"/>
  <c r="C560" i="16"/>
  <c r="C561" i="16"/>
  <c r="C562" i="16"/>
  <c r="C568" i="16"/>
  <c r="C569" i="16"/>
  <c r="C578" i="16"/>
  <c r="C580" i="16"/>
  <c r="C582" i="16"/>
  <c r="C596" i="16"/>
  <c r="C597" i="16"/>
  <c r="C602" i="16"/>
  <c r="C610" i="16"/>
  <c r="C611" i="16"/>
  <c r="C615" i="16"/>
  <c r="C618" i="16"/>
  <c r="C620" i="16"/>
  <c r="C621" i="16"/>
  <c r="C622" i="16"/>
  <c r="C630" i="16"/>
  <c r="C633" i="16"/>
  <c r="C639" i="16"/>
  <c r="C650" i="16"/>
  <c r="C655" i="16"/>
  <c r="C658" i="16"/>
  <c r="C662" i="16"/>
  <c r="C665" i="16"/>
  <c r="C667" i="16"/>
  <c r="C670" i="16"/>
  <c r="C673" i="16"/>
  <c r="C675" i="16"/>
  <c r="C679" i="16"/>
  <c r="C681" i="16"/>
  <c r="C683" i="16"/>
  <c r="C687" i="16"/>
  <c r="C689" i="16"/>
  <c r="C695" i="16"/>
  <c r="C699" i="16"/>
  <c r="C703" i="16"/>
  <c r="C705" i="16"/>
  <c r="C712" i="16"/>
  <c r="C713" i="16"/>
  <c r="C714" i="16"/>
  <c r="C716" i="16"/>
  <c r="C725" i="16"/>
  <c r="C733" i="16"/>
  <c r="C734" i="16"/>
  <c r="C169" i="16"/>
  <c r="C201" i="16"/>
  <c r="C209" i="16"/>
  <c r="C216" i="16"/>
  <c r="C222" i="16"/>
  <c r="C225" i="16"/>
  <c r="C232" i="16"/>
  <c r="C235" i="16"/>
  <c r="C245" i="16"/>
  <c r="C246" i="16"/>
  <c r="C247" i="16"/>
  <c r="C249" i="16"/>
  <c r="C260" i="16"/>
  <c r="C263" i="16"/>
  <c r="C275" i="16"/>
  <c r="C282" i="16"/>
  <c r="C287" i="16"/>
  <c r="C291" i="16"/>
  <c r="C293" i="16"/>
  <c r="C306" i="16"/>
  <c r="C309" i="16"/>
  <c r="C311" i="16"/>
  <c r="C315" i="16"/>
  <c r="C319" i="16"/>
  <c r="C322" i="16"/>
  <c r="C17" i="16"/>
  <c r="C21" i="16"/>
  <c r="C26" i="16"/>
  <c r="C28" i="16"/>
  <c r="C32" i="16"/>
  <c r="C37" i="16"/>
  <c r="C63" i="16"/>
  <c r="C39" i="16"/>
  <c r="C46" i="16"/>
  <c r="C53" i="16"/>
  <c r="C87" i="16"/>
  <c r="C105" i="16"/>
  <c r="C111" i="16"/>
  <c r="C115" i="16"/>
  <c r="C123" i="16"/>
  <c r="C131" i="16"/>
  <c r="C179" i="16"/>
  <c r="C215" i="16"/>
  <c r="C227" i="16"/>
  <c r="C239" i="16"/>
  <c r="C327" i="16"/>
  <c r="C60" i="16"/>
  <c r="C58" i="16"/>
  <c r="C62" i="16"/>
  <c r="C64" i="16"/>
  <c r="C337" i="16"/>
  <c r="C343" i="16"/>
  <c r="C345" i="16"/>
  <c r="C66" i="16"/>
  <c r="C356" i="16"/>
  <c r="C369" i="16"/>
  <c r="C68" i="16"/>
  <c r="C373" i="16"/>
  <c r="C70" i="16"/>
  <c r="C72" i="16"/>
  <c r="C74" i="16"/>
  <c r="C401" i="16"/>
  <c r="C405" i="16"/>
  <c r="C76" i="16"/>
  <c r="C410" i="16"/>
  <c r="C415" i="16"/>
  <c r="C420" i="16"/>
  <c r="C421" i="16"/>
  <c r="C78" i="16"/>
  <c r="C80" i="16"/>
  <c r="C148" i="16"/>
  <c r="C150" i="16"/>
  <c r="C82" i="16"/>
  <c r="C455" i="16"/>
  <c r="C471" i="16"/>
  <c r="C86" i="16"/>
  <c r="C88" i="16"/>
  <c r="C90" i="16"/>
  <c r="C94" i="16"/>
  <c r="C484" i="16"/>
  <c r="C498" i="16"/>
  <c r="C510" i="16"/>
  <c r="C108" i="16"/>
  <c r="C537" i="16"/>
  <c r="C541" i="16"/>
  <c r="C110" i="16"/>
  <c r="C112" i="16"/>
  <c r="C116" i="16"/>
  <c r="C120" i="16"/>
  <c r="C586" i="16"/>
  <c r="C607" i="16"/>
  <c r="C608" i="16"/>
  <c r="C614" i="16"/>
  <c r="C617" i="16"/>
  <c r="C637" i="16"/>
  <c r="C640" i="16"/>
  <c r="C126" i="16"/>
  <c r="C645" i="16"/>
  <c r="C656" i="16"/>
  <c r="C663" i="16"/>
  <c r="C672" i="16"/>
  <c r="C677" i="16"/>
  <c r="C132" i="16"/>
  <c r="C680" i="16"/>
  <c r="C684" i="16"/>
  <c r="C134" i="16"/>
  <c r="C685" i="16"/>
  <c r="C136" i="16"/>
  <c r="C692" i="16"/>
  <c r="C696" i="16"/>
  <c r="C138" i="16"/>
  <c r="C706" i="16"/>
  <c r="C721" i="16"/>
  <c r="C726" i="16"/>
  <c r="C140" i="16"/>
  <c r="C142" i="16"/>
  <c r="C730" i="16"/>
  <c r="C144" i="16"/>
  <c r="C172" i="16"/>
  <c r="C146" i="16"/>
  <c r="C198" i="16"/>
  <c r="C206" i="16"/>
  <c r="C156" i="16"/>
  <c r="C223" i="16"/>
  <c r="C228" i="16"/>
  <c r="C160" i="16"/>
  <c r="C162" i="16"/>
  <c r="C240" i="16"/>
  <c r="C164" i="16"/>
  <c r="C255" i="16"/>
  <c r="C178" i="16"/>
  <c r="C190" i="16"/>
  <c r="C266" i="16"/>
  <c r="C270" i="16"/>
  <c r="C214" i="16"/>
  <c r="C289" i="16"/>
  <c r="C226" i="16"/>
  <c r="C238" i="16"/>
  <c r="C295" i="16"/>
  <c r="C261" i="16"/>
  <c r="C300" i="16"/>
  <c r="C314" i="16"/>
  <c r="C283" i="16"/>
  <c r="C4" i="16"/>
  <c r="C29" i="16"/>
  <c r="C7" i="16"/>
  <c r="C12" i="16"/>
  <c r="C8" i="16"/>
  <c r="C81" i="16"/>
  <c r="C14" i="16"/>
  <c r="C16" i="16"/>
  <c r="C101" i="16"/>
  <c r="C107" i="16"/>
  <c r="C18" i="16"/>
  <c r="C20" i="16"/>
  <c r="C22" i="16"/>
  <c r="C191" i="16"/>
  <c r="C229" i="16"/>
  <c r="C202" i="16"/>
  <c r="C84" i="16"/>
  <c r="C479" i="16"/>
  <c r="C92" i="16"/>
  <c r="C96" i="16"/>
  <c r="C487" i="16"/>
  <c r="C98" i="16"/>
  <c r="C499" i="16"/>
  <c r="C100" i="16"/>
  <c r="C102" i="16"/>
  <c r="C104" i="16"/>
  <c r="C106" i="16"/>
  <c r="C557" i="16"/>
  <c r="C558" i="16"/>
  <c r="C114" i="16"/>
  <c r="C571" i="16"/>
  <c r="C118" i="16"/>
  <c r="C587" i="16"/>
  <c r="C122" i="16"/>
  <c r="C632" i="16"/>
  <c r="C124" i="16"/>
  <c r="C644" i="16"/>
  <c r="C128" i="16"/>
  <c r="C130" i="16"/>
  <c r="C168" i="16"/>
  <c r="C152" i="16"/>
  <c r="C154" i="16"/>
  <c r="C158" i="16"/>
  <c r="C166" i="16"/>
  <c r="C250" i="16"/>
  <c r="C272" i="16"/>
  <c r="C3" i="16"/>
  <c r="C5" i="16"/>
  <c r="C52" i="16"/>
  <c r="C10" i="16"/>
  <c r="C54" i="16"/>
  <c r="C99" i="16"/>
  <c r="D328" i="16"/>
  <c r="A328" i="16" s="1"/>
  <c r="D329" i="16"/>
  <c r="A329" i="16" s="1"/>
  <c r="D330" i="16"/>
  <c r="A330" i="16" s="1"/>
  <c r="D332" i="16"/>
  <c r="A332" i="16" s="1"/>
  <c r="D333" i="16"/>
  <c r="A333" i="16" s="1"/>
  <c r="D334" i="16"/>
  <c r="A334" i="16" s="1"/>
  <c r="D335" i="16"/>
  <c r="A335" i="16" s="1"/>
  <c r="D347" i="16"/>
  <c r="A347" i="16" s="1"/>
  <c r="D349" i="16"/>
  <c r="A349" i="16" s="1"/>
  <c r="D351" i="16"/>
  <c r="A351" i="16" s="1"/>
  <c r="D353" i="16"/>
  <c r="A353" i="16" s="1"/>
  <c r="D355" i="16"/>
  <c r="A355" i="16" s="1"/>
  <c r="D361" i="16"/>
  <c r="A361" i="16" s="1"/>
  <c r="D365" i="16"/>
  <c r="A365" i="16" s="1"/>
  <c r="D366" i="16"/>
  <c r="A366" i="16" s="1"/>
  <c r="D367" i="16"/>
  <c r="A367" i="16" s="1"/>
  <c r="D372" i="16"/>
  <c r="A372" i="16" s="1"/>
  <c r="D374" i="16"/>
  <c r="A374" i="16" s="1"/>
  <c r="D377" i="16"/>
  <c r="A377" i="16" s="1"/>
  <c r="D379" i="16"/>
  <c r="A379" i="16" s="1"/>
  <c r="D381" i="16"/>
  <c r="A381" i="16" s="1"/>
  <c r="D382" i="16"/>
  <c r="A382" i="16" s="1"/>
  <c r="D385" i="16"/>
  <c r="A385" i="16" s="1"/>
  <c r="D386" i="16"/>
  <c r="A386" i="16" s="1"/>
  <c r="D387" i="16"/>
  <c r="A387" i="16" s="1"/>
  <c r="D393" i="16"/>
  <c r="A393" i="16" s="1"/>
  <c r="D395" i="16"/>
  <c r="A395" i="16" s="1"/>
  <c r="D396" i="16"/>
  <c r="A396" i="16" s="1"/>
  <c r="D397" i="16"/>
  <c r="A397" i="16" s="1"/>
  <c r="D398" i="16"/>
  <c r="A398" i="16" s="1"/>
  <c r="D402" i="16"/>
  <c r="A402" i="16" s="1"/>
  <c r="D403" i="16"/>
  <c r="A403" i="16" s="1"/>
  <c r="D406" i="16"/>
  <c r="A406" i="16" s="1"/>
  <c r="D407" i="16"/>
  <c r="A407" i="16" s="1"/>
  <c r="D412" i="16"/>
  <c r="A412" i="16" s="1"/>
  <c r="D414" i="16"/>
  <c r="A414" i="16" s="1"/>
  <c r="D416" i="16"/>
  <c r="A416" i="16" s="1"/>
  <c r="D419" i="16"/>
  <c r="A419" i="16" s="1"/>
  <c r="D424" i="16"/>
  <c r="A424" i="16" s="1"/>
  <c r="D427" i="16"/>
  <c r="A427" i="16" s="1"/>
  <c r="D428" i="16"/>
  <c r="A428" i="16" s="1"/>
  <c r="D429" i="16"/>
  <c r="A429" i="16" s="1"/>
  <c r="D430" i="16"/>
  <c r="A430" i="16" s="1"/>
  <c r="D432" i="16"/>
  <c r="A432" i="16" s="1"/>
  <c r="D433" i="16"/>
  <c r="A433" i="16" s="1"/>
  <c r="D434" i="16"/>
  <c r="A434" i="16" s="1"/>
  <c r="D435" i="16"/>
  <c r="A435" i="16" s="1"/>
  <c r="D436" i="16"/>
  <c r="A436" i="16" s="1"/>
  <c r="D437" i="16"/>
  <c r="A437" i="16" s="1"/>
  <c r="D438" i="16"/>
  <c r="A438" i="16" s="1"/>
  <c r="D439" i="16"/>
  <c r="A439" i="16" s="1"/>
  <c r="D441" i="16"/>
  <c r="A441" i="16" s="1"/>
  <c r="D444" i="16"/>
  <c r="A444" i="16" s="1"/>
  <c r="D448" i="16"/>
  <c r="A448" i="16" s="1"/>
  <c r="D449" i="16"/>
  <c r="A449" i="16" s="1"/>
  <c r="D450" i="16"/>
  <c r="A450" i="16" s="1"/>
  <c r="D451" i="16"/>
  <c r="A451" i="16" s="1"/>
  <c r="D453" i="16"/>
  <c r="A453" i="16" s="1"/>
  <c r="D461" i="16"/>
  <c r="A461" i="16" s="1"/>
  <c r="D462" i="16"/>
  <c r="A462" i="16" s="1"/>
  <c r="D464" i="16"/>
  <c r="A464" i="16" s="1"/>
  <c r="D465" i="16"/>
  <c r="A465" i="16" s="1"/>
  <c r="D468" i="16"/>
  <c r="A468" i="16" s="1"/>
  <c r="D475" i="16"/>
  <c r="A475" i="16" s="1"/>
  <c r="D476" i="16"/>
  <c r="A476" i="16" s="1"/>
  <c r="D477" i="16"/>
  <c r="A477" i="16" s="1"/>
  <c r="D480" i="16"/>
  <c r="A480" i="16" s="1"/>
  <c r="D481" i="16"/>
  <c r="A481" i="16" s="1"/>
  <c r="D482" i="16"/>
  <c r="A482" i="16" s="1"/>
  <c r="D490" i="16"/>
  <c r="A490" i="16" s="1"/>
  <c r="D491" i="16"/>
  <c r="A491" i="16" s="1"/>
  <c r="D501" i="16"/>
  <c r="A501" i="16" s="1"/>
  <c r="D512" i="16"/>
  <c r="A512" i="16" s="1"/>
  <c r="D531" i="16"/>
  <c r="A531" i="16" s="1"/>
  <c r="D550" i="16"/>
  <c r="A550" i="16" s="1"/>
  <c r="D609" i="16"/>
  <c r="A609" i="16" s="1"/>
  <c r="D628" i="16"/>
  <c r="A628" i="16" s="1"/>
  <c r="D732" i="16"/>
  <c r="A732" i="16" s="1"/>
  <c r="D199" i="16"/>
  <c r="A199" i="16" s="1"/>
  <c r="D200" i="16"/>
  <c r="A200" i="16" s="1"/>
  <c r="D212" i="16"/>
  <c r="A212" i="16" s="1"/>
  <c r="D268" i="16"/>
  <c r="A268" i="16" s="1"/>
  <c r="D277" i="16"/>
  <c r="A277" i="16" s="1"/>
  <c r="D285" i="16"/>
  <c r="A285" i="16" s="1"/>
  <c r="D297" i="16"/>
  <c r="A297" i="16" s="1"/>
  <c r="D299" i="16"/>
  <c r="A299" i="16" s="1"/>
  <c r="D370" i="16"/>
  <c r="A370" i="16" s="1"/>
  <c r="D413" i="16"/>
  <c r="A413" i="16" s="1"/>
  <c r="D442" i="16"/>
  <c r="A442" i="16" s="1"/>
  <c r="D452" i="16"/>
  <c r="A452" i="16" s="1"/>
  <c r="D463" i="16"/>
  <c r="A463" i="16" s="1"/>
  <c r="D472" i="16"/>
  <c r="A472" i="16" s="1"/>
  <c r="D473" i="16"/>
  <c r="A473" i="16" s="1"/>
  <c r="D474" i="16"/>
  <c r="A474" i="16" s="1"/>
  <c r="D478" i="16"/>
  <c r="A478" i="16" s="1"/>
  <c r="D485" i="16"/>
  <c r="A485" i="16" s="1"/>
  <c r="D486" i="16"/>
  <c r="A486" i="16" s="1"/>
  <c r="D488" i="16"/>
  <c r="A488" i="16" s="1"/>
  <c r="D489" i="16"/>
  <c r="A489" i="16" s="1"/>
  <c r="D494" i="16"/>
  <c r="A494" i="16" s="1"/>
  <c r="D500" i="16"/>
  <c r="A500" i="16" s="1"/>
  <c r="D526" i="16"/>
  <c r="A526" i="16" s="1"/>
  <c r="D529" i="16"/>
  <c r="A529" i="16" s="1"/>
  <c r="D534" i="16"/>
  <c r="A534" i="16" s="1"/>
  <c r="D570" i="16"/>
  <c r="A570" i="16" s="1"/>
  <c r="D701" i="16"/>
  <c r="A701" i="16" s="1"/>
  <c r="D708" i="16"/>
  <c r="A708" i="16" s="1"/>
  <c r="D233" i="16"/>
  <c r="A233" i="16" s="1"/>
  <c r="D234" i="16"/>
  <c r="A234" i="16" s="1"/>
  <c r="D241" i="16"/>
  <c r="A241" i="16" s="1"/>
  <c r="D243" i="16"/>
  <c r="A243" i="16" s="1"/>
  <c r="D302" i="16"/>
  <c r="A302" i="16" s="1"/>
  <c r="D305" i="16"/>
  <c r="A305" i="16" s="1"/>
  <c r="D27" i="16"/>
  <c r="A27" i="16" s="1"/>
  <c r="D36" i="16"/>
  <c r="A36" i="16" s="1"/>
  <c r="D67" i="16"/>
  <c r="A67" i="16" s="1"/>
  <c r="D71" i="16"/>
  <c r="A71" i="16" s="1"/>
  <c r="D125" i="16"/>
  <c r="A125" i="16" s="1"/>
  <c r="D165" i="16"/>
  <c r="A165" i="16" s="1"/>
  <c r="D344" i="16"/>
  <c r="A344" i="16" s="1"/>
  <c r="D360" i="16"/>
  <c r="A360" i="16" s="1"/>
  <c r="D368" i="16"/>
  <c r="A368" i="16" s="1"/>
  <c r="D375" i="16"/>
  <c r="A375" i="16" s="1"/>
  <c r="D380" i="16"/>
  <c r="A380" i="16" s="1"/>
  <c r="D384" i="16"/>
  <c r="A384" i="16" s="1"/>
  <c r="D389" i="16"/>
  <c r="A389" i="16" s="1"/>
  <c r="D400" i="16"/>
  <c r="A400" i="16" s="1"/>
  <c r="D408" i="16"/>
  <c r="A408" i="16" s="1"/>
  <c r="D409" i="16"/>
  <c r="A409" i="16" s="1"/>
  <c r="D418" i="16"/>
  <c r="A418" i="16" s="1"/>
  <c r="D422" i="16"/>
  <c r="A422" i="16" s="1"/>
  <c r="D425" i="16"/>
  <c r="A425" i="16" s="1"/>
  <c r="D431" i="16"/>
  <c r="A431" i="16" s="1"/>
  <c r="D469" i="16"/>
  <c r="A469" i="16" s="1"/>
  <c r="D493" i="16"/>
  <c r="A493" i="16" s="1"/>
  <c r="D496" i="16"/>
  <c r="A496" i="16" s="1"/>
  <c r="D497" i="16"/>
  <c r="A497" i="16" s="1"/>
  <c r="D508" i="16"/>
  <c r="A508" i="16" s="1"/>
  <c r="D515" i="16"/>
  <c r="A515" i="16" s="1"/>
  <c r="D520" i="16"/>
  <c r="A520" i="16" s="1"/>
  <c r="D547" i="16"/>
  <c r="A547" i="16" s="1"/>
  <c r="D549" i="16"/>
  <c r="A549" i="16" s="1"/>
  <c r="D564" i="16"/>
  <c r="A564" i="16" s="1"/>
  <c r="D715" i="16"/>
  <c r="A715" i="16" s="1"/>
  <c r="D735" i="16"/>
  <c r="A735" i="16" s="1"/>
  <c r="D470" i="16"/>
  <c r="A470" i="16" s="1"/>
  <c r="D626" i="16"/>
  <c r="A626" i="16" s="1"/>
  <c r="D678" i="16"/>
  <c r="A678" i="16" s="1"/>
  <c r="D724" i="16"/>
  <c r="A724" i="16" s="1"/>
  <c r="D296" i="16"/>
  <c r="A296" i="16" s="1"/>
  <c r="D336" i="16"/>
  <c r="A336" i="16" s="1"/>
  <c r="D346" i="16"/>
  <c r="A346" i="16" s="1"/>
  <c r="D348" i="16"/>
  <c r="A348" i="16" s="1"/>
  <c r="D357" i="16"/>
  <c r="A357" i="16" s="1"/>
  <c r="D362" i="16"/>
  <c r="A362" i="16" s="1"/>
  <c r="D363" i="16"/>
  <c r="A363" i="16" s="1"/>
  <c r="D364" i="16"/>
  <c r="A364" i="16" s="1"/>
  <c r="D376" i="16"/>
  <c r="A376" i="16" s="1"/>
  <c r="D390" i="16"/>
  <c r="A390" i="16" s="1"/>
  <c r="D458" i="16"/>
  <c r="A458" i="16" s="1"/>
  <c r="D492" i="16"/>
  <c r="A492" i="16" s="1"/>
  <c r="D504" i="16"/>
  <c r="A504" i="16" s="1"/>
  <c r="D513" i="16"/>
  <c r="A513" i="16" s="1"/>
  <c r="D518" i="16"/>
  <c r="A518" i="16" s="1"/>
  <c r="D533" i="16"/>
  <c r="A533" i="16" s="1"/>
  <c r="D536" i="16"/>
  <c r="A536" i="16" s="1"/>
  <c r="D540" i="16"/>
  <c r="A540" i="16" s="1"/>
  <c r="D543" i="16"/>
  <c r="A543" i="16" s="1"/>
  <c r="D552" i="16"/>
  <c r="A552" i="16" s="1"/>
  <c r="D563" i="16"/>
  <c r="A563" i="16" s="1"/>
  <c r="D572" i="16"/>
  <c r="A572" i="16" s="1"/>
  <c r="D576" i="16"/>
  <c r="A576" i="16" s="1"/>
  <c r="D579" i="16"/>
  <c r="A579" i="16" s="1"/>
  <c r="D581" i="16"/>
  <c r="A581" i="16" s="1"/>
  <c r="D583" i="16"/>
  <c r="A583" i="16" s="1"/>
  <c r="D589" i="16"/>
  <c r="A589" i="16" s="1"/>
  <c r="D593" i="16"/>
  <c r="A593" i="16" s="1"/>
  <c r="D601" i="16"/>
  <c r="A601" i="16" s="1"/>
  <c r="D604" i="16"/>
  <c r="A604" i="16" s="1"/>
  <c r="D605" i="16"/>
  <c r="A605" i="16" s="1"/>
  <c r="D613" i="16"/>
  <c r="A613" i="16" s="1"/>
  <c r="D619" i="16"/>
  <c r="A619" i="16" s="1"/>
  <c r="D623" i="16"/>
  <c r="A623" i="16" s="1"/>
  <c r="D625" i="16"/>
  <c r="A625" i="16" s="1"/>
  <c r="D654" i="16"/>
  <c r="A654" i="16" s="1"/>
  <c r="D657" i="16"/>
  <c r="A657" i="16" s="1"/>
  <c r="D671" i="16"/>
  <c r="A671" i="16" s="1"/>
  <c r="D674" i="16"/>
  <c r="A674" i="16" s="1"/>
  <c r="D676" i="16"/>
  <c r="A676" i="16" s="1"/>
  <c r="D682" i="16"/>
  <c r="A682" i="16" s="1"/>
  <c r="D686" i="16"/>
  <c r="A686" i="16" s="1"/>
  <c r="D688" i="16"/>
  <c r="A688" i="16" s="1"/>
  <c r="D691" i="16"/>
  <c r="A691" i="16" s="1"/>
  <c r="D694" i="16"/>
  <c r="A694" i="16" s="1"/>
  <c r="D700" i="16"/>
  <c r="A700" i="16" s="1"/>
  <c r="D702" i="16"/>
  <c r="A702" i="16" s="1"/>
  <c r="D704" i="16"/>
  <c r="A704" i="16" s="1"/>
  <c r="D710" i="16"/>
  <c r="A710" i="16" s="1"/>
  <c r="D717" i="16"/>
  <c r="A717" i="16" s="1"/>
  <c r="D720" i="16"/>
  <c r="A720" i="16" s="1"/>
  <c r="D193" i="16"/>
  <c r="A193" i="16" s="1"/>
  <c r="D194" i="16"/>
  <c r="A194" i="16" s="1"/>
  <c r="D205" i="16"/>
  <c r="A205" i="16" s="1"/>
  <c r="D219" i="16"/>
  <c r="A219" i="16" s="1"/>
  <c r="D251" i="16"/>
  <c r="A251" i="16" s="1"/>
  <c r="D257" i="16"/>
  <c r="A257" i="16" s="1"/>
  <c r="D259" i="16"/>
  <c r="A259" i="16" s="1"/>
  <c r="D269" i="16"/>
  <c r="A269" i="16" s="1"/>
  <c r="D274" i="16"/>
  <c r="A274" i="16" s="1"/>
  <c r="D290" i="16"/>
  <c r="A290" i="16" s="1"/>
  <c r="D292" i="16"/>
  <c r="A292" i="16" s="1"/>
  <c r="D301" i="16"/>
  <c r="A301" i="16" s="1"/>
  <c r="D303" i="16"/>
  <c r="A303" i="16" s="1"/>
  <c r="D304" i="16"/>
  <c r="A304" i="16" s="1"/>
  <c r="D312" i="16"/>
  <c r="A312" i="16" s="1"/>
  <c r="D320" i="16"/>
  <c r="A320" i="16" s="1"/>
  <c r="D19" i="16"/>
  <c r="A19" i="16" s="1"/>
  <c r="D24" i="16"/>
  <c r="A24" i="16" s="1"/>
  <c r="D33" i="16"/>
  <c r="A33" i="16" s="1"/>
  <c r="D35" i="16"/>
  <c r="A35" i="16" s="1"/>
  <c r="D61" i="16"/>
  <c r="A61" i="16" s="1"/>
  <c r="D75" i="16"/>
  <c r="A75" i="16" s="1"/>
  <c r="D51" i="16"/>
  <c r="A51" i="16" s="1"/>
  <c r="D79" i="16"/>
  <c r="A79" i="16" s="1"/>
  <c r="D93" i="16"/>
  <c r="A93" i="16" s="1"/>
  <c r="D133" i="16"/>
  <c r="A133" i="16" s="1"/>
  <c r="D139" i="16"/>
  <c r="A139" i="16" s="1"/>
  <c r="D141" i="16"/>
  <c r="A141" i="16" s="1"/>
  <c r="D145" i="16"/>
  <c r="A145" i="16" s="1"/>
  <c r="D149" i="16"/>
  <c r="A149" i="16" s="1"/>
  <c r="D203" i="16"/>
  <c r="A203" i="16" s="1"/>
  <c r="D341" i="16"/>
  <c r="A341" i="16" s="1"/>
  <c r="D388" i="16"/>
  <c r="A388" i="16" s="1"/>
  <c r="D181" i="16"/>
  <c r="A181" i="16" s="1"/>
  <c r="D183" i="16"/>
  <c r="A183" i="16" s="1"/>
  <c r="D186" i="16"/>
  <c r="A186" i="16" s="1"/>
  <c r="D187" i="16"/>
  <c r="A187" i="16" s="1"/>
  <c r="D188" i="16"/>
  <c r="A188" i="16" s="1"/>
  <c r="D457" i="16"/>
  <c r="A457" i="16" s="1"/>
  <c r="D495" i="16"/>
  <c r="A495" i="16" s="1"/>
  <c r="D514" i="16"/>
  <c r="A514" i="16" s="1"/>
  <c r="D521" i="16"/>
  <c r="A521" i="16" s="1"/>
  <c r="D524" i="16"/>
  <c r="A524" i="16" s="1"/>
  <c r="D539" i="16"/>
  <c r="A539" i="16" s="1"/>
  <c r="D556" i="16"/>
  <c r="A556" i="16" s="1"/>
  <c r="D565" i="16"/>
  <c r="A565" i="16" s="1"/>
  <c r="D574" i="16"/>
  <c r="A574" i="16" s="1"/>
  <c r="D575" i="16"/>
  <c r="A575" i="16" s="1"/>
  <c r="D590" i="16"/>
  <c r="A590" i="16" s="1"/>
  <c r="D599" i="16"/>
  <c r="A599" i="16" s="1"/>
  <c r="D600" i="16"/>
  <c r="A600" i="16" s="1"/>
  <c r="D603" i="16"/>
  <c r="A603" i="16" s="1"/>
  <c r="D612" i="16"/>
  <c r="A612" i="16" s="1"/>
  <c r="D624" i="16"/>
  <c r="A624" i="16" s="1"/>
  <c r="D629" i="16"/>
  <c r="A629" i="16" s="1"/>
  <c r="D631" i="16"/>
  <c r="A631" i="16" s="1"/>
  <c r="D634" i="16"/>
  <c r="A634" i="16" s="1"/>
  <c r="D636" i="16"/>
  <c r="A636" i="16" s="1"/>
  <c r="D642" i="16"/>
  <c r="A642" i="16" s="1"/>
  <c r="D648" i="16"/>
  <c r="A648" i="16" s="1"/>
  <c r="D649" i="16"/>
  <c r="A649" i="16" s="1"/>
  <c r="D653" i="16"/>
  <c r="A653" i="16" s="1"/>
  <c r="D660" i="16"/>
  <c r="A660" i="16" s="1"/>
  <c r="D666" i="16"/>
  <c r="A666" i="16" s="1"/>
  <c r="D668" i="16"/>
  <c r="A668" i="16" s="1"/>
  <c r="D669" i="16"/>
  <c r="A669" i="16" s="1"/>
  <c r="D707" i="16"/>
  <c r="A707" i="16" s="1"/>
  <c r="D711" i="16"/>
  <c r="A711" i="16" s="1"/>
  <c r="D723" i="16"/>
  <c r="A723" i="16" s="1"/>
  <c r="D736" i="16"/>
  <c r="A736" i="16" s="1"/>
  <c r="D170" i="16"/>
  <c r="A170" i="16" s="1"/>
  <c r="D174" i="16"/>
  <c r="A174" i="16" s="1"/>
  <c r="D175" i="16"/>
  <c r="A175" i="16" s="1"/>
  <c r="D176" i="16"/>
  <c r="A176" i="16" s="1"/>
  <c r="D189" i="16"/>
  <c r="A189" i="16" s="1"/>
  <c r="D195" i="16"/>
  <c r="A195" i="16" s="1"/>
  <c r="D197" i="16"/>
  <c r="A197" i="16" s="1"/>
  <c r="D211" i="16"/>
  <c r="A211" i="16" s="1"/>
  <c r="D217" i="16"/>
  <c r="A217" i="16" s="1"/>
  <c r="D220" i="16"/>
  <c r="A220" i="16" s="1"/>
  <c r="D221" i="16"/>
  <c r="A221" i="16" s="1"/>
  <c r="D230" i="16"/>
  <c r="A230" i="16" s="1"/>
  <c r="D231" i="16"/>
  <c r="A231" i="16" s="1"/>
  <c r="D236" i="16"/>
  <c r="A236" i="16" s="1"/>
  <c r="D237" i="16"/>
  <c r="A237" i="16" s="1"/>
  <c r="D244" i="16"/>
  <c r="A244" i="16" s="1"/>
  <c r="D248" i="16"/>
  <c r="A248" i="16" s="1"/>
  <c r="D252" i="16"/>
  <c r="A252" i="16" s="1"/>
  <c r="D262" i="16"/>
  <c r="A262" i="16" s="1"/>
  <c r="D264" i="16"/>
  <c r="A264" i="16" s="1"/>
  <c r="D267" i="16"/>
  <c r="A267" i="16" s="1"/>
  <c r="D271" i="16"/>
  <c r="A271" i="16" s="1"/>
  <c r="D294" i="16"/>
  <c r="A294" i="16" s="1"/>
  <c r="D298" i="16"/>
  <c r="A298" i="16" s="1"/>
  <c r="D308" i="16"/>
  <c r="A308" i="16" s="1"/>
  <c r="D316" i="16"/>
  <c r="A316" i="16" s="1"/>
  <c r="D323" i="16"/>
  <c r="A323" i="16" s="1"/>
  <c r="D324" i="16"/>
  <c r="A324" i="16" s="1"/>
  <c r="D6" i="16"/>
  <c r="A6" i="16" s="1"/>
  <c r="D9" i="16"/>
  <c r="A9" i="16" s="1"/>
  <c r="D13" i="16"/>
  <c r="A13" i="16" s="1"/>
  <c r="D15" i="16"/>
  <c r="A15" i="16" s="1"/>
  <c r="D25" i="16"/>
  <c r="A25" i="16" s="1"/>
  <c r="D59" i="16"/>
  <c r="A59" i="16" s="1"/>
  <c r="D65" i="16"/>
  <c r="A65" i="16" s="1"/>
  <c r="D73" i="16"/>
  <c r="A73" i="16" s="1"/>
  <c r="D77" i="16"/>
  <c r="A77" i="16" s="1"/>
  <c r="D43" i="16"/>
  <c r="A43" i="16" s="1"/>
  <c r="D44" i="16"/>
  <c r="A44" i="16" s="1"/>
  <c r="D45" i="16"/>
  <c r="A45" i="16" s="1"/>
  <c r="D47" i="16"/>
  <c r="A47" i="16" s="1"/>
  <c r="D48" i="16"/>
  <c r="A48" i="16" s="1"/>
  <c r="D55" i="16"/>
  <c r="A55" i="16" s="1"/>
  <c r="D56" i="16"/>
  <c r="A56" i="16" s="1"/>
  <c r="D83" i="16"/>
  <c r="A83" i="16" s="1"/>
  <c r="D89" i="16"/>
  <c r="A89" i="16" s="1"/>
  <c r="D95" i="16"/>
  <c r="A95" i="16" s="1"/>
  <c r="D113" i="16"/>
  <c r="A113" i="16" s="1"/>
  <c r="D127" i="16"/>
  <c r="A127" i="16" s="1"/>
  <c r="D129" i="16"/>
  <c r="A129" i="16" s="1"/>
  <c r="D135" i="16"/>
  <c r="A135" i="16" s="1"/>
  <c r="D137" i="16"/>
  <c r="A137" i="16" s="1"/>
  <c r="D155" i="16"/>
  <c r="A155" i="16" s="1"/>
  <c r="D159" i="16"/>
  <c r="A159" i="16" s="1"/>
  <c r="D161" i="16"/>
  <c r="A161" i="16" s="1"/>
  <c r="D167" i="16"/>
  <c r="A167" i="16" s="1"/>
  <c r="D326" i="16"/>
  <c r="A326" i="16" s="1"/>
  <c r="D331" i="16"/>
  <c r="A331" i="16" s="1"/>
  <c r="D338" i="16"/>
  <c r="A338" i="16" s="1"/>
  <c r="D342" i="16"/>
  <c r="A342" i="16" s="1"/>
  <c r="D383" i="16"/>
  <c r="A383" i="16" s="1"/>
  <c r="D391" i="16"/>
  <c r="A391" i="16" s="1"/>
  <c r="D404" i="16"/>
  <c r="A404" i="16" s="1"/>
  <c r="D411" i="16"/>
  <c r="A411" i="16" s="1"/>
  <c r="D423" i="16"/>
  <c r="A423" i="16" s="1"/>
  <c r="D440" i="16"/>
  <c r="A440" i="16" s="1"/>
  <c r="D456" i="16"/>
  <c r="A456" i="16" s="1"/>
  <c r="D459" i="16"/>
  <c r="A459" i="16" s="1"/>
  <c r="D467" i="16"/>
  <c r="A467" i="16" s="1"/>
  <c r="D507" i="16"/>
  <c r="A507" i="16" s="1"/>
  <c r="D516" i="16"/>
  <c r="A516" i="16" s="1"/>
  <c r="D519" i="16"/>
  <c r="A519" i="16" s="1"/>
  <c r="D532" i="16"/>
  <c r="A532" i="16" s="1"/>
  <c r="D538" i="16"/>
  <c r="A538" i="16" s="1"/>
  <c r="D546" i="16"/>
  <c r="A546" i="16" s="1"/>
  <c r="D555" i="16"/>
  <c r="A555" i="16" s="1"/>
  <c r="D651" i="16"/>
  <c r="A651" i="16" s="1"/>
  <c r="D208" i="16"/>
  <c r="A208" i="16" s="1"/>
  <c r="D34" i="16"/>
  <c r="A34" i="16" s="1"/>
  <c r="D41" i="16"/>
  <c r="A41" i="16" s="1"/>
  <c r="D91" i="16"/>
  <c r="A91" i="16" s="1"/>
  <c r="D177" i="16"/>
  <c r="A177" i="16" s="1"/>
  <c r="D180" i="16"/>
  <c r="A180" i="16" s="1"/>
  <c r="D184" i="16"/>
  <c r="A184" i="16" s="1"/>
  <c r="D185" i="16"/>
  <c r="A185" i="16" s="1"/>
  <c r="D554" i="16"/>
  <c r="A554" i="16" s="1"/>
  <c r="D559" i="16"/>
  <c r="A559" i="16" s="1"/>
  <c r="D566" i="16"/>
  <c r="A566" i="16" s="1"/>
  <c r="D567" i="16"/>
  <c r="A567" i="16" s="1"/>
  <c r="D573" i="16"/>
  <c r="A573" i="16" s="1"/>
  <c r="D577" i="16"/>
  <c r="A577" i="16" s="1"/>
  <c r="D584" i="16"/>
  <c r="A584" i="16" s="1"/>
  <c r="D585" i="16"/>
  <c r="A585" i="16" s="1"/>
  <c r="D588" i="16"/>
  <c r="A588" i="16" s="1"/>
  <c r="D591" i="16"/>
  <c r="A591" i="16" s="1"/>
  <c r="D592" i="16"/>
  <c r="A592" i="16" s="1"/>
  <c r="D594" i="16"/>
  <c r="A594" i="16" s="1"/>
  <c r="D595" i="16"/>
  <c r="A595" i="16" s="1"/>
  <c r="D598" i="16"/>
  <c r="A598" i="16" s="1"/>
  <c r="D606" i="16"/>
  <c r="A606" i="16" s="1"/>
  <c r="D616" i="16"/>
  <c r="A616" i="16" s="1"/>
  <c r="D627" i="16"/>
  <c r="A627" i="16" s="1"/>
  <c r="D635" i="16"/>
  <c r="A635" i="16" s="1"/>
  <c r="D638" i="16"/>
  <c r="A638" i="16" s="1"/>
  <c r="D641" i="16"/>
  <c r="A641" i="16" s="1"/>
  <c r="D643" i="16"/>
  <c r="A643" i="16" s="1"/>
  <c r="D646" i="16"/>
  <c r="A646" i="16" s="1"/>
  <c r="D647" i="16"/>
  <c r="A647" i="16" s="1"/>
  <c r="D652" i="16"/>
  <c r="A652" i="16" s="1"/>
  <c r="D659" i="16"/>
  <c r="A659" i="16" s="1"/>
  <c r="D661" i="16"/>
  <c r="A661" i="16" s="1"/>
  <c r="D664" i="16"/>
  <c r="A664" i="16" s="1"/>
  <c r="D690" i="16"/>
  <c r="A690" i="16" s="1"/>
  <c r="D693" i="16"/>
  <c r="A693" i="16" s="1"/>
  <c r="D697" i="16"/>
  <c r="A697" i="16" s="1"/>
  <c r="D698" i="16"/>
  <c r="A698" i="16" s="1"/>
  <c r="D709" i="16"/>
  <c r="A709" i="16" s="1"/>
  <c r="D718" i="16"/>
  <c r="A718" i="16" s="1"/>
  <c r="D719" i="16"/>
  <c r="A719" i="16" s="1"/>
  <c r="D722" i="16"/>
  <c r="A722" i="16" s="1"/>
  <c r="D727" i="16"/>
  <c r="A727" i="16" s="1"/>
  <c r="D728" i="16"/>
  <c r="A728" i="16" s="1"/>
  <c r="D729" i="16"/>
  <c r="A729" i="16" s="1"/>
  <c r="D731" i="16"/>
  <c r="A731" i="16" s="1"/>
  <c r="D737" i="16"/>
  <c r="A737" i="16" s="1"/>
  <c r="D171" i="16"/>
  <c r="A171" i="16" s="1"/>
  <c r="D173" i="16"/>
  <c r="A173" i="16" s="1"/>
  <c r="D192" i="16"/>
  <c r="A192" i="16" s="1"/>
  <c r="D196" i="16"/>
  <c r="A196" i="16" s="1"/>
  <c r="D204" i="16"/>
  <c r="A204" i="16" s="1"/>
  <c r="D207" i="16"/>
  <c r="A207" i="16" s="1"/>
  <c r="D210" i="16"/>
  <c r="A210" i="16" s="1"/>
  <c r="D213" i="16"/>
  <c r="A213" i="16" s="1"/>
  <c r="D218" i="16"/>
  <c r="A218" i="16" s="1"/>
  <c r="D224" i="16"/>
  <c r="A224" i="16" s="1"/>
  <c r="D242" i="16"/>
  <c r="A242" i="16" s="1"/>
  <c r="D253" i="16"/>
  <c r="A253" i="16" s="1"/>
  <c r="D254" i="16"/>
  <c r="A254" i="16" s="1"/>
  <c r="D256" i="16"/>
  <c r="A256" i="16" s="1"/>
  <c r="D258" i="16"/>
  <c r="A258" i="16" s="1"/>
  <c r="D265" i="16"/>
  <c r="A265" i="16" s="1"/>
  <c r="D273" i="16"/>
  <c r="A273" i="16" s="1"/>
  <c r="D276" i="16"/>
  <c r="A276" i="16" s="1"/>
  <c r="D278" i="16"/>
  <c r="A278" i="16" s="1"/>
  <c r="D279" i="16"/>
  <c r="A279" i="16" s="1"/>
  <c r="D280" i="16"/>
  <c r="A280" i="16" s="1"/>
  <c r="D281" i="16"/>
  <c r="A281" i="16" s="1"/>
  <c r="D284" i="16"/>
  <c r="A284" i="16" s="1"/>
  <c r="D286" i="16"/>
  <c r="A286" i="16" s="1"/>
  <c r="D288" i="16"/>
  <c r="A288" i="16" s="1"/>
  <c r="D307" i="16"/>
  <c r="A307" i="16" s="1"/>
  <c r="D310" i="16"/>
  <c r="A310" i="16" s="1"/>
  <c r="D313" i="16"/>
  <c r="A313" i="16" s="1"/>
  <c r="D317" i="16"/>
  <c r="A317" i="16" s="1"/>
  <c r="D318" i="16"/>
  <c r="A318" i="16" s="1"/>
  <c r="D321" i="16"/>
  <c r="A321" i="16" s="1"/>
  <c r="D11" i="16"/>
  <c r="A11" i="16" s="1"/>
  <c r="D23" i="16"/>
  <c r="A23" i="16" s="1"/>
  <c r="D30" i="16"/>
  <c r="A30" i="16" s="1"/>
  <c r="D31" i="16"/>
  <c r="A31" i="16" s="1"/>
  <c r="D38" i="16"/>
  <c r="A38" i="16" s="1"/>
  <c r="D57" i="16"/>
  <c r="A57" i="16" s="1"/>
  <c r="D69" i="16"/>
  <c r="A69" i="16" s="1"/>
  <c r="D40" i="16"/>
  <c r="A40" i="16" s="1"/>
  <c r="D42" i="16"/>
  <c r="A42" i="16" s="1"/>
  <c r="D49" i="16"/>
  <c r="A49" i="16" s="1"/>
  <c r="D50" i="16"/>
  <c r="A50" i="16" s="1"/>
  <c r="D85" i="16"/>
  <c r="A85" i="16" s="1"/>
  <c r="D97" i="16"/>
  <c r="A97" i="16" s="1"/>
  <c r="D103" i="16"/>
  <c r="A103" i="16" s="1"/>
  <c r="D109" i="16"/>
  <c r="A109" i="16" s="1"/>
  <c r="D117" i="16"/>
  <c r="A117" i="16" s="1"/>
  <c r="D119" i="16"/>
  <c r="A119" i="16" s="1"/>
  <c r="D121" i="16"/>
  <c r="A121" i="16" s="1"/>
  <c r="D143" i="16"/>
  <c r="A143" i="16" s="1"/>
  <c r="D147" i="16"/>
  <c r="A147" i="16" s="1"/>
  <c r="D151" i="16"/>
  <c r="A151" i="16" s="1"/>
  <c r="D153" i="16"/>
  <c r="A153" i="16" s="1"/>
  <c r="D157" i="16"/>
  <c r="A157" i="16" s="1"/>
  <c r="D163" i="16"/>
  <c r="A163" i="16" s="1"/>
  <c r="D325" i="16"/>
  <c r="A325" i="16" s="1"/>
  <c r="D339" i="16"/>
  <c r="A339" i="16" s="1"/>
  <c r="D340" i="16"/>
  <c r="A340" i="16" s="1"/>
  <c r="D350" i="16"/>
  <c r="A350" i="16" s="1"/>
  <c r="D352" i="16"/>
  <c r="A352" i="16" s="1"/>
  <c r="D354" i="16"/>
  <c r="A354" i="16" s="1"/>
  <c r="D358" i="16"/>
  <c r="A358" i="16" s="1"/>
  <c r="D359" i="16"/>
  <c r="A359" i="16" s="1"/>
  <c r="D371" i="16"/>
  <c r="A371" i="16" s="1"/>
  <c r="D378" i="16"/>
  <c r="A378" i="16" s="1"/>
  <c r="D392" i="16"/>
  <c r="A392" i="16" s="1"/>
  <c r="D394" i="16"/>
  <c r="A394" i="16" s="1"/>
  <c r="D399" i="16"/>
  <c r="A399" i="16" s="1"/>
  <c r="D417" i="16"/>
  <c r="A417" i="16" s="1"/>
  <c r="D426" i="16"/>
  <c r="A426" i="16" s="1"/>
  <c r="D443" i="16"/>
  <c r="A443" i="16" s="1"/>
  <c r="D445" i="16"/>
  <c r="A445" i="16" s="1"/>
  <c r="D446" i="16"/>
  <c r="A446" i="16" s="1"/>
  <c r="D182" i="16"/>
  <c r="A182" i="16" s="1"/>
  <c r="D447" i="16"/>
  <c r="A447" i="16" s="1"/>
  <c r="D454" i="16"/>
  <c r="A454" i="16" s="1"/>
  <c r="D460" i="16"/>
  <c r="A460" i="16" s="1"/>
  <c r="D466" i="16"/>
  <c r="A466" i="16" s="1"/>
  <c r="D483" i="16"/>
  <c r="A483" i="16" s="1"/>
  <c r="D502" i="16"/>
  <c r="A502" i="16" s="1"/>
  <c r="D503" i="16"/>
  <c r="A503" i="16" s="1"/>
  <c r="D505" i="16"/>
  <c r="A505" i="16" s="1"/>
  <c r="D506" i="16"/>
  <c r="A506" i="16" s="1"/>
  <c r="D509" i="16"/>
  <c r="A509" i="16" s="1"/>
  <c r="D511" i="16"/>
  <c r="A511" i="16" s="1"/>
  <c r="D517" i="16"/>
  <c r="A517" i="16" s="1"/>
  <c r="D522" i="16"/>
  <c r="A522" i="16" s="1"/>
  <c r="D523" i="16"/>
  <c r="A523" i="16" s="1"/>
  <c r="D525" i="16"/>
  <c r="A525" i="16" s="1"/>
  <c r="D527" i="16"/>
  <c r="A527" i="16" s="1"/>
  <c r="D528" i="16"/>
  <c r="A528" i="16" s="1"/>
  <c r="D530" i="16"/>
  <c r="A530" i="16" s="1"/>
  <c r="D535" i="16"/>
  <c r="A535" i="16" s="1"/>
  <c r="D542" i="16"/>
  <c r="A542" i="16" s="1"/>
  <c r="D544" i="16"/>
  <c r="A544" i="16" s="1"/>
  <c r="D545" i="16"/>
  <c r="A545" i="16" s="1"/>
  <c r="D548" i="16"/>
  <c r="A548" i="16" s="1"/>
  <c r="D551" i="16"/>
  <c r="A551" i="16" s="1"/>
  <c r="D553" i="16"/>
  <c r="A553" i="16" s="1"/>
  <c r="D560" i="16"/>
  <c r="A560" i="16" s="1"/>
  <c r="D561" i="16"/>
  <c r="A561" i="16" s="1"/>
  <c r="D562" i="16"/>
  <c r="A562" i="16" s="1"/>
  <c r="D568" i="16"/>
  <c r="A568" i="16" s="1"/>
  <c r="D569" i="16"/>
  <c r="A569" i="16" s="1"/>
  <c r="D578" i="16"/>
  <c r="A578" i="16" s="1"/>
  <c r="D580" i="16"/>
  <c r="A580" i="16" s="1"/>
  <c r="D582" i="16"/>
  <c r="A582" i="16" s="1"/>
  <c r="D596" i="16"/>
  <c r="A596" i="16" s="1"/>
  <c r="D597" i="16"/>
  <c r="A597" i="16" s="1"/>
  <c r="D602" i="16"/>
  <c r="A602" i="16" s="1"/>
  <c r="D610" i="16"/>
  <c r="A610" i="16" s="1"/>
  <c r="D611" i="16"/>
  <c r="A611" i="16" s="1"/>
  <c r="D615" i="16"/>
  <c r="A615" i="16" s="1"/>
  <c r="D618" i="16"/>
  <c r="A618" i="16" s="1"/>
  <c r="D620" i="16"/>
  <c r="A620" i="16" s="1"/>
  <c r="D621" i="16"/>
  <c r="A621" i="16" s="1"/>
  <c r="D622" i="16"/>
  <c r="A622" i="16" s="1"/>
  <c r="D630" i="16"/>
  <c r="A630" i="16" s="1"/>
  <c r="D633" i="16"/>
  <c r="A633" i="16" s="1"/>
  <c r="D639" i="16"/>
  <c r="A639" i="16" s="1"/>
  <c r="D650" i="16"/>
  <c r="A650" i="16" s="1"/>
  <c r="D655" i="16"/>
  <c r="A655" i="16" s="1"/>
  <c r="D658" i="16"/>
  <c r="A658" i="16" s="1"/>
  <c r="D662" i="16"/>
  <c r="A662" i="16" s="1"/>
  <c r="D665" i="16"/>
  <c r="A665" i="16" s="1"/>
  <c r="D667" i="16"/>
  <c r="A667" i="16" s="1"/>
  <c r="D670" i="16"/>
  <c r="A670" i="16" s="1"/>
  <c r="D673" i="16"/>
  <c r="A673" i="16" s="1"/>
  <c r="D675" i="16"/>
  <c r="A675" i="16" s="1"/>
  <c r="D679" i="16"/>
  <c r="A679" i="16" s="1"/>
  <c r="D681" i="16"/>
  <c r="A681" i="16" s="1"/>
  <c r="D683" i="16"/>
  <c r="A683" i="16" s="1"/>
  <c r="D687" i="16"/>
  <c r="A687" i="16" s="1"/>
  <c r="D689" i="16"/>
  <c r="A689" i="16" s="1"/>
  <c r="D695" i="16"/>
  <c r="A695" i="16" s="1"/>
  <c r="D699" i="16"/>
  <c r="A699" i="16" s="1"/>
  <c r="D703" i="16"/>
  <c r="A703" i="16" s="1"/>
  <c r="D705" i="16"/>
  <c r="A705" i="16" s="1"/>
  <c r="D712" i="16"/>
  <c r="A712" i="16" s="1"/>
  <c r="D713" i="16"/>
  <c r="A713" i="16" s="1"/>
  <c r="D714" i="16"/>
  <c r="A714" i="16" s="1"/>
  <c r="D716" i="16"/>
  <c r="A716" i="16" s="1"/>
  <c r="D725" i="16"/>
  <c r="A725" i="16" s="1"/>
  <c r="D733" i="16"/>
  <c r="A733" i="16" s="1"/>
  <c r="D734" i="16"/>
  <c r="A734" i="16" s="1"/>
  <c r="D169" i="16"/>
  <c r="A169" i="16" s="1"/>
  <c r="D201" i="16"/>
  <c r="A201" i="16" s="1"/>
  <c r="D209" i="16"/>
  <c r="A209" i="16" s="1"/>
  <c r="D216" i="16"/>
  <c r="A216" i="16" s="1"/>
  <c r="D222" i="16"/>
  <c r="A222" i="16" s="1"/>
  <c r="D225" i="16"/>
  <c r="A225" i="16" s="1"/>
  <c r="D232" i="16"/>
  <c r="A232" i="16" s="1"/>
  <c r="D235" i="16"/>
  <c r="A235" i="16" s="1"/>
  <c r="D245" i="16"/>
  <c r="A245" i="16" s="1"/>
  <c r="D246" i="16"/>
  <c r="A246" i="16" s="1"/>
  <c r="D247" i="16"/>
  <c r="A247" i="16" s="1"/>
  <c r="D249" i="16"/>
  <c r="A249" i="16" s="1"/>
  <c r="D260" i="16"/>
  <c r="A260" i="16" s="1"/>
  <c r="D263" i="16"/>
  <c r="A263" i="16" s="1"/>
  <c r="D275" i="16"/>
  <c r="A275" i="16" s="1"/>
  <c r="D282" i="16"/>
  <c r="A282" i="16" s="1"/>
  <c r="D287" i="16"/>
  <c r="A287" i="16" s="1"/>
  <c r="D291" i="16"/>
  <c r="A291" i="16" s="1"/>
  <c r="D293" i="16"/>
  <c r="A293" i="16" s="1"/>
  <c r="D306" i="16"/>
  <c r="A306" i="16" s="1"/>
  <c r="D309" i="16"/>
  <c r="A309" i="16" s="1"/>
  <c r="D311" i="16"/>
  <c r="A311" i="16" s="1"/>
  <c r="D315" i="16"/>
  <c r="A315" i="16" s="1"/>
  <c r="D319" i="16"/>
  <c r="A319" i="16" s="1"/>
  <c r="D322" i="16"/>
  <c r="A322" i="16" s="1"/>
  <c r="D17" i="16"/>
  <c r="A17" i="16" s="1"/>
  <c r="D21" i="16"/>
  <c r="A21" i="16" s="1"/>
  <c r="D26" i="16"/>
  <c r="A26" i="16" s="1"/>
  <c r="D28" i="16"/>
  <c r="A28" i="16" s="1"/>
  <c r="D32" i="16"/>
  <c r="A32" i="16" s="1"/>
  <c r="D37" i="16"/>
  <c r="A37" i="16" s="1"/>
  <c r="D63" i="16"/>
  <c r="A63" i="16" s="1"/>
  <c r="D39" i="16"/>
  <c r="A39" i="16" s="1"/>
  <c r="D46" i="16"/>
  <c r="A46" i="16" s="1"/>
  <c r="D53" i="16"/>
  <c r="A53" i="16" s="1"/>
  <c r="D87" i="16"/>
  <c r="A87" i="16" s="1"/>
  <c r="D105" i="16"/>
  <c r="A105" i="16" s="1"/>
  <c r="D111" i="16"/>
  <c r="A111" i="16" s="1"/>
  <c r="D115" i="16"/>
  <c r="A115" i="16" s="1"/>
  <c r="D123" i="16"/>
  <c r="A123" i="16" s="1"/>
  <c r="D131" i="16"/>
  <c r="A131" i="16" s="1"/>
  <c r="D179" i="16"/>
  <c r="A179" i="16" s="1"/>
  <c r="D215" i="16"/>
  <c r="A215" i="16" s="1"/>
  <c r="D227" i="16"/>
  <c r="A227" i="16" s="1"/>
  <c r="D239" i="16"/>
  <c r="A239" i="16" s="1"/>
  <c r="D327" i="16"/>
  <c r="A327" i="16" s="1"/>
  <c r="D60" i="16"/>
  <c r="A60" i="16" s="1"/>
  <c r="D58" i="16"/>
  <c r="A58" i="16" s="1"/>
  <c r="D62" i="16"/>
  <c r="A62" i="16" s="1"/>
  <c r="D64" i="16"/>
  <c r="A64" i="16" s="1"/>
  <c r="D337" i="16"/>
  <c r="A337" i="16" s="1"/>
  <c r="D343" i="16"/>
  <c r="A343" i="16" s="1"/>
  <c r="D345" i="16"/>
  <c r="A345" i="16" s="1"/>
  <c r="D66" i="16"/>
  <c r="A66" i="16" s="1"/>
  <c r="D356" i="16"/>
  <c r="A356" i="16" s="1"/>
  <c r="D369" i="16"/>
  <c r="A369" i="16" s="1"/>
  <c r="D68" i="16"/>
  <c r="A68" i="16" s="1"/>
  <c r="D373" i="16"/>
  <c r="A373" i="16" s="1"/>
  <c r="D70" i="16"/>
  <c r="A70" i="16" s="1"/>
  <c r="D72" i="16"/>
  <c r="A72" i="16" s="1"/>
  <c r="D74" i="16"/>
  <c r="A74" i="16" s="1"/>
  <c r="D401" i="16"/>
  <c r="A401" i="16" s="1"/>
  <c r="D405" i="16"/>
  <c r="A405" i="16" s="1"/>
  <c r="D76" i="16"/>
  <c r="A76" i="16" s="1"/>
  <c r="D410" i="16"/>
  <c r="A410" i="16" s="1"/>
  <c r="D415" i="16"/>
  <c r="A415" i="16" s="1"/>
  <c r="D420" i="16"/>
  <c r="A420" i="16" s="1"/>
  <c r="D421" i="16"/>
  <c r="A421" i="16" s="1"/>
  <c r="D78" i="16"/>
  <c r="A78" i="16" s="1"/>
  <c r="D80" i="16"/>
  <c r="A80" i="16" s="1"/>
  <c r="D148" i="16"/>
  <c r="A148" i="16" s="1"/>
  <c r="D150" i="16"/>
  <c r="A150" i="16" s="1"/>
  <c r="D82" i="16"/>
  <c r="A82" i="16" s="1"/>
  <c r="D455" i="16"/>
  <c r="A455" i="16" s="1"/>
  <c r="D471" i="16"/>
  <c r="A471" i="16" s="1"/>
  <c r="D86" i="16"/>
  <c r="A86" i="16" s="1"/>
  <c r="D88" i="16"/>
  <c r="A88" i="16" s="1"/>
  <c r="D90" i="16"/>
  <c r="A90" i="16" s="1"/>
  <c r="D94" i="16"/>
  <c r="A94" i="16" s="1"/>
  <c r="D484" i="16"/>
  <c r="A484" i="16" s="1"/>
  <c r="D498" i="16"/>
  <c r="A498" i="16" s="1"/>
  <c r="D510" i="16"/>
  <c r="A510" i="16" s="1"/>
  <c r="D108" i="16"/>
  <c r="A108" i="16" s="1"/>
  <c r="D537" i="16"/>
  <c r="A537" i="16" s="1"/>
  <c r="D541" i="16"/>
  <c r="A541" i="16" s="1"/>
  <c r="D110" i="16"/>
  <c r="A110" i="16" s="1"/>
  <c r="D112" i="16"/>
  <c r="A112" i="16" s="1"/>
  <c r="D116" i="16"/>
  <c r="A116" i="16" s="1"/>
  <c r="D120" i="16"/>
  <c r="A120" i="16" s="1"/>
  <c r="D586" i="16"/>
  <c r="A586" i="16" s="1"/>
  <c r="D607" i="16"/>
  <c r="A607" i="16" s="1"/>
  <c r="D608" i="16"/>
  <c r="A608" i="16" s="1"/>
  <c r="D614" i="16"/>
  <c r="A614" i="16" s="1"/>
  <c r="D617" i="16"/>
  <c r="A617" i="16" s="1"/>
  <c r="D637" i="16"/>
  <c r="A637" i="16" s="1"/>
  <c r="D640" i="16"/>
  <c r="A640" i="16" s="1"/>
  <c r="D126" i="16"/>
  <c r="A126" i="16" s="1"/>
  <c r="D645" i="16"/>
  <c r="A645" i="16" s="1"/>
  <c r="D656" i="16"/>
  <c r="A656" i="16" s="1"/>
  <c r="D663" i="16"/>
  <c r="A663" i="16" s="1"/>
  <c r="D672" i="16"/>
  <c r="A672" i="16" s="1"/>
  <c r="D677" i="16"/>
  <c r="A677" i="16" s="1"/>
  <c r="D132" i="16"/>
  <c r="A132" i="16" s="1"/>
  <c r="D680" i="16"/>
  <c r="A680" i="16" s="1"/>
  <c r="D684" i="16"/>
  <c r="A684" i="16" s="1"/>
  <c r="D134" i="16"/>
  <c r="A134" i="16" s="1"/>
  <c r="D685" i="16"/>
  <c r="A685" i="16" s="1"/>
  <c r="D136" i="16"/>
  <c r="A136" i="16" s="1"/>
  <c r="D692" i="16"/>
  <c r="A692" i="16" s="1"/>
  <c r="D696" i="16"/>
  <c r="A696" i="16" s="1"/>
  <c r="D138" i="16"/>
  <c r="A138" i="16" s="1"/>
  <c r="D706" i="16"/>
  <c r="A706" i="16" s="1"/>
  <c r="D721" i="16"/>
  <c r="A721" i="16" s="1"/>
  <c r="D726" i="16"/>
  <c r="A726" i="16" s="1"/>
  <c r="D140" i="16"/>
  <c r="A140" i="16" s="1"/>
  <c r="D142" i="16"/>
  <c r="A142" i="16" s="1"/>
  <c r="D730" i="16"/>
  <c r="A730" i="16" s="1"/>
  <c r="D144" i="16"/>
  <c r="A144" i="16" s="1"/>
  <c r="D172" i="16"/>
  <c r="A172" i="16" s="1"/>
  <c r="D146" i="16"/>
  <c r="A146" i="16" s="1"/>
  <c r="D198" i="16"/>
  <c r="A198" i="16" s="1"/>
  <c r="D206" i="16"/>
  <c r="A206" i="16" s="1"/>
  <c r="D156" i="16"/>
  <c r="A156" i="16" s="1"/>
  <c r="D223" i="16"/>
  <c r="A223" i="16" s="1"/>
  <c r="D228" i="16"/>
  <c r="A228" i="16" s="1"/>
  <c r="D160" i="16"/>
  <c r="A160" i="16" s="1"/>
  <c r="D162" i="16"/>
  <c r="A162" i="16" s="1"/>
  <c r="D240" i="16"/>
  <c r="A240" i="16" s="1"/>
  <c r="D164" i="16"/>
  <c r="A164" i="16" s="1"/>
  <c r="D255" i="16"/>
  <c r="A255" i="16" s="1"/>
  <c r="D178" i="16"/>
  <c r="A178" i="16" s="1"/>
  <c r="D190" i="16"/>
  <c r="A190" i="16" s="1"/>
  <c r="D266" i="16"/>
  <c r="A266" i="16" s="1"/>
  <c r="D270" i="16"/>
  <c r="A270" i="16" s="1"/>
  <c r="D214" i="16"/>
  <c r="A214" i="16" s="1"/>
  <c r="D289" i="16"/>
  <c r="A289" i="16" s="1"/>
  <c r="D226" i="16"/>
  <c r="A226" i="16" s="1"/>
  <c r="D238" i="16"/>
  <c r="A238" i="16" s="1"/>
  <c r="D295" i="16"/>
  <c r="A295" i="16" s="1"/>
  <c r="D261" i="16"/>
  <c r="A261" i="16" s="1"/>
  <c r="D300" i="16"/>
  <c r="A300" i="16" s="1"/>
  <c r="D314" i="16"/>
  <c r="A314" i="16" s="1"/>
  <c r="D283" i="16"/>
  <c r="A283" i="16" s="1"/>
  <c r="D4" i="16"/>
  <c r="A4" i="16" s="1"/>
  <c r="D29" i="16"/>
  <c r="A29" i="16" s="1"/>
  <c r="D7" i="16"/>
  <c r="A7" i="16" s="1"/>
  <c r="D12" i="16"/>
  <c r="A12" i="16" s="1"/>
  <c r="D8" i="16"/>
  <c r="A8" i="16" s="1"/>
  <c r="D81" i="16"/>
  <c r="A81" i="16" s="1"/>
  <c r="D14" i="16"/>
  <c r="A14" i="16" s="1"/>
  <c r="D16" i="16"/>
  <c r="A16" i="16" s="1"/>
  <c r="D101" i="16"/>
  <c r="A101" i="16" s="1"/>
  <c r="D107" i="16"/>
  <c r="A107" i="16" s="1"/>
  <c r="D18" i="16"/>
  <c r="A18" i="16" s="1"/>
  <c r="D20" i="16"/>
  <c r="A20" i="16" s="1"/>
  <c r="D22" i="16"/>
  <c r="A22" i="16" s="1"/>
  <c r="D191" i="16"/>
  <c r="A191" i="16" s="1"/>
  <c r="D229" i="16"/>
  <c r="A229" i="16" s="1"/>
  <c r="D202" i="16"/>
  <c r="A202" i="16" s="1"/>
  <c r="D84" i="16"/>
  <c r="A84" i="16" s="1"/>
  <c r="D479" i="16"/>
  <c r="A479" i="16" s="1"/>
  <c r="D92" i="16"/>
  <c r="A92" i="16" s="1"/>
  <c r="D96" i="16"/>
  <c r="A96" i="16" s="1"/>
  <c r="D487" i="16"/>
  <c r="A487" i="16" s="1"/>
  <c r="D98" i="16"/>
  <c r="A98" i="16" s="1"/>
  <c r="D499" i="16"/>
  <c r="A499" i="16" s="1"/>
  <c r="D100" i="16"/>
  <c r="A100" i="16" s="1"/>
  <c r="D102" i="16"/>
  <c r="A102" i="16" s="1"/>
  <c r="D104" i="16"/>
  <c r="A104" i="16" s="1"/>
  <c r="D106" i="16"/>
  <c r="A106" i="16" s="1"/>
  <c r="D557" i="16"/>
  <c r="A557" i="16" s="1"/>
  <c r="D558" i="16"/>
  <c r="A558" i="16" s="1"/>
  <c r="D114" i="16"/>
  <c r="A114" i="16" s="1"/>
  <c r="D571" i="16"/>
  <c r="A571" i="16" s="1"/>
  <c r="D118" i="16"/>
  <c r="A118" i="16" s="1"/>
  <c r="D587" i="16"/>
  <c r="A587" i="16" s="1"/>
  <c r="D122" i="16"/>
  <c r="A122" i="16" s="1"/>
  <c r="D632" i="16"/>
  <c r="A632" i="16" s="1"/>
  <c r="D124" i="16"/>
  <c r="A124" i="16" s="1"/>
  <c r="D644" i="16"/>
  <c r="A644" i="16" s="1"/>
  <c r="D128" i="16"/>
  <c r="A128" i="16" s="1"/>
  <c r="D130" i="16"/>
  <c r="A130" i="16" s="1"/>
  <c r="D168" i="16"/>
  <c r="A168" i="16" s="1"/>
  <c r="D152" i="16"/>
  <c r="A152" i="16" s="1"/>
  <c r="D154" i="16"/>
  <c r="A154" i="16" s="1"/>
  <c r="D158" i="16"/>
  <c r="A158" i="16" s="1"/>
  <c r="D166" i="16"/>
  <c r="A166" i="16" s="1"/>
  <c r="D250" i="16"/>
  <c r="A250" i="16" s="1"/>
  <c r="D272" i="16"/>
  <c r="A272" i="16" s="1"/>
  <c r="D3" i="16"/>
  <c r="A3" i="16" s="1"/>
  <c r="D5" i="16"/>
  <c r="A5" i="16" s="1"/>
  <c r="D52" i="16"/>
  <c r="A52" i="16" s="1"/>
  <c r="D10" i="16"/>
  <c r="A10" i="16" s="1"/>
  <c r="D54" i="16"/>
  <c r="A54" i="16" s="1"/>
  <c r="D99" i="16"/>
  <c r="A99" i="16" s="1"/>
  <c r="E328" i="16"/>
  <c r="E329" i="16"/>
  <c r="E330" i="16"/>
  <c r="E332" i="16"/>
  <c r="E333" i="16"/>
  <c r="E334" i="16"/>
  <c r="E335" i="16"/>
  <c r="E347" i="16"/>
  <c r="E349" i="16"/>
  <c r="E351" i="16"/>
  <c r="E353" i="16"/>
  <c r="E355" i="16"/>
  <c r="E361" i="16"/>
  <c r="E365" i="16"/>
  <c r="E366" i="16"/>
  <c r="E367" i="16"/>
  <c r="E372" i="16"/>
  <c r="E374" i="16"/>
  <c r="E377" i="16"/>
  <c r="E379" i="16"/>
  <c r="E381" i="16"/>
  <c r="E382" i="16"/>
  <c r="E385" i="16"/>
  <c r="E386" i="16"/>
  <c r="E387" i="16"/>
  <c r="E393" i="16"/>
  <c r="E395" i="16"/>
  <c r="E396" i="16"/>
  <c r="E397" i="16"/>
  <c r="E398" i="16"/>
  <c r="E402" i="16"/>
  <c r="E403" i="16"/>
  <c r="E406" i="16"/>
  <c r="E407" i="16"/>
  <c r="E412" i="16"/>
  <c r="E414" i="16"/>
  <c r="E416" i="16"/>
  <c r="E419" i="16"/>
  <c r="E424" i="16"/>
  <c r="E427" i="16"/>
  <c r="E428" i="16"/>
  <c r="E429" i="16"/>
  <c r="E430" i="16"/>
  <c r="E432" i="16"/>
  <c r="E433" i="16"/>
  <c r="E434" i="16"/>
  <c r="E435" i="16"/>
  <c r="E436" i="16"/>
  <c r="E437" i="16"/>
  <c r="E438" i="16"/>
  <c r="E439" i="16"/>
  <c r="E441" i="16"/>
  <c r="E444" i="16"/>
  <c r="E448" i="16"/>
  <c r="E449" i="16"/>
  <c r="E450" i="16"/>
  <c r="E451" i="16"/>
  <c r="E453" i="16"/>
  <c r="E461" i="16"/>
  <c r="E462" i="16"/>
  <c r="E464" i="16"/>
  <c r="E465" i="16"/>
  <c r="E468" i="16"/>
  <c r="E475" i="16"/>
  <c r="E476" i="16"/>
  <c r="E477" i="16"/>
  <c r="E480" i="16"/>
  <c r="E481" i="16"/>
  <c r="E482" i="16"/>
  <c r="E490" i="16"/>
  <c r="E491" i="16"/>
  <c r="E501" i="16"/>
  <c r="E512" i="16"/>
  <c r="E531" i="16"/>
  <c r="E550" i="16"/>
  <c r="E609" i="16"/>
  <c r="E628" i="16"/>
  <c r="E732" i="16"/>
  <c r="E199" i="16"/>
  <c r="E200" i="16"/>
  <c r="E212" i="16"/>
  <c r="E268" i="16"/>
  <c r="E277" i="16"/>
  <c r="E285" i="16"/>
  <c r="E297" i="16"/>
  <c r="E299" i="16"/>
  <c r="E370" i="16"/>
  <c r="E413" i="16"/>
  <c r="E442" i="16"/>
  <c r="E452" i="16"/>
  <c r="E463" i="16"/>
  <c r="E472" i="16"/>
  <c r="E473" i="16"/>
  <c r="E474" i="16"/>
  <c r="E478" i="16"/>
  <c r="E485" i="16"/>
  <c r="E486" i="16"/>
  <c r="E488" i="16"/>
  <c r="E489" i="16"/>
  <c r="E494" i="16"/>
  <c r="E500" i="16"/>
  <c r="E526" i="16"/>
  <c r="E529" i="16"/>
  <c r="E534" i="16"/>
  <c r="E570" i="16"/>
  <c r="E701" i="16"/>
  <c r="E708" i="16"/>
  <c r="E233" i="16"/>
  <c r="E234" i="16"/>
  <c r="E241" i="16"/>
  <c r="E243" i="16"/>
  <c r="E302" i="16"/>
  <c r="E305" i="16"/>
  <c r="E27" i="16"/>
  <c r="E36" i="16"/>
  <c r="E67" i="16"/>
  <c r="E71" i="16"/>
  <c r="E125" i="16"/>
  <c r="E165" i="16"/>
  <c r="E344" i="16"/>
  <c r="E360" i="16"/>
  <c r="E368" i="16"/>
  <c r="E375" i="16"/>
  <c r="E380" i="16"/>
  <c r="E384" i="16"/>
  <c r="E389" i="16"/>
  <c r="E400" i="16"/>
  <c r="E408" i="16"/>
  <c r="E409" i="16"/>
  <c r="E418" i="16"/>
  <c r="E422" i="16"/>
  <c r="E425" i="16"/>
  <c r="E431" i="16"/>
  <c r="E469" i="16"/>
  <c r="E493" i="16"/>
  <c r="E496" i="16"/>
  <c r="E497" i="16"/>
  <c r="E508" i="16"/>
  <c r="E515" i="16"/>
  <c r="E520" i="16"/>
  <c r="E547" i="16"/>
  <c r="E549" i="16"/>
  <c r="E564" i="16"/>
  <c r="E715" i="16"/>
  <c r="E735" i="16"/>
  <c r="E470" i="16"/>
  <c r="E626" i="16"/>
  <c r="E678" i="16"/>
  <c r="E724" i="16"/>
  <c r="E296" i="16"/>
  <c r="E336" i="16"/>
  <c r="E346" i="16"/>
  <c r="E348" i="16"/>
  <c r="E357" i="16"/>
  <c r="E362" i="16"/>
  <c r="E363" i="16"/>
  <c r="E364" i="16"/>
  <c r="E376" i="16"/>
  <c r="E390" i="16"/>
  <c r="E458" i="16"/>
  <c r="E492" i="16"/>
  <c r="E504" i="16"/>
  <c r="E513" i="16"/>
  <c r="E518" i="16"/>
  <c r="E533" i="16"/>
  <c r="E536" i="16"/>
  <c r="E540" i="16"/>
  <c r="E543" i="16"/>
  <c r="E552" i="16"/>
  <c r="E563" i="16"/>
  <c r="E572" i="16"/>
  <c r="E576" i="16"/>
  <c r="E579" i="16"/>
  <c r="E581" i="16"/>
  <c r="E583" i="16"/>
  <c r="E589" i="16"/>
  <c r="E593" i="16"/>
  <c r="E601" i="16"/>
  <c r="E604" i="16"/>
  <c r="E605" i="16"/>
  <c r="E613" i="16"/>
  <c r="E619" i="16"/>
  <c r="E623" i="16"/>
  <c r="E625" i="16"/>
  <c r="E654" i="16"/>
  <c r="E657" i="16"/>
  <c r="E671" i="16"/>
  <c r="E674" i="16"/>
  <c r="E676" i="16"/>
  <c r="E682" i="16"/>
  <c r="E686" i="16"/>
  <c r="E688" i="16"/>
  <c r="E691" i="16"/>
  <c r="E694" i="16"/>
  <c r="E700" i="16"/>
  <c r="E702" i="16"/>
  <c r="E704" i="16"/>
  <c r="E710" i="16"/>
  <c r="E717" i="16"/>
  <c r="E720" i="16"/>
  <c r="E193" i="16"/>
  <c r="E194" i="16"/>
  <c r="E205" i="16"/>
  <c r="E219" i="16"/>
  <c r="E251" i="16"/>
  <c r="E257" i="16"/>
  <c r="E259" i="16"/>
  <c r="E269" i="16"/>
  <c r="E274" i="16"/>
  <c r="E290" i="16"/>
  <c r="E292" i="16"/>
  <c r="E301" i="16"/>
  <c r="E303" i="16"/>
  <c r="E304" i="16"/>
  <c r="E312" i="16"/>
  <c r="E320" i="16"/>
  <c r="E19" i="16"/>
  <c r="E24" i="16"/>
  <c r="E33" i="16"/>
  <c r="E35" i="16"/>
  <c r="E61" i="16"/>
  <c r="E75" i="16"/>
  <c r="E51" i="16"/>
  <c r="E79" i="16"/>
  <c r="E93" i="16"/>
  <c r="E133" i="16"/>
  <c r="E139" i="16"/>
  <c r="E141" i="16"/>
  <c r="E145" i="16"/>
  <c r="E149" i="16"/>
  <c r="E203" i="16"/>
  <c r="E341" i="16"/>
  <c r="E388" i="16"/>
  <c r="E181" i="16"/>
  <c r="E183" i="16"/>
  <c r="E186" i="16"/>
  <c r="E187" i="16"/>
  <c r="E188" i="16"/>
  <c r="E457" i="16"/>
  <c r="E495" i="16"/>
  <c r="E514" i="16"/>
  <c r="E521" i="16"/>
  <c r="E524" i="16"/>
  <c r="E539" i="16"/>
  <c r="E556" i="16"/>
  <c r="E565" i="16"/>
  <c r="E574" i="16"/>
  <c r="E575" i="16"/>
  <c r="E590" i="16"/>
  <c r="E599" i="16"/>
  <c r="E600" i="16"/>
  <c r="E603" i="16"/>
  <c r="E612" i="16"/>
  <c r="E624" i="16"/>
  <c r="E629" i="16"/>
  <c r="E631" i="16"/>
  <c r="E634" i="16"/>
  <c r="E636" i="16"/>
  <c r="E642" i="16"/>
  <c r="E648" i="16"/>
  <c r="E649" i="16"/>
  <c r="E653" i="16"/>
  <c r="E660" i="16"/>
  <c r="E666" i="16"/>
  <c r="E668" i="16"/>
  <c r="E669" i="16"/>
  <c r="E707" i="16"/>
  <c r="E711" i="16"/>
  <c r="E723" i="16"/>
  <c r="E736" i="16"/>
  <c r="E170" i="16"/>
  <c r="E174" i="16"/>
  <c r="E175" i="16"/>
  <c r="E176" i="16"/>
  <c r="E189" i="16"/>
  <c r="E195" i="16"/>
  <c r="E197" i="16"/>
  <c r="E211" i="16"/>
  <c r="E217" i="16"/>
  <c r="E220" i="16"/>
  <c r="E221" i="16"/>
  <c r="E230" i="16"/>
  <c r="E231" i="16"/>
  <c r="E236" i="16"/>
  <c r="E237" i="16"/>
  <c r="E244" i="16"/>
  <c r="E248" i="16"/>
  <c r="E252" i="16"/>
  <c r="E262" i="16"/>
  <c r="E264" i="16"/>
  <c r="E267" i="16"/>
  <c r="E271" i="16"/>
  <c r="E294" i="16"/>
  <c r="E298" i="16"/>
  <c r="E308" i="16"/>
  <c r="E316" i="16"/>
  <c r="E323" i="16"/>
  <c r="E324" i="16"/>
  <c r="E6" i="16"/>
  <c r="E9" i="16"/>
  <c r="E13" i="16"/>
  <c r="E15" i="16"/>
  <c r="E25" i="16"/>
  <c r="E59" i="16"/>
  <c r="E65" i="16"/>
  <c r="E73" i="16"/>
  <c r="E77" i="16"/>
  <c r="E43" i="16"/>
  <c r="E44" i="16"/>
  <c r="E45" i="16"/>
  <c r="E47" i="16"/>
  <c r="E48" i="16"/>
  <c r="E55" i="16"/>
  <c r="E56" i="16"/>
  <c r="E83" i="16"/>
  <c r="E89" i="16"/>
  <c r="E95" i="16"/>
  <c r="E113" i="16"/>
  <c r="E127" i="16"/>
  <c r="E129" i="16"/>
  <c r="E135" i="16"/>
  <c r="E137" i="16"/>
  <c r="E155" i="16"/>
  <c r="E159" i="16"/>
  <c r="E161" i="16"/>
  <c r="E167" i="16"/>
  <c r="E326" i="16"/>
  <c r="E331" i="16"/>
  <c r="E338" i="16"/>
  <c r="E342" i="16"/>
  <c r="E383" i="16"/>
  <c r="E391" i="16"/>
  <c r="E404" i="16"/>
  <c r="E411" i="16"/>
  <c r="E423" i="16"/>
  <c r="E440" i="16"/>
  <c r="E456" i="16"/>
  <c r="E459" i="16"/>
  <c r="E467" i="16"/>
  <c r="E507" i="16"/>
  <c r="E516" i="16"/>
  <c r="E519" i="16"/>
  <c r="E532" i="16"/>
  <c r="E538" i="16"/>
  <c r="E546" i="16"/>
  <c r="E555" i="16"/>
  <c r="E651" i="16"/>
  <c r="E208" i="16"/>
  <c r="E34" i="16"/>
  <c r="E41" i="16"/>
  <c r="E91" i="16"/>
  <c r="E177" i="16"/>
  <c r="E180" i="16"/>
  <c r="E184" i="16"/>
  <c r="E185" i="16"/>
  <c r="E554" i="16"/>
  <c r="E559" i="16"/>
  <c r="E566" i="16"/>
  <c r="E567" i="16"/>
  <c r="E573" i="16"/>
  <c r="E577" i="16"/>
  <c r="E584" i="16"/>
  <c r="E585" i="16"/>
  <c r="E588" i="16"/>
  <c r="E591" i="16"/>
  <c r="E592" i="16"/>
  <c r="E594" i="16"/>
  <c r="E595" i="16"/>
  <c r="E598" i="16"/>
  <c r="E606" i="16"/>
  <c r="E616" i="16"/>
  <c r="E627" i="16"/>
  <c r="E635" i="16"/>
  <c r="E638" i="16"/>
  <c r="E641" i="16"/>
  <c r="E643" i="16"/>
  <c r="E646" i="16"/>
  <c r="E647" i="16"/>
  <c r="E652" i="16"/>
  <c r="E659" i="16"/>
  <c r="E661" i="16"/>
  <c r="E664" i="16"/>
  <c r="E690" i="16"/>
  <c r="E693" i="16"/>
  <c r="E697" i="16"/>
  <c r="E698" i="16"/>
  <c r="E709" i="16"/>
  <c r="E718" i="16"/>
  <c r="E719" i="16"/>
  <c r="E722" i="16"/>
  <c r="E727" i="16"/>
  <c r="E728" i="16"/>
  <c r="E729" i="16"/>
  <c r="E731" i="16"/>
  <c r="E737" i="16"/>
  <c r="E171" i="16"/>
  <c r="E173" i="16"/>
  <c r="E192" i="16"/>
  <c r="E196" i="16"/>
  <c r="E204" i="16"/>
  <c r="E207" i="16"/>
  <c r="E210" i="16"/>
  <c r="E213" i="16"/>
  <c r="E218" i="16"/>
  <c r="E224" i="16"/>
  <c r="E242" i="16"/>
  <c r="E253" i="16"/>
  <c r="E254" i="16"/>
  <c r="E256" i="16"/>
  <c r="E258" i="16"/>
  <c r="E265" i="16"/>
  <c r="E273" i="16"/>
  <c r="E276" i="16"/>
  <c r="E278" i="16"/>
  <c r="E279" i="16"/>
  <c r="E280" i="16"/>
  <c r="E281" i="16"/>
  <c r="E284" i="16"/>
  <c r="E286" i="16"/>
  <c r="E288" i="16"/>
  <c r="E307" i="16"/>
  <c r="E310" i="16"/>
  <c r="E313" i="16"/>
  <c r="E317" i="16"/>
  <c r="E318" i="16"/>
  <c r="E321" i="16"/>
  <c r="E11" i="16"/>
  <c r="E23" i="16"/>
  <c r="E30" i="16"/>
  <c r="E31" i="16"/>
  <c r="E38" i="16"/>
  <c r="E57" i="16"/>
  <c r="E69" i="16"/>
  <c r="E40" i="16"/>
  <c r="E42" i="16"/>
  <c r="E49" i="16"/>
  <c r="E50" i="16"/>
  <c r="E85" i="16"/>
  <c r="E97" i="16"/>
  <c r="E103" i="16"/>
  <c r="E109" i="16"/>
  <c r="E117" i="16"/>
  <c r="E119" i="16"/>
  <c r="E121" i="16"/>
  <c r="E143" i="16"/>
  <c r="E147" i="16"/>
  <c r="E151" i="16"/>
  <c r="E153" i="16"/>
  <c r="E157" i="16"/>
  <c r="E163" i="16"/>
  <c r="E325" i="16"/>
  <c r="E339" i="16"/>
  <c r="E340" i="16"/>
  <c r="E350" i="16"/>
  <c r="E352" i="16"/>
  <c r="E354" i="16"/>
  <c r="E358" i="16"/>
  <c r="E359" i="16"/>
  <c r="E371" i="16"/>
  <c r="E378" i="16"/>
  <c r="E392" i="16"/>
  <c r="E394" i="16"/>
  <c r="E399" i="16"/>
  <c r="E417" i="16"/>
  <c r="E426" i="16"/>
  <c r="E443" i="16"/>
  <c r="E445" i="16"/>
  <c r="E446" i="16"/>
  <c r="E182" i="16"/>
  <c r="E447" i="16"/>
  <c r="E454" i="16"/>
  <c r="E460" i="16"/>
  <c r="E466" i="16"/>
  <c r="E483" i="16"/>
  <c r="E502" i="16"/>
  <c r="E503" i="16"/>
  <c r="E505" i="16"/>
  <c r="E506" i="16"/>
  <c r="E509" i="16"/>
  <c r="E511" i="16"/>
  <c r="E517" i="16"/>
  <c r="E522" i="16"/>
  <c r="E523" i="16"/>
  <c r="E525" i="16"/>
  <c r="E527" i="16"/>
  <c r="E528" i="16"/>
  <c r="E530" i="16"/>
  <c r="E535" i="16"/>
  <c r="E542" i="16"/>
  <c r="E544" i="16"/>
  <c r="E545" i="16"/>
  <c r="E548" i="16"/>
  <c r="E551" i="16"/>
  <c r="E553" i="16"/>
  <c r="E560" i="16"/>
  <c r="E561" i="16"/>
  <c r="E562" i="16"/>
  <c r="E568" i="16"/>
  <c r="E569" i="16"/>
  <c r="E578" i="16"/>
  <c r="E580" i="16"/>
  <c r="E582" i="16"/>
  <c r="E596" i="16"/>
  <c r="E597" i="16"/>
  <c r="E602" i="16"/>
  <c r="E610" i="16"/>
  <c r="E611" i="16"/>
  <c r="E615" i="16"/>
  <c r="E618" i="16"/>
  <c r="E620" i="16"/>
  <c r="E621" i="16"/>
  <c r="E622" i="16"/>
  <c r="E630" i="16"/>
  <c r="E633" i="16"/>
  <c r="E639" i="16"/>
  <c r="E650" i="16"/>
  <c r="E655" i="16"/>
  <c r="E658" i="16"/>
  <c r="E662" i="16"/>
  <c r="E665" i="16"/>
  <c r="E667" i="16"/>
  <c r="E670" i="16"/>
  <c r="E673" i="16"/>
  <c r="E675" i="16"/>
  <c r="E679" i="16"/>
  <c r="E681" i="16"/>
  <c r="E683" i="16"/>
  <c r="E687" i="16"/>
  <c r="E689" i="16"/>
  <c r="E695" i="16"/>
  <c r="E699" i="16"/>
  <c r="E703" i="16"/>
  <c r="E705" i="16"/>
  <c r="E712" i="16"/>
  <c r="E713" i="16"/>
  <c r="E714" i="16"/>
  <c r="E716" i="16"/>
  <c r="E725" i="16"/>
  <c r="E733" i="16"/>
  <c r="E734" i="16"/>
  <c r="E169" i="16"/>
  <c r="E201" i="16"/>
  <c r="E209" i="16"/>
  <c r="E216" i="16"/>
  <c r="E222" i="16"/>
  <c r="E225" i="16"/>
  <c r="E232" i="16"/>
  <c r="E235" i="16"/>
  <c r="E245" i="16"/>
  <c r="E246" i="16"/>
  <c r="E247" i="16"/>
  <c r="E249" i="16"/>
  <c r="E260" i="16"/>
  <c r="E263" i="16"/>
  <c r="E275" i="16"/>
  <c r="E282" i="16"/>
  <c r="E287" i="16"/>
  <c r="E291" i="16"/>
  <c r="E293" i="16"/>
  <c r="E306" i="16"/>
  <c r="E309" i="16"/>
  <c r="E311" i="16"/>
  <c r="E315" i="16"/>
  <c r="E319" i="16"/>
  <c r="E322" i="16"/>
  <c r="E17" i="16"/>
  <c r="E21" i="16"/>
  <c r="E26" i="16"/>
  <c r="E28" i="16"/>
  <c r="E32" i="16"/>
  <c r="E37" i="16"/>
  <c r="E63" i="16"/>
  <c r="E39" i="16"/>
  <c r="E46" i="16"/>
  <c r="E53" i="16"/>
  <c r="E87" i="16"/>
  <c r="E105" i="16"/>
  <c r="E111" i="16"/>
  <c r="E115" i="16"/>
  <c r="E123" i="16"/>
  <c r="E131" i="16"/>
  <c r="E179" i="16"/>
  <c r="E215" i="16"/>
  <c r="E227" i="16"/>
  <c r="E239" i="16"/>
  <c r="E327" i="16"/>
  <c r="E60" i="16"/>
  <c r="E58" i="16"/>
  <c r="E62" i="16"/>
  <c r="E64" i="16"/>
  <c r="E337" i="16"/>
  <c r="E343" i="16"/>
  <c r="E345" i="16"/>
  <c r="E66" i="16"/>
  <c r="E356" i="16"/>
  <c r="E369" i="16"/>
  <c r="E68" i="16"/>
  <c r="E373" i="16"/>
  <c r="E70" i="16"/>
  <c r="E72" i="16"/>
  <c r="E74" i="16"/>
  <c r="E401" i="16"/>
  <c r="E405" i="16"/>
  <c r="E76" i="16"/>
  <c r="E410" i="16"/>
  <c r="E415" i="16"/>
  <c r="E420" i="16"/>
  <c r="E421" i="16"/>
  <c r="E78" i="16"/>
  <c r="E80" i="16"/>
  <c r="E148" i="16"/>
  <c r="E150" i="16"/>
  <c r="E82" i="16"/>
  <c r="E455" i="16"/>
  <c r="E471" i="16"/>
  <c r="E86" i="16"/>
  <c r="E88" i="16"/>
  <c r="E90" i="16"/>
  <c r="E94" i="16"/>
  <c r="E484" i="16"/>
  <c r="E498" i="16"/>
  <c r="E510" i="16"/>
  <c r="E108" i="16"/>
  <c r="E537" i="16"/>
  <c r="E541" i="16"/>
  <c r="E110" i="16"/>
  <c r="E112" i="16"/>
  <c r="E116" i="16"/>
  <c r="E120" i="16"/>
  <c r="E586" i="16"/>
  <c r="E607" i="16"/>
  <c r="E608" i="16"/>
  <c r="E614" i="16"/>
  <c r="E617" i="16"/>
  <c r="E637" i="16"/>
  <c r="E640" i="16"/>
  <c r="E126" i="16"/>
  <c r="E645" i="16"/>
  <c r="E656" i="16"/>
  <c r="E663" i="16"/>
  <c r="E672" i="16"/>
  <c r="E677" i="16"/>
  <c r="E132" i="16"/>
  <c r="E680" i="16"/>
  <c r="E684" i="16"/>
  <c r="E134" i="16"/>
  <c r="E685" i="16"/>
  <c r="E136" i="16"/>
  <c r="E692" i="16"/>
  <c r="E696" i="16"/>
  <c r="E138" i="16"/>
  <c r="E706" i="16"/>
  <c r="E721" i="16"/>
  <c r="E726" i="16"/>
  <c r="E140" i="16"/>
  <c r="E142" i="16"/>
  <c r="E730" i="16"/>
  <c r="E144" i="16"/>
  <c r="E172" i="16"/>
  <c r="E146" i="16"/>
  <c r="E198" i="16"/>
  <c r="E206" i="16"/>
  <c r="E156" i="16"/>
  <c r="E223" i="16"/>
  <c r="E228" i="16"/>
  <c r="E160" i="16"/>
  <c r="E162" i="16"/>
  <c r="E240" i="16"/>
  <c r="E164" i="16"/>
  <c r="E255" i="16"/>
  <c r="E178" i="16"/>
  <c r="E190" i="16"/>
  <c r="E266" i="16"/>
  <c r="E270" i="16"/>
  <c r="E214" i="16"/>
  <c r="E289" i="16"/>
  <c r="E226" i="16"/>
  <c r="E238" i="16"/>
  <c r="E295" i="16"/>
  <c r="E261" i="16"/>
  <c r="E300" i="16"/>
  <c r="E314" i="16"/>
  <c r="E283" i="16"/>
  <c r="E4" i="16"/>
  <c r="E29" i="16"/>
  <c r="E7" i="16"/>
  <c r="E12" i="16"/>
  <c r="E8" i="16"/>
  <c r="E81" i="16"/>
  <c r="E14" i="16"/>
  <c r="E16" i="16"/>
  <c r="E101" i="16"/>
  <c r="E107" i="16"/>
  <c r="E18" i="16"/>
  <c r="E20" i="16"/>
  <c r="E22" i="16"/>
  <c r="E191" i="16"/>
  <c r="E229" i="16"/>
  <c r="E202" i="16"/>
  <c r="E84" i="16"/>
  <c r="E479" i="16"/>
  <c r="E92" i="16"/>
  <c r="E96" i="16"/>
  <c r="E487" i="16"/>
  <c r="E98" i="16"/>
  <c r="E499" i="16"/>
  <c r="E100" i="16"/>
  <c r="E102" i="16"/>
  <c r="E104" i="16"/>
  <c r="E106" i="16"/>
  <c r="E557" i="16"/>
  <c r="E558" i="16"/>
  <c r="E114" i="16"/>
  <c r="E571" i="16"/>
  <c r="E118" i="16"/>
  <c r="E587" i="16"/>
  <c r="E122" i="16"/>
  <c r="E632" i="16"/>
  <c r="E124" i="16"/>
  <c r="E644" i="16"/>
  <c r="E128" i="16"/>
  <c r="E130" i="16"/>
  <c r="E168" i="16"/>
  <c r="E152" i="16"/>
  <c r="E154" i="16"/>
  <c r="E158" i="16"/>
  <c r="E166" i="16"/>
  <c r="E250" i="16"/>
  <c r="E272" i="16"/>
  <c r="E3" i="16"/>
  <c r="E5" i="16"/>
  <c r="E52" i="16"/>
  <c r="E10" i="16"/>
  <c r="E54" i="16"/>
  <c r="E99" i="16"/>
  <c r="F328" i="16"/>
  <c r="F329" i="16"/>
  <c r="F330" i="16"/>
  <c r="F332" i="16"/>
  <c r="F333" i="16"/>
  <c r="F334" i="16"/>
  <c r="F335" i="16"/>
  <c r="F347" i="16"/>
  <c r="F349" i="16"/>
  <c r="F351" i="16"/>
  <c r="F353" i="16"/>
  <c r="F355" i="16"/>
  <c r="F361" i="16"/>
  <c r="F365" i="16"/>
  <c r="F366" i="16"/>
  <c r="F367" i="16"/>
  <c r="F372" i="16"/>
  <c r="F374" i="16"/>
  <c r="F377" i="16"/>
  <c r="F379" i="16"/>
  <c r="F381" i="16"/>
  <c r="F382" i="16"/>
  <c r="F385" i="16"/>
  <c r="F386" i="16"/>
  <c r="F387" i="16"/>
  <c r="F393" i="16"/>
  <c r="F395" i="16"/>
  <c r="F396" i="16"/>
  <c r="F397" i="16"/>
  <c r="F398" i="16"/>
  <c r="F402" i="16"/>
  <c r="F403" i="16"/>
  <c r="F406" i="16"/>
  <c r="F407" i="16"/>
  <c r="F412" i="16"/>
  <c r="F414" i="16"/>
  <c r="F416" i="16"/>
  <c r="F419" i="16"/>
  <c r="F424" i="16"/>
  <c r="F427" i="16"/>
  <c r="F428" i="16"/>
  <c r="F429" i="16"/>
  <c r="F430" i="16"/>
  <c r="F432" i="16"/>
  <c r="F433" i="16"/>
  <c r="F434" i="16"/>
  <c r="F435" i="16"/>
  <c r="F436" i="16"/>
  <c r="F437" i="16"/>
  <c r="F438" i="16"/>
  <c r="F439" i="16"/>
  <c r="F441" i="16"/>
  <c r="F444" i="16"/>
  <c r="F448" i="16"/>
  <c r="F449" i="16"/>
  <c r="F450" i="16"/>
  <c r="F451" i="16"/>
  <c r="F453" i="16"/>
  <c r="F461" i="16"/>
  <c r="F462" i="16"/>
  <c r="F464" i="16"/>
  <c r="F465" i="16"/>
  <c r="F468" i="16"/>
  <c r="F475" i="16"/>
  <c r="F476" i="16"/>
  <c r="F477" i="16"/>
  <c r="F480" i="16"/>
  <c r="F481" i="16"/>
  <c r="F482" i="16"/>
  <c r="F490" i="16"/>
  <c r="F491" i="16"/>
  <c r="F501" i="16"/>
  <c r="F512" i="16"/>
  <c r="F531" i="16"/>
  <c r="F550" i="16"/>
  <c r="F609" i="16"/>
  <c r="F628" i="16"/>
  <c r="F732" i="16"/>
  <c r="F199" i="16"/>
  <c r="F200" i="16"/>
  <c r="F212" i="16"/>
  <c r="F268" i="16"/>
  <c r="F277" i="16"/>
  <c r="F285" i="16"/>
  <c r="F297" i="16"/>
  <c r="F299" i="16"/>
  <c r="F370" i="16"/>
  <c r="F413" i="16"/>
  <c r="F442" i="16"/>
  <c r="F452" i="16"/>
  <c r="F463" i="16"/>
  <c r="F472" i="16"/>
  <c r="F473" i="16"/>
  <c r="F474" i="16"/>
  <c r="F478" i="16"/>
  <c r="F485" i="16"/>
  <c r="F486" i="16"/>
  <c r="F488" i="16"/>
  <c r="F489" i="16"/>
  <c r="F494" i="16"/>
  <c r="F500" i="16"/>
  <c r="F526" i="16"/>
  <c r="F529" i="16"/>
  <c r="F534" i="16"/>
  <c r="F570" i="16"/>
  <c r="F701" i="16"/>
  <c r="F708" i="16"/>
  <c r="F233" i="16"/>
  <c r="F234" i="16"/>
  <c r="F241" i="16"/>
  <c r="F243" i="16"/>
  <c r="F302" i="16"/>
  <c r="F305" i="16"/>
  <c r="F27" i="16"/>
  <c r="F36" i="16"/>
  <c r="F67" i="16"/>
  <c r="F71" i="16"/>
  <c r="F125" i="16"/>
  <c r="F165" i="16"/>
  <c r="F344" i="16"/>
  <c r="F360" i="16"/>
  <c r="F368" i="16"/>
  <c r="F375" i="16"/>
  <c r="F380" i="16"/>
  <c r="F384" i="16"/>
  <c r="F389" i="16"/>
  <c r="F400" i="16"/>
  <c r="F408" i="16"/>
  <c r="F409" i="16"/>
  <c r="F418" i="16"/>
  <c r="F422" i="16"/>
  <c r="F425" i="16"/>
  <c r="F431" i="16"/>
  <c r="F469" i="16"/>
  <c r="F493" i="16"/>
  <c r="F496" i="16"/>
  <c r="F497" i="16"/>
  <c r="F508" i="16"/>
  <c r="F515" i="16"/>
  <c r="F520" i="16"/>
  <c r="F547" i="16"/>
  <c r="F549" i="16"/>
  <c r="F564" i="16"/>
  <c r="F715" i="16"/>
  <c r="F735" i="16"/>
  <c r="F470" i="16"/>
  <c r="F626" i="16"/>
  <c r="F678" i="16"/>
  <c r="F724" i="16"/>
  <c r="F296" i="16"/>
  <c r="F336" i="16"/>
  <c r="F346" i="16"/>
  <c r="F348" i="16"/>
  <c r="F357" i="16"/>
  <c r="F362" i="16"/>
  <c r="F363" i="16"/>
  <c r="F364" i="16"/>
  <c r="F376" i="16"/>
  <c r="F390" i="16"/>
  <c r="F458" i="16"/>
  <c r="F492" i="16"/>
  <c r="F504" i="16"/>
  <c r="F513" i="16"/>
  <c r="F518" i="16"/>
  <c r="F533" i="16"/>
  <c r="F536" i="16"/>
  <c r="F540" i="16"/>
  <c r="F543" i="16"/>
  <c r="F552" i="16"/>
  <c r="F563" i="16"/>
  <c r="F572" i="16"/>
  <c r="F576" i="16"/>
  <c r="F579" i="16"/>
  <c r="F581" i="16"/>
  <c r="F583" i="16"/>
  <c r="F589" i="16"/>
  <c r="F593" i="16"/>
  <c r="F601" i="16"/>
  <c r="F604" i="16"/>
  <c r="F605" i="16"/>
  <c r="F613" i="16"/>
  <c r="F619" i="16"/>
  <c r="F623" i="16"/>
  <c r="F625" i="16"/>
  <c r="F654" i="16"/>
  <c r="F657" i="16"/>
  <c r="F671" i="16"/>
  <c r="F674" i="16"/>
  <c r="F676" i="16"/>
  <c r="F682" i="16"/>
  <c r="F686" i="16"/>
  <c r="F688" i="16"/>
  <c r="F691" i="16"/>
  <c r="F694" i="16"/>
  <c r="F700" i="16"/>
  <c r="F702" i="16"/>
  <c r="F704" i="16"/>
  <c r="F710" i="16"/>
  <c r="F717" i="16"/>
  <c r="F720" i="16"/>
  <c r="F193" i="16"/>
  <c r="F194" i="16"/>
  <c r="F205" i="16"/>
  <c r="F219" i="16"/>
  <c r="F251" i="16"/>
  <c r="F257" i="16"/>
  <c r="F259" i="16"/>
  <c r="F269" i="16"/>
  <c r="F274" i="16"/>
  <c r="F290" i="16"/>
  <c r="F292" i="16"/>
  <c r="F301" i="16"/>
  <c r="F303" i="16"/>
  <c r="F304" i="16"/>
  <c r="F312" i="16"/>
  <c r="F320" i="16"/>
  <c r="F19" i="16"/>
  <c r="F24" i="16"/>
  <c r="F33" i="16"/>
  <c r="F35" i="16"/>
  <c r="F61" i="16"/>
  <c r="F75" i="16"/>
  <c r="F51" i="16"/>
  <c r="F79" i="16"/>
  <c r="F93" i="16"/>
  <c r="F133" i="16"/>
  <c r="F139" i="16"/>
  <c r="F141" i="16"/>
  <c r="F145" i="16"/>
  <c r="F149" i="16"/>
  <c r="F203" i="16"/>
  <c r="F341" i="16"/>
  <c r="F388" i="16"/>
  <c r="F181" i="16"/>
  <c r="F183" i="16"/>
  <c r="F186" i="16"/>
  <c r="F187" i="16"/>
  <c r="F188" i="16"/>
  <c r="F457" i="16"/>
  <c r="F495" i="16"/>
  <c r="F514" i="16"/>
  <c r="F521" i="16"/>
  <c r="F524" i="16"/>
  <c r="F539" i="16"/>
  <c r="F556" i="16"/>
  <c r="F565" i="16"/>
  <c r="F574" i="16"/>
  <c r="F575" i="16"/>
  <c r="F590" i="16"/>
  <c r="F599" i="16"/>
  <c r="F600" i="16"/>
  <c r="F603" i="16"/>
  <c r="F612" i="16"/>
  <c r="F624" i="16"/>
  <c r="F629" i="16"/>
  <c r="F631" i="16"/>
  <c r="F634" i="16"/>
  <c r="F636" i="16"/>
  <c r="F642" i="16"/>
  <c r="F648" i="16"/>
  <c r="F649" i="16"/>
  <c r="F653" i="16"/>
  <c r="F660" i="16"/>
  <c r="F666" i="16"/>
  <c r="F668" i="16"/>
  <c r="F669" i="16"/>
  <c r="F707" i="16"/>
  <c r="F711" i="16"/>
  <c r="F723" i="16"/>
  <c r="F736" i="16"/>
  <c r="F170" i="16"/>
  <c r="F174" i="16"/>
  <c r="F175" i="16"/>
  <c r="F176" i="16"/>
  <c r="F189" i="16"/>
  <c r="F195" i="16"/>
  <c r="F197" i="16"/>
  <c r="F211" i="16"/>
  <c r="F217" i="16"/>
  <c r="F220" i="16"/>
  <c r="F221" i="16"/>
  <c r="F230" i="16"/>
  <c r="F231" i="16"/>
  <c r="F236" i="16"/>
  <c r="F237" i="16"/>
  <c r="F244" i="16"/>
  <c r="F248" i="16"/>
  <c r="F252" i="16"/>
  <c r="F262" i="16"/>
  <c r="F264" i="16"/>
  <c r="F267" i="16"/>
  <c r="F271" i="16"/>
  <c r="F294" i="16"/>
  <c r="F298" i="16"/>
  <c r="F308" i="16"/>
  <c r="F316" i="16"/>
  <c r="F323" i="16"/>
  <c r="F324" i="16"/>
  <c r="F6" i="16"/>
  <c r="F9" i="16"/>
  <c r="F13" i="16"/>
  <c r="F15" i="16"/>
  <c r="F25" i="16"/>
  <c r="F59" i="16"/>
  <c r="F65" i="16"/>
  <c r="F73" i="16"/>
  <c r="F77" i="16"/>
  <c r="F43" i="16"/>
  <c r="F44" i="16"/>
  <c r="F45" i="16"/>
  <c r="F47" i="16"/>
  <c r="F48" i="16"/>
  <c r="F55" i="16"/>
  <c r="F56" i="16"/>
  <c r="F83" i="16"/>
  <c r="F89" i="16"/>
  <c r="F95" i="16"/>
  <c r="F113" i="16"/>
  <c r="F127" i="16"/>
  <c r="F129" i="16"/>
  <c r="F135" i="16"/>
  <c r="F137" i="16"/>
  <c r="F155" i="16"/>
  <c r="F159" i="16"/>
  <c r="F161" i="16"/>
  <c r="F167" i="16"/>
  <c r="F326" i="16"/>
  <c r="F331" i="16"/>
  <c r="F338" i="16"/>
  <c r="F342" i="16"/>
  <c r="F383" i="16"/>
  <c r="F391" i="16"/>
  <c r="F404" i="16"/>
  <c r="F411" i="16"/>
  <c r="F423" i="16"/>
  <c r="F440" i="16"/>
  <c r="F456" i="16"/>
  <c r="F459" i="16"/>
  <c r="F467" i="16"/>
  <c r="F507" i="16"/>
  <c r="F516" i="16"/>
  <c r="F519" i="16"/>
  <c r="F532" i="16"/>
  <c r="F538" i="16"/>
  <c r="F546" i="16"/>
  <c r="F555" i="16"/>
  <c r="F651" i="16"/>
  <c r="F208" i="16"/>
  <c r="F34" i="16"/>
  <c r="F41" i="16"/>
  <c r="F91" i="16"/>
  <c r="F177" i="16"/>
  <c r="F180" i="16"/>
  <c r="F184" i="16"/>
  <c r="F185" i="16"/>
  <c r="F554" i="16"/>
  <c r="F559" i="16"/>
  <c r="F566" i="16"/>
  <c r="F567" i="16"/>
  <c r="F573" i="16"/>
  <c r="F577" i="16"/>
  <c r="F584" i="16"/>
  <c r="F585" i="16"/>
  <c r="F588" i="16"/>
  <c r="F591" i="16"/>
  <c r="F592" i="16"/>
  <c r="F594" i="16"/>
  <c r="F595" i="16"/>
  <c r="F598" i="16"/>
  <c r="F606" i="16"/>
  <c r="F616" i="16"/>
  <c r="F627" i="16"/>
  <c r="F635" i="16"/>
  <c r="F638" i="16"/>
  <c r="F641" i="16"/>
  <c r="F643" i="16"/>
  <c r="F646" i="16"/>
  <c r="F647" i="16"/>
  <c r="F652" i="16"/>
  <c r="F659" i="16"/>
  <c r="F661" i="16"/>
  <c r="F664" i="16"/>
  <c r="F690" i="16"/>
  <c r="F693" i="16"/>
  <c r="F697" i="16"/>
  <c r="F698" i="16"/>
  <c r="F709" i="16"/>
  <c r="F718" i="16"/>
  <c r="F719" i="16"/>
  <c r="F722" i="16"/>
  <c r="F727" i="16"/>
  <c r="F728" i="16"/>
  <c r="F729" i="16"/>
  <c r="F731" i="16"/>
  <c r="F737" i="16"/>
  <c r="F171" i="16"/>
  <c r="F173" i="16"/>
  <c r="F192" i="16"/>
  <c r="F196" i="16"/>
  <c r="F204" i="16"/>
  <c r="F207" i="16"/>
  <c r="F210" i="16"/>
  <c r="F213" i="16"/>
  <c r="F218" i="16"/>
  <c r="F224" i="16"/>
  <c r="F242" i="16"/>
  <c r="F253" i="16"/>
  <c r="F254" i="16"/>
  <c r="F256" i="16"/>
  <c r="F258" i="16"/>
  <c r="F265" i="16"/>
  <c r="F273" i="16"/>
  <c r="F276" i="16"/>
  <c r="F278" i="16"/>
  <c r="F279" i="16"/>
  <c r="F280" i="16"/>
  <c r="F281" i="16"/>
  <c r="F284" i="16"/>
  <c r="F286" i="16"/>
  <c r="F288" i="16"/>
  <c r="F307" i="16"/>
  <c r="F310" i="16"/>
  <c r="F313" i="16"/>
  <c r="F317" i="16"/>
  <c r="F318" i="16"/>
  <c r="F321" i="16"/>
  <c r="F11" i="16"/>
  <c r="F23" i="16"/>
  <c r="F30" i="16"/>
  <c r="F31" i="16"/>
  <c r="F38" i="16"/>
  <c r="F57" i="16"/>
  <c r="F69" i="16"/>
  <c r="F40" i="16"/>
  <c r="F42" i="16"/>
  <c r="F49" i="16"/>
  <c r="F50" i="16"/>
  <c r="F85" i="16"/>
  <c r="F97" i="16"/>
  <c r="F103" i="16"/>
  <c r="F109" i="16"/>
  <c r="F117" i="16"/>
  <c r="F119" i="16"/>
  <c r="F121" i="16"/>
  <c r="F143" i="16"/>
  <c r="F147" i="16"/>
  <c r="F151" i="16"/>
  <c r="F153" i="16"/>
  <c r="F157" i="16"/>
  <c r="F163" i="16"/>
  <c r="F325" i="16"/>
  <c r="F339" i="16"/>
  <c r="F340" i="16"/>
  <c r="F350" i="16"/>
  <c r="F352" i="16"/>
  <c r="F354" i="16"/>
  <c r="F358" i="16"/>
  <c r="F359" i="16"/>
  <c r="F371" i="16"/>
  <c r="F378" i="16"/>
  <c r="F392" i="16"/>
  <c r="F394" i="16"/>
  <c r="F399" i="16"/>
  <c r="F417" i="16"/>
  <c r="F426" i="16"/>
  <c r="F443" i="16"/>
  <c r="F445" i="16"/>
  <c r="F446" i="16"/>
  <c r="F182" i="16"/>
  <c r="F447" i="16"/>
  <c r="F454" i="16"/>
  <c r="F460" i="16"/>
  <c r="F466" i="16"/>
  <c r="F483" i="16"/>
  <c r="F502" i="16"/>
  <c r="F503" i="16"/>
  <c r="F505" i="16"/>
  <c r="F506" i="16"/>
  <c r="F509" i="16"/>
  <c r="F511" i="16"/>
  <c r="F517" i="16"/>
  <c r="F522" i="16"/>
  <c r="F523" i="16"/>
  <c r="F525" i="16"/>
  <c r="F527" i="16"/>
  <c r="F528" i="16"/>
  <c r="F530" i="16"/>
  <c r="F535" i="16"/>
  <c r="F542" i="16"/>
  <c r="F544" i="16"/>
  <c r="F545" i="16"/>
  <c r="F548" i="16"/>
  <c r="F551" i="16"/>
  <c r="F553" i="16"/>
  <c r="F560" i="16"/>
  <c r="F561" i="16"/>
  <c r="F562" i="16"/>
  <c r="F568" i="16"/>
  <c r="F569" i="16"/>
  <c r="F578" i="16"/>
  <c r="F580" i="16"/>
  <c r="F582" i="16"/>
  <c r="F596" i="16"/>
  <c r="F597" i="16"/>
  <c r="F602" i="16"/>
  <c r="F610" i="16"/>
  <c r="F611" i="16"/>
  <c r="F615" i="16"/>
  <c r="F618" i="16"/>
  <c r="F620" i="16"/>
  <c r="F621" i="16"/>
  <c r="F622" i="16"/>
  <c r="F630" i="16"/>
  <c r="F633" i="16"/>
  <c r="F639" i="16"/>
  <c r="F650" i="16"/>
  <c r="F655" i="16"/>
  <c r="F658" i="16"/>
  <c r="F662" i="16"/>
  <c r="F665" i="16"/>
  <c r="F667" i="16"/>
  <c r="F670" i="16"/>
  <c r="F673" i="16"/>
  <c r="F675" i="16"/>
  <c r="F679" i="16"/>
  <c r="F681" i="16"/>
  <c r="F683" i="16"/>
  <c r="F687" i="16"/>
  <c r="F689" i="16"/>
  <c r="F695" i="16"/>
  <c r="F699" i="16"/>
  <c r="F703" i="16"/>
  <c r="F705" i="16"/>
  <c r="F712" i="16"/>
  <c r="F713" i="16"/>
  <c r="F714" i="16"/>
  <c r="F716" i="16"/>
  <c r="F725" i="16"/>
  <c r="F733" i="16"/>
  <c r="F734" i="16"/>
  <c r="F169" i="16"/>
  <c r="F201" i="16"/>
  <c r="F209" i="16"/>
  <c r="F216" i="16"/>
  <c r="F222" i="16"/>
  <c r="F225" i="16"/>
  <c r="F232" i="16"/>
  <c r="F235" i="16"/>
  <c r="F245" i="16"/>
  <c r="F246" i="16"/>
  <c r="F247" i="16"/>
  <c r="F249" i="16"/>
  <c r="F260" i="16"/>
  <c r="F263" i="16"/>
  <c r="F275" i="16"/>
  <c r="F282" i="16"/>
  <c r="F287" i="16"/>
  <c r="F291" i="16"/>
  <c r="F293" i="16"/>
  <c r="F306" i="16"/>
  <c r="F309" i="16"/>
  <c r="F311" i="16"/>
  <c r="F315" i="16"/>
  <c r="F319" i="16"/>
  <c r="F322" i="16"/>
  <c r="F17" i="16"/>
  <c r="F21" i="16"/>
  <c r="F26" i="16"/>
  <c r="F28" i="16"/>
  <c r="F32" i="16"/>
  <c r="F37" i="16"/>
  <c r="F63" i="16"/>
  <c r="F39" i="16"/>
  <c r="F46" i="16"/>
  <c r="F53" i="16"/>
  <c r="F87" i="16"/>
  <c r="F105" i="16"/>
  <c r="F111" i="16"/>
  <c r="F115" i="16"/>
  <c r="F123" i="16"/>
  <c r="F131" i="16"/>
  <c r="F179" i="16"/>
  <c r="F215" i="16"/>
  <c r="F227" i="16"/>
  <c r="F239" i="16"/>
  <c r="F327" i="16"/>
  <c r="F60" i="16"/>
  <c r="F58" i="16"/>
  <c r="F62" i="16"/>
  <c r="F64" i="16"/>
  <c r="F337" i="16"/>
  <c r="F343" i="16"/>
  <c r="F345" i="16"/>
  <c r="F66" i="16"/>
  <c r="F356" i="16"/>
  <c r="F369" i="16"/>
  <c r="F68" i="16"/>
  <c r="F373" i="16"/>
  <c r="F70" i="16"/>
  <c r="F72" i="16"/>
  <c r="F74" i="16"/>
  <c r="F401" i="16"/>
  <c r="F405" i="16"/>
  <c r="F76" i="16"/>
  <c r="F410" i="16"/>
  <c r="F415" i="16"/>
  <c r="F420" i="16"/>
  <c r="F421" i="16"/>
  <c r="F78" i="16"/>
  <c r="F80" i="16"/>
  <c r="F148" i="16"/>
  <c r="F150" i="16"/>
  <c r="F82" i="16"/>
  <c r="F455" i="16"/>
  <c r="F471" i="16"/>
  <c r="F86" i="16"/>
  <c r="F88" i="16"/>
  <c r="F90" i="16"/>
  <c r="F94" i="16"/>
  <c r="F484" i="16"/>
  <c r="F498" i="16"/>
  <c r="F510" i="16"/>
  <c r="F108" i="16"/>
  <c r="F537" i="16"/>
  <c r="F541" i="16"/>
  <c r="F110" i="16"/>
  <c r="F112" i="16"/>
  <c r="F116" i="16"/>
  <c r="F120" i="16"/>
  <c r="F586" i="16"/>
  <c r="F607" i="16"/>
  <c r="F608" i="16"/>
  <c r="F614" i="16"/>
  <c r="F617" i="16"/>
  <c r="F637" i="16"/>
  <c r="F640" i="16"/>
  <c r="F126" i="16"/>
  <c r="F645" i="16"/>
  <c r="F656" i="16"/>
  <c r="F663" i="16"/>
  <c r="F672" i="16"/>
  <c r="F677" i="16"/>
  <c r="F132" i="16"/>
  <c r="F680" i="16"/>
  <c r="F684" i="16"/>
  <c r="F134" i="16"/>
  <c r="F685" i="16"/>
  <c r="F136" i="16"/>
  <c r="F692" i="16"/>
  <c r="F696" i="16"/>
  <c r="F138" i="16"/>
  <c r="F706" i="16"/>
  <c r="F721" i="16"/>
  <c r="F726" i="16"/>
  <c r="F140" i="16"/>
  <c r="F142" i="16"/>
  <c r="F730" i="16"/>
  <c r="F144" i="16"/>
  <c r="F172" i="16"/>
  <c r="F146" i="16"/>
  <c r="F198" i="16"/>
  <c r="F206" i="16"/>
  <c r="F156" i="16"/>
  <c r="F223" i="16"/>
  <c r="F228" i="16"/>
  <c r="F160" i="16"/>
  <c r="F162" i="16"/>
  <c r="F240" i="16"/>
  <c r="F164" i="16"/>
  <c r="F255" i="16"/>
  <c r="F178" i="16"/>
  <c r="F190" i="16"/>
  <c r="F266" i="16"/>
  <c r="F270" i="16"/>
  <c r="F214" i="16"/>
  <c r="F289" i="16"/>
  <c r="F226" i="16"/>
  <c r="F238" i="16"/>
  <c r="F295" i="16"/>
  <c r="F261" i="16"/>
  <c r="F300" i="16"/>
  <c r="F314" i="16"/>
  <c r="F283" i="16"/>
  <c r="F4" i="16"/>
  <c r="F29" i="16"/>
  <c r="F7" i="16"/>
  <c r="F12" i="16"/>
  <c r="F8" i="16"/>
  <c r="F81" i="16"/>
  <c r="F14" i="16"/>
  <c r="F16" i="16"/>
  <c r="F101" i="16"/>
  <c r="F107" i="16"/>
  <c r="F18" i="16"/>
  <c r="F20" i="16"/>
  <c r="F22" i="16"/>
  <c r="F191" i="16"/>
  <c r="F229" i="16"/>
  <c r="F202" i="16"/>
  <c r="F84" i="16"/>
  <c r="F479" i="16"/>
  <c r="F92" i="16"/>
  <c r="F96" i="16"/>
  <c r="F487" i="16"/>
  <c r="F98" i="16"/>
  <c r="F499" i="16"/>
  <c r="F100" i="16"/>
  <c r="F102" i="16"/>
  <c r="F104" i="16"/>
  <c r="F106" i="16"/>
  <c r="F557" i="16"/>
  <c r="F558" i="16"/>
  <c r="F114" i="16"/>
  <c r="F571" i="16"/>
  <c r="F118" i="16"/>
  <c r="F587" i="16"/>
  <c r="F122" i="16"/>
  <c r="F632" i="16"/>
  <c r="F124" i="16"/>
  <c r="F644" i="16"/>
  <c r="F128" i="16"/>
  <c r="F130" i="16"/>
  <c r="F168" i="16"/>
  <c r="F152" i="16"/>
  <c r="F154" i="16"/>
  <c r="F158" i="16"/>
  <c r="F166" i="16"/>
  <c r="F250" i="16"/>
  <c r="F272" i="16"/>
  <c r="F3" i="16"/>
  <c r="F5" i="16"/>
  <c r="F52" i="16"/>
  <c r="F10" i="16"/>
  <c r="F54" i="16"/>
  <c r="F99" i="16"/>
  <c r="G328" i="16"/>
  <c r="G329" i="16"/>
  <c r="G330" i="16"/>
  <c r="G332" i="16"/>
  <c r="G333" i="16"/>
  <c r="G334" i="16"/>
  <c r="G335" i="16"/>
  <c r="G347" i="16"/>
  <c r="G349" i="16"/>
  <c r="G351" i="16"/>
  <c r="G353" i="16"/>
  <c r="G355" i="16"/>
  <c r="G361" i="16"/>
  <c r="G365" i="16"/>
  <c r="G366" i="16"/>
  <c r="G367" i="16"/>
  <c r="G372" i="16"/>
  <c r="G374" i="16"/>
  <c r="G377" i="16"/>
  <c r="G379" i="16"/>
  <c r="G381" i="16"/>
  <c r="G382" i="16"/>
  <c r="G385" i="16"/>
  <c r="G386" i="16"/>
  <c r="G387" i="16"/>
  <c r="G393" i="16"/>
  <c r="G395" i="16"/>
  <c r="G396" i="16"/>
  <c r="G397" i="16"/>
  <c r="G398" i="16"/>
  <c r="G402" i="16"/>
  <c r="G403" i="16"/>
  <c r="G406" i="16"/>
  <c r="G407" i="16"/>
  <c r="G412" i="16"/>
  <c r="G414" i="16"/>
  <c r="G416" i="16"/>
  <c r="G419" i="16"/>
  <c r="G424" i="16"/>
  <c r="G427" i="16"/>
  <c r="G428" i="16"/>
  <c r="G429" i="16"/>
  <c r="G430" i="16"/>
  <c r="G432" i="16"/>
  <c r="G433" i="16"/>
  <c r="G434" i="16"/>
  <c r="G435" i="16"/>
  <c r="G436" i="16"/>
  <c r="G437" i="16"/>
  <c r="G438" i="16"/>
  <c r="G439" i="16"/>
  <c r="G441" i="16"/>
  <c r="G444" i="16"/>
  <c r="G448" i="16"/>
  <c r="G449" i="16"/>
  <c r="G450" i="16"/>
  <c r="G451" i="16"/>
  <c r="G453" i="16"/>
  <c r="G461" i="16"/>
  <c r="G462" i="16"/>
  <c r="G464" i="16"/>
  <c r="G465" i="16"/>
  <c r="G468" i="16"/>
  <c r="G475" i="16"/>
  <c r="G476" i="16"/>
  <c r="G477" i="16"/>
  <c r="G480" i="16"/>
  <c r="G481" i="16"/>
  <c r="G482" i="16"/>
  <c r="G490" i="16"/>
  <c r="G491" i="16"/>
  <c r="G501" i="16"/>
  <c r="G512" i="16"/>
  <c r="G531" i="16"/>
  <c r="G550" i="16"/>
  <c r="G609" i="16"/>
  <c r="G628" i="16"/>
  <c r="G732" i="16"/>
  <c r="G199" i="16"/>
  <c r="G200" i="16"/>
  <c r="G212" i="16"/>
  <c r="G268" i="16"/>
  <c r="G277" i="16"/>
  <c r="G285" i="16"/>
  <c r="G297" i="16"/>
  <c r="G299" i="16"/>
  <c r="G370" i="16"/>
  <c r="G413" i="16"/>
  <c r="G442" i="16"/>
  <c r="G452" i="16"/>
  <c r="G463" i="16"/>
  <c r="G472" i="16"/>
  <c r="G473" i="16"/>
  <c r="G474" i="16"/>
  <c r="G478" i="16"/>
  <c r="G485" i="16"/>
  <c r="G486" i="16"/>
  <c r="G488" i="16"/>
  <c r="G489" i="16"/>
  <c r="G494" i="16"/>
  <c r="G500" i="16"/>
  <c r="G526" i="16"/>
  <c r="G529" i="16"/>
  <c r="G534" i="16"/>
  <c r="G570" i="16"/>
  <c r="G701" i="16"/>
  <c r="G708" i="16"/>
  <c r="G233" i="16"/>
  <c r="G234" i="16"/>
  <c r="G241" i="16"/>
  <c r="G243" i="16"/>
  <c r="G302" i="16"/>
  <c r="G305" i="16"/>
  <c r="G27" i="16"/>
  <c r="G36" i="16"/>
  <c r="G67" i="16"/>
  <c r="G71" i="16"/>
  <c r="G125" i="16"/>
  <c r="G165" i="16"/>
  <c r="G344" i="16"/>
  <c r="G360" i="16"/>
  <c r="G368" i="16"/>
  <c r="G375" i="16"/>
  <c r="G380" i="16"/>
  <c r="G384" i="16"/>
  <c r="G389" i="16"/>
  <c r="G400" i="16"/>
  <c r="G408" i="16"/>
  <c r="G409" i="16"/>
  <c r="G418" i="16"/>
  <c r="G422" i="16"/>
  <c r="G425" i="16"/>
  <c r="G431" i="16"/>
  <c r="G469" i="16"/>
  <c r="G493" i="16"/>
  <c r="G496" i="16"/>
  <c r="G497" i="16"/>
  <c r="G508" i="16"/>
  <c r="G515" i="16"/>
  <c r="G520" i="16"/>
  <c r="G547" i="16"/>
  <c r="G549" i="16"/>
  <c r="G564" i="16"/>
  <c r="G715" i="16"/>
  <c r="G735" i="16"/>
  <c r="G470" i="16"/>
  <c r="G626" i="16"/>
  <c r="G678" i="16"/>
  <c r="G724" i="16"/>
  <c r="G296" i="16"/>
  <c r="G336" i="16"/>
  <c r="G346" i="16"/>
  <c r="G348" i="16"/>
  <c r="G357" i="16"/>
  <c r="G362" i="16"/>
  <c r="G363" i="16"/>
  <c r="G364" i="16"/>
  <c r="G376" i="16"/>
  <c r="G390" i="16"/>
  <c r="G458" i="16"/>
  <c r="G492" i="16"/>
  <c r="G504" i="16"/>
  <c r="G513" i="16"/>
  <c r="G518" i="16"/>
  <c r="G533" i="16"/>
  <c r="G536" i="16"/>
  <c r="G540" i="16"/>
  <c r="G543" i="16"/>
  <c r="G552" i="16"/>
  <c r="G563" i="16"/>
  <c r="G572" i="16"/>
  <c r="G576" i="16"/>
  <c r="G579" i="16"/>
  <c r="G581" i="16"/>
  <c r="G583" i="16"/>
  <c r="G589" i="16"/>
  <c r="G593" i="16"/>
  <c r="G601" i="16"/>
  <c r="G604" i="16"/>
  <c r="G605" i="16"/>
  <c r="G613" i="16"/>
  <c r="G619" i="16"/>
  <c r="G623" i="16"/>
  <c r="G625" i="16"/>
  <c r="G654" i="16"/>
  <c r="G657" i="16"/>
  <c r="G671" i="16"/>
  <c r="G674" i="16"/>
  <c r="G676" i="16"/>
  <c r="G682" i="16"/>
  <c r="G686" i="16"/>
  <c r="G688" i="16"/>
  <c r="G691" i="16"/>
  <c r="G694" i="16"/>
  <c r="G700" i="16"/>
  <c r="G702" i="16"/>
  <c r="G704" i="16"/>
  <c r="G710" i="16"/>
  <c r="G717" i="16"/>
  <c r="G720" i="16"/>
  <c r="G193" i="16"/>
  <c r="G194" i="16"/>
  <c r="G205" i="16"/>
  <c r="G219" i="16"/>
  <c r="G251" i="16"/>
  <c r="G257" i="16"/>
  <c r="G259" i="16"/>
  <c r="G269" i="16"/>
  <c r="G274" i="16"/>
  <c r="G290" i="16"/>
  <c r="G292" i="16"/>
  <c r="G301" i="16"/>
  <c r="G303" i="16"/>
  <c r="G304" i="16"/>
  <c r="G312" i="16"/>
  <c r="G320" i="16"/>
  <c r="G19" i="16"/>
  <c r="G24" i="16"/>
  <c r="G33" i="16"/>
  <c r="G35" i="16"/>
  <c r="G61" i="16"/>
  <c r="G75" i="16"/>
  <c r="G51" i="16"/>
  <c r="G79" i="16"/>
  <c r="G93" i="16"/>
  <c r="G133" i="16"/>
  <c r="G139" i="16"/>
  <c r="G141" i="16"/>
  <c r="G145" i="16"/>
  <c r="G149" i="16"/>
  <c r="G203" i="16"/>
  <c r="G341" i="16"/>
  <c r="G388" i="16"/>
  <c r="G181" i="16"/>
  <c r="G183" i="16"/>
  <c r="G186" i="16"/>
  <c r="G187" i="16"/>
  <c r="G188" i="16"/>
  <c r="G457" i="16"/>
  <c r="G495" i="16"/>
  <c r="G514" i="16"/>
  <c r="G521" i="16"/>
  <c r="G524" i="16"/>
  <c r="G539" i="16"/>
  <c r="G556" i="16"/>
  <c r="G565" i="16"/>
  <c r="G574" i="16"/>
  <c r="G575" i="16"/>
  <c r="G590" i="16"/>
  <c r="G599" i="16"/>
  <c r="G600" i="16"/>
  <c r="G603" i="16"/>
  <c r="G612" i="16"/>
  <c r="G624" i="16"/>
  <c r="G629" i="16"/>
  <c r="G631" i="16"/>
  <c r="G634" i="16"/>
  <c r="G636" i="16"/>
  <c r="G642" i="16"/>
  <c r="G648" i="16"/>
  <c r="G649" i="16"/>
  <c r="G653" i="16"/>
  <c r="G660" i="16"/>
  <c r="G666" i="16"/>
  <c r="G668" i="16"/>
  <c r="G669" i="16"/>
  <c r="G707" i="16"/>
  <c r="G711" i="16"/>
  <c r="G723" i="16"/>
  <c r="G736" i="16"/>
  <c r="G170" i="16"/>
  <c r="G174" i="16"/>
  <c r="G175" i="16"/>
  <c r="G176" i="16"/>
  <c r="G189" i="16"/>
  <c r="G195" i="16"/>
  <c r="G197" i="16"/>
  <c r="G211" i="16"/>
  <c r="G217" i="16"/>
  <c r="G220" i="16"/>
  <c r="G221" i="16"/>
  <c r="G230" i="16"/>
  <c r="G231" i="16"/>
  <c r="G236" i="16"/>
  <c r="G237" i="16"/>
  <c r="G244" i="16"/>
  <c r="G248" i="16"/>
  <c r="G252" i="16"/>
  <c r="G262" i="16"/>
  <c r="G264" i="16"/>
  <c r="G267" i="16"/>
  <c r="G271" i="16"/>
  <c r="G294" i="16"/>
  <c r="G298" i="16"/>
  <c r="G308" i="16"/>
  <c r="G316" i="16"/>
  <c r="G323" i="16"/>
  <c r="G324" i="16"/>
  <c r="G6" i="16"/>
  <c r="G9" i="16"/>
  <c r="G13" i="16"/>
  <c r="G15" i="16"/>
  <c r="G25" i="16"/>
  <c r="G59" i="16"/>
  <c r="G65" i="16"/>
  <c r="G73" i="16"/>
  <c r="G77" i="16"/>
  <c r="G43" i="16"/>
  <c r="G44" i="16"/>
  <c r="G45" i="16"/>
  <c r="G47" i="16"/>
  <c r="G48" i="16"/>
  <c r="G55" i="16"/>
  <c r="G56" i="16"/>
  <c r="G83" i="16"/>
  <c r="G89" i="16"/>
  <c r="G95" i="16"/>
  <c r="G113" i="16"/>
  <c r="G127" i="16"/>
  <c r="G129" i="16"/>
  <c r="G135" i="16"/>
  <c r="G137" i="16"/>
  <c r="G155" i="16"/>
  <c r="G159" i="16"/>
  <c r="G161" i="16"/>
  <c r="G167" i="16"/>
  <c r="G326" i="16"/>
  <c r="G331" i="16"/>
  <c r="G338" i="16"/>
  <c r="G342" i="16"/>
  <c r="G383" i="16"/>
  <c r="G391" i="16"/>
  <c r="G404" i="16"/>
  <c r="G411" i="16"/>
  <c r="G423" i="16"/>
  <c r="G440" i="16"/>
  <c r="G456" i="16"/>
  <c r="G459" i="16"/>
  <c r="G467" i="16"/>
  <c r="G507" i="16"/>
  <c r="G516" i="16"/>
  <c r="G519" i="16"/>
  <c r="G532" i="16"/>
  <c r="G538" i="16"/>
  <c r="G546" i="16"/>
  <c r="G555" i="16"/>
  <c r="G651" i="16"/>
  <c r="G208" i="16"/>
  <c r="G34" i="16"/>
  <c r="G41" i="16"/>
  <c r="G91" i="16"/>
  <c r="G177" i="16"/>
  <c r="G180" i="16"/>
  <c r="G184" i="16"/>
  <c r="G185" i="16"/>
  <c r="G554" i="16"/>
  <c r="G559" i="16"/>
  <c r="G566" i="16"/>
  <c r="G567" i="16"/>
  <c r="G573" i="16"/>
  <c r="G577" i="16"/>
  <c r="G584" i="16"/>
  <c r="G585" i="16"/>
  <c r="G588" i="16"/>
  <c r="G591" i="16"/>
  <c r="G592" i="16"/>
  <c r="G594" i="16"/>
  <c r="G595" i="16"/>
  <c r="G598" i="16"/>
  <c r="G606" i="16"/>
  <c r="G616" i="16"/>
  <c r="G627" i="16"/>
  <c r="G635" i="16"/>
  <c r="G638" i="16"/>
  <c r="G641" i="16"/>
  <c r="G643" i="16"/>
  <c r="G646" i="16"/>
  <c r="G647" i="16"/>
  <c r="G652" i="16"/>
  <c r="G659" i="16"/>
  <c r="G661" i="16"/>
  <c r="G664" i="16"/>
  <c r="G690" i="16"/>
  <c r="G693" i="16"/>
  <c r="G697" i="16"/>
  <c r="G698" i="16"/>
  <c r="G709" i="16"/>
  <c r="G718" i="16"/>
  <c r="G719" i="16"/>
  <c r="G722" i="16"/>
  <c r="G727" i="16"/>
  <c r="G728" i="16"/>
  <c r="G729" i="16"/>
  <c r="G731" i="16"/>
  <c r="G737" i="16"/>
  <c r="G171" i="16"/>
  <c r="G173" i="16"/>
  <c r="G192" i="16"/>
  <c r="G196" i="16"/>
  <c r="G204" i="16"/>
  <c r="G207" i="16"/>
  <c r="G210" i="16"/>
  <c r="G213" i="16"/>
  <c r="G218" i="16"/>
  <c r="G224" i="16"/>
  <c r="G242" i="16"/>
  <c r="G253" i="16"/>
  <c r="G254" i="16"/>
  <c r="G256" i="16"/>
  <c r="G258" i="16"/>
  <c r="G265" i="16"/>
  <c r="G273" i="16"/>
  <c r="G276" i="16"/>
  <c r="G278" i="16"/>
  <c r="G279" i="16"/>
  <c r="G280" i="16"/>
  <c r="G281" i="16"/>
  <c r="G284" i="16"/>
  <c r="G286" i="16"/>
  <c r="G288" i="16"/>
  <c r="G307" i="16"/>
  <c r="G310" i="16"/>
  <c r="G313" i="16"/>
  <c r="G317" i="16"/>
  <c r="G318" i="16"/>
  <c r="G321" i="16"/>
  <c r="G11" i="16"/>
  <c r="G23" i="16"/>
  <c r="G30" i="16"/>
  <c r="G31" i="16"/>
  <c r="G38" i="16"/>
  <c r="G57" i="16"/>
  <c r="G69" i="16"/>
  <c r="G40" i="16"/>
  <c r="G42" i="16"/>
  <c r="G49" i="16"/>
  <c r="G50" i="16"/>
  <c r="G85" i="16"/>
  <c r="G97" i="16"/>
  <c r="G103" i="16"/>
  <c r="G109" i="16"/>
  <c r="G117" i="16"/>
  <c r="G119" i="16"/>
  <c r="G121" i="16"/>
  <c r="G143" i="16"/>
  <c r="G147" i="16"/>
  <c r="G151" i="16"/>
  <c r="G153" i="16"/>
  <c r="G157" i="16"/>
  <c r="G163" i="16"/>
  <c r="G325" i="16"/>
  <c r="G339" i="16"/>
  <c r="G340" i="16"/>
  <c r="G350" i="16"/>
  <c r="G352" i="16"/>
  <c r="G354" i="16"/>
  <c r="G358" i="16"/>
  <c r="G359" i="16"/>
  <c r="G371" i="16"/>
  <c r="G378" i="16"/>
  <c r="G392" i="16"/>
  <c r="G394" i="16"/>
  <c r="G399" i="16"/>
  <c r="G417" i="16"/>
  <c r="G426" i="16"/>
  <c r="G443" i="16"/>
  <c r="G445" i="16"/>
  <c r="G446" i="16"/>
  <c r="G182" i="16"/>
  <c r="G447" i="16"/>
  <c r="G454" i="16"/>
  <c r="G460" i="16"/>
  <c r="G466" i="16"/>
  <c r="G483" i="16"/>
  <c r="G502" i="16"/>
  <c r="G503" i="16"/>
  <c r="G505" i="16"/>
  <c r="G506" i="16"/>
  <c r="G509" i="16"/>
  <c r="G511" i="16"/>
  <c r="G517" i="16"/>
  <c r="G522" i="16"/>
  <c r="G523" i="16"/>
  <c r="G525" i="16"/>
  <c r="G527" i="16"/>
  <c r="G528" i="16"/>
  <c r="G530" i="16"/>
  <c r="G535" i="16"/>
  <c r="G542" i="16"/>
  <c r="G544" i="16"/>
  <c r="G545" i="16"/>
  <c r="G548" i="16"/>
  <c r="G551" i="16"/>
  <c r="G553" i="16"/>
  <c r="G560" i="16"/>
  <c r="G561" i="16"/>
  <c r="G562" i="16"/>
  <c r="G568" i="16"/>
  <c r="G569" i="16"/>
  <c r="G578" i="16"/>
  <c r="G580" i="16"/>
  <c r="G582" i="16"/>
  <c r="G596" i="16"/>
  <c r="G597" i="16"/>
  <c r="G602" i="16"/>
  <c r="G610" i="16"/>
  <c r="G611" i="16"/>
  <c r="G615" i="16"/>
  <c r="G618" i="16"/>
  <c r="G620" i="16"/>
  <c r="G621" i="16"/>
  <c r="G622" i="16"/>
  <c r="G630" i="16"/>
  <c r="G633" i="16"/>
  <c r="G639" i="16"/>
  <c r="G650" i="16"/>
  <c r="G655" i="16"/>
  <c r="G658" i="16"/>
  <c r="G662" i="16"/>
  <c r="G665" i="16"/>
  <c r="G667" i="16"/>
  <c r="G670" i="16"/>
  <c r="G673" i="16"/>
  <c r="G675" i="16"/>
  <c r="G679" i="16"/>
  <c r="G681" i="16"/>
  <c r="G683" i="16"/>
  <c r="G687" i="16"/>
  <c r="G689" i="16"/>
  <c r="G695" i="16"/>
  <c r="G699" i="16"/>
  <c r="G703" i="16"/>
  <c r="G705" i="16"/>
  <c r="G712" i="16"/>
  <c r="G713" i="16"/>
  <c r="G714" i="16"/>
  <c r="G716" i="16"/>
  <c r="G725" i="16"/>
  <c r="G733" i="16"/>
  <c r="G734" i="16"/>
  <c r="G169" i="16"/>
  <c r="G201" i="16"/>
  <c r="G209" i="16"/>
  <c r="G216" i="16"/>
  <c r="G222" i="16"/>
  <c r="G225" i="16"/>
  <c r="G232" i="16"/>
  <c r="G235" i="16"/>
  <c r="G245" i="16"/>
  <c r="G246" i="16"/>
  <c r="G247" i="16"/>
  <c r="G249" i="16"/>
  <c r="G260" i="16"/>
  <c r="G263" i="16"/>
  <c r="G275" i="16"/>
  <c r="G282" i="16"/>
  <c r="G287" i="16"/>
  <c r="G291" i="16"/>
  <c r="G293" i="16"/>
  <c r="G306" i="16"/>
  <c r="G309" i="16"/>
  <c r="G311" i="16"/>
  <c r="G315" i="16"/>
  <c r="G319" i="16"/>
  <c r="G322" i="16"/>
  <c r="G17" i="16"/>
  <c r="G21" i="16"/>
  <c r="G26" i="16"/>
  <c r="G28" i="16"/>
  <c r="G32" i="16"/>
  <c r="G37" i="16"/>
  <c r="G63" i="16"/>
  <c r="G39" i="16"/>
  <c r="G46" i="16"/>
  <c r="G53" i="16"/>
  <c r="G87" i="16"/>
  <c r="G105" i="16"/>
  <c r="G111" i="16"/>
  <c r="G115" i="16"/>
  <c r="G123" i="16"/>
  <c r="G131" i="16"/>
  <c r="G179" i="16"/>
  <c r="G215" i="16"/>
  <c r="G227" i="16"/>
  <c r="G239" i="16"/>
  <c r="G327" i="16"/>
  <c r="G60" i="16"/>
  <c r="G58" i="16"/>
  <c r="G62" i="16"/>
  <c r="G64" i="16"/>
  <c r="G337" i="16"/>
  <c r="G343" i="16"/>
  <c r="G345" i="16"/>
  <c r="G66" i="16"/>
  <c r="G356" i="16"/>
  <c r="G369" i="16"/>
  <c r="G68" i="16"/>
  <c r="G373" i="16"/>
  <c r="G70" i="16"/>
  <c r="G72" i="16"/>
  <c r="G74" i="16"/>
  <c r="G401" i="16"/>
  <c r="G405" i="16"/>
  <c r="G76" i="16"/>
  <c r="G410" i="16"/>
  <c r="G415" i="16"/>
  <c r="G420" i="16"/>
  <c r="G421" i="16"/>
  <c r="G78" i="16"/>
  <c r="G80" i="16"/>
  <c r="G148" i="16"/>
  <c r="G150" i="16"/>
  <c r="G82" i="16"/>
  <c r="G455" i="16"/>
  <c r="G471" i="16"/>
  <c r="G86" i="16"/>
  <c r="G88" i="16"/>
  <c r="G90" i="16"/>
  <c r="G94" i="16"/>
  <c r="G484" i="16"/>
  <c r="G498" i="16"/>
  <c r="G510" i="16"/>
  <c r="G108" i="16"/>
  <c r="G537" i="16"/>
  <c r="G541" i="16"/>
  <c r="G110" i="16"/>
  <c r="G112" i="16"/>
  <c r="G116" i="16"/>
  <c r="G120" i="16"/>
  <c r="G586" i="16"/>
  <c r="G607" i="16"/>
  <c r="G608" i="16"/>
  <c r="G614" i="16"/>
  <c r="G617" i="16"/>
  <c r="G637" i="16"/>
  <c r="G640" i="16"/>
  <c r="G126" i="16"/>
  <c r="G645" i="16"/>
  <c r="G656" i="16"/>
  <c r="G663" i="16"/>
  <c r="G672" i="16"/>
  <c r="G677" i="16"/>
  <c r="G132" i="16"/>
  <c r="G680" i="16"/>
  <c r="G684" i="16"/>
  <c r="G134" i="16"/>
  <c r="G685" i="16"/>
  <c r="G136" i="16"/>
  <c r="G692" i="16"/>
  <c r="G696" i="16"/>
  <c r="G138" i="16"/>
  <c r="G706" i="16"/>
  <c r="G721" i="16"/>
  <c r="G726" i="16"/>
  <c r="G140" i="16"/>
  <c r="G142" i="16"/>
  <c r="G730" i="16"/>
  <c r="G144" i="16"/>
  <c r="G172" i="16"/>
  <c r="G146" i="16"/>
  <c r="G198" i="16"/>
  <c r="G206" i="16"/>
  <c r="G156" i="16"/>
  <c r="G223" i="16"/>
  <c r="G228" i="16"/>
  <c r="G160" i="16"/>
  <c r="G162" i="16"/>
  <c r="G240" i="16"/>
  <c r="G164" i="16"/>
  <c r="G255" i="16"/>
  <c r="G178" i="16"/>
  <c r="G190" i="16"/>
  <c r="G266" i="16"/>
  <c r="G270" i="16"/>
  <c r="G214" i="16"/>
  <c r="G289" i="16"/>
  <c r="G226" i="16"/>
  <c r="G238" i="16"/>
  <c r="G295" i="16"/>
  <c r="G261" i="16"/>
  <c r="G300" i="16"/>
  <c r="G314" i="16"/>
  <c r="G283" i="16"/>
  <c r="G4" i="16"/>
  <c r="G29" i="16"/>
  <c r="G7" i="16"/>
  <c r="G12" i="16"/>
  <c r="G8" i="16"/>
  <c r="G81" i="16"/>
  <c r="G14" i="16"/>
  <c r="G16" i="16"/>
  <c r="G101" i="16"/>
  <c r="G107" i="16"/>
  <c r="G18" i="16"/>
  <c r="G20" i="16"/>
  <c r="G22" i="16"/>
  <c r="G191" i="16"/>
  <c r="G229" i="16"/>
  <c r="G202" i="16"/>
  <c r="G84" i="16"/>
  <c r="G479" i="16"/>
  <c r="G92" i="16"/>
  <c r="G96" i="16"/>
  <c r="G487" i="16"/>
  <c r="G98" i="16"/>
  <c r="G499" i="16"/>
  <c r="G100" i="16"/>
  <c r="G102" i="16"/>
  <c r="G104" i="16"/>
  <c r="G106" i="16"/>
  <c r="G557" i="16"/>
  <c r="G558" i="16"/>
  <c r="G114" i="16"/>
  <c r="G571" i="16"/>
  <c r="G118" i="16"/>
  <c r="G587" i="16"/>
  <c r="G122" i="16"/>
  <c r="G632" i="16"/>
  <c r="G124" i="16"/>
  <c r="G644" i="16"/>
  <c r="G128" i="16"/>
  <c r="G130" i="16"/>
  <c r="G168" i="16"/>
  <c r="G152" i="16"/>
  <c r="G154" i="16"/>
  <c r="G158" i="16"/>
  <c r="G166" i="16"/>
  <c r="G250" i="16"/>
  <c r="G272" i="16"/>
  <c r="G3" i="16"/>
  <c r="G5" i="16"/>
  <c r="G52" i="16"/>
  <c r="G10" i="16"/>
  <c r="G54" i="16"/>
  <c r="G99" i="16"/>
  <c r="H328" i="16"/>
  <c r="H329" i="16"/>
  <c r="H330" i="16"/>
  <c r="H332" i="16"/>
  <c r="H333" i="16"/>
  <c r="H334" i="16"/>
  <c r="H335" i="16"/>
  <c r="H347" i="16"/>
  <c r="H349" i="16"/>
  <c r="H351" i="16"/>
  <c r="H353" i="16"/>
  <c r="H355" i="16"/>
  <c r="H361" i="16"/>
  <c r="H365" i="16"/>
  <c r="H366" i="16"/>
  <c r="H367" i="16"/>
  <c r="H372" i="16"/>
  <c r="H374" i="16"/>
  <c r="H377" i="16"/>
  <c r="H379" i="16"/>
  <c r="H381" i="16"/>
  <c r="H382" i="16"/>
  <c r="H385" i="16"/>
  <c r="H386" i="16"/>
  <c r="H387" i="16"/>
  <c r="H393" i="16"/>
  <c r="H395" i="16"/>
  <c r="H396" i="16"/>
  <c r="H397" i="16"/>
  <c r="H398" i="16"/>
  <c r="H402" i="16"/>
  <c r="H403" i="16"/>
  <c r="H406" i="16"/>
  <c r="H407" i="16"/>
  <c r="H412" i="16"/>
  <c r="H414" i="16"/>
  <c r="H416" i="16"/>
  <c r="H419" i="16"/>
  <c r="H424" i="16"/>
  <c r="H427" i="16"/>
  <c r="H428" i="16"/>
  <c r="H429" i="16"/>
  <c r="H430" i="16"/>
  <c r="H432" i="16"/>
  <c r="H433" i="16"/>
  <c r="H434" i="16"/>
  <c r="H435" i="16"/>
  <c r="H436" i="16"/>
  <c r="H437" i="16"/>
  <c r="H438" i="16"/>
  <c r="H439" i="16"/>
  <c r="H441" i="16"/>
  <c r="H444" i="16"/>
  <c r="H448" i="16"/>
  <c r="H449" i="16"/>
  <c r="H450" i="16"/>
  <c r="H451" i="16"/>
  <c r="H453" i="16"/>
  <c r="H461" i="16"/>
  <c r="H462" i="16"/>
  <c r="H464" i="16"/>
  <c r="H465" i="16"/>
  <c r="H468" i="16"/>
  <c r="H475" i="16"/>
  <c r="H476" i="16"/>
  <c r="H477" i="16"/>
  <c r="H480" i="16"/>
  <c r="H481" i="16"/>
  <c r="H482" i="16"/>
  <c r="H490" i="16"/>
  <c r="H491" i="16"/>
  <c r="H501" i="16"/>
  <c r="H512" i="16"/>
  <c r="H531" i="16"/>
  <c r="H550" i="16"/>
  <c r="H609" i="16"/>
  <c r="H628" i="16"/>
  <c r="H732" i="16"/>
  <c r="H199" i="16"/>
  <c r="H200" i="16"/>
  <c r="H212" i="16"/>
  <c r="H268" i="16"/>
  <c r="H277" i="16"/>
  <c r="H285" i="16"/>
  <c r="H297" i="16"/>
  <c r="H299" i="16"/>
  <c r="H370" i="16"/>
  <c r="H413" i="16"/>
  <c r="H442" i="16"/>
  <c r="H452" i="16"/>
  <c r="H463" i="16"/>
  <c r="H472" i="16"/>
  <c r="H473" i="16"/>
  <c r="H474" i="16"/>
  <c r="H478" i="16"/>
  <c r="H485" i="16"/>
  <c r="H486" i="16"/>
  <c r="H488" i="16"/>
  <c r="H489" i="16"/>
  <c r="H494" i="16"/>
  <c r="H500" i="16"/>
  <c r="H526" i="16"/>
  <c r="H529" i="16"/>
  <c r="H534" i="16"/>
  <c r="H570" i="16"/>
  <c r="H701" i="16"/>
  <c r="H708" i="16"/>
  <c r="H233" i="16"/>
  <c r="H234" i="16"/>
  <c r="H241" i="16"/>
  <c r="H243" i="16"/>
  <c r="H302" i="16"/>
  <c r="H305" i="16"/>
  <c r="H27" i="16"/>
  <c r="H36" i="16"/>
  <c r="H67" i="16"/>
  <c r="H71" i="16"/>
  <c r="H125" i="16"/>
  <c r="H165" i="16"/>
  <c r="H344" i="16"/>
  <c r="H360" i="16"/>
  <c r="H368" i="16"/>
  <c r="H375" i="16"/>
  <c r="H380" i="16"/>
  <c r="H384" i="16"/>
  <c r="H389" i="16"/>
  <c r="H400" i="16"/>
  <c r="H408" i="16"/>
  <c r="H409" i="16"/>
  <c r="H418" i="16"/>
  <c r="H422" i="16"/>
  <c r="H425" i="16"/>
  <c r="H431" i="16"/>
  <c r="H469" i="16"/>
  <c r="H493" i="16"/>
  <c r="H496" i="16"/>
  <c r="H497" i="16"/>
  <c r="H508" i="16"/>
  <c r="H515" i="16"/>
  <c r="H520" i="16"/>
  <c r="H547" i="16"/>
  <c r="H549" i="16"/>
  <c r="H564" i="16"/>
  <c r="H715" i="16"/>
  <c r="H735" i="16"/>
  <c r="H470" i="16"/>
  <c r="H626" i="16"/>
  <c r="H678" i="16"/>
  <c r="H724" i="16"/>
  <c r="H296" i="16"/>
  <c r="H336" i="16"/>
  <c r="H346" i="16"/>
  <c r="H348" i="16"/>
  <c r="H357" i="16"/>
  <c r="H362" i="16"/>
  <c r="H363" i="16"/>
  <c r="H364" i="16"/>
  <c r="H376" i="16"/>
  <c r="H390" i="16"/>
  <c r="H458" i="16"/>
  <c r="H492" i="16"/>
  <c r="H504" i="16"/>
  <c r="H513" i="16"/>
  <c r="H518" i="16"/>
  <c r="H533" i="16"/>
  <c r="H536" i="16"/>
  <c r="H540" i="16"/>
  <c r="H543" i="16"/>
  <c r="H552" i="16"/>
  <c r="H563" i="16"/>
  <c r="H572" i="16"/>
  <c r="H576" i="16"/>
  <c r="H579" i="16"/>
  <c r="H581" i="16"/>
  <c r="H583" i="16"/>
  <c r="H589" i="16"/>
  <c r="H593" i="16"/>
  <c r="H601" i="16"/>
  <c r="H604" i="16"/>
  <c r="H605" i="16"/>
  <c r="H613" i="16"/>
  <c r="H619" i="16"/>
  <c r="H623" i="16"/>
  <c r="H625" i="16"/>
  <c r="H654" i="16"/>
  <c r="H657" i="16"/>
  <c r="H671" i="16"/>
  <c r="H674" i="16"/>
  <c r="H676" i="16"/>
  <c r="H682" i="16"/>
  <c r="H686" i="16"/>
  <c r="H688" i="16"/>
  <c r="H691" i="16"/>
  <c r="H694" i="16"/>
  <c r="H700" i="16"/>
  <c r="H702" i="16"/>
  <c r="H704" i="16"/>
  <c r="H710" i="16"/>
  <c r="H717" i="16"/>
  <c r="H720" i="16"/>
  <c r="H193" i="16"/>
  <c r="H194" i="16"/>
  <c r="H205" i="16"/>
  <c r="H219" i="16"/>
  <c r="H251" i="16"/>
  <c r="H257" i="16"/>
  <c r="H259" i="16"/>
  <c r="H269" i="16"/>
  <c r="H274" i="16"/>
  <c r="H290" i="16"/>
  <c r="H292" i="16"/>
  <c r="H301" i="16"/>
  <c r="H303" i="16"/>
  <c r="H304" i="16"/>
  <c r="H312" i="16"/>
  <c r="H320" i="16"/>
  <c r="H19" i="16"/>
  <c r="H24" i="16"/>
  <c r="H33" i="16"/>
  <c r="H35" i="16"/>
  <c r="H61" i="16"/>
  <c r="H75" i="16"/>
  <c r="H51" i="16"/>
  <c r="H79" i="16"/>
  <c r="H93" i="16"/>
  <c r="H133" i="16"/>
  <c r="H139" i="16"/>
  <c r="H141" i="16"/>
  <c r="H145" i="16"/>
  <c r="H149" i="16"/>
  <c r="H203" i="16"/>
  <c r="H341" i="16"/>
  <c r="H388" i="16"/>
  <c r="H181" i="16"/>
  <c r="H183" i="16"/>
  <c r="H186" i="16"/>
  <c r="H187" i="16"/>
  <c r="H188" i="16"/>
  <c r="H457" i="16"/>
  <c r="H495" i="16"/>
  <c r="H514" i="16"/>
  <c r="H521" i="16"/>
  <c r="H524" i="16"/>
  <c r="H539" i="16"/>
  <c r="H556" i="16"/>
  <c r="H565" i="16"/>
  <c r="H574" i="16"/>
  <c r="H575" i="16"/>
  <c r="H590" i="16"/>
  <c r="H599" i="16"/>
  <c r="H600" i="16"/>
  <c r="H603" i="16"/>
  <c r="H612" i="16"/>
  <c r="H624" i="16"/>
  <c r="H629" i="16"/>
  <c r="H631" i="16"/>
  <c r="H634" i="16"/>
  <c r="H636" i="16"/>
  <c r="H642" i="16"/>
  <c r="H648" i="16"/>
  <c r="H649" i="16"/>
  <c r="H653" i="16"/>
  <c r="H660" i="16"/>
  <c r="H666" i="16"/>
  <c r="H668" i="16"/>
  <c r="H669" i="16"/>
  <c r="H707" i="16"/>
  <c r="H711" i="16"/>
  <c r="H723" i="16"/>
  <c r="H736" i="16"/>
  <c r="H170" i="16"/>
  <c r="H174" i="16"/>
  <c r="H175" i="16"/>
  <c r="H176" i="16"/>
  <c r="H189" i="16"/>
  <c r="H195" i="16"/>
  <c r="H197" i="16"/>
  <c r="H211" i="16"/>
  <c r="H217" i="16"/>
  <c r="H220" i="16"/>
  <c r="H221" i="16"/>
  <c r="H230" i="16"/>
  <c r="H231" i="16"/>
  <c r="H236" i="16"/>
  <c r="H237" i="16"/>
  <c r="H244" i="16"/>
  <c r="H248" i="16"/>
  <c r="H252" i="16"/>
  <c r="H262" i="16"/>
  <c r="H264" i="16"/>
  <c r="H267" i="16"/>
  <c r="H271" i="16"/>
  <c r="H294" i="16"/>
  <c r="H298" i="16"/>
  <c r="H308" i="16"/>
  <c r="H316" i="16"/>
  <c r="H323" i="16"/>
  <c r="H324" i="16"/>
  <c r="H6" i="16"/>
  <c r="H9" i="16"/>
  <c r="H13" i="16"/>
  <c r="H15" i="16"/>
  <c r="H25" i="16"/>
  <c r="H59" i="16"/>
  <c r="H65" i="16"/>
  <c r="H73" i="16"/>
  <c r="H77" i="16"/>
  <c r="H43" i="16"/>
  <c r="H44" i="16"/>
  <c r="H45" i="16"/>
  <c r="H47" i="16"/>
  <c r="H48" i="16"/>
  <c r="H55" i="16"/>
  <c r="H56" i="16"/>
  <c r="H83" i="16"/>
  <c r="H89" i="16"/>
  <c r="H95" i="16"/>
  <c r="H113" i="16"/>
  <c r="H127" i="16"/>
  <c r="H129" i="16"/>
  <c r="H135" i="16"/>
  <c r="H137" i="16"/>
  <c r="H155" i="16"/>
  <c r="H159" i="16"/>
  <c r="H161" i="16"/>
  <c r="H167" i="16"/>
  <c r="H326" i="16"/>
  <c r="H331" i="16"/>
  <c r="H338" i="16"/>
  <c r="H342" i="16"/>
  <c r="H383" i="16"/>
  <c r="H391" i="16"/>
  <c r="H404" i="16"/>
  <c r="H411" i="16"/>
  <c r="H423" i="16"/>
  <c r="H440" i="16"/>
  <c r="H456" i="16"/>
  <c r="H459" i="16"/>
  <c r="H467" i="16"/>
  <c r="H507" i="16"/>
  <c r="H516" i="16"/>
  <c r="H519" i="16"/>
  <c r="H532" i="16"/>
  <c r="H538" i="16"/>
  <c r="H546" i="16"/>
  <c r="H555" i="16"/>
  <c r="H651" i="16"/>
  <c r="H208" i="16"/>
  <c r="H34" i="16"/>
  <c r="H41" i="16"/>
  <c r="H91" i="16"/>
  <c r="H177" i="16"/>
  <c r="H180" i="16"/>
  <c r="H184" i="16"/>
  <c r="H185" i="16"/>
  <c r="H554" i="16"/>
  <c r="H559" i="16"/>
  <c r="H566" i="16"/>
  <c r="H567" i="16"/>
  <c r="H573" i="16"/>
  <c r="H577" i="16"/>
  <c r="H584" i="16"/>
  <c r="H585" i="16"/>
  <c r="H588" i="16"/>
  <c r="H591" i="16"/>
  <c r="H592" i="16"/>
  <c r="H594" i="16"/>
  <c r="H595" i="16"/>
  <c r="H598" i="16"/>
  <c r="H606" i="16"/>
  <c r="H616" i="16"/>
  <c r="H627" i="16"/>
  <c r="H635" i="16"/>
  <c r="H638" i="16"/>
  <c r="H641" i="16"/>
  <c r="H643" i="16"/>
  <c r="H646" i="16"/>
  <c r="H647" i="16"/>
  <c r="H652" i="16"/>
  <c r="H659" i="16"/>
  <c r="H661" i="16"/>
  <c r="H664" i="16"/>
  <c r="H690" i="16"/>
  <c r="H693" i="16"/>
  <c r="H697" i="16"/>
  <c r="H698" i="16"/>
  <c r="H709" i="16"/>
  <c r="H718" i="16"/>
  <c r="H719" i="16"/>
  <c r="H722" i="16"/>
  <c r="H727" i="16"/>
  <c r="H728" i="16"/>
  <c r="H729" i="16"/>
  <c r="H731" i="16"/>
  <c r="H737" i="16"/>
  <c r="H171" i="16"/>
  <c r="H173" i="16"/>
  <c r="H192" i="16"/>
  <c r="H196" i="16"/>
  <c r="H204" i="16"/>
  <c r="H207" i="16"/>
  <c r="H210" i="16"/>
  <c r="H213" i="16"/>
  <c r="H218" i="16"/>
  <c r="H224" i="16"/>
  <c r="H242" i="16"/>
  <c r="H253" i="16"/>
  <c r="H254" i="16"/>
  <c r="H256" i="16"/>
  <c r="H258" i="16"/>
  <c r="H265" i="16"/>
  <c r="H273" i="16"/>
  <c r="H276" i="16"/>
  <c r="H278" i="16"/>
  <c r="H279" i="16"/>
  <c r="H280" i="16"/>
  <c r="H281" i="16"/>
  <c r="H284" i="16"/>
  <c r="H286" i="16"/>
  <c r="H288" i="16"/>
  <c r="H307" i="16"/>
  <c r="H310" i="16"/>
  <c r="H313" i="16"/>
  <c r="H317" i="16"/>
  <c r="H318" i="16"/>
  <c r="H321" i="16"/>
  <c r="H11" i="16"/>
  <c r="H23" i="16"/>
  <c r="H30" i="16"/>
  <c r="H31" i="16"/>
  <c r="H38" i="16"/>
  <c r="H57" i="16"/>
  <c r="H69" i="16"/>
  <c r="H40" i="16"/>
  <c r="H42" i="16"/>
  <c r="H49" i="16"/>
  <c r="H50" i="16"/>
  <c r="H85" i="16"/>
  <c r="H97" i="16"/>
  <c r="H103" i="16"/>
  <c r="H109" i="16"/>
  <c r="H117" i="16"/>
  <c r="H119" i="16"/>
  <c r="H121" i="16"/>
  <c r="H143" i="16"/>
  <c r="H147" i="16"/>
  <c r="H151" i="16"/>
  <c r="H153" i="16"/>
  <c r="H157" i="16"/>
  <c r="H163" i="16"/>
  <c r="H325" i="16"/>
  <c r="H339" i="16"/>
  <c r="H340" i="16"/>
  <c r="H350" i="16"/>
  <c r="H352" i="16"/>
  <c r="H354" i="16"/>
  <c r="H358" i="16"/>
  <c r="H359" i="16"/>
  <c r="H371" i="16"/>
  <c r="H378" i="16"/>
  <c r="H392" i="16"/>
  <c r="H394" i="16"/>
  <c r="H399" i="16"/>
  <c r="H417" i="16"/>
  <c r="H426" i="16"/>
  <c r="H443" i="16"/>
  <c r="H445" i="16"/>
  <c r="H446" i="16"/>
  <c r="H182" i="16"/>
  <c r="H447" i="16"/>
  <c r="H454" i="16"/>
  <c r="H460" i="16"/>
  <c r="H466" i="16"/>
  <c r="H483" i="16"/>
  <c r="H502" i="16"/>
  <c r="H503" i="16"/>
  <c r="H505" i="16"/>
  <c r="H506" i="16"/>
  <c r="H509" i="16"/>
  <c r="H511" i="16"/>
  <c r="H517" i="16"/>
  <c r="H522" i="16"/>
  <c r="H523" i="16"/>
  <c r="H525" i="16"/>
  <c r="H527" i="16"/>
  <c r="H528" i="16"/>
  <c r="H530" i="16"/>
  <c r="H535" i="16"/>
  <c r="H542" i="16"/>
  <c r="H544" i="16"/>
  <c r="H545" i="16"/>
  <c r="H548" i="16"/>
  <c r="H551" i="16"/>
  <c r="H553" i="16"/>
  <c r="H560" i="16"/>
  <c r="H561" i="16"/>
  <c r="H562" i="16"/>
  <c r="H568" i="16"/>
  <c r="H569" i="16"/>
  <c r="H578" i="16"/>
  <c r="H580" i="16"/>
  <c r="H582" i="16"/>
  <c r="H596" i="16"/>
  <c r="H597" i="16"/>
  <c r="H602" i="16"/>
  <c r="H610" i="16"/>
  <c r="H611" i="16"/>
  <c r="H615" i="16"/>
  <c r="H618" i="16"/>
  <c r="H620" i="16"/>
  <c r="H621" i="16"/>
  <c r="H622" i="16"/>
  <c r="H630" i="16"/>
  <c r="H633" i="16"/>
  <c r="H639" i="16"/>
  <c r="H650" i="16"/>
  <c r="H655" i="16"/>
  <c r="H658" i="16"/>
  <c r="H662" i="16"/>
  <c r="H665" i="16"/>
  <c r="H667" i="16"/>
  <c r="H670" i="16"/>
  <c r="H673" i="16"/>
  <c r="H675" i="16"/>
  <c r="H679" i="16"/>
  <c r="H681" i="16"/>
  <c r="H683" i="16"/>
  <c r="H687" i="16"/>
  <c r="H689" i="16"/>
  <c r="H695" i="16"/>
  <c r="H699" i="16"/>
  <c r="H703" i="16"/>
  <c r="H705" i="16"/>
  <c r="H712" i="16"/>
  <c r="H713" i="16"/>
  <c r="H714" i="16"/>
  <c r="H716" i="16"/>
  <c r="H725" i="16"/>
  <c r="H733" i="16"/>
  <c r="H734" i="16"/>
  <c r="H169" i="16"/>
  <c r="H201" i="16"/>
  <c r="H209" i="16"/>
  <c r="H216" i="16"/>
  <c r="H222" i="16"/>
  <c r="H225" i="16"/>
  <c r="H232" i="16"/>
  <c r="H235" i="16"/>
  <c r="H245" i="16"/>
  <c r="H246" i="16"/>
  <c r="H247" i="16"/>
  <c r="H249" i="16"/>
  <c r="H260" i="16"/>
  <c r="H263" i="16"/>
  <c r="H275" i="16"/>
  <c r="H282" i="16"/>
  <c r="H287" i="16"/>
  <c r="H291" i="16"/>
  <c r="H293" i="16"/>
  <c r="H306" i="16"/>
  <c r="H309" i="16"/>
  <c r="H311" i="16"/>
  <c r="H315" i="16"/>
  <c r="H319" i="16"/>
  <c r="H322" i="16"/>
  <c r="H17" i="16"/>
  <c r="H21" i="16"/>
  <c r="H26" i="16"/>
  <c r="H28" i="16"/>
  <c r="H32" i="16"/>
  <c r="H37" i="16"/>
  <c r="H63" i="16"/>
  <c r="H39" i="16"/>
  <c r="H46" i="16"/>
  <c r="H53" i="16"/>
  <c r="H87" i="16"/>
  <c r="H105" i="16"/>
  <c r="H111" i="16"/>
  <c r="H115" i="16"/>
  <c r="H123" i="16"/>
  <c r="H131" i="16"/>
  <c r="H179" i="16"/>
  <c r="H215" i="16"/>
  <c r="H227" i="16"/>
  <c r="H239" i="16"/>
  <c r="H327" i="16"/>
  <c r="H60" i="16"/>
  <c r="H58" i="16"/>
  <c r="H62" i="16"/>
  <c r="H64" i="16"/>
  <c r="H337" i="16"/>
  <c r="H343" i="16"/>
  <c r="H345" i="16"/>
  <c r="H66" i="16"/>
  <c r="H356" i="16"/>
  <c r="H369" i="16"/>
  <c r="H68" i="16"/>
  <c r="H373" i="16"/>
  <c r="H70" i="16"/>
  <c r="H72" i="16"/>
  <c r="H74" i="16"/>
  <c r="H401" i="16"/>
  <c r="H405" i="16"/>
  <c r="H76" i="16"/>
  <c r="H410" i="16"/>
  <c r="H415" i="16"/>
  <c r="H420" i="16"/>
  <c r="H421" i="16"/>
  <c r="H78" i="16"/>
  <c r="H80" i="16"/>
  <c r="H148" i="16"/>
  <c r="H150" i="16"/>
  <c r="H82" i="16"/>
  <c r="H455" i="16"/>
  <c r="H471" i="16"/>
  <c r="H86" i="16"/>
  <c r="H88" i="16"/>
  <c r="H90" i="16"/>
  <c r="H94" i="16"/>
  <c r="H484" i="16"/>
  <c r="H498" i="16"/>
  <c r="H510" i="16"/>
  <c r="H108" i="16"/>
  <c r="H537" i="16"/>
  <c r="H541" i="16"/>
  <c r="H110" i="16"/>
  <c r="H112" i="16"/>
  <c r="H116" i="16"/>
  <c r="H120" i="16"/>
  <c r="H586" i="16"/>
  <c r="H607" i="16"/>
  <c r="H608" i="16"/>
  <c r="H614" i="16"/>
  <c r="H617" i="16"/>
  <c r="H637" i="16"/>
  <c r="H640" i="16"/>
  <c r="H126" i="16"/>
  <c r="H645" i="16"/>
  <c r="H656" i="16"/>
  <c r="H663" i="16"/>
  <c r="H672" i="16"/>
  <c r="H677" i="16"/>
  <c r="H132" i="16"/>
  <c r="H680" i="16"/>
  <c r="H684" i="16"/>
  <c r="H134" i="16"/>
  <c r="H685" i="16"/>
  <c r="H136" i="16"/>
  <c r="H692" i="16"/>
  <c r="H696" i="16"/>
  <c r="H138" i="16"/>
  <c r="H706" i="16"/>
  <c r="H721" i="16"/>
  <c r="H726" i="16"/>
  <c r="H140" i="16"/>
  <c r="H142" i="16"/>
  <c r="H730" i="16"/>
  <c r="H144" i="16"/>
  <c r="H172" i="16"/>
  <c r="H146" i="16"/>
  <c r="H198" i="16"/>
  <c r="H206" i="16"/>
  <c r="H156" i="16"/>
  <c r="H223" i="16"/>
  <c r="H228" i="16"/>
  <c r="H160" i="16"/>
  <c r="H162" i="16"/>
  <c r="H240" i="16"/>
  <c r="H164" i="16"/>
  <c r="H255" i="16"/>
  <c r="H178" i="16"/>
  <c r="H190" i="16"/>
  <c r="H266" i="16"/>
  <c r="H270" i="16"/>
  <c r="H214" i="16"/>
  <c r="H289" i="16"/>
  <c r="H226" i="16"/>
  <c r="H238" i="16"/>
  <c r="H295" i="16"/>
  <c r="H261" i="16"/>
  <c r="H300" i="16"/>
  <c r="H314" i="16"/>
  <c r="H283" i="16"/>
  <c r="H4" i="16"/>
  <c r="H29" i="16"/>
  <c r="H7" i="16"/>
  <c r="H12" i="16"/>
  <c r="H8" i="16"/>
  <c r="H81" i="16"/>
  <c r="H14" i="16"/>
  <c r="H16" i="16"/>
  <c r="H101" i="16"/>
  <c r="H107" i="16"/>
  <c r="H18" i="16"/>
  <c r="H20" i="16"/>
  <c r="H22" i="16"/>
  <c r="H191" i="16"/>
  <c r="H229" i="16"/>
  <c r="H202" i="16"/>
  <c r="H84" i="16"/>
  <c r="H479" i="16"/>
  <c r="H92" i="16"/>
  <c r="H96" i="16"/>
  <c r="H487" i="16"/>
  <c r="H98" i="16"/>
  <c r="H499" i="16"/>
  <c r="H100" i="16"/>
  <c r="H102" i="16"/>
  <c r="H104" i="16"/>
  <c r="H106" i="16"/>
  <c r="H557" i="16"/>
  <c r="H558" i="16"/>
  <c r="H114" i="16"/>
  <c r="H571" i="16"/>
  <c r="H118" i="16"/>
  <c r="H587" i="16"/>
  <c r="H122" i="16"/>
  <c r="H632" i="16"/>
  <c r="H124" i="16"/>
  <c r="H644" i="16"/>
  <c r="H128" i="16"/>
  <c r="H130" i="16"/>
  <c r="H168" i="16"/>
  <c r="H152" i="16"/>
  <c r="H154" i="16"/>
  <c r="H158" i="16"/>
  <c r="H166" i="16"/>
  <c r="H250" i="16"/>
  <c r="H272" i="16"/>
  <c r="H3" i="16"/>
  <c r="H5" i="16"/>
  <c r="H52" i="16"/>
  <c r="H10" i="16"/>
  <c r="H54" i="16"/>
  <c r="H99" i="16"/>
  <c r="I328" i="16"/>
  <c r="I329" i="16"/>
  <c r="I330" i="16"/>
  <c r="I332" i="16"/>
  <c r="I333" i="16"/>
  <c r="I334" i="16"/>
  <c r="I335" i="16"/>
  <c r="I347" i="16"/>
  <c r="I349" i="16"/>
  <c r="I351" i="16"/>
  <c r="I353" i="16"/>
  <c r="I355" i="16"/>
  <c r="I361" i="16"/>
  <c r="I365" i="16"/>
  <c r="I366" i="16"/>
  <c r="I367" i="16"/>
  <c r="I372" i="16"/>
  <c r="I374" i="16"/>
  <c r="I377" i="16"/>
  <c r="I379" i="16"/>
  <c r="I381" i="16"/>
  <c r="I382" i="16"/>
  <c r="I385" i="16"/>
  <c r="I386" i="16"/>
  <c r="I387" i="16"/>
  <c r="I393" i="16"/>
  <c r="I395" i="16"/>
  <c r="I396" i="16"/>
  <c r="I397" i="16"/>
  <c r="I398" i="16"/>
  <c r="I402" i="16"/>
  <c r="I403" i="16"/>
  <c r="I406" i="16"/>
  <c r="I407" i="16"/>
  <c r="I412" i="16"/>
  <c r="I414" i="16"/>
  <c r="I416" i="16"/>
  <c r="I419" i="16"/>
  <c r="I424" i="16"/>
  <c r="I427" i="16"/>
  <c r="I428" i="16"/>
  <c r="I429" i="16"/>
  <c r="I430" i="16"/>
  <c r="I432" i="16"/>
  <c r="I433" i="16"/>
  <c r="I434" i="16"/>
  <c r="I435" i="16"/>
  <c r="I436" i="16"/>
  <c r="I437" i="16"/>
  <c r="I438" i="16"/>
  <c r="I439" i="16"/>
  <c r="I441" i="16"/>
  <c r="I444" i="16"/>
  <c r="I448" i="16"/>
  <c r="I449" i="16"/>
  <c r="I450" i="16"/>
  <c r="I451" i="16"/>
  <c r="I453" i="16"/>
  <c r="I461" i="16"/>
  <c r="I462" i="16"/>
  <c r="I464" i="16"/>
  <c r="I465" i="16"/>
  <c r="I468" i="16"/>
  <c r="I475" i="16"/>
  <c r="I476" i="16"/>
  <c r="I477" i="16"/>
  <c r="I480" i="16"/>
  <c r="I481" i="16"/>
  <c r="I482" i="16"/>
  <c r="I490" i="16"/>
  <c r="I491" i="16"/>
  <c r="I501" i="16"/>
  <c r="I512" i="16"/>
  <c r="I531" i="16"/>
  <c r="I550" i="16"/>
  <c r="I609" i="16"/>
  <c r="I628" i="16"/>
  <c r="I732" i="16"/>
  <c r="I199" i="16"/>
  <c r="I200" i="16"/>
  <c r="I212" i="16"/>
  <c r="I268" i="16"/>
  <c r="I277" i="16"/>
  <c r="I285" i="16"/>
  <c r="I297" i="16"/>
  <c r="I299" i="16"/>
  <c r="I370" i="16"/>
  <c r="I413" i="16"/>
  <c r="I442" i="16"/>
  <c r="I452" i="16"/>
  <c r="I463" i="16"/>
  <c r="I472" i="16"/>
  <c r="I473" i="16"/>
  <c r="I474" i="16"/>
  <c r="I478" i="16"/>
  <c r="I485" i="16"/>
  <c r="I486" i="16"/>
  <c r="I488" i="16"/>
  <c r="I489" i="16"/>
  <c r="I494" i="16"/>
  <c r="I500" i="16"/>
  <c r="I526" i="16"/>
  <c r="I529" i="16"/>
  <c r="I534" i="16"/>
  <c r="I570" i="16"/>
  <c r="I701" i="16"/>
  <c r="I708" i="16"/>
  <c r="I233" i="16"/>
  <c r="I234" i="16"/>
  <c r="I241" i="16"/>
  <c r="I243" i="16"/>
  <c r="I302" i="16"/>
  <c r="I305" i="16"/>
  <c r="I27" i="16"/>
  <c r="I36" i="16"/>
  <c r="I67" i="16"/>
  <c r="I71" i="16"/>
  <c r="I125" i="16"/>
  <c r="I165" i="16"/>
  <c r="I344" i="16"/>
  <c r="I360" i="16"/>
  <c r="I368" i="16"/>
  <c r="I375" i="16"/>
  <c r="I380" i="16"/>
  <c r="I384" i="16"/>
  <c r="I389" i="16"/>
  <c r="I400" i="16"/>
  <c r="I408" i="16"/>
  <c r="I409" i="16"/>
  <c r="I418" i="16"/>
  <c r="I422" i="16"/>
  <c r="I425" i="16"/>
  <c r="I431" i="16"/>
  <c r="I469" i="16"/>
  <c r="I493" i="16"/>
  <c r="I496" i="16"/>
  <c r="I497" i="16"/>
  <c r="I508" i="16"/>
  <c r="I515" i="16"/>
  <c r="I520" i="16"/>
  <c r="I547" i="16"/>
  <c r="I549" i="16"/>
  <c r="I564" i="16"/>
  <c r="I715" i="16"/>
  <c r="I735" i="16"/>
  <c r="I470" i="16"/>
  <c r="I626" i="16"/>
  <c r="I678" i="16"/>
  <c r="I724" i="16"/>
  <c r="I296" i="16"/>
  <c r="I336" i="16"/>
  <c r="I346" i="16"/>
  <c r="I348" i="16"/>
  <c r="I357" i="16"/>
  <c r="I362" i="16"/>
  <c r="I363" i="16"/>
  <c r="I364" i="16"/>
  <c r="I376" i="16"/>
  <c r="I390" i="16"/>
  <c r="I458" i="16"/>
  <c r="I492" i="16"/>
  <c r="I504" i="16"/>
  <c r="I513" i="16"/>
  <c r="I518" i="16"/>
  <c r="I533" i="16"/>
  <c r="I536" i="16"/>
  <c r="I540" i="16"/>
  <c r="I543" i="16"/>
  <c r="I552" i="16"/>
  <c r="I563" i="16"/>
  <c r="I572" i="16"/>
  <c r="I576" i="16"/>
  <c r="I579" i="16"/>
  <c r="I581" i="16"/>
  <c r="I583" i="16"/>
  <c r="I589" i="16"/>
  <c r="I593" i="16"/>
  <c r="I601" i="16"/>
  <c r="I604" i="16"/>
  <c r="I605" i="16"/>
  <c r="I613" i="16"/>
  <c r="I619" i="16"/>
  <c r="I623" i="16"/>
  <c r="I625" i="16"/>
  <c r="I654" i="16"/>
  <c r="I657" i="16"/>
  <c r="I671" i="16"/>
  <c r="I674" i="16"/>
  <c r="I676" i="16"/>
  <c r="I682" i="16"/>
  <c r="I686" i="16"/>
  <c r="I688" i="16"/>
  <c r="I691" i="16"/>
  <c r="I694" i="16"/>
  <c r="I700" i="16"/>
  <c r="I702" i="16"/>
  <c r="I704" i="16"/>
  <c r="I710" i="16"/>
  <c r="I717" i="16"/>
  <c r="I720" i="16"/>
  <c r="I193" i="16"/>
  <c r="I194" i="16"/>
  <c r="I205" i="16"/>
  <c r="I219" i="16"/>
  <c r="I251" i="16"/>
  <c r="I257" i="16"/>
  <c r="I259" i="16"/>
  <c r="I269" i="16"/>
  <c r="I274" i="16"/>
  <c r="I290" i="16"/>
  <c r="I292" i="16"/>
  <c r="I301" i="16"/>
  <c r="I303" i="16"/>
  <c r="I304" i="16"/>
  <c r="I312" i="16"/>
  <c r="I320" i="16"/>
  <c r="I19" i="16"/>
  <c r="I24" i="16"/>
  <c r="I33" i="16"/>
  <c r="I35" i="16"/>
  <c r="I61" i="16"/>
  <c r="I75" i="16"/>
  <c r="I51" i="16"/>
  <c r="I79" i="16"/>
  <c r="I93" i="16"/>
  <c r="I133" i="16"/>
  <c r="I139" i="16"/>
  <c r="I141" i="16"/>
  <c r="I145" i="16"/>
  <c r="I149" i="16"/>
  <c r="I203" i="16"/>
  <c r="I341" i="16"/>
  <c r="I388" i="16"/>
  <c r="I181" i="16"/>
  <c r="I183" i="16"/>
  <c r="I186" i="16"/>
  <c r="I187" i="16"/>
  <c r="I188" i="16"/>
  <c r="I457" i="16"/>
  <c r="I495" i="16"/>
  <c r="I514" i="16"/>
  <c r="I521" i="16"/>
  <c r="I524" i="16"/>
  <c r="I539" i="16"/>
  <c r="I556" i="16"/>
  <c r="I565" i="16"/>
  <c r="I574" i="16"/>
  <c r="I575" i="16"/>
  <c r="I590" i="16"/>
  <c r="I599" i="16"/>
  <c r="I600" i="16"/>
  <c r="I603" i="16"/>
  <c r="I612" i="16"/>
  <c r="I624" i="16"/>
  <c r="I629" i="16"/>
  <c r="I631" i="16"/>
  <c r="I634" i="16"/>
  <c r="I636" i="16"/>
  <c r="I642" i="16"/>
  <c r="I648" i="16"/>
  <c r="I649" i="16"/>
  <c r="I653" i="16"/>
  <c r="I660" i="16"/>
  <c r="I666" i="16"/>
  <c r="I668" i="16"/>
  <c r="I669" i="16"/>
  <c r="I707" i="16"/>
  <c r="I711" i="16"/>
  <c r="I723" i="16"/>
  <c r="I736" i="16"/>
  <c r="I170" i="16"/>
  <c r="I174" i="16"/>
  <c r="I175" i="16"/>
  <c r="I176" i="16"/>
  <c r="I189" i="16"/>
  <c r="I195" i="16"/>
  <c r="I197" i="16"/>
  <c r="I211" i="16"/>
  <c r="I217" i="16"/>
  <c r="I220" i="16"/>
  <c r="I221" i="16"/>
  <c r="I230" i="16"/>
  <c r="I231" i="16"/>
  <c r="I236" i="16"/>
  <c r="I237" i="16"/>
  <c r="I244" i="16"/>
  <c r="I248" i="16"/>
  <c r="I252" i="16"/>
  <c r="I262" i="16"/>
  <c r="I264" i="16"/>
  <c r="I267" i="16"/>
  <c r="I271" i="16"/>
  <c r="I294" i="16"/>
  <c r="I298" i="16"/>
  <c r="I308" i="16"/>
  <c r="I316" i="16"/>
  <c r="I323" i="16"/>
  <c r="I324" i="16"/>
  <c r="I6" i="16"/>
  <c r="I9" i="16"/>
  <c r="I13" i="16"/>
  <c r="I15" i="16"/>
  <c r="I25" i="16"/>
  <c r="I59" i="16"/>
  <c r="I65" i="16"/>
  <c r="I73" i="16"/>
  <c r="I77" i="16"/>
  <c r="I43" i="16"/>
  <c r="I44" i="16"/>
  <c r="I45" i="16"/>
  <c r="I47" i="16"/>
  <c r="I48" i="16"/>
  <c r="I55" i="16"/>
  <c r="I56" i="16"/>
  <c r="I83" i="16"/>
  <c r="I89" i="16"/>
  <c r="I95" i="16"/>
  <c r="I113" i="16"/>
  <c r="I127" i="16"/>
  <c r="I129" i="16"/>
  <c r="I135" i="16"/>
  <c r="I137" i="16"/>
  <c r="I155" i="16"/>
  <c r="I159" i="16"/>
  <c r="I161" i="16"/>
  <c r="I167" i="16"/>
  <c r="I326" i="16"/>
  <c r="I331" i="16"/>
  <c r="I338" i="16"/>
  <c r="I342" i="16"/>
  <c r="I383" i="16"/>
  <c r="I391" i="16"/>
  <c r="I404" i="16"/>
  <c r="I411" i="16"/>
  <c r="I423" i="16"/>
  <c r="I440" i="16"/>
  <c r="I456" i="16"/>
  <c r="I459" i="16"/>
  <c r="I467" i="16"/>
  <c r="I507" i="16"/>
  <c r="I516" i="16"/>
  <c r="I519" i="16"/>
  <c r="I532" i="16"/>
  <c r="I538" i="16"/>
  <c r="I546" i="16"/>
  <c r="I555" i="16"/>
  <c r="I651" i="16"/>
  <c r="I208" i="16"/>
  <c r="I34" i="16"/>
  <c r="I41" i="16"/>
  <c r="I91" i="16"/>
  <c r="I177" i="16"/>
  <c r="I180" i="16"/>
  <c r="I184" i="16"/>
  <c r="I185" i="16"/>
  <c r="I554" i="16"/>
  <c r="I559" i="16"/>
  <c r="I566" i="16"/>
  <c r="I567" i="16"/>
  <c r="I573" i="16"/>
  <c r="I577" i="16"/>
  <c r="I584" i="16"/>
  <c r="I585" i="16"/>
  <c r="I588" i="16"/>
  <c r="I591" i="16"/>
  <c r="I592" i="16"/>
  <c r="I594" i="16"/>
  <c r="I595" i="16"/>
  <c r="I598" i="16"/>
  <c r="I606" i="16"/>
  <c r="I616" i="16"/>
  <c r="I627" i="16"/>
  <c r="I635" i="16"/>
  <c r="I638" i="16"/>
  <c r="I641" i="16"/>
  <c r="I643" i="16"/>
  <c r="I646" i="16"/>
  <c r="I647" i="16"/>
  <c r="I652" i="16"/>
  <c r="I659" i="16"/>
  <c r="I661" i="16"/>
  <c r="I664" i="16"/>
  <c r="I690" i="16"/>
  <c r="I693" i="16"/>
  <c r="I697" i="16"/>
  <c r="I698" i="16"/>
  <c r="I709" i="16"/>
  <c r="I718" i="16"/>
  <c r="I719" i="16"/>
  <c r="I722" i="16"/>
  <c r="I727" i="16"/>
  <c r="I728" i="16"/>
  <c r="I729" i="16"/>
  <c r="I731" i="16"/>
  <c r="I737" i="16"/>
  <c r="I171" i="16"/>
  <c r="I173" i="16"/>
  <c r="I192" i="16"/>
  <c r="I196" i="16"/>
  <c r="I204" i="16"/>
  <c r="I207" i="16"/>
  <c r="I210" i="16"/>
  <c r="I213" i="16"/>
  <c r="I218" i="16"/>
  <c r="I224" i="16"/>
  <c r="I242" i="16"/>
  <c r="I253" i="16"/>
  <c r="I254" i="16"/>
  <c r="I256" i="16"/>
  <c r="I258" i="16"/>
  <c r="I265" i="16"/>
  <c r="I273" i="16"/>
  <c r="I276" i="16"/>
  <c r="I278" i="16"/>
  <c r="I279" i="16"/>
  <c r="I280" i="16"/>
  <c r="I281" i="16"/>
  <c r="I284" i="16"/>
  <c r="I286" i="16"/>
  <c r="I288" i="16"/>
  <c r="I307" i="16"/>
  <c r="I310" i="16"/>
  <c r="I313" i="16"/>
  <c r="I317" i="16"/>
  <c r="I318" i="16"/>
  <c r="I321" i="16"/>
  <c r="I11" i="16"/>
  <c r="I23" i="16"/>
  <c r="I30" i="16"/>
  <c r="I31" i="16"/>
  <c r="I38" i="16"/>
  <c r="I57" i="16"/>
  <c r="I69" i="16"/>
  <c r="I40" i="16"/>
  <c r="I42" i="16"/>
  <c r="I49" i="16"/>
  <c r="I50" i="16"/>
  <c r="I85" i="16"/>
  <c r="I97" i="16"/>
  <c r="I103" i="16"/>
  <c r="I109" i="16"/>
  <c r="I117" i="16"/>
  <c r="I119" i="16"/>
  <c r="I121" i="16"/>
  <c r="I143" i="16"/>
  <c r="I147" i="16"/>
  <c r="I151" i="16"/>
  <c r="I153" i="16"/>
  <c r="I157" i="16"/>
  <c r="I163" i="16"/>
  <c r="I325" i="16"/>
  <c r="I339" i="16"/>
  <c r="I340" i="16"/>
  <c r="I350" i="16"/>
  <c r="I352" i="16"/>
  <c r="I354" i="16"/>
  <c r="I358" i="16"/>
  <c r="I359" i="16"/>
  <c r="I371" i="16"/>
  <c r="I378" i="16"/>
  <c r="I392" i="16"/>
  <c r="I394" i="16"/>
  <c r="I399" i="16"/>
  <c r="I417" i="16"/>
  <c r="I426" i="16"/>
  <c r="I443" i="16"/>
  <c r="I445" i="16"/>
  <c r="I446" i="16"/>
  <c r="I182" i="16"/>
  <c r="I447" i="16"/>
  <c r="I454" i="16"/>
  <c r="I460" i="16"/>
  <c r="I466" i="16"/>
  <c r="I483" i="16"/>
  <c r="I502" i="16"/>
  <c r="I503" i="16"/>
  <c r="I505" i="16"/>
  <c r="I506" i="16"/>
  <c r="I509" i="16"/>
  <c r="I511" i="16"/>
  <c r="I517" i="16"/>
  <c r="I522" i="16"/>
  <c r="I523" i="16"/>
  <c r="I525" i="16"/>
  <c r="I527" i="16"/>
  <c r="I528" i="16"/>
  <c r="I530" i="16"/>
  <c r="I535" i="16"/>
  <c r="I542" i="16"/>
  <c r="I544" i="16"/>
  <c r="I545" i="16"/>
  <c r="I548" i="16"/>
  <c r="I551" i="16"/>
  <c r="I553" i="16"/>
  <c r="I560" i="16"/>
  <c r="I561" i="16"/>
  <c r="I562" i="16"/>
  <c r="I568" i="16"/>
  <c r="I569" i="16"/>
  <c r="I578" i="16"/>
  <c r="I580" i="16"/>
  <c r="I582" i="16"/>
  <c r="I596" i="16"/>
  <c r="I597" i="16"/>
  <c r="I602" i="16"/>
  <c r="I610" i="16"/>
  <c r="I611" i="16"/>
  <c r="I615" i="16"/>
  <c r="I618" i="16"/>
  <c r="I620" i="16"/>
  <c r="I621" i="16"/>
  <c r="I622" i="16"/>
  <c r="I630" i="16"/>
  <c r="I633" i="16"/>
  <c r="I639" i="16"/>
  <c r="I650" i="16"/>
  <c r="I655" i="16"/>
  <c r="I658" i="16"/>
  <c r="I662" i="16"/>
  <c r="I665" i="16"/>
  <c r="I667" i="16"/>
  <c r="I670" i="16"/>
  <c r="I673" i="16"/>
  <c r="I675" i="16"/>
  <c r="I679" i="16"/>
  <c r="I681" i="16"/>
  <c r="I683" i="16"/>
  <c r="I687" i="16"/>
  <c r="I689" i="16"/>
  <c r="I695" i="16"/>
  <c r="I699" i="16"/>
  <c r="I703" i="16"/>
  <c r="I705" i="16"/>
  <c r="I712" i="16"/>
  <c r="I713" i="16"/>
  <c r="I714" i="16"/>
  <c r="I716" i="16"/>
  <c r="I725" i="16"/>
  <c r="I733" i="16"/>
  <c r="I734" i="16"/>
  <c r="I169" i="16"/>
  <c r="I201" i="16"/>
  <c r="I209" i="16"/>
  <c r="I216" i="16"/>
  <c r="I222" i="16"/>
  <c r="I225" i="16"/>
  <c r="I232" i="16"/>
  <c r="I235" i="16"/>
  <c r="I245" i="16"/>
  <c r="I246" i="16"/>
  <c r="I247" i="16"/>
  <c r="I249" i="16"/>
  <c r="I260" i="16"/>
  <c r="I263" i="16"/>
  <c r="I275" i="16"/>
  <c r="I282" i="16"/>
  <c r="I287" i="16"/>
  <c r="I291" i="16"/>
  <c r="I293" i="16"/>
  <c r="I306" i="16"/>
  <c r="I309" i="16"/>
  <c r="I311" i="16"/>
  <c r="I315" i="16"/>
  <c r="I319" i="16"/>
  <c r="I322" i="16"/>
  <c r="I17" i="16"/>
  <c r="I21" i="16"/>
  <c r="I26" i="16"/>
  <c r="I28" i="16"/>
  <c r="I32" i="16"/>
  <c r="I37" i="16"/>
  <c r="I63" i="16"/>
  <c r="I39" i="16"/>
  <c r="I46" i="16"/>
  <c r="I53" i="16"/>
  <c r="I87" i="16"/>
  <c r="I105" i="16"/>
  <c r="I111" i="16"/>
  <c r="I115" i="16"/>
  <c r="I123" i="16"/>
  <c r="I131" i="16"/>
  <c r="I179" i="16"/>
  <c r="I215" i="16"/>
  <c r="I227" i="16"/>
  <c r="I239" i="16"/>
  <c r="I327" i="16"/>
  <c r="I60" i="16"/>
  <c r="I58" i="16"/>
  <c r="I62" i="16"/>
  <c r="I64" i="16"/>
  <c r="I337" i="16"/>
  <c r="I343" i="16"/>
  <c r="I345" i="16"/>
  <c r="I66" i="16"/>
  <c r="I356" i="16"/>
  <c r="I369" i="16"/>
  <c r="I68" i="16"/>
  <c r="I373" i="16"/>
  <c r="I70" i="16"/>
  <c r="I72" i="16"/>
  <c r="I74" i="16"/>
  <c r="I401" i="16"/>
  <c r="I405" i="16"/>
  <c r="I76" i="16"/>
  <c r="I410" i="16"/>
  <c r="I415" i="16"/>
  <c r="I420" i="16"/>
  <c r="I421" i="16"/>
  <c r="I78" i="16"/>
  <c r="I80" i="16"/>
  <c r="I148" i="16"/>
  <c r="I150" i="16"/>
  <c r="I82" i="16"/>
  <c r="I455" i="16"/>
  <c r="I471" i="16"/>
  <c r="I86" i="16"/>
  <c r="I88" i="16"/>
  <c r="I90" i="16"/>
  <c r="I94" i="16"/>
  <c r="I484" i="16"/>
  <c r="I498" i="16"/>
  <c r="I510" i="16"/>
  <c r="I108" i="16"/>
  <c r="I537" i="16"/>
  <c r="I541" i="16"/>
  <c r="I110" i="16"/>
  <c r="I112" i="16"/>
  <c r="I116" i="16"/>
  <c r="I120" i="16"/>
  <c r="I586" i="16"/>
  <c r="I607" i="16"/>
  <c r="I608" i="16"/>
  <c r="I614" i="16"/>
  <c r="I617" i="16"/>
  <c r="I637" i="16"/>
  <c r="I640" i="16"/>
  <c r="I126" i="16"/>
  <c r="I645" i="16"/>
  <c r="I656" i="16"/>
  <c r="I663" i="16"/>
  <c r="I672" i="16"/>
  <c r="I677" i="16"/>
  <c r="I132" i="16"/>
  <c r="I680" i="16"/>
  <c r="I684" i="16"/>
  <c r="I134" i="16"/>
  <c r="I685" i="16"/>
  <c r="I136" i="16"/>
  <c r="I692" i="16"/>
  <c r="I696" i="16"/>
  <c r="I138" i="16"/>
  <c r="I706" i="16"/>
  <c r="I721" i="16"/>
  <c r="I726" i="16"/>
  <c r="I140" i="16"/>
  <c r="I142" i="16"/>
  <c r="I730" i="16"/>
  <c r="I144" i="16"/>
  <c r="I172" i="16"/>
  <c r="I146" i="16"/>
  <c r="I198" i="16"/>
  <c r="I206" i="16"/>
  <c r="I156" i="16"/>
  <c r="I223" i="16"/>
  <c r="I228" i="16"/>
  <c r="I160" i="16"/>
  <c r="I162" i="16"/>
  <c r="I240" i="16"/>
  <c r="I164" i="16"/>
  <c r="I255" i="16"/>
  <c r="I178" i="16"/>
  <c r="I190" i="16"/>
  <c r="I266" i="16"/>
  <c r="I270" i="16"/>
  <c r="I214" i="16"/>
  <c r="I289" i="16"/>
  <c r="I226" i="16"/>
  <c r="I238" i="16"/>
  <c r="I295" i="16"/>
  <c r="I261" i="16"/>
  <c r="I300" i="16"/>
  <c r="I314" i="16"/>
  <c r="I283" i="16"/>
  <c r="I4" i="16"/>
  <c r="I29" i="16"/>
  <c r="I7" i="16"/>
  <c r="I12" i="16"/>
  <c r="I8" i="16"/>
  <c r="I81" i="16"/>
  <c r="I14" i="16"/>
  <c r="I16" i="16"/>
  <c r="I101" i="16"/>
  <c r="I107" i="16"/>
  <c r="I18" i="16"/>
  <c r="I20" i="16"/>
  <c r="I22" i="16"/>
  <c r="I191" i="16"/>
  <c r="I229" i="16"/>
  <c r="I202" i="16"/>
  <c r="I84" i="16"/>
  <c r="I479" i="16"/>
  <c r="I92" i="16"/>
  <c r="I96" i="16"/>
  <c r="I487" i="16"/>
  <c r="I98" i="16"/>
  <c r="I499" i="16"/>
  <c r="I100" i="16"/>
  <c r="I102" i="16"/>
  <c r="I104" i="16"/>
  <c r="I106" i="16"/>
  <c r="I557" i="16"/>
  <c r="I558" i="16"/>
  <c r="I114" i="16"/>
  <c r="I571" i="16"/>
  <c r="I118" i="16"/>
  <c r="I587" i="16"/>
  <c r="I122" i="16"/>
  <c r="I632" i="16"/>
  <c r="I124" i="16"/>
  <c r="I644" i="16"/>
  <c r="I128" i="16"/>
  <c r="I130" i="16"/>
  <c r="I168" i="16"/>
  <c r="I152" i="16"/>
  <c r="I154" i="16"/>
  <c r="I158" i="16"/>
  <c r="I166" i="16"/>
  <c r="I250" i="16"/>
  <c r="I272" i="16"/>
  <c r="I3" i="16"/>
  <c r="I5" i="16"/>
  <c r="I52" i="16"/>
  <c r="I10" i="16"/>
  <c r="I54" i="16"/>
  <c r="I99" i="16"/>
  <c r="J328" i="16"/>
  <c r="J329" i="16"/>
  <c r="J330" i="16"/>
  <c r="J332" i="16"/>
  <c r="J333" i="16"/>
  <c r="J334" i="16"/>
  <c r="J335" i="16"/>
  <c r="J347" i="16"/>
  <c r="J349" i="16"/>
  <c r="J351" i="16"/>
  <c r="J353" i="16"/>
  <c r="J355" i="16"/>
  <c r="J361" i="16"/>
  <c r="J365" i="16"/>
  <c r="J366" i="16"/>
  <c r="J367" i="16"/>
  <c r="J372" i="16"/>
  <c r="J374" i="16"/>
  <c r="J377" i="16"/>
  <c r="J379" i="16"/>
  <c r="J381" i="16"/>
  <c r="J382" i="16"/>
  <c r="J385" i="16"/>
  <c r="J386" i="16"/>
  <c r="J387" i="16"/>
  <c r="J393" i="16"/>
  <c r="J395" i="16"/>
  <c r="J396" i="16"/>
  <c r="J397" i="16"/>
  <c r="J398" i="16"/>
  <c r="J402" i="16"/>
  <c r="J403" i="16"/>
  <c r="J406" i="16"/>
  <c r="J407" i="16"/>
  <c r="J412" i="16"/>
  <c r="J414" i="16"/>
  <c r="J416" i="16"/>
  <c r="J419" i="16"/>
  <c r="J424" i="16"/>
  <c r="J427" i="16"/>
  <c r="J428" i="16"/>
  <c r="J429" i="16"/>
  <c r="J430" i="16"/>
  <c r="J432" i="16"/>
  <c r="J433" i="16"/>
  <c r="J434" i="16"/>
  <c r="J435" i="16"/>
  <c r="J436" i="16"/>
  <c r="J437" i="16"/>
  <c r="J438" i="16"/>
  <c r="J439" i="16"/>
  <c r="J441" i="16"/>
  <c r="J444" i="16"/>
  <c r="J448" i="16"/>
  <c r="J449" i="16"/>
  <c r="J450" i="16"/>
  <c r="J451" i="16"/>
  <c r="J453" i="16"/>
  <c r="J461" i="16"/>
  <c r="J462" i="16"/>
  <c r="J464" i="16"/>
  <c r="J465" i="16"/>
  <c r="J468" i="16"/>
  <c r="J475" i="16"/>
  <c r="J476" i="16"/>
  <c r="J477" i="16"/>
  <c r="J480" i="16"/>
  <c r="J481" i="16"/>
  <c r="J482" i="16"/>
  <c r="J490" i="16"/>
  <c r="J491" i="16"/>
  <c r="J501" i="16"/>
  <c r="J512" i="16"/>
  <c r="J531" i="16"/>
  <c r="J550" i="16"/>
  <c r="J609" i="16"/>
  <c r="J628" i="16"/>
  <c r="J732" i="16"/>
  <c r="J199" i="16"/>
  <c r="J200" i="16"/>
  <c r="J212" i="16"/>
  <c r="J268" i="16"/>
  <c r="J277" i="16"/>
  <c r="J285" i="16"/>
  <c r="J297" i="16"/>
  <c r="J299" i="16"/>
  <c r="J370" i="16"/>
  <c r="J413" i="16"/>
  <c r="J442" i="16"/>
  <c r="J452" i="16"/>
  <c r="J463" i="16"/>
  <c r="J472" i="16"/>
  <c r="J473" i="16"/>
  <c r="J474" i="16"/>
  <c r="J478" i="16"/>
  <c r="J485" i="16"/>
  <c r="J486" i="16"/>
  <c r="J488" i="16"/>
  <c r="J489" i="16"/>
  <c r="J494" i="16"/>
  <c r="J500" i="16"/>
  <c r="J526" i="16"/>
  <c r="J529" i="16"/>
  <c r="J534" i="16"/>
  <c r="J570" i="16"/>
  <c r="J701" i="16"/>
  <c r="J708" i="16"/>
  <c r="J233" i="16"/>
  <c r="J234" i="16"/>
  <c r="J241" i="16"/>
  <c r="J243" i="16"/>
  <c r="J302" i="16"/>
  <c r="J305" i="16"/>
  <c r="J27" i="16"/>
  <c r="J36" i="16"/>
  <c r="J67" i="16"/>
  <c r="J71" i="16"/>
  <c r="J125" i="16"/>
  <c r="J165" i="16"/>
  <c r="J344" i="16"/>
  <c r="J360" i="16"/>
  <c r="J368" i="16"/>
  <c r="J375" i="16"/>
  <c r="J380" i="16"/>
  <c r="J384" i="16"/>
  <c r="J389" i="16"/>
  <c r="J400" i="16"/>
  <c r="J408" i="16"/>
  <c r="J409" i="16"/>
  <c r="J418" i="16"/>
  <c r="J422" i="16"/>
  <c r="J425" i="16"/>
  <c r="J431" i="16"/>
  <c r="J469" i="16"/>
  <c r="J493" i="16"/>
  <c r="J496" i="16"/>
  <c r="J497" i="16"/>
  <c r="J508" i="16"/>
  <c r="J515" i="16"/>
  <c r="J520" i="16"/>
  <c r="J547" i="16"/>
  <c r="J549" i="16"/>
  <c r="J564" i="16"/>
  <c r="J715" i="16"/>
  <c r="J735" i="16"/>
  <c r="J470" i="16"/>
  <c r="J626" i="16"/>
  <c r="J678" i="16"/>
  <c r="J724" i="16"/>
  <c r="J296" i="16"/>
  <c r="J336" i="16"/>
  <c r="J346" i="16"/>
  <c r="J348" i="16"/>
  <c r="J357" i="16"/>
  <c r="J362" i="16"/>
  <c r="J363" i="16"/>
  <c r="J364" i="16"/>
  <c r="J376" i="16"/>
  <c r="J390" i="16"/>
  <c r="J458" i="16"/>
  <c r="J492" i="16"/>
  <c r="J504" i="16"/>
  <c r="J513" i="16"/>
  <c r="J518" i="16"/>
  <c r="J533" i="16"/>
  <c r="J536" i="16"/>
  <c r="J540" i="16"/>
  <c r="J543" i="16"/>
  <c r="J552" i="16"/>
  <c r="J563" i="16"/>
  <c r="J572" i="16"/>
  <c r="J576" i="16"/>
  <c r="J579" i="16"/>
  <c r="J581" i="16"/>
  <c r="J583" i="16"/>
  <c r="J589" i="16"/>
  <c r="J593" i="16"/>
  <c r="J601" i="16"/>
  <c r="J604" i="16"/>
  <c r="J605" i="16"/>
  <c r="J613" i="16"/>
  <c r="J619" i="16"/>
  <c r="J623" i="16"/>
  <c r="J625" i="16"/>
  <c r="J654" i="16"/>
  <c r="J657" i="16"/>
  <c r="J671" i="16"/>
  <c r="J674" i="16"/>
  <c r="J676" i="16"/>
  <c r="J682" i="16"/>
  <c r="J686" i="16"/>
  <c r="J688" i="16"/>
  <c r="J691" i="16"/>
  <c r="J694" i="16"/>
  <c r="J700" i="16"/>
  <c r="J702" i="16"/>
  <c r="J704" i="16"/>
  <c r="J710" i="16"/>
  <c r="J717" i="16"/>
  <c r="J720" i="16"/>
  <c r="J193" i="16"/>
  <c r="J194" i="16"/>
  <c r="J205" i="16"/>
  <c r="J219" i="16"/>
  <c r="J251" i="16"/>
  <c r="J257" i="16"/>
  <c r="J259" i="16"/>
  <c r="J269" i="16"/>
  <c r="J274" i="16"/>
  <c r="J290" i="16"/>
  <c r="J292" i="16"/>
  <c r="J301" i="16"/>
  <c r="J303" i="16"/>
  <c r="J304" i="16"/>
  <c r="J312" i="16"/>
  <c r="J320" i="16"/>
  <c r="J19" i="16"/>
  <c r="J24" i="16"/>
  <c r="J33" i="16"/>
  <c r="J35" i="16"/>
  <c r="J61" i="16"/>
  <c r="J75" i="16"/>
  <c r="J51" i="16"/>
  <c r="J79" i="16"/>
  <c r="J93" i="16"/>
  <c r="J133" i="16"/>
  <c r="J139" i="16"/>
  <c r="J141" i="16"/>
  <c r="J145" i="16"/>
  <c r="J149" i="16"/>
  <c r="J203" i="16"/>
  <c r="J341" i="16"/>
  <c r="J388" i="16"/>
  <c r="J181" i="16"/>
  <c r="J183" i="16"/>
  <c r="J186" i="16"/>
  <c r="J187" i="16"/>
  <c r="J188" i="16"/>
  <c r="J457" i="16"/>
  <c r="J495" i="16"/>
  <c r="J514" i="16"/>
  <c r="J521" i="16"/>
  <c r="J524" i="16"/>
  <c r="J539" i="16"/>
  <c r="J556" i="16"/>
  <c r="J565" i="16"/>
  <c r="J574" i="16"/>
  <c r="J575" i="16"/>
  <c r="J590" i="16"/>
  <c r="J599" i="16"/>
  <c r="J600" i="16"/>
  <c r="J603" i="16"/>
  <c r="J612" i="16"/>
  <c r="J624" i="16"/>
  <c r="J629" i="16"/>
  <c r="J631" i="16"/>
  <c r="J634" i="16"/>
  <c r="J636" i="16"/>
  <c r="J642" i="16"/>
  <c r="J648" i="16"/>
  <c r="J649" i="16"/>
  <c r="J653" i="16"/>
  <c r="J660" i="16"/>
  <c r="J666" i="16"/>
  <c r="J668" i="16"/>
  <c r="J669" i="16"/>
  <c r="J707" i="16"/>
  <c r="J711" i="16"/>
  <c r="J723" i="16"/>
  <c r="J736" i="16"/>
  <c r="J170" i="16"/>
  <c r="J174" i="16"/>
  <c r="J175" i="16"/>
  <c r="J176" i="16"/>
  <c r="J189" i="16"/>
  <c r="J195" i="16"/>
  <c r="J197" i="16"/>
  <c r="J211" i="16"/>
  <c r="J217" i="16"/>
  <c r="J220" i="16"/>
  <c r="J221" i="16"/>
  <c r="J230" i="16"/>
  <c r="J231" i="16"/>
  <c r="J236" i="16"/>
  <c r="J237" i="16"/>
  <c r="J244" i="16"/>
  <c r="J248" i="16"/>
  <c r="J252" i="16"/>
  <c r="J262" i="16"/>
  <c r="J264" i="16"/>
  <c r="J267" i="16"/>
  <c r="J271" i="16"/>
  <c r="J294" i="16"/>
  <c r="J298" i="16"/>
  <c r="J308" i="16"/>
  <c r="J316" i="16"/>
  <c r="J323" i="16"/>
  <c r="J324" i="16"/>
  <c r="J6" i="16"/>
  <c r="J9" i="16"/>
  <c r="J13" i="16"/>
  <c r="J15" i="16"/>
  <c r="J25" i="16"/>
  <c r="J59" i="16"/>
  <c r="J65" i="16"/>
  <c r="J73" i="16"/>
  <c r="J77" i="16"/>
  <c r="J43" i="16"/>
  <c r="J44" i="16"/>
  <c r="J45" i="16"/>
  <c r="J47" i="16"/>
  <c r="J48" i="16"/>
  <c r="J55" i="16"/>
  <c r="J56" i="16"/>
  <c r="J83" i="16"/>
  <c r="J89" i="16"/>
  <c r="J95" i="16"/>
  <c r="J113" i="16"/>
  <c r="J127" i="16"/>
  <c r="J129" i="16"/>
  <c r="J135" i="16"/>
  <c r="J137" i="16"/>
  <c r="J155" i="16"/>
  <c r="J159" i="16"/>
  <c r="J161" i="16"/>
  <c r="J167" i="16"/>
  <c r="J326" i="16"/>
  <c r="J331" i="16"/>
  <c r="J338" i="16"/>
  <c r="J342" i="16"/>
  <c r="J383" i="16"/>
  <c r="J391" i="16"/>
  <c r="J404" i="16"/>
  <c r="J411" i="16"/>
  <c r="J423" i="16"/>
  <c r="J440" i="16"/>
  <c r="J456" i="16"/>
  <c r="J459" i="16"/>
  <c r="J467" i="16"/>
  <c r="J507" i="16"/>
  <c r="J516" i="16"/>
  <c r="J519" i="16"/>
  <c r="J532" i="16"/>
  <c r="J538" i="16"/>
  <c r="J546" i="16"/>
  <c r="J555" i="16"/>
  <c r="J651" i="16"/>
  <c r="J208" i="16"/>
  <c r="J34" i="16"/>
  <c r="J41" i="16"/>
  <c r="J91" i="16"/>
  <c r="J177" i="16"/>
  <c r="J180" i="16"/>
  <c r="J184" i="16"/>
  <c r="J185" i="16"/>
  <c r="J554" i="16"/>
  <c r="J559" i="16"/>
  <c r="J566" i="16"/>
  <c r="J567" i="16"/>
  <c r="J573" i="16"/>
  <c r="J577" i="16"/>
  <c r="J584" i="16"/>
  <c r="J585" i="16"/>
  <c r="J588" i="16"/>
  <c r="J591" i="16"/>
  <c r="J592" i="16"/>
  <c r="J594" i="16"/>
  <c r="J595" i="16"/>
  <c r="J598" i="16"/>
  <c r="J606" i="16"/>
  <c r="J616" i="16"/>
  <c r="J627" i="16"/>
  <c r="J635" i="16"/>
  <c r="J638" i="16"/>
  <c r="J641" i="16"/>
  <c r="J643" i="16"/>
  <c r="J646" i="16"/>
  <c r="J647" i="16"/>
  <c r="J652" i="16"/>
  <c r="J659" i="16"/>
  <c r="J661" i="16"/>
  <c r="J664" i="16"/>
  <c r="J690" i="16"/>
  <c r="J693" i="16"/>
  <c r="J697" i="16"/>
  <c r="J698" i="16"/>
  <c r="J709" i="16"/>
  <c r="J718" i="16"/>
  <c r="J719" i="16"/>
  <c r="J722" i="16"/>
  <c r="J727" i="16"/>
  <c r="J728" i="16"/>
  <c r="J729" i="16"/>
  <c r="J731" i="16"/>
  <c r="J737" i="16"/>
  <c r="J171" i="16"/>
  <c r="J173" i="16"/>
  <c r="J192" i="16"/>
  <c r="J196" i="16"/>
  <c r="J204" i="16"/>
  <c r="J207" i="16"/>
  <c r="J210" i="16"/>
  <c r="J213" i="16"/>
  <c r="J218" i="16"/>
  <c r="J224" i="16"/>
  <c r="J242" i="16"/>
  <c r="J253" i="16"/>
  <c r="J254" i="16"/>
  <c r="J256" i="16"/>
  <c r="J258" i="16"/>
  <c r="J265" i="16"/>
  <c r="J273" i="16"/>
  <c r="J276" i="16"/>
  <c r="J278" i="16"/>
  <c r="J279" i="16"/>
  <c r="J280" i="16"/>
  <c r="J281" i="16"/>
  <c r="J284" i="16"/>
  <c r="J286" i="16"/>
  <c r="J288" i="16"/>
  <c r="J307" i="16"/>
  <c r="J310" i="16"/>
  <c r="J313" i="16"/>
  <c r="J317" i="16"/>
  <c r="J318" i="16"/>
  <c r="J321" i="16"/>
  <c r="J11" i="16"/>
  <c r="J23" i="16"/>
  <c r="J30" i="16"/>
  <c r="J31" i="16"/>
  <c r="J38" i="16"/>
  <c r="J57" i="16"/>
  <c r="J69" i="16"/>
  <c r="J40" i="16"/>
  <c r="J42" i="16"/>
  <c r="J49" i="16"/>
  <c r="J50" i="16"/>
  <c r="J85" i="16"/>
  <c r="J97" i="16"/>
  <c r="J103" i="16"/>
  <c r="J109" i="16"/>
  <c r="J117" i="16"/>
  <c r="J119" i="16"/>
  <c r="J121" i="16"/>
  <c r="J143" i="16"/>
  <c r="J147" i="16"/>
  <c r="J151" i="16"/>
  <c r="J153" i="16"/>
  <c r="J157" i="16"/>
  <c r="J163" i="16"/>
  <c r="J325" i="16"/>
  <c r="J339" i="16"/>
  <c r="J340" i="16"/>
  <c r="J350" i="16"/>
  <c r="J352" i="16"/>
  <c r="J354" i="16"/>
  <c r="J358" i="16"/>
  <c r="J359" i="16"/>
  <c r="J371" i="16"/>
  <c r="J378" i="16"/>
  <c r="J392" i="16"/>
  <c r="J394" i="16"/>
  <c r="J399" i="16"/>
  <c r="J417" i="16"/>
  <c r="J426" i="16"/>
  <c r="J443" i="16"/>
  <c r="J445" i="16"/>
  <c r="J446" i="16"/>
  <c r="J182" i="16"/>
  <c r="J447" i="16"/>
  <c r="J454" i="16"/>
  <c r="J460" i="16"/>
  <c r="J466" i="16"/>
  <c r="J483" i="16"/>
  <c r="J502" i="16"/>
  <c r="J503" i="16"/>
  <c r="J505" i="16"/>
  <c r="J506" i="16"/>
  <c r="J509" i="16"/>
  <c r="J511" i="16"/>
  <c r="J517" i="16"/>
  <c r="J522" i="16"/>
  <c r="J523" i="16"/>
  <c r="J525" i="16"/>
  <c r="J527" i="16"/>
  <c r="J528" i="16"/>
  <c r="J530" i="16"/>
  <c r="J535" i="16"/>
  <c r="J542" i="16"/>
  <c r="J544" i="16"/>
  <c r="J545" i="16"/>
  <c r="J548" i="16"/>
  <c r="J551" i="16"/>
  <c r="J553" i="16"/>
  <c r="J560" i="16"/>
  <c r="J561" i="16"/>
  <c r="J562" i="16"/>
  <c r="J568" i="16"/>
  <c r="J569" i="16"/>
  <c r="J578" i="16"/>
  <c r="J580" i="16"/>
  <c r="J582" i="16"/>
  <c r="J596" i="16"/>
  <c r="J597" i="16"/>
  <c r="J602" i="16"/>
  <c r="J610" i="16"/>
  <c r="J611" i="16"/>
  <c r="J615" i="16"/>
  <c r="J618" i="16"/>
  <c r="J620" i="16"/>
  <c r="J621" i="16"/>
  <c r="J622" i="16"/>
  <c r="J630" i="16"/>
  <c r="J633" i="16"/>
  <c r="J639" i="16"/>
  <c r="J650" i="16"/>
  <c r="J655" i="16"/>
  <c r="J658" i="16"/>
  <c r="J662" i="16"/>
  <c r="J665" i="16"/>
  <c r="J667" i="16"/>
  <c r="J670" i="16"/>
  <c r="J673" i="16"/>
  <c r="J675" i="16"/>
  <c r="J679" i="16"/>
  <c r="J681" i="16"/>
  <c r="J683" i="16"/>
  <c r="J687" i="16"/>
  <c r="J689" i="16"/>
  <c r="J695" i="16"/>
  <c r="J699" i="16"/>
  <c r="J703" i="16"/>
  <c r="J705" i="16"/>
  <c r="J712" i="16"/>
  <c r="J713" i="16"/>
  <c r="J714" i="16"/>
  <c r="J716" i="16"/>
  <c r="J725" i="16"/>
  <c r="J733" i="16"/>
  <c r="J734" i="16"/>
  <c r="J169" i="16"/>
  <c r="J201" i="16"/>
  <c r="J209" i="16"/>
  <c r="J216" i="16"/>
  <c r="J222" i="16"/>
  <c r="J225" i="16"/>
  <c r="J232" i="16"/>
  <c r="J235" i="16"/>
  <c r="J245" i="16"/>
  <c r="J246" i="16"/>
  <c r="J247" i="16"/>
  <c r="J249" i="16"/>
  <c r="J260" i="16"/>
  <c r="J263" i="16"/>
  <c r="J275" i="16"/>
  <c r="J282" i="16"/>
  <c r="J287" i="16"/>
  <c r="J291" i="16"/>
  <c r="J293" i="16"/>
  <c r="J306" i="16"/>
  <c r="J309" i="16"/>
  <c r="J311" i="16"/>
  <c r="J315" i="16"/>
  <c r="J319" i="16"/>
  <c r="J322" i="16"/>
  <c r="J17" i="16"/>
  <c r="J21" i="16"/>
  <c r="J26" i="16"/>
  <c r="J28" i="16"/>
  <c r="J32" i="16"/>
  <c r="J37" i="16"/>
  <c r="J63" i="16"/>
  <c r="J39" i="16"/>
  <c r="J46" i="16"/>
  <c r="J53" i="16"/>
  <c r="J87" i="16"/>
  <c r="J105" i="16"/>
  <c r="J111" i="16"/>
  <c r="J115" i="16"/>
  <c r="J123" i="16"/>
  <c r="J131" i="16"/>
  <c r="J179" i="16"/>
  <c r="J215" i="16"/>
  <c r="J227" i="16"/>
  <c r="J239" i="16"/>
  <c r="J327" i="16"/>
  <c r="J60" i="16"/>
  <c r="J58" i="16"/>
  <c r="J62" i="16"/>
  <c r="J64" i="16"/>
  <c r="J337" i="16"/>
  <c r="J343" i="16"/>
  <c r="J345" i="16"/>
  <c r="J66" i="16"/>
  <c r="J356" i="16"/>
  <c r="J369" i="16"/>
  <c r="J68" i="16"/>
  <c r="J373" i="16"/>
  <c r="J70" i="16"/>
  <c r="J72" i="16"/>
  <c r="J74" i="16"/>
  <c r="J401" i="16"/>
  <c r="J405" i="16"/>
  <c r="J76" i="16"/>
  <c r="J410" i="16"/>
  <c r="J415" i="16"/>
  <c r="J420" i="16"/>
  <c r="J421" i="16"/>
  <c r="J78" i="16"/>
  <c r="J80" i="16"/>
  <c r="J148" i="16"/>
  <c r="J150" i="16"/>
  <c r="J82" i="16"/>
  <c r="J455" i="16"/>
  <c r="J471" i="16"/>
  <c r="J86" i="16"/>
  <c r="J88" i="16"/>
  <c r="J90" i="16"/>
  <c r="J94" i="16"/>
  <c r="J484" i="16"/>
  <c r="J498" i="16"/>
  <c r="J510" i="16"/>
  <c r="J108" i="16"/>
  <c r="J537" i="16"/>
  <c r="J541" i="16"/>
  <c r="J110" i="16"/>
  <c r="J112" i="16"/>
  <c r="J116" i="16"/>
  <c r="J120" i="16"/>
  <c r="J586" i="16"/>
  <c r="J607" i="16"/>
  <c r="J608" i="16"/>
  <c r="J614" i="16"/>
  <c r="J617" i="16"/>
  <c r="J637" i="16"/>
  <c r="J640" i="16"/>
  <c r="J126" i="16"/>
  <c r="J645" i="16"/>
  <c r="J656" i="16"/>
  <c r="J663" i="16"/>
  <c r="J672" i="16"/>
  <c r="J677" i="16"/>
  <c r="J132" i="16"/>
  <c r="J680" i="16"/>
  <c r="J684" i="16"/>
  <c r="J134" i="16"/>
  <c r="J685" i="16"/>
  <c r="J136" i="16"/>
  <c r="J692" i="16"/>
  <c r="J696" i="16"/>
  <c r="J138" i="16"/>
  <c r="J706" i="16"/>
  <c r="J721" i="16"/>
  <c r="J726" i="16"/>
  <c r="J140" i="16"/>
  <c r="J142" i="16"/>
  <c r="J730" i="16"/>
  <c r="J144" i="16"/>
  <c r="J172" i="16"/>
  <c r="J146" i="16"/>
  <c r="J198" i="16"/>
  <c r="J206" i="16"/>
  <c r="J156" i="16"/>
  <c r="J223" i="16"/>
  <c r="J228" i="16"/>
  <c r="J160" i="16"/>
  <c r="J162" i="16"/>
  <c r="J240" i="16"/>
  <c r="J164" i="16"/>
  <c r="J255" i="16"/>
  <c r="J178" i="16"/>
  <c r="J190" i="16"/>
  <c r="J266" i="16"/>
  <c r="J270" i="16"/>
  <c r="J214" i="16"/>
  <c r="J289" i="16"/>
  <c r="J226" i="16"/>
  <c r="J238" i="16"/>
  <c r="J295" i="16"/>
  <c r="J261" i="16"/>
  <c r="J300" i="16"/>
  <c r="J314" i="16"/>
  <c r="J283" i="16"/>
  <c r="J4" i="16"/>
  <c r="J29" i="16"/>
  <c r="J7" i="16"/>
  <c r="J12" i="16"/>
  <c r="J8" i="16"/>
  <c r="J81" i="16"/>
  <c r="J14" i="16"/>
  <c r="J16" i="16"/>
  <c r="J101" i="16"/>
  <c r="J107" i="16"/>
  <c r="J18" i="16"/>
  <c r="J20" i="16"/>
  <c r="J22" i="16"/>
  <c r="J191" i="16"/>
  <c r="J229" i="16"/>
  <c r="J202" i="16"/>
  <c r="J84" i="16"/>
  <c r="J479" i="16"/>
  <c r="J92" i="16"/>
  <c r="J96" i="16"/>
  <c r="J487" i="16"/>
  <c r="J98" i="16"/>
  <c r="J499" i="16"/>
  <c r="J100" i="16"/>
  <c r="J102" i="16"/>
  <c r="J104" i="16"/>
  <c r="J106" i="16"/>
  <c r="J557" i="16"/>
  <c r="J558" i="16"/>
  <c r="J114" i="16"/>
  <c r="J571" i="16"/>
  <c r="J118" i="16"/>
  <c r="J587" i="16"/>
  <c r="J122" i="16"/>
  <c r="J632" i="16"/>
  <c r="J124" i="16"/>
  <c r="J644" i="16"/>
  <c r="J128" i="16"/>
  <c r="J130" i="16"/>
  <c r="J168" i="16"/>
  <c r="J152" i="16"/>
  <c r="J154" i="16"/>
  <c r="J158" i="16"/>
  <c r="J166" i="16"/>
  <c r="J250" i="16"/>
  <c r="J272" i="16"/>
  <c r="J3" i="16"/>
  <c r="J5" i="16"/>
  <c r="J52" i="16"/>
  <c r="J10" i="16"/>
  <c r="J54" i="16"/>
  <c r="J99" i="16"/>
  <c r="K328" i="16"/>
  <c r="K329" i="16"/>
  <c r="K330" i="16"/>
  <c r="K332" i="16"/>
  <c r="K333" i="16"/>
  <c r="K334" i="16"/>
  <c r="K335" i="16"/>
  <c r="K347" i="16"/>
  <c r="K349" i="16"/>
  <c r="K351" i="16"/>
  <c r="K353" i="16"/>
  <c r="K355" i="16"/>
  <c r="K361" i="16"/>
  <c r="K365" i="16"/>
  <c r="K366" i="16"/>
  <c r="K367" i="16"/>
  <c r="K372" i="16"/>
  <c r="K374" i="16"/>
  <c r="K377" i="16"/>
  <c r="K379" i="16"/>
  <c r="K381" i="16"/>
  <c r="K382" i="16"/>
  <c r="K385" i="16"/>
  <c r="K386" i="16"/>
  <c r="K387" i="16"/>
  <c r="K393" i="16"/>
  <c r="K395" i="16"/>
  <c r="K396" i="16"/>
  <c r="K397" i="16"/>
  <c r="K398" i="16"/>
  <c r="K402" i="16"/>
  <c r="K403" i="16"/>
  <c r="K406" i="16"/>
  <c r="K407" i="16"/>
  <c r="K412" i="16"/>
  <c r="K414" i="16"/>
  <c r="K416" i="16"/>
  <c r="K419" i="16"/>
  <c r="K424" i="16"/>
  <c r="K427" i="16"/>
  <c r="K428" i="16"/>
  <c r="K429" i="16"/>
  <c r="K430" i="16"/>
  <c r="K432" i="16"/>
  <c r="K433" i="16"/>
  <c r="K434" i="16"/>
  <c r="K435" i="16"/>
  <c r="K436" i="16"/>
  <c r="K437" i="16"/>
  <c r="K438" i="16"/>
  <c r="K439" i="16"/>
  <c r="K441" i="16"/>
  <c r="K444" i="16"/>
  <c r="K448" i="16"/>
  <c r="K449" i="16"/>
  <c r="K450" i="16"/>
  <c r="K451" i="16"/>
  <c r="K453" i="16"/>
  <c r="K461" i="16"/>
  <c r="K462" i="16"/>
  <c r="K464" i="16"/>
  <c r="K465" i="16"/>
  <c r="K468" i="16"/>
  <c r="K475" i="16"/>
  <c r="K476" i="16"/>
  <c r="K477" i="16"/>
  <c r="K480" i="16"/>
  <c r="K481" i="16"/>
  <c r="K482" i="16"/>
  <c r="K490" i="16"/>
  <c r="K491" i="16"/>
  <c r="K501" i="16"/>
  <c r="K512" i="16"/>
  <c r="K531" i="16"/>
  <c r="K550" i="16"/>
  <c r="K609" i="16"/>
  <c r="K628" i="16"/>
  <c r="K732" i="16"/>
  <c r="K199" i="16"/>
  <c r="K200" i="16"/>
  <c r="K212" i="16"/>
  <c r="K268" i="16"/>
  <c r="K277" i="16"/>
  <c r="K285" i="16"/>
  <c r="K297" i="16"/>
  <c r="K299" i="16"/>
  <c r="K370" i="16"/>
  <c r="K413" i="16"/>
  <c r="K442" i="16"/>
  <c r="K452" i="16"/>
  <c r="K463" i="16"/>
  <c r="K472" i="16"/>
  <c r="K473" i="16"/>
  <c r="K474" i="16"/>
  <c r="K478" i="16"/>
  <c r="K485" i="16"/>
  <c r="K486" i="16"/>
  <c r="K488" i="16"/>
  <c r="K489" i="16"/>
  <c r="K494" i="16"/>
  <c r="K500" i="16"/>
  <c r="K526" i="16"/>
  <c r="K529" i="16"/>
  <c r="K534" i="16"/>
  <c r="K570" i="16"/>
  <c r="K701" i="16"/>
  <c r="K708" i="16"/>
  <c r="K233" i="16"/>
  <c r="K234" i="16"/>
  <c r="K241" i="16"/>
  <c r="K243" i="16"/>
  <c r="K302" i="16"/>
  <c r="K305" i="16"/>
  <c r="K27" i="16"/>
  <c r="K36" i="16"/>
  <c r="K67" i="16"/>
  <c r="K71" i="16"/>
  <c r="K125" i="16"/>
  <c r="K165" i="16"/>
  <c r="K344" i="16"/>
  <c r="K360" i="16"/>
  <c r="K368" i="16"/>
  <c r="K375" i="16"/>
  <c r="K380" i="16"/>
  <c r="K384" i="16"/>
  <c r="K389" i="16"/>
  <c r="K400" i="16"/>
  <c r="K408" i="16"/>
  <c r="K409" i="16"/>
  <c r="K418" i="16"/>
  <c r="K422" i="16"/>
  <c r="K425" i="16"/>
  <c r="K431" i="16"/>
  <c r="K469" i="16"/>
  <c r="K493" i="16"/>
  <c r="K496" i="16"/>
  <c r="K497" i="16"/>
  <c r="K508" i="16"/>
  <c r="K515" i="16"/>
  <c r="K520" i="16"/>
  <c r="K547" i="16"/>
  <c r="K549" i="16"/>
  <c r="K564" i="16"/>
  <c r="K715" i="16"/>
  <c r="K735" i="16"/>
  <c r="K470" i="16"/>
  <c r="K626" i="16"/>
  <c r="K678" i="16"/>
  <c r="K724" i="16"/>
  <c r="K296" i="16"/>
  <c r="K336" i="16"/>
  <c r="K346" i="16"/>
  <c r="K348" i="16"/>
  <c r="K357" i="16"/>
  <c r="K362" i="16"/>
  <c r="K363" i="16"/>
  <c r="K364" i="16"/>
  <c r="K376" i="16"/>
  <c r="K390" i="16"/>
  <c r="K458" i="16"/>
  <c r="K492" i="16"/>
  <c r="K504" i="16"/>
  <c r="K513" i="16"/>
  <c r="K518" i="16"/>
  <c r="K533" i="16"/>
  <c r="K536" i="16"/>
  <c r="K540" i="16"/>
  <c r="K543" i="16"/>
  <c r="K552" i="16"/>
  <c r="K563" i="16"/>
  <c r="K572" i="16"/>
  <c r="K576" i="16"/>
  <c r="K579" i="16"/>
  <c r="K581" i="16"/>
  <c r="K583" i="16"/>
  <c r="K589" i="16"/>
  <c r="K593" i="16"/>
  <c r="K601" i="16"/>
  <c r="K604" i="16"/>
  <c r="K605" i="16"/>
  <c r="K613" i="16"/>
  <c r="K619" i="16"/>
  <c r="K623" i="16"/>
  <c r="K625" i="16"/>
  <c r="K654" i="16"/>
  <c r="K657" i="16"/>
  <c r="K671" i="16"/>
  <c r="K674" i="16"/>
  <c r="K676" i="16"/>
  <c r="K682" i="16"/>
  <c r="K686" i="16"/>
  <c r="K688" i="16"/>
  <c r="K691" i="16"/>
  <c r="K694" i="16"/>
  <c r="K700" i="16"/>
  <c r="K702" i="16"/>
  <c r="K704" i="16"/>
  <c r="K710" i="16"/>
  <c r="K717" i="16"/>
  <c r="K720" i="16"/>
  <c r="K193" i="16"/>
  <c r="K194" i="16"/>
  <c r="K205" i="16"/>
  <c r="K219" i="16"/>
  <c r="K251" i="16"/>
  <c r="K257" i="16"/>
  <c r="K259" i="16"/>
  <c r="K269" i="16"/>
  <c r="K274" i="16"/>
  <c r="K290" i="16"/>
  <c r="K292" i="16"/>
  <c r="K301" i="16"/>
  <c r="K303" i="16"/>
  <c r="K304" i="16"/>
  <c r="K312" i="16"/>
  <c r="K320" i="16"/>
  <c r="K19" i="16"/>
  <c r="K24" i="16"/>
  <c r="K33" i="16"/>
  <c r="K35" i="16"/>
  <c r="K61" i="16"/>
  <c r="K75" i="16"/>
  <c r="K51" i="16"/>
  <c r="K79" i="16"/>
  <c r="K93" i="16"/>
  <c r="K133" i="16"/>
  <c r="K139" i="16"/>
  <c r="K141" i="16"/>
  <c r="K145" i="16"/>
  <c r="K149" i="16"/>
  <c r="K203" i="16"/>
  <c r="K341" i="16"/>
  <c r="K388" i="16"/>
  <c r="K181" i="16"/>
  <c r="K183" i="16"/>
  <c r="K186" i="16"/>
  <c r="K187" i="16"/>
  <c r="K188" i="16"/>
  <c r="K457" i="16"/>
  <c r="K495" i="16"/>
  <c r="K514" i="16"/>
  <c r="K521" i="16"/>
  <c r="K524" i="16"/>
  <c r="K539" i="16"/>
  <c r="K556" i="16"/>
  <c r="K565" i="16"/>
  <c r="K574" i="16"/>
  <c r="K575" i="16"/>
  <c r="K590" i="16"/>
  <c r="K599" i="16"/>
  <c r="K600" i="16"/>
  <c r="K603" i="16"/>
  <c r="K612" i="16"/>
  <c r="K624" i="16"/>
  <c r="K629" i="16"/>
  <c r="K631" i="16"/>
  <c r="K634" i="16"/>
  <c r="K636" i="16"/>
  <c r="K642" i="16"/>
  <c r="K648" i="16"/>
  <c r="K649" i="16"/>
  <c r="K653" i="16"/>
  <c r="K660" i="16"/>
  <c r="K666" i="16"/>
  <c r="K668" i="16"/>
  <c r="K669" i="16"/>
  <c r="K707" i="16"/>
  <c r="K711" i="16"/>
  <c r="K723" i="16"/>
  <c r="K736" i="16"/>
  <c r="K170" i="16"/>
  <c r="K174" i="16"/>
  <c r="K175" i="16"/>
  <c r="K176" i="16"/>
  <c r="K189" i="16"/>
  <c r="K195" i="16"/>
  <c r="K197" i="16"/>
  <c r="K211" i="16"/>
  <c r="K217" i="16"/>
  <c r="K220" i="16"/>
  <c r="K221" i="16"/>
  <c r="K230" i="16"/>
  <c r="K231" i="16"/>
  <c r="K236" i="16"/>
  <c r="K237" i="16"/>
  <c r="K244" i="16"/>
  <c r="K248" i="16"/>
  <c r="K252" i="16"/>
  <c r="K262" i="16"/>
  <c r="K264" i="16"/>
  <c r="K267" i="16"/>
  <c r="K271" i="16"/>
  <c r="K294" i="16"/>
  <c r="K298" i="16"/>
  <c r="K308" i="16"/>
  <c r="K316" i="16"/>
  <c r="K323" i="16"/>
  <c r="K324" i="16"/>
  <c r="K6" i="16"/>
  <c r="K9" i="16"/>
  <c r="K13" i="16"/>
  <c r="K15" i="16"/>
  <c r="K25" i="16"/>
  <c r="K59" i="16"/>
  <c r="K65" i="16"/>
  <c r="K73" i="16"/>
  <c r="K77" i="16"/>
  <c r="K43" i="16"/>
  <c r="K44" i="16"/>
  <c r="K45" i="16"/>
  <c r="K47" i="16"/>
  <c r="K48" i="16"/>
  <c r="K55" i="16"/>
  <c r="K56" i="16"/>
  <c r="K83" i="16"/>
  <c r="K89" i="16"/>
  <c r="K95" i="16"/>
  <c r="K113" i="16"/>
  <c r="K127" i="16"/>
  <c r="K129" i="16"/>
  <c r="K135" i="16"/>
  <c r="K137" i="16"/>
  <c r="K155" i="16"/>
  <c r="K159" i="16"/>
  <c r="K161" i="16"/>
  <c r="K167" i="16"/>
  <c r="K326" i="16"/>
  <c r="K331" i="16"/>
  <c r="K338" i="16"/>
  <c r="K342" i="16"/>
  <c r="K383" i="16"/>
  <c r="K391" i="16"/>
  <c r="K404" i="16"/>
  <c r="K411" i="16"/>
  <c r="K423" i="16"/>
  <c r="K440" i="16"/>
  <c r="K456" i="16"/>
  <c r="K459" i="16"/>
  <c r="K467" i="16"/>
  <c r="K507" i="16"/>
  <c r="K516" i="16"/>
  <c r="K519" i="16"/>
  <c r="K532" i="16"/>
  <c r="K538" i="16"/>
  <c r="K546" i="16"/>
  <c r="K555" i="16"/>
  <c r="K651" i="16"/>
  <c r="K208" i="16"/>
  <c r="K34" i="16"/>
  <c r="K41" i="16"/>
  <c r="K91" i="16"/>
  <c r="K177" i="16"/>
  <c r="K180" i="16"/>
  <c r="K184" i="16"/>
  <c r="K185" i="16"/>
  <c r="K554" i="16"/>
  <c r="K559" i="16"/>
  <c r="K566" i="16"/>
  <c r="K567" i="16"/>
  <c r="K573" i="16"/>
  <c r="K577" i="16"/>
  <c r="K584" i="16"/>
  <c r="K585" i="16"/>
  <c r="K588" i="16"/>
  <c r="K591" i="16"/>
  <c r="K592" i="16"/>
  <c r="K594" i="16"/>
  <c r="K595" i="16"/>
  <c r="K598" i="16"/>
  <c r="K606" i="16"/>
  <c r="K616" i="16"/>
  <c r="K627" i="16"/>
  <c r="K635" i="16"/>
  <c r="K638" i="16"/>
  <c r="K641" i="16"/>
  <c r="K643" i="16"/>
  <c r="K646" i="16"/>
  <c r="K647" i="16"/>
  <c r="K652" i="16"/>
  <c r="K659" i="16"/>
  <c r="K661" i="16"/>
  <c r="K664" i="16"/>
  <c r="K690" i="16"/>
  <c r="K693" i="16"/>
  <c r="K697" i="16"/>
  <c r="K698" i="16"/>
  <c r="K709" i="16"/>
  <c r="K718" i="16"/>
  <c r="K719" i="16"/>
  <c r="K722" i="16"/>
  <c r="K727" i="16"/>
  <c r="K728" i="16"/>
  <c r="K729" i="16"/>
  <c r="K731" i="16"/>
  <c r="K737" i="16"/>
  <c r="K171" i="16"/>
  <c r="K173" i="16"/>
  <c r="K192" i="16"/>
  <c r="K196" i="16"/>
  <c r="K204" i="16"/>
  <c r="K207" i="16"/>
  <c r="K210" i="16"/>
  <c r="K213" i="16"/>
  <c r="K218" i="16"/>
  <c r="K224" i="16"/>
  <c r="K242" i="16"/>
  <c r="K253" i="16"/>
  <c r="K254" i="16"/>
  <c r="K256" i="16"/>
  <c r="K258" i="16"/>
  <c r="K265" i="16"/>
  <c r="K273" i="16"/>
  <c r="K276" i="16"/>
  <c r="K278" i="16"/>
  <c r="K279" i="16"/>
  <c r="K280" i="16"/>
  <c r="K281" i="16"/>
  <c r="K284" i="16"/>
  <c r="K286" i="16"/>
  <c r="K288" i="16"/>
  <c r="K307" i="16"/>
  <c r="K310" i="16"/>
  <c r="K313" i="16"/>
  <c r="K317" i="16"/>
  <c r="K318" i="16"/>
  <c r="K321" i="16"/>
  <c r="K11" i="16"/>
  <c r="K23" i="16"/>
  <c r="K30" i="16"/>
  <c r="K31" i="16"/>
  <c r="K38" i="16"/>
  <c r="K57" i="16"/>
  <c r="K69" i="16"/>
  <c r="K40" i="16"/>
  <c r="K42" i="16"/>
  <c r="K49" i="16"/>
  <c r="K50" i="16"/>
  <c r="K85" i="16"/>
  <c r="K97" i="16"/>
  <c r="K103" i="16"/>
  <c r="K109" i="16"/>
  <c r="K117" i="16"/>
  <c r="K119" i="16"/>
  <c r="K121" i="16"/>
  <c r="K143" i="16"/>
  <c r="K147" i="16"/>
  <c r="K151" i="16"/>
  <c r="K153" i="16"/>
  <c r="K157" i="16"/>
  <c r="K163" i="16"/>
  <c r="K325" i="16"/>
  <c r="K339" i="16"/>
  <c r="K340" i="16"/>
  <c r="K350" i="16"/>
  <c r="K352" i="16"/>
  <c r="K354" i="16"/>
  <c r="K358" i="16"/>
  <c r="K359" i="16"/>
  <c r="K371" i="16"/>
  <c r="K378" i="16"/>
  <c r="K392" i="16"/>
  <c r="K394" i="16"/>
  <c r="K399" i="16"/>
  <c r="K417" i="16"/>
  <c r="K426" i="16"/>
  <c r="K443" i="16"/>
  <c r="K445" i="16"/>
  <c r="K446" i="16"/>
  <c r="K182" i="16"/>
  <c r="K447" i="16"/>
  <c r="K454" i="16"/>
  <c r="K460" i="16"/>
  <c r="K466" i="16"/>
  <c r="K483" i="16"/>
  <c r="K502" i="16"/>
  <c r="K503" i="16"/>
  <c r="K505" i="16"/>
  <c r="K506" i="16"/>
  <c r="K509" i="16"/>
  <c r="K511" i="16"/>
  <c r="K517" i="16"/>
  <c r="K522" i="16"/>
  <c r="K523" i="16"/>
  <c r="K525" i="16"/>
  <c r="K527" i="16"/>
  <c r="K528" i="16"/>
  <c r="K530" i="16"/>
  <c r="K535" i="16"/>
  <c r="K542" i="16"/>
  <c r="K544" i="16"/>
  <c r="K545" i="16"/>
  <c r="K548" i="16"/>
  <c r="K551" i="16"/>
  <c r="K553" i="16"/>
  <c r="K560" i="16"/>
  <c r="K561" i="16"/>
  <c r="K562" i="16"/>
  <c r="K568" i="16"/>
  <c r="K569" i="16"/>
  <c r="K578" i="16"/>
  <c r="K580" i="16"/>
  <c r="K582" i="16"/>
  <c r="K596" i="16"/>
  <c r="K597" i="16"/>
  <c r="K602" i="16"/>
  <c r="K610" i="16"/>
  <c r="K611" i="16"/>
  <c r="K615" i="16"/>
  <c r="K618" i="16"/>
  <c r="K620" i="16"/>
  <c r="K621" i="16"/>
  <c r="K622" i="16"/>
  <c r="K630" i="16"/>
  <c r="K633" i="16"/>
  <c r="K639" i="16"/>
  <c r="K650" i="16"/>
  <c r="K655" i="16"/>
  <c r="K658" i="16"/>
  <c r="K662" i="16"/>
  <c r="K665" i="16"/>
  <c r="K667" i="16"/>
  <c r="K670" i="16"/>
  <c r="K673" i="16"/>
  <c r="K675" i="16"/>
  <c r="K679" i="16"/>
  <c r="K681" i="16"/>
  <c r="K683" i="16"/>
  <c r="K687" i="16"/>
  <c r="K689" i="16"/>
  <c r="K695" i="16"/>
  <c r="K699" i="16"/>
  <c r="K703" i="16"/>
  <c r="K705" i="16"/>
  <c r="K712" i="16"/>
  <c r="K713" i="16"/>
  <c r="K714" i="16"/>
  <c r="K716" i="16"/>
  <c r="K725" i="16"/>
  <c r="K733" i="16"/>
  <c r="K734" i="16"/>
  <c r="K169" i="16"/>
  <c r="K201" i="16"/>
  <c r="K209" i="16"/>
  <c r="K216" i="16"/>
  <c r="K222" i="16"/>
  <c r="K225" i="16"/>
  <c r="K232" i="16"/>
  <c r="K235" i="16"/>
  <c r="K245" i="16"/>
  <c r="K246" i="16"/>
  <c r="K247" i="16"/>
  <c r="K249" i="16"/>
  <c r="K260" i="16"/>
  <c r="K263" i="16"/>
  <c r="K275" i="16"/>
  <c r="K282" i="16"/>
  <c r="K287" i="16"/>
  <c r="K291" i="16"/>
  <c r="K293" i="16"/>
  <c r="K306" i="16"/>
  <c r="K309" i="16"/>
  <c r="K311" i="16"/>
  <c r="K315" i="16"/>
  <c r="K319" i="16"/>
  <c r="K322" i="16"/>
  <c r="K17" i="16"/>
  <c r="K21" i="16"/>
  <c r="K26" i="16"/>
  <c r="K28" i="16"/>
  <c r="K32" i="16"/>
  <c r="K37" i="16"/>
  <c r="K63" i="16"/>
  <c r="K39" i="16"/>
  <c r="K46" i="16"/>
  <c r="K53" i="16"/>
  <c r="K87" i="16"/>
  <c r="K105" i="16"/>
  <c r="K111" i="16"/>
  <c r="K115" i="16"/>
  <c r="K123" i="16"/>
  <c r="K131" i="16"/>
  <c r="K179" i="16"/>
  <c r="K215" i="16"/>
  <c r="K227" i="16"/>
  <c r="K239" i="16"/>
  <c r="K327" i="16"/>
  <c r="K60" i="16"/>
  <c r="K58" i="16"/>
  <c r="K62" i="16"/>
  <c r="K64" i="16"/>
  <c r="K337" i="16"/>
  <c r="K343" i="16"/>
  <c r="K345" i="16"/>
  <c r="K66" i="16"/>
  <c r="K356" i="16"/>
  <c r="K369" i="16"/>
  <c r="K68" i="16"/>
  <c r="K373" i="16"/>
  <c r="K70" i="16"/>
  <c r="K72" i="16"/>
  <c r="K74" i="16"/>
  <c r="K401" i="16"/>
  <c r="K405" i="16"/>
  <c r="K76" i="16"/>
  <c r="K410" i="16"/>
  <c r="K415" i="16"/>
  <c r="K420" i="16"/>
  <c r="K421" i="16"/>
  <c r="K78" i="16"/>
  <c r="K80" i="16"/>
  <c r="K148" i="16"/>
  <c r="K150" i="16"/>
  <c r="K82" i="16"/>
  <c r="K455" i="16"/>
  <c r="K471" i="16"/>
  <c r="K86" i="16"/>
  <c r="K88" i="16"/>
  <c r="K90" i="16"/>
  <c r="K94" i="16"/>
  <c r="K484" i="16"/>
  <c r="K498" i="16"/>
  <c r="K510" i="16"/>
  <c r="K108" i="16"/>
  <c r="K537" i="16"/>
  <c r="K541" i="16"/>
  <c r="K110" i="16"/>
  <c r="K112" i="16"/>
  <c r="K116" i="16"/>
  <c r="K120" i="16"/>
  <c r="K586" i="16"/>
  <c r="K607" i="16"/>
  <c r="K608" i="16"/>
  <c r="K614" i="16"/>
  <c r="K617" i="16"/>
  <c r="K637" i="16"/>
  <c r="K640" i="16"/>
  <c r="K126" i="16"/>
  <c r="K645" i="16"/>
  <c r="K656" i="16"/>
  <c r="K663" i="16"/>
  <c r="K672" i="16"/>
  <c r="K677" i="16"/>
  <c r="K132" i="16"/>
  <c r="K680" i="16"/>
  <c r="K684" i="16"/>
  <c r="K134" i="16"/>
  <c r="K685" i="16"/>
  <c r="K136" i="16"/>
  <c r="K692" i="16"/>
  <c r="K696" i="16"/>
  <c r="K138" i="16"/>
  <c r="K706" i="16"/>
  <c r="K721" i="16"/>
  <c r="K726" i="16"/>
  <c r="K140" i="16"/>
  <c r="K142" i="16"/>
  <c r="K730" i="16"/>
  <c r="K144" i="16"/>
  <c r="K172" i="16"/>
  <c r="K146" i="16"/>
  <c r="K198" i="16"/>
  <c r="K206" i="16"/>
  <c r="K156" i="16"/>
  <c r="K223" i="16"/>
  <c r="K228" i="16"/>
  <c r="K160" i="16"/>
  <c r="K162" i="16"/>
  <c r="K240" i="16"/>
  <c r="K164" i="16"/>
  <c r="K255" i="16"/>
  <c r="K178" i="16"/>
  <c r="K190" i="16"/>
  <c r="K266" i="16"/>
  <c r="K270" i="16"/>
  <c r="K214" i="16"/>
  <c r="K289" i="16"/>
  <c r="K226" i="16"/>
  <c r="K238" i="16"/>
  <c r="K295" i="16"/>
  <c r="K261" i="16"/>
  <c r="K300" i="16"/>
  <c r="K314" i="16"/>
  <c r="K283" i="16"/>
  <c r="K4" i="16"/>
  <c r="K29" i="16"/>
  <c r="K7" i="16"/>
  <c r="K12" i="16"/>
  <c r="K8" i="16"/>
  <c r="K81" i="16"/>
  <c r="K14" i="16"/>
  <c r="K16" i="16"/>
  <c r="K101" i="16"/>
  <c r="K107" i="16"/>
  <c r="K18" i="16"/>
  <c r="K20" i="16"/>
  <c r="K22" i="16"/>
  <c r="K191" i="16"/>
  <c r="K229" i="16"/>
  <c r="K202" i="16"/>
  <c r="K84" i="16"/>
  <c r="K479" i="16"/>
  <c r="K92" i="16"/>
  <c r="K96" i="16"/>
  <c r="K487" i="16"/>
  <c r="K98" i="16"/>
  <c r="K499" i="16"/>
  <c r="K100" i="16"/>
  <c r="K102" i="16"/>
  <c r="K104" i="16"/>
  <c r="K106" i="16"/>
  <c r="K557" i="16"/>
  <c r="K558" i="16"/>
  <c r="K114" i="16"/>
  <c r="K571" i="16"/>
  <c r="K118" i="16"/>
  <c r="K587" i="16"/>
  <c r="K122" i="16"/>
  <c r="K632" i="16"/>
  <c r="K124" i="16"/>
  <c r="K644" i="16"/>
  <c r="K128" i="16"/>
  <c r="K130" i="16"/>
  <c r="K168" i="16"/>
  <c r="K152" i="16"/>
  <c r="K154" i="16"/>
  <c r="K158" i="16"/>
  <c r="K166" i="16"/>
  <c r="K250" i="16"/>
  <c r="K272" i="16"/>
  <c r="K3" i="16"/>
  <c r="K5" i="16"/>
  <c r="K52" i="16"/>
  <c r="K10" i="16"/>
  <c r="K54" i="16"/>
  <c r="K99" i="16"/>
  <c r="L328" i="16"/>
  <c r="L329" i="16"/>
  <c r="L330" i="16"/>
  <c r="L332" i="16"/>
  <c r="L333" i="16"/>
  <c r="L334" i="16"/>
  <c r="L335" i="16"/>
  <c r="L347" i="16"/>
  <c r="L349" i="16"/>
  <c r="L351" i="16"/>
  <c r="L353" i="16"/>
  <c r="L355" i="16"/>
  <c r="L361" i="16"/>
  <c r="L365" i="16"/>
  <c r="L366" i="16"/>
  <c r="L367" i="16"/>
  <c r="L372" i="16"/>
  <c r="L374" i="16"/>
  <c r="L377" i="16"/>
  <c r="L379" i="16"/>
  <c r="L381" i="16"/>
  <c r="L382" i="16"/>
  <c r="L385" i="16"/>
  <c r="L386" i="16"/>
  <c r="L387" i="16"/>
  <c r="L393" i="16"/>
  <c r="L395" i="16"/>
  <c r="L396" i="16"/>
  <c r="L397" i="16"/>
  <c r="L398" i="16"/>
  <c r="L402" i="16"/>
  <c r="L403" i="16"/>
  <c r="L406" i="16"/>
  <c r="L407" i="16"/>
  <c r="L412" i="16"/>
  <c r="L414" i="16"/>
  <c r="L416" i="16"/>
  <c r="L419" i="16"/>
  <c r="L424" i="16"/>
  <c r="L427" i="16"/>
  <c r="L428" i="16"/>
  <c r="L429" i="16"/>
  <c r="L430" i="16"/>
  <c r="L432" i="16"/>
  <c r="L433" i="16"/>
  <c r="L434" i="16"/>
  <c r="L435" i="16"/>
  <c r="L436" i="16"/>
  <c r="L437" i="16"/>
  <c r="L438" i="16"/>
  <c r="L439" i="16"/>
  <c r="L441" i="16"/>
  <c r="L444" i="16"/>
  <c r="L448" i="16"/>
  <c r="L449" i="16"/>
  <c r="L450" i="16"/>
  <c r="L451" i="16"/>
  <c r="L453" i="16"/>
  <c r="L461" i="16"/>
  <c r="L462" i="16"/>
  <c r="L464" i="16"/>
  <c r="L465" i="16"/>
  <c r="L468" i="16"/>
  <c r="L475" i="16"/>
  <c r="L476" i="16"/>
  <c r="L477" i="16"/>
  <c r="L480" i="16"/>
  <c r="L481" i="16"/>
  <c r="L482" i="16"/>
  <c r="L490" i="16"/>
  <c r="L491" i="16"/>
  <c r="L501" i="16"/>
  <c r="L512" i="16"/>
  <c r="L531" i="16"/>
  <c r="L550" i="16"/>
  <c r="L609" i="16"/>
  <c r="L628" i="16"/>
  <c r="L732" i="16"/>
  <c r="L199" i="16"/>
  <c r="L200" i="16"/>
  <c r="L212" i="16"/>
  <c r="L268" i="16"/>
  <c r="L277" i="16"/>
  <c r="L285" i="16"/>
  <c r="L297" i="16"/>
  <c r="L299" i="16"/>
  <c r="L370" i="16"/>
  <c r="L413" i="16"/>
  <c r="L442" i="16"/>
  <c r="L452" i="16"/>
  <c r="L463" i="16"/>
  <c r="L472" i="16"/>
  <c r="L473" i="16"/>
  <c r="L474" i="16"/>
  <c r="L478" i="16"/>
  <c r="L485" i="16"/>
  <c r="L486" i="16"/>
  <c r="L488" i="16"/>
  <c r="L489" i="16"/>
  <c r="L494" i="16"/>
  <c r="L500" i="16"/>
  <c r="L526" i="16"/>
  <c r="L529" i="16"/>
  <c r="L534" i="16"/>
  <c r="L570" i="16"/>
  <c r="L701" i="16"/>
  <c r="L708" i="16"/>
  <c r="L233" i="16"/>
  <c r="L234" i="16"/>
  <c r="L241" i="16"/>
  <c r="L243" i="16"/>
  <c r="L302" i="16"/>
  <c r="L305" i="16"/>
  <c r="L27" i="16"/>
  <c r="L36" i="16"/>
  <c r="L67" i="16"/>
  <c r="L71" i="16"/>
  <c r="L125" i="16"/>
  <c r="L165" i="16"/>
  <c r="L344" i="16"/>
  <c r="L360" i="16"/>
  <c r="L368" i="16"/>
  <c r="L375" i="16"/>
  <c r="L380" i="16"/>
  <c r="L384" i="16"/>
  <c r="L389" i="16"/>
  <c r="L400" i="16"/>
  <c r="L408" i="16"/>
  <c r="L409" i="16"/>
  <c r="L418" i="16"/>
  <c r="L422" i="16"/>
  <c r="L425" i="16"/>
  <c r="L431" i="16"/>
  <c r="L469" i="16"/>
  <c r="L493" i="16"/>
  <c r="L496" i="16"/>
  <c r="L497" i="16"/>
  <c r="L508" i="16"/>
  <c r="L515" i="16"/>
  <c r="L520" i="16"/>
  <c r="L547" i="16"/>
  <c r="L549" i="16"/>
  <c r="L564" i="16"/>
  <c r="L715" i="16"/>
  <c r="L735" i="16"/>
  <c r="L470" i="16"/>
  <c r="L626" i="16"/>
  <c r="L678" i="16"/>
  <c r="L724" i="16"/>
  <c r="L296" i="16"/>
  <c r="L336" i="16"/>
  <c r="L346" i="16"/>
  <c r="L348" i="16"/>
  <c r="L357" i="16"/>
  <c r="L362" i="16"/>
  <c r="L363" i="16"/>
  <c r="L364" i="16"/>
  <c r="L376" i="16"/>
  <c r="L390" i="16"/>
  <c r="L458" i="16"/>
  <c r="L492" i="16"/>
  <c r="L504" i="16"/>
  <c r="L513" i="16"/>
  <c r="L518" i="16"/>
  <c r="L533" i="16"/>
  <c r="L536" i="16"/>
  <c r="L540" i="16"/>
  <c r="L543" i="16"/>
  <c r="L552" i="16"/>
  <c r="L563" i="16"/>
  <c r="L572" i="16"/>
  <c r="L576" i="16"/>
  <c r="L579" i="16"/>
  <c r="L581" i="16"/>
  <c r="L583" i="16"/>
  <c r="L589" i="16"/>
  <c r="L593" i="16"/>
  <c r="L601" i="16"/>
  <c r="L604" i="16"/>
  <c r="L605" i="16"/>
  <c r="L613" i="16"/>
  <c r="L619" i="16"/>
  <c r="L623" i="16"/>
  <c r="L625" i="16"/>
  <c r="L654" i="16"/>
  <c r="L657" i="16"/>
  <c r="L671" i="16"/>
  <c r="L674" i="16"/>
  <c r="L676" i="16"/>
  <c r="L682" i="16"/>
  <c r="L686" i="16"/>
  <c r="L688" i="16"/>
  <c r="L691" i="16"/>
  <c r="L694" i="16"/>
  <c r="L700" i="16"/>
  <c r="L702" i="16"/>
  <c r="L704" i="16"/>
  <c r="L710" i="16"/>
  <c r="L717" i="16"/>
  <c r="L720" i="16"/>
  <c r="L193" i="16"/>
  <c r="L194" i="16"/>
  <c r="L205" i="16"/>
  <c r="L219" i="16"/>
  <c r="L251" i="16"/>
  <c r="L257" i="16"/>
  <c r="L259" i="16"/>
  <c r="L269" i="16"/>
  <c r="L274" i="16"/>
  <c r="L290" i="16"/>
  <c r="L292" i="16"/>
  <c r="L301" i="16"/>
  <c r="L303" i="16"/>
  <c r="L304" i="16"/>
  <c r="L312" i="16"/>
  <c r="L320" i="16"/>
  <c r="L19" i="16"/>
  <c r="L24" i="16"/>
  <c r="L33" i="16"/>
  <c r="L35" i="16"/>
  <c r="L61" i="16"/>
  <c r="L75" i="16"/>
  <c r="L51" i="16"/>
  <c r="L79" i="16"/>
  <c r="L93" i="16"/>
  <c r="L133" i="16"/>
  <c r="L139" i="16"/>
  <c r="L141" i="16"/>
  <c r="L145" i="16"/>
  <c r="L149" i="16"/>
  <c r="L203" i="16"/>
  <c r="L341" i="16"/>
  <c r="L388" i="16"/>
  <c r="L181" i="16"/>
  <c r="L183" i="16"/>
  <c r="L186" i="16"/>
  <c r="L187" i="16"/>
  <c r="L188" i="16"/>
  <c r="L457" i="16"/>
  <c r="L495" i="16"/>
  <c r="L514" i="16"/>
  <c r="L521" i="16"/>
  <c r="L524" i="16"/>
  <c r="L539" i="16"/>
  <c r="L556" i="16"/>
  <c r="L565" i="16"/>
  <c r="L574" i="16"/>
  <c r="L575" i="16"/>
  <c r="L590" i="16"/>
  <c r="L599" i="16"/>
  <c r="L600" i="16"/>
  <c r="L603" i="16"/>
  <c r="L612" i="16"/>
  <c r="L624" i="16"/>
  <c r="L629" i="16"/>
  <c r="L631" i="16"/>
  <c r="L634" i="16"/>
  <c r="L636" i="16"/>
  <c r="L642" i="16"/>
  <c r="L648" i="16"/>
  <c r="L649" i="16"/>
  <c r="L653" i="16"/>
  <c r="L660" i="16"/>
  <c r="L666" i="16"/>
  <c r="L668" i="16"/>
  <c r="L669" i="16"/>
  <c r="L707" i="16"/>
  <c r="L711" i="16"/>
  <c r="L723" i="16"/>
  <c r="L736" i="16"/>
  <c r="L170" i="16"/>
  <c r="L174" i="16"/>
  <c r="L175" i="16"/>
  <c r="L176" i="16"/>
  <c r="L189" i="16"/>
  <c r="L195" i="16"/>
  <c r="L197" i="16"/>
  <c r="L211" i="16"/>
  <c r="L217" i="16"/>
  <c r="L220" i="16"/>
  <c r="L221" i="16"/>
  <c r="L230" i="16"/>
  <c r="L231" i="16"/>
  <c r="L236" i="16"/>
  <c r="L237" i="16"/>
  <c r="L244" i="16"/>
  <c r="L248" i="16"/>
  <c r="L252" i="16"/>
  <c r="L262" i="16"/>
  <c r="L264" i="16"/>
  <c r="L267" i="16"/>
  <c r="L271" i="16"/>
  <c r="L294" i="16"/>
  <c r="L298" i="16"/>
  <c r="L308" i="16"/>
  <c r="L316" i="16"/>
  <c r="L323" i="16"/>
  <c r="L324" i="16"/>
  <c r="L6" i="16"/>
  <c r="L9" i="16"/>
  <c r="L13" i="16"/>
  <c r="L15" i="16"/>
  <c r="L25" i="16"/>
  <c r="L59" i="16"/>
  <c r="L65" i="16"/>
  <c r="L73" i="16"/>
  <c r="L77" i="16"/>
  <c r="L43" i="16"/>
  <c r="L44" i="16"/>
  <c r="L45" i="16"/>
  <c r="L47" i="16"/>
  <c r="L48" i="16"/>
  <c r="L55" i="16"/>
  <c r="L56" i="16"/>
  <c r="L83" i="16"/>
  <c r="L89" i="16"/>
  <c r="L95" i="16"/>
  <c r="L113" i="16"/>
  <c r="L127" i="16"/>
  <c r="L129" i="16"/>
  <c r="L135" i="16"/>
  <c r="L137" i="16"/>
  <c r="L155" i="16"/>
  <c r="L159" i="16"/>
  <c r="L161" i="16"/>
  <c r="L167" i="16"/>
  <c r="L326" i="16"/>
  <c r="L331" i="16"/>
  <c r="L338" i="16"/>
  <c r="L342" i="16"/>
  <c r="L383" i="16"/>
  <c r="L391" i="16"/>
  <c r="L404" i="16"/>
  <c r="L411" i="16"/>
  <c r="L423" i="16"/>
  <c r="L440" i="16"/>
  <c r="L456" i="16"/>
  <c r="L459" i="16"/>
  <c r="L467" i="16"/>
  <c r="L507" i="16"/>
  <c r="L516" i="16"/>
  <c r="L519" i="16"/>
  <c r="L532" i="16"/>
  <c r="L538" i="16"/>
  <c r="L546" i="16"/>
  <c r="L555" i="16"/>
  <c r="L651" i="16"/>
  <c r="L208" i="16"/>
  <c r="L34" i="16"/>
  <c r="L41" i="16"/>
  <c r="L91" i="16"/>
  <c r="L177" i="16"/>
  <c r="L180" i="16"/>
  <c r="L184" i="16"/>
  <c r="L185" i="16"/>
  <c r="L554" i="16"/>
  <c r="L559" i="16"/>
  <c r="L566" i="16"/>
  <c r="L567" i="16"/>
  <c r="L573" i="16"/>
  <c r="L577" i="16"/>
  <c r="L584" i="16"/>
  <c r="L585" i="16"/>
  <c r="L588" i="16"/>
  <c r="L591" i="16"/>
  <c r="L592" i="16"/>
  <c r="L594" i="16"/>
  <c r="L595" i="16"/>
  <c r="L598" i="16"/>
  <c r="L606" i="16"/>
  <c r="L616" i="16"/>
  <c r="L627" i="16"/>
  <c r="L635" i="16"/>
  <c r="L638" i="16"/>
  <c r="L641" i="16"/>
  <c r="L643" i="16"/>
  <c r="L646" i="16"/>
  <c r="L647" i="16"/>
  <c r="L652" i="16"/>
  <c r="L659" i="16"/>
  <c r="L661" i="16"/>
  <c r="L664" i="16"/>
  <c r="L690" i="16"/>
  <c r="L693" i="16"/>
  <c r="L697" i="16"/>
  <c r="L698" i="16"/>
  <c r="L709" i="16"/>
  <c r="L718" i="16"/>
  <c r="L719" i="16"/>
  <c r="L722" i="16"/>
  <c r="L727" i="16"/>
  <c r="L728" i="16"/>
  <c r="L729" i="16"/>
  <c r="L731" i="16"/>
  <c r="L737" i="16"/>
  <c r="L171" i="16"/>
  <c r="L173" i="16"/>
  <c r="L192" i="16"/>
  <c r="L196" i="16"/>
  <c r="L204" i="16"/>
  <c r="L207" i="16"/>
  <c r="L210" i="16"/>
  <c r="L213" i="16"/>
  <c r="L218" i="16"/>
  <c r="L224" i="16"/>
  <c r="L242" i="16"/>
  <c r="L253" i="16"/>
  <c r="L254" i="16"/>
  <c r="L256" i="16"/>
  <c r="L258" i="16"/>
  <c r="L265" i="16"/>
  <c r="L273" i="16"/>
  <c r="L276" i="16"/>
  <c r="L278" i="16"/>
  <c r="L279" i="16"/>
  <c r="L280" i="16"/>
  <c r="L281" i="16"/>
  <c r="L284" i="16"/>
  <c r="L286" i="16"/>
  <c r="L288" i="16"/>
  <c r="L307" i="16"/>
  <c r="L310" i="16"/>
  <c r="L313" i="16"/>
  <c r="L317" i="16"/>
  <c r="L318" i="16"/>
  <c r="L321" i="16"/>
  <c r="L11" i="16"/>
  <c r="L23" i="16"/>
  <c r="L30" i="16"/>
  <c r="L31" i="16"/>
  <c r="L38" i="16"/>
  <c r="L57" i="16"/>
  <c r="L69" i="16"/>
  <c r="L40" i="16"/>
  <c r="L42" i="16"/>
  <c r="L49" i="16"/>
  <c r="L50" i="16"/>
  <c r="L85" i="16"/>
  <c r="L97" i="16"/>
  <c r="L103" i="16"/>
  <c r="L109" i="16"/>
  <c r="L117" i="16"/>
  <c r="L119" i="16"/>
  <c r="L121" i="16"/>
  <c r="L143" i="16"/>
  <c r="L147" i="16"/>
  <c r="L151" i="16"/>
  <c r="L153" i="16"/>
  <c r="L157" i="16"/>
  <c r="L163" i="16"/>
  <c r="L325" i="16"/>
  <c r="L339" i="16"/>
  <c r="L340" i="16"/>
  <c r="L350" i="16"/>
  <c r="L352" i="16"/>
  <c r="L354" i="16"/>
  <c r="L358" i="16"/>
  <c r="L359" i="16"/>
  <c r="L371" i="16"/>
  <c r="L378" i="16"/>
  <c r="L392" i="16"/>
  <c r="L394" i="16"/>
  <c r="L399" i="16"/>
  <c r="L417" i="16"/>
  <c r="L426" i="16"/>
  <c r="L443" i="16"/>
  <c r="L445" i="16"/>
  <c r="L446" i="16"/>
  <c r="L182" i="16"/>
  <c r="L447" i="16"/>
  <c r="L454" i="16"/>
  <c r="L460" i="16"/>
  <c r="L466" i="16"/>
  <c r="L483" i="16"/>
  <c r="L502" i="16"/>
  <c r="L503" i="16"/>
  <c r="L505" i="16"/>
  <c r="L506" i="16"/>
  <c r="L509" i="16"/>
  <c r="L511" i="16"/>
  <c r="L517" i="16"/>
  <c r="L522" i="16"/>
  <c r="L523" i="16"/>
  <c r="L525" i="16"/>
  <c r="L527" i="16"/>
  <c r="L528" i="16"/>
  <c r="L530" i="16"/>
  <c r="L535" i="16"/>
  <c r="L542" i="16"/>
  <c r="L544" i="16"/>
  <c r="L545" i="16"/>
  <c r="L548" i="16"/>
  <c r="L551" i="16"/>
  <c r="L553" i="16"/>
  <c r="L560" i="16"/>
  <c r="L561" i="16"/>
  <c r="L562" i="16"/>
  <c r="L568" i="16"/>
  <c r="L569" i="16"/>
  <c r="L578" i="16"/>
  <c r="L580" i="16"/>
  <c r="L582" i="16"/>
  <c r="L596" i="16"/>
  <c r="L597" i="16"/>
  <c r="L602" i="16"/>
  <c r="L610" i="16"/>
  <c r="L611" i="16"/>
  <c r="L615" i="16"/>
  <c r="L618" i="16"/>
  <c r="L620" i="16"/>
  <c r="L621" i="16"/>
  <c r="L622" i="16"/>
  <c r="L630" i="16"/>
  <c r="L633" i="16"/>
  <c r="L639" i="16"/>
  <c r="L650" i="16"/>
  <c r="L655" i="16"/>
  <c r="L658" i="16"/>
  <c r="L662" i="16"/>
  <c r="L665" i="16"/>
  <c r="L667" i="16"/>
  <c r="L670" i="16"/>
  <c r="L673" i="16"/>
  <c r="L675" i="16"/>
  <c r="L679" i="16"/>
  <c r="L681" i="16"/>
  <c r="L683" i="16"/>
  <c r="L687" i="16"/>
  <c r="L689" i="16"/>
  <c r="L695" i="16"/>
  <c r="L699" i="16"/>
  <c r="L703" i="16"/>
  <c r="L705" i="16"/>
  <c r="L712" i="16"/>
  <c r="L713" i="16"/>
  <c r="L714" i="16"/>
  <c r="L716" i="16"/>
  <c r="L725" i="16"/>
  <c r="L733" i="16"/>
  <c r="L734" i="16"/>
  <c r="L169" i="16"/>
  <c r="L201" i="16"/>
  <c r="L209" i="16"/>
  <c r="L216" i="16"/>
  <c r="L222" i="16"/>
  <c r="L225" i="16"/>
  <c r="L232" i="16"/>
  <c r="L235" i="16"/>
  <c r="L245" i="16"/>
  <c r="L246" i="16"/>
  <c r="L247" i="16"/>
  <c r="L249" i="16"/>
  <c r="L260" i="16"/>
  <c r="L263" i="16"/>
  <c r="L275" i="16"/>
  <c r="L282" i="16"/>
  <c r="L287" i="16"/>
  <c r="L291" i="16"/>
  <c r="L293" i="16"/>
  <c r="L306" i="16"/>
  <c r="L309" i="16"/>
  <c r="L311" i="16"/>
  <c r="L315" i="16"/>
  <c r="L319" i="16"/>
  <c r="L322" i="16"/>
  <c r="L17" i="16"/>
  <c r="L21" i="16"/>
  <c r="L26" i="16"/>
  <c r="L28" i="16"/>
  <c r="L32" i="16"/>
  <c r="L37" i="16"/>
  <c r="L63" i="16"/>
  <c r="L39" i="16"/>
  <c r="L46" i="16"/>
  <c r="L53" i="16"/>
  <c r="L87" i="16"/>
  <c r="L105" i="16"/>
  <c r="L111" i="16"/>
  <c r="L115" i="16"/>
  <c r="L123" i="16"/>
  <c r="L131" i="16"/>
  <c r="L179" i="16"/>
  <c r="L215" i="16"/>
  <c r="L227" i="16"/>
  <c r="L239" i="16"/>
  <c r="L327" i="16"/>
  <c r="L60" i="16"/>
  <c r="L58" i="16"/>
  <c r="L62" i="16"/>
  <c r="L64" i="16"/>
  <c r="L337" i="16"/>
  <c r="L343" i="16"/>
  <c r="L345" i="16"/>
  <c r="L66" i="16"/>
  <c r="L356" i="16"/>
  <c r="L369" i="16"/>
  <c r="L68" i="16"/>
  <c r="L373" i="16"/>
  <c r="L70" i="16"/>
  <c r="L72" i="16"/>
  <c r="L74" i="16"/>
  <c r="L401" i="16"/>
  <c r="L405" i="16"/>
  <c r="L76" i="16"/>
  <c r="L410" i="16"/>
  <c r="L415" i="16"/>
  <c r="L420" i="16"/>
  <c r="L421" i="16"/>
  <c r="L78" i="16"/>
  <c r="L80" i="16"/>
  <c r="L148" i="16"/>
  <c r="L150" i="16"/>
  <c r="L82" i="16"/>
  <c r="L455" i="16"/>
  <c r="L471" i="16"/>
  <c r="L86" i="16"/>
  <c r="L88" i="16"/>
  <c r="L90" i="16"/>
  <c r="L94" i="16"/>
  <c r="L484" i="16"/>
  <c r="L498" i="16"/>
  <c r="L510" i="16"/>
  <c r="L108" i="16"/>
  <c r="L537" i="16"/>
  <c r="L541" i="16"/>
  <c r="L110" i="16"/>
  <c r="L112" i="16"/>
  <c r="L116" i="16"/>
  <c r="L120" i="16"/>
  <c r="L586" i="16"/>
  <c r="L607" i="16"/>
  <c r="L608" i="16"/>
  <c r="L614" i="16"/>
  <c r="L617" i="16"/>
  <c r="L637" i="16"/>
  <c r="L640" i="16"/>
  <c r="L126" i="16"/>
  <c r="L645" i="16"/>
  <c r="L656" i="16"/>
  <c r="L663" i="16"/>
  <c r="L672" i="16"/>
  <c r="L677" i="16"/>
  <c r="L132" i="16"/>
  <c r="L680" i="16"/>
  <c r="L684" i="16"/>
  <c r="L134" i="16"/>
  <c r="L685" i="16"/>
  <c r="L136" i="16"/>
  <c r="L692" i="16"/>
  <c r="L696" i="16"/>
  <c r="L138" i="16"/>
  <c r="L706" i="16"/>
  <c r="L721" i="16"/>
  <c r="L726" i="16"/>
  <c r="L140" i="16"/>
  <c r="L142" i="16"/>
  <c r="L730" i="16"/>
  <c r="L144" i="16"/>
  <c r="L172" i="16"/>
  <c r="L146" i="16"/>
  <c r="L198" i="16"/>
  <c r="L206" i="16"/>
  <c r="L156" i="16"/>
  <c r="L223" i="16"/>
  <c r="L228" i="16"/>
  <c r="L160" i="16"/>
  <c r="L162" i="16"/>
  <c r="L240" i="16"/>
  <c r="L164" i="16"/>
  <c r="L255" i="16"/>
  <c r="L178" i="16"/>
  <c r="L190" i="16"/>
  <c r="L266" i="16"/>
  <c r="L270" i="16"/>
  <c r="L214" i="16"/>
  <c r="L289" i="16"/>
  <c r="L226" i="16"/>
  <c r="L238" i="16"/>
  <c r="L295" i="16"/>
  <c r="L261" i="16"/>
  <c r="L300" i="16"/>
  <c r="L314" i="16"/>
  <c r="L283" i="16"/>
  <c r="L4" i="16"/>
  <c r="L29" i="16"/>
  <c r="L7" i="16"/>
  <c r="L12" i="16"/>
  <c r="L8" i="16"/>
  <c r="L81" i="16"/>
  <c r="L14" i="16"/>
  <c r="L16" i="16"/>
  <c r="L101" i="16"/>
  <c r="L107" i="16"/>
  <c r="L18" i="16"/>
  <c r="L20" i="16"/>
  <c r="L22" i="16"/>
  <c r="L191" i="16"/>
  <c r="L229" i="16"/>
  <c r="L202" i="16"/>
  <c r="L84" i="16"/>
  <c r="L479" i="16"/>
  <c r="L92" i="16"/>
  <c r="L96" i="16"/>
  <c r="L487" i="16"/>
  <c r="L98" i="16"/>
  <c r="L499" i="16"/>
  <c r="L100" i="16"/>
  <c r="L102" i="16"/>
  <c r="L104" i="16"/>
  <c r="L106" i="16"/>
  <c r="L557" i="16"/>
  <c r="L558" i="16"/>
  <c r="L114" i="16"/>
  <c r="L571" i="16"/>
  <c r="L118" i="16"/>
  <c r="L587" i="16"/>
  <c r="L122" i="16"/>
  <c r="L632" i="16"/>
  <c r="L124" i="16"/>
  <c r="L644" i="16"/>
  <c r="L128" i="16"/>
  <c r="L130" i="16"/>
  <c r="L168" i="16"/>
  <c r="L152" i="16"/>
  <c r="L154" i="16"/>
  <c r="L158" i="16"/>
  <c r="L166" i="16"/>
  <c r="L250" i="16"/>
  <c r="L272" i="16"/>
  <c r="L3" i="16"/>
  <c r="L5" i="16"/>
  <c r="L52" i="16"/>
  <c r="L10" i="16"/>
  <c r="L54" i="16"/>
  <c r="L99" i="16"/>
  <c r="M328" i="16"/>
  <c r="M329" i="16"/>
  <c r="M330" i="16"/>
  <c r="M332" i="16"/>
  <c r="M333" i="16"/>
  <c r="M334" i="16"/>
  <c r="M335" i="16"/>
  <c r="M347" i="16"/>
  <c r="M349" i="16"/>
  <c r="M351" i="16"/>
  <c r="M353" i="16"/>
  <c r="M355" i="16"/>
  <c r="M361" i="16"/>
  <c r="M365" i="16"/>
  <c r="M366" i="16"/>
  <c r="M367" i="16"/>
  <c r="M372" i="16"/>
  <c r="M374" i="16"/>
  <c r="M377" i="16"/>
  <c r="M379" i="16"/>
  <c r="M381" i="16"/>
  <c r="M382" i="16"/>
  <c r="M385" i="16"/>
  <c r="M386" i="16"/>
  <c r="M387" i="16"/>
  <c r="M393" i="16"/>
  <c r="M395" i="16"/>
  <c r="M396" i="16"/>
  <c r="M397" i="16"/>
  <c r="M398" i="16"/>
  <c r="M402" i="16"/>
  <c r="M403" i="16"/>
  <c r="M406" i="16"/>
  <c r="M407" i="16"/>
  <c r="M412" i="16"/>
  <c r="M414" i="16"/>
  <c r="M416" i="16"/>
  <c r="M419" i="16"/>
  <c r="M424" i="16"/>
  <c r="M427" i="16"/>
  <c r="M428" i="16"/>
  <c r="M429" i="16"/>
  <c r="M430" i="16"/>
  <c r="M432" i="16"/>
  <c r="M433" i="16"/>
  <c r="M434" i="16"/>
  <c r="M435" i="16"/>
  <c r="M436" i="16"/>
  <c r="M437" i="16"/>
  <c r="M438" i="16"/>
  <c r="M439" i="16"/>
  <c r="M441" i="16"/>
  <c r="M444" i="16"/>
  <c r="M448" i="16"/>
  <c r="M449" i="16"/>
  <c r="M450" i="16"/>
  <c r="M451" i="16"/>
  <c r="M453" i="16"/>
  <c r="M461" i="16"/>
  <c r="M462" i="16"/>
  <c r="M464" i="16"/>
  <c r="M465" i="16"/>
  <c r="M468" i="16"/>
  <c r="M475" i="16"/>
  <c r="M476" i="16"/>
  <c r="M477" i="16"/>
  <c r="M480" i="16"/>
  <c r="M481" i="16"/>
  <c r="M482" i="16"/>
  <c r="M490" i="16"/>
  <c r="M491" i="16"/>
  <c r="M501" i="16"/>
  <c r="M512" i="16"/>
  <c r="M531" i="16"/>
  <c r="M550" i="16"/>
  <c r="M609" i="16"/>
  <c r="M628" i="16"/>
  <c r="M732" i="16"/>
  <c r="M199" i="16"/>
  <c r="M200" i="16"/>
  <c r="M212" i="16"/>
  <c r="M268" i="16"/>
  <c r="M277" i="16"/>
  <c r="M285" i="16"/>
  <c r="M297" i="16"/>
  <c r="M299" i="16"/>
  <c r="M370" i="16"/>
  <c r="M413" i="16"/>
  <c r="M442" i="16"/>
  <c r="M452" i="16"/>
  <c r="M463" i="16"/>
  <c r="M472" i="16"/>
  <c r="M473" i="16"/>
  <c r="M474" i="16"/>
  <c r="M478" i="16"/>
  <c r="M485" i="16"/>
  <c r="M486" i="16"/>
  <c r="M488" i="16"/>
  <c r="M489" i="16"/>
  <c r="M494" i="16"/>
  <c r="M500" i="16"/>
  <c r="M526" i="16"/>
  <c r="M529" i="16"/>
  <c r="M534" i="16"/>
  <c r="M570" i="16"/>
  <c r="M701" i="16"/>
  <c r="M708" i="16"/>
  <c r="M233" i="16"/>
  <c r="M234" i="16"/>
  <c r="M241" i="16"/>
  <c r="M243" i="16"/>
  <c r="M302" i="16"/>
  <c r="M305" i="16"/>
  <c r="M27" i="16"/>
  <c r="M36" i="16"/>
  <c r="M67" i="16"/>
  <c r="M71" i="16"/>
  <c r="M125" i="16"/>
  <c r="M165" i="16"/>
  <c r="M344" i="16"/>
  <c r="M360" i="16"/>
  <c r="M368" i="16"/>
  <c r="M375" i="16"/>
  <c r="M380" i="16"/>
  <c r="M384" i="16"/>
  <c r="M389" i="16"/>
  <c r="M400" i="16"/>
  <c r="M408" i="16"/>
  <c r="M409" i="16"/>
  <c r="M418" i="16"/>
  <c r="M422" i="16"/>
  <c r="M425" i="16"/>
  <c r="M431" i="16"/>
  <c r="M469" i="16"/>
  <c r="M493" i="16"/>
  <c r="M496" i="16"/>
  <c r="M497" i="16"/>
  <c r="M508" i="16"/>
  <c r="M515" i="16"/>
  <c r="M520" i="16"/>
  <c r="M547" i="16"/>
  <c r="M549" i="16"/>
  <c r="M564" i="16"/>
  <c r="M715" i="16"/>
  <c r="M735" i="16"/>
  <c r="M470" i="16"/>
  <c r="M626" i="16"/>
  <c r="M678" i="16"/>
  <c r="M724" i="16"/>
  <c r="M296" i="16"/>
  <c r="M336" i="16"/>
  <c r="M346" i="16"/>
  <c r="M348" i="16"/>
  <c r="M357" i="16"/>
  <c r="M362" i="16"/>
  <c r="M363" i="16"/>
  <c r="M364" i="16"/>
  <c r="M376" i="16"/>
  <c r="M390" i="16"/>
  <c r="M458" i="16"/>
  <c r="M492" i="16"/>
  <c r="M504" i="16"/>
  <c r="M513" i="16"/>
  <c r="M518" i="16"/>
  <c r="M533" i="16"/>
  <c r="M536" i="16"/>
  <c r="M540" i="16"/>
  <c r="M543" i="16"/>
  <c r="M552" i="16"/>
  <c r="M563" i="16"/>
  <c r="M572" i="16"/>
  <c r="M576" i="16"/>
  <c r="M579" i="16"/>
  <c r="M581" i="16"/>
  <c r="M583" i="16"/>
  <c r="M589" i="16"/>
  <c r="M593" i="16"/>
  <c r="M601" i="16"/>
  <c r="M604" i="16"/>
  <c r="M605" i="16"/>
  <c r="M613" i="16"/>
  <c r="M619" i="16"/>
  <c r="M623" i="16"/>
  <c r="M625" i="16"/>
  <c r="M654" i="16"/>
  <c r="M657" i="16"/>
  <c r="M671" i="16"/>
  <c r="M674" i="16"/>
  <c r="M676" i="16"/>
  <c r="M682" i="16"/>
  <c r="M686" i="16"/>
  <c r="M688" i="16"/>
  <c r="M691" i="16"/>
  <c r="M694" i="16"/>
  <c r="M700" i="16"/>
  <c r="M702" i="16"/>
  <c r="M704" i="16"/>
  <c r="M710" i="16"/>
  <c r="M717" i="16"/>
  <c r="M720" i="16"/>
  <c r="M193" i="16"/>
  <c r="M194" i="16"/>
  <c r="M205" i="16"/>
  <c r="M219" i="16"/>
  <c r="M251" i="16"/>
  <c r="M257" i="16"/>
  <c r="M259" i="16"/>
  <c r="M269" i="16"/>
  <c r="M274" i="16"/>
  <c r="M290" i="16"/>
  <c r="M292" i="16"/>
  <c r="M301" i="16"/>
  <c r="M303" i="16"/>
  <c r="M304" i="16"/>
  <c r="M312" i="16"/>
  <c r="M320" i="16"/>
  <c r="M19" i="16"/>
  <c r="M24" i="16"/>
  <c r="M33" i="16"/>
  <c r="M35" i="16"/>
  <c r="M61" i="16"/>
  <c r="M75" i="16"/>
  <c r="M51" i="16"/>
  <c r="M79" i="16"/>
  <c r="M93" i="16"/>
  <c r="M133" i="16"/>
  <c r="M139" i="16"/>
  <c r="M141" i="16"/>
  <c r="M145" i="16"/>
  <c r="M149" i="16"/>
  <c r="M203" i="16"/>
  <c r="M341" i="16"/>
  <c r="M388" i="16"/>
  <c r="M181" i="16"/>
  <c r="M183" i="16"/>
  <c r="M186" i="16"/>
  <c r="M187" i="16"/>
  <c r="M188" i="16"/>
  <c r="M457" i="16"/>
  <c r="M495" i="16"/>
  <c r="M514" i="16"/>
  <c r="M521" i="16"/>
  <c r="M524" i="16"/>
  <c r="M539" i="16"/>
  <c r="M556" i="16"/>
  <c r="M565" i="16"/>
  <c r="M574" i="16"/>
  <c r="M575" i="16"/>
  <c r="M590" i="16"/>
  <c r="M599" i="16"/>
  <c r="M600" i="16"/>
  <c r="M603" i="16"/>
  <c r="M612" i="16"/>
  <c r="M624" i="16"/>
  <c r="M629" i="16"/>
  <c r="M631" i="16"/>
  <c r="M634" i="16"/>
  <c r="M636" i="16"/>
  <c r="M642" i="16"/>
  <c r="M648" i="16"/>
  <c r="M649" i="16"/>
  <c r="M653" i="16"/>
  <c r="M660" i="16"/>
  <c r="M666" i="16"/>
  <c r="M668" i="16"/>
  <c r="M669" i="16"/>
  <c r="M707" i="16"/>
  <c r="M711" i="16"/>
  <c r="M723" i="16"/>
  <c r="M736" i="16"/>
  <c r="M170" i="16"/>
  <c r="M174" i="16"/>
  <c r="M175" i="16"/>
  <c r="M176" i="16"/>
  <c r="M189" i="16"/>
  <c r="M195" i="16"/>
  <c r="M197" i="16"/>
  <c r="M211" i="16"/>
  <c r="M217" i="16"/>
  <c r="M220" i="16"/>
  <c r="M221" i="16"/>
  <c r="M230" i="16"/>
  <c r="M231" i="16"/>
  <c r="M236" i="16"/>
  <c r="M237" i="16"/>
  <c r="M244" i="16"/>
  <c r="M248" i="16"/>
  <c r="M252" i="16"/>
  <c r="M262" i="16"/>
  <c r="M264" i="16"/>
  <c r="M267" i="16"/>
  <c r="M271" i="16"/>
  <c r="M294" i="16"/>
  <c r="M298" i="16"/>
  <c r="M308" i="16"/>
  <c r="M316" i="16"/>
  <c r="M323" i="16"/>
  <c r="M324" i="16"/>
  <c r="M6" i="16"/>
  <c r="M9" i="16"/>
  <c r="M13" i="16"/>
  <c r="M15" i="16"/>
  <c r="M25" i="16"/>
  <c r="M59" i="16"/>
  <c r="M65" i="16"/>
  <c r="M73" i="16"/>
  <c r="M77" i="16"/>
  <c r="M43" i="16"/>
  <c r="M44" i="16"/>
  <c r="M45" i="16"/>
  <c r="M47" i="16"/>
  <c r="M48" i="16"/>
  <c r="M55" i="16"/>
  <c r="M56" i="16"/>
  <c r="M83" i="16"/>
  <c r="M89" i="16"/>
  <c r="M95" i="16"/>
  <c r="M113" i="16"/>
  <c r="M127" i="16"/>
  <c r="M129" i="16"/>
  <c r="M135" i="16"/>
  <c r="M137" i="16"/>
  <c r="M155" i="16"/>
  <c r="M159" i="16"/>
  <c r="M161" i="16"/>
  <c r="M167" i="16"/>
  <c r="M326" i="16"/>
  <c r="M331" i="16"/>
  <c r="M338" i="16"/>
  <c r="M342" i="16"/>
  <c r="M383" i="16"/>
  <c r="M391" i="16"/>
  <c r="M404" i="16"/>
  <c r="M411" i="16"/>
  <c r="M423" i="16"/>
  <c r="M440" i="16"/>
  <c r="M456" i="16"/>
  <c r="M459" i="16"/>
  <c r="M467" i="16"/>
  <c r="M507" i="16"/>
  <c r="M516" i="16"/>
  <c r="M519" i="16"/>
  <c r="M532" i="16"/>
  <c r="M538" i="16"/>
  <c r="M546" i="16"/>
  <c r="M555" i="16"/>
  <c r="M651" i="16"/>
  <c r="M208" i="16"/>
  <c r="M34" i="16"/>
  <c r="M41" i="16"/>
  <c r="M91" i="16"/>
  <c r="M177" i="16"/>
  <c r="M180" i="16"/>
  <c r="M184" i="16"/>
  <c r="M185" i="16"/>
  <c r="M554" i="16"/>
  <c r="M559" i="16"/>
  <c r="M566" i="16"/>
  <c r="M567" i="16"/>
  <c r="M573" i="16"/>
  <c r="M577" i="16"/>
  <c r="M584" i="16"/>
  <c r="M585" i="16"/>
  <c r="M588" i="16"/>
  <c r="M591" i="16"/>
  <c r="M592" i="16"/>
  <c r="M594" i="16"/>
  <c r="M595" i="16"/>
  <c r="M598" i="16"/>
  <c r="M606" i="16"/>
  <c r="M616" i="16"/>
  <c r="M627" i="16"/>
  <c r="M635" i="16"/>
  <c r="M638" i="16"/>
  <c r="M641" i="16"/>
  <c r="M643" i="16"/>
  <c r="M646" i="16"/>
  <c r="M647" i="16"/>
  <c r="M652" i="16"/>
  <c r="M659" i="16"/>
  <c r="M661" i="16"/>
  <c r="M664" i="16"/>
  <c r="M690" i="16"/>
  <c r="M693" i="16"/>
  <c r="M697" i="16"/>
  <c r="M698" i="16"/>
  <c r="M709" i="16"/>
  <c r="M718" i="16"/>
  <c r="M719" i="16"/>
  <c r="M722" i="16"/>
  <c r="M727" i="16"/>
  <c r="M728" i="16"/>
  <c r="M729" i="16"/>
  <c r="M731" i="16"/>
  <c r="M737" i="16"/>
  <c r="M171" i="16"/>
  <c r="M173" i="16"/>
  <c r="M192" i="16"/>
  <c r="M196" i="16"/>
  <c r="M204" i="16"/>
  <c r="M207" i="16"/>
  <c r="M210" i="16"/>
  <c r="M213" i="16"/>
  <c r="M218" i="16"/>
  <c r="M224" i="16"/>
  <c r="M242" i="16"/>
  <c r="M253" i="16"/>
  <c r="M254" i="16"/>
  <c r="M256" i="16"/>
  <c r="M258" i="16"/>
  <c r="M265" i="16"/>
  <c r="M273" i="16"/>
  <c r="M276" i="16"/>
  <c r="M278" i="16"/>
  <c r="M279" i="16"/>
  <c r="M280" i="16"/>
  <c r="M281" i="16"/>
  <c r="M284" i="16"/>
  <c r="M286" i="16"/>
  <c r="M288" i="16"/>
  <c r="M307" i="16"/>
  <c r="M310" i="16"/>
  <c r="M313" i="16"/>
  <c r="M317" i="16"/>
  <c r="M318" i="16"/>
  <c r="M321" i="16"/>
  <c r="M11" i="16"/>
  <c r="M23" i="16"/>
  <c r="M30" i="16"/>
  <c r="M31" i="16"/>
  <c r="M38" i="16"/>
  <c r="M57" i="16"/>
  <c r="M69" i="16"/>
  <c r="M40" i="16"/>
  <c r="M42" i="16"/>
  <c r="M49" i="16"/>
  <c r="M50" i="16"/>
  <c r="M85" i="16"/>
  <c r="M97" i="16"/>
  <c r="M103" i="16"/>
  <c r="M109" i="16"/>
  <c r="M117" i="16"/>
  <c r="M119" i="16"/>
  <c r="M121" i="16"/>
  <c r="M143" i="16"/>
  <c r="M147" i="16"/>
  <c r="M151" i="16"/>
  <c r="M153" i="16"/>
  <c r="M157" i="16"/>
  <c r="M163" i="16"/>
  <c r="M325" i="16"/>
  <c r="M339" i="16"/>
  <c r="M340" i="16"/>
  <c r="M350" i="16"/>
  <c r="M352" i="16"/>
  <c r="M354" i="16"/>
  <c r="M358" i="16"/>
  <c r="M359" i="16"/>
  <c r="M371" i="16"/>
  <c r="M378" i="16"/>
  <c r="M392" i="16"/>
  <c r="M394" i="16"/>
  <c r="M399" i="16"/>
  <c r="M417" i="16"/>
  <c r="M426" i="16"/>
  <c r="M443" i="16"/>
  <c r="M445" i="16"/>
  <c r="M446" i="16"/>
  <c r="M182" i="16"/>
  <c r="M447" i="16"/>
  <c r="M454" i="16"/>
  <c r="M460" i="16"/>
  <c r="M466" i="16"/>
  <c r="M483" i="16"/>
  <c r="M502" i="16"/>
  <c r="M503" i="16"/>
  <c r="M505" i="16"/>
  <c r="M506" i="16"/>
  <c r="M509" i="16"/>
  <c r="M511" i="16"/>
  <c r="M517" i="16"/>
  <c r="M522" i="16"/>
  <c r="M523" i="16"/>
  <c r="M525" i="16"/>
  <c r="M527" i="16"/>
  <c r="M528" i="16"/>
  <c r="M530" i="16"/>
  <c r="M535" i="16"/>
  <c r="M542" i="16"/>
  <c r="M544" i="16"/>
  <c r="M545" i="16"/>
  <c r="M548" i="16"/>
  <c r="M551" i="16"/>
  <c r="M553" i="16"/>
  <c r="M560" i="16"/>
  <c r="M561" i="16"/>
  <c r="M562" i="16"/>
  <c r="M568" i="16"/>
  <c r="M569" i="16"/>
  <c r="M578" i="16"/>
  <c r="M580" i="16"/>
  <c r="M582" i="16"/>
  <c r="M596" i="16"/>
  <c r="M597" i="16"/>
  <c r="M602" i="16"/>
  <c r="M610" i="16"/>
  <c r="M611" i="16"/>
  <c r="M615" i="16"/>
  <c r="M618" i="16"/>
  <c r="M620" i="16"/>
  <c r="M621" i="16"/>
  <c r="M622" i="16"/>
  <c r="M630" i="16"/>
  <c r="M633" i="16"/>
  <c r="M639" i="16"/>
  <c r="M650" i="16"/>
  <c r="M655" i="16"/>
  <c r="M658" i="16"/>
  <c r="M662" i="16"/>
  <c r="M665" i="16"/>
  <c r="M667" i="16"/>
  <c r="M670" i="16"/>
  <c r="M673" i="16"/>
  <c r="M675" i="16"/>
  <c r="M679" i="16"/>
  <c r="M681" i="16"/>
  <c r="M683" i="16"/>
  <c r="M687" i="16"/>
  <c r="M689" i="16"/>
  <c r="M695" i="16"/>
  <c r="M699" i="16"/>
  <c r="M703" i="16"/>
  <c r="M705" i="16"/>
  <c r="M712" i="16"/>
  <c r="M713" i="16"/>
  <c r="M714" i="16"/>
  <c r="M716" i="16"/>
  <c r="M725" i="16"/>
  <c r="M733" i="16"/>
  <c r="M734" i="16"/>
  <c r="M169" i="16"/>
  <c r="M201" i="16"/>
  <c r="M209" i="16"/>
  <c r="M216" i="16"/>
  <c r="M222" i="16"/>
  <c r="M225" i="16"/>
  <c r="M232" i="16"/>
  <c r="M235" i="16"/>
  <c r="M245" i="16"/>
  <c r="M246" i="16"/>
  <c r="M247" i="16"/>
  <c r="M249" i="16"/>
  <c r="M260" i="16"/>
  <c r="M263" i="16"/>
  <c r="M275" i="16"/>
  <c r="M282" i="16"/>
  <c r="M287" i="16"/>
  <c r="M291" i="16"/>
  <c r="M293" i="16"/>
  <c r="M306" i="16"/>
  <c r="M309" i="16"/>
  <c r="M311" i="16"/>
  <c r="M315" i="16"/>
  <c r="M319" i="16"/>
  <c r="M322" i="16"/>
  <c r="M17" i="16"/>
  <c r="M21" i="16"/>
  <c r="M26" i="16"/>
  <c r="M28" i="16"/>
  <c r="M32" i="16"/>
  <c r="M37" i="16"/>
  <c r="M63" i="16"/>
  <c r="M39" i="16"/>
  <c r="M46" i="16"/>
  <c r="M53" i="16"/>
  <c r="M87" i="16"/>
  <c r="M105" i="16"/>
  <c r="M111" i="16"/>
  <c r="M115" i="16"/>
  <c r="M123" i="16"/>
  <c r="M131" i="16"/>
  <c r="M179" i="16"/>
  <c r="M215" i="16"/>
  <c r="M227" i="16"/>
  <c r="M239" i="16"/>
  <c r="M327" i="16"/>
  <c r="M60" i="16"/>
  <c r="M58" i="16"/>
  <c r="M62" i="16"/>
  <c r="M64" i="16"/>
  <c r="M337" i="16"/>
  <c r="M343" i="16"/>
  <c r="M345" i="16"/>
  <c r="M66" i="16"/>
  <c r="M356" i="16"/>
  <c r="M369" i="16"/>
  <c r="M68" i="16"/>
  <c r="M373" i="16"/>
  <c r="M70" i="16"/>
  <c r="M72" i="16"/>
  <c r="M74" i="16"/>
  <c r="M401" i="16"/>
  <c r="M405" i="16"/>
  <c r="M76" i="16"/>
  <c r="M410" i="16"/>
  <c r="M415" i="16"/>
  <c r="M420" i="16"/>
  <c r="M421" i="16"/>
  <c r="M78" i="16"/>
  <c r="M80" i="16"/>
  <c r="M148" i="16"/>
  <c r="M150" i="16"/>
  <c r="M82" i="16"/>
  <c r="M455" i="16"/>
  <c r="M471" i="16"/>
  <c r="M86" i="16"/>
  <c r="M88" i="16"/>
  <c r="M90" i="16"/>
  <c r="M94" i="16"/>
  <c r="M484" i="16"/>
  <c r="M498" i="16"/>
  <c r="M510" i="16"/>
  <c r="M108" i="16"/>
  <c r="M537" i="16"/>
  <c r="M541" i="16"/>
  <c r="M110" i="16"/>
  <c r="M112" i="16"/>
  <c r="M116" i="16"/>
  <c r="M120" i="16"/>
  <c r="M586" i="16"/>
  <c r="M607" i="16"/>
  <c r="M608" i="16"/>
  <c r="M614" i="16"/>
  <c r="M617" i="16"/>
  <c r="M637" i="16"/>
  <c r="M640" i="16"/>
  <c r="M126" i="16"/>
  <c r="M645" i="16"/>
  <c r="M656" i="16"/>
  <c r="M663" i="16"/>
  <c r="M672" i="16"/>
  <c r="M677" i="16"/>
  <c r="M132" i="16"/>
  <c r="M680" i="16"/>
  <c r="M684" i="16"/>
  <c r="M134" i="16"/>
  <c r="M685" i="16"/>
  <c r="M136" i="16"/>
  <c r="M692" i="16"/>
  <c r="M696" i="16"/>
  <c r="M138" i="16"/>
  <c r="M706" i="16"/>
  <c r="M721" i="16"/>
  <c r="M726" i="16"/>
  <c r="M140" i="16"/>
  <c r="M142" i="16"/>
  <c r="M730" i="16"/>
  <c r="M144" i="16"/>
  <c r="M172" i="16"/>
  <c r="M146" i="16"/>
  <c r="M198" i="16"/>
  <c r="M206" i="16"/>
  <c r="M156" i="16"/>
  <c r="M223" i="16"/>
  <c r="M228" i="16"/>
  <c r="M160" i="16"/>
  <c r="M162" i="16"/>
  <c r="M240" i="16"/>
  <c r="M164" i="16"/>
  <c r="M255" i="16"/>
  <c r="M178" i="16"/>
  <c r="M190" i="16"/>
  <c r="M266" i="16"/>
  <c r="M270" i="16"/>
  <c r="M214" i="16"/>
  <c r="M289" i="16"/>
  <c r="M226" i="16"/>
  <c r="M238" i="16"/>
  <c r="M295" i="16"/>
  <c r="M261" i="16"/>
  <c r="M300" i="16"/>
  <c r="M314" i="16"/>
  <c r="M283" i="16"/>
  <c r="M4" i="16"/>
  <c r="M29" i="16"/>
  <c r="M7" i="16"/>
  <c r="M12" i="16"/>
  <c r="M8" i="16"/>
  <c r="M81" i="16"/>
  <c r="M14" i="16"/>
  <c r="M16" i="16"/>
  <c r="M101" i="16"/>
  <c r="M107" i="16"/>
  <c r="M18" i="16"/>
  <c r="M20" i="16"/>
  <c r="M22" i="16"/>
  <c r="M191" i="16"/>
  <c r="M229" i="16"/>
  <c r="M202" i="16"/>
  <c r="M84" i="16"/>
  <c r="M479" i="16"/>
  <c r="M92" i="16"/>
  <c r="M96" i="16"/>
  <c r="M487" i="16"/>
  <c r="M98" i="16"/>
  <c r="M499" i="16"/>
  <c r="M100" i="16"/>
  <c r="M102" i="16"/>
  <c r="M104" i="16"/>
  <c r="M106" i="16"/>
  <c r="M557" i="16"/>
  <c r="M558" i="16"/>
  <c r="M114" i="16"/>
  <c r="M571" i="16"/>
  <c r="M118" i="16"/>
  <c r="M587" i="16"/>
  <c r="M122" i="16"/>
  <c r="M632" i="16"/>
  <c r="M124" i="16"/>
  <c r="M644" i="16"/>
  <c r="M128" i="16"/>
  <c r="M130" i="16"/>
  <c r="M168" i="16"/>
  <c r="M152" i="16"/>
  <c r="M154" i="16"/>
  <c r="M158" i="16"/>
  <c r="M166" i="16"/>
  <c r="M250" i="16"/>
  <c r="M272" i="16"/>
  <c r="M3" i="16"/>
  <c r="M5" i="16"/>
  <c r="M52" i="16"/>
  <c r="M10" i="16"/>
  <c r="M54" i="16"/>
  <c r="M99" i="16"/>
  <c r="N328" i="16"/>
  <c r="N329" i="16"/>
  <c r="N330" i="16"/>
  <c r="N332" i="16"/>
  <c r="N333" i="16"/>
  <c r="N334" i="16"/>
  <c r="N335" i="16"/>
  <c r="N347" i="16"/>
  <c r="N349" i="16"/>
  <c r="N351" i="16"/>
  <c r="N353" i="16"/>
  <c r="N355" i="16"/>
  <c r="N361" i="16"/>
  <c r="N365" i="16"/>
  <c r="N366" i="16"/>
  <c r="N367" i="16"/>
  <c r="N372" i="16"/>
  <c r="N374" i="16"/>
  <c r="N377" i="16"/>
  <c r="N379" i="16"/>
  <c r="N381" i="16"/>
  <c r="N382" i="16"/>
  <c r="N385" i="16"/>
  <c r="N386" i="16"/>
  <c r="N387" i="16"/>
  <c r="N393" i="16"/>
  <c r="N395" i="16"/>
  <c r="N396" i="16"/>
  <c r="N397" i="16"/>
  <c r="N398" i="16"/>
  <c r="N402" i="16"/>
  <c r="N403" i="16"/>
  <c r="N406" i="16"/>
  <c r="N407" i="16"/>
  <c r="N412" i="16"/>
  <c r="N414" i="16"/>
  <c r="N416" i="16"/>
  <c r="N419" i="16"/>
  <c r="N424" i="16"/>
  <c r="N427" i="16"/>
  <c r="N428" i="16"/>
  <c r="N429" i="16"/>
  <c r="N430" i="16"/>
  <c r="N432" i="16"/>
  <c r="N433" i="16"/>
  <c r="N434" i="16"/>
  <c r="N435" i="16"/>
  <c r="N436" i="16"/>
  <c r="N437" i="16"/>
  <c r="N438" i="16"/>
  <c r="N439" i="16"/>
  <c r="N441" i="16"/>
  <c r="N444" i="16"/>
  <c r="N448" i="16"/>
  <c r="N449" i="16"/>
  <c r="N450" i="16"/>
  <c r="N451" i="16"/>
  <c r="N453" i="16"/>
  <c r="N461" i="16"/>
  <c r="N462" i="16"/>
  <c r="N464" i="16"/>
  <c r="N465" i="16"/>
  <c r="N468" i="16"/>
  <c r="N475" i="16"/>
  <c r="N476" i="16"/>
  <c r="N477" i="16"/>
  <c r="N480" i="16"/>
  <c r="N481" i="16"/>
  <c r="N482" i="16"/>
  <c r="N490" i="16"/>
  <c r="N491" i="16"/>
  <c r="N501" i="16"/>
  <c r="N512" i="16"/>
  <c r="N531" i="16"/>
  <c r="N550" i="16"/>
  <c r="N609" i="16"/>
  <c r="N628" i="16"/>
  <c r="N732" i="16"/>
  <c r="N199" i="16"/>
  <c r="N200" i="16"/>
  <c r="N212" i="16"/>
  <c r="N268" i="16"/>
  <c r="N277" i="16"/>
  <c r="N285" i="16"/>
  <c r="N297" i="16"/>
  <c r="N299" i="16"/>
  <c r="N370" i="16"/>
  <c r="N413" i="16"/>
  <c r="N442" i="16"/>
  <c r="N452" i="16"/>
  <c r="N463" i="16"/>
  <c r="N472" i="16"/>
  <c r="N473" i="16"/>
  <c r="N474" i="16"/>
  <c r="N478" i="16"/>
  <c r="N485" i="16"/>
  <c r="N486" i="16"/>
  <c r="N488" i="16"/>
  <c r="N489" i="16"/>
  <c r="N494" i="16"/>
  <c r="N500" i="16"/>
  <c r="N526" i="16"/>
  <c r="N529" i="16"/>
  <c r="N534" i="16"/>
  <c r="N570" i="16"/>
  <c r="N701" i="16"/>
  <c r="N708" i="16"/>
  <c r="N233" i="16"/>
  <c r="N234" i="16"/>
  <c r="N241" i="16"/>
  <c r="N243" i="16"/>
  <c r="N302" i="16"/>
  <c r="N305" i="16"/>
  <c r="N27" i="16"/>
  <c r="N36" i="16"/>
  <c r="N67" i="16"/>
  <c r="N71" i="16"/>
  <c r="N125" i="16"/>
  <c r="N165" i="16"/>
  <c r="N344" i="16"/>
  <c r="N360" i="16"/>
  <c r="N368" i="16"/>
  <c r="N375" i="16"/>
  <c r="N380" i="16"/>
  <c r="N384" i="16"/>
  <c r="N389" i="16"/>
  <c r="N400" i="16"/>
  <c r="N408" i="16"/>
  <c r="N409" i="16"/>
  <c r="N418" i="16"/>
  <c r="N422" i="16"/>
  <c r="N425" i="16"/>
  <c r="N431" i="16"/>
  <c r="N469" i="16"/>
  <c r="N493" i="16"/>
  <c r="N496" i="16"/>
  <c r="N497" i="16"/>
  <c r="N508" i="16"/>
  <c r="N515" i="16"/>
  <c r="N520" i="16"/>
  <c r="N547" i="16"/>
  <c r="N549" i="16"/>
  <c r="N564" i="16"/>
  <c r="N715" i="16"/>
  <c r="N735" i="16"/>
  <c r="N470" i="16"/>
  <c r="N626" i="16"/>
  <c r="N678" i="16"/>
  <c r="N724" i="16"/>
  <c r="N296" i="16"/>
  <c r="N336" i="16"/>
  <c r="N346" i="16"/>
  <c r="N348" i="16"/>
  <c r="N357" i="16"/>
  <c r="N362" i="16"/>
  <c r="N363" i="16"/>
  <c r="N364" i="16"/>
  <c r="N376" i="16"/>
  <c r="N390" i="16"/>
  <c r="N458" i="16"/>
  <c r="N492" i="16"/>
  <c r="N504" i="16"/>
  <c r="N513" i="16"/>
  <c r="N518" i="16"/>
  <c r="N533" i="16"/>
  <c r="N536" i="16"/>
  <c r="N540" i="16"/>
  <c r="N543" i="16"/>
  <c r="N552" i="16"/>
  <c r="N563" i="16"/>
  <c r="N572" i="16"/>
  <c r="N576" i="16"/>
  <c r="N579" i="16"/>
  <c r="N581" i="16"/>
  <c r="N583" i="16"/>
  <c r="N589" i="16"/>
  <c r="N593" i="16"/>
  <c r="N601" i="16"/>
  <c r="N604" i="16"/>
  <c r="N605" i="16"/>
  <c r="N613" i="16"/>
  <c r="N619" i="16"/>
  <c r="N623" i="16"/>
  <c r="N625" i="16"/>
  <c r="N654" i="16"/>
  <c r="N657" i="16"/>
  <c r="N671" i="16"/>
  <c r="N674" i="16"/>
  <c r="N676" i="16"/>
  <c r="N682" i="16"/>
  <c r="N686" i="16"/>
  <c r="N688" i="16"/>
  <c r="N691" i="16"/>
  <c r="N694" i="16"/>
  <c r="N700" i="16"/>
  <c r="N702" i="16"/>
  <c r="N704" i="16"/>
  <c r="N710" i="16"/>
  <c r="N717" i="16"/>
  <c r="N720" i="16"/>
  <c r="N193" i="16"/>
  <c r="N194" i="16"/>
  <c r="N205" i="16"/>
  <c r="N219" i="16"/>
  <c r="N251" i="16"/>
  <c r="N257" i="16"/>
  <c r="N259" i="16"/>
  <c r="N269" i="16"/>
  <c r="N274" i="16"/>
  <c r="N290" i="16"/>
  <c r="N292" i="16"/>
  <c r="N301" i="16"/>
  <c r="N303" i="16"/>
  <c r="N304" i="16"/>
  <c r="N312" i="16"/>
  <c r="N320" i="16"/>
  <c r="N19" i="16"/>
  <c r="N24" i="16"/>
  <c r="N33" i="16"/>
  <c r="N35" i="16"/>
  <c r="N61" i="16"/>
  <c r="N75" i="16"/>
  <c r="N51" i="16"/>
  <c r="N79" i="16"/>
  <c r="N93" i="16"/>
  <c r="N133" i="16"/>
  <c r="N139" i="16"/>
  <c r="N141" i="16"/>
  <c r="N145" i="16"/>
  <c r="N149" i="16"/>
  <c r="N203" i="16"/>
  <c r="N341" i="16"/>
  <c r="N388" i="16"/>
  <c r="N181" i="16"/>
  <c r="N183" i="16"/>
  <c r="N186" i="16"/>
  <c r="N187" i="16"/>
  <c r="N188" i="16"/>
  <c r="N457" i="16"/>
  <c r="N495" i="16"/>
  <c r="N514" i="16"/>
  <c r="N521" i="16"/>
  <c r="N524" i="16"/>
  <c r="N539" i="16"/>
  <c r="N556" i="16"/>
  <c r="N565" i="16"/>
  <c r="N574" i="16"/>
  <c r="N575" i="16"/>
  <c r="N590" i="16"/>
  <c r="N599" i="16"/>
  <c r="N600" i="16"/>
  <c r="N603" i="16"/>
  <c r="N612" i="16"/>
  <c r="N624" i="16"/>
  <c r="N629" i="16"/>
  <c r="N631" i="16"/>
  <c r="N634" i="16"/>
  <c r="N636" i="16"/>
  <c r="N642" i="16"/>
  <c r="N648" i="16"/>
  <c r="N649" i="16"/>
  <c r="N653" i="16"/>
  <c r="N660" i="16"/>
  <c r="N666" i="16"/>
  <c r="N668" i="16"/>
  <c r="N669" i="16"/>
  <c r="N707" i="16"/>
  <c r="N711" i="16"/>
  <c r="N723" i="16"/>
  <c r="N736" i="16"/>
  <c r="N170" i="16"/>
  <c r="N174" i="16"/>
  <c r="N175" i="16"/>
  <c r="N176" i="16"/>
  <c r="N189" i="16"/>
  <c r="N195" i="16"/>
  <c r="N197" i="16"/>
  <c r="N211" i="16"/>
  <c r="N217" i="16"/>
  <c r="N220" i="16"/>
  <c r="N221" i="16"/>
  <c r="N230" i="16"/>
  <c r="N231" i="16"/>
  <c r="N236" i="16"/>
  <c r="N237" i="16"/>
  <c r="N244" i="16"/>
  <c r="N248" i="16"/>
  <c r="N252" i="16"/>
  <c r="N262" i="16"/>
  <c r="N264" i="16"/>
  <c r="N267" i="16"/>
  <c r="N271" i="16"/>
  <c r="N294" i="16"/>
  <c r="N298" i="16"/>
  <c r="N308" i="16"/>
  <c r="N316" i="16"/>
  <c r="N323" i="16"/>
  <c r="N324" i="16"/>
  <c r="N6" i="16"/>
  <c r="N9" i="16"/>
  <c r="N13" i="16"/>
  <c r="N15" i="16"/>
  <c r="N25" i="16"/>
  <c r="N59" i="16"/>
  <c r="N65" i="16"/>
  <c r="N73" i="16"/>
  <c r="N77" i="16"/>
  <c r="N43" i="16"/>
  <c r="N44" i="16"/>
  <c r="N45" i="16"/>
  <c r="N47" i="16"/>
  <c r="N48" i="16"/>
  <c r="N55" i="16"/>
  <c r="N56" i="16"/>
  <c r="N83" i="16"/>
  <c r="N89" i="16"/>
  <c r="N95" i="16"/>
  <c r="N113" i="16"/>
  <c r="N127" i="16"/>
  <c r="N129" i="16"/>
  <c r="N135" i="16"/>
  <c r="N137" i="16"/>
  <c r="N155" i="16"/>
  <c r="N159" i="16"/>
  <c r="N161" i="16"/>
  <c r="N167" i="16"/>
  <c r="N326" i="16"/>
  <c r="N331" i="16"/>
  <c r="N338" i="16"/>
  <c r="N342" i="16"/>
  <c r="N383" i="16"/>
  <c r="N391" i="16"/>
  <c r="N404" i="16"/>
  <c r="N411" i="16"/>
  <c r="N423" i="16"/>
  <c r="N440" i="16"/>
  <c r="N456" i="16"/>
  <c r="N459" i="16"/>
  <c r="N467" i="16"/>
  <c r="N507" i="16"/>
  <c r="N516" i="16"/>
  <c r="N519" i="16"/>
  <c r="N532" i="16"/>
  <c r="N538" i="16"/>
  <c r="N546" i="16"/>
  <c r="N555" i="16"/>
  <c r="N651" i="16"/>
  <c r="N208" i="16"/>
  <c r="N34" i="16"/>
  <c r="N41" i="16"/>
  <c r="N91" i="16"/>
  <c r="N177" i="16"/>
  <c r="N180" i="16"/>
  <c r="N184" i="16"/>
  <c r="N185" i="16"/>
  <c r="N554" i="16"/>
  <c r="N559" i="16"/>
  <c r="N566" i="16"/>
  <c r="N567" i="16"/>
  <c r="N573" i="16"/>
  <c r="N577" i="16"/>
  <c r="N584" i="16"/>
  <c r="N585" i="16"/>
  <c r="N588" i="16"/>
  <c r="N591" i="16"/>
  <c r="N592" i="16"/>
  <c r="N594" i="16"/>
  <c r="N595" i="16"/>
  <c r="N598" i="16"/>
  <c r="N606" i="16"/>
  <c r="N616" i="16"/>
  <c r="N627" i="16"/>
  <c r="N635" i="16"/>
  <c r="N638" i="16"/>
  <c r="N641" i="16"/>
  <c r="N643" i="16"/>
  <c r="N646" i="16"/>
  <c r="N647" i="16"/>
  <c r="N652" i="16"/>
  <c r="N659" i="16"/>
  <c r="N661" i="16"/>
  <c r="N664" i="16"/>
  <c r="N690" i="16"/>
  <c r="N693" i="16"/>
  <c r="N697" i="16"/>
  <c r="N698" i="16"/>
  <c r="N709" i="16"/>
  <c r="N718" i="16"/>
  <c r="N719" i="16"/>
  <c r="N722" i="16"/>
  <c r="N727" i="16"/>
  <c r="N728" i="16"/>
  <c r="N729" i="16"/>
  <c r="N731" i="16"/>
  <c r="N737" i="16"/>
  <c r="N171" i="16"/>
  <c r="N173" i="16"/>
  <c r="N192" i="16"/>
  <c r="N196" i="16"/>
  <c r="N204" i="16"/>
  <c r="N207" i="16"/>
  <c r="N210" i="16"/>
  <c r="N213" i="16"/>
  <c r="N218" i="16"/>
  <c r="N224" i="16"/>
  <c r="N242" i="16"/>
  <c r="N253" i="16"/>
  <c r="N254" i="16"/>
  <c r="N256" i="16"/>
  <c r="N258" i="16"/>
  <c r="N265" i="16"/>
  <c r="N273" i="16"/>
  <c r="N276" i="16"/>
  <c r="N278" i="16"/>
  <c r="N279" i="16"/>
  <c r="N280" i="16"/>
  <c r="N281" i="16"/>
  <c r="N284" i="16"/>
  <c r="N286" i="16"/>
  <c r="N288" i="16"/>
  <c r="N307" i="16"/>
  <c r="N310" i="16"/>
  <c r="N313" i="16"/>
  <c r="N317" i="16"/>
  <c r="N318" i="16"/>
  <c r="N321" i="16"/>
  <c r="N11" i="16"/>
  <c r="N23" i="16"/>
  <c r="N30" i="16"/>
  <c r="N31" i="16"/>
  <c r="N38" i="16"/>
  <c r="N57" i="16"/>
  <c r="N69" i="16"/>
  <c r="N40" i="16"/>
  <c r="N42" i="16"/>
  <c r="N49" i="16"/>
  <c r="N50" i="16"/>
  <c r="N85" i="16"/>
  <c r="N97" i="16"/>
  <c r="N103" i="16"/>
  <c r="N109" i="16"/>
  <c r="N117" i="16"/>
  <c r="N119" i="16"/>
  <c r="N121" i="16"/>
  <c r="N143" i="16"/>
  <c r="N147" i="16"/>
  <c r="N151" i="16"/>
  <c r="N153" i="16"/>
  <c r="N157" i="16"/>
  <c r="N163" i="16"/>
  <c r="N325" i="16"/>
  <c r="N339" i="16"/>
  <c r="N340" i="16"/>
  <c r="N350" i="16"/>
  <c r="N352" i="16"/>
  <c r="N354" i="16"/>
  <c r="N358" i="16"/>
  <c r="N359" i="16"/>
  <c r="N371" i="16"/>
  <c r="N378" i="16"/>
  <c r="N392" i="16"/>
  <c r="N394" i="16"/>
  <c r="N399" i="16"/>
  <c r="N417" i="16"/>
  <c r="N426" i="16"/>
  <c r="N443" i="16"/>
  <c r="N445" i="16"/>
  <c r="N446" i="16"/>
  <c r="N182" i="16"/>
  <c r="N447" i="16"/>
  <c r="N454" i="16"/>
  <c r="N460" i="16"/>
  <c r="N466" i="16"/>
  <c r="N483" i="16"/>
  <c r="N502" i="16"/>
  <c r="N503" i="16"/>
  <c r="N505" i="16"/>
  <c r="N506" i="16"/>
  <c r="N509" i="16"/>
  <c r="N511" i="16"/>
  <c r="N517" i="16"/>
  <c r="N522" i="16"/>
  <c r="N523" i="16"/>
  <c r="N525" i="16"/>
  <c r="N527" i="16"/>
  <c r="N528" i="16"/>
  <c r="N530" i="16"/>
  <c r="N535" i="16"/>
  <c r="N542" i="16"/>
  <c r="N544" i="16"/>
  <c r="N545" i="16"/>
  <c r="N548" i="16"/>
  <c r="N551" i="16"/>
  <c r="N553" i="16"/>
  <c r="N560" i="16"/>
  <c r="N561" i="16"/>
  <c r="N562" i="16"/>
  <c r="N568" i="16"/>
  <c r="N569" i="16"/>
  <c r="N578" i="16"/>
  <c r="N580" i="16"/>
  <c r="N582" i="16"/>
  <c r="N596" i="16"/>
  <c r="N597" i="16"/>
  <c r="N602" i="16"/>
  <c r="N610" i="16"/>
  <c r="N611" i="16"/>
  <c r="N615" i="16"/>
  <c r="N618" i="16"/>
  <c r="N620" i="16"/>
  <c r="N621" i="16"/>
  <c r="N622" i="16"/>
  <c r="N630" i="16"/>
  <c r="N633" i="16"/>
  <c r="N639" i="16"/>
  <c r="N650" i="16"/>
  <c r="N655" i="16"/>
  <c r="N658" i="16"/>
  <c r="N662" i="16"/>
  <c r="N665" i="16"/>
  <c r="N667" i="16"/>
  <c r="N670" i="16"/>
  <c r="N673" i="16"/>
  <c r="N675" i="16"/>
  <c r="N679" i="16"/>
  <c r="N681" i="16"/>
  <c r="N683" i="16"/>
  <c r="N687" i="16"/>
  <c r="N689" i="16"/>
  <c r="N695" i="16"/>
  <c r="N699" i="16"/>
  <c r="N703" i="16"/>
  <c r="N705" i="16"/>
  <c r="N712" i="16"/>
  <c r="N713" i="16"/>
  <c r="N714" i="16"/>
  <c r="N716" i="16"/>
  <c r="N725" i="16"/>
  <c r="N733" i="16"/>
  <c r="N734" i="16"/>
  <c r="N169" i="16"/>
  <c r="N201" i="16"/>
  <c r="N209" i="16"/>
  <c r="N216" i="16"/>
  <c r="N222" i="16"/>
  <c r="N225" i="16"/>
  <c r="N232" i="16"/>
  <c r="N235" i="16"/>
  <c r="N245" i="16"/>
  <c r="N246" i="16"/>
  <c r="N247" i="16"/>
  <c r="N249" i="16"/>
  <c r="N260" i="16"/>
  <c r="N263" i="16"/>
  <c r="N275" i="16"/>
  <c r="N282" i="16"/>
  <c r="N287" i="16"/>
  <c r="N291" i="16"/>
  <c r="N293" i="16"/>
  <c r="N306" i="16"/>
  <c r="N309" i="16"/>
  <c r="N311" i="16"/>
  <c r="N315" i="16"/>
  <c r="N319" i="16"/>
  <c r="N322" i="16"/>
  <c r="N17" i="16"/>
  <c r="N21" i="16"/>
  <c r="N26" i="16"/>
  <c r="N28" i="16"/>
  <c r="N32" i="16"/>
  <c r="N37" i="16"/>
  <c r="N63" i="16"/>
  <c r="N39" i="16"/>
  <c r="N46" i="16"/>
  <c r="N53" i="16"/>
  <c r="N87" i="16"/>
  <c r="N105" i="16"/>
  <c r="N111" i="16"/>
  <c r="N115" i="16"/>
  <c r="N123" i="16"/>
  <c r="N131" i="16"/>
  <c r="N179" i="16"/>
  <c r="N215" i="16"/>
  <c r="N227" i="16"/>
  <c r="N239" i="16"/>
  <c r="N327" i="16"/>
  <c r="N60" i="16"/>
  <c r="N58" i="16"/>
  <c r="N62" i="16"/>
  <c r="N64" i="16"/>
  <c r="N337" i="16"/>
  <c r="N343" i="16"/>
  <c r="N345" i="16"/>
  <c r="N66" i="16"/>
  <c r="N356" i="16"/>
  <c r="N369" i="16"/>
  <c r="N68" i="16"/>
  <c r="N373" i="16"/>
  <c r="N70" i="16"/>
  <c r="N72" i="16"/>
  <c r="N74" i="16"/>
  <c r="N401" i="16"/>
  <c r="N405" i="16"/>
  <c r="N76" i="16"/>
  <c r="N410" i="16"/>
  <c r="N415" i="16"/>
  <c r="N420" i="16"/>
  <c r="N421" i="16"/>
  <c r="N78" i="16"/>
  <c r="N80" i="16"/>
  <c r="N148" i="16"/>
  <c r="N150" i="16"/>
  <c r="N82" i="16"/>
  <c r="N455" i="16"/>
  <c r="N471" i="16"/>
  <c r="N86" i="16"/>
  <c r="N88" i="16"/>
  <c r="N90" i="16"/>
  <c r="N94" i="16"/>
  <c r="N484" i="16"/>
  <c r="N498" i="16"/>
  <c r="N510" i="16"/>
  <c r="N108" i="16"/>
  <c r="N537" i="16"/>
  <c r="N541" i="16"/>
  <c r="N110" i="16"/>
  <c r="N112" i="16"/>
  <c r="N116" i="16"/>
  <c r="N120" i="16"/>
  <c r="N586" i="16"/>
  <c r="N607" i="16"/>
  <c r="N608" i="16"/>
  <c r="N614" i="16"/>
  <c r="N617" i="16"/>
  <c r="N637" i="16"/>
  <c r="N640" i="16"/>
  <c r="N126" i="16"/>
  <c r="N645" i="16"/>
  <c r="N656" i="16"/>
  <c r="N663" i="16"/>
  <c r="N672" i="16"/>
  <c r="N677" i="16"/>
  <c r="N132" i="16"/>
  <c r="N680" i="16"/>
  <c r="N684" i="16"/>
  <c r="N134" i="16"/>
  <c r="N685" i="16"/>
  <c r="N136" i="16"/>
  <c r="N692" i="16"/>
  <c r="N696" i="16"/>
  <c r="N138" i="16"/>
  <c r="N706" i="16"/>
  <c r="N721" i="16"/>
  <c r="N726" i="16"/>
  <c r="N140" i="16"/>
  <c r="N142" i="16"/>
  <c r="N730" i="16"/>
  <c r="N144" i="16"/>
  <c r="N172" i="16"/>
  <c r="N146" i="16"/>
  <c r="N198" i="16"/>
  <c r="N206" i="16"/>
  <c r="N156" i="16"/>
  <c r="N223" i="16"/>
  <c r="N228" i="16"/>
  <c r="N160" i="16"/>
  <c r="N162" i="16"/>
  <c r="N240" i="16"/>
  <c r="N164" i="16"/>
  <c r="N255" i="16"/>
  <c r="N178" i="16"/>
  <c r="N190" i="16"/>
  <c r="N266" i="16"/>
  <c r="N270" i="16"/>
  <c r="N214" i="16"/>
  <c r="N289" i="16"/>
  <c r="N226" i="16"/>
  <c r="N238" i="16"/>
  <c r="N295" i="16"/>
  <c r="N261" i="16"/>
  <c r="N300" i="16"/>
  <c r="N314" i="16"/>
  <c r="N283" i="16"/>
  <c r="N4" i="16"/>
  <c r="N29" i="16"/>
  <c r="N7" i="16"/>
  <c r="N12" i="16"/>
  <c r="N8" i="16"/>
  <c r="N81" i="16"/>
  <c r="N14" i="16"/>
  <c r="N16" i="16"/>
  <c r="N101" i="16"/>
  <c r="N107" i="16"/>
  <c r="N18" i="16"/>
  <c r="N20" i="16"/>
  <c r="N22" i="16"/>
  <c r="N191" i="16"/>
  <c r="N229" i="16"/>
  <c r="N202" i="16"/>
  <c r="N84" i="16"/>
  <c r="N479" i="16"/>
  <c r="N92" i="16"/>
  <c r="N96" i="16"/>
  <c r="N487" i="16"/>
  <c r="N98" i="16"/>
  <c r="N499" i="16"/>
  <c r="N100" i="16"/>
  <c r="N102" i="16"/>
  <c r="N104" i="16"/>
  <c r="N106" i="16"/>
  <c r="N557" i="16"/>
  <c r="N558" i="16"/>
  <c r="N114" i="16"/>
  <c r="N571" i="16"/>
  <c r="N118" i="16"/>
  <c r="N587" i="16"/>
  <c r="N122" i="16"/>
  <c r="N632" i="16"/>
  <c r="N124" i="16"/>
  <c r="N644" i="16"/>
  <c r="N128" i="16"/>
  <c r="N130" i="16"/>
  <c r="N168" i="16"/>
  <c r="N152" i="16"/>
  <c r="N154" i="16"/>
  <c r="N158" i="16"/>
  <c r="N166" i="16"/>
  <c r="N250" i="16"/>
  <c r="N272" i="16"/>
  <c r="N3" i="16"/>
  <c r="N5" i="16"/>
  <c r="N52" i="16"/>
  <c r="N10" i="16"/>
  <c r="N54" i="16"/>
  <c r="N99" i="16"/>
  <c r="O328" i="16"/>
  <c r="O329" i="16"/>
  <c r="O330" i="16"/>
  <c r="O332" i="16"/>
  <c r="O333" i="16"/>
  <c r="O334" i="16"/>
  <c r="O335" i="16"/>
  <c r="O347" i="16"/>
  <c r="O349" i="16"/>
  <c r="O351" i="16"/>
  <c r="O353" i="16"/>
  <c r="O355" i="16"/>
  <c r="O361" i="16"/>
  <c r="O365" i="16"/>
  <c r="O366" i="16"/>
  <c r="O367" i="16"/>
  <c r="O372" i="16"/>
  <c r="O374" i="16"/>
  <c r="O377" i="16"/>
  <c r="O379" i="16"/>
  <c r="O381" i="16"/>
  <c r="O382" i="16"/>
  <c r="O385" i="16"/>
  <c r="O386" i="16"/>
  <c r="O387" i="16"/>
  <c r="O393" i="16"/>
  <c r="O395" i="16"/>
  <c r="O396" i="16"/>
  <c r="O397" i="16"/>
  <c r="O398" i="16"/>
  <c r="O402" i="16"/>
  <c r="O403" i="16"/>
  <c r="O406" i="16"/>
  <c r="O407" i="16"/>
  <c r="O412" i="16"/>
  <c r="O414" i="16"/>
  <c r="O416" i="16"/>
  <c r="O419" i="16"/>
  <c r="O424" i="16"/>
  <c r="O427" i="16"/>
  <c r="O428" i="16"/>
  <c r="O429" i="16"/>
  <c r="O430" i="16"/>
  <c r="O432" i="16"/>
  <c r="O433" i="16"/>
  <c r="O434" i="16"/>
  <c r="O435" i="16"/>
  <c r="O436" i="16"/>
  <c r="O437" i="16"/>
  <c r="O438" i="16"/>
  <c r="O439" i="16"/>
  <c r="O441" i="16"/>
  <c r="O444" i="16"/>
  <c r="O448" i="16"/>
  <c r="O449" i="16"/>
  <c r="O450" i="16"/>
  <c r="O451" i="16"/>
  <c r="O453" i="16"/>
  <c r="O461" i="16"/>
  <c r="O462" i="16"/>
  <c r="O464" i="16"/>
  <c r="O465" i="16"/>
  <c r="O468" i="16"/>
  <c r="O475" i="16"/>
  <c r="O476" i="16"/>
  <c r="O477" i="16"/>
  <c r="O480" i="16"/>
  <c r="O481" i="16"/>
  <c r="O482" i="16"/>
  <c r="O490" i="16"/>
  <c r="O491" i="16"/>
  <c r="O501" i="16"/>
  <c r="O512" i="16"/>
  <c r="O531" i="16"/>
  <c r="O550" i="16"/>
  <c r="O609" i="16"/>
  <c r="O628" i="16"/>
  <c r="O732" i="16"/>
  <c r="O199" i="16"/>
  <c r="O200" i="16"/>
  <c r="O212" i="16"/>
  <c r="O268" i="16"/>
  <c r="O277" i="16"/>
  <c r="O285" i="16"/>
  <c r="O297" i="16"/>
  <c r="O299" i="16"/>
  <c r="O370" i="16"/>
  <c r="O413" i="16"/>
  <c r="O442" i="16"/>
  <c r="O452" i="16"/>
  <c r="O463" i="16"/>
  <c r="O472" i="16"/>
  <c r="O473" i="16"/>
  <c r="O474" i="16"/>
  <c r="O478" i="16"/>
  <c r="O485" i="16"/>
  <c r="O486" i="16"/>
  <c r="O488" i="16"/>
  <c r="O489" i="16"/>
  <c r="O494" i="16"/>
  <c r="O500" i="16"/>
  <c r="O526" i="16"/>
  <c r="O529" i="16"/>
  <c r="O534" i="16"/>
  <c r="O570" i="16"/>
  <c r="O701" i="16"/>
  <c r="O708" i="16"/>
  <c r="O233" i="16"/>
  <c r="O234" i="16"/>
  <c r="O241" i="16"/>
  <c r="O243" i="16"/>
  <c r="O302" i="16"/>
  <c r="O305" i="16"/>
  <c r="O27" i="16"/>
  <c r="O36" i="16"/>
  <c r="O67" i="16"/>
  <c r="O71" i="16"/>
  <c r="O125" i="16"/>
  <c r="O165" i="16"/>
  <c r="O344" i="16"/>
  <c r="O360" i="16"/>
  <c r="O368" i="16"/>
  <c r="O375" i="16"/>
  <c r="O380" i="16"/>
  <c r="O384" i="16"/>
  <c r="O389" i="16"/>
  <c r="O400" i="16"/>
  <c r="O408" i="16"/>
  <c r="O409" i="16"/>
  <c r="O418" i="16"/>
  <c r="O422" i="16"/>
  <c r="O425" i="16"/>
  <c r="O431" i="16"/>
  <c r="O469" i="16"/>
  <c r="O493" i="16"/>
  <c r="O496" i="16"/>
  <c r="O497" i="16"/>
  <c r="O508" i="16"/>
  <c r="O515" i="16"/>
  <c r="O520" i="16"/>
  <c r="O547" i="16"/>
  <c r="O549" i="16"/>
  <c r="O564" i="16"/>
  <c r="O715" i="16"/>
  <c r="O735" i="16"/>
  <c r="O470" i="16"/>
  <c r="O626" i="16"/>
  <c r="O678" i="16"/>
  <c r="O724" i="16"/>
  <c r="O296" i="16"/>
  <c r="O336" i="16"/>
  <c r="O346" i="16"/>
  <c r="O348" i="16"/>
  <c r="O357" i="16"/>
  <c r="O362" i="16"/>
  <c r="O363" i="16"/>
  <c r="O364" i="16"/>
  <c r="O376" i="16"/>
  <c r="O390" i="16"/>
  <c r="O458" i="16"/>
  <c r="O492" i="16"/>
  <c r="O504" i="16"/>
  <c r="O513" i="16"/>
  <c r="O518" i="16"/>
  <c r="O533" i="16"/>
  <c r="O536" i="16"/>
  <c r="O540" i="16"/>
  <c r="O543" i="16"/>
  <c r="O552" i="16"/>
  <c r="O563" i="16"/>
  <c r="O572" i="16"/>
  <c r="O576" i="16"/>
  <c r="O579" i="16"/>
  <c r="O581" i="16"/>
  <c r="O583" i="16"/>
  <c r="O589" i="16"/>
  <c r="O593" i="16"/>
  <c r="O601" i="16"/>
  <c r="O604" i="16"/>
  <c r="O605" i="16"/>
  <c r="O613" i="16"/>
  <c r="O619" i="16"/>
  <c r="O623" i="16"/>
  <c r="O625" i="16"/>
  <c r="O654" i="16"/>
  <c r="O657" i="16"/>
  <c r="O671" i="16"/>
  <c r="O674" i="16"/>
  <c r="O676" i="16"/>
  <c r="O682" i="16"/>
  <c r="O686" i="16"/>
  <c r="O688" i="16"/>
  <c r="O691" i="16"/>
  <c r="O694" i="16"/>
  <c r="O700" i="16"/>
  <c r="O702" i="16"/>
  <c r="O704" i="16"/>
  <c r="O710" i="16"/>
  <c r="O717" i="16"/>
  <c r="O720" i="16"/>
  <c r="O193" i="16"/>
  <c r="O194" i="16"/>
  <c r="O205" i="16"/>
  <c r="O219" i="16"/>
  <c r="O251" i="16"/>
  <c r="O257" i="16"/>
  <c r="O259" i="16"/>
  <c r="O269" i="16"/>
  <c r="O274" i="16"/>
  <c r="O290" i="16"/>
  <c r="O292" i="16"/>
  <c r="O301" i="16"/>
  <c r="O303" i="16"/>
  <c r="O304" i="16"/>
  <c r="O312" i="16"/>
  <c r="O320" i="16"/>
  <c r="O19" i="16"/>
  <c r="O24" i="16"/>
  <c r="O33" i="16"/>
  <c r="O35" i="16"/>
  <c r="O61" i="16"/>
  <c r="O75" i="16"/>
  <c r="O51" i="16"/>
  <c r="O79" i="16"/>
  <c r="O93" i="16"/>
  <c r="O133" i="16"/>
  <c r="O139" i="16"/>
  <c r="O141" i="16"/>
  <c r="O145" i="16"/>
  <c r="O149" i="16"/>
  <c r="O203" i="16"/>
  <c r="O341" i="16"/>
  <c r="O388" i="16"/>
  <c r="O181" i="16"/>
  <c r="O183" i="16"/>
  <c r="O186" i="16"/>
  <c r="O187" i="16"/>
  <c r="O188" i="16"/>
  <c r="O457" i="16"/>
  <c r="O495" i="16"/>
  <c r="O514" i="16"/>
  <c r="O521" i="16"/>
  <c r="O524" i="16"/>
  <c r="O539" i="16"/>
  <c r="O556" i="16"/>
  <c r="O565" i="16"/>
  <c r="O574" i="16"/>
  <c r="O575" i="16"/>
  <c r="O590" i="16"/>
  <c r="O599" i="16"/>
  <c r="O600" i="16"/>
  <c r="O603" i="16"/>
  <c r="O612" i="16"/>
  <c r="O624" i="16"/>
  <c r="O629" i="16"/>
  <c r="O631" i="16"/>
  <c r="O634" i="16"/>
  <c r="O636" i="16"/>
  <c r="O642" i="16"/>
  <c r="O648" i="16"/>
  <c r="O649" i="16"/>
  <c r="O653" i="16"/>
  <c r="O660" i="16"/>
  <c r="O666" i="16"/>
  <c r="O668" i="16"/>
  <c r="O669" i="16"/>
  <c r="O707" i="16"/>
  <c r="O711" i="16"/>
  <c r="O723" i="16"/>
  <c r="O736" i="16"/>
  <c r="O170" i="16"/>
  <c r="O174" i="16"/>
  <c r="O175" i="16"/>
  <c r="O176" i="16"/>
  <c r="O189" i="16"/>
  <c r="O195" i="16"/>
  <c r="O197" i="16"/>
  <c r="O211" i="16"/>
  <c r="O217" i="16"/>
  <c r="O220" i="16"/>
  <c r="O221" i="16"/>
  <c r="O230" i="16"/>
  <c r="O231" i="16"/>
  <c r="O236" i="16"/>
  <c r="O237" i="16"/>
  <c r="O244" i="16"/>
  <c r="O248" i="16"/>
  <c r="O252" i="16"/>
  <c r="O262" i="16"/>
  <c r="O264" i="16"/>
  <c r="O267" i="16"/>
  <c r="O271" i="16"/>
  <c r="O294" i="16"/>
  <c r="O298" i="16"/>
  <c r="O308" i="16"/>
  <c r="O316" i="16"/>
  <c r="O323" i="16"/>
  <c r="O324" i="16"/>
  <c r="O6" i="16"/>
  <c r="O9" i="16"/>
  <c r="O13" i="16"/>
  <c r="O15" i="16"/>
  <c r="O25" i="16"/>
  <c r="O59" i="16"/>
  <c r="O65" i="16"/>
  <c r="O73" i="16"/>
  <c r="O77" i="16"/>
  <c r="O43" i="16"/>
  <c r="O44" i="16"/>
  <c r="O45" i="16"/>
  <c r="O47" i="16"/>
  <c r="O48" i="16"/>
  <c r="O55" i="16"/>
  <c r="O56" i="16"/>
  <c r="O83" i="16"/>
  <c r="O89" i="16"/>
  <c r="O95" i="16"/>
  <c r="O113" i="16"/>
  <c r="O127" i="16"/>
  <c r="O129" i="16"/>
  <c r="O135" i="16"/>
  <c r="O137" i="16"/>
  <c r="O155" i="16"/>
  <c r="O159" i="16"/>
  <c r="O161" i="16"/>
  <c r="O167" i="16"/>
  <c r="O326" i="16"/>
  <c r="O331" i="16"/>
  <c r="O338" i="16"/>
  <c r="O342" i="16"/>
  <c r="O383" i="16"/>
  <c r="O391" i="16"/>
  <c r="O404" i="16"/>
  <c r="O411" i="16"/>
  <c r="O423" i="16"/>
  <c r="O440" i="16"/>
  <c r="O456" i="16"/>
  <c r="O459" i="16"/>
  <c r="O467" i="16"/>
  <c r="O507" i="16"/>
  <c r="O516" i="16"/>
  <c r="O519" i="16"/>
  <c r="O532" i="16"/>
  <c r="O538" i="16"/>
  <c r="O546" i="16"/>
  <c r="O555" i="16"/>
  <c r="O651" i="16"/>
  <c r="O208" i="16"/>
  <c r="O34" i="16"/>
  <c r="O41" i="16"/>
  <c r="O91" i="16"/>
  <c r="O177" i="16"/>
  <c r="O180" i="16"/>
  <c r="O184" i="16"/>
  <c r="O185" i="16"/>
  <c r="O554" i="16"/>
  <c r="O559" i="16"/>
  <c r="O566" i="16"/>
  <c r="O567" i="16"/>
  <c r="O573" i="16"/>
  <c r="O577" i="16"/>
  <c r="O584" i="16"/>
  <c r="O585" i="16"/>
  <c r="O588" i="16"/>
  <c r="O591" i="16"/>
  <c r="O592" i="16"/>
  <c r="O594" i="16"/>
  <c r="O595" i="16"/>
  <c r="O598" i="16"/>
  <c r="O606" i="16"/>
  <c r="O616" i="16"/>
  <c r="O627" i="16"/>
  <c r="O635" i="16"/>
  <c r="O638" i="16"/>
  <c r="O641" i="16"/>
  <c r="O643" i="16"/>
  <c r="O646" i="16"/>
  <c r="O647" i="16"/>
  <c r="O652" i="16"/>
  <c r="O659" i="16"/>
  <c r="O661" i="16"/>
  <c r="O664" i="16"/>
  <c r="O690" i="16"/>
  <c r="O693" i="16"/>
  <c r="O697" i="16"/>
  <c r="O698" i="16"/>
  <c r="O709" i="16"/>
  <c r="O718" i="16"/>
  <c r="O719" i="16"/>
  <c r="O722" i="16"/>
  <c r="O727" i="16"/>
  <c r="O728" i="16"/>
  <c r="O729" i="16"/>
  <c r="O731" i="16"/>
  <c r="O737" i="16"/>
  <c r="O171" i="16"/>
  <c r="O173" i="16"/>
  <c r="O192" i="16"/>
  <c r="O196" i="16"/>
  <c r="O204" i="16"/>
  <c r="O207" i="16"/>
  <c r="O210" i="16"/>
  <c r="O213" i="16"/>
  <c r="O218" i="16"/>
  <c r="O224" i="16"/>
  <c r="O242" i="16"/>
  <c r="O253" i="16"/>
  <c r="O254" i="16"/>
  <c r="O256" i="16"/>
  <c r="O258" i="16"/>
  <c r="O265" i="16"/>
  <c r="O273" i="16"/>
  <c r="O276" i="16"/>
  <c r="O278" i="16"/>
  <c r="O279" i="16"/>
  <c r="O280" i="16"/>
  <c r="O281" i="16"/>
  <c r="O284" i="16"/>
  <c r="O286" i="16"/>
  <c r="O288" i="16"/>
  <c r="O307" i="16"/>
  <c r="O310" i="16"/>
  <c r="O313" i="16"/>
  <c r="O317" i="16"/>
  <c r="O318" i="16"/>
  <c r="O321" i="16"/>
  <c r="O11" i="16"/>
  <c r="O23" i="16"/>
  <c r="O30" i="16"/>
  <c r="O31" i="16"/>
  <c r="O38" i="16"/>
  <c r="O57" i="16"/>
  <c r="O69" i="16"/>
  <c r="O40" i="16"/>
  <c r="O42" i="16"/>
  <c r="O49" i="16"/>
  <c r="O50" i="16"/>
  <c r="O85" i="16"/>
  <c r="O97" i="16"/>
  <c r="O103" i="16"/>
  <c r="O109" i="16"/>
  <c r="O117" i="16"/>
  <c r="O119" i="16"/>
  <c r="O121" i="16"/>
  <c r="O143" i="16"/>
  <c r="O147" i="16"/>
  <c r="O151" i="16"/>
  <c r="O153" i="16"/>
  <c r="O157" i="16"/>
  <c r="O163" i="16"/>
  <c r="O325" i="16"/>
  <c r="O339" i="16"/>
  <c r="O340" i="16"/>
  <c r="O350" i="16"/>
  <c r="O352" i="16"/>
  <c r="O354" i="16"/>
  <c r="O358" i="16"/>
  <c r="O359" i="16"/>
  <c r="O371" i="16"/>
  <c r="O378" i="16"/>
  <c r="O392" i="16"/>
  <c r="O394" i="16"/>
  <c r="O399" i="16"/>
  <c r="O417" i="16"/>
  <c r="O426" i="16"/>
  <c r="O443" i="16"/>
  <c r="O445" i="16"/>
  <c r="O446" i="16"/>
  <c r="O182" i="16"/>
  <c r="O447" i="16"/>
  <c r="O454" i="16"/>
  <c r="O460" i="16"/>
  <c r="O466" i="16"/>
  <c r="O483" i="16"/>
  <c r="O502" i="16"/>
  <c r="O503" i="16"/>
  <c r="O505" i="16"/>
  <c r="O506" i="16"/>
  <c r="O509" i="16"/>
  <c r="O511" i="16"/>
  <c r="O517" i="16"/>
  <c r="O522" i="16"/>
  <c r="O523" i="16"/>
  <c r="O525" i="16"/>
  <c r="O527" i="16"/>
  <c r="O528" i="16"/>
  <c r="O530" i="16"/>
  <c r="O535" i="16"/>
  <c r="O542" i="16"/>
  <c r="O544" i="16"/>
  <c r="O545" i="16"/>
  <c r="O548" i="16"/>
  <c r="O551" i="16"/>
  <c r="O553" i="16"/>
  <c r="O560" i="16"/>
  <c r="O561" i="16"/>
  <c r="O562" i="16"/>
  <c r="O568" i="16"/>
  <c r="O569" i="16"/>
  <c r="O578" i="16"/>
  <c r="O580" i="16"/>
  <c r="O582" i="16"/>
  <c r="O596" i="16"/>
  <c r="O597" i="16"/>
  <c r="O602" i="16"/>
  <c r="O610" i="16"/>
  <c r="O611" i="16"/>
  <c r="O615" i="16"/>
  <c r="O618" i="16"/>
  <c r="O620" i="16"/>
  <c r="O621" i="16"/>
  <c r="O622" i="16"/>
  <c r="O630" i="16"/>
  <c r="O633" i="16"/>
  <c r="O639" i="16"/>
  <c r="O650" i="16"/>
  <c r="O655" i="16"/>
  <c r="O658" i="16"/>
  <c r="O662" i="16"/>
  <c r="O665" i="16"/>
  <c r="O667" i="16"/>
  <c r="O670" i="16"/>
  <c r="O673" i="16"/>
  <c r="O675" i="16"/>
  <c r="O679" i="16"/>
  <c r="O681" i="16"/>
  <c r="O683" i="16"/>
  <c r="O687" i="16"/>
  <c r="O689" i="16"/>
  <c r="O695" i="16"/>
  <c r="O699" i="16"/>
  <c r="O703" i="16"/>
  <c r="O705" i="16"/>
  <c r="O712" i="16"/>
  <c r="O713" i="16"/>
  <c r="O714" i="16"/>
  <c r="O716" i="16"/>
  <c r="O725" i="16"/>
  <c r="O733" i="16"/>
  <c r="O734" i="16"/>
  <c r="O169" i="16"/>
  <c r="O201" i="16"/>
  <c r="O209" i="16"/>
  <c r="O216" i="16"/>
  <c r="O222" i="16"/>
  <c r="O225" i="16"/>
  <c r="O232" i="16"/>
  <c r="O235" i="16"/>
  <c r="O245" i="16"/>
  <c r="O246" i="16"/>
  <c r="O247" i="16"/>
  <c r="O249" i="16"/>
  <c r="O260" i="16"/>
  <c r="O263" i="16"/>
  <c r="O275" i="16"/>
  <c r="O282" i="16"/>
  <c r="O287" i="16"/>
  <c r="O291" i="16"/>
  <c r="O293" i="16"/>
  <c r="O306" i="16"/>
  <c r="O309" i="16"/>
  <c r="O311" i="16"/>
  <c r="O315" i="16"/>
  <c r="O319" i="16"/>
  <c r="O322" i="16"/>
  <c r="O17" i="16"/>
  <c r="O21" i="16"/>
  <c r="O26" i="16"/>
  <c r="O28" i="16"/>
  <c r="O32" i="16"/>
  <c r="O37" i="16"/>
  <c r="O63" i="16"/>
  <c r="O39" i="16"/>
  <c r="O46" i="16"/>
  <c r="O53" i="16"/>
  <c r="O87" i="16"/>
  <c r="O105" i="16"/>
  <c r="O111" i="16"/>
  <c r="O115" i="16"/>
  <c r="O123" i="16"/>
  <c r="O131" i="16"/>
  <c r="O179" i="16"/>
  <c r="O215" i="16"/>
  <c r="O227" i="16"/>
  <c r="O239" i="16"/>
  <c r="O327" i="16"/>
  <c r="O60" i="16"/>
  <c r="O58" i="16"/>
  <c r="O62" i="16"/>
  <c r="O64" i="16"/>
  <c r="O337" i="16"/>
  <c r="O343" i="16"/>
  <c r="O345" i="16"/>
  <c r="O66" i="16"/>
  <c r="O356" i="16"/>
  <c r="O369" i="16"/>
  <c r="O68" i="16"/>
  <c r="O373" i="16"/>
  <c r="O70" i="16"/>
  <c r="O72" i="16"/>
  <c r="O74" i="16"/>
  <c r="O401" i="16"/>
  <c r="O405" i="16"/>
  <c r="O76" i="16"/>
  <c r="O410" i="16"/>
  <c r="O415" i="16"/>
  <c r="O420" i="16"/>
  <c r="O421" i="16"/>
  <c r="O78" i="16"/>
  <c r="O80" i="16"/>
  <c r="O148" i="16"/>
  <c r="O150" i="16"/>
  <c r="O82" i="16"/>
  <c r="O455" i="16"/>
  <c r="O471" i="16"/>
  <c r="O86" i="16"/>
  <c r="O88" i="16"/>
  <c r="O90" i="16"/>
  <c r="O94" i="16"/>
  <c r="O484" i="16"/>
  <c r="O498" i="16"/>
  <c r="O510" i="16"/>
  <c r="O108" i="16"/>
  <c r="O537" i="16"/>
  <c r="O541" i="16"/>
  <c r="O110" i="16"/>
  <c r="O112" i="16"/>
  <c r="O116" i="16"/>
  <c r="O120" i="16"/>
  <c r="O586" i="16"/>
  <c r="O607" i="16"/>
  <c r="O608" i="16"/>
  <c r="O614" i="16"/>
  <c r="O617" i="16"/>
  <c r="O637" i="16"/>
  <c r="O640" i="16"/>
  <c r="O126" i="16"/>
  <c r="O645" i="16"/>
  <c r="O656" i="16"/>
  <c r="O663" i="16"/>
  <c r="O672" i="16"/>
  <c r="O677" i="16"/>
  <c r="O132" i="16"/>
  <c r="O680" i="16"/>
  <c r="O684" i="16"/>
  <c r="O134" i="16"/>
  <c r="O685" i="16"/>
  <c r="O136" i="16"/>
  <c r="O692" i="16"/>
  <c r="O696" i="16"/>
  <c r="O138" i="16"/>
  <c r="O706" i="16"/>
  <c r="O721" i="16"/>
  <c r="O726" i="16"/>
  <c r="O140" i="16"/>
  <c r="O142" i="16"/>
  <c r="O730" i="16"/>
  <c r="O144" i="16"/>
  <c r="O172" i="16"/>
  <c r="O146" i="16"/>
  <c r="O198" i="16"/>
  <c r="O206" i="16"/>
  <c r="O156" i="16"/>
  <c r="O223" i="16"/>
  <c r="O228" i="16"/>
  <c r="O160" i="16"/>
  <c r="O162" i="16"/>
  <c r="O240" i="16"/>
  <c r="O164" i="16"/>
  <c r="O255" i="16"/>
  <c r="O178" i="16"/>
  <c r="O190" i="16"/>
  <c r="O266" i="16"/>
  <c r="O270" i="16"/>
  <c r="O214" i="16"/>
  <c r="O289" i="16"/>
  <c r="O226" i="16"/>
  <c r="O238" i="16"/>
  <c r="O295" i="16"/>
  <c r="O261" i="16"/>
  <c r="O300" i="16"/>
  <c r="O314" i="16"/>
  <c r="O283" i="16"/>
  <c r="O4" i="16"/>
  <c r="O29" i="16"/>
  <c r="O7" i="16"/>
  <c r="O12" i="16"/>
  <c r="O8" i="16"/>
  <c r="O81" i="16"/>
  <c r="O14" i="16"/>
  <c r="O16" i="16"/>
  <c r="O101" i="16"/>
  <c r="O107" i="16"/>
  <c r="O18" i="16"/>
  <c r="O20" i="16"/>
  <c r="O22" i="16"/>
  <c r="O191" i="16"/>
  <c r="O229" i="16"/>
  <c r="O202" i="16"/>
  <c r="O84" i="16"/>
  <c r="O479" i="16"/>
  <c r="O92" i="16"/>
  <c r="O96" i="16"/>
  <c r="O487" i="16"/>
  <c r="O98" i="16"/>
  <c r="O499" i="16"/>
  <c r="O100" i="16"/>
  <c r="O102" i="16"/>
  <c r="O104" i="16"/>
  <c r="O106" i="16"/>
  <c r="O557" i="16"/>
  <c r="O558" i="16"/>
  <c r="O114" i="16"/>
  <c r="O571" i="16"/>
  <c r="O118" i="16"/>
  <c r="O587" i="16"/>
  <c r="O122" i="16"/>
  <c r="O632" i="16"/>
  <c r="O124" i="16"/>
  <c r="O644" i="16"/>
  <c r="O128" i="16"/>
  <c r="O130" i="16"/>
  <c r="O168" i="16"/>
  <c r="O152" i="16"/>
  <c r="O154" i="16"/>
  <c r="O158" i="16"/>
  <c r="O166" i="16"/>
  <c r="O250" i="16"/>
  <c r="O272" i="16"/>
  <c r="O3" i="16"/>
  <c r="O5" i="16"/>
  <c r="O52" i="16"/>
  <c r="O10" i="16"/>
  <c r="O54" i="16"/>
  <c r="O99" i="16"/>
  <c r="P328" i="16"/>
  <c r="P329" i="16"/>
  <c r="P330" i="16"/>
  <c r="P332" i="16"/>
  <c r="P333" i="16"/>
  <c r="P334" i="16"/>
  <c r="P335" i="16"/>
  <c r="P347" i="16"/>
  <c r="P349" i="16"/>
  <c r="P351" i="16"/>
  <c r="P353" i="16"/>
  <c r="P355" i="16"/>
  <c r="P361" i="16"/>
  <c r="P365" i="16"/>
  <c r="P366" i="16"/>
  <c r="P367" i="16"/>
  <c r="P372" i="16"/>
  <c r="P374" i="16"/>
  <c r="P377" i="16"/>
  <c r="P379" i="16"/>
  <c r="P381" i="16"/>
  <c r="P382" i="16"/>
  <c r="P385" i="16"/>
  <c r="P386" i="16"/>
  <c r="P387" i="16"/>
  <c r="P393" i="16"/>
  <c r="P395" i="16"/>
  <c r="P396" i="16"/>
  <c r="P397" i="16"/>
  <c r="P398" i="16"/>
  <c r="P402" i="16"/>
  <c r="P403" i="16"/>
  <c r="P406" i="16"/>
  <c r="P407" i="16"/>
  <c r="P412" i="16"/>
  <c r="P414" i="16"/>
  <c r="P416" i="16"/>
  <c r="P419" i="16"/>
  <c r="P424" i="16"/>
  <c r="P427" i="16"/>
  <c r="P428" i="16"/>
  <c r="P429" i="16"/>
  <c r="P430" i="16"/>
  <c r="P432" i="16"/>
  <c r="P433" i="16"/>
  <c r="P434" i="16"/>
  <c r="P435" i="16"/>
  <c r="P436" i="16"/>
  <c r="P437" i="16"/>
  <c r="P438" i="16"/>
  <c r="P439" i="16"/>
  <c r="P441" i="16"/>
  <c r="P444" i="16"/>
  <c r="P448" i="16"/>
  <c r="P449" i="16"/>
  <c r="P450" i="16"/>
  <c r="P451" i="16"/>
  <c r="P453" i="16"/>
  <c r="P461" i="16"/>
  <c r="P462" i="16"/>
  <c r="P464" i="16"/>
  <c r="P465" i="16"/>
  <c r="P468" i="16"/>
  <c r="P475" i="16"/>
  <c r="P476" i="16"/>
  <c r="P477" i="16"/>
  <c r="P480" i="16"/>
  <c r="P481" i="16"/>
  <c r="P482" i="16"/>
  <c r="P490" i="16"/>
  <c r="P491" i="16"/>
  <c r="P501" i="16"/>
  <c r="P512" i="16"/>
  <c r="P531" i="16"/>
  <c r="P550" i="16"/>
  <c r="P609" i="16"/>
  <c r="P628" i="16"/>
  <c r="P732" i="16"/>
  <c r="P199" i="16"/>
  <c r="P200" i="16"/>
  <c r="P212" i="16"/>
  <c r="P268" i="16"/>
  <c r="P277" i="16"/>
  <c r="P285" i="16"/>
  <c r="P297" i="16"/>
  <c r="P299" i="16"/>
  <c r="P370" i="16"/>
  <c r="P413" i="16"/>
  <c r="P442" i="16"/>
  <c r="P452" i="16"/>
  <c r="P463" i="16"/>
  <c r="P472" i="16"/>
  <c r="P473" i="16"/>
  <c r="P474" i="16"/>
  <c r="P478" i="16"/>
  <c r="P485" i="16"/>
  <c r="P486" i="16"/>
  <c r="P488" i="16"/>
  <c r="P489" i="16"/>
  <c r="P494" i="16"/>
  <c r="P500" i="16"/>
  <c r="P526" i="16"/>
  <c r="P529" i="16"/>
  <c r="P534" i="16"/>
  <c r="P570" i="16"/>
  <c r="P701" i="16"/>
  <c r="P708" i="16"/>
  <c r="P233" i="16"/>
  <c r="P234" i="16"/>
  <c r="P241" i="16"/>
  <c r="P243" i="16"/>
  <c r="P302" i="16"/>
  <c r="P305" i="16"/>
  <c r="P27" i="16"/>
  <c r="P36" i="16"/>
  <c r="P67" i="16"/>
  <c r="P71" i="16"/>
  <c r="P125" i="16"/>
  <c r="P165" i="16"/>
  <c r="P344" i="16"/>
  <c r="P360" i="16"/>
  <c r="P368" i="16"/>
  <c r="P375" i="16"/>
  <c r="P380" i="16"/>
  <c r="P384" i="16"/>
  <c r="P389" i="16"/>
  <c r="P400" i="16"/>
  <c r="P408" i="16"/>
  <c r="P409" i="16"/>
  <c r="P418" i="16"/>
  <c r="P422" i="16"/>
  <c r="P425" i="16"/>
  <c r="P431" i="16"/>
  <c r="P469" i="16"/>
  <c r="P493" i="16"/>
  <c r="P496" i="16"/>
  <c r="P497" i="16"/>
  <c r="P508" i="16"/>
  <c r="P515" i="16"/>
  <c r="P520" i="16"/>
  <c r="P547" i="16"/>
  <c r="P549" i="16"/>
  <c r="P564" i="16"/>
  <c r="P715" i="16"/>
  <c r="P735" i="16"/>
  <c r="P470" i="16"/>
  <c r="P626" i="16"/>
  <c r="P678" i="16"/>
  <c r="P724" i="16"/>
  <c r="P296" i="16"/>
  <c r="P336" i="16"/>
  <c r="P346" i="16"/>
  <c r="P348" i="16"/>
  <c r="P357" i="16"/>
  <c r="P362" i="16"/>
  <c r="P363" i="16"/>
  <c r="P364" i="16"/>
  <c r="P376" i="16"/>
  <c r="P390" i="16"/>
  <c r="P458" i="16"/>
  <c r="P492" i="16"/>
  <c r="P504" i="16"/>
  <c r="P513" i="16"/>
  <c r="P518" i="16"/>
  <c r="P533" i="16"/>
  <c r="P536" i="16"/>
  <c r="P540" i="16"/>
  <c r="P543" i="16"/>
  <c r="P552" i="16"/>
  <c r="P563" i="16"/>
  <c r="P572" i="16"/>
  <c r="P576" i="16"/>
  <c r="P579" i="16"/>
  <c r="P581" i="16"/>
  <c r="P583" i="16"/>
  <c r="P589" i="16"/>
  <c r="P593" i="16"/>
  <c r="P601" i="16"/>
  <c r="P604" i="16"/>
  <c r="P605" i="16"/>
  <c r="P613" i="16"/>
  <c r="P619" i="16"/>
  <c r="P623" i="16"/>
  <c r="P625" i="16"/>
  <c r="P654" i="16"/>
  <c r="P657" i="16"/>
  <c r="P671" i="16"/>
  <c r="P674" i="16"/>
  <c r="P676" i="16"/>
  <c r="P682" i="16"/>
  <c r="P686" i="16"/>
  <c r="P688" i="16"/>
  <c r="P691" i="16"/>
  <c r="P694" i="16"/>
  <c r="P700" i="16"/>
  <c r="P702" i="16"/>
  <c r="P704" i="16"/>
  <c r="P710" i="16"/>
  <c r="P717" i="16"/>
  <c r="P720" i="16"/>
  <c r="P193" i="16"/>
  <c r="P194" i="16"/>
  <c r="P205" i="16"/>
  <c r="P219" i="16"/>
  <c r="P251" i="16"/>
  <c r="P257" i="16"/>
  <c r="P259" i="16"/>
  <c r="P269" i="16"/>
  <c r="P274" i="16"/>
  <c r="P290" i="16"/>
  <c r="P292" i="16"/>
  <c r="P301" i="16"/>
  <c r="P303" i="16"/>
  <c r="P304" i="16"/>
  <c r="P312" i="16"/>
  <c r="P320" i="16"/>
  <c r="P19" i="16"/>
  <c r="P24" i="16"/>
  <c r="P33" i="16"/>
  <c r="P35" i="16"/>
  <c r="P61" i="16"/>
  <c r="P75" i="16"/>
  <c r="P51" i="16"/>
  <c r="P79" i="16"/>
  <c r="P93" i="16"/>
  <c r="P133" i="16"/>
  <c r="P139" i="16"/>
  <c r="P141" i="16"/>
  <c r="P145" i="16"/>
  <c r="P149" i="16"/>
  <c r="P203" i="16"/>
  <c r="P341" i="16"/>
  <c r="P388" i="16"/>
  <c r="P181" i="16"/>
  <c r="P183" i="16"/>
  <c r="P186" i="16"/>
  <c r="P187" i="16"/>
  <c r="P188" i="16"/>
  <c r="P457" i="16"/>
  <c r="P495" i="16"/>
  <c r="P514" i="16"/>
  <c r="P521" i="16"/>
  <c r="P524" i="16"/>
  <c r="P539" i="16"/>
  <c r="P556" i="16"/>
  <c r="P565" i="16"/>
  <c r="P574" i="16"/>
  <c r="P575" i="16"/>
  <c r="P590" i="16"/>
  <c r="P599" i="16"/>
  <c r="P600" i="16"/>
  <c r="P603" i="16"/>
  <c r="P612" i="16"/>
  <c r="P624" i="16"/>
  <c r="P629" i="16"/>
  <c r="P631" i="16"/>
  <c r="P634" i="16"/>
  <c r="P636" i="16"/>
  <c r="P642" i="16"/>
  <c r="P648" i="16"/>
  <c r="P649" i="16"/>
  <c r="P653" i="16"/>
  <c r="P660" i="16"/>
  <c r="P666" i="16"/>
  <c r="P668" i="16"/>
  <c r="P669" i="16"/>
  <c r="P707" i="16"/>
  <c r="P711" i="16"/>
  <c r="P723" i="16"/>
  <c r="P736" i="16"/>
  <c r="P170" i="16"/>
  <c r="P174" i="16"/>
  <c r="P175" i="16"/>
  <c r="P176" i="16"/>
  <c r="P189" i="16"/>
  <c r="P195" i="16"/>
  <c r="P197" i="16"/>
  <c r="P211" i="16"/>
  <c r="P217" i="16"/>
  <c r="P220" i="16"/>
  <c r="P221" i="16"/>
  <c r="P230" i="16"/>
  <c r="P231" i="16"/>
  <c r="P236" i="16"/>
  <c r="P237" i="16"/>
  <c r="P244" i="16"/>
  <c r="P248" i="16"/>
  <c r="P252" i="16"/>
  <c r="P262" i="16"/>
  <c r="P264" i="16"/>
  <c r="P267" i="16"/>
  <c r="P271" i="16"/>
  <c r="P294" i="16"/>
  <c r="P298" i="16"/>
  <c r="P308" i="16"/>
  <c r="P316" i="16"/>
  <c r="P323" i="16"/>
  <c r="P324" i="16"/>
  <c r="P6" i="16"/>
  <c r="P9" i="16"/>
  <c r="P13" i="16"/>
  <c r="P15" i="16"/>
  <c r="P25" i="16"/>
  <c r="P59" i="16"/>
  <c r="P65" i="16"/>
  <c r="P73" i="16"/>
  <c r="P77" i="16"/>
  <c r="P43" i="16"/>
  <c r="P44" i="16"/>
  <c r="P45" i="16"/>
  <c r="P47" i="16"/>
  <c r="P48" i="16"/>
  <c r="P55" i="16"/>
  <c r="P56" i="16"/>
  <c r="P83" i="16"/>
  <c r="P89" i="16"/>
  <c r="P95" i="16"/>
  <c r="P113" i="16"/>
  <c r="P127" i="16"/>
  <c r="P129" i="16"/>
  <c r="P135" i="16"/>
  <c r="P137" i="16"/>
  <c r="P155" i="16"/>
  <c r="P159" i="16"/>
  <c r="P161" i="16"/>
  <c r="P167" i="16"/>
  <c r="P326" i="16"/>
  <c r="P331" i="16"/>
  <c r="P338" i="16"/>
  <c r="P342" i="16"/>
  <c r="P383" i="16"/>
  <c r="P391" i="16"/>
  <c r="P404" i="16"/>
  <c r="P411" i="16"/>
  <c r="P423" i="16"/>
  <c r="P440" i="16"/>
  <c r="P456" i="16"/>
  <c r="P459" i="16"/>
  <c r="P467" i="16"/>
  <c r="P507" i="16"/>
  <c r="P516" i="16"/>
  <c r="P519" i="16"/>
  <c r="P532" i="16"/>
  <c r="P538" i="16"/>
  <c r="P546" i="16"/>
  <c r="P555" i="16"/>
  <c r="P651" i="16"/>
  <c r="P208" i="16"/>
  <c r="P34" i="16"/>
  <c r="P41" i="16"/>
  <c r="P91" i="16"/>
  <c r="P177" i="16"/>
  <c r="P180" i="16"/>
  <c r="P184" i="16"/>
  <c r="P185" i="16"/>
  <c r="P554" i="16"/>
  <c r="P559" i="16"/>
  <c r="P566" i="16"/>
  <c r="P567" i="16"/>
  <c r="P573" i="16"/>
  <c r="P577" i="16"/>
  <c r="P584" i="16"/>
  <c r="P585" i="16"/>
  <c r="P588" i="16"/>
  <c r="P591" i="16"/>
  <c r="P592" i="16"/>
  <c r="P594" i="16"/>
  <c r="P595" i="16"/>
  <c r="P598" i="16"/>
  <c r="P606" i="16"/>
  <c r="P616" i="16"/>
  <c r="P627" i="16"/>
  <c r="P635" i="16"/>
  <c r="P638" i="16"/>
  <c r="P641" i="16"/>
  <c r="P643" i="16"/>
  <c r="P646" i="16"/>
  <c r="P647" i="16"/>
  <c r="P652" i="16"/>
  <c r="P659" i="16"/>
  <c r="P661" i="16"/>
  <c r="P664" i="16"/>
  <c r="P690" i="16"/>
  <c r="P693" i="16"/>
  <c r="P697" i="16"/>
  <c r="P698" i="16"/>
  <c r="P709" i="16"/>
  <c r="P718" i="16"/>
  <c r="P719" i="16"/>
  <c r="P722" i="16"/>
  <c r="P727" i="16"/>
  <c r="P728" i="16"/>
  <c r="P729" i="16"/>
  <c r="P731" i="16"/>
  <c r="P737" i="16"/>
  <c r="P171" i="16"/>
  <c r="P173" i="16"/>
  <c r="P192" i="16"/>
  <c r="P196" i="16"/>
  <c r="P204" i="16"/>
  <c r="P207" i="16"/>
  <c r="P210" i="16"/>
  <c r="P213" i="16"/>
  <c r="P218" i="16"/>
  <c r="P224" i="16"/>
  <c r="P242" i="16"/>
  <c r="P253" i="16"/>
  <c r="P254" i="16"/>
  <c r="P256" i="16"/>
  <c r="P258" i="16"/>
  <c r="P265" i="16"/>
  <c r="P273" i="16"/>
  <c r="P276" i="16"/>
  <c r="P278" i="16"/>
  <c r="P279" i="16"/>
  <c r="P280" i="16"/>
  <c r="P281" i="16"/>
  <c r="P284" i="16"/>
  <c r="P286" i="16"/>
  <c r="P288" i="16"/>
  <c r="P307" i="16"/>
  <c r="P310" i="16"/>
  <c r="P313" i="16"/>
  <c r="P317" i="16"/>
  <c r="P318" i="16"/>
  <c r="P321" i="16"/>
  <c r="P11" i="16"/>
  <c r="P23" i="16"/>
  <c r="P30" i="16"/>
  <c r="P31" i="16"/>
  <c r="P38" i="16"/>
  <c r="P57" i="16"/>
  <c r="P69" i="16"/>
  <c r="P40" i="16"/>
  <c r="P42" i="16"/>
  <c r="P49" i="16"/>
  <c r="P50" i="16"/>
  <c r="P85" i="16"/>
  <c r="P97" i="16"/>
  <c r="P103" i="16"/>
  <c r="P109" i="16"/>
  <c r="P117" i="16"/>
  <c r="P119" i="16"/>
  <c r="P121" i="16"/>
  <c r="P143" i="16"/>
  <c r="P147" i="16"/>
  <c r="P151" i="16"/>
  <c r="P153" i="16"/>
  <c r="P157" i="16"/>
  <c r="P163" i="16"/>
  <c r="P325" i="16"/>
  <c r="P339" i="16"/>
  <c r="P340" i="16"/>
  <c r="P350" i="16"/>
  <c r="P352" i="16"/>
  <c r="P354" i="16"/>
  <c r="P358" i="16"/>
  <c r="P359" i="16"/>
  <c r="P371" i="16"/>
  <c r="P378" i="16"/>
  <c r="P392" i="16"/>
  <c r="P394" i="16"/>
  <c r="P399" i="16"/>
  <c r="P417" i="16"/>
  <c r="P426" i="16"/>
  <c r="P443" i="16"/>
  <c r="P445" i="16"/>
  <c r="P446" i="16"/>
  <c r="P182" i="16"/>
  <c r="P447" i="16"/>
  <c r="P454" i="16"/>
  <c r="P460" i="16"/>
  <c r="P466" i="16"/>
  <c r="P483" i="16"/>
  <c r="P502" i="16"/>
  <c r="P503" i="16"/>
  <c r="P505" i="16"/>
  <c r="P506" i="16"/>
  <c r="P509" i="16"/>
  <c r="P511" i="16"/>
  <c r="P517" i="16"/>
  <c r="P522" i="16"/>
  <c r="P523" i="16"/>
  <c r="P525" i="16"/>
  <c r="P527" i="16"/>
  <c r="P528" i="16"/>
  <c r="P530" i="16"/>
  <c r="P535" i="16"/>
  <c r="P542" i="16"/>
  <c r="P544" i="16"/>
  <c r="P545" i="16"/>
  <c r="P548" i="16"/>
  <c r="P551" i="16"/>
  <c r="P553" i="16"/>
  <c r="P560" i="16"/>
  <c r="P561" i="16"/>
  <c r="P562" i="16"/>
  <c r="P568" i="16"/>
  <c r="P569" i="16"/>
  <c r="P578" i="16"/>
  <c r="P580" i="16"/>
  <c r="P582" i="16"/>
  <c r="P596" i="16"/>
  <c r="P597" i="16"/>
  <c r="P602" i="16"/>
  <c r="P610" i="16"/>
  <c r="P611" i="16"/>
  <c r="P615" i="16"/>
  <c r="P618" i="16"/>
  <c r="P620" i="16"/>
  <c r="P621" i="16"/>
  <c r="P622" i="16"/>
  <c r="P630" i="16"/>
  <c r="P633" i="16"/>
  <c r="P639" i="16"/>
  <c r="P650" i="16"/>
  <c r="P655" i="16"/>
  <c r="P658" i="16"/>
  <c r="P662" i="16"/>
  <c r="P665" i="16"/>
  <c r="P667" i="16"/>
  <c r="P670" i="16"/>
  <c r="P673" i="16"/>
  <c r="P675" i="16"/>
  <c r="P679" i="16"/>
  <c r="P681" i="16"/>
  <c r="P683" i="16"/>
  <c r="P687" i="16"/>
  <c r="P689" i="16"/>
  <c r="P695" i="16"/>
  <c r="P699" i="16"/>
  <c r="P703" i="16"/>
  <c r="P705" i="16"/>
  <c r="P712" i="16"/>
  <c r="P713" i="16"/>
  <c r="P714" i="16"/>
  <c r="P716" i="16"/>
  <c r="P725" i="16"/>
  <c r="P733" i="16"/>
  <c r="P734" i="16"/>
  <c r="P169" i="16"/>
  <c r="P201" i="16"/>
  <c r="P209" i="16"/>
  <c r="P216" i="16"/>
  <c r="P222" i="16"/>
  <c r="P225" i="16"/>
  <c r="P232" i="16"/>
  <c r="P235" i="16"/>
  <c r="P245" i="16"/>
  <c r="P246" i="16"/>
  <c r="P247" i="16"/>
  <c r="P249" i="16"/>
  <c r="P260" i="16"/>
  <c r="P263" i="16"/>
  <c r="P275" i="16"/>
  <c r="P282" i="16"/>
  <c r="P287" i="16"/>
  <c r="P291" i="16"/>
  <c r="P293" i="16"/>
  <c r="P306" i="16"/>
  <c r="P309" i="16"/>
  <c r="P311" i="16"/>
  <c r="P315" i="16"/>
  <c r="P319" i="16"/>
  <c r="P322" i="16"/>
  <c r="P17" i="16"/>
  <c r="P21" i="16"/>
  <c r="P26" i="16"/>
  <c r="P28" i="16"/>
  <c r="P32" i="16"/>
  <c r="P37" i="16"/>
  <c r="P63" i="16"/>
  <c r="P39" i="16"/>
  <c r="P46" i="16"/>
  <c r="P53" i="16"/>
  <c r="P87" i="16"/>
  <c r="P105" i="16"/>
  <c r="P111" i="16"/>
  <c r="P115" i="16"/>
  <c r="P123" i="16"/>
  <c r="P131" i="16"/>
  <c r="P179" i="16"/>
  <c r="P215" i="16"/>
  <c r="P227" i="16"/>
  <c r="P239" i="16"/>
  <c r="P327" i="16"/>
  <c r="P60" i="16"/>
  <c r="P58" i="16"/>
  <c r="P62" i="16"/>
  <c r="P64" i="16"/>
  <c r="P337" i="16"/>
  <c r="P343" i="16"/>
  <c r="P345" i="16"/>
  <c r="P66" i="16"/>
  <c r="P356" i="16"/>
  <c r="P369" i="16"/>
  <c r="P68" i="16"/>
  <c r="P373" i="16"/>
  <c r="P70" i="16"/>
  <c r="P72" i="16"/>
  <c r="P74" i="16"/>
  <c r="P401" i="16"/>
  <c r="P405" i="16"/>
  <c r="P76" i="16"/>
  <c r="P410" i="16"/>
  <c r="P415" i="16"/>
  <c r="P420" i="16"/>
  <c r="P421" i="16"/>
  <c r="P78" i="16"/>
  <c r="P80" i="16"/>
  <c r="P148" i="16"/>
  <c r="P150" i="16"/>
  <c r="P82" i="16"/>
  <c r="P455" i="16"/>
  <c r="P471" i="16"/>
  <c r="P86" i="16"/>
  <c r="P88" i="16"/>
  <c r="P90" i="16"/>
  <c r="P94" i="16"/>
  <c r="P484" i="16"/>
  <c r="P498" i="16"/>
  <c r="P510" i="16"/>
  <c r="P108" i="16"/>
  <c r="P537" i="16"/>
  <c r="P541" i="16"/>
  <c r="P110" i="16"/>
  <c r="P112" i="16"/>
  <c r="P116" i="16"/>
  <c r="P120" i="16"/>
  <c r="P586" i="16"/>
  <c r="P607" i="16"/>
  <c r="P608" i="16"/>
  <c r="P614" i="16"/>
  <c r="P617" i="16"/>
  <c r="P637" i="16"/>
  <c r="P640" i="16"/>
  <c r="P126" i="16"/>
  <c r="P645" i="16"/>
  <c r="P656" i="16"/>
  <c r="P663" i="16"/>
  <c r="P672" i="16"/>
  <c r="P677" i="16"/>
  <c r="P132" i="16"/>
  <c r="P680" i="16"/>
  <c r="P684" i="16"/>
  <c r="P134" i="16"/>
  <c r="P685" i="16"/>
  <c r="P136" i="16"/>
  <c r="P692" i="16"/>
  <c r="P696" i="16"/>
  <c r="P138" i="16"/>
  <c r="P706" i="16"/>
  <c r="P721" i="16"/>
  <c r="P726" i="16"/>
  <c r="P140" i="16"/>
  <c r="P142" i="16"/>
  <c r="P730" i="16"/>
  <c r="P144" i="16"/>
  <c r="P172" i="16"/>
  <c r="P146" i="16"/>
  <c r="P198" i="16"/>
  <c r="P206" i="16"/>
  <c r="P156" i="16"/>
  <c r="P223" i="16"/>
  <c r="P228" i="16"/>
  <c r="P160" i="16"/>
  <c r="P162" i="16"/>
  <c r="P240" i="16"/>
  <c r="P164" i="16"/>
  <c r="P255" i="16"/>
  <c r="P178" i="16"/>
  <c r="P190" i="16"/>
  <c r="P266" i="16"/>
  <c r="P270" i="16"/>
  <c r="P214" i="16"/>
  <c r="P289" i="16"/>
  <c r="P226" i="16"/>
  <c r="P238" i="16"/>
  <c r="P295" i="16"/>
  <c r="P261" i="16"/>
  <c r="P300" i="16"/>
  <c r="P314" i="16"/>
  <c r="P283" i="16"/>
  <c r="P4" i="16"/>
  <c r="P29" i="16"/>
  <c r="P7" i="16"/>
  <c r="P12" i="16"/>
  <c r="P8" i="16"/>
  <c r="P81" i="16"/>
  <c r="P14" i="16"/>
  <c r="P16" i="16"/>
  <c r="P101" i="16"/>
  <c r="P107" i="16"/>
  <c r="P18" i="16"/>
  <c r="P20" i="16"/>
  <c r="P22" i="16"/>
  <c r="P191" i="16"/>
  <c r="P229" i="16"/>
  <c r="P202" i="16"/>
  <c r="P84" i="16"/>
  <c r="P479" i="16"/>
  <c r="P92" i="16"/>
  <c r="P96" i="16"/>
  <c r="P487" i="16"/>
  <c r="P98" i="16"/>
  <c r="P499" i="16"/>
  <c r="P100" i="16"/>
  <c r="P102" i="16"/>
  <c r="P104" i="16"/>
  <c r="P106" i="16"/>
  <c r="P557" i="16"/>
  <c r="P558" i="16"/>
  <c r="P114" i="16"/>
  <c r="P571" i="16"/>
  <c r="P118" i="16"/>
  <c r="P587" i="16"/>
  <c r="P122" i="16"/>
  <c r="P632" i="16"/>
  <c r="P124" i="16"/>
  <c r="P644" i="16"/>
  <c r="P128" i="16"/>
  <c r="P130" i="16"/>
  <c r="P168" i="16"/>
  <c r="P152" i="16"/>
  <c r="P154" i="16"/>
  <c r="P158" i="16"/>
  <c r="P166" i="16"/>
  <c r="P250" i="16"/>
  <c r="P272" i="16"/>
  <c r="P3" i="16"/>
  <c r="P5" i="16"/>
  <c r="P52" i="16"/>
  <c r="P10" i="16"/>
  <c r="P54" i="16"/>
  <c r="P99" i="16"/>
  <c r="Q328" i="16"/>
  <c r="Q329" i="16"/>
  <c r="Q330" i="16"/>
  <c r="Q332" i="16"/>
  <c r="Q333" i="16"/>
  <c r="Q334" i="16"/>
  <c r="Q335" i="16"/>
  <c r="Q347" i="16"/>
  <c r="Q349" i="16"/>
  <c r="Q351" i="16"/>
  <c r="Q353" i="16"/>
  <c r="Q355" i="16"/>
  <c r="Q361" i="16"/>
  <c r="Q365" i="16"/>
  <c r="Q366" i="16"/>
  <c r="Q367" i="16"/>
  <c r="Q372" i="16"/>
  <c r="Q374" i="16"/>
  <c r="Q377" i="16"/>
  <c r="Q379" i="16"/>
  <c r="Q381" i="16"/>
  <c r="Q382" i="16"/>
  <c r="Q385" i="16"/>
  <c r="Q386" i="16"/>
  <c r="Q387" i="16"/>
  <c r="Q393" i="16"/>
  <c r="Q395" i="16"/>
  <c r="Q396" i="16"/>
  <c r="Q397" i="16"/>
  <c r="Q398" i="16"/>
  <c r="Q402" i="16"/>
  <c r="Q403" i="16"/>
  <c r="Q406" i="16"/>
  <c r="Q407" i="16"/>
  <c r="Q412" i="16"/>
  <c r="Q414" i="16"/>
  <c r="Q416" i="16"/>
  <c r="Q419" i="16"/>
  <c r="Q424" i="16"/>
  <c r="Q427" i="16"/>
  <c r="Q428" i="16"/>
  <c r="Q429" i="16"/>
  <c r="Q430" i="16"/>
  <c r="Q432" i="16"/>
  <c r="Q433" i="16"/>
  <c r="Q434" i="16"/>
  <c r="Q435" i="16"/>
  <c r="Q436" i="16"/>
  <c r="Q437" i="16"/>
  <c r="Q438" i="16"/>
  <c r="Q439" i="16"/>
  <c r="Q441" i="16"/>
  <c r="Q444" i="16"/>
  <c r="Q448" i="16"/>
  <c r="Q449" i="16"/>
  <c r="Q450" i="16"/>
  <c r="Q451" i="16"/>
  <c r="Q453" i="16"/>
  <c r="Q461" i="16"/>
  <c r="Q462" i="16"/>
  <c r="Q464" i="16"/>
  <c r="Q465" i="16"/>
  <c r="Q468" i="16"/>
  <c r="Q475" i="16"/>
  <c r="Q476" i="16"/>
  <c r="Q477" i="16"/>
  <c r="Q480" i="16"/>
  <c r="Q481" i="16"/>
  <c r="Q482" i="16"/>
  <c r="Q490" i="16"/>
  <c r="Q491" i="16"/>
  <c r="Q501" i="16"/>
  <c r="Q512" i="16"/>
  <c r="Q531" i="16"/>
  <c r="Q550" i="16"/>
  <c r="Q609" i="16"/>
  <c r="Q628" i="16"/>
  <c r="Q732" i="16"/>
  <c r="Q199" i="16"/>
  <c r="Q200" i="16"/>
  <c r="Q212" i="16"/>
  <c r="Q268" i="16"/>
  <c r="Q277" i="16"/>
  <c r="Q285" i="16"/>
  <c r="Q297" i="16"/>
  <c r="Q299" i="16"/>
  <c r="Q370" i="16"/>
  <c r="Q413" i="16"/>
  <c r="Q442" i="16"/>
  <c r="Q452" i="16"/>
  <c r="Q463" i="16"/>
  <c r="Q472" i="16"/>
  <c r="Q473" i="16"/>
  <c r="Q474" i="16"/>
  <c r="Q478" i="16"/>
  <c r="Q485" i="16"/>
  <c r="Q486" i="16"/>
  <c r="Q488" i="16"/>
  <c r="Q489" i="16"/>
  <c r="Q494" i="16"/>
  <c r="Q500" i="16"/>
  <c r="Q526" i="16"/>
  <c r="Q529" i="16"/>
  <c r="Q534" i="16"/>
  <c r="Q570" i="16"/>
  <c r="Q701" i="16"/>
  <c r="Q708" i="16"/>
  <c r="Q233" i="16"/>
  <c r="Q234" i="16"/>
  <c r="Q241" i="16"/>
  <c r="Q243" i="16"/>
  <c r="Q302" i="16"/>
  <c r="Q305" i="16"/>
  <c r="Q27" i="16"/>
  <c r="Q36" i="16"/>
  <c r="Q67" i="16"/>
  <c r="Q71" i="16"/>
  <c r="Q125" i="16"/>
  <c r="Q165" i="16"/>
  <c r="Q344" i="16"/>
  <c r="Q360" i="16"/>
  <c r="Q368" i="16"/>
  <c r="Q375" i="16"/>
  <c r="Q380" i="16"/>
  <c r="Q384" i="16"/>
  <c r="Q389" i="16"/>
  <c r="Q400" i="16"/>
  <c r="Q408" i="16"/>
  <c r="Q409" i="16"/>
  <c r="Q418" i="16"/>
  <c r="Q422" i="16"/>
  <c r="Q425" i="16"/>
  <c r="Q431" i="16"/>
  <c r="Q469" i="16"/>
  <c r="Q493" i="16"/>
  <c r="Q496" i="16"/>
  <c r="Q497" i="16"/>
  <c r="Q508" i="16"/>
  <c r="Q515" i="16"/>
  <c r="Q520" i="16"/>
  <c r="Q547" i="16"/>
  <c r="Q549" i="16"/>
  <c r="Q564" i="16"/>
  <c r="Q715" i="16"/>
  <c r="Q735" i="16"/>
  <c r="Q470" i="16"/>
  <c r="Q626" i="16"/>
  <c r="Q678" i="16"/>
  <c r="Q724" i="16"/>
  <c r="Q296" i="16"/>
  <c r="Q336" i="16"/>
  <c r="Q346" i="16"/>
  <c r="Q348" i="16"/>
  <c r="Q357" i="16"/>
  <c r="Q362" i="16"/>
  <c r="Q363" i="16"/>
  <c r="Q364" i="16"/>
  <c r="Q376" i="16"/>
  <c r="Q390" i="16"/>
  <c r="Q458" i="16"/>
  <c r="Q492" i="16"/>
  <c r="Q504" i="16"/>
  <c r="Q513" i="16"/>
  <c r="Q518" i="16"/>
  <c r="Q533" i="16"/>
  <c r="Q536" i="16"/>
  <c r="Q540" i="16"/>
  <c r="Q543" i="16"/>
  <c r="Q552" i="16"/>
  <c r="Q563" i="16"/>
  <c r="Q572" i="16"/>
  <c r="Q576" i="16"/>
  <c r="Q579" i="16"/>
  <c r="Q581" i="16"/>
  <c r="Q583" i="16"/>
  <c r="Q589" i="16"/>
  <c r="Q593" i="16"/>
  <c r="Q601" i="16"/>
  <c r="Q604" i="16"/>
  <c r="Q605" i="16"/>
  <c r="Q613" i="16"/>
  <c r="Q619" i="16"/>
  <c r="Q623" i="16"/>
  <c r="Q625" i="16"/>
  <c r="Q654" i="16"/>
  <c r="Q657" i="16"/>
  <c r="Q671" i="16"/>
  <c r="Q674" i="16"/>
  <c r="Q676" i="16"/>
  <c r="Q682" i="16"/>
  <c r="Q686" i="16"/>
  <c r="Q688" i="16"/>
  <c r="Q691" i="16"/>
  <c r="Q694" i="16"/>
  <c r="Q700" i="16"/>
  <c r="Q702" i="16"/>
  <c r="Q704" i="16"/>
  <c r="Q710" i="16"/>
  <c r="Q717" i="16"/>
  <c r="Q720" i="16"/>
  <c r="Q193" i="16"/>
  <c r="Q194" i="16"/>
  <c r="Q205" i="16"/>
  <c r="Q219" i="16"/>
  <c r="Q251" i="16"/>
  <c r="Q257" i="16"/>
  <c r="Q259" i="16"/>
  <c r="Q269" i="16"/>
  <c r="Q274" i="16"/>
  <c r="Q290" i="16"/>
  <c r="Q292" i="16"/>
  <c r="Q301" i="16"/>
  <c r="Q303" i="16"/>
  <c r="Q304" i="16"/>
  <c r="Q312" i="16"/>
  <c r="Q320" i="16"/>
  <c r="Q19" i="16"/>
  <c r="Q24" i="16"/>
  <c r="Q33" i="16"/>
  <c r="Q35" i="16"/>
  <c r="Q61" i="16"/>
  <c r="Q75" i="16"/>
  <c r="Q51" i="16"/>
  <c r="Q79" i="16"/>
  <c r="Q93" i="16"/>
  <c r="Q133" i="16"/>
  <c r="Q139" i="16"/>
  <c r="Q141" i="16"/>
  <c r="Q145" i="16"/>
  <c r="Q149" i="16"/>
  <c r="Q203" i="16"/>
  <c r="Q341" i="16"/>
  <c r="Q388" i="16"/>
  <c r="Q181" i="16"/>
  <c r="Q183" i="16"/>
  <c r="Q186" i="16"/>
  <c r="Q187" i="16"/>
  <c r="Q188" i="16"/>
  <c r="Q457" i="16"/>
  <c r="Q495" i="16"/>
  <c r="Q514" i="16"/>
  <c r="Q521" i="16"/>
  <c r="Q524" i="16"/>
  <c r="Q539" i="16"/>
  <c r="Q556" i="16"/>
  <c r="Q565" i="16"/>
  <c r="Q574" i="16"/>
  <c r="Q575" i="16"/>
  <c r="Q590" i="16"/>
  <c r="Q599" i="16"/>
  <c r="Q600" i="16"/>
  <c r="Q603" i="16"/>
  <c r="Q612" i="16"/>
  <c r="Q624" i="16"/>
  <c r="Q629" i="16"/>
  <c r="Q631" i="16"/>
  <c r="Q634" i="16"/>
  <c r="Q636" i="16"/>
  <c r="Q642" i="16"/>
  <c r="Q648" i="16"/>
  <c r="Q649" i="16"/>
  <c r="Q653" i="16"/>
  <c r="Q660" i="16"/>
  <c r="Q666" i="16"/>
  <c r="Q668" i="16"/>
  <c r="Q669" i="16"/>
  <c r="Q707" i="16"/>
  <c r="Q711" i="16"/>
  <c r="Q723" i="16"/>
  <c r="Q736" i="16"/>
  <c r="Q170" i="16"/>
  <c r="Q174" i="16"/>
  <c r="Q175" i="16"/>
  <c r="Q176" i="16"/>
  <c r="Q189" i="16"/>
  <c r="Q195" i="16"/>
  <c r="Q197" i="16"/>
  <c r="Q211" i="16"/>
  <c r="Q217" i="16"/>
  <c r="Q220" i="16"/>
  <c r="Q221" i="16"/>
  <c r="Q230" i="16"/>
  <c r="Q231" i="16"/>
  <c r="Q236" i="16"/>
  <c r="Q237" i="16"/>
  <c r="Q244" i="16"/>
  <c r="Q248" i="16"/>
  <c r="Q252" i="16"/>
  <c r="Q262" i="16"/>
  <c r="Q264" i="16"/>
  <c r="Q267" i="16"/>
  <c r="Q271" i="16"/>
  <c r="Q294" i="16"/>
  <c r="Q298" i="16"/>
  <c r="Q308" i="16"/>
  <c r="Q316" i="16"/>
  <c r="Q323" i="16"/>
  <c r="Q324" i="16"/>
  <c r="Q6" i="16"/>
  <c r="Q9" i="16"/>
  <c r="Q13" i="16"/>
  <c r="Q15" i="16"/>
  <c r="Q25" i="16"/>
  <c r="Q59" i="16"/>
  <c r="Q65" i="16"/>
  <c r="Q73" i="16"/>
  <c r="Q77" i="16"/>
  <c r="Q43" i="16"/>
  <c r="Q44" i="16"/>
  <c r="Q45" i="16"/>
  <c r="Q47" i="16"/>
  <c r="Q48" i="16"/>
  <c r="Q55" i="16"/>
  <c r="Q56" i="16"/>
  <c r="Q83" i="16"/>
  <c r="Q89" i="16"/>
  <c r="Q95" i="16"/>
  <c r="Q113" i="16"/>
  <c r="Q127" i="16"/>
  <c r="Q129" i="16"/>
  <c r="Q135" i="16"/>
  <c r="Q137" i="16"/>
  <c r="Q155" i="16"/>
  <c r="Q159" i="16"/>
  <c r="Q161" i="16"/>
  <c r="Q167" i="16"/>
  <c r="Q326" i="16"/>
  <c r="Q331" i="16"/>
  <c r="Q338" i="16"/>
  <c r="Q342" i="16"/>
  <c r="Q383" i="16"/>
  <c r="Q391" i="16"/>
  <c r="Q404" i="16"/>
  <c r="Q411" i="16"/>
  <c r="Q423" i="16"/>
  <c r="Q440" i="16"/>
  <c r="Q456" i="16"/>
  <c r="Q459" i="16"/>
  <c r="Q467" i="16"/>
  <c r="Q507" i="16"/>
  <c r="Q516" i="16"/>
  <c r="Q519" i="16"/>
  <c r="Q532" i="16"/>
  <c r="Q538" i="16"/>
  <c r="Q546" i="16"/>
  <c r="Q555" i="16"/>
  <c r="Q651" i="16"/>
  <c r="Q208" i="16"/>
  <c r="Q34" i="16"/>
  <c r="Q41" i="16"/>
  <c r="Q91" i="16"/>
  <c r="Q177" i="16"/>
  <c r="Q180" i="16"/>
  <c r="Q184" i="16"/>
  <c r="Q185" i="16"/>
  <c r="Q554" i="16"/>
  <c r="Q559" i="16"/>
  <c r="Q566" i="16"/>
  <c r="Q567" i="16"/>
  <c r="Q573" i="16"/>
  <c r="Q577" i="16"/>
  <c r="Q584" i="16"/>
  <c r="Q585" i="16"/>
  <c r="Q588" i="16"/>
  <c r="Q591" i="16"/>
  <c r="Q592" i="16"/>
  <c r="Q594" i="16"/>
  <c r="Q595" i="16"/>
  <c r="Q598" i="16"/>
  <c r="Q606" i="16"/>
  <c r="Q616" i="16"/>
  <c r="Q627" i="16"/>
  <c r="Q635" i="16"/>
  <c r="Q638" i="16"/>
  <c r="Q641" i="16"/>
  <c r="Q643" i="16"/>
  <c r="Q646" i="16"/>
  <c r="Q647" i="16"/>
  <c r="Q652" i="16"/>
  <c r="Q659" i="16"/>
  <c r="Q661" i="16"/>
  <c r="Q664" i="16"/>
  <c r="Q690" i="16"/>
  <c r="Q693" i="16"/>
  <c r="Q697" i="16"/>
  <c r="Q698" i="16"/>
  <c r="Q709" i="16"/>
  <c r="Q718" i="16"/>
  <c r="Q719" i="16"/>
  <c r="Q722" i="16"/>
  <c r="Q727" i="16"/>
  <c r="Q728" i="16"/>
  <c r="Q729" i="16"/>
  <c r="Q731" i="16"/>
  <c r="Q737" i="16"/>
  <c r="Q171" i="16"/>
  <c r="Q173" i="16"/>
  <c r="Q192" i="16"/>
  <c r="Q196" i="16"/>
  <c r="Q204" i="16"/>
  <c r="Q207" i="16"/>
  <c r="Q210" i="16"/>
  <c r="Q213" i="16"/>
  <c r="Q218" i="16"/>
  <c r="Q224" i="16"/>
  <c r="Q242" i="16"/>
  <c r="Q253" i="16"/>
  <c r="Q254" i="16"/>
  <c r="Q256" i="16"/>
  <c r="Q258" i="16"/>
  <c r="Q265" i="16"/>
  <c r="Q273" i="16"/>
  <c r="Q276" i="16"/>
  <c r="Q278" i="16"/>
  <c r="Q279" i="16"/>
  <c r="Q280" i="16"/>
  <c r="Q281" i="16"/>
  <c r="Q284" i="16"/>
  <c r="Q286" i="16"/>
  <c r="Q288" i="16"/>
  <c r="Q307" i="16"/>
  <c r="Q310" i="16"/>
  <c r="Q313" i="16"/>
  <c r="Q317" i="16"/>
  <c r="Q318" i="16"/>
  <c r="Q321" i="16"/>
  <c r="Q11" i="16"/>
  <c r="Q23" i="16"/>
  <c r="Q30" i="16"/>
  <c r="Q31" i="16"/>
  <c r="Q38" i="16"/>
  <c r="Q57" i="16"/>
  <c r="Q69" i="16"/>
  <c r="Q40" i="16"/>
  <c r="Q42" i="16"/>
  <c r="Q49" i="16"/>
  <c r="Q50" i="16"/>
  <c r="Q85" i="16"/>
  <c r="Q97" i="16"/>
  <c r="Q103" i="16"/>
  <c r="Q109" i="16"/>
  <c r="Q117" i="16"/>
  <c r="Q119" i="16"/>
  <c r="Q121" i="16"/>
  <c r="Q143" i="16"/>
  <c r="Q147" i="16"/>
  <c r="Q151" i="16"/>
  <c r="Q153" i="16"/>
  <c r="Q157" i="16"/>
  <c r="Q163" i="16"/>
  <c r="Q325" i="16"/>
  <c r="Q339" i="16"/>
  <c r="Q340" i="16"/>
  <c r="Q350" i="16"/>
  <c r="Q352" i="16"/>
  <c r="Q354" i="16"/>
  <c r="Q358" i="16"/>
  <c r="Q359" i="16"/>
  <c r="Q371" i="16"/>
  <c r="Q378" i="16"/>
  <c r="Q392" i="16"/>
  <c r="Q394" i="16"/>
  <c r="Q399" i="16"/>
  <c r="Q417" i="16"/>
  <c r="Q426" i="16"/>
  <c r="Q443" i="16"/>
  <c r="Q445" i="16"/>
  <c r="Q446" i="16"/>
  <c r="Q182" i="16"/>
  <c r="Q447" i="16"/>
  <c r="Q454" i="16"/>
  <c r="Q460" i="16"/>
  <c r="Q466" i="16"/>
  <c r="Q483" i="16"/>
  <c r="Q502" i="16"/>
  <c r="Q503" i="16"/>
  <c r="Q505" i="16"/>
  <c r="Q506" i="16"/>
  <c r="Q509" i="16"/>
  <c r="Q511" i="16"/>
  <c r="Q517" i="16"/>
  <c r="Q522" i="16"/>
  <c r="Q523" i="16"/>
  <c r="Q525" i="16"/>
  <c r="Q527" i="16"/>
  <c r="Q528" i="16"/>
  <c r="Q530" i="16"/>
  <c r="Q535" i="16"/>
  <c r="Q542" i="16"/>
  <c r="Q544" i="16"/>
  <c r="Q545" i="16"/>
  <c r="Q548" i="16"/>
  <c r="Q551" i="16"/>
  <c r="Q553" i="16"/>
  <c r="Q560" i="16"/>
  <c r="Q561" i="16"/>
  <c r="Q562" i="16"/>
  <c r="Q568" i="16"/>
  <c r="Q569" i="16"/>
  <c r="Q578" i="16"/>
  <c r="Q580" i="16"/>
  <c r="Q582" i="16"/>
  <c r="Q596" i="16"/>
  <c r="Q597" i="16"/>
  <c r="Q602" i="16"/>
  <c r="Q610" i="16"/>
  <c r="Q611" i="16"/>
  <c r="Q615" i="16"/>
  <c r="Q618" i="16"/>
  <c r="Q620" i="16"/>
  <c r="Q621" i="16"/>
  <c r="Q622" i="16"/>
  <c r="Q630" i="16"/>
  <c r="Q633" i="16"/>
  <c r="Q639" i="16"/>
  <c r="Q650" i="16"/>
  <c r="Q655" i="16"/>
  <c r="Q658" i="16"/>
  <c r="Q662" i="16"/>
  <c r="Q665" i="16"/>
  <c r="Q667" i="16"/>
  <c r="Q670" i="16"/>
  <c r="Q673" i="16"/>
  <c r="Q675" i="16"/>
  <c r="Q679" i="16"/>
  <c r="Q681" i="16"/>
  <c r="Q683" i="16"/>
  <c r="Q687" i="16"/>
  <c r="Q689" i="16"/>
  <c r="Q695" i="16"/>
  <c r="Q699" i="16"/>
  <c r="Q703" i="16"/>
  <c r="Q705" i="16"/>
  <c r="Q712" i="16"/>
  <c r="Q713" i="16"/>
  <c r="Q714" i="16"/>
  <c r="Q716" i="16"/>
  <c r="Q725" i="16"/>
  <c r="Q733" i="16"/>
  <c r="Q734" i="16"/>
  <c r="Q169" i="16"/>
  <c r="Q201" i="16"/>
  <c r="Q209" i="16"/>
  <c r="Q216" i="16"/>
  <c r="Q222" i="16"/>
  <c r="Q225" i="16"/>
  <c r="Q232" i="16"/>
  <c r="Q235" i="16"/>
  <c r="Q245" i="16"/>
  <c r="Q246" i="16"/>
  <c r="Q247" i="16"/>
  <c r="Q249" i="16"/>
  <c r="Q260" i="16"/>
  <c r="Q263" i="16"/>
  <c r="Q275" i="16"/>
  <c r="Q282" i="16"/>
  <c r="Q287" i="16"/>
  <c r="Q291" i="16"/>
  <c r="Q293" i="16"/>
  <c r="Q306" i="16"/>
  <c r="Q309" i="16"/>
  <c r="Q311" i="16"/>
  <c r="Q315" i="16"/>
  <c r="Q319" i="16"/>
  <c r="Q322" i="16"/>
  <c r="Q17" i="16"/>
  <c r="Q21" i="16"/>
  <c r="Q26" i="16"/>
  <c r="Q28" i="16"/>
  <c r="Q32" i="16"/>
  <c r="Q37" i="16"/>
  <c r="Q63" i="16"/>
  <c r="Q39" i="16"/>
  <c r="Q46" i="16"/>
  <c r="Q53" i="16"/>
  <c r="Q87" i="16"/>
  <c r="Q105" i="16"/>
  <c r="Q111" i="16"/>
  <c r="Q115" i="16"/>
  <c r="Q123" i="16"/>
  <c r="Q131" i="16"/>
  <c r="Q179" i="16"/>
  <c r="Q215" i="16"/>
  <c r="Q227" i="16"/>
  <c r="Q239" i="16"/>
  <c r="Q327" i="16"/>
  <c r="Q60" i="16"/>
  <c r="Q58" i="16"/>
  <c r="Q62" i="16"/>
  <c r="Q64" i="16"/>
  <c r="Q337" i="16"/>
  <c r="Q343" i="16"/>
  <c r="Q345" i="16"/>
  <c r="Q66" i="16"/>
  <c r="Q356" i="16"/>
  <c r="Q369" i="16"/>
  <c r="Q68" i="16"/>
  <c r="Q373" i="16"/>
  <c r="Q70" i="16"/>
  <c r="Q72" i="16"/>
  <c r="Q74" i="16"/>
  <c r="Q401" i="16"/>
  <c r="Q405" i="16"/>
  <c r="Q76" i="16"/>
  <c r="Q410" i="16"/>
  <c r="Q415" i="16"/>
  <c r="Q420" i="16"/>
  <c r="Q421" i="16"/>
  <c r="Q78" i="16"/>
  <c r="Q80" i="16"/>
  <c r="Q148" i="16"/>
  <c r="Q150" i="16"/>
  <c r="Q82" i="16"/>
  <c r="Q455" i="16"/>
  <c r="Q471" i="16"/>
  <c r="Q86" i="16"/>
  <c r="Q88" i="16"/>
  <c r="Q90" i="16"/>
  <c r="Q94" i="16"/>
  <c r="Q484" i="16"/>
  <c r="Q498" i="16"/>
  <c r="Q510" i="16"/>
  <c r="Q108" i="16"/>
  <c r="Q537" i="16"/>
  <c r="Q541" i="16"/>
  <c r="Q110" i="16"/>
  <c r="Q112" i="16"/>
  <c r="Q116" i="16"/>
  <c r="Q120" i="16"/>
  <c r="Q586" i="16"/>
  <c r="Q607" i="16"/>
  <c r="Q608" i="16"/>
  <c r="Q614" i="16"/>
  <c r="Q617" i="16"/>
  <c r="Q637" i="16"/>
  <c r="Q640" i="16"/>
  <c r="Q126" i="16"/>
  <c r="Q645" i="16"/>
  <c r="Q656" i="16"/>
  <c r="Q663" i="16"/>
  <c r="Q672" i="16"/>
  <c r="Q677" i="16"/>
  <c r="Q132" i="16"/>
  <c r="Q680" i="16"/>
  <c r="Q684" i="16"/>
  <c r="Q134" i="16"/>
  <c r="Q685" i="16"/>
  <c r="Q136" i="16"/>
  <c r="Q692" i="16"/>
  <c r="Q696" i="16"/>
  <c r="Q138" i="16"/>
  <c r="Q706" i="16"/>
  <c r="Q721" i="16"/>
  <c r="Q726" i="16"/>
  <c r="Q140" i="16"/>
  <c r="Q142" i="16"/>
  <c r="Q730" i="16"/>
  <c r="Q144" i="16"/>
  <c r="Q172" i="16"/>
  <c r="Q146" i="16"/>
  <c r="Q198" i="16"/>
  <c r="Q206" i="16"/>
  <c r="Q156" i="16"/>
  <c r="Q223" i="16"/>
  <c r="Q228" i="16"/>
  <c r="Q160" i="16"/>
  <c r="Q162" i="16"/>
  <c r="Q240" i="16"/>
  <c r="Q164" i="16"/>
  <c r="Q255" i="16"/>
  <c r="Q178" i="16"/>
  <c r="Q190" i="16"/>
  <c r="Q266" i="16"/>
  <c r="Q270" i="16"/>
  <c r="Q214" i="16"/>
  <c r="Q289" i="16"/>
  <c r="Q226" i="16"/>
  <c r="Q238" i="16"/>
  <c r="Q295" i="16"/>
  <c r="Q261" i="16"/>
  <c r="Q300" i="16"/>
  <c r="Q314" i="16"/>
  <c r="Q283" i="16"/>
  <c r="Q4" i="16"/>
  <c r="Q29" i="16"/>
  <c r="Q7" i="16"/>
  <c r="Q12" i="16"/>
  <c r="Q8" i="16"/>
  <c r="Q81" i="16"/>
  <c r="Q14" i="16"/>
  <c r="Q16" i="16"/>
  <c r="Q101" i="16"/>
  <c r="Q107" i="16"/>
  <c r="Q18" i="16"/>
  <c r="Q20" i="16"/>
  <c r="Q22" i="16"/>
  <c r="Q191" i="16"/>
  <c r="Q229" i="16"/>
  <c r="Q202" i="16"/>
  <c r="Q84" i="16"/>
  <c r="Q479" i="16"/>
  <c r="Q92" i="16"/>
  <c r="Q96" i="16"/>
  <c r="Q487" i="16"/>
  <c r="Q98" i="16"/>
  <c r="Q499" i="16"/>
  <c r="Q100" i="16"/>
  <c r="Q102" i="16"/>
  <c r="Q104" i="16"/>
  <c r="Q106" i="16"/>
  <c r="Q557" i="16"/>
  <c r="Q558" i="16"/>
  <c r="Q114" i="16"/>
  <c r="Q571" i="16"/>
  <c r="Q118" i="16"/>
  <c r="Q587" i="16"/>
  <c r="Q122" i="16"/>
  <c r="Q632" i="16"/>
  <c r="Q124" i="16"/>
  <c r="Q644" i="16"/>
  <c r="Q128" i="16"/>
  <c r="Q130" i="16"/>
  <c r="Q168" i="16"/>
  <c r="Q152" i="16"/>
  <c r="Q154" i="16"/>
  <c r="Q158" i="16"/>
  <c r="Q166" i="16"/>
  <c r="Q250" i="16"/>
  <c r="Q272" i="16"/>
  <c r="Q3" i="16"/>
  <c r="Q5" i="16"/>
  <c r="Q52" i="16"/>
  <c r="Q10" i="16"/>
  <c r="Q54" i="16"/>
  <c r="Q99" i="16"/>
  <c r="R328" i="16"/>
  <c r="R329" i="16"/>
  <c r="R330" i="16"/>
  <c r="R332" i="16"/>
  <c r="R333" i="16"/>
  <c r="R334" i="16"/>
  <c r="R335" i="16"/>
  <c r="R347" i="16"/>
  <c r="R349" i="16"/>
  <c r="R351" i="16"/>
  <c r="R353" i="16"/>
  <c r="R355" i="16"/>
  <c r="R361" i="16"/>
  <c r="R365" i="16"/>
  <c r="R366" i="16"/>
  <c r="R367" i="16"/>
  <c r="R372" i="16"/>
  <c r="R374" i="16"/>
  <c r="R377" i="16"/>
  <c r="R379" i="16"/>
  <c r="R381" i="16"/>
  <c r="R382" i="16"/>
  <c r="R385" i="16"/>
  <c r="R386" i="16"/>
  <c r="R387" i="16"/>
  <c r="R393" i="16"/>
  <c r="R395" i="16"/>
  <c r="R396" i="16"/>
  <c r="R397" i="16"/>
  <c r="R398" i="16"/>
  <c r="R402" i="16"/>
  <c r="R403" i="16"/>
  <c r="R406" i="16"/>
  <c r="R407" i="16"/>
  <c r="R412" i="16"/>
  <c r="R414" i="16"/>
  <c r="R416" i="16"/>
  <c r="R419" i="16"/>
  <c r="R424" i="16"/>
  <c r="R427" i="16"/>
  <c r="R428" i="16"/>
  <c r="R429" i="16"/>
  <c r="R430" i="16"/>
  <c r="R432" i="16"/>
  <c r="R433" i="16"/>
  <c r="R434" i="16"/>
  <c r="R435" i="16"/>
  <c r="R436" i="16"/>
  <c r="R437" i="16"/>
  <c r="R438" i="16"/>
  <c r="R439" i="16"/>
  <c r="R441" i="16"/>
  <c r="R444" i="16"/>
  <c r="R448" i="16"/>
  <c r="R449" i="16"/>
  <c r="R450" i="16"/>
  <c r="R451" i="16"/>
  <c r="R453" i="16"/>
  <c r="R461" i="16"/>
  <c r="R462" i="16"/>
  <c r="R464" i="16"/>
  <c r="R465" i="16"/>
  <c r="R468" i="16"/>
  <c r="R475" i="16"/>
  <c r="R476" i="16"/>
  <c r="R477" i="16"/>
  <c r="R480" i="16"/>
  <c r="R481" i="16"/>
  <c r="R482" i="16"/>
  <c r="R490" i="16"/>
  <c r="R491" i="16"/>
  <c r="R501" i="16"/>
  <c r="R512" i="16"/>
  <c r="R531" i="16"/>
  <c r="R550" i="16"/>
  <c r="R609" i="16"/>
  <c r="R628" i="16"/>
  <c r="R732" i="16"/>
  <c r="R199" i="16"/>
  <c r="R200" i="16"/>
  <c r="R212" i="16"/>
  <c r="R268" i="16"/>
  <c r="R277" i="16"/>
  <c r="R285" i="16"/>
  <c r="R297" i="16"/>
  <c r="R299" i="16"/>
  <c r="R370" i="16"/>
  <c r="R413" i="16"/>
  <c r="R442" i="16"/>
  <c r="R452" i="16"/>
  <c r="R463" i="16"/>
  <c r="R472" i="16"/>
  <c r="R473" i="16"/>
  <c r="R474" i="16"/>
  <c r="R478" i="16"/>
  <c r="R485" i="16"/>
  <c r="R486" i="16"/>
  <c r="R488" i="16"/>
  <c r="R489" i="16"/>
  <c r="R494" i="16"/>
  <c r="R500" i="16"/>
  <c r="R526" i="16"/>
  <c r="R529" i="16"/>
  <c r="R534" i="16"/>
  <c r="R570" i="16"/>
  <c r="R701" i="16"/>
  <c r="R708" i="16"/>
  <c r="R233" i="16"/>
  <c r="R234" i="16"/>
  <c r="R241" i="16"/>
  <c r="R243" i="16"/>
  <c r="R302" i="16"/>
  <c r="R305" i="16"/>
  <c r="R27" i="16"/>
  <c r="R36" i="16"/>
  <c r="R67" i="16"/>
  <c r="R71" i="16"/>
  <c r="R125" i="16"/>
  <c r="R165" i="16"/>
  <c r="R344" i="16"/>
  <c r="R360" i="16"/>
  <c r="R368" i="16"/>
  <c r="R375" i="16"/>
  <c r="R380" i="16"/>
  <c r="R384" i="16"/>
  <c r="R389" i="16"/>
  <c r="R400" i="16"/>
  <c r="R408" i="16"/>
  <c r="R409" i="16"/>
  <c r="R418" i="16"/>
  <c r="R422" i="16"/>
  <c r="R425" i="16"/>
  <c r="R431" i="16"/>
  <c r="R469" i="16"/>
  <c r="R493" i="16"/>
  <c r="R496" i="16"/>
  <c r="R497" i="16"/>
  <c r="R508" i="16"/>
  <c r="R515" i="16"/>
  <c r="R520" i="16"/>
  <c r="R547" i="16"/>
  <c r="R549" i="16"/>
  <c r="R564" i="16"/>
  <c r="R715" i="16"/>
  <c r="R735" i="16"/>
  <c r="R470" i="16"/>
  <c r="R626" i="16"/>
  <c r="R678" i="16"/>
  <c r="R724" i="16"/>
  <c r="R296" i="16"/>
  <c r="R336" i="16"/>
  <c r="R346" i="16"/>
  <c r="R348" i="16"/>
  <c r="R357" i="16"/>
  <c r="R362" i="16"/>
  <c r="R363" i="16"/>
  <c r="R364" i="16"/>
  <c r="R376" i="16"/>
  <c r="R390" i="16"/>
  <c r="R458" i="16"/>
  <c r="R492" i="16"/>
  <c r="R504" i="16"/>
  <c r="R513" i="16"/>
  <c r="R518" i="16"/>
  <c r="R533" i="16"/>
  <c r="R536" i="16"/>
  <c r="R540" i="16"/>
  <c r="R543" i="16"/>
  <c r="R552" i="16"/>
  <c r="R563" i="16"/>
  <c r="R572" i="16"/>
  <c r="R576" i="16"/>
  <c r="R579" i="16"/>
  <c r="R581" i="16"/>
  <c r="R583" i="16"/>
  <c r="R589" i="16"/>
  <c r="R593" i="16"/>
  <c r="R601" i="16"/>
  <c r="R604" i="16"/>
  <c r="R605" i="16"/>
  <c r="R613" i="16"/>
  <c r="R619" i="16"/>
  <c r="R623" i="16"/>
  <c r="R625" i="16"/>
  <c r="R654" i="16"/>
  <c r="R657" i="16"/>
  <c r="R671" i="16"/>
  <c r="R674" i="16"/>
  <c r="R676" i="16"/>
  <c r="R682" i="16"/>
  <c r="R686" i="16"/>
  <c r="R688" i="16"/>
  <c r="R691" i="16"/>
  <c r="R694" i="16"/>
  <c r="R700" i="16"/>
  <c r="R702" i="16"/>
  <c r="R704" i="16"/>
  <c r="R710" i="16"/>
  <c r="R717" i="16"/>
  <c r="R720" i="16"/>
  <c r="R193" i="16"/>
  <c r="R194" i="16"/>
  <c r="R205" i="16"/>
  <c r="R219" i="16"/>
  <c r="R251" i="16"/>
  <c r="R257" i="16"/>
  <c r="R259" i="16"/>
  <c r="R269" i="16"/>
  <c r="R274" i="16"/>
  <c r="R290" i="16"/>
  <c r="R292" i="16"/>
  <c r="R301" i="16"/>
  <c r="R303" i="16"/>
  <c r="R304" i="16"/>
  <c r="R312" i="16"/>
  <c r="R320" i="16"/>
  <c r="R19" i="16"/>
  <c r="R24" i="16"/>
  <c r="R33" i="16"/>
  <c r="R35" i="16"/>
  <c r="R61" i="16"/>
  <c r="R75" i="16"/>
  <c r="R51" i="16"/>
  <c r="R79" i="16"/>
  <c r="R93" i="16"/>
  <c r="R133" i="16"/>
  <c r="R139" i="16"/>
  <c r="R141" i="16"/>
  <c r="R145" i="16"/>
  <c r="R149" i="16"/>
  <c r="R203" i="16"/>
  <c r="R341" i="16"/>
  <c r="R388" i="16"/>
  <c r="R181" i="16"/>
  <c r="R183" i="16"/>
  <c r="R186" i="16"/>
  <c r="R187" i="16"/>
  <c r="R188" i="16"/>
  <c r="R457" i="16"/>
  <c r="R495" i="16"/>
  <c r="R514" i="16"/>
  <c r="R521" i="16"/>
  <c r="R524" i="16"/>
  <c r="R539" i="16"/>
  <c r="R556" i="16"/>
  <c r="R565" i="16"/>
  <c r="R574" i="16"/>
  <c r="R575" i="16"/>
  <c r="R590" i="16"/>
  <c r="R599" i="16"/>
  <c r="R600" i="16"/>
  <c r="R603" i="16"/>
  <c r="R612" i="16"/>
  <c r="R624" i="16"/>
  <c r="R629" i="16"/>
  <c r="R631" i="16"/>
  <c r="R634" i="16"/>
  <c r="R636" i="16"/>
  <c r="R642" i="16"/>
  <c r="R648" i="16"/>
  <c r="R649" i="16"/>
  <c r="R653" i="16"/>
  <c r="R660" i="16"/>
  <c r="R666" i="16"/>
  <c r="R668" i="16"/>
  <c r="R669" i="16"/>
  <c r="R707" i="16"/>
  <c r="R711" i="16"/>
  <c r="R723" i="16"/>
  <c r="R736" i="16"/>
  <c r="R170" i="16"/>
  <c r="R174" i="16"/>
  <c r="R175" i="16"/>
  <c r="R176" i="16"/>
  <c r="R189" i="16"/>
  <c r="R195" i="16"/>
  <c r="R197" i="16"/>
  <c r="R211" i="16"/>
  <c r="R217" i="16"/>
  <c r="R220" i="16"/>
  <c r="R221" i="16"/>
  <c r="R230" i="16"/>
  <c r="R231" i="16"/>
  <c r="R236" i="16"/>
  <c r="R237" i="16"/>
  <c r="R244" i="16"/>
  <c r="R248" i="16"/>
  <c r="R252" i="16"/>
  <c r="R262" i="16"/>
  <c r="R264" i="16"/>
  <c r="R267" i="16"/>
  <c r="R271" i="16"/>
  <c r="R294" i="16"/>
  <c r="R298" i="16"/>
  <c r="R308" i="16"/>
  <c r="R316" i="16"/>
  <c r="R323" i="16"/>
  <c r="R324" i="16"/>
  <c r="R6" i="16"/>
  <c r="R9" i="16"/>
  <c r="R13" i="16"/>
  <c r="R15" i="16"/>
  <c r="R25" i="16"/>
  <c r="R59" i="16"/>
  <c r="R65" i="16"/>
  <c r="R73" i="16"/>
  <c r="R77" i="16"/>
  <c r="R43" i="16"/>
  <c r="R44" i="16"/>
  <c r="R45" i="16"/>
  <c r="R47" i="16"/>
  <c r="R48" i="16"/>
  <c r="R55" i="16"/>
  <c r="R56" i="16"/>
  <c r="R83" i="16"/>
  <c r="R89" i="16"/>
  <c r="R95" i="16"/>
  <c r="R113" i="16"/>
  <c r="R127" i="16"/>
  <c r="R129" i="16"/>
  <c r="R135" i="16"/>
  <c r="R137" i="16"/>
  <c r="R155" i="16"/>
  <c r="R159" i="16"/>
  <c r="R161" i="16"/>
  <c r="R167" i="16"/>
  <c r="R326" i="16"/>
  <c r="R331" i="16"/>
  <c r="R338" i="16"/>
  <c r="R342" i="16"/>
  <c r="R383" i="16"/>
  <c r="R391" i="16"/>
  <c r="R404" i="16"/>
  <c r="R411" i="16"/>
  <c r="R423" i="16"/>
  <c r="R440" i="16"/>
  <c r="R456" i="16"/>
  <c r="R459" i="16"/>
  <c r="R467" i="16"/>
  <c r="R507" i="16"/>
  <c r="R516" i="16"/>
  <c r="R519" i="16"/>
  <c r="R532" i="16"/>
  <c r="R538" i="16"/>
  <c r="R546" i="16"/>
  <c r="R555" i="16"/>
  <c r="R651" i="16"/>
  <c r="R208" i="16"/>
  <c r="R34" i="16"/>
  <c r="R41" i="16"/>
  <c r="R91" i="16"/>
  <c r="R177" i="16"/>
  <c r="R180" i="16"/>
  <c r="R184" i="16"/>
  <c r="R185" i="16"/>
  <c r="R554" i="16"/>
  <c r="R559" i="16"/>
  <c r="R566" i="16"/>
  <c r="R567" i="16"/>
  <c r="R573" i="16"/>
  <c r="R577" i="16"/>
  <c r="R584" i="16"/>
  <c r="R585" i="16"/>
  <c r="R588" i="16"/>
  <c r="R591" i="16"/>
  <c r="R592" i="16"/>
  <c r="R594" i="16"/>
  <c r="R595" i="16"/>
  <c r="R598" i="16"/>
  <c r="R606" i="16"/>
  <c r="R616" i="16"/>
  <c r="R627" i="16"/>
  <c r="R635" i="16"/>
  <c r="R638" i="16"/>
  <c r="R641" i="16"/>
  <c r="R643" i="16"/>
  <c r="R646" i="16"/>
  <c r="R647" i="16"/>
  <c r="R652" i="16"/>
  <c r="R659" i="16"/>
  <c r="R661" i="16"/>
  <c r="R664" i="16"/>
  <c r="R690" i="16"/>
  <c r="R693" i="16"/>
  <c r="R697" i="16"/>
  <c r="R698" i="16"/>
  <c r="R709" i="16"/>
  <c r="R718" i="16"/>
  <c r="R719" i="16"/>
  <c r="R722" i="16"/>
  <c r="R727" i="16"/>
  <c r="R728" i="16"/>
  <c r="R729" i="16"/>
  <c r="R731" i="16"/>
  <c r="R737" i="16"/>
  <c r="R171" i="16"/>
  <c r="R173" i="16"/>
  <c r="R192" i="16"/>
  <c r="R196" i="16"/>
  <c r="R204" i="16"/>
  <c r="R207" i="16"/>
  <c r="R210" i="16"/>
  <c r="R213" i="16"/>
  <c r="R218" i="16"/>
  <c r="R224" i="16"/>
  <c r="R242" i="16"/>
  <c r="R253" i="16"/>
  <c r="R254" i="16"/>
  <c r="R256" i="16"/>
  <c r="R258" i="16"/>
  <c r="R265" i="16"/>
  <c r="R273" i="16"/>
  <c r="R276" i="16"/>
  <c r="R278" i="16"/>
  <c r="R279" i="16"/>
  <c r="R280" i="16"/>
  <c r="R281" i="16"/>
  <c r="R284" i="16"/>
  <c r="R286" i="16"/>
  <c r="R288" i="16"/>
  <c r="R307" i="16"/>
  <c r="R310" i="16"/>
  <c r="R313" i="16"/>
  <c r="R317" i="16"/>
  <c r="R318" i="16"/>
  <c r="R321" i="16"/>
  <c r="R11" i="16"/>
  <c r="R23" i="16"/>
  <c r="R30" i="16"/>
  <c r="R31" i="16"/>
  <c r="R38" i="16"/>
  <c r="R57" i="16"/>
  <c r="R69" i="16"/>
  <c r="R40" i="16"/>
  <c r="R42" i="16"/>
  <c r="R49" i="16"/>
  <c r="R50" i="16"/>
  <c r="R85" i="16"/>
  <c r="R97" i="16"/>
  <c r="R103" i="16"/>
  <c r="R109" i="16"/>
  <c r="R117" i="16"/>
  <c r="R119" i="16"/>
  <c r="R121" i="16"/>
  <c r="R143" i="16"/>
  <c r="R147" i="16"/>
  <c r="R151" i="16"/>
  <c r="R153" i="16"/>
  <c r="R157" i="16"/>
  <c r="R163" i="16"/>
  <c r="R325" i="16"/>
  <c r="R339" i="16"/>
  <c r="R340" i="16"/>
  <c r="R350" i="16"/>
  <c r="R352" i="16"/>
  <c r="R354" i="16"/>
  <c r="R358" i="16"/>
  <c r="R359" i="16"/>
  <c r="R371" i="16"/>
  <c r="R378" i="16"/>
  <c r="R392" i="16"/>
  <c r="R394" i="16"/>
  <c r="R399" i="16"/>
  <c r="R417" i="16"/>
  <c r="R426" i="16"/>
  <c r="R443" i="16"/>
  <c r="R445" i="16"/>
  <c r="R446" i="16"/>
  <c r="R182" i="16"/>
  <c r="R447" i="16"/>
  <c r="R454" i="16"/>
  <c r="R460" i="16"/>
  <c r="R466" i="16"/>
  <c r="R483" i="16"/>
  <c r="R502" i="16"/>
  <c r="R503" i="16"/>
  <c r="R505" i="16"/>
  <c r="R506" i="16"/>
  <c r="R509" i="16"/>
  <c r="R511" i="16"/>
  <c r="R517" i="16"/>
  <c r="R522" i="16"/>
  <c r="R523" i="16"/>
  <c r="R525" i="16"/>
  <c r="R527" i="16"/>
  <c r="R528" i="16"/>
  <c r="R530" i="16"/>
  <c r="R535" i="16"/>
  <c r="R542" i="16"/>
  <c r="R544" i="16"/>
  <c r="R545" i="16"/>
  <c r="R548" i="16"/>
  <c r="R551" i="16"/>
  <c r="R553" i="16"/>
  <c r="R560" i="16"/>
  <c r="R561" i="16"/>
  <c r="R562" i="16"/>
  <c r="R568" i="16"/>
  <c r="R569" i="16"/>
  <c r="R578" i="16"/>
  <c r="R580" i="16"/>
  <c r="R582" i="16"/>
  <c r="R596" i="16"/>
  <c r="R597" i="16"/>
  <c r="R602" i="16"/>
  <c r="R610" i="16"/>
  <c r="R611" i="16"/>
  <c r="R615" i="16"/>
  <c r="R618" i="16"/>
  <c r="R620" i="16"/>
  <c r="R621" i="16"/>
  <c r="R622" i="16"/>
  <c r="R630" i="16"/>
  <c r="R633" i="16"/>
  <c r="R639" i="16"/>
  <c r="R650" i="16"/>
  <c r="R655" i="16"/>
  <c r="R658" i="16"/>
  <c r="R662" i="16"/>
  <c r="R665" i="16"/>
  <c r="R667" i="16"/>
  <c r="R670" i="16"/>
  <c r="R673" i="16"/>
  <c r="R675" i="16"/>
  <c r="R679" i="16"/>
  <c r="R681" i="16"/>
  <c r="R683" i="16"/>
  <c r="R687" i="16"/>
  <c r="R689" i="16"/>
  <c r="R695" i="16"/>
  <c r="R699" i="16"/>
  <c r="R703" i="16"/>
  <c r="R705" i="16"/>
  <c r="R712" i="16"/>
  <c r="R713" i="16"/>
  <c r="R714" i="16"/>
  <c r="R716" i="16"/>
  <c r="R725" i="16"/>
  <c r="R733" i="16"/>
  <c r="R734" i="16"/>
  <c r="R169" i="16"/>
  <c r="R201" i="16"/>
  <c r="R209" i="16"/>
  <c r="R216" i="16"/>
  <c r="R222" i="16"/>
  <c r="R225" i="16"/>
  <c r="R232" i="16"/>
  <c r="R235" i="16"/>
  <c r="R245" i="16"/>
  <c r="R246" i="16"/>
  <c r="R247" i="16"/>
  <c r="R249" i="16"/>
  <c r="R260" i="16"/>
  <c r="R263" i="16"/>
  <c r="R275" i="16"/>
  <c r="R282" i="16"/>
  <c r="R287" i="16"/>
  <c r="R291" i="16"/>
  <c r="R293" i="16"/>
  <c r="R306" i="16"/>
  <c r="R309" i="16"/>
  <c r="R311" i="16"/>
  <c r="R315" i="16"/>
  <c r="R319" i="16"/>
  <c r="R322" i="16"/>
  <c r="R17" i="16"/>
  <c r="R21" i="16"/>
  <c r="R26" i="16"/>
  <c r="R28" i="16"/>
  <c r="R32" i="16"/>
  <c r="R37" i="16"/>
  <c r="R63" i="16"/>
  <c r="R39" i="16"/>
  <c r="R46" i="16"/>
  <c r="R53" i="16"/>
  <c r="R87" i="16"/>
  <c r="R105" i="16"/>
  <c r="R111" i="16"/>
  <c r="R115" i="16"/>
  <c r="R123" i="16"/>
  <c r="R131" i="16"/>
  <c r="R179" i="16"/>
  <c r="R215" i="16"/>
  <c r="R227" i="16"/>
  <c r="R239" i="16"/>
  <c r="R327" i="16"/>
  <c r="R60" i="16"/>
  <c r="R58" i="16"/>
  <c r="R62" i="16"/>
  <c r="R64" i="16"/>
  <c r="R337" i="16"/>
  <c r="R343" i="16"/>
  <c r="R345" i="16"/>
  <c r="R66" i="16"/>
  <c r="R356" i="16"/>
  <c r="R369" i="16"/>
  <c r="R68" i="16"/>
  <c r="R373" i="16"/>
  <c r="R70" i="16"/>
  <c r="R72" i="16"/>
  <c r="R74" i="16"/>
  <c r="R401" i="16"/>
  <c r="R405" i="16"/>
  <c r="R76" i="16"/>
  <c r="R410" i="16"/>
  <c r="R415" i="16"/>
  <c r="R420" i="16"/>
  <c r="R421" i="16"/>
  <c r="R78" i="16"/>
  <c r="R80" i="16"/>
  <c r="R148" i="16"/>
  <c r="R150" i="16"/>
  <c r="R82" i="16"/>
  <c r="R455" i="16"/>
  <c r="R471" i="16"/>
  <c r="R86" i="16"/>
  <c r="R88" i="16"/>
  <c r="R90" i="16"/>
  <c r="R94" i="16"/>
  <c r="R484" i="16"/>
  <c r="R498" i="16"/>
  <c r="R510" i="16"/>
  <c r="R108" i="16"/>
  <c r="R537" i="16"/>
  <c r="R541" i="16"/>
  <c r="R110" i="16"/>
  <c r="R112" i="16"/>
  <c r="R116" i="16"/>
  <c r="R120" i="16"/>
  <c r="R586" i="16"/>
  <c r="R607" i="16"/>
  <c r="R608" i="16"/>
  <c r="R614" i="16"/>
  <c r="R617" i="16"/>
  <c r="R637" i="16"/>
  <c r="R640" i="16"/>
  <c r="R126" i="16"/>
  <c r="R645" i="16"/>
  <c r="R656" i="16"/>
  <c r="R663" i="16"/>
  <c r="R672" i="16"/>
  <c r="R677" i="16"/>
  <c r="R132" i="16"/>
  <c r="R680" i="16"/>
  <c r="R684" i="16"/>
  <c r="R134" i="16"/>
  <c r="R685" i="16"/>
  <c r="R136" i="16"/>
  <c r="R692" i="16"/>
  <c r="R696" i="16"/>
  <c r="R138" i="16"/>
  <c r="R706" i="16"/>
  <c r="R721" i="16"/>
  <c r="R726" i="16"/>
  <c r="R140" i="16"/>
  <c r="R142" i="16"/>
  <c r="R730" i="16"/>
  <c r="R144" i="16"/>
  <c r="R172" i="16"/>
  <c r="R146" i="16"/>
  <c r="R198" i="16"/>
  <c r="R206" i="16"/>
  <c r="R156" i="16"/>
  <c r="R223" i="16"/>
  <c r="R228" i="16"/>
  <c r="R160" i="16"/>
  <c r="R162" i="16"/>
  <c r="R240" i="16"/>
  <c r="R164" i="16"/>
  <c r="R255" i="16"/>
  <c r="R178" i="16"/>
  <c r="R190" i="16"/>
  <c r="R266" i="16"/>
  <c r="R270" i="16"/>
  <c r="R214" i="16"/>
  <c r="R289" i="16"/>
  <c r="R226" i="16"/>
  <c r="R238" i="16"/>
  <c r="R295" i="16"/>
  <c r="R261" i="16"/>
  <c r="R300" i="16"/>
  <c r="R314" i="16"/>
  <c r="R283" i="16"/>
  <c r="R4" i="16"/>
  <c r="R29" i="16"/>
  <c r="R7" i="16"/>
  <c r="R12" i="16"/>
  <c r="R8" i="16"/>
  <c r="R81" i="16"/>
  <c r="R14" i="16"/>
  <c r="R16" i="16"/>
  <c r="R101" i="16"/>
  <c r="R107" i="16"/>
  <c r="R18" i="16"/>
  <c r="R20" i="16"/>
  <c r="R22" i="16"/>
  <c r="R191" i="16"/>
  <c r="R229" i="16"/>
  <c r="R202" i="16"/>
  <c r="R84" i="16"/>
  <c r="R479" i="16"/>
  <c r="R92" i="16"/>
  <c r="R96" i="16"/>
  <c r="R487" i="16"/>
  <c r="R98" i="16"/>
  <c r="R499" i="16"/>
  <c r="R100" i="16"/>
  <c r="R102" i="16"/>
  <c r="R104" i="16"/>
  <c r="R106" i="16"/>
  <c r="R557" i="16"/>
  <c r="R558" i="16"/>
  <c r="R114" i="16"/>
  <c r="R571" i="16"/>
  <c r="R118" i="16"/>
  <c r="R587" i="16"/>
  <c r="R122" i="16"/>
  <c r="R632" i="16"/>
  <c r="R124" i="16"/>
  <c r="R644" i="16"/>
  <c r="R128" i="16"/>
  <c r="R130" i="16"/>
  <c r="R168" i="16"/>
  <c r="R152" i="16"/>
  <c r="R154" i="16"/>
  <c r="R158" i="16"/>
  <c r="R166" i="16"/>
  <c r="R250" i="16"/>
  <c r="R272" i="16"/>
  <c r="R3" i="16"/>
  <c r="R5" i="16"/>
  <c r="R52" i="16"/>
  <c r="R10" i="16"/>
  <c r="R54" i="16"/>
  <c r="R99" i="16"/>
  <c r="S328" i="16"/>
  <c r="S329" i="16"/>
  <c r="S330" i="16"/>
  <c r="S332" i="16"/>
  <c r="S333" i="16"/>
  <c r="S334" i="16"/>
  <c r="S335" i="16"/>
  <c r="S347" i="16"/>
  <c r="S349" i="16"/>
  <c r="S351" i="16"/>
  <c r="S353" i="16"/>
  <c r="S355" i="16"/>
  <c r="S361" i="16"/>
  <c r="S365" i="16"/>
  <c r="S366" i="16"/>
  <c r="S367" i="16"/>
  <c r="S372" i="16"/>
  <c r="S374" i="16"/>
  <c r="S377" i="16"/>
  <c r="S379" i="16"/>
  <c r="S381" i="16"/>
  <c r="S382" i="16"/>
  <c r="S385" i="16"/>
  <c r="S386" i="16"/>
  <c r="S387" i="16"/>
  <c r="S393" i="16"/>
  <c r="S395" i="16"/>
  <c r="S396" i="16"/>
  <c r="S397" i="16"/>
  <c r="S398" i="16"/>
  <c r="S402" i="16"/>
  <c r="S403" i="16"/>
  <c r="S406" i="16"/>
  <c r="S407" i="16"/>
  <c r="S412" i="16"/>
  <c r="S414" i="16"/>
  <c r="S416" i="16"/>
  <c r="S419" i="16"/>
  <c r="S424" i="16"/>
  <c r="S427" i="16"/>
  <c r="S428" i="16"/>
  <c r="S429" i="16"/>
  <c r="S430" i="16"/>
  <c r="S432" i="16"/>
  <c r="S433" i="16"/>
  <c r="S434" i="16"/>
  <c r="S435" i="16"/>
  <c r="S436" i="16"/>
  <c r="S437" i="16"/>
  <c r="S438" i="16"/>
  <c r="S439" i="16"/>
  <c r="S441" i="16"/>
  <c r="S444" i="16"/>
  <c r="S448" i="16"/>
  <c r="S449" i="16"/>
  <c r="S450" i="16"/>
  <c r="S451" i="16"/>
  <c r="S453" i="16"/>
  <c r="S461" i="16"/>
  <c r="S462" i="16"/>
  <c r="S464" i="16"/>
  <c r="S465" i="16"/>
  <c r="S468" i="16"/>
  <c r="S475" i="16"/>
  <c r="S476" i="16"/>
  <c r="S477" i="16"/>
  <c r="S480" i="16"/>
  <c r="S481" i="16"/>
  <c r="S482" i="16"/>
  <c r="S490" i="16"/>
  <c r="S491" i="16"/>
  <c r="S501" i="16"/>
  <c r="S512" i="16"/>
  <c r="S531" i="16"/>
  <c r="S550" i="16"/>
  <c r="S609" i="16"/>
  <c r="S628" i="16"/>
  <c r="S732" i="16"/>
  <c r="S199" i="16"/>
  <c r="S200" i="16"/>
  <c r="S212" i="16"/>
  <c r="S268" i="16"/>
  <c r="S277" i="16"/>
  <c r="S285" i="16"/>
  <c r="S297" i="16"/>
  <c r="S299" i="16"/>
  <c r="S370" i="16"/>
  <c r="S413" i="16"/>
  <c r="S442" i="16"/>
  <c r="S452" i="16"/>
  <c r="S463" i="16"/>
  <c r="S472" i="16"/>
  <c r="S473" i="16"/>
  <c r="S474" i="16"/>
  <c r="S478" i="16"/>
  <c r="S485" i="16"/>
  <c r="S486" i="16"/>
  <c r="S488" i="16"/>
  <c r="S489" i="16"/>
  <c r="S494" i="16"/>
  <c r="S500" i="16"/>
  <c r="S526" i="16"/>
  <c r="S529" i="16"/>
  <c r="S534" i="16"/>
  <c r="S570" i="16"/>
  <c r="S701" i="16"/>
  <c r="S708" i="16"/>
  <c r="S233" i="16"/>
  <c r="S234" i="16"/>
  <c r="S241" i="16"/>
  <c r="S243" i="16"/>
  <c r="S302" i="16"/>
  <c r="S305" i="16"/>
  <c r="S27" i="16"/>
  <c r="S36" i="16"/>
  <c r="S67" i="16"/>
  <c r="S71" i="16"/>
  <c r="S125" i="16"/>
  <c r="S165" i="16"/>
  <c r="S344" i="16"/>
  <c r="S360" i="16"/>
  <c r="S368" i="16"/>
  <c r="S375" i="16"/>
  <c r="S380" i="16"/>
  <c r="S384" i="16"/>
  <c r="S389" i="16"/>
  <c r="S400" i="16"/>
  <c r="S408" i="16"/>
  <c r="S409" i="16"/>
  <c r="S418" i="16"/>
  <c r="S422" i="16"/>
  <c r="S425" i="16"/>
  <c r="S431" i="16"/>
  <c r="S469" i="16"/>
  <c r="S493" i="16"/>
  <c r="S496" i="16"/>
  <c r="S497" i="16"/>
  <c r="S508" i="16"/>
  <c r="S515" i="16"/>
  <c r="S520" i="16"/>
  <c r="S547" i="16"/>
  <c r="S549" i="16"/>
  <c r="S564" i="16"/>
  <c r="S715" i="16"/>
  <c r="S735" i="16"/>
  <c r="S470" i="16"/>
  <c r="S626" i="16"/>
  <c r="S678" i="16"/>
  <c r="S724" i="16"/>
  <c r="S296" i="16"/>
  <c r="S336" i="16"/>
  <c r="S346" i="16"/>
  <c r="S348" i="16"/>
  <c r="S357" i="16"/>
  <c r="S362" i="16"/>
  <c r="S363" i="16"/>
  <c r="S364" i="16"/>
  <c r="S376" i="16"/>
  <c r="S390" i="16"/>
  <c r="S458" i="16"/>
  <c r="S492" i="16"/>
  <c r="S504" i="16"/>
  <c r="S513" i="16"/>
  <c r="S518" i="16"/>
  <c r="S533" i="16"/>
  <c r="S536" i="16"/>
  <c r="S540" i="16"/>
  <c r="S543" i="16"/>
  <c r="S552" i="16"/>
  <c r="S563" i="16"/>
  <c r="S572" i="16"/>
  <c r="S576" i="16"/>
  <c r="S579" i="16"/>
  <c r="S581" i="16"/>
  <c r="S583" i="16"/>
  <c r="S589" i="16"/>
  <c r="S593" i="16"/>
  <c r="S601" i="16"/>
  <c r="S604" i="16"/>
  <c r="S605" i="16"/>
  <c r="S613" i="16"/>
  <c r="S619" i="16"/>
  <c r="S623" i="16"/>
  <c r="S625" i="16"/>
  <c r="S654" i="16"/>
  <c r="S657" i="16"/>
  <c r="S671" i="16"/>
  <c r="S674" i="16"/>
  <c r="S676" i="16"/>
  <c r="S682" i="16"/>
  <c r="S686" i="16"/>
  <c r="S688" i="16"/>
  <c r="S691" i="16"/>
  <c r="S694" i="16"/>
  <c r="S700" i="16"/>
  <c r="S702" i="16"/>
  <c r="S704" i="16"/>
  <c r="S710" i="16"/>
  <c r="S717" i="16"/>
  <c r="S720" i="16"/>
  <c r="S193" i="16"/>
  <c r="S194" i="16"/>
  <c r="S205" i="16"/>
  <c r="S219" i="16"/>
  <c r="S251" i="16"/>
  <c r="S257" i="16"/>
  <c r="S259" i="16"/>
  <c r="S269" i="16"/>
  <c r="S274" i="16"/>
  <c r="S290" i="16"/>
  <c r="S292" i="16"/>
  <c r="S301" i="16"/>
  <c r="S303" i="16"/>
  <c r="S304" i="16"/>
  <c r="S312" i="16"/>
  <c r="S320" i="16"/>
  <c r="S19" i="16"/>
  <c r="S24" i="16"/>
  <c r="S33" i="16"/>
  <c r="S35" i="16"/>
  <c r="S61" i="16"/>
  <c r="S75" i="16"/>
  <c r="S51" i="16"/>
  <c r="S79" i="16"/>
  <c r="S93" i="16"/>
  <c r="S133" i="16"/>
  <c r="S139" i="16"/>
  <c r="S141" i="16"/>
  <c r="S145" i="16"/>
  <c r="S149" i="16"/>
  <c r="S203" i="16"/>
  <c r="S341" i="16"/>
  <c r="S388" i="16"/>
  <c r="S181" i="16"/>
  <c r="S183" i="16"/>
  <c r="S186" i="16"/>
  <c r="S187" i="16"/>
  <c r="S188" i="16"/>
  <c r="S457" i="16"/>
  <c r="S495" i="16"/>
  <c r="S514" i="16"/>
  <c r="S521" i="16"/>
  <c r="S524" i="16"/>
  <c r="S539" i="16"/>
  <c r="S556" i="16"/>
  <c r="S565" i="16"/>
  <c r="S574" i="16"/>
  <c r="S575" i="16"/>
  <c r="S590" i="16"/>
  <c r="S599" i="16"/>
  <c r="S600" i="16"/>
  <c r="S603" i="16"/>
  <c r="S612" i="16"/>
  <c r="S624" i="16"/>
  <c r="S629" i="16"/>
  <c r="S631" i="16"/>
  <c r="S634" i="16"/>
  <c r="S636" i="16"/>
  <c r="S642" i="16"/>
  <c r="S648" i="16"/>
  <c r="S649" i="16"/>
  <c r="S653" i="16"/>
  <c r="S660" i="16"/>
  <c r="S666" i="16"/>
  <c r="S668" i="16"/>
  <c r="S669" i="16"/>
  <c r="S707" i="16"/>
  <c r="S711" i="16"/>
  <c r="S723" i="16"/>
  <c r="S736" i="16"/>
  <c r="S170" i="16"/>
  <c r="S174" i="16"/>
  <c r="S175" i="16"/>
  <c r="S176" i="16"/>
  <c r="S189" i="16"/>
  <c r="S195" i="16"/>
  <c r="S197" i="16"/>
  <c r="S211" i="16"/>
  <c r="S217" i="16"/>
  <c r="S220" i="16"/>
  <c r="S221" i="16"/>
  <c r="S230" i="16"/>
  <c r="S231" i="16"/>
  <c r="S236" i="16"/>
  <c r="S237" i="16"/>
  <c r="S244" i="16"/>
  <c r="S248" i="16"/>
  <c r="S252" i="16"/>
  <c r="S262" i="16"/>
  <c r="S264" i="16"/>
  <c r="S267" i="16"/>
  <c r="S271" i="16"/>
  <c r="S294" i="16"/>
  <c r="S298" i="16"/>
  <c r="S308" i="16"/>
  <c r="S316" i="16"/>
  <c r="S323" i="16"/>
  <c r="S324" i="16"/>
  <c r="S6" i="16"/>
  <c r="S9" i="16"/>
  <c r="S13" i="16"/>
  <c r="S15" i="16"/>
  <c r="S25" i="16"/>
  <c r="S59" i="16"/>
  <c r="S65" i="16"/>
  <c r="S73" i="16"/>
  <c r="S77" i="16"/>
  <c r="S43" i="16"/>
  <c r="S44" i="16"/>
  <c r="S45" i="16"/>
  <c r="S47" i="16"/>
  <c r="S48" i="16"/>
  <c r="S55" i="16"/>
  <c r="S56" i="16"/>
  <c r="S83" i="16"/>
  <c r="S89" i="16"/>
  <c r="S95" i="16"/>
  <c r="S113" i="16"/>
  <c r="S127" i="16"/>
  <c r="S129" i="16"/>
  <c r="S135" i="16"/>
  <c r="S137" i="16"/>
  <c r="S155" i="16"/>
  <c r="S159" i="16"/>
  <c r="S161" i="16"/>
  <c r="S167" i="16"/>
  <c r="S326" i="16"/>
  <c r="S331" i="16"/>
  <c r="S338" i="16"/>
  <c r="S342" i="16"/>
  <c r="S383" i="16"/>
  <c r="S391" i="16"/>
  <c r="S404" i="16"/>
  <c r="S411" i="16"/>
  <c r="S423" i="16"/>
  <c r="S440" i="16"/>
  <c r="S456" i="16"/>
  <c r="S459" i="16"/>
  <c r="S467" i="16"/>
  <c r="S507" i="16"/>
  <c r="S516" i="16"/>
  <c r="S519" i="16"/>
  <c r="S532" i="16"/>
  <c r="S538" i="16"/>
  <c r="S546" i="16"/>
  <c r="S555" i="16"/>
  <c r="S651" i="16"/>
  <c r="S208" i="16"/>
  <c r="S34" i="16"/>
  <c r="S41" i="16"/>
  <c r="S91" i="16"/>
  <c r="S177" i="16"/>
  <c r="S180" i="16"/>
  <c r="S184" i="16"/>
  <c r="S185" i="16"/>
  <c r="S554" i="16"/>
  <c r="S559" i="16"/>
  <c r="S566" i="16"/>
  <c r="S567" i="16"/>
  <c r="S573" i="16"/>
  <c r="S577" i="16"/>
  <c r="S584" i="16"/>
  <c r="S585" i="16"/>
  <c r="S588" i="16"/>
  <c r="S591" i="16"/>
  <c r="S592" i="16"/>
  <c r="S594" i="16"/>
  <c r="S595" i="16"/>
  <c r="S598" i="16"/>
  <c r="S606" i="16"/>
  <c r="S616" i="16"/>
  <c r="S627" i="16"/>
  <c r="S635" i="16"/>
  <c r="S638" i="16"/>
  <c r="S641" i="16"/>
  <c r="S643" i="16"/>
  <c r="S646" i="16"/>
  <c r="S647" i="16"/>
  <c r="S652" i="16"/>
  <c r="S659" i="16"/>
  <c r="S661" i="16"/>
  <c r="S664" i="16"/>
  <c r="S690" i="16"/>
  <c r="S693" i="16"/>
  <c r="S697" i="16"/>
  <c r="S698" i="16"/>
  <c r="S709" i="16"/>
  <c r="S718" i="16"/>
  <c r="S719" i="16"/>
  <c r="S722" i="16"/>
  <c r="S727" i="16"/>
  <c r="S728" i="16"/>
  <c r="S729" i="16"/>
  <c r="S731" i="16"/>
  <c r="S737" i="16"/>
  <c r="S171" i="16"/>
  <c r="S173" i="16"/>
  <c r="S192" i="16"/>
  <c r="S196" i="16"/>
  <c r="S204" i="16"/>
  <c r="S207" i="16"/>
  <c r="S210" i="16"/>
  <c r="S213" i="16"/>
  <c r="S218" i="16"/>
  <c r="S224" i="16"/>
  <c r="S242" i="16"/>
  <c r="S253" i="16"/>
  <c r="S254" i="16"/>
  <c r="S256" i="16"/>
  <c r="S258" i="16"/>
  <c r="S265" i="16"/>
  <c r="S273" i="16"/>
  <c r="S276" i="16"/>
  <c r="S278" i="16"/>
  <c r="S279" i="16"/>
  <c r="S280" i="16"/>
  <c r="S281" i="16"/>
  <c r="S284" i="16"/>
  <c r="S286" i="16"/>
  <c r="S288" i="16"/>
  <c r="S307" i="16"/>
  <c r="S310" i="16"/>
  <c r="S313" i="16"/>
  <c r="S317" i="16"/>
  <c r="S318" i="16"/>
  <c r="S321" i="16"/>
  <c r="S11" i="16"/>
  <c r="S23" i="16"/>
  <c r="S30" i="16"/>
  <c r="S31" i="16"/>
  <c r="S38" i="16"/>
  <c r="S57" i="16"/>
  <c r="S69" i="16"/>
  <c r="S40" i="16"/>
  <c r="S42" i="16"/>
  <c r="S49" i="16"/>
  <c r="S50" i="16"/>
  <c r="S85" i="16"/>
  <c r="S97" i="16"/>
  <c r="S103" i="16"/>
  <c r="S109" i="16"/>
  <c r="S117" i="16"/>
  <c r="S119" i="16"/>
  <c r="S121" i="16"/>
  <c r="S143" i="16"/>
  <c r="S147" i="16"/>
  <c r="S151" i="16"/>
  <c r="S153" i="16"/>
  <c r="S157" i="16"/>
  <c r="S163" i="16"/>
  <c r="S325" i="16"/>
  <c r="S339" i="16"/>
  <c r="S340" i="16"/>
  <c r="S350" i="16"/>
  <c r="S352" i="16"/>
  <c r="S354" i="16"/>
  <c r="S358" i="16"/>
  <c r="S359" i="16"/>
  <c r="S371" i="16"/>
  <c r="S378" i="16"/>
  <c r="S392" i="16"/>
  <c r="S394" i="16"/>
  <c r="S399" i="16"/>
  <c r="S417" i="16"/>
  <c r="S426" i="16"/>
  <c r="S443" i="16"/>
  <c r="S445" i="16"/>
  <c r="S446" i="16"/>
  <c r="S182" i="16"/>
  <c r="S447" i="16"/>
  <c r="S454" i="16"/>
  <c r="S460" i="16"/>
  <c r="S466" i="16"/>
  <c r="S483" i="16"/>
  <c r="S502" i="16"/>
  <c r="S503" i="16"/>
  <c r="S505" i="16"/>
  <c r="S506" i="16"/>
  <c r="S509" i="16"/>
  <c r="S511" i="16"/>
  <c r="S517" i="16"/>
  <c r="S522" i="16"/>
  <c r="S523" i="16"/>
  <c r="S525" i="16"/>
  <c r="S527" i="16"/>
  <c r="S528" i="16"/>
  <c r="S530" i="16"/>
  <c r="S535" i="16"/>
  <c r="S542" i="16"/>
  <c r="S544" i="16"/>
  <c r="S545" i="16"/>
  <c r="S548" i="16"/>
  <c r="S551" i="16"/>
  <c r="S553" i="16"/>
  <c r="S560" i="16"/>
  <c r="S561" i="16"/>
  <c r="S562" i="16"/>
  <c r="S568" i="16"/>
  <c r="S569" i="16"/>
  <c r="S578" i="16"/>
  <c r="S580" i="16"/>
  <c r="S582" i="16"/>
  <c r="S596" i="16"/>
  <c r="S597" i="16"/>
  <c r="S602" i="16"/>
  <c r="S610" i="16"/>
  <c r="S611" i="16"/>
  <c r="S615" i="16"/>
  <c r="S618" i="16"/>
  <c r="S620" i="16"/>
  <c r="S621" i="16"/>
  <c r="S622" i="16"/>
  <c r="S630" i="16"/>
  <c r="S633" i="16"/>
  <c r="S639" i="16"/>
  <c r="S650" i="16"/>
  <c r="S655" i="16"/>
  <c r="S658" i="16"/>
  <c r="S662" i="16"/>
  <c r="S665" i="16"/>
  <c r="S667" i="16"/>
  <c r="S670" i="16"/>
  <c r="S673" i="16"/>
  <c r="S675" i="16"/>
  <c r="S679" i="16"/>
  <c r="S681" i="16"/>
  <c r="S683" i="16"/>
  <c r="S687" i="16"/>
  <c r="S689" i="16"/>
  <c r="S695" i="16"/>
  <c r="S699" i="16"/>
  <c r="S703" i="16"/>
  <c r="S705" i="16"/>
  <c r="S712" i="16"/>
  <c r="S713" i="16"/>
  <c r="S714" i="16"/>
  <c r="S716" i="16"/>
  <c r="S725" i="16"/>
  <c r="S733" i="16"/>
  <c r="S734" i="16"/>
  <c r="S169" i="16"/>
  <c r="S201" i="16"/>
  <c r="S209" i="16"/>
  <c r="S216" i="16"/>
  <c r="S222" i="16"/>
  <c r="S225" i="16"/>
  <c r="S232" i="16"/>
  <c r="S235" i="16"/>
  <c r="S245" i="16"/>
  <c r="S246" i="16"/>
  <c r="S247" i="16"/>
  <c r="S249" i="16"/>
  <c r="S260" i="16"/>
  <c r="S263" i="16"/>
  <c r="S275" i="16"/>
  <c r="S282" i="16"/>
  <c r="S287" i="16"/>
  <c r="S291" i="16"/>
  <c r="S293" i="16"/>
  <c r="S306" i="16"/>
  <c r="S309" i="16"/>
  <c r="S311" i="16"/>
  <c r="S315" i="16"/>
  <c r="S319" i="16"/>
  <c r="S322" i="16"/>
  <c r="S17" i="16"/>
  <c r="S21" i="16"/>
  <c r="S26" i="16"/>
  <c r="S28" i="16"/>
  <c r="S32" i="16"/>
  <c r="S37" i="16"/>
  <c r="S63" i="16"/>
  <c r="S39" i="16"/>
  <c r="S46" i="16"/>
  <c r="S53" i="16"/>
  <c r="S87" i="16"/>
  <c r="S105" i="16"/>
  <c r="S111" i="16"/>
  <c r="S115" i="16"/>
  <c r="S123" i="16"/>
  <c r="S131" i="16"/>
  <c r="S179" i="16"/>
  <c r="S215" i="16"/>
  <c r="S227" i="16"/>
  <c r="S239" i="16"/>
  <c r="S327" i="16"/>
  <c r="S60" i="16"/>
  <c r="S58" i="16"/>
  <c r="S62" i="16"/>
  <c r="S64" i="16"/>
  <c r="S337" i="16"/>
  <c r="S343" i="16"/>
  <c r="S345" i="16"/>
  <c r="S66" i="16"/>
  <c r="S356" i="16"/>
  <c r="S369" i="16"/>
  <c r="S68" i="16"/>
  <c r="S373" i="16"/>
  <c r="S70" i="16"/>
  <c r="S72" i="16"/>
  <c r="S74" i="16"/>
  <c r="S401" i="16"/>
  <c r="S405" i="16"/>
  <c r="S76" i="16"/>
  <c r="S410" i="16"/>
  <c r="S415" i="16"/>
  <c r="S420" i="16"/>
  <c r="S421" i="16"/>
  <c r="S78" i="16"/>
  <c r="S80" i="16"/>
  <c r="S148" i="16"/>
  <c r="S150" i="16"/>
  <c r="S82" i="16"/>
  <c r="S455" i="16"/>
  <c r="S471" i="16"/>
  <c r="S86" i="16"/>
  <c r="S88" i="16"/>
  <c r="S90" i="16"/>
  <c r="S94" i="16"/>
  <c r="S484" i="16"/>
  <c r="S498" i="16"/>
  <c r="S510" i="16"/>
  <c r="S108" i="16"/>
  <c r="S537" i="16"/>
  <c r="S541" i="16"/>
  <c r="S110" i="16"/>
  <c r="S112" i="16"/>
  <c r="S116" i="16"/>
  <c r="S120" i="16"/>
  <c r="S586" i="16"/>
  <c r="S607" i="16"/>
  <c r="S608" i="16"/>
  <c r="S614" i="16"/>
  <c r="S617" i="16"/>
  <c r="S637" i="16"/>
  <c r="S640" i="16"/>
  <c r="S126" i="16"/>
  <c r="S645" i="16"/>
  <c r="S656" i="16"/>
  <c r="S663" i="16"/>
  <c r="S672" i="16"/>
  <c r="S677" i="16"/>
  <c r="S132" i="16"/>
  <c r="S680" i="16"/>
  <c r="S684" i="16"/>
  <c r="S134" i="16"/>
  <c r="S685" i="16"/>
  <c r="S136" i="16"/>
  <c r="S692" i="16"/>
  <c r="S696" i="16"/>
  <c r="S138" i="16"/>
  <c r="S706" i="16"/>
  <c r="S721" i="16"/>
  <c r="S726" i="16"/>
  <c r="S140" i="16"/>
  <c r="S142" i="16"/>
  <c r="S730" i="16"/>
  <c r="S144" i="16"/>
  <c r="S172" i="16"/>
  <c r="S146" i="16"/>
  <c r="S198" i="16"/>
  <c r="S206" i="16"/>
  <c r="S156" i="16"/>
  <c r="S223" i="16"/>
  <c r="S228" i="16"/>
  <c r="S160" i="16"/>
  <c r="S162" i="16"/>
  <c r="S240" i="16"/>
  <c r="S164" i="16"/>
  <c r="S255" i="16"/>
  <c r="S178" i="16"/>
  <c r="S190" i="16"/>
  <c r="S266" i="16"/>
  <c r="S270" i="16"/>
  <c r="S214" i="16"/>
  <c r="S289" i="16"/>
  <c r="S226" i="16"/>
  <c r="S238" i="16"/>
  <c r="S295" i="16"/>
  <c r="S261" i="16"/>
  <c r="S300" i="16"/>
  <c r="S314" i="16"/>
  <c r="S283" i="16"/>
  <c r="S4" i="16"/>
  <c r="S29" i="16"/>
  <c r="S7" i="16"/>
  <c r="S12" i="16"/>
  <c r="S8" i="16"/>
  <c r="S81" i="16"/>
  <c r="S14" i="16"/>
  <c r="S16" i="16"/>
  <c r="S101" i="16"/>
  <c r="S107" i="16"/>
  <c r="S18" i="16"/>
  <c r="S20" i="16"/>
  <c r="S22" i="16"/>
  <c r="S191" i="16"/>
  <c r="S229" i="16"/>
  <c r="S202" i="16"/>
  <c r="S84" i="16"/>
  <c r="S479" i="16"/>
  <c r="S92" i="16"/>
  <c r="S96" i="16"/>
  <c r="S487" i="16"/>
  <c r="S98" i="16"/>
  <c r="S499" i="16"/>
  <c r="S100" i="16"/>
  <c r="S102" i="16"/>
  <c r="S104" i="16"/>
  <c r="S106" i="16"/>
  <c r="S557" i="16"/>
  <c r="S558" i="16"/>
  <c r="S114" i="16"/>
  <c r="S571" i="16"/>
  <c r="S118" i="16"/>
  <c r="S587" i="16"/>
  <c r="S122" i="16"/>
  <c r="S632" i="16"/>
  <c r="S124" i="16"/>
  <c r="S644" i="16"/>
  <c r="S128" i="16"/>
  <c r="S130" i="16"/>
  <c r="S168" i="16"/>
  <c r="S152" i="16"/>
  <c r="S154" i="16"/>
  <c r="S158" i="16"/>
  <c r="S166" i="16"/>
  <c r="S250" i="16"/>
  <c r="S272" i="16"/>
  <c r="S3" i="16"/>
  <c r="S5" i="16"/>
  <c r="S52" i="16"/>
  <c r="S10" i="16"/>
  <c r="S54" i="16"/>
  <c r="S99" i="16"/>
  <c r="T328" i="16"/>
  <c r="T329" i="16"/>
  <c r="T330" i="16"/>
  <c r="T332" i="16"/>
  <c r="T333" i="16"/>
  <c r="T334" i="16"/>
  <c r="T335" i="16"/>
  <c r="T347" i="16"/>
  <c r="T349" i="16"/>
  <c r="T351" i="16"/>
  <c r="T353" i="16"/>
  <c r="T355" i="16"/>
  <c r="T361" i="16"/>
  <c r="T365" i="16"/>
  <c r="T366" i="16"/>
  <c r="T367" i="16"/>
  <c r="T372" i="16"/>
  <c r="T374" i="16"/>
  <c r="T377" i="16"/>
  <c r="T379" i="16"/>
  <c r="T381" i="16"/>
  <c r="T382" i="16"/>
  <c r="T385" i="16"/>
  <c r="T386" i="16"/>
  <c r="T387" i="16"/>
  <c r="T393" i="16"/>
  <c r="T395" i="16"/>
  <c r="T396" i="16"/>
  <c r="T397" i="16"/>
  <c r="T398" i="16"/>
  <c r="T402" i="16"/>
  <c r="T403" i="16"/>
  <c r="T406" i="16"/>
  <c r="T407" i="16"/>
  <c r="T412" i="16"/>
  <c r="T414" i="16"/>
  <c r="T416" i="16"/>
  <c r="T419" i="16"/>
  <c r="T424" i="16"/>
  <c r="T427" i="16"/>
  <c r="T428" i="16"/>
  <c r="T429" i="16"/>
  <c r="T430" i="16"/>
  <c r="T432" i="16"/>
  <c r="T433" i="16"/>
  <c r="T434" i="16"/>
  <c r="T435" i="16"/>
  <c r="T436" i="16"/>
  <c r="T437" i="16"/>
  <c r="T438" i="16"/>
  <c r="T439" i="16"/>
  <c r="T441" i="16"/>
  <c r="T444" i="16"/>
  <c r="T448" i="16"/>
  <c r="T449" i="16"/>
  <c r="T450" i="16"/>
  <c r="T451" i="16"/>
  <c r="T453" i="16"/>
  <c r="T461" i="16"/>
  <c r="T462" i="16"/>
  <c r="T464" i="16"/>
  <c r="T465" i="16"/>
  <c r="T468" i="16"/>
  <c r="T475" i="16"/>
  <c r="T476" i="16"/>
  <c r="T477" i="16"/>
  <c r="T480" i="16"/>
  <c r="T481" i="16"/>
  <c r="T482" i="16"/>
  <c r="T490" i="16"/>
  <c r="T491" i="16"/>
  <c r="T501" i="16"/>
  <c r="T512" i="16"/>
  <c r="T531" i="16"/>
  <c r="T550" i="16"/>
  <c r="T609" i="16"/>
  <c r="T628" i="16"/>
  <c r="T732" i="16"/>
  <c r="T199" i="16"/>
  <c r="T200" i="16"/>
  <c r="T212" i="16"/>
  <c r="T268" i="16"/>
  <c r="T277" i="16"/>
  <c r="T285" i="16"/>
  <c r="T297" i="16"/>
  <c r="T299" i="16"/>
  <c r="T370" i="16"/>
  <c r="T413" i="16"/>
  <c r="T442" i="16"/>
  <c r="T452" i="16"/>
  <c r="T463" i="16"/>
  <c r="T472" i="16"/>
  <c r="T473" i="16"/>
  <c r="T474" i="16"/>
  <c r="T478" i="16"/>
  <c r="T485" i="16"/>
  <c r="T486" i="16"/>
  <c r="T488" i="16"/>
  <c r="T489" i="16"/>
  <c r="T494" i="16"/>
  <c r="T500" i="16"/>
  <c r="T526" i="16"/>
  <c r="T529" i="16"/>
  <c r="T534" i="16"/>
  <c r="T570" i="16"/>
  <c r="T701" i="16"/>
  <c r="T708" i="16"/>
  <c r="T233" i="16"/>
  <c r="T234" i="16"/>
  <c r="T241" i="16"/>
  <c r="T243" i="16"/>
  <c r="T302" i="16"/>
  <c r="T305" i="16"/>
  <c r="T27" i="16"/>
  <c r="T36" i="16"/>
  <c r="T67" i="16"/>
  <c r="T71" i="16"/>
  <c r="T125" i="16"/>
  <c r="T165" i="16"/>
  <c r="T344" i="16"/>
  <c r="T360" i="16"/>
  <c r="T368" i="16"/>
  <c r="T375" i="16"/>
  <c r="T380" i="16"/>
  <c r="T384" i="16"/>
  <c r="T389" i="16"/>
  <c r="T400" i="16"/>
  <c r="T408" i="16"/>
  <c r="T409" i="16"/>
  <c r="T418" i="16"/>
  <c r="T422" i="16"/>
  <c r="T425" i="16"/>
  <c r="T431" i="16"/>
  <c r="T469" i="16"/>
  <c r="T493" i="16"/>
  <c r="T496" i="16"/>
  <c r="T497" i="16"/>
  <c r="T508" i="16"/>
  <c r="T515" i="16"/>
  <c r="T520" i="16"/>
  <c r="T547" i="16"/>
  <c r="T549" i="16"/>
  <c r="T564" i="16"/>
  <c r="T715" i="16"/>
  <c r="T735" i="16"/>
  <c r="T470" i="16"/>
  <c r="T626" i="16"/>
  <c r="T678" i="16"/>
  <c r="T724" i="16"/>
  <c r="T296" i="16"/>
  <c r="T336" i="16"/>
  <c r="T346" i="16"/>
  <c r="T348" i="16"/>
  <c r="T357" i="16"/>
  <c r="T362" i="16"/>
  <c r="T363" i="16"/>
  <c r="T364" i="16"/>
  <c r="T376" i="16"/>
  <c r="T390" i="16"/>
  <c r="T458" i="16"/>
  <c r="T492" i="16"/>
  <c r="T504" i="16"/>
  <c r="T513" i="16"/>
  <c r="T518" i="16"/>
  <c r="T533" i="16"/>
  <c r="T536" i="16"/>
  <c r="T540" i="16"/>
  <c r="T543" i="16"/>
  <c r="T552" i="16"/>
  <c r="T563" i="16"/>
  <c r="T572" i="16"/>
  <c r="T576" i="16"/>
  <c r="T579" i="16"/>
  <c r="T581" i="16"/>
  <c r="T583" i="16"/>
  <c r="T589" i="16"/>
  <c r="T593" i="16"/>
  <c r="T601" i="16"/>
  <c r="T604" i="16"/>
  <c r="T605" i="16"/>
  <c r="T613" i="16"/>
  <c r="T619" i="16"/>
  <c r="T623" i="16"/>
  <c r="T625" i="16"/>
  <c r="T654" i="16"/>
  <c r="T657" i="16"/>
  <c r="T671" i="16"/>
  <c r="T674" i="16"/>
  <c r="T676" i="16"/>
  <c r="T682" i="16"/>
  <c r="T686" i="16"/>
  <c r="T688" i="16"/>
  <c r="T691" i="16"/>
  <c r="T694" i="16"/>
  <c r="T700" i="16"/>
  <c r="T702" i="16"/>
  <c r="T704" i="16"/>
  <c r="T710" i="16"/>
  <c r="T717" i="16"/>
  <c r="T720" i="16"/>
  <c r="T193" i="16"/>
  <c r="T194" i="16"/>
  <c r="T205" i="16"/>
  <c r="T219" i="16"/>
  <c r="T251" i="16"/>
  <c r="T257" i="16"/>
  <c r="T259" i="16"/>
  <c r="T269" i="16"/>
  <c r="T274" i="16"/>
  <c r="T290" i="16"/>
  <c r="T292" i="16"/>
  <c r="T301" i="16"/>
  <c r="T303" i="16"/>
  <c r="T304" i="16"/>
  <c r="T312" i="16"/>
  <c r="T320" i="16"/>
  <c r="T19" i="16"/>
  <c r="T24" i="16"/>
  <c r="T33" i="16"/>
  <c r="T35" i="16"/>
  <c r="T61" i="16"/>
  <c r="T75" i="16"/>
  <c r="T51" i="16"/>
  <c r="T79" i="16"/>
  <c r="T93" i="16"/>
  <c r="T133" i="16"/>
  <c r="T139" i="16"/>
  <c r="T141" i="16"/>
  <c r="T145" i="16"/>
  <c r="T149" i="16"/>
  <c r="T203" i="16"/>
  <c r="T341" i="16"/>
  <c r="T388" i="16"/>
  <c r="T181" i="16"/>
  <c r="T183" i="16"/>
  <c r="T186" i="16"/>
  <c r="T187" i="16"/>
  <c r="T188" i="16"/>
  <c r="T457" i="16"/>
  <c r="T495" i="16"/>
  <c r="T514" i="16"/>
  <c r="T521" i="16"/>
  <c r="T524" i="16"/>
  <c r="T539" i="16"/>
  <c r="T556" i="16"/>
  <c r="T565" i="16"/>
  <c r="T574" i="16"/>
  <c r="T575" i="16"/>
  <c r="T590" i="16"/>
  <c r="T599" i="16"/>
  <c r="T600" i="16"/>
  <c r="T603" i="16"/>
  <c r="T612" i="16"/>
  <c r="T624" i="16"/>
  <c r="T629" i="16"/>
  <c r="T631" i="16"/>
  <c r="T634" i="16"/>
  <c r="T636" i="16"/>
  <c r="T642" i="16"/>
  <c r="T648" i="16"/>
  <c r="T649" i="16"/>
  <c r="T653" i="16"/>
  <c r="T660" i="16"/>
  <c r="T666" i="16"/>
  <c r="T668" i="16"/>
  <c r="T669" i="16"/>
  <c r="T707" i="16"/>
  <c r="T711" i="16"/>
  <c r="T723" i="16"/>
  <c r="T736" i="16"/>
  <c r="T170" i="16"/>
  <c r="T174" i="16"/>
  <c r="T175" i="16"/>
  <c r="T176" i="16"/>
  <c r="T189" i="16"/>
  <c r="T195" i="16"/>
  <c r="T197" i="16"/>
  <c r="T211" i="16"/>
  <c r="T217" i="16"/>
  <c r="T220" i="16"/>
  <c r="T221" i="16"/>
  <c r="T230" i="16"/>
  <c r="T231" i="16"/>
  <c r="T236" i="16"/>
  <c r="T237" i="16"/>
  <c r="T244" i="16"/>
  <c r="T248" i="16"/>
  <c r="T252" i="16"/>
  <c r="T262" i="16"/>
  <c r="T264" i="16"/>
  <c r="T267" i="16"/>
  <c r="T271" i="16"/>
  <c r="T294" i="16"/>
  <c r="T298" i="16"/>
  <c r="T308" i="16"/>
  <c r="T316" i="16"/>
  <c r="T323" i="16"/>
  <c r="T324" i="16"/>
  <c r="T6" i="16"/>
  <c r="T9" i="16"/>
  <c r="T13" i="16"/>
  <c r="T15" i="16"/>
  <c r="T25" i="16"/>
  <c r="T59" i="16"/>
  <c r="T65" i="16"/>
  <c r="T73" i="16"/>
  <c r="T77" i="16"/>
  <c r="T43" i="16"/>
  <c r="T44" i="16"/>
  <c r="T45" i="16"/>
  <c r="T47" i="16"/>
  <c r="T48" i="16"/>
  <c r="T55" i="16"/>
  <c r="T56" i="16"/>
  <c r="T83" i="16"/>
  <c r="T89" i="16"/>
  <c r="T95" i="16"/>
  <c r="T113" i="16"/>
  <c r="T127" i="16"/>
  <c r="T129" i="16"/>
  <c r="T135" i="16"/>
  <c r="T137" i="16"/>
  <c r="T155" i="16"/>
  <c r="T159" i="16"/>
  <c r="T161" i="16"/>
  <c r="T167" i="16"/>
  <c r="T326" i="16"/>
  <c r="T331" i="16"/>
  <c r="T338" i="16"/>
  <c r="T342" i="16"/>
  <c r="T383" i="16"/>
  <c r="T391" i="16"/>
  <c r="T404" i="16"/>
  <c r="T411" i="16"/>
  <c r="T423" i="16"/>
  <c r="T440" i="16"/>
  <c r="T456" i="16"/>
  <c r="T459" i="16"/>
  <c r="T467" i="16"/>
  <c r="T507" i="16"/>
  <c r="T516" i="16"/>
  <c r="T519" i="16"/>
  <c r="T532" i="16"/>
  <c r="T538" i="16"/>
  <c r="T546" i="16"/>
  <c r="T555" i="16"/>
  <c r="T651" i="16"/>
  <c r="T208" i="16"/>
  <c r="T34" i="16"/>
  <c r="T41" i="16"/>
  <c r="T91" i="16"/>
  <c r="T177" i="16"/>
  <c r="T180" i="16"/>
  <c r="T184" i="16"/>
  <c r="T185" i="16"/>
  <c r="T554" i="16"/>
  <c r="T559" i="16"/>
  <c r="T566" i="16"/>
  <c r="T567" i="16"/>
  <c r="T573" i="16"/>
  <c r="T577" i="16"/>
  <c r="T584" i="16"/>
  <c r="T585" i="16"/>
  <c r="T588" i="16"/>
  <c r="T591" i="16"/>
  <c r="T592" i="16"/>
  <c r="T594" i="16"/>
  <c r="T595" i="16"/>
  <c r="T598" i="16"/>
  <c r="T606" i="16"/>
  <c r="T616" i="16"/>
  <c r="T627" i="16"/>
  <c r="T635" i="16"/>
  <c r="T638" i="16"/>
  <c r="T641" i="16"/>
  <c r="T643" i="16"/>
  <c r="T646" i="16"/>
  <c r="T647" i="16"/>
  <c r="T652" i="16"/>
  <c r="T659" i="16"/>
  <c r="T661" i="16"/>
  <c r="T664" i="16"/>
  <c r="T690" i="16"/>
  <c r="T693" i="16"/>
  <c r="T697" i="16"/>
  <c r="T698" i="16"/>
  <c r="T709" i="16"/>
  <c r="T718" i="16"/>
  <c r="T719" i="16"/>
  <c r="T722" i="16"/>
  <c r="T727" i="16"/>
  <c r="T728" i="16"/>
  <c r="T729" i="16"/>
  <c r="T731" i="16"/>
  <c r="T737" i="16"/>
  <c r="T171" i="16"/>
  <c r="T173" i="16"/>
  <c r="T192" i="16"/>
  <c r="T196" i="16"/>
  <c r="T204" i="16"/>
  <c r="T207" i="16"/>
  <c r="T210" i="16"/>
  <c r="T213" i="16"/>
  <c r="T218" i="16"/>
  <c r="T224" i="16"/>
  <c r="T242" i="16"/>
  <c r="T253" i="16"/>
  <c r="T254" i="16"/>
  <c r="T256" i="16"/>
  <c r="T258" i="16"/>
  <c r="T265" i="16"/>
  <c r="T273" i="16"/>
  <c r="T276" i="16"/>
  <c r="T278" i="16"/>
  <c r="T279" i="16"/>
  <c r="T280" i="16"/>
  <c r="T281" i="16"/>
  <c r="T284" i="16"/>
  <c r="T286" i="16"/>
  <c r="T288" i="16"/>
  <c r="T307" i="16"/>
  <c r="T310" i="16"/>
  <c r="T313" i="16"/>
  <c r="T317" i="16"/>
  <c r="T318" i="16"/>
  <c r="T321" i="16"/>
  <c r="T11" i="16"/>
  <c r="T23" i="16"/>
  <c r="T30" i="16"/>
  <c r="T31" i="16"/>
  <c r="T38" i="16"/>
  <c r="T57" i="16"/>
  <c r="T69" i="16"/>
  <c r="T40" i="16"/>
  <c r="T42" i="16"/>
  <c r="T49" i="16"/>
  <c r="T50" i="16"/>
  <c r="T85" i="16"/>
  <c r="T97" i="16"/>
  <c r="T103" i="16"/>
  <c r="T109" i="16"/>
  <c r="T117" i="16"/>
  <c r="T119" i="16"/>
  <c r="T121" i="16"/>
  <c r="T143" i="16"/>
  <c r="T147" i="16"/>
  <c r="T151" i="16"/>
  <c r="T153" i="16"/>
  <c r="T157" i="16"/>
  <c r="T163" i="16"/>
  <c r="T325" i="16"/>
  <c r="T339" i="16"/>
  <c r="T340" i="16"/>
  <c r="T350" i="16"/>
  <c r="T352" i="16"/>
  <c r="T354" i="16"/>
  <c r="T358" i="16"/>
  <c r="T359" i="16"/>
  <c r="T371" i="16"/>
  <c r="T378" i="16"/>
  <c r="T392" i="16"/>
  <c r="T394" i="16"/>
  <c r="T399" i="16"/>
  <c r="T417" i="16"/>
  <c r="T426" i="16"/>
  <c r="T443" i="16"/>
  <c r="T445" i="16"/>
  <c r="T446" i="16"/>
  <c r="T182" i="16"/>
  <c r="T447" i="16"/>
  <c r="T454" i="16"/>
  <c r="T460" i="16"/>
  <c r="T466" i="16"/>
  <c r="T483" i="16"/>
  <c r="T502" i="16"/>
  <c r="T503" i="16"/>
  <c r="T505" i="16"/>
  <c r="T506" i="16"/>
  <c r="T509" i="16"/>
  <c r="T511" i="16"/>
  <c r="T517" i="16"/>
  <c r="T522" i="16"/>
  <c r="T523" i="16"/>
  <c r="T525" i="16"/>
  <c r="T527" i="16"/>
  <c r="T528" i="16"/>
  <c r="T530" i="16"/>
  <c r="T535" i="16"/>
  <c r="T542" i="16"/>
  <c r="T544" i="16"/>
  <c r="T545" i="16"/>
  <c r="T548" i="16"/>
  <c r="T551" i="16"/>
  <c r="T553" i="16"/>
  <c r="T560" i="16"/>
  <c r="T561" i="16"/>
  <c r="T562" i="16"/>
  <c r="T568" i="16"/>
  <c r="T569" i="16"/>
  <c r="T578" i="16"/>
  <c r="T580" i="16"/>
  <c r="T582" i="16"/>
  <c r="T596" i="16"/>
  <c r="T597" i="16"/>
  <c r="T602" i="16"/>
  <c r="T610" i="16"/>
  <c r="T611" i="16"/>
  <c r="T615" i="16"/>
  <c r="T618" i="16"/>
  <c r="T620" i="16"/>
  <c r="T621" i="16"/>
  <c r="T622" i="16"/>
  <c r="T630" i="16"/>
  <c r="T633" i="16"/>
  <c r="T639" i="16"/>
  <c r="T650" i="16"/>
  <c r="T655" i="16"/>
  <c r="T658" i="16"/>
  <c r="T662" i="16"/>
  <c r="T665" i="16"/>
  <c r="T667" i="16"/>
  <c r="T670" i="16"/>
  <c r="T673" i="16"/>
  <c r="T675" i="16"/>
  <c r="T679" i="16"/>
  <c r="T681" i="16"/>
  <c r="T683" i="16"/>
  <c r="T687" i="16"/>
  <c r="T689" i="16"/>
  <c r="T695" i="16"/>
  <c r="T699" i="16"/>
  <c r="T703" i="16"/>
  <c r="T705" i="16"/>
  <c r="T712" i="16"/>
  <c r="T713" i="16"/>
  <c r="T714" i="16"/>
  <c r="T716" i="16"/>
  <c r="T725" i="16"/>
  <c r="T733" i="16"/>
  <c r="T734" i="16"/>
  <c r="T169" i="16"/>
  <c r="T201" i="16"/>
  <c r="T209" i="16"/>
  <c r="T216" i="16"/>
  <c r="T222" i="16"/>
  <c r="T225" i="16"/>
  <c r="T232" i="16"/>
  <c r="T235" i="16"/>
  <c r="T245" i="16"/>
  <c r="T246" i="16"/>
  <c r="T247" i="16"/>
  <c r="T249" i="16"/>
  <c r="T260" i="16"/>
  <c r="T263" i="16"/>
  <c r="T275" i="16"/>
  <c r="T282" i="16"/>
  <c r="T287" i="16"/>
  <c r="T291" i="16"/>
  <c r="T293" i="16"/>
  <c r="T306" i="16"/>
  <c r="T309" i="16"/>
  <c r="T311" i="16"/>
  <c r="T315" i="16"/>
  <c r="T319" i="16"/>
  <c r="T322" i="16"/>
  <c r="T17" i="16"/>
  <c r="T21" i="16"/>
  <c r="T26" i="16"/>
  <c r="T28" i="16"/>
  <c r="T32" i="16"/>
  <c r="T37" i="16"/>
  <c r="T63" i="16"/>
  <c r="T39" i="16"/>
  <c r="T46" i="16"/>
  <c r="T53" i="16"/>
  <c r="T87" i="16"/>
  <c r="T105" i="16"/>
  <c r="T111" i="16"/>
  <c r="T115" i="16"/>
  <c r="T123" i="16"/>
  <c r="T131" i="16"/>
  <c r="T179" i="16"/>
  <c r="T215" i="16"/>
  <c r="T227" i="16"/>
  <c r="T239" i="16"/>
  <c r="T327" i="16"/>
  <c r="T60" i="16"/>
  <c r="T58" i="16"/>
  <c r="T62" i="16"/>
  <c r="T64" i="16"/>
  <c r="T337" i="16"/>
  <c r="T343" i="16"/>
  <c r="T345" i="16"/>
  <c r="T66" i="16"/>
  <c r="T356" i="16"/>
  <c r="T369" i="16"/>
  <c r="T68" i="16"/>
  <c r="T373" i="16"/>
  <c r="T70" i="16"/>
  <c r="T72" i="16"/>
  <c r="T74" i="16"/>
  <c r="T401" i="16"/>
  <c r="T405" i="16"/>
  <c r="T76" i="16"/>
  <c r="T410" i="16"/>
  <c r="T415" i="16"/>
  <c r="T420" i="16"/>
  <c r="T421" i="16"/>
  <c r="T78" i="16"/>
  <c r="T80" i="16"/>
  <c r="T148" i="16"/>
  <c r="T150" i="16"/>
  <c r="T82" i="16"/>
  <c r="T455" i="16"/>
  <c r="T471" i="16"/>
  <c r="T86" i="16"/>
  <c r="T88" i="16"/>
  <c r="T90" i="16"/>
  <c r="T94" i="16"/>
  <c r="T484" i="16"/>
  <c r="T498" i="16"/>
  <c r="T510" i="16"/>
  <c r="T108" i="16"/>
  <c r="T537" i="16"/>
  <c r="T541" i="16"/>
  <c r="T110" i="16"/>
  <c r="T112" i="16"/>
  <c r="T116" i="16"/>
  <c r="T120" i="16"/>
  <c r="T586" i="16"/>
  <c r="T607" i="16"/>
  <c r="T608" i="16"/>
  <c r="T614" i="16"/>
  <c r="T617" i="16"/>
  <c r="T637" i="16"/>
  <c r="T640" i="16"/>
  <c r="T126" i="16"/>
  <c r="T645" i="16"/>
  <c r="T656" i="16"/>
  <c r="T663" i="16"/>
  <c r="T672" i="16"/>
  <c r="T677" i="16"/>
  <c r="T132" i="16"/>
  <c r="T680" i="16"/>
  <c r="T684" i="16"/>
  <c r="T134" i="16"/>
  <c r="T685" i="16"/>
  <c r="T136" i="16"/>
  <c r="T692" i="16"/>
  <c r="T696" i="16"/>
  <c r="T138" i="16"/>
  <c r="T706" i="16"/>
  <c r="T721" i="16"/>
  <c r="T726" i="16"/>
  <c r="T140" i="16"/>
  <c r="T142" i="16"/>
  <c r="T730" i="16"/>
  <c r="T144" i="16"/>
  <c r="T172" i="16"/>
  <c r="T146" i="16"/>
  <c r="T198" i="16"/>
  <c r="T206" i="16"/>
  <c r="T156" i="16"/>
  <c r="T223" i="16"/>
  <c r="T228" i="16"/>
  <c r="T160" i="16"/>
  <c r="T162" i="16"/>
  <c r="T240" i="16"/>
  <c r="T164" i="16"/>
  <c r="T255" i="16"/>
  <c r="T178" i="16"/>
  <c r="T190" i="16"/>
  <c r="T266" i="16"/>
  <c r="T270" i="16"/>
  <c r="T214" i="16"/>
  <c r="T289" i="16"/>
  <c r="T226" i="16"/>
  <c r="T238" i="16"/>
  <c r="T295" i="16"/>
  <c r="T261" i="16"/>
  <c r="T300" i="16"/>
  <c r="T314" i="16"/>
  <c r="T283" i="16"/>
  <c r="T4" i="16"/>
  <c r="T29" i="16"/>
  <c r="T7" i="16"/>
  <c r="T12" i="16"/>
  <c r="T8" i="16"/>
  <c r="T81" i="16"/>
  <c r="T14" i="16"/>
  <c r="T16" i="16"/>
  <c r="T101" i="16"/>
  <c r="T107" i="16"/>
  <c r="T18" i="16"/>
  <c r="T20" i="16"/>
  <c r="T22" i="16"/>
  <c r="T191" i="16"/>
  <c r="T229" i="16"/>
  <c r="T202" i="16"/>
  <c r="T84" i="16"/>
  <c r="T479" i="16"/>
  <c r="T92" i="16"/>
  <c r="T96" i="16"/>
  <c r="T487" i="16"/>
  <c r="T98" i="16"/>
  <c r="T499" i="16"/>
  <c r="T100" i="16"/>
  <c r="T102" i="16"/>
  <c r="T104" i="16"/>
  <c r="T106" i="16"/>
  <c r="T557" i="16"/>
  <c r="T558" i="16"/>
  <c r="T114" i="16"/>
  <c r="T571" i="16"/>
  <c r="T118" i="16"/>
  <c r="T587" i="16"/>
  <c r="T122" i="16"/>
  <c r="T632" i="16"/>
  <c r="T124" i="16"/>
  <c r="T644" i="16"/>
  <c r="T128" i="16"/>
  <c r="T130" i="16"/>
  <c r="T168" i="16"/>
  <c r="T152" i="16"/>
  <c r="T154" i="16"/>
  <c r="T158" i="16"/>
  <c r="T166" i="16"/>
  <c r="T250" i="16"/>
  <c r="T272" i="16"/>
  <c r="T3" i="16"/>
  <c r="T5" i="16"/>
  <c r="T52" i="16"/>
  <c r="T10" i="16"/>
  <c r="T54" i="16"/>
  <c r="T99" i="16"/>
  <c r="U328" i="16"/>
  <c r="U329" i="16"/>
  <c r="U330" i="16"/>
  <c r="U332" i="16"/>
  <c r="U333" i="16"/>
  <c r="U334" i="16"/>
  <c r="U335" i="16"/>
  <c r="U347" i="16"/>
  <c r="U349" i="16"/>
  <c r="U351" i="16"/>
  <c r="U353" i="16"/>
  <c r="U355" i="16"/>
  <c r="U361" i="16"/>
  <c r="U365" i="16"/>
  <c r="U366" i="16"/>
  <c r="U367" i="16"/>
  <c r="U372" i="16"/>
  <c r="U374" i="16"/>
  <c r="U377" i="16"/>
  <c r="U379" i="16"/>
  <c r="U381" i="16"/>
  <c r="U382" i="16"/>
  <c r="U385" i="16"/>
  <c r="U386" i="16"/>
  <c r="U387" i="16"/>
  <c r="U393" i="16"/>
  <c r="U395" i="16"/>
  <c r="U396" i="16"/>
  <c r="U397" i="16"/>
  <c r="U398" i="16"/>
  <c r="U402" i="16"/>
  <c r="U403" i="16"/>
  <c r="U406" i="16"/>
  <c r="U407" i="16"/>
  <c r="U412" i="16"/>
  <c r="U414" i="16"/>
  <c r="U416" i="16"/>
  <c r="U419" i="16"/>
  <c r="U424" i="16"/>
  <c r="U427" i="16"/>
  <c r="U428" i="16"/>
  <c r="U429" i="16"/>
  <c r="U430" i="16"/>
  <c r="U432" i="16"/>
  <c r="U433" i="16"/>
  <c r="U434" i="16"/>
  <c r="U435" i="16"/>
  <c r="U436" i="16"/>
  <c r="U437" i="16"/>
  <c r="U438" i="16"/>
  <c r="U439" i="16"/>
  <c r="U441" i="16"/>
  <c r="U444" i="16"/>
  <c r="U448" i="16"/>
  <c r="U449" i="16"/>
  <c r="U450" i="16"/>
  <c r="U451" i="16"/>
  <c r="U453" i="16"/>
  <c r="U461" i="16"/>
  <c r="U462" i="16"/>
  <c r="U464" i="16"/>
  <c r="U465" i="16"/>
  <c r="U468" i="16"/>
  <c r="U475" i="16"/>
  <c r="U476" i="16"/>
  <c r="U477" i="16"/>
  <c r="U480" i="16"/>
  <c r="U481" i="16"/>
  <c r="U482" i="16"/>
  <c r="U490" i="16"/>
  <c r="U491" i="16"/>
  <c r="U501" i="16"/>
  <c r="U512" i="16"/>
  <c r="U531" i="16"/>
  <c r="U550" i="16"/>
  <c r="U609" i="16"/>
  <c r="U628" i="16"/>
  <c r="U732" i="16"/>
  <c r="U199" i="16"/>
  <c r="U200" i="16"/>
  <c r="U212" i="16"/>
  <c r="U268" i="16"/>
  <c r="U277" i="16"/>
  <c r="U285" i="16"/>
  <c r="U297" i="16"/>
  <c r="U299" i="16"/>
  <c r="U370" i="16"/>
  <c r="U413" i="16"/>
  <c r="U442" i="16"/>
  <c r="U452" i="16"/>
  <c r="U463" i="16"/>
  <c r="U472" i="16"/>
  <c r="U473" i="16"/>
  <c r="U474" i="16"/>
  <c r="U478" i="16"/>
  <c r="U485" i="16"/>
  <c r="U486" i="16"/>
  <c r="U488" i="16"/>
  <c r="U489" i="16"/>
  <c r="U494" i="16"/>
  <c r="U500" i="16"/>
  <c r="U526" i="16"/>
  <c r="U529" i="16"/>
  <c r="U534" i="16"/>
  <c r="U570" i="16"/>
  <c r="U701" i="16"/>
  <c r="U708" i="16"/>
  <c r="U233" i="16"/>
  <c r="U234" i="16"/>
  <c r="U241" i="16"/>
  <c r="U243" i="16"/>
  <c r="U302" i="16"/>
  <c r="U305" i="16"/>
  <c r="U27" i="16"/>
  <c r="U36" i="16"/>
  <c r="U67" i="16"/>
  <c r="U71" i="16"/>
  <c r="U125" i="16"/>
  <c r="U165" i="16"/>
  <c r="U344" i="16"/>
  <c r="U360" i="16"/>
  <c r="U368" i="16"/>
  <c r="U375" i="16"/>
  <c r="U380" i="16"/>
  <c r="U384" i="16"/>
  <c r="U389" i="16"/>
  <c r="U400" i="16"/>
  <c r="U408" i="16"/>
  <c r="U409" i="16"/>
  <c r="U418" i="16"/>
  <c r="U422" i="16"/>
  <c r="U425" i="16"/>
  <c r="U431" i="16"/>
  <c r="U469" i="16"/>
  <c r="U493" i="16"/>
  <c r="U496" i="16"/>
  <c r="U497" i="16"/>
  <c r="U508" i="16"/>
  <c r="U515" i="16"/>
  <c r="U520" i="16"/>
  <c r="U547" i="16"/>
  <c r="U549" i="16"/>
  <c r="U564" i="16"/>
  <c r="U715" i="16"/>
  <c r="U735" i="16"/>
  <c r="U470" i="16"/>
  <c r="U626" i="16"/>
  <c r="U678" i="16"/>
  <c r="U724" i="16"/>
  <c r="U296" i="16"/>
  <c r="U336" i="16"/>
  <c r="U346" i="16"/>
  <c r="U348" i="16"/>
  <c r="U357" i="16"/>
  <c r="U362" i="16"/>
  <c r="U363" i="16"/>
  <c r="U364" i="16"/>
  <c r="U376" i="16"/>
  <c r="U390" i="16"/>
  <c r="U458" i="16"/>
  <c r="U492" i="16"/>
  <c r="U504" i="16"/>
  <c r="U513" i="16"/>
  <c r="U518" i="16"/>
  <c r="U533" i="16"/>
  <c r="U536" i="16"/>
  <c r="U540" i="16"/>
  <c r="U543" i="16"/>
  <c r="U552" i="16"/>
  <c r="U563" i="16"/>
  <c r="U572" i="16"/>
  <c r="U576" i="16"/>
  <c r="U579" i="16"/>
  <c r="U581" i="16"/>
  <c r="U583" i="16"/>
  <c r="U589" i="16"/>
  <c r="U593" i="16"/>
  <c r="U601" i="16"/>
  <c r="U604" i="16"/>
  <c r="U605" i="16"/>
  <c r="U613" i="16"/>
  <c r="U619" i="16"/>
  <c r="U623" i="16"/>
  <c r="U625" i="16"/>
  <c r="U654" i="16"/>
  <c r="U657" i="16"/>
  <c r="U671" i="16"/>
  <c r="U674" i="16"/>
  <c r="U676" i="16"/>
  <c r="U682" i="16"/>
  <c r="U686" i="16"/>
  <c r="U688" i="16"/>
  <c r="U691" i="16"/>
  <c r="U694" i="16"/>
  <c r="U700" i="16"/>
  <c r="U702" i="16"/>
  <c r="U704" i="16"/>
  <c r="U710" i="16"/>
  <c r="U717" i="16"/>
  <c r="U720" i="16"/>
  <c r="U193" i="16"/>
  <c r="U194" i="16"/>
  <c r="U205" i="16"/>
  <c r="U219" i="16"/>
  <c r="U251" i="16"/>
  <c r="U257" i="16"/>
  <c r="U259" i="16"/>
  <c r="U269" i="16"/>
  <c r="U274" i="16"/>
  <c r="U290" i="16"/>
  <c r="U292" i="16"/>
  <c r="U301" i="16"/>
  <c r="U303" i="16"/>
  <c r="U304" i="16"/>
  <c r="U312" i="16"/>
  <c r="U320" i="16"/>
  <c r="U19" i="16"/>
  <c r="U24" i="16"/>
  <c r="U33" i="16"/>
  <c r="U35" i="16"/>
  <c r="U61" i="16"/>
  <c r="U75" i="16"/>
  <c r="U51" i="16"/>
  <c r="U79" i="16"/>
  <c r="U93" i="16"/>
  <c r="U133" i="16"/>
  <c r="U139" i="16"/>
  <c r="U141" i="16"/>
  <c r="U145" i="16"/>
  <c r="U149" i="16"/>
  <c r="U203" i="16"/>
  <c r="U341" i="16"/>
  <c r="U388" i="16"/>
  <c r="U181" i="16"/>
  <c r="U183" i="16"/>
  <c r="U186" i="16"/>
  <c r="U187" i="16"/>
  <c r="U188" i="16"/>
  <c r="U457" i="16"/>
  <c r="U495" i="16"/>
  <c r="U514" i="16"/>
  <c r="U521" i="16"/>
  <c r="U524" i="16"/>
  <c r="U539" i="16"/>
  <c r="U556" i="16"/>
  <c r="U565" i="16"/>
  <c r="U574" i="16"/>
  <c r="U575" i="16"/>
  <c r="U590" i="16"/>
  <c r="U599" i="16"/>
  <c r="U600" i="16"/>
  <c r="U603" i="16"/>
  <c r="U612" i="16"/>
  <c r="U624" i="16"/>
  <c r="U629" i="16"/>
  <c r="U631" i="16"/>
  <c r="U634" i="16"/>
  <c r="U636" i="16"/>
  <c r="U642" i="16"/>
  <c r="U648" i="16"/>
  <c r="U649" i="16"/>
  <c r="U653" i="16"/>
  <c r="U660" i="16"/>
  <c r="U666" i="16"/>
  <c r="U668" i="16"/>
  <c r="U669" i="16"/>
  <c r="U707" i="16"/>
  <c r="U711" i="16"/>
  <c r="U723" i="16"/>
  <c r="U736" i="16"/>
  <c r="U170" i="16"/>
  <c r="U174" i="16"/>
  <c r="U175" i="16"/>
  <c r="U176" i="16"/>
  <c r="U189" i="16"/>
  <c r="U195" i="16"/>
  <c r="U197" i="16"/>
  <c r="U211" i="16"/>
  <c r="U217" i="16"/>
  <c r="U220" i="16"/>
  <c r="U221" i="16"/>
  <c r="U230" i="16"/>
  <c r="U231" i="16"/>
  <c r="U236" i="16"/>
  <c r="U237" i="16"/>
  <c r="U244" i="16"/>
  <c r="U248" i="16"/>
  <c r="U252" i="16"/>
  <c r="U262" i="16"/>
  <c r="U264" i="16"/>
  <c r="U267" i="16"/>
  <c r="U271" i="16"/>
  <c r="U294" i="16"/>
  <c r="U298" i="16"/>
  <c r="U308" i="16"/>
  <c r="U316" i="16"/>
  <c r="U323" i="16"/>
  <c r="U324" i="16"/>
  <c r="U6" i="16"/>
  <c r="U9" i="16"/>
  <c r="U13" i="16"/>
  <c r="U15" i="16"/>
  <c r="U25" i="16"/>
  <c r="U59" i="16"/>
  <c r="U65" i="16"/>
  <c r="U73" i="16"/>
  <c r="U77" i="16"/>
  <c r="U43" i="16"/>
  <c r="U44" i="16"/>
  <c r="U45" i="16"/>
  <c r="U47" i="16"/>
  <c r="U48" i="16"/>
  <c r="U55" i="16"/>
  <c r="U56" i="16"/>
  <c r="U83" i="16"/>
  <c r="U89" i="16"/>
  <c r="U95" i="16"/>
  <c r="U113" i="16"/>
  <c r="U127" i="16"/>
  <c r="U129" i="16"/>
  <c r="U135" i="16"/>
  <c r="U137" i="16"/>
  <c r="U155" i="16"/>
  <c r="U159" i="16"/>
  <c r="U161" i="16"/>
  <c r="U167" i="16"/>
  <c r="U326" i="16"/>
  <c r="U331" i="16"/>
  <c r="U338" i="16"/>
  <c r="U342" i="16"/>
  <c r="U383" i="16"/>
  <c r="U391" i="16"/>
  <c r="U404" i="16"/>
  <c r="U411" i="16"/>
  <c r="U423" i="16"/>
  <c r="U440" i="16"/>
  <c r="U456" i="16"/>
  <c r="U459" i="16"/>
  <c r="U467" i="16"/>
  <c r="U507" i="16"/>
  <c r="U516" i="16"/>
  <c r="U519" i="16"/>
  <c r="U532" i="16"/>
  <c r="U538" i="16"/>
  <c r="U546" i="16"/>
  <c r="U555" i="16"/>
  <c r="U651" i="16"/>
  <c r="U208" i="16"/>
  <c r="U34" i="16"/>
  <c r="U41" i="16"/>
  <c r="U91" i="16"/>
  <c r="U177" i="16"/>
  <c r="U180" i="16"/>
  <c r="U184" i="16"/>
  <c r="U185" i="16"/>
  <c r="U554" i="16"/>
  <c r="U559" i="16"/>
  <c r="U566" i="16"/>
  <c r="U567" i="16"/>
  <c r="U573" i="16"/>
  <c r="U577" i="16"/>
  <c r="U584" i="16"/>
  <c r="U585" i="16"/>
  <c r="U588" i="16"/>
  <c r="U591" i="16"/>
  <c r="U592" i="16"/>
  <c r="U594" i="16"/>
  <c r="U595" i="16"/>
  <c r="U598" i="16"/>
  <c r="U606" i="16"/>
  <c r="U616" i="16"/>
  <c r="U627" i="16"/>
  <c r="U635" i="16"/>
  <c r="U638" i="16"/>
  <c r="U641" i="16"/>
  <c r="U643" i="16"/>
  <c r="U646" i="16"/>
  <c r="U647" i="16"/>
  <c r="U652" i="16"/>
  <c r="U659" i="16"/>
  <c r="U661" i="16"/>
  <c r="U664" i="16"/>
  <c r="U690" i="16"/>
  <c r="U693" i="16"/>
  <c r="U697" i="16"/>
  <c r="U698" i="16"/>
  <c r="U709" i="16"/>
  <c r="U718" i="16"/>
  <c r="U719" i="16"/>
  <c r="U722" i="16"/>
  <c r="U727" i="16"/>
  <c r="U728" i="16"/>
  <c r="U729" i="16"/>
  <c r="U731" i="16"/>
  <c r="U737" i="16"/>
  <c r="U171" i="16"/>
  <c r="U173" i="16"/>
  <c r="U192" i="16"/>
  <c r="U196" i="16"/>
  <c r="U204" i="16"/>
  <c r="U207" i="16"/>
  <c r="U210" i="16"/>
  <c r="U213" i="16"/>
  <c r="U218" i="16"/>
  <c r="U224" i="16"/>
  <c r="U242" i="16"/>
  <c r="U253" i="16"/>
  <c r="U254" i="16"/>
  <c r="U256" i="16"/>
  <c r="U258" i="16"/>
  <c r="U265" i="16"/>
  <c r="U273" i="16"/>
  <c r="U276" i="16"/>
  <c r="U278" i="16"/>
  <c r="U279" i="16"/>
  <c r="U280" i="16"/>
  <c r="U281" i="16"/>
  <c r="U284" i="16"/>
  <c r="U286" i="16"/>
  <c r="U288" i="16"/>
  <c r="U307" i="16"/>
  <c r="U310" i="16"/>
  <c r="U313" i="16"/>
  <c r="U317" i="16"/>
  <c r="U318" i="16"/>
  <c r="U321" i="16"/>
  <c r="U11" i="16"/>
  <c r="U23" i="16"/>
  <c r="U30" i="16"/>
  <c r="U31" i="16"/>
  <c r="U38" i="16"/>
  <c r="U57" i="16"/>
  <c r="U69" i="16"/>
  <c r="U40" i="16"/>
  <c r="U42" i="16"/>
  <c r="U49" i="16"/>
  <c r="U50" i="16"/>
  <c r="U85" i="16"/>
  <c r="U97" i="16"/>
  <c r="U103" i="16"/>
  <c r="U109" i="16"/>
  <c r="U117" i="16"/>
  <c r="U119" i="16"/>
  <c r="U121" i="16"/>
  <c r="U143" i="16"/>
  <c r="U147" i="16"/>
  <c r="U151" i="16"/>
  <c r="U153" i="16"/>
  <c r="U157" i="16"/>
  <c r="U163" i="16"/>
  <c r="U325" i="16"/>
  <c r="U339" i="16"/>
  <c r="U340" i="16"/>
  <c r="U350" i="16"/>
  <c r="U352" i="16"/>
  <c r="U354" i="16"/>
  <c r="U358" i="16"/>
  <c r="U359" i="16"/>
  <c r="U371" i="16"/>
  <c r="U378" i="16"/>
  <c r="U392" i="16"/>
  <c r="U394" i="16"/>
  <c r="U399" i="16"/>
  <c r="U417" i="16"/>
  <c r="U426" i="16"/>
  <c r="U443" i="16"/>
  <c r="U445" i="16"/>
  <c r="U446" i="16"/>
  <c r="U182" i="16"/>
  <c r="U447" i="16"/>
  <c r="U454" i="16"/>
  <c r="U460" i="16"/>
  <c r="U466" i="16"/>
  <c r="U483" i="16"/>
  <c r="U502" i="16"/>
  <c r="U503" i="16"/>
  <c r="U505" i="16"/>
  <c r="U506" i="16"/>
  <c r="U509" i="16"/>
  <c r="U511" i="16"/>
  <c r="U517" i="16"/>
  <c r="U522" i="16"/>
  <c r="U523" i="16"/>
  <c r="U525" i="16"/>
  <c r="U527" i="16"/>
  <c r="U528" i="16"/>
  <c r="U530" i="16"/>
  <c r="U535" i="16"/>
  <c r="U542" i="16"/>
  <c r="U544" i="16"/>
  <c r="U545" i="16"/>
  <c r="U548" i="16"/>
  <c r="U551" i="16"/>
  <c r="U553" i="16"/>
  <c r="U560" i="16"/>
  <c r="U561" i="16"/>
  <c r="U562" i="16"/>
  <c r="U568" i="16"/>
  <c r="U569" i="16"/>
  <c r="U578" i="16"/>
  <c r="U580" i="16"/>
  <c r="U582" i="16"/>
  <c r="U596" i="16"/>
  <c r="U597" i="16"/>
  <c r="U602" i="16"/>
  <c r="U610" i="16"/>
  <c r="U611" i="16"/>
  <c r="U615" i="16"/>
  <c r="U618" i="16"/>
  <c r="U620" i="16"/>
  <c r="U621" i="16"/>
  <c r="U622" i="16"/>
  <c r="U630" i="16"/>
  <c r="U633" i="16"/>
  <c r="U639" i="16"/>
  <c r="U650" i="16"/>
  <c r="U655" i="16"/>
  <c r="U658" i="16"/>
  <c r="U662" i="16"/>
  <c r="U665" i="16"/>
  <c r="U667" i="16"/>
  <c r="U670" i="16"/>
  <c r="U673" i="16"/>
  <c r="U675" i="16"/>
  <c r="U679" i="16"/>
  <c r="U681" i="16"/>
  <c r="U683" i="16"/>
  <c r="U687" i="16"/>
  <c r="U689" i="16"/>
  <c r="U695" i="16"/>
  <c r="U699" i="16"/>
  <c r="U703" i="16"/>
  <c r="U705" i="16"/>
  <c r="U712" i="16"/>
  <c r="U713" i="16"/>
  <c r="U714" i="16"/>
  <c r="U716" i="16"/>
  <c r="U725" i="16"/>
  <c r="U733" i="16"/>
  <c r="U734" i="16"/>
  <c r="U169" i="16"/>
  <c r="U201" i="16"/>
  <c r="U209" i="16"/>
  <c r="U216" i="16"/>
  <c r="U222" i="16"/>
  <c r="U225" i="16"/>
  <c r="U232" i="16"/>
  <c r="U235" i="16"/>
  <c r="U245" i="16"/>
  <c r="U246" i="16"/>
  <c r="U247" i="16"/>
  <c r="U249" i="16"/>
  <c r="U260" i="16"/>
  <c r="U263" i="16"/>
  <c r="U275" i="16"/>
  <c r="U282" i="16"/>
  <c r="U287" i="16"/>
  <c r="U291" i="16"/>
  <c r="U293" i="16"/>
  <c r="U306" i="16"/>
  <c r="U309" i="16"/>
  <c r="U311" i="16"/>
  <c r="U315" i="16"/>
  <c r="U319" i="16"/>
  <c r="U322" i="16"/>
  <c r="U17" i="16"/>
  <c r="U21" i="16"/>
  <c r="U26" i="16"/>
  <c r="U28" i="16"/>
  <c r="U32" i="16"/>
  <c r="U37" i="16"/>
  <c r="U63" i="16"/>
  <c r="U39" i="16"/>
  <c r="U46" i="16"/>
  <c r="U53" i="16"/>
  <c r="U87" i="16"/>
  <c r="U105" i="16"/>
  <c r="U111" i="16"/>
  <c r="U115" i="16"/>
  <c r="U123" i="16"/>
  <c r="U131" i="16"/>
  <c r="U179" i="16"/>
  <c r="U215" i="16"/>
  <c r="U227" i="16"/>
  <c r="U239" i="16"/>
  <c r="U327" i="16"/>
  <c r="U60" i="16"/>
  <c r="U58" i="16"/>
  <c r="U62" i="16"/>
  <c r="U64" i="16"/>
  <c r="U337" i="16"/>
  <c r="U343" i="16"/>
  <c r="U345" i="16"/>
  <c r="U66" i="16"/>
  <c r="U356" i="16"/>
  <c r="U369" i="16"/>
  <c r="U68" i="16"/>
  <c r="U373" i="16"/>
  <c r="U70" i="16"/>
  <c r="U72" i="16"/>
  <c r="U74" i="16"/>
  <c r="U401" i="16"/>
  <c r="U405" i="16"/>
  <c r="U76" i="16"/>
  <c r="U410" i="16"/>
  <c r="U415" i="16"/>
  <c r="U420" i="16"/>
  <c r="U421" i="16"/>
  <c r="U78" i="16"/>
  <c r="U80" i="16"/>
  <c r="U148" i="16"/>
  <c r="U150" i="16"/>
  <c r="U82" i="16"/>
  <c r="U455" i="16"/>
  <c r="U471" i="16"/>
  <c r="U86" i="16"/>
  <c r="U88" i="16"/>
  <c r="U90" i="16"/>
  <c r="U94" i="16"/>
  <c r="U484" i="16"/>
  <c r="U498" i="16"/>
  <c r="U510" i="16"/>
  <c r="U108" i="16"/>
  <c r="U537" i="16"/>
  <c r="U541" i="16"/>
  <c r="U110" i="16"/>
  <c r="U112" i="16"/>
  <c r="U116" i="16"/>
  <c r="U120" i="16"/>
  <c r="U586" i="16"/>
  <c r="U607" i="16"/>
  <c r="U608" i="16"/>
  <c r="U614" i="16"/>
  <c r="U617" i="16"/>
  <c r="U637" i="16"/>
  <c r="U640" i="16"/>
  <c r="U126" i="16"/>
  <c r="U645" i="16"/>
  <c r="U656" i="16"/>
  <c r="U663" i="16"/>
  <c r="U672" i="16"/>
  <c r="U677" i="16"/>
  <c r="U132" i="16"/>
  <c r="U680" i="16"/>
  <c r="U684" i="16"/>
  <c r="U134" i="16"/>
  <c r="U685" i="16"/>
  <c r="U136" i="16"/>
  <c r="U692" i="16"/>
  <c r="U696" i="16"/>
  <c r="U138" i="16"/>
  <c r="U706" i="16"/>
  <c r="U721" i="16"/>
  <c r="U726" i="16"/>
  <c r="U140" i="16"/>
  <c r="U142" i="16"/>
  <c r="U730" i="16"/>
  <c r="U144" i="16"/>
  <c r="U172" i="16"/>
  <c r="U146" i="16"/>
  <c r="U198" i="16"/>
  <c r="U206" i="16"/>
  <c r="U156" i="16"/>
  <c r="U223" i="16"/>
  <c r="U228" i="16"/>
  <c r="U160" i="16"/>
  <c r="U162" i="16"/>
  <c r="U240" i="16"/>
  <c r="U164" i="16"/>
  <c r="U255" i="16"/>
  <c r="U178" i="16"/>
  <c r="U190" i="16"/>
  <c r="U266" i="16"/>
  <c r="U270" i="16"/>
  <c r="U214" i="16"/>
  <c r="U289" i="16"/>
  <c r="U226" i="16"/>
  <c r="U238" i="16"/>
  <c r="U295" i="16"/>
  <c r="U261" i="16"/>
  <c r="U300" i="16"/>
  <c r="U314" i="16"/>
  <c r="U283" i="16"/>
  <c r="U4" i="16"/>
  <c r="U29" i="16"/>
  <c r="U7" i="16"/>
  <c r="U12" i="16"/>
  <c r="U8" i="16"/>
  <c r="U81" i="16"/>
  <c r="U14" i="16"/>
  <c r="U16" i="16"/>
  <c r="U101" i="16"/>
  <c r="U107" i="16"/>
  <c r="U18" i="16"/>
  <c r="U20" i="16"/>
  <c r="U22" i="16"/>
  <c r="U191" i="16"/>
  <c r="U229" i="16"/>
  <c r="U202" i="16"/>
  <c r="U84" i="16"/>
  <c r="U479" i="16"/>
  <c r="U92" i="16"/>
  <c r="U96" i="16"/>
  <c r="U487" i="16"/>
  <c r="U98" i="16"/>
  <c r="U499" i="16"/>
  <c r="U100" i="16"/>
  <c r="U102" i="16"/>
  <c r="U104" i="16"/>
  <c r="U106" i="16"/>
  <c r="U557" i="16"/>
  <c r="U558" i="16"/>
  <c r="U114" i="16"/>
  <c r="U571" i="16"/>
  <c r="U118" i="16"/>
  <c r="U587" i="16"/>
  <c r="U122" i="16"/>
  <c r="U632" i="16"/>
  <c r="U124" i="16"/>
  <c r="U644" i="16"/>
  <c r="U128" i="16"/>
  <c r="U130" i="16"/>
  <c r="U168" i="16"/>
  <c r="U152" i="16"/>
  <c r="U154" i="16"/>
  <c r="U158" i="16"/>
  <c r="U166" i="16"/>
  <c r="U250" i="16"/>
  <c r="U272" i="16"/>
  <c r="U3" i="16"/>
  <c r="U5" i="16"/>
  <c r="U52" i="16"/>
  <c r="U10" i="16"/>
  <c r="U54" i="16"/>
  <c r="U99" i="16"/>
  <c r="V328" i="16"/>
  <c r="V329" i="16"/>
  <c r="V330" i="16"/>
  <c r="V332" i="16"/>
  <c r="V333" i="16"/>
  <c r="V334" i="16"/>
  <c r="V335" i="16"/>
  <c r="V347" i="16"/>
  <c r="V349" i="16"/>
  <c r="V351" i="16"/>
  <c r="V353" i="16"/>
  <c r="V355" i="16"/>
  <c r="V361" i="16"/>
  <c r="V365" i="16"/>
  <c r="V366" i="16"/>
  <c r="V367" i="16"/>
  <c r="V372" i="16"/>
  <c r="V374" i="16"/>
  <c r="V377" i="16"/>
  <c r="V379" i="16"/>
  <c r="V381" i="16"/>
  <c r="V382" i="16"/>
  <c r="V385" i="16"/>
  <c r="V386" i="16"/>
  <c r="V387" i="16"/>
  <c r="V393" i="16"/>
  <c r="V395" i="16"/>
  <c r="V396" i="16"/>
  <c r="V397" i="16"/>
  <c r="V398" i="16"/>
  <c r="V402" i="16"/>
  <c r="V403" i="16"/>
  <c r="V406" i="16"/>
  <c r="V407" i="16"/>
  <c r="V412" i="16"/>
  <c r="V414" i="16"/>
  <c r="V416" i="16"/>
  <c r="V419" i="16"/>
  <c r="V424" i="16"/>
  <c r="V427" i="16"/>
  <c r="V428" i="16"/>
  <c r="V429" i="16"/>
  <c r="V430" i="16"/>
  <c r="V432" i="16"/>
  <c r="V433" i="16"/>
  <c r="V434" i="16"/>
  <c r="V435" i="16"/>
  <c r="V436" i="16"/>
  <c r="V437" i="16"/>
  <c r="V438" i="16"/>
  <c r="V439" i="16"/>
  <c r="V441" i="16"/>
  <c r="V444" i="16"/>
  <c r="V448" i="16"/>
  <c r="V449" i="16"/>
  <c r="V450" i="16"/>
  <c r="V451" i="16"/>
  <c r="V453" i="16"/>
  <c r="V461" i="16"/>
  <c r="V462" i="16"/>
  <c r="V464" i="16"/>
  <c r="V465" i="16"/>
  <c r="V468" i="16"/>
  <c r="V475" i="16"/>
  <c r="V476" i="16"/>
  <c r="V477" i="16"/>
  <c r="V480" i="16"/>
  <c r="V481" i="16"/>
  <c r="V482" i="16"/>
  <c r="V490" i="16"/>
  <c r="V491" i="16"/>
  <c r="V501" i="16"/>
  <c r="V512" i="16"/>
  <c r="V531" i="16"/>
  <c r="V550" i="16"/>
  <c r="V609" i="16"/>
  <c r="V628" i="16"/>
  <c r="V732" i="16"/>
  <c r="V199" i="16"/>
  <c r="V200" i="16"/>
  <c r="V212" i="16"/>
  <c r="V268" i="16"/>
  <c r="V277" i="16"/>
  <c r="V285" i="16"/>
  <c r="V297" i="16"/>
  <c r="V299" i="16"/>
  <c r="V370" i="16"/>
  <c r="V413" i="16"/>
  <c r="V442" i="16"/>
  <c r="V452" i="16"/>
  <c r="V463" i="16"/>
  <c r="V472" i="16"/>
  <c r="V473" i="16"/>
  <c r="V474" i="16"/>
  <c r="V478" i="16"/>
  <c r="V485" i="16"/>
  <c r="V486" i="16"/>
  <c r="V488" i="16"/>
  <c r="V489" i="16"/>
  <c r="V494" i="16"/>
  <c r="V500" i="16"/>
  <c r="V526" i="16"/>
  <c r="V529" i="16"/>
  <c r="V534" i="16"/>
  <c r="V570" i="16"/>
  <c r="V701" i="16"/>
  <c r="V708" i="16"/>
  <c r="V233" i="16"/>
  <c r="V234" i="16"/>
  <c r="V241" i="16"/>
  <c r="V243" i="16"/>
  <c r="V302" i="16"/>
  <c r="V305" i="16"/>
  <c r="V27" i="16"/>
  <c r="V36" i="16"/>
  <c r="V67" i="16"/>
  <c r="V71" i="16"/>
  <c r="V125" i="16"/>
  <c r="V165" i="16"/>
  <c r="V344" i="16"/>
  <c r="V360" i="16"/>
  <c r="V368" i="16"/>
  <c r="V375" i="16"/>
  <c r="V380" i="16"/>
  <c r="V384" i="16"/>
  <c r="V389" i="16"/>
  <c r="V400" i="16"/>
  <c r="V408" i="16"/>
  <c r="V409" i="16"/>
  <c r="V418" i="16"/>
  <c r="V422" i="16"/>
  <c r="V425" i="16"/>
  <c r="V431" i="16"/>
  <c r="V469" i="16"/>
  <c r="V493" i="16"/>
  <c r="V496" i="16"/>
  <c r="V497" i="16"/>
  <c r="V508" i="16"/>
  <c r="V515" i="16"/>
  <c r="V520" i="16"/>
  <c r="V547" i="16"/>
  <c r="V549" i="16"/>
  <c r="V564" i="16"/>
  <c r="V715" i="16"/>
  <c r="V735" i="16"/>
  <c r="V470" i="16"/>
  <c r="V626" i="16"/>
  <c r="V678" i="16"/>
  <c r="V724" i="16"/>
  <c r="V296" i="16"/>
  <c r="V336" i="16"/>
  <c r="V346" i="16"/>
  <c r="V348" i="16"/>
  <c r="V357" i="16"/>
  <c r="V362" i="16"/>
  <c r="V363" i="16"/>
  <c r="V364" i="16"/>
  <c r="V376" i="16"/>
  <c r="V390" i="16"/>
  <c r="V458" i="16"/>
  <c r="V492" i="16"/>
  <c r="V504" i="16"/>
  <c r="V513" i="16"/>
  <c r="V518" i="16"/>
  <c r="V533" i="16"/>
  <c r="V536" i="16"/>
  <c r="V540" i="16"/>
  <c r="V543" i="16"/>
  <c r="V552" i="16"/>
  <c r="V563" i="16"/>
  <c r="V572" i="16"/>
  <c r="V576" i="16"/>
  <c r="V579" i="16"/>
  <c r="V581" i="16"/>
  <c r="V583" i="16"/>
  <c r="V589" i="16"/>
  <c r="V593" i="16"/>
  <c r="V601" i="16"/>
  <c r="V604" i="16"/>
  <c r="V605" i="16"/>
  <c r="V613" i="16"/>
  <c r="V619" i="16"/>
  <c r="V623" i="16"/>
  <c r="V625" i="16"/>
  <c r="V654" i="16"/>
  <c r="V657" i="16"/>
  <c r="V671" i="16"/>
  <c r="V674" i="16"/>
  <c r="V676" i="16"/>
  <c r="V682" i="16"/>
  <c r="V686" i="16"/>
  <c r="V688" i="16"/>
  <c r="V691" i="16"/>
  <c r="V694" i="16"/>
  <c r="V700" i="16"/>
  <c r="V702" i="16"/>
  <c r="V704" i="16"/>
  <c r="V710" i="16"/>
  <c r="V717" i="16"/>
  <c r="V720" i="16"/>
  <c r="V193" i="16"/>
  <c r="V194" i="16"/>
  <c r="V205" i="16"/>
  <c r="V219" i="16"/>
  <c r="V251" i="16"/>
  <c r="V257" i="16"/>
  <c r="V259" i="16"/>
  <c r="V269" i="16"/>
  <c r="V274" i="16"/>
  <c r="V290" i="16"/>
  <c r="V292" i="16"/>
  <c r="V301" i="16"/>
  <c r="V303" i="16"/>
  <c r="V304" i="16"/>
  <c r="V312" i="16"/>
  <c r="V320" i="16"/>
  <c r="V19" i="16"/>
  <c r="V24" i="16"/>
  <c r="V33" i="16"/>
  <c r="V35" i="16"/>
  <c r="V61" i="16"/>
  <c r="V75" i="16"/>
  <c r="V51" i="16"/>
  <c r="V79" i="16"/>
  <c r="V93" i="16"/>
  <c r="V133" i="16"/>
  <c r="V139" i="16"/>
  <c r="V141" i="16"/>
  <c r="V145" i="16"/>
  <c r="V149" i="16"/>
  <c r="V203" i="16"/>
  <c r="V341" i="16"/>
  <c r="V388" i="16"/>
  <c r="V181" i="16"/>
  <c r="V183" i="16"/>
  <c r="V186" i="16"/>
  <c r="V187" i="16"/>
  <c r="V188" i="16"/>
  <c r="V457" i="16"/>
  <c r="V495" i="16"/>
  <c r="V514" i="16"/>
  <c r="V521" i="16"/>
  <c r="V524" i="16"/>
  <c r="V539" i="16"/>
  <c r="V556" i="16"/>
  <c r="V565" i="16"/>
  <c r="V574" i="16"/>
  <c r="V575" i="16"/>
  <c r="V590" i="16"/>
  <c r="V599" i="16"/>
  <c r="V600" i="16"/>
  <c r="V603" i="16"/>
  <c r="V612" i="16"/>
  <c r="V624" i="16"/>
  <c r="V629" i="16"/>
  <c r="V631" i="16"/>
  <c r="V634" i="16"/>
  <c r="V636" i="16"/>
  <c r="V642" i="16"/>
  <c r="V648" i="16"/>
  <c r="V649" i="16"/>
  <c r="V653" i="16"/>
  <c r="V660" i="16"/>
  <c r="V666" i="16"/>
  <c r="V668" i="16"/>
  <c r="V669" i="16"/>
  <c r="V707" i="16"/>
  <c r="V711" i="16"/>
  <c r="V723" i="16"/>
  <c r="V736" i="16"/>
  <c r="V170" i="16"/>
  <c r="V174" i="16"/>
  <c r="V175" i="16"/>
  <c r="V176" i="16"/>
  <c r="V189" i="16"/>
  <c r="V195" i="16"/>
  <c r="V197" i="16"/>
  <c r="V211" i="16"/>
  <c r="V217" i="16"/>
  <c r="V220" i="16"/>
  <c r="V221" i="16"/>
  <c r="V230" i="16"/>
  <c r="V231" i="16"/>
  <c r="V236" i="16"/>
  <c r="V237" i="16"/>
  <c r="V244" i="16"/>
  <c r="V248" i="16"/>
  <c r="V252" i="16"/>
  <c r="V262" i="16"/>
  <c r="V264" i="16"/>
  <c r="V267" i="16"/>
  <c r="V271" i="16"/>
  <c r="V294" i="16"/>
  <c r="V298" i="16"/>
  <c r="V308" i="16"/>
  <c r="V316" i="16"/>
  <c r="V323" i="16"/>
  <c r="V324" i="16"/>
  <c r="V6" i="16"/>
  <c r="V9" i="16"/>
  <c r="V13" i="16"/>
  <c r="V15" i="16"/>
  <c r="V25" i="16"/>
  <c r="V59" i="16"/>
  <c r="V65" i="16"/>
  <c r="V73" i="16"/>
  <c r="V77" i="16"/>
  <c r="V43" i="16"/>
  <c r="V44" i="16"/>
  <c r="V45" i="16"/>
  <c r="V47" i="16"/>
  <c r="V48" i="16"/>
  <c r="V55" i="16"/>
  <c r="V56" i="16"/>
  <c r="V83" i="16"/>
  <c r="V89" i="16"/>
  <c r="V95" i="16"/>
  <c r="V113" i="16"/>
  <c r="V127" i="16"/>
  <c r="V129" i="16"/>
  <c r="V135" i="16"/>
  <c r="V137" i="16"/>
  <c r="V155" i="16"/>
  <c r="V159" i="16"/>
  <c r="V161" i="16"/>
  <c r="V167" i="16"/>
  <c r="V326" i="16"/>
  <c r="V331" i="16"/>
  <c r="V338" i="16"/>
  <c r="V342" i="16"/>
  <c r="V383" i="16"/>
  <c r="V391" i="16"/>
  <c r="V404" i="16"/>
  <c r="V411" i="16"/>
  <c r="V423" i="16"/>
  <c r="V440" i="16"/>
  <c r="V456" i="16"/>
  <c r="V459" i="16"/>
  <c r="V467" i="16"/>
  <c r="V507" i="16"/>
  <c r="V516" i="16"/>
  <c r="V519" i="16"/>
  <c r="V532" i="16"/>
  <c r="V538" i="16"/>
  <c r="V546" i="16"/>
  <c r="V555" i="16"/>
  <c r="V651" i="16"/>
  <c r="V208" i="16"/>
  <c r="V34" i="16"/>
  <c r="V41" i="16"/>
  <c r="V91" i="16"/>
  <c r="V177" i="16"/>
  <c r="V180" i="16"/>
  <c r="V184" i="16"/>
  <c r="V185" i="16"/>
  <c r="V554" i="16"/>
  <c r="V559" i="16"/>
  <c r="V566" i="16"/>
  <c r="V567" i="16"/>
  <c r="V573" i="16"/>
  <c r="V577" i="16"/>
  <c r="V584" i="16"/>
  <c r="V585" i="16"/>
  <c r="V588" i="16"/>
  <c r="V591" i="16"/>
  <c r="V592" i="16"/>
  <c r="V594" i="16"/>
  <c r="V595" i="16"/>
  <c r="V598" i="16"/>
  <c r="V606" i="16"/>
  <c r="V616" i="16"/>
  <c r="V627" i="16"/>
  <c r="V635" i="16"/>
  <c r="V638" i="16"/>
  <c r="V641" i="16"/>
  <c r="V643" i="16"/>
  <c r="V646" i="16"/>
  <c r="V647" i="16"/>
  <c r="V652" i="16"/>
  <c r="V659" i="16"/>
  <c r="V661" i="16"/>
  <c r="V664" i="16"/>
  <c r="V690" i="16"/>
  <c r="V693" i="16"/>
  <c r="V697" i="16"/>
  <c r="V698" i="16"/>
  <c r="V709" i="16"/>
  <c r="V718" i="16"/>
  <c r="V719" i="16"/>
  <c r="V722" i="16"/>
  <c r="V727" i="16"/>
  <c r="V728" i="16"/>
  <c r="V729" i="16"/>
  <c r="V731" i="16"/>
  <c r="V737" i="16"/>
  <c r="V171" i="16"/>
  <c r="V173" i="16"/>
  <c r="V192" i="16"/>
  <c r="V196" i="16"/>
  <c r="V204" i="16"/>
  <c r="V207" i="16"/>
  <c r="V210" i="16"/>
  <c r="V213" i="16"/>
  <c r="V218" i="16"/>
  <c r="V224" i="16"/>
  <c r="V242" i="16"/>
  <c r="V253" i="16"/>
  <c r="V254" i="16"/>
  <c r="V256" i="16"/>
  <c r="V258" i="16"/>
  <c r="V265" i="16"/>
  <c r="V273" i="16"/>
  <c r="V276" i="16"/>
  <c r="V278" i="16"/>
  <c r="V279" i="16"/>
  <c r="V280" i="16"/>
  <c r="V281" i="16"/>
  <c r="V284" i="16"/>
  <c r="V286" i="16"/>
  <c r="V288" i="16"/>
  <c r="V307" i="16"/>
  <c r="V310" i="16"/>
  <c r="V313" i="16"/>
  <c r="V317" i="16"/>
  <c r="V318" i="16"/>
  <c r="V321" i="16"/>
  <c r="V11" i="16"/>
  <c r="V23" i="16"/>
  <c r="V30" i="16"/>
  <c r="V31" i="16"/>
  <c r="V38" i="16"/>
  <c r="V57" i="16"/>
  <c r="V69" i="16"/>
  <c r="V40" i="16"/>
  <c r="V42" i="16"/>
  <c r="V49" i="16"/>
  <c r="V50" i="16"/>
  <c r="V85" i="16"/>
  <c r="V97" i="16"/>
  <c r="V103" i="16"/>
  <c r="V109" i="16"/>
  <c r="V117" i="16"/>
  <c r="V119" i="16"/>
  <c r="V121" i="16"/>
  <c r="V143" i="16"/>
  <c r="V147" i="16"/>
  <c r="V151" i="16"/>
  <c r="V153" i="16"/>
  <c r="V157" i="16"/>
  <c r="V163" i="16"/>
  <c r="V325" i="16"/>
  <c r="V339" i="16"/>
  <c r="V340" i="16"/>
  <c r="V350" i="16"/>
  <c r="V352" i="16"/>
  <c r="V354" i="16"/>
  <c r="V358" i="16"/>
  <c r="V359" i="16"/>
  <c r="V371" i="16"/>
  <c r="V378" i="16"/>
  <c r="V392" i="16"/>
  <c r="V394" i="16"/>
  <c r="V399" i="16"/>
  <c r="V417" i="16"/>
  <c r="V426" i="16"/>
  <c r="V443" i="16"/>
  <c r="V445" i="16"/>
  <c r="V446" i="16"/>
  <c r="V182" i="16"/>
  <c r="V447" i="16"/>
  <c r="V454" i="16"/>
  <c r="V460" i="16"/>
  <c r="V466" i="16"/>
  <c r="V483" i="16"/>
  <c r="V502" i="16"/>
  <c r="V503" i="16"/>
  <c r="V505" i="16"/>
  <c r="V506" i="16"/>
  <c r="V509" i="16"/>
  <c r="V511" i="16"/>
  <c r="V517" i="16"/>
  <c r="V522" i="16"/>
  <c r="V523" i="16"/>
  <c r="V525" i="16"/>
  <c r="V527" i="16"/>
  <c r="V528" i="16"/>
  <c r="V530" i="16"/>
  <c r="V535" i="16"/>
  <c r="V542" i="16"/>
  <c r="V544" i="16"/>
  <c r="V545" i="16"/>
  <c r="V548" i="16"/>
  <c r="V551" i="16"/>
  <c r="V553" i="16"/>
  <c r="V560" i="16"/>
  <c r="V561" i="16"/>
  <c r="V562" i="16"/>
  <c r="V568" i="16"/>
  <c r="V569" i="16"/>
  <c r="V578" i="16"/>
  <c r="V580" i="16"/>
  <c r="V582" i="16"/>
  <c r="V596" i="16"/>
  <c r="V597" i="16"/>
  <c r="V602" i="16"/>
  <c r="V610" i="16"/>
  <c r="V611" i="16"/>
  <c r="V615" i="16"/>
  <c r="V618" i="16"/>
  <c r="V620" i="16"/>
  <c r="V621" i="16"/>
  <c r="V622" i="16"/>
  <c r="V630" i="16"/>
  <c r="V633" i="16"/>
  <c r="V639" i="16"/>
  <c r="V650" i="16"/>
  <c r="V655" i="16"/>
  <c r="V658" i="16"/>
  <c r="V662" i="16"/>
  <c r="V665" i="16"/>
  <c r="V667" i="16"/>
  <c r="V670" i="16"/>
  <c r="V673" i="16"/>
  <c r="V675" i="16"/>
  <c r="V679" i="16"/>
  <c r="V681" i="16"/>
  <c r="V683" i="16"/>
  <c r="V687" i="16"/>
  <c r="V689" i="16"/>
  <c r="V695" i="16"/>
  <c r="V699" i="16"/>
  <c r="V703" i="16"/>
  <c r="V705" i="16"/>
  <c r="V712" i="16"/>
  <c r="V713" i="16"/>
  <c r="V714" i="16"/>
  <c r="V716" i="16"/>
  <c r="V725" i="16"/>
  <c r="V733" i="16"/>
  <c r="V734" i="16"/>
  <c r="V169" i="16"/>
  <c r="V201" i="16"/>
  <c r="V209" i="16"/>
  <c r="V216" i="16"/>
  <c r="V222" i="16"/>
  <c r="V225" i="16"/>
  <c r="V232" i="16"/>
  <c r="V235" i="16"/>
  <c r="V245" i="16"/>
  <c r="V246" i="16"/>
  <c r="V247" i="16"/>
  <c r="V249" i="16"/>
  <c r="V260" i="16"/>
  <c r="V263" i="16"/>
  <c r="V275" i="16"/>
  <c r="V282" i="16"/>
  <c r="V287" i="16"/>
  <c r="V291" i="16"/>
  <c r="V293" i="16"/>
  <c r="V306" i="16"/>
  <c r="V309" i="16"/>
  <c r="V311" i="16"/>
  <c r="V315" i="16"/>
  <c r="V319" i="16"/>
  <c r="V322" i="16"/>
  <c r="V17" i="16"/>
  <c r="V21" i="16"/>
  <c r="V26" i="16"/>
  <c r="V28" i="16"/>
  <c r="V32" i="16"/>
  <c r="V37" i="16"/>
  <c r="V63" i="16"/>
  <c r="V39" i="16"/>
  <c r="V46" i="16"/>
  <c r="V53" i="16"/>
  <c r="V87" i="16"/>
  <c r="V105" i="16"/>
  <c r="V111" i="16"/>
  <c r="V115" i="16"/>
  <c r="V123" i="16"/>
  <c r="V131" i="16"/>
  <c r="V179" i="16"/>
  <c r="V215" i="16"/>
  <c r="V227" i="16"/>
  <c r="V239" i="16"/>
  <c r="V327" i="16"/>
  <c r="V60" i="16"/>
  <c r="V58" i="16"/>
  <c r="V62" i="16"/>
  <c r="V64" i="16"/>
  <c r="V337" i="16"/>
  <c r="V343" i="16"/>
  <c r="V345" i="16"/>
  <c r="V66" i="16"/>
  <c r="V356" i="16"/>
  <c r="V369" i="16"/>
  <c r="V68" i="16"/>
  <c r="V373" i="16"/>
  <c r="V70" i="16"/>
  <c r="V72" i="16"/>
  <c r="V74" i="16"/>
  <c r="V401" i="16"/>
  <c r="V405" i="16"/>
  <c r="V76" i="16"/>
  <c r="V410" i="16"/>
  <c r="V415" i="16"/>
  <c r="V420" i="16"/>
  <c r="V421" i="16"/>
  <c r="V78" i="16"/>
  <c r="V80" i="16"/>
  <c r="V148" i="16"/>
  <c r="V150" i="16"/>
  <c r="V82" i="16"/>
  <c r="V455" i="16"/>
  <c r="V471" i="16"/>
  <c r="V86" i="16"/>
  <c r="V88" i="16"/>
  <c r="V90" i="16"/>
  <c r="V94" i="16"/>
  <c r="V484" i="16"/>
  <c r="V498" i="16"/>
  <c r="V510" i="16"/>
  <c r="V108" i="16"/>
  <c r="V537" i="16"/>
  <c r="V541" i="16"/>
  <c r="V110" i="16"/>
  <c r="V112" i="16"/>
  <c r="V116" i="16"/>
  <c r="V120" i="16"/>
  <c r="V586" i="16"/>
  <c r="V607" i="16"/>
  <c r="V608" i="16"/>
  <c r="V614" i="16"/>
  <c r="V617" i="16"/>
  <c r="V637" i="16"/>
  <c r="V640" i="16"/>
  <c r="V126" i="16"/>
  <c r="V645" i="16"/>
  <c r="V656" i="16"/>
  <c r="V663" i="16"/>
  <c r="V672" i="16"/>
  <c r="V677" i="16"/>
  <c r="V132" i="16"/>
  <c r="V680" i="16"/>
  <c r="V684" i="16"/>
  <c r="V134" i="16"/>
  <c r="V685" i="16"/>
  <c r="V136" i="16"/>
  <c r="V692" i="16"/>
  <c r="V696" i="16"/>
  <c r="V138" i="16"/>
  <c r="V706" i="16"/>
  <c r="V721" i="16"/>
  <c r="V726" i="16"/>
  <c r="V140" i="16"/>
  <c r="V142" i="16"/>
  <c r="V730" i="16"/>
  <c r="V144" i="16"/>
  <c r="V172" i="16"/>
  <c r="V146" i="16"/>
  <c r="V198" i="16"/>
  <c r="V206" i="16"/>
  <c r="V156" i="16"/>
  <c r="V223" i="16"/>
  <c r="V228" i="16"/>
  <c r="V160" i="16"/>
  <c r="V162" i="16"/>
  <c r="V240" i="16"/>
  <c r="V164" i="16"/>
  <c r="V255" i="16"/>
  <c r="V178" i="16"/>
  <c r="V190" i="16"/>
  <c r="V266" i="16"/>
  <c r="V270" i="16"/>
  <c r="V214" i="16"/>
  <c r="V289" i="16"/>
  <c r="V226" i="16"/>
  <c r="V238" i="16"/>
  <c r="V295" i="16"/>
  <c r="V261" i="16"/>
  <c r="V300" i="16"/>
  <c r="V314" i="16"/>
  <c r="V283" i="16"/>
  <c r="V4" i="16"/>
  <c r="V29" i="16"/>
  <c r="V7" i="16"/>
  <c r="V12" i="16"/>
  <c r="V8" i="16"/>
  <c r="V81" i="16"/>
  <c r="V14" i="16"/>
  <c r="V16" i="16"/>
  <c r="V101" i="16"/>
  <c r="V107" i="16"/>
  <c r="V18" i="16"/>
  <c r="V20" i="16"/>
  <c r="V22" i="16"/>
  <c r="V191" i="16"/>
  <c r="V229" i="16"/>
  <c r="V202" i="16"/>
  <c r="V84" i="16"/>
  <c r="V479" i="16"/>
  <c r="V92" i="16"/>
  <c r="V96" i="16"/>
  <c r="V487" i="16"/>
  <c r="V98" i="16"/>
  <c r="V499" i="16"/>
  <c r="V100" i="16"/>
  <c r="V102" i="16"/>
  <c r="V104" i="16"/>
  <c r="V106" i="16"/>
  <c r="V557" i="16"/>
  <c r="V558" i="16"/>
  <c r="V114" i="16"/>
  <c r="V571" i="16"/>
  <c r="V118" i="16"/>
  <c r="V587" i="16"/>
  <c r="V122" i="16"/>
  <c r="V632" i="16"/>
  <c r="V124" i="16"/>
  <c r="V644" i="16"/>
  <c r="V128" i="16"/>
  <c r="V130" i="16"/>
  <c r="V168" i="16"/>
  <c r="V152" i="16"/>
  <c r="V154" i="16"/>
  <c r="V158" i="16"/>
  <c r="V166" i="16"/>
  <c r="V250" i="16"/>
  <c r="V272" i="16"/>
  <c r="V3" i="16"/>
  <c r="V5" i="16"/>
  <c r="V52" i="16"/>
  <c r="V10" i="16"/>
  <c r="V54" i="16"/>
  <c r="V99" i="16"/>
  <c r="W328" i="16"/>
  <c r="W329" i="16"/>
  <c r="W330" i="16"/>
  <c r="W332" i="16"/>
  <c r="W333" i="16"/>
  <c r="W334" i="16"/>
  <c r="W335" i="16"/>
  <c r="W347" i="16"/>
  <c r="W349" i="16"/>
  <c r="W351" i="16"/>
  <c r="W353" i="16"/>
  <c r="W355" i="16"/>
  <c r="W361" i="16"/>
  <c r="W365" i="16"/>
  <c r="W366" i="16"/>
  <c r="W367" i="16"/>
  <c r="W372" i="16"/>
  <c r="W374" i="16"/>
  <c r="W377" i="16"/>
  <c r="W379" i="16"/>
  <c r="W381" i="16"/>
  <c r="W382" i="16"/>
  <c r="W385" i="16"/>
  <c r="W386" i="16"/>
  <c r="W387" i="16"/>
  <c r="W393" i="16"/>
  <c r="W395" i="16"/>
  <c r="W396" i="16"/>
  <c r="W397" i="16"/>
  <c r="W398" i="16"/>
  <c r="W402" i="16"/>
  <c r="W403" i="16"/>
  <c r="W406" i="16"/>
  <c r="W407" i="16"/>
  <c r="W412" i="16"/>
  <c r="W414" i="16"/>
  <c r="W416" i="16"/>
  <c r="W419" i="16"/>
  <c r="W424" i="16"/>
  <c r="W427" i="16"/>
  <c r="W428" i="16"/>
  <c r="W429" i="16"/>
  <c r="W430" i="16"/>
  <c r="W432" i="16"/>
  <c r="W433" i="16"/>
  <c r="W434" i="16"/>
  <c r="W435" i="16"/>
  <c r="W436" i="16"/>
  <c r="W437" i="16"/>
  <c r="W438" i="16"/>
  <c r="W439" i="16"/>
  <c r="W441" i="16"/>
  <c r="W444" i="16"/>
  <c r="W448" i="16"/>
  <c r="W449" i="16"/>
  <c r="W450" i="16"/>
  <c r="W451" i="16"/>
  <c r="W453" i="16"/>
  <c r="W461" i="16"/>
  <c r="W462" i="16"/>
  <c r="W464" i="16"/>
  <c r="W465" i="16"/>
  <c r="W468" i="16"/>
  <c r="W475" i="16"/>
  <c r="W476" i="16"/>
  <c r="W477" i="16"/>
  <c r="W480" i="16"/>
  <c r="W481" i="16"/>
  <c r="W482" i="16"/>
  <c r="W490" i="16"/>
  <c r="W491" i="16"/>
  <c r="W501" i="16"/>
  <c r="W512" i="16"/>
  <c r="W531" i="16"/>
  <c r="W550" i="16"/>
  <c r="W609" i="16"/>
  <c r="W628" i="16"/>
  <c r="W732" i="16"/>
  <c r="W199" i="16"/>
  <c r="W200" i="16"/>
  <c r="W212" i="16"/>
  <c r="W268" i="16"/>
  <c r="W277" i="16"/>
  <c r="W285" i="16"/>
  <c r="W297" i="16"/>
  <c r="W299" i="16"/>
  <c r="W370" i="16"/>
  <c r="W413" i="16"/>
  <c r="W442" i="16"/>
  <c r="W452" i="16"/>
  <c r="W463" i="16"/>
  <c r="W472" i="16"/>
  <c r="W473" i="16"/>
  <c r="W474" i="16"/>
  <c r="W478" i="16"/>
  <c r="W485" i="16"/>
  <c r="W486" i="16"/>
  <c r="W488" i="16"/>
  <c r="W489" i="16"/>
  <c r="W494" i="16"/>
  <c r="W500" i="16"/>
  <c r="W526" i="16"/>
  <c r="W529" i="16"/>
  <c r="W534" i="16"/>
  <c r="W570" i="16"/>
  <c r="W701" i="16"/>
  <c r="W708" i="16"/>
  <c r="W233" i="16"/>
  <c r="W234" i="16"/>
  <c r="W241" i="16"/>
  <c r="W243" i="16"/>
  <c r="W302" i="16"/>
  <c r="W305" i="16"/>
  <c r="W27" i="16"/>
  <c r="W36" i="16"/>
  <c r="W67" i="16"/>
  <c r="W71" i="16"/>
  <c r="W125" i="16"/>
  <c r="W165" i="16"/>
  <c r="W344" i="16"/>
  <c r="W360" i="16"/>
  <c r="W368" i="16"/>
  <c r="W375" i="16"/>
  <c r="W380" i="16"/>
  <c r="W384" i="16"/>
  <c r="W389" i="16"/>
  <c r="W400" i="16"/>
  <c r="W408" i="16"/>
  <c r="W409" i="16"/>
  <c r="W418" i="16"/>
  <c r="W422" i="16"/>
  <c r="W425" i="16"/>
  <c r="W431" i="16"/>
  <c r="W469" i="16"/>
  <c r="W493" i="16"/>
  <c r="W496" i="16"/>
  <c r="W497" i="16"/>
  <c r="W508" i="16"/>
  <c r="W515" i="16"/>
  <c r="W520" i="16"/>
  <c r="W547" i="16"/>
  <c r="W549" i="16"/>
  <c r="W564" i="16"/>
  <c r="W715" i="16"/>
  <c r="W735" i="16"/>
  <c r="W470" i="16"/>
  <c r="W626" i="16"/>
  <c r="W678" i="16"/>
  <c r="W724" i="16"/>
  <c r="W296" i="16"/>
  <c r="W336" i="16"/>
  <c r="W346" i="16"/>
  <c r="W348" i="16"/>
  <c r="W357" i="16"/>
  <c r="W362" i="16"/>
  <c r="W363" i="16"/>
  <c r="W364" i="16"/>
  <c r="W376" i="16"/>
  <c r="W390" i="16"/>
  <c r="W458" i="16"/>
  <c r="W492" i="16"/>
  <c r="W504" i="16"/>
  <c r="W513" i="16"/>
  <c r="W518" i="16"/>
  <c r="W533" i="16"/>
  <c r="W536" i="16"/>
  <c r="W540" i="16"/>
  <c r="W543" i="16"/>
  <c r="W552" i="16"/>
  <c r="W563" i="16"/>
  <c r="W572" i="16"/>
  <c r="W576" i="16"/>
  <c r="W579" i="16"/>
  <c r="W581" i="16"/>
  <c r="W583" i="16"/>
  <c r="W589" i="16"/>
  <c r="W593" i="16"/>
  <c r="W601" i="16"/>
  <c r="W604" i="16"/>
  <c r="W605" i="16"/>
  <c r="W613" i="16"/>
  <c r="W619" i="16"/>
  <c r="W623" i="16"/>
  <c r="W625" i="16"/>
  <c r="W654" i="16"/>
  <c r="W657" i="16"/>
  <c r="W671" i="16"/>
  <c r="W674" i="16"/>
  <c r="W676" i="16"/>
  <c r="W682" i="16"/>
  <c r="W686" i="16"/>
  <c r="W688" i="16"/>
  <c r="W691" i="16"/>
  <c r="W694" i="16"/>
  <c r="W700" i="16"/>
  <c r="W702" i="16"/>
  <c r="W704" i="16"/>
  <c r="W710" i="16"/>
  <c r="W717" i="16"/>
  <c r="W720" i="16"/>
  <c r="W193" i="16"/>
  <c r="W194" i="16"/>
  <c r="W205" i="16"/>
  <c r="W219" i="16"/>
  <c r="W251" i="16"/>
  <c r="W257" i="16"/>
  <c r="W259" i="16"/>
  <c r="W269" i="16"/>
  <c r="W274" i="16"/>
  <c r="W290" i="16"/>
  <c r="W292" i="16"/>
  <c r="W301" i="16"/>
  <c r="W303" i="16"/>
  <c r="W304" i="16"/>
  <c r="W312" i="16"/>
  <c r="W320" i="16"/>
  <c r="W19" i="16"/>
  <c r="W24" i="16"/>
  <c r="W33" i="16"/>
  <c r="W35" i="16"/>
  <c r="W61" i="16"/>
  <c r="W75" i="16"/>
  <c r="W51" i="16"/>
  <c r="W79" i="16"/>
  <c r="W93" i="16"/>
  <c r="W133" i="16"/>
  <c r="W139" i="16"/>
  <c r="W141" i="16"/>
  <c r="W145" i="16"/>
  <c r="W149" i="16"/>
  <c r="W203" i="16"/>
  <c r="W341" i="16"/>
  <c r="W388" i="16"/>
  <c r="W181" i="16"/>
  <c r="W183" i="16"/>
  <c r="W186" i="16"/>
  <c r="W187" i="16"/>
  <c r="W188" i="16"/>
  <c r="W457" i="16"/>
  <c r="W495" i="16"/>
  <c r="W514" i="16"/>
  <c r="W521" i="16"/>
  <c r="W524" i="16"/>
  <c r="W539" i="16"/>
  <c r="W556" i="16"/>
  <c r="W565" i="16"/>
  <c r="W574" i="16"/>
  <c r="W575" i="16"/>
  <c r="W590" i="16"/>
  <c r="W599" i="16"/>
  <c r="W600" i="16"/>
  <c r="W603" i="16"/>
  <c r="W612" i="16"/>
  <c r="W624" i="16"/>
  <c r="W629" i="16"/>
  <c r="W631" i="16"/>
  <c r="W634" i="16"/>
  <c r="W636" i="16"/>
  <c r="W642" i="16"/>
  <c r="W648" i="16"/>
  <c r="W649" i="16"/>
  <c r="W653" i="16"/>
  <c r="W660" i="16"/>
  <c r="W666" i="16"/>
  <c r="W668" i="16"/>
  <c r="W669" i="16"/>
  <c r="W707" i="16"/>
  <c r="W711" i="16"/>
  <c r="W723" i="16"/>
  <c r="W736" i="16"/>
  <c r="W170" i="16"/>
  <c r="W174" i="16"/>
  <c r="W175" i="16"/>
  <c r="W176" i="16"/>
  <c r="W189" i="16"/>
  <c r="W195" i="16"/>
  <c r="W197" i="16"/>
  <c r="W211" i="16"/>
  <c r="W217" i="16"/>
  <c r="W220" i="16"/>
  <c r="W221" i="16"/>
  <c r="W230" i="16"/>
  <c r="W231" i="16"/>
  <c r="W236" i="16"/>
  <c r="W237" i="16"/>
  <c r="W244" i="16"/>
  <c r="W248" i="16"/>
  <c r="W252" i="16"/>
  <c r="W262" i="16"/>
  <c r="W264" i="16"/>
  <c r="W267" i="16"/>
  <c r="W271" i="16"/>
  <c r="W294" i="16"/>
  <c r="W298" i="16"/>
  <c r="W308" i="16"/>
  <c r="W316" i="16"/>
  <c r="W323" i="16"/>
  <c r="W324" i="16"/>
  <c r="W6" i="16"/>
  <c r="W9" i="16"/>
  <c r="W13" i="16"/>
  <c r="W15" i="16"/>
  <c r="W25" i="16"/>
  <c r="W59" i="16"/>
  <c r="W65" i="16"/>
  <c r="W73" i="16"/>
  <c r="W77" i="16"/>
  <c r="W43" i="16"/>
  <c r="W44" i="16"/>
  <c r="W45" i="16"/>
  <c r="W47" i="16"/>
  <c r="W48" i="16"/>
  <c r="W55" i="16"/>
  <c r="W56" i="16"/>
  <c r="W83" i="16"/>
  <c r="W89" i="16"/>
  <c r="W95" i="16"/>
  <c r="W113" i="16"/>
  <c r="W127" i="16"/>
  <c r="W129" i="16"/>
  <c r="W135" i="16"/>
  <c r="W137" i="16"/>
  <c r="W155" i="16"/>
  <c r="W159" i="16"/>
  <c r="W161" i="16"/>
  <c r="W167" i="16"/>
  <c r="W326" i="16"/>
  <c r="W331" i="16"/>
  <c r="W338" i="16"/>
  <c r="W342" i="16"/>
  <c r="W383" i="16"/>
  <c r="W391" i="16"/>
  <c r="W404" i="16"/>
  <c r="W411" i="16"/>
  <c r="W423" i="16"/>
  <c r="W440" i="16"/>
  <c r="W456" i="16"/>
  <c r="W459" i="16"/>
  <c r="W467" i="16"/>
  <c r="W507" i="16"/>
  <c r="W516" i="16"/>
  <c r="W519" i="16"/>
  <c r="W532" i="16"/>
  <c r="W538" i="16"/>
  <c r="W546" i="16"/>
  <c r="W555" i="16"/>
  <c r="W651" i="16"/>
  <c r="W208" i="16"/>
  <c r="W34" i="16"/>
  <c r="W41" i="16"/>
  <c r="W91" i="16"/>
  <c r="W177" i="16"/>
  <c r="W180" i="16"/>
  <c r="W184" i="16"/>
  <c r="W185" i="16"/>
  <c r="W554" i="16"/>
  <c r="W559" i="16"/>
  <c r="W566" i="16"/>
  <c r="W567" i="16"/>
  <c r="W573" i="16"/>
  <c r="W577" i="16"/>
  <c r="W584" i="16"/>
  <c r="W585" i="16"/>
  <c r="W588" i="16"/>
  <c r="W591" i="16"/>
  <c r="W592" i="16"/>
  <c r="W594" i="16"/>
  <c r="W595" i="16"/>
  <c r="W598" i="16"/>
  <c r="W606" i="16"/>
  <c r="W616" i="16"/>
  <c r="W627" i="16"/>
  <c r="W635" i="16"/>
  <c r="W638" i="16"/>
  <c r="W641" i="16"/>
  <c r="W643" i="16"/>
  <c r="W646" i="16"/>
  <c r="W647" i="16"/>
  <c r="W652" i="16"/>
  <c r="W659" i="16"/>
  <c r="W661" i="16"/>
  <c r="W664" i="16"/>
  <c r="W690" i="16"/>
  <c r="W693" i="16"/>
  <c r="W697" i="16"/>
  <c r="W698" i="16"/>
  <c r="W709" i="16"/>
  <c r="W718" i="16"/>
  <c r="W719" i="16"/>
  <c r="W722" i="16"/>
  <c r="W727" i="16"/>
  <c r="W728" i="16"/>
  <c r="W729" i="16"/>
  <c r="W731" i="16"/>
  <c r="W737" i="16"/>
  <c r="W171" i="16"/>
  <c r="W173" i="16"/>
  <c r="W192" i="16"/>
  <c r="W196" i="16"/>
  <c r="W204" i="16"/>
  <c r="W207" i="16"/>
  <c r="W210" i="16"/>
  <c r="W213" i="16"/>
  <c r="W218" i="16"/>
  <c r="W224" i="16"/>
  <c r="W242" i="16"/>
  <c r="W253" i="16"/>
  <c r="W254" i="16"/>
  <c r="W256" i="16"/>
  <c r="W258" i="16"/>
  <c r="W265" i="16"/>
  <c r="W273" i="16"/>
  <c r="W276" i="16"/>
  <c r="W278" i="16"/>
  <c r="W279" i="16"/>
  <c r="W280" i="16"/>
  <c r="W281" i="16"/>
  <c r="W284" i="16"/>
  <c r="W286" i="16"/>
  <c r="W288" i="16"/>
  <c r="W307" i="16"/>
  <c r="W310" i="16"/>
  <c r="W313" i="16"/>
  <c r="W317" i="16"/>
  <c r="W318" i="16"/>
  <c r="W321" i="16"/>
  <c r="W11" i="16"/>
  <c r="W23" i="16"/>
  <c r="W30" i="16"/>
  <c r="W31" i="16"/>
  <c r="W38" i="16"/>
  <c r="W57" i="16"/>
  <c r="W69" i="16"/>
  <c r="W40" i="16"/>
  <c r="W42" i="16"/>
  <c r="W49" i="16"/>
  <c r="W50" i="16"/>
  <c r="W85" i="16"/>
  <c r="W97" i="16"/>
  <c r="W103" i="16"/>
  <c r="W109" i="16"/>
  <c r="W117" i="16"/>
  <c r="W119" i="16"/>
  <c r="W121" i="16"/>
  <c r="W143" i="16"/>
  <c r="W147" i="16"/>
  <c r="W151" i="16"/>
  <c r="W153" i="16"/>
  <c r="W157" i="16"/>
  <c r="W163" i="16"/>
  <c r="W325" i="16"/>
  <c r="W339" i="16"/>
  <c r="W340" i="16"/>
  <c r="W350" i="16"/>
  <c r="W352" i="16"/>
  <c r="W354" i="16"/>
  <c r="W358" i="16"/>
  <c r="W359" i="16"/>
  <c r="W371" i="16"/>
  <c r="W378" i="16"/>
  <c r="W392" i="16"/>
  <c r="W394" i="16"/>
  <c r="W399" i="16"/>
  <c r="W417" i="16"/>
  <c r="W426" i="16"/>
  <c r="W443" i="16"/>
  <c r="W445" i="16"/>
  <c r="W446" i="16"/>
  <c r="W182" i="16"/>
  <c r="W447" i="16"/>
  <c r="W454" i="16"/>
  <c r="W460" i="16"/>
  <c r="W466" i="16"/>
  <c r="W483" i="16"/>
  <c r="W502" i="16"/>
  <c r="W503" i="16"/>
  <c r="W505" i="16"/>
  <c r="W506" i="16"/>
  <c r="W509" i="16"/>
  <c r="W511" i="16"/>
  <c r="W517" i="16"/>
  <c r="W522" i="16"/>
  <c r="W523" i="16"/>
  <c r="W525" i="16"/>
  <c r="W527" i="16"/>
  <c r="W528" i="16"/>
  <c r="W530" i="16"/>
  <c r="W535" i="16"/>
  <c r="W542" i="16"/>
  <c r="W544" i="16"/>
  <c r="W545" i="16"/>
  <c r="W548" i="16"/>
  <c r="W551" i="16"/>
  <c r="W553" i="16"/>
  <c r="W560" i="16"/>
  <c r="W561" i="16"/>
  <c r="W562" i="16"/>
  <c r="W568" i="16"/>
  <c r="W569" i="16"/>
  <c r="W578" i="16"/>
  <c r="W580" i="16"/>
  <c r="W582" i="16"/>
  <c r="W596" i="16"/>
  <c r="W597" i="16"/>
  <c r="W602" i="16"/>
  <c r="W610" i="16"/>
  <c r="W611" i="16"/>
  <c r="W615" i="16"/>
  <c r="W618" i="16"/>
  <c r="W620" i="16"/>
  <c r="W621" i="16"/>
  <c r="W622" i="16"/>
  <c r="W630" i="16"/>
  <c r="W633" i="16"/>
  <c r="W639" i="16"/>
  <c r="W650" i="16"/>
  <c r="W655" i="16"/>
  <c r="W658" i="16"/>
  <c r="W662" i="16"/>
  <c r="W665" i="16"/>
  <c r="W667" i="16"/>
  <c r="W670" i="16"/>
  <c r="W673" i="16"/>
  <c r="W675" i="16"/>
  <c r="W679" i="16"/>
  <c r="W681" i="16"/>
  <c r="W683" i="16"/>
  <c r="W687" i="16"/>
  <c r="W689" i="16"/>
  <c r="W695" i="16"/>
  <c r="W699" i="16"/>
  <c r="W703" i="16"/>
  <c r="W705" i="16"/>
  <c r="W712" i="16"/>
  <c r="W713" i="16"/>
  <c r="W714" i="16"/>
  <c r="W716" i="16"/>
  <c r="W725" i="16"/>
  <c r="W733" i="16"/>
  <c r="W734" i="16"/>
  <c r="W169" i="16"/>
  <c r="W201" i="16"/>
  <c r="W209" i="16"/>
  <c r="W216" i="16"/>
  <c r="W222" i="16"/>
  <c r="W225" i="16"/>
  <c r="W232" i="16"/>
  <c r="W235" i="16"/>
  <c r="W245" i="16"/>
  <c r="W246" i="16"/>
  <c r="W247" i="16"/>
  <c r="W249" i="16"/>
  <c r="W260" i="16"/>
  <c r="W263" i="16"/>
  <c r="W275" i="16"/>
  <c r="W282" i="16"/>
  <c r="W287" i="16"/>
  <c r="W291" i="16"/>
  <c r="W293" i="16"/>
  <c r="W306" i="16"/>
  <c r="W309" i="16"/>
  <c r="W311" i="16"/>
  <c r="W315" i="16"/>
  <c r="W319" i="16"/>
  <c r="W322" i="16"/>
  <c r="W17" i="16"/>
  <c r="W21" i="16"/>
  <c r="W26" i="16"/>
  <c r="W28" i="16"/>
  <c r="W32" i="16"/>
  <c r="W37" i="16"/>
  <c r="W63" i="16"/>
  <c r="W39" i="16"/>
  <c r="W46" i="16"/>
  <c r="W53" i="16"/>
  <c r="W87" i="16"/>
  <c r="W105" i="16"/>
  <c r="W111" i="16"/>
  <c r="W115" i="16"/>
  <c r="W123" i="16"/>
  <c r="W131" i="16"/>
  <c r="W179" i="16"/>
  <c r="W215" i="16"/>
  <c r="W227" i="16"/>
  <c r="W239" i="16"/>
  <c r="W327" i="16"/>
  <c r="W60" i="16"/>
  <c r="W58" i="16"/>
  <c r="W62" i="16"/>
  <c r="W64" i="16"/>
  <c r="W337" i="16"/>
  <c r="W343" i="16"/>
  <c r="W345" i="16"/>
  <c r="W66" i="16"/>
  <c r="W356" i="16"/>
  <c r="W369" i="16"/>
  <c r="W68" i="16"/>
  <c r="W373" i="16"/>
  <c r="W70" i="16"/>
  <c r="W72" i="16"/>
  <c r="W74" i="16"/>
  <c r="W401" i="16"/>
  <c r="W405" i="16"/>
  <c r="W76" i="16"/>
  <c r="W410" i="16"/>
  <c r="W415" i="16"/>
  <c r="W420" i="16"/>
  <c r="W421" i="16"/>
  <c r="W78" i="16"/>
  <c r="W80" i="16"/>
  <c r="W148" i="16"/>
  <c r="W150" i="16"/>
  <c r="W82" i="16"/>
  <c r="W455" i="16"/>
  <c r="W471" i="16"/>
  <c r="W86" i="16"/>
  <c r="W88" i="16"/>
  <c r="W90" i="16"/>
  <c r="W94" i="16"/>
  <c r="W484" i="16"/>
  <c r="W498" i="16"/>
  <c r="W510" i="16"/>
  <c r="W108" i="16"/>
  <c r="W537" i="16"/>
  <c r="W541" i="16"/>
  <c r="W110" i="16"/>
  <c r="W112" i="16"/>
  <c r="W116" i="16"/>
  <c r="W120" i="16"/>
  <c r="W586" i="16"/>
  <c r="W607" i="16"/>
  <c r="W608" i="16"/>
  <c r="W614" i="16"/>
  <c r="W617" i="16"/>
  <c r="W637" i="16"/>
  <c r="W640" i="16"/>
  <c r="W126" i="16"/>
  <c r="W645" i="16"/>
  <c r="W656" i="16"/>
  <c r="W663" i="16"/>
  <c r="W672" i="16"/>
  <c r="W677" i="16"/>
  <c r="W132" i="16"/>
  <c r="W680" i="16"/>
  <c r="W684" i="16"/>
  <c r="W134" i="16"/>
  <c r="W685" i="16"/>
  <c r="W136" i="16"/>
  <c r="W692" i="16"/>
  <c r="W696" i="16"/>
  <c r="W138" i="16"/>
  <c r="W706" i="16"/>
  <c r="W721" i="16"/>
  <c r="W726" i="16"/>
  <c r="W140" i="16"/>
  <c r="W142" i="16"/>
  <c r="W730" i="16"/>
  <c r="W144" i="16"/>
  <c r="W172" i="16"/>
  <c r="W146" i="16"/>
  <c r="W198" i="16"/>
  <c r="W206" i="16"/>
  <c r="W156" i="16"/>
  <c r="W223" i="16"/>
  <c r="W228" i="16"/>
  <c r="W160" i="16"/>
  <c r="W162" i="16"/>
  <c r="W240" i="16"/>
  <c r="W164" i="16"/>
  <c r="W255" i="16"/>
  <c r="W178" i="16"/>
  <c r="W190" i="16"/>
  <c r="W266" i="16"/>
  <c r="W270" i="16"/>
  <c r="W214" i="16"/>
  <c r="W289" i="16"/>
  <c r="W226" i="16"/>
  <c r="W238" i="16"/>
  <c r="W295" i="16"/>
  <c r="W261" i="16"/>
  <c r="W300" i="16"/>
  <c r="W314" i="16"/>
  <c r="W283" i="16"/>
  <c r="W4" i="16"/>
  <c r="W29" i="16"/>
  <c r="W7" i="16"/>
  <c r="W12" i="16"/>
  <c r="W8" i="16"/>
  <c r="W81" i="16"/>
  <c r="W14" i="16"/>
  <c r="W16" i="16"/>
  <c r="W101" i="16"/>
  <c r="W107" i="16"/>
  <c r="W18" i="16"/>
  <c r="W20" i="16"/>
  <c r="W22" i="16"/>
  <c r="W191" i="16"/>
  <c r="W229" i="16"/>
  <c r="W202" i="16"/>
  <c r="W84" i="16"/>
  <c r="W479" i="16"/>
  <c r="W92" i="16"/>
  <c r="W96" i="16"/>
  <c r="W487" i="16"/>
  <c r="W98" i="16"/>
  <c r="W499" i="16"/>
  <c r="W100" i="16"/>
  <c r="W102" i="16"/>
  <c r="W104" i="16"/>
  <c r="W106" i="16"/>
  <c r="W557" i="16"/>
  <c r="W558" i="16"/>
  <c r="W114" i="16"/>
  <c r="W571" i="16"/>
  <c r="W118" i="16"/>
  <c r="W587" i="16"/>
  <c r="W122" i="16"/>
  <c r="W632" i="16"/>
  <c r="W124" i="16"/>
  <c r="W644" i="16"/>
  <c r="W128" i="16"/>
  <c r="W130" i="16"/>
  <c r="W168" i="16"/>
  <c r="W152" i="16"/>
  <c r="W154" i="16"/>
  <c r="W158" i="16"/>
  <c r="W166" i="16"/>
  <c r="W250" i="16"/>
  <c r="W272" i="16"/>
  <c r="W3" i="16"/>
  <c r="W5" i="16"/>
  <c r="W52" i="16"/>
  <c r="W10" i="16"/>
  <c r="W54" i="16"/>
  <c r="W99" i="16"/>
  <c r="X328" i="16"/>
  <c r="X329" i="16"/>
  <c r="X330" i="16"/>
  <c r="X332" i="16"/>
  <c r="X333" i="16"/>
  <c r="X334" i="16"/>
  <c r="X335" i="16"/>
  <c r="X347" i="16"/>
  <c r="X349" i="16"/>
  <c r="X351" i="16"/>
  <c r="X353" i="16"/>
  <c r="X355" i="16"/>
  <c r="X361" i="16"/>
  <c r="X365" i="16"/>
  <c r="X366" i="16"/>
  <c r="X367" i="16"/>
  <c r="X372" i="16"/>
  <c r="X374" i="16"/>
  <c r="X377" i="16"/>
  <c r="X379" i="16"/>
  <c r="X381" i="16"/>
  <c r="X382" i="16"/>
  <c r="X385" i="16"/>
  <c r="X386" i="16"/>
  <c r="X387" i="16"/>
  <c r="X393" i="16"/>
  <c r="X395" i="16"/>
  <c r="X396" i="16"/>
  <c r="X397" i="16"/>
  <c r="X398" i="16"/>
  <c r="X402" i="16"/>
  <c r="X403" i="16"/>
  <c r="X406" i="16"/>
  <c r="X407" i="16"/>
  <c r="X412" i="16"/>
  <c r="X414" i="16"/>
  <c r="X416" i="16"/>
  <c r="X419" i="16"/>
  <c r="X424" i="16"/>
  <c r="X427" i="16"/>
  <c r="X428" i="16"/>
  <c r="X429" i="16"/>
  <c r="X430" i="16"/>
  <c r="X432" i="16"/>
  <c r="X433" i="16"/>
  <c r="X434" i="16"/>
  <c r="X435" i="16"/>
  <c r="X436" i="16"/>
  <c r="X437" i="16"/>
  <c r="X438" i="16"/>
  <c r="X439" i="16"/>
  <c r="X441" i="16"/>
  <c r="X444" i="16"/>
  <c r="X448" i="16"/>
  <c r="X449" i="16"/>
  <c r="X450" i="16"/>
  <c r="X451" i="16"/>
  <c r="X453" i="16"/>
  <c r="X461" i="16"/>
  <c r="X462" i="16"/>
  <c r="X464" i="16"/>
  <c r="X465" i="16"/>
  <c r="X468" i="16"/>
  <c r="X475" i="16"/>
  <c r="X476" i="16"/>
  <c r="X477" i="16"/>
  <c r="X480" i="16"/>
  <c r="X481" i="16"/>
  <c r="X482" i="16"/>
  <c r="X490" i="16"/>
  <c r="X491" i="16"/>
  <c r="X501" i="16"/>
  <c r="X512" i="16"/>
  <c r="X531" i="16"/>
  <c r="X550" i="16"/>
  <c r="X609" i="16"/>
  <c r="X628" i="16"/>
  <c r="X732" i="16"/>
  <c r="X199" i="16"/>
  <c r="X200" i="16"/>
  <c r="X212" i="16"/>
  <c r="X268" i="16"/>
  <c r="X277" i="16"/>
  <c r="X285" i="16"/>
  <c r="X297" i="16"/>
  <c r="X299" i="16"/>
  <c r="X370" i="16"/>
  <c r="X413" i="16"/>
  <c r="X442" i="16"/>
  <c r="X452" i="16"/>
  <c r="X463" i="16"/>
  <c r="X472" i="16"/>
  <c r="X473" i="16"/>
  <c r="X474" i="16"/>
  <c r="X478" i="16"/>
  <c r="X485" i="16"/>
  <c r="X486" i="16"/>
  <c r="X488" i="16"/>
  <c r="X489" i="16"/>
  <c r="X494" i="16"/>
  <c r="X500" i="16"/>
  <c r="X526" i="16"/>
  <c r="X529" i="16"/>
  <c r="X534" i="16"/>
  <c r="X570" i="16"/>
  <c r="X701" i="16"/>
  <c r="X708" i="16"/>
  <c r="X233" i="16"/>
  <c r="X234" i="16"/>
  <c r="X241" i="16"/>
  <c r="X243" i="16"/>
  <c r="X302" i="16"/>
  <c r="X305" i="16"/>
  <c r="X27" i="16"/>
  <c r="X36" i="16"/>
  <c r="X67" i="16"/>
  <c r="X71" i="16"/>
  <c r="X125" i="16"/>
  <c r="X165" i="16"/>
  <c r="X344" i="16"/>
  <c r="X360" i="16"/>
  <c r="X368" i="16"/>
  <c r="X375" i="16"/>
  <c r="X380" i="16"/>
  <c r="X384" i="16"/>
  <c r="X389" i="16"/>
  <c r="X400" i="16"/>
  <c r="X408" i="16"/>
  <c r="X409" i="16"/>
  <c r="X418" i="16"/>
  <c r="X422" i="16"/>
  <c r="X425" i="16"/>
  <c r="X431" i="16"/>
  <c r="X469" i="16"/>
  <c r="X493" i="16"/>
  <c r="X496" i="16"/>
  <c r="X497" i="16"/>
  <c r="X508" i="16"/>
  <c r="X515" i="16"/>
  <c r="X520" i="16"/>
  <c r="X547" i="16"/>
  <c r="X549" i="16"/>
  <c r="X564" i="16"/>
  <c r="X715" i="16"/>
  <c r="X735" i="16"/>
  <c r="X470" i="16"/>
  <c r="X626" i="16"/>
  <c r="X678" i="16"/>
  <c r="X724" i="16"/>
  <c r="X296" i="16"/>
  <c r="X336" i="16"/>
  <c r="X346" i="16"/>
  <c r="X348" i="16"/>
  <c r="X357" i="16"/>
  <c r="X362" i="16"/>
  <c r="X363" i="16"/>
  <c r="X364" i="16"/>
  <c r="X376" i="16"/>
  <c r="X390" i="16"/>
  <c r="X458" i="16"/>
  <c r="X492" i="16"/>
  <c r="X504" i="16"/>
  <c r="X513" i="16"/>
  <c r="X518" i="16"/>
  <c r="X533" i="16"/>
  <c r="X536" i="16"/>
  <c r="X540" i="16"/>
  <c r="X543" i="16"/>
  <c r="X552" i="16"/>
  <c r="X563" i="16"/>
  <c r="X572" i="16"/>
  <c r="X576" i="16"/>
  <c r="X579" i="16"/>
  <c r="X581" i="16"/>
  <c r="X583" i="16"/>
  <c r="X589" i="16"/>
  <c r="X593" i="16"/>
  <c r="X601" i="16"/>
  <c r="X604" i="16"/>
  <c r="X605" i="16"/>
  <c r="X613" i="16"/>
  <c r="X619" i="16"/>
  <c r="X623" i="16"/>
  <c r="X625" i="16"/>
  <c r="X654" i="16"/>
  <c r="X657" i="16"/>
  <c r="X671" i="16"/>
  <c r="X674" i="16"/>
  <c r="X676" i="16"/>
  <c r="X682" i="16"/>
  <c r="X686" i="16"/>
  <c r="X688" i="16"/>
  <c r="X691" i="16"/>
  <c r="X694" i="16"/>
  <c r="X700" i="16"/>
  <c r="X702" i="16"/>
  <c r="X704" i="16"/>
  <c r="X710" i="16"/>
  <c r="X717" i="16"/>
  <c r="X720" i="16"/>
  <c r="X193" i="16"/>
  <c r="X194" i="16"/>
  <c r="X205" i="16"/>
  <c r="X219" i="16"/>
  <c r="X251" i="16"/>
  <c r="X257" i="16"/>
  <c r="X259" i="16"/>
  <c r="X269" i="16"/>
  <c r="X274" i="16"/>
  <c r="X290" i="16"/>
  <c r="X292" i="16"/>
  <c r="X301" i="16"/>
  <c r="X303" i="16"/>
  <c r="X304" i="16"/>
  <c r="X312" i="16"/>
  <c r="X320" i="16"/>
  <c r="X19" i="16"/>
  <c r="X24" i="16"/>
  <c r="X33" i="16"/>
  <c r="X35" i="16"/>
  <c r="X61" i="16"/>
  <c r="X75" i="16"/>
  <c r="X51" i="16"/>
  <c r="X79" i="16"/>
  <c r="X93" i="16"/>
  <c r="X133" i="16"/>
  <c r="X139" i="16"/>
  <c r="X141" i="16"/>
  <c r="X145" i="16"/>
  <c r="X149" i="16"/>
  <c r="X203" i="16"/>
  <c r="X341" i="16"/>
  <c r="X388" i="16"/>
  <c r="X181" i="16"/>
  <c r="X183" i="16"/>
  <c r="X186" i="16"/>
  <c r="X187" i="16"/>
  <c r="X188" i="16"/>
  <c r="X457" i="16"/>
  <c r="X495" i="16"/>
  <c r="X514" i="16"/>
  <c r="X521" i="16"/>
  <c r="X524" i="16"/>
  <c r="X539" i="16"/>
  <c r="X556" i="16"/>
  <c r="X565" i="16"/>
  <c r="X574" i="16"/>
  <c r="X575" i="16"/>
  <c r="X590" i="16"/>
  <c r="X599" i="16"/>
  <c r="X600" i="16"/>
  <c r="X603" i="16"/>
  <c r="X612" i="16"/>
  <c r="X624" i="16"/>
  <c r="X629" i="16"/>
  <c r="X631" i="16"/>
  <c r="X634" i="16"/>
  <c r="X636" i="16"/>
  <c r="X642" i="16"/>
  <c r="X648" i="16"/>
  <c r="X649" i="16"/>
  <c r="X653" i="16"/>
  <c r="X660" i="16"/>
  <c r="X666" i="16"/>
  <c r="X668" i="16"/>
  <c r="X669" i="16"/>
  <c r="X707" i="16"/>
  <c r="X711" i="16"/>
  <c r="X723" i="16"/>
  <c r="X736" i="16"/>
  <c r="X170" i="16"/>
  <c r="X174" i="16"/>
  <c r="X175" i="16"/>
  <c r="X176" i="16"/>
  <c r="X189" i="16"/>
  <c r="X195" i="16"/>
  <c r="X197" i="16"/>
  <c r="X211" i="16"/>
  <c r="X217" i="16"/>
  <c r="X220" i="16"/>
  <c r="X221" i="16"/>
  <c r="X230" i="16"/>
  <c r="X231" i="16"/>
  <c r="X236" i="16"/>
  <c r="X237" i="16"/>
  <c r="X244" i="16"/>
  <c r="X248" i="16"/>
  <c r="X252" i="16"/>
  <c r="X262" i="16"/>
  <c r="X264" i="16"/>
  <c r="X267" i="16"/>
  <c r="X271" i="16"/>
  <c r="X294" i="16"/>
  <c r="X298" i="16"/>
  <c r="X308" i="16"/>
  <c r="X316" i="16"/>
  <c r="X323" i="16"/>
  <c r="X324" i="16"/>
  <c r="X6" i="16"/>
  <c r="X9" i="16"/>
  <c r="X13" i="16"/>
  <c r="X15" i="16"/>
  <c r="X25" i="16"/>
  <c r="X59" i="16"/>
  <c r="X65" i="16"/>
  <c r="X73" i="16"/>
  <c r="X77" i="16"/>
  <c r="X43" i="16"/>
  <c r="X44" i="16"/>
  <c r="X45" i="16"/>
  <c r="X47" i="16"/>
  <c r="X48" i="16"/>
  <c r="X55" i="16"/>
  <c r="X56" i="16"/>
  <c r="X83" i="16"/>
  <c r="X89" i="16"/>
  <c r="X95" i="16"/>
  <c r="X113" i="16"/>
  <c r="X127" i="16"/>
  <c r="X129" i="16"/>
  <c r="X135" i="16"/>
  <c r="X137" i="16"/>
  <c r="X155" i="16"/>
  <c r="X159" i="16"/>
  <c r="X161" i="16"/>
  <c r="X167" i="16"/>
  <c r="X326" i="16"/>
  <c r="X331" i="16"/>
  <c r="X338" i="16"/>
  <c r="X342" i="16"/>
  <c r="X383" i="16"/>
  <c r="X391" i="16"/>
  <c r="X404" i="16"/>
  <c r="X411" i="16"/>
  <c r="X423" i="16"/>
  <c r="X440" i="16"/>
  <c r="X456" i="16"/>
  <c r="X459" i="16"/>
  <c r="X467" i="16"/>
  <c r="X507" i="16"/>
  <c r="X516" i="16"/>
  <c r="X519" i="16"/>
  <c r="X532" i="16"/>
  <c r="X538" i="16"/>
  <c r="X546" i="16"/>
  <c r="X555" i="16"/>
  <c r="X651" i="16"/>
  <c r="X208" i="16"/>
  <c r="X34" i="16"/>
  <c r="X41" i="16"/>
  <c r="X91" i="16"/>
  <c r="X177" i="16"/>
  <c r="X180" i="16"/>
  <c r="X184" i="16"/>
  <c r="X185" i="16"/>
  <c r="X554" i="16"/>
  <c r="X559" i="16"/>
  <c r="X566" i="16"/>
  <c r="X567" i="16"/>
  <c r="X573" i="16"/>
  <c r="X577" i="16"/>
  <c r="X584" i="16"/>
  <c r="X585" i="16"/>
  <c r="X588" i="16"/>
  <c r="X591" i="16"/>
  <c r="X592" i="16"/>
  <c r="X594" i="16"/>
  <c r="X595" i="16"/>
  <c r="X598" i="16"/>
  <c r="X606" i="16"/>
  <c r="X616" i="16"/>
  <c r="X627" i="16"/>
  <c r="X635" i="16"/>
  <c r="X638" i="16"/>
  <c r="X641" i="16"/>
  <c r="X643" i="16"/>
  <c r="X646" i="16"/>
  <c r="X647" i="16"/>
  <c r="X652" i="16"/>
  <c r="X659" i="16"/>
  <c r="X661" i="16"/>
  <c r="X664" i="16"/>
  <c r="X690" i="16"/>
  <c r="X693" i="16"/>
  <c r="X697" i="16"/>
  <c r="X698" i="16"/>
  <c r="X709" i="16"/>
  <c r="X718" i="16"/>
  <c r="X719" i="16"/>
  <c r="X722" i="16"/>
  <c r="X727" i="16"/>
  <c r="X728" i="16"/>
  <c r="X729" i="16"/>
  <c r="X731" i="16"/>
  <c r="X737" i="16"/>
  <c r="X171" i="16"/>
  <c r="X173" i="16"/>
  <c r="X192" i="16"/>
  <c r="X196" i="16"/>
  <c r="X204" i="16"/>
  <c r="X207" i="16"/>
  <c r="X210" i="16"/>
  <c r="X213" i="16"/>
  <c r="X218" i="16"/>
  <c r="X224" i="16"/>
  <c r="X242" i="16"/>
  <c r="X253" i="16"/>
  <c r="X254" i="16"/>
  <c r="X256" i="16"/>
  <c r="X258" i="16"/>
  <c r="X265" i="16"/>
  <c r="X273" i="16"/>
  <c r="X276" i="16"/>
  <c r="X278" i="16"/>
  <c r="X279" i="16"/>
  <c r="X280" i="16"/>
  <c r="X281" i="16"/>
  <c r="X284" i="16"/>
  <c r="X286" i="16"/>
  <c r="X288" i="16"/>
  <c r="X307" i="16"/>
  <c r="X310" i="16"/>
  <c r="X313" i="16"/>
  <c r="X317" i="16"/>
  <c r="X318" i="16"/>
  <c r="X321" i="16"/>
  <c r="X11" i="16"/>
  <c r="X23" i="16"/>
  <c r="X30" i="16"/>
  <c r="X31" i="16"/>
  <c r="X38" i="16"/>
  <c r="X57" i="16"/>
  <c r="X69" i="16"/>
  <c r="X40" i="16"/>
  <c r="X42" i="16"/>
  <c r="X49" i="16"/>
  <c r="X50" i="16"/>
  <c r="X85" i="16"/>
  <c r="X97" i="16"/>
  <c r="X103" i="16"/>
  <c r="X109" i="16"/>
  <c r="X117" i="16"/>
  <c r="X119" i="16"/>
  <c r="X121" i="16"/>
  <c r="X143" i="16"/>
  <c r="X147" i="16"/>
  <c r="X151" i="16"/>
  <c r="X153" i="16"/>
  <c r="X157" i="16"/>
  <c r="X163" i="16"/>
  <c r="X325" i="16"/>
  <c r="X339" i="16"/>
  <c r="X340" i="16"/>
  <c r="X350" i="16"/>
  <c r="X352" i="16"/>
  <c r="X354" i="16"/>
  <c r="X358" i="16"/>
  <c r="X359" i="16"/>
  <c r="X371" i="16"/>
  <c r="X378" i="16"/>
  <c r="X392" i="16"/>
  <c r="X394" i="16"/>
  <c r="X399" i="16"/>
  <c r="X417" i="16"/>
  <c r="X426" i="16"/>
  <c r="X443" i="16"/>
  <c r="X445" i="16"/>
  <c r="X446" i="16"/>
  <c r="X182" i="16"/>
  <c r="X447" i="16"/>
  <c r="X454" i="16"/>
  <c r="X460" i="16"/>
  <c r="X466" i="16"/>
  <c r="X483" i="16"/>
  <c r="X502" i="16"/>
  <c r="X503" i="16"/>
  <c r="X505" i="16"/>
  <c r="X506" i="16"/>
  <c r="X509" i="16"/>
  <c r="X511" i="16"/>
  <c r="X517" i="16"/>
  <c r="X522" i="16"/>
  <c r="X523" i="16"/>
  <c r="X525" i="16"/>
  <c r="X527" i="16"/>
  <c r="X528" i="16"/>
  <c r="X530" i="16"/>
  <c r="X535" i="16"/>
  <c r="X542" i="16"/>
  <c r="X544" i="16"/>
  <c r="X545" i="16"/>
  <c r="X548" i="16"/>
  <c r="X551" i="16"/>
  <c r="X553" i="16"/>
  <c r="X560" i="16"/>
  <c r="X561" i="16"/>
  <c r="X562" i="16"/>
  <c r="X568" i="16"/>
  <c r="X569" i="16"/>
  <c r="X578" i="16"/>
  <c r="X580" i="16"/>
  <c r="X582" i="16"/>
  <c r="X596" i="16"/>
  <c r="X597" i="16"/>
  <c r="X602" i="16"/>
  <c r="X610" i="16"/>
  <c r="X611" i="16"/>
  <c r="X615" i="16"/>
  <c r="X618" i="16"/>
  <c r="X620" i="16"/>
  <c r="X621" i="16"/>
  <c r="X622" i="16"/>
  <c r="X630" i="16"/>
  <c r="X633" i="16"/>
  <c r="X639" i="16"/>
  <c r="X650" i="16"/>
  <c r="X655" i="16"/>
  <c r="X658" i="16"/>
  <c r="X662" i="16"/>
  <c r="X665" i="16"/>
  <c r="X667" i="16"/>
  <c r="X670" i="16"/>
  <c r="X673" i="16"/>
  <c r="X675" i="16"/>
  <c r="X679" i="16"/>
  <c r="X681" i="16"/>
  <c r="X683" i="16"/>
  <c r="X687" i="16"/>
  <c r="X689" i="16"/>
  <c r="X695" i="16"/>
  <c r="X699" i="16"/>
  <c r="X703" i="16"/>
  <c r="X705" i="16"/>
  <c r="X712" i="16"/>
  <c r="X713" i="16"/>
  <c r="X714" i="16"/>
  <c r="X716" i="16"/>
  <c r="X725" i="16"/>
  <c r="X733" i="16"/>
  <c r="X734" i="16"/>
  <c r="X169" i="16"/>
  <c r="X201" i="16"/>
  <c r="X209" i="16"/>
  <c r="X216" i="16"/>
  <c r="X222" i="16"/>
  <c r="X225" i="16"/>
  <c r="X232" i="16"/>
  <c r="X235" i="16"/>
  <c r="X245" i="16"/>
  <c r="X246" i="16"/>
  <c r="X247" i="16"/>
  <c r="X249" i="16"/>
  <c r="X260" i="16"/>
  <c r="X263" i="16"/>
  <c r="X275" i="16"/>
  <c r="X282" i="16"/>
  <c r="X287" i="16"/>
  <c r="X291" i="16"/>
  <c r="X293" i="16"/>
  <c r="X306" i="16"/>
  <c r="X309" i="16"/>
  <c r="X311" i="16"/>
  <c r="X315" i="16"/>
  <c r="X319" i="16"/>
  <c r="X322" i="16"/>
  <c r="X17" i="16"/>
  <c r="X21" i="16"/>
  <c r="X26" i="16"/>
  <c r="X28" i="16"/>
  <c r="X32" i="16"/>
  <c r="X37" i="16"/>
  <c r="X63" i="16"/>
  <c r="X39" i="16"/>
  <c r="X46" i="16"/>
  <c r="X53" i="16"/>
  <c r="X87" i="16"/>
  <c r="X105" i="16"/>
  <c r="X111" i="16"/>
  <c r="X115" i="16"/>
  <c r="X123" i="16"/>
  <c r="X131" i="16"/>
  <c r="X179" i="16"/>
  <c r="X215" i="16"/>
  <c r="X227" i="16"/>
  <c r="X239" i="16"/>
  <c r="X327" i="16"/>
  <c r="X60" i="16"/>
  <c r="X58" i="16"/>
  <c r="X62" i="16"/>
  <c r="X64" i="16"/>
  <c r="X337" i="16"/>
  <c r="X343" i="16"/>
  <c r="X345" i="16"/>
  <c r="X66" i="16"/>
  <c r="X356" i="16"/>
  <c r="X369" i="16"/>
  <c r="X68" i="16"/>
  <c r="X373" i="16"/>
  <c r="X70" i="16"/>
  <c r="X72" i="16"/>
  <c r="X74" i="16"/>
  <c r="X401" i="16"/>
  <c r="X405" i="16"/>
  <c r="X76" i="16"/>
  <c r="X410" i="16"/>
  <c r="X415" i="16"/>
  <c r="X420" i="16"/>
  <c r="X421" i="16"/>
  <c r="X78" i="16"/>
  <c r="X80" i="16"/>
  <c r="X148" i="16"/>
  <c r="X150" i="16"/>
  <c r="X82" i="16"/>
  <c r="X455" i="16"/>
  <c r="X471" i="16"/>
  <c r="X86" i="16"/>
  <c r="X88" i="16"/>
  <c r="X90" i="16"/>
  <c r="X94" i="16"/>
  <c r="X484" i="16"/>
  <c r="X498" i="16"/>
  <c r="X510" i="16"/>
  <c r="X108" i="16"/>
  <c r="X537" i="16"/>
  <c r="X541" i="16"/>
  <c r="X110" i="16"/>
  <c r="X112" i="16"/>
  <c r="X116" i="16"/>
  <c r="X120" i="16"/>
  <c r="X586" i="16"/>
  <c r="X607" i="16"/>
  <c r="X608" i="16"/>
  <c r="X614" i="16"/>
  <c r="X617" i="16"/>
  <c r="X637" i="16"/>
  <c r="X640" i="16"/>
  <c r="X126" i="16"/>
  <c r="X645" i="16"/>
  <c r="X656" i="16"/>
  <c r="X663" i="16"/>
  <c r="X672" i="16"/>
  <c r="X677" i="16"/>
  <c r="X132" i="16"/>
  <c r="X680" i="16"/>
  <c r="X684" i="16"/>
  <c r="X134" i="16"/>
  <c r="X685" i="16"/>
  <c r="X136" i="16"/>
  <c r="X692" i="16"/>
  <c r="X696" i="16"/>
  <c r="X138" i="16"/>
  <c r="X706" i="16"/>
  <c r="X721" i="16"/>
  <c r="X726" i="16"/>
  <c r="X140" i="16"/>
  <c r="X142" i="16"/>
  <c r="X730" i="16"/>
  <c r="X144" i="16"/>
  <c r="X172" i="16"/>
  <c r="X146" i="16"/>
  <c r="X198" i="16"/>
  <c r="X206" i="16"/>
  <c r="X156" i="16"/>
  <c r="X223" i="16"/>
  <c r="X228" i="16"/>
  <c r="X160" i="16"/>
  <c r="X162" i="16"/>
  <c r="X240" i="16"/>
  <c r="X164" i="16"/>
  <c r="X255" i="16"/>
  <c r="X178" i="16"/>
  <c r="X190" i="16"/>
  <c r="X266" i="16"/>
  <c r="X270" i="16"/>
  <c r="X214" i="16"/>
  <c r="X289" i="16"/>
  <c r="X226" i="16"/>
  <c r="X238" i="16"/>
  <c r="X295" i="16"/>
  <c r="X261" i="16"/>
  <c r="X300" i="16"/>
  <c r="X314" i="16"/>
  <c r="X283" i="16"/>
  <c r="X4" i="16"/>
  <c r="X29" i="16"/>
  <c r="X7" i="16"/>
  <c r="X12" i="16"/>
  <c r="X8" i="16"/>
  <c r="X81" i="16"/>
  <c r="X14" i="16"/>
  <c r="X16" i="16"/>
  <c r="X101" i="16"/>
  <c r="X107" i="16"/>
  <c r="X18" i="16"/>
  <c r="X20" i="16"/>
  <c r="X22" i="16"/>
  <c r="X191" i="16"/>
  <c r="X229" i="16"/>
  <c r="X202" i="16"/>
  <c r="X84" i="16"/>
  <c r="X479" i="16"/>
  <c r="X92" i="16"/>
  <c r="X96" i="16"/>
  <c r="X487" i="16"/>
  <c r="X98" i="16"/>
  <c r="X499" i="16"/>
  <c r="X100" i="16"/>
  <c r="X102" i="16"/>
  <c r="X104" i="16"/>
  <c r="X106" i="16"/>
  <c r="X557" i="16"/>
  <c r="X558" i="16"/>
  <c r="X114" i="16"/>
  <c r="X571" i="16"/>
  <c r="X118" i="16"/>
  <c r="X587" i="16"/>
  <c r="X122" i="16"/>
  <c r="X632" i="16"/>
  <c r="X124" i="16"/>
  <c r="X644" i="16"/>
  <c r="X128" i="16"/>
  <c r="X130" i="16"/>
  <c r="X168" i="16"/>
  <c r="X152" i="16"/>
  <c r="X154" i="16"/>
  <c r="X158" i="16"/>
  <c r="X166" i="16"/>
  <c r="X250" i="16"/>
  <c r="X272" i="16"/>
  <c r="X3" i="16"/>
  <c r="X5" i="16"/>
  <c r="X52" i="16"/>
  <c r="X10" i="16"/>
  <c r="X54" i="16"/>
  <c r="X99" i="16"/>
  <c r="Y328" i="16"/>
  <c r="Y329" i="16"/>
  <c r="Y330" i="16"/>
  <c r="Y332" i="16"/>
  <c r="Y333" i="16"/>
  <c r="Y334" i="16"/>
  <c r="Y335" i="16"/>
  <c r="Y347" i="16"/>
  <c r="Y349" i="16"/>
  <c r="Y351" i="16"/>
  <c r="Y353" i="16"/>
  <c r="Y355" i="16"/>
  <c r="Y361" i="16"/>
  <c r="Y365" i="16"/>
  <c r="Y366" i="16"/>
  <c r="Y367" i="16"/>
  <c r="Y372" i="16"/>
  <c r="Y374" i="16"/>
  <c r="Y377" i="16"/>
  <c r="Y379" i="16"/>
  <c r="Y381" i="16"/>
  <c r="Y382" i="16"/>
  <c r="Y385" i="16"/>
  <c r="Y386" i="16"/>
  <c r="Y387" i="16"/>
  <c r="Y393" i="16"/>
  <c r="Y395" i="16"/>
  <c r="Y396" i="16"/>
  <c r="Y397" i="16"/>
  <c r="Y398" i="16"/>
  <c r="Y402" i="16"/>
  <c r="Y403" i="16"/>
  <c r="Y406" i="16"/>
  <c r="Y407" i="16"/>
  <c r="Y412" i="16"/>
  <c r="Y414" i="16"/>
  <c r="Y416" i="16"/>
  <c r="Y419" i="16"/>
  <c r="Y424" i="16"/>
  <c r="Y427" i="16"/>
  <c r="Y428" i="16"/>
  <c r="Y429" i="16"/>
  <c r="Y430" i="16"/>
  <c r="Y432" i="16"/>
  <c r="Y433" i="16"/>
  <c r="Y434" i="16"/>
  <c r="Y435" i="16"/>
  <c r="Y436" i="16"/>
  <c r="Y437" i="16"/>
  <c r="Y438" i="16"/>
  <c r="Y439" i="16"/>
  <c r="Y441" i="16"/>
  <c r="Y444" i="16"/>
  <c r="Y448" i="16"/>
  <c r="Y449" i="16"/>
  <c r="Y450" i="16"/>
  <c r="Y451" i="16"/>
  <c r="Y453" i="16"/>
  <c r="Y461" i="16"/>
  <c r="Y462" i="16"/>
  <c r="Y464" i="16"/>
  <c r="Y465" i="16"/>
  <c r="Y468" i="16"/>
  <c r="Y475" i="16"/>
  <c r="Y476" i="16"/>
  <c r="Y477" i="16"/>
  <c r="Y480" i="16"/>
  <c r="Y481" i="16"/>
  <c r="Y482" i="16"/>
  <c r="Y490" i="16"/>
  <c r="Y491" i="16"/>
  <c r="Y501" i="16"/>
  <c r="Y512" i="16"/>
  <c r="Y531" i="16"/>
  <c r="Y550" i="16"/>
  <c r="Y609" i="16"/>
  <c r="Y628" i="16"/>
  <c r="Y732" i="16"/>
  <c r="Y199" i="16"/>
  <c r="Y200" i="16"/>
  <c r="Y212" i="16"/>
  <c r="Y268" i="16"/>
  <c r="Y277" i="16"/>
  <c r="Y285" i="16"/>
  <c r="Y297" i="16"/>
  <c r="Y299" i="16"/>
  <c r="Y370" i="16"/>
  <c r="Y413" i="16"/>
  <c r="Y442" i="16"/>
  <c r="Y452" i="16"/>
  <c r="Y463" i="16"/>
  <c r="Y472" i="16"/>
  <c r="Y473" i="16"/>
  <c r="Y474" i="16"/>
  <c r="Y478" i="16"/>
  <c r="Y485" i="16"/>
  <c r="Y486" i="16"/>
  <c r="Y488" i="16"/>
  <c r="Y489" i="16"/>
  <c r="Y494" i="16"/>
  <c r="Y500" i="16"/>
  <c r="Y526" i="16"/>
  <c r="Y529" i="16"/>
  <c r="Y534" i="16"/>
  <c r="Y570" i="16"/>
  <c r="Y701" i="16"/>
  <c r="Y708" i="16"/>
  <c r="Y233" i="16"/>
  <c r="Y234" i="16"/>
  <c r="Y241" i="16"/>
  <c r="Y243" i="16"/>
  <c r="Y302" i="16"/>
  <c r="Y305" i="16"/>
  <c r="Y27" i="16"/>
  <c r="Y36" i="16"/>
  <c r="Y67" i="16"/>
  <c r="Y71" i="16"/>
  <c r="Y125" i="16"/>
  <c r="Y165" i="16"/>
  <c r="Y344" i="16"/>
  <c r="Y360" i="16"/>
  <c r="Y368" i="16"/>
  <c r="Y375" i="16"/>
  <c r="Y380" i="16"/>
  <c r="Y384" i="16"/>
  <c r="Y389" i="16"/>
  <c r="Y400" i="16"/>
  <c r="Y408" i="16"/>
  <c r="Y409" i="16"/>
  <c r="Y418" i="16"/>
  <c r="Y422" i="16"/>
  <c r="Y425" i="16"/>
  <c r="Y431" i="16"/>
  <c r="Y469" i="16"/>
  <c r="Y493" i="16"/>
  <c r="Y496" i="16"/>
  <c r="Y497" i="16"/>
  <c r="Y508" i="16"/>
  <c r="Y515" i="16"/>
  <c r="Y520" i="16"/>
  <c r="Y547" i="16"/>
  <c r="Y549" i="16"/>
  <c r="Y564" i="16"/>
  <c r="Y715" i="16"/>
  <c r="Y735" i="16"/>
  <c r="Y470" i="16"/>
  <c r="Y626" i="16"/>
  <c r="Y678" i="16"/>
  <c r="Y724" i="16"/>
  <c r="Y296" i="16"/>
  <c r="Y336" i="16"/>
  <c r="Y346" i="16"/>
  <c r="Y348" i="16"/>
  <c r="Y357" i="16"/>
  <c r="Y362" i="16"/>
  <c r="Y363" i="16"/>
  <c r="Y364" i="16"/>
  <c r="Y376" i="16"/>
  <c r="Y390" i="16"/>
  <c r="Y458" i="16"/>
  <c r="Y492" i="16"/>
  <c r="Y504" i="16"/>
  <c r="Y513" i="16"/>
  <c r="Y518" i="16"/>
  <c r="Y533" i="16"/>
  <c r="Y536" i="16"/>
  <c r="Y540" i="16"/>
  <c r="Y543" i="16"/>
  <c r="Y552" i="16"/>
  <c r="Y563" i="16"/>
  <c r="Y572" i="16"/>
  <c r="Y576" i="16"/>
  <c r="Y579" i="16"/>
  <c r="Y581" i="16"/>
  <c r="Y583" i="16"/>
  <c r="Y589" i="16"/>
  <c r="Y593" i="16"/>
  <c r="Y601" i="16"/>
  <c r="Y604" i="16"/>
  <c r="Y605" i="16"/>
  <c r="Y613" i="16"/>
  <c r="Y619" i="16"/>
  <c r="Y623" i="16"/>
  <c r="Y625" i="16"/>
  <c r="Y654" i="16"/>
  <c r="Y657" i="16"/>
  <c r="Y671" i="16"/>
  <c r="Y674" i="16"/>
  <c r="Y676" i="16"/>
  <c r="Y682" i="16"/>
  <c r="Y686" i="16"/>
  <c r="Y688" i="16"/>
  <c r="Y691" i="16"/>
  <c r="Y694" i="16"/>
  <c r="Y700" i="16"/>
  <c r="Y702" i="16"/>
  <c r="Y704" i="16"/>
  <c r="Y710" i="16"/>
  <c r="Y717" i="16"/>
  <c r="Y720" i="16"/>
  <c r="Y193" i="16"/>
  <c r="Y194" i="16"/>
  <c r="Y205" i="16"/>
  <c r="Y219" i="16"/>
  <c r="Y251" i="16"/>
  <c r="Y257" i="16"/>
  <c r="Y259" i="16"/>
  <c r="Y269" i="16"/>
  <c r="Y274" i="16"/>
  <c r="Y290" i="16"/>
  <c r="Y292" i="16"/>
  <c r="Y301" i="16"/>
  <c r="Y303" i="16"/>
  <c r="Y304" i="16"/>
  <c r="Y312" i="16"/>
  <c r="Y320" i="16"/>
  <c r="Y19" i="16"/>
  <c r="Y24" i="16"/>
  <c r="Y33" i="16"/>
  <c r="Y35" i="16"/>
  <c r="Y61" i="16"/>
  <c r="Y75" i="16"/>
  <c r="Y51" i="16"/>
  <c r="Y79" i="16"/>
  <c r="Y93" i="16"/>
  <c r="Y133" i="16"/>
  <c r="Y139" i="16"/>
  <c r="Y141" i="16"/>
  <c r="Y145" i="16"/>
  <c r="Y149" i="16"/>
  <c r="Y203" i="16"/>
  <c r="Y341" i="16"/>
  <c r="Y388" i="16"/>
  <c r="Y181" i="16"/>
  <c r="Y183" i="16"/>
  <c r="Y186" i="16"/>
  <c r="Y187" i="16"/>
  <c r="Y188" i="16"/>
  <c r="Y457" i="16"/>
  <c r="Y495" i="16"/>
  <c r="Y514" i="16"/>
  <c r="Y521" i="16"/>
  <c r="Y524" i="16"/>
  <c r="Y539" i="16"/>
  <c r="Y556" i="16"/>
  <c r="Y565" i="16"/>
  <c r="Y574" i="16"/>
  <c r="Y575" i="16"/>
  <c r="Y590" i="16"/>
  <c r="Y599" i="16"/>
  <c r="Y600" i="16"/>
  <c r="Y603" i="16"/>
  <c r="Y612" i="16"/>
  <c r="Y624" i="16"/>
  <c r="Y629" i="16"/>
  <c r="Y631" i="16"/>
  <c r="Y634" i="16"/>
  <c r="Y636" i="16"/>
  <c r="Y642" i="16"/>
  <c r="Y648" i="16"/>
  <c r="Y649" i="16"/>
  <c r="Y653" i="16"/>
  <c r="Y660" i="16"/>
  <c r="Y666" i="16"/>
  <c r="Y668" i="16"/>
  <c r="Y669" i="16"/>
  <c r="Y707" i="16"/>
  <c r="Y711" i="16"/>
  <c r="Y723" i="16"/>
  <c r="Y736" i="16"/>
  <c r="Y170" i="16"/>
  <c r="Y174" i="16"/>
  <c r="Y175" i="16"/>
  <c r="Y176" i="16"/>
  <c r="Y189" i="16"/>
  <c r="Y195" i="16"/>
  <c r="Y197" i="16"/>
  <c r="Y211" i="16"/>
  <c r="Y217" i="16"/>
  <c r="Y220" i="16"/>
  <c r="Y221" i="16"/>
  <c r="Y230" i="16"/>
  <c r="Y231" i="16"/>
  <c r="Y236" i="16"/>
  <c r="Y237" i="16"/>
  <c r="Y244" i="16"/>
  <c r="Y248" i="16"/>
  <c r="Y252" i="16"/>
  <c r="Y262" i="16"/>
  <c r="Y264" i="16"/>
  <c r="Y267" i="16"/>
  <c r="Y271" i="16"/>
  <c r="Y294" i="16"/>
  <c r="Y298" i="16"/>
  <c r="Y308" i="16"/>
  <c r="Y316" i="16"/>
  <c r="Y323" i="16"/>
  <c r="Y324" i="16"/>
  <c r="Y6" i="16"/>
  <c r="Y9" i="16"/>
  <c r="Y13" i="16"/>
  <c r="Y15" i="16"/>
  <c r="Y25" i="16"/>
  <c r="Y59" i="16"/>
  <c r="Y65" i="16"/>
  <c r="Y73" i="16"/>
  <c r="Y77" i="16"/>
  <c r="Y43" i="16"/>
  <c r="Y44" i="16"/>
  <c r="Y45" i="16"/>
  <c r="Y47" i="16"/>
  <c r="Y48" i="16"/>
  <c r="Y55" i="16"/>
  <c r="Y56" i="16"/>
  <c r="Y83" i="16"/>
  <c r="Y89" i="16"/>
  <c r="Y95" i="16"/>
  <c r="Y113" i="16"/>
  <c r="Y127" i="16"/>
  <c r="Y129" i="16"/>
  <c r="Y135" i="16"/>
  <c r="Y137" i="16"/>
  <c r="Y155" i="16"/>
  <c r="Y159" i="16"/>
  <c r="Y161" i="16"/>
  <c r="Y167" i="16"/>
  <c r="Y326" i="16"/>
  <c r="Y331" i="16"/>
  <c r="Y338" i="16"/>
  <c r="Y342" i="16"/>
  <c r="Y383" i="16"/>
  <c r="Y391" i="16"/>
  <c r="Y404" i="16"/>
  <c r="Y411" i="16"/>
  <c r="Y423" i="16"/>
  <c r="Y440" i="16"/>
  <c r="Y456" i="16"/>
  <c r="Y459" i="16"/>
  <c r="Y467" i="16"/>
  <c r="Y507" i="16"/>
  <c r="Y516" i="16"/>
  <c r="Y519" i="16"/>
  <c r="Y532" i="16"/>
  <c r="Y538" i="16"/>
  <c r="Y546" i="16"/>
  <c r="Y555" i="16"/>
  <c r="Y651" i="16"/>
  <c r="Y208" i="16"/>
  <c r="Y34" i="16"/>
  <c r="Y41" i="16"/>
  <c r="Y91" i="16"/>
  <c r="Y177" i="16"/>
  <c r="Y180" i="16"/>
  <c r="Y184" i="16"/>
  <c r="Y185" i="16"/>
  <c r="Y554" i="16"/>
  <c r="Y559" i="16"/>
  <c r="Y566" i="16"/>
  <c r="Y567" i="16"/>
  <c r="Y573" i="16"/>
  <c r="Y577" i="16"/>
  <c r="Y584" i="16"/>
  <c r="Y585" i="16"/>
  <c r="Y588" i="16"/>
  <c r="Y591" i="16"/>
  <c r="Y592" i="16"/>
  <c r="Y594" i="16"/>
  <c r="Y595" i="16"/>
  <c r="Y598" i="16"/>
  <c r="Y606" i="16"/>
  <c r="Y616" i="16"/>
  <c r="Y627" i="16"/>
  <c r="Y635" i="16"/>
  <c r="Y638" i="16"/>
  <c r="Y641" i="16"/>
  <c r="Y643" i="16"/>
  <c r="Y646" i="16"/>
  <c r="Y647" i="16"/>
  <c r="Y652" i="16"/>
  <c r="Y659" i="16"/>
  <c r="Y661" i="16"/>
  <c r="Y664" i="16"/>
  <c r="Y690" i="16"/>
  <c r="Y693" i="16"/>
  <c r="Y697" i="16"/>
  <c r="Y698" i="16"/>
  <c r="Y709" i="16"/>
  <c r="Y718" i="16"/>
  <c r="Y719" i="16"/>
  <c r="Y722" i="16"/>
  <c r="Y727" i="16"/>
  <c r="Y728" i="16"/>
  <c r="Y729" i="16"/>
  <c r="Y731" i="16"/>
  <c r="Y737" i="16"/>
  <c r="Y171" i="16"/>
  <c r="Y173" i="16"/>
  <c r="Y192" i="16"/>
  <c r="Y196" i="16"/>
  <c r="Y204" i="16"/>
  <c r="Y207" i="16"/>
  <c r="Y210" i="16"/>
  <c r="Y213" i="16"/>
  <c r="Y218" i="16"/>
  <c r="Y224" i="16"/>
  <c r="Y242" i="16"/>
  <c r="Y253" i="16"/>
  <c r="Y254" i="16"/>
  <c r="Y256" i="16"/>
  <c r="Y258" i="16"/>
  <c r="Y265" i="16"/>
  <c r="Y273" i="16"/>
  <c r="Y276" i="16"/>
  <c r="Y278" i="16"/>
  <c r="Y279" i="16"/>
  <c r="Y280" i="16"/>
  <c r="Y281" i="16"/>
  <c r="Y284" i="16"/>
  <c r="Y286" i="16"/>
  <c r="Y288" i="16"/>
  <c r="Y307" i="16"/>
  <c r="Y310" i="16"/>
  <c r="Y313" i="16"/>
  <c r="Y317" i="16"/>
  <c r="Y318" i="16"/>
  <c r="Y321" i="16"/>
  <c r="Y11" i="16"/>
  <c r="Y23" i="16"/>
  <c r="Y30" i="16"/>
  <c r="Y31" i="16"/>
  <c r="Y38" i="16"/>
  <c r="Y57" i="16"/>
  <c r="Y69" i="16"/>
  <c r="Y40" i="16"/>
  <c r="Y42" i="16"/>
  <c r="Y49" i="16"/>
  <c r="Y50" i="16"/>
  <c r="Y85" i="16"/>
  <c r="Y97" i="16"/>
  <c r="Y103" i="16"/>
  <c r="Y109" i="16"/>
  <c r="Y117" i="16"/>
  <c r="Y119" i="16"/>
  <c r="Y121" i="16"/>
  <c r="Y143" i="16"/>
  <c r="Y147" i="16"/>
  <c r="Y151" i="16"/>
  <c r="Y153" i="16"/>
  <c r="Y157" i="16"/>
  <c r="Y163" i="16"/>
  <c r="Y325" i="16"/>
  <c r="Y339" i="16"/>
  <c r="Y340" i="16"/>
  <c r="Y350" i="16"/>
  <c r="Y352" i="16"/>
  <c r="Y354" i="16"/>
  <c r="Y358" i="16"/>
  <c r="Y359" i="16"/>
  <c r="Y371" i="16"/>
  <c r="Y378" i="16"/>
  <c r="Y392" i="16"/>
  <c r="Y394" i="16"/>
  <c r="Y399" i="16"/>
  <c r="Y417" i="16"/>
  <c r="Y426" i="16"/>
  <c r="Y443" i="16"/>
  <c r="Y445" i="16"/>
  <c r="Y446" i="16"/>
  <c r="Y182" i="16"/>
  <c r="Y447" i="16"/>
  <c r="Y454" i="16"/>
  <c r="Y460" i="16"/>
  <c r="Y466" i="16"/>
  <c r="Y483" i="16"/>
  <c r="Y502" i="16"/>
  <c r="Y503" i="16"/>
  <c r="Y505" i="16"/>
  <c r="Y506" i="16"/>
  <c r="Y509" i="16"/>
  <c r="Y511" i="16"/>
  <c r="Y517" i="16"/>
  <c r="Y522" i="16"/>
  <c r="Y523" i="16"/>
  <c r="Y525" i="16"/>
  <c r="Y527" i="16"/>
  <c r="Y528" i="16"/>
  <c r="Y530" i="16"/>
  <c r="Y535" i="16"/>
  <c r="Y542" i="16"/>
  <c r="Y544" i="16"/>
  <c r="Y545" i="16"/>
  <c r="Y548" i="16"/>
  <c r="Y551" i="16"/>
  <c r="Y553" i="16"/>
  <c r="Y560" i="16"/>
  <c r="Y561" i="16"/>
  <c r="Y562" i="16"/>
  <c r="Y568" i="16"/>
  <c r="Y569" i="16"/>
  <c r="Y578" i="16"/>
  <c r="Y580" i="16"/>
  <c r="Y582" i="16"/>
  <c r="Y596" i="16"/>
  <c r="Y597" i="16"/>
  <c r="Y602" i="16"/>
  <c r="Y610" i="16"/>
  <c r="Y611" i="16"/>
  <c r="Y615" i="16"/>
  <c r="Y618" i="16"/>
  <c r="Y620" i="16"/>
  <c r="Y621" i="16"/>
  <c r="Y622" i="16"/>
  <c r="Y630" i="16"/>
  <c r="Y633" i="16"/>
  <c r="Y639" i="16"/>
  <c r="Y650" i="16"/>
  <c r="Y655" i="16"/>
  <c r="Y658" i="16"/>
  <c r="Y662" i="16"/>
  <c r="Y665" i="16"/>
  <c r="Y667" i="16"/>
  <c r="Y670" i="16"/>
  <c r="Y673" i="16"/>
  <c r="Y675" i="16"/>
  <c r="Y679" i="16"/>
  <c r="Y681" i="16"/>
  <c r="Y683" i="16"/>
  <c r="Y687" i="16"/>
  <c r="Y689" i="16"/>
  <c r="Y695" i="16"/>
  <c r="Y699" i="16"/>
  <c r="Y703" i="16"/>
  <c r="Y705" i="16"/>
  <c r="Y712" i="16"/>
  <c r="Y713" i="16"/>
  <c r="Y714" i="16"/>
  <c r="Y716" i="16"/>
  <c r="Y725" i="16"/>
  <c r="Y733" i="16"/>
  <c r="Y734" i="16"/>
  <c r="Y169" i="16"/>
  <c r="Y201" i="16"/>
  <c r="Y209" i="16"/>
  <c r="Y216" i="16"/>
  <c r="Y222" i="16"/>
  <c r="Y225" i="16"/>
  <c r="Y232" i="16"/>
  <c r="Y235" i="16"/>
  <c r="Y245" i="16"/>
  <c r="Y246" i="16"/>
  <c r="Y247" i="16"/>
  <c r="Y249" i="16"/>
  <c r="Y260" i="16"/>
  <c r="Y263" i="16"/>
  <c r="Y275" i="16"/>
  <c r="Y282" i="16"/>
  <c r="Y287" i="16"/>
  <c r="Y291" i="16"/>
  <c r="Y293" i="16"/>
  <c r="Y306" i="16"/>
  <c r="Y309" i="16"/>
  <c r="Y311" i="16"/>
  <c r="Y315" i="16"/>
  <c r="Y319" i="16"/>
  <c r="Y322" i="16"/>
  <c r="Y17" i="16"/>
  <c r="Y21" i="16"/>
  <c r="Y26" i="16"/>
  <c r="Y28" i="16"/>
  <c r="Y32" i="16"/>
  <c r="Y37" i="16"/>
  <c r="Y63" i="16"/>
  <c r="Y39" i="16"/>
  <c r="Y46" i="16"/>
  <c r="Y53" i="16"/>
  <c r="Y87" i="16"/>
  <c r="Y105" i="16"/>
  <c r="Y111" i="16"/>
  <c r="Y115" i="16"/>
  <c r="Y123" i="16"/>
  <c r="Y131" i="16"/>
  <c r="Y179" i="16"/>
  <c r="Y215" i="16"/>
  <c r="Y227" i="16"/>
  <c r="Y239" i="16"/>
  <c r="Y327" i="16"/>
  <c r="Y60" i="16"/>
  <c r="Y58" i="16"/>
  <c r="Y62" i="16"/>
  <c r="Y64" i="16"/>
  <c r="Y337" i="16"/>
  <c r="Y343" i="16"/>
  <c r="Y345" i="16"/>
  <c r="Y66" i="16"/>
  <c r="Y356" i="16"/>
  <c r="Y369" i="16"/>
  <c r="Y68" i="16"/>
  <c r="Y373" i="16"/>
  <c r="Y70" i="16"/>
  <c r="Y72" i="16"/>
  <c r="Y74" i="16"/>
  <c r="Y401" i="16"/>
  <c r="Y405" i="16"/>
  <c r="Y76" i="16"/>
  <c r="Y410" i="16"/>
  <c r="Y415" i="16"/>
  <c r="Y420" i="16"/>
  <c r="Y421" i="16"/>
  <c r="Y78" i="16"/>
  <c r="Y80" i="16"/>
  <c r="Y148" i="16"/>
  <c r="Y150" i="16"/>
  <c r="Y82" i="16"/>
  <c r="Y455" i="16"/>
  <c r="Y471" i="16"/>
  <c r="Y86" i="16"/>
  <c r="Y88" i="16"/>
  <c r="Y90" i="16"/>
  <c r="Y94" i="16"/>
  <c r="Y484" i="16"/>
  <c r="Y498" i="16"/>
  <c r="Y510" i="16"/>
  <c r="Y108" i="16"/>
  <c r="Y537" i="16"/>
  <c r="Y541" i="16"/>
  <c r="Y110" i="16"/>
  <c r="Y112" i="16"/>
  <c r="Y116" i="16"/>
  <c r="Y120" i="16"/>
  <c r="Y586" i="16"/>
  <c r="Y607" i="16"/>
  <c r="Y608" i="16"/>
  <c r="Y614" i="16"/>
  <c r="Y617" i="16"/>
  <c r="Y637" i="16"/>
  <c r="Y640" i="16"/>
  <c r="Y126" i="16"/>
  <c r="Y645" i="16"/>
  <c r="Y656" i="16"/>
  <c r="Y663" i="16"/>
  <c r="Y672" i="16"/>
  <c r="Y677" i="16"/>
  <c r="Y132" i="16"/>
  <c r="Y680" i="16"/>
  <c r="Y684" i="16"/>
  <c r="Y134" i="16"/>
  <c r="Y685" i="16"/>
  <c r="Y136" i="16"/>
  <c r="Y692" i="16"/>
  <c r="Y696" i="16"/>
  <c r="Y138" i="16"/>
  <c r="Y706" i="16"/>
  <c r="Y721" i="16"/>
  <c r="Y726" i="16"/>
  <c r="Y140" i="16"/>
  <c r="Y142" i="16"/>
  <c r="Y730" i="16"/>
  <c r="Y144" i="16"/>
  <c r="Y172" i="16"/>
  <c r="Y146" i="16"/>
  <c r="Y198" i="16"/>
  <c r="Y206" i="16"/>
  <c r="Y156" i="16"/>
  <c r="Y223" i="16"/>
  <c r="Y228" i="16"/>
  <c r="Y160" i="16"/>
  <c r="Y162" i="16"/>
  <c r="Y240" i="16"/>
  <c r="Y164" i="16"/>
  <c r="Y255" i="16"/>
  <c r="Y178" i="16"/>
  <c r="Y190" i="16"/>
  <c r="Y266" i="16"/>
  <c r="Y270" i="16"/>
  <c r="Y214" i="16"/>
  <c r="Y289" i="16"/>
  <c r="Y226" i="16"/>
  <c r="Y238" i="16"/>
  <c r="Y295" i="16"/>
  <c r="Y261" i="16"/>
  <c r="Y300" i="16"/>
  <c r="Y314" i="16"/>
  <c r="Y283" i="16"/>
  <c r="Y4" i="16"/>
  <c r="Y29" i="16"/>
  <c r="Y7" i="16"/>
  <c r="Y12" i="16"/>
  <c r="Y8" i="16"/>
  <c r="Y81" i="16"/>
  <c r="Y14" i="16"/>
  <c r="Y16" i="16"/>
  <c r="Y101" i="16"/>
  <c r="Y107" i="16"/>
  <c r="Y18" i="16"/>
  <c r="Y20" i="16"/>
  <c r="Y22" i="16"/>
  <c r="Y191" i="16"/>
  <c r="Y229" i="16"/>
  <c r="Y202" i="16"/>
  <c r="Y84" i="16"/>
  <c r="Y479" i="16"/>
  <c r="Y92" i="16"/>
  <c r="Y96" i="16"/>
  <c r="Y487" i="16"/>
  <c r="Y98" i="16"/>
  <c r="Y499" i="16"/>
  <c r="Y100" i="16"/>
  <c r="Y102" i="16"/>
  <c r="Y104" i="16"/>
  <c r="Y106" i="16"/>
  <c r="Y557" i="16"/>
  <c r="Y558" i="16"/>
  <c r="Y114" i="16"/>
  <c r="Y571" i="16"/>
  <c r="Y118" i="16"/>
  <c r="Y587" i="16"/>
  <c r="Y122" i="16"/>
  <c r="Y632" i="16"/>
  <c r="Y124" i="16"/>
  <c r="Y644" i="16"/>
  <c r="Y128" i="16"/>
  <c r="Y130" i="16"/>
  <c r="Y168" i="16"/>
  <c r="Y152" i="16"/>
  <c r="Y154" i="16"/>
  <c r="Y158" i="16"/>
  <c r="Y166" i="16"/>
  <c r="Y250" i="16"/>
  <c r="Y272" i="16"/>
  <c r="Y3" i="16"/>
  <c r="Y5" i="16"/>
  <c r="Y52" i="16"/>
  <c r="Y10" i="16"/>
  <c r="Y54" i="16"/>
  <c r="Y99" i="16"/>
  <c r="C3" i="6"/>
  <c r="C4" i="6"/>
  <c r="C5" i="6"/>
  <c r="C6" i="6"/>
  <c r="C7" i="6"/>
  <c r="C8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E3" i="6"/>
  <c r="B3" i="6" s="1"/>
  <c r="E4" i="6"/>
  <c r="B4" i="6" s="1"/>
  <c r="E5" i="6"/>
  <c r="B5" i="6" s="1"/>
  <c r="E6" i="6"/>
  <c r="B6" i="6" s="1"/>
  <c r="E7" i="6"/>
  <c r="B7" i="6" s="1"/>
  <c r="E8" i="6"/>
  <c r="B8" i="6" s="1"/>
  <c r="E10" i="6"/>
  <c r="B10" i="6" s="1"/>
  <c r="E11" i="6"/>
  <c r="B11" i="6" s="1"/>
  <c r="E12" i="6"/>
  <c r="B12" i="6" s="1"/>
  <c r="E13" i="6"/>
  <c r="B13" i="6" s="1"/>
  <c r="E14" i="6"/>
  <c r="B14" i="6" s="1"/>
  <c r="E15" i="6"/>
  <c r="B15" i="6" s="1"/>
  <c r="E16" i="6"/>
  <c r="B16" i="6" s="1"/>
  <c r="E17" i="6"/>
  <c r="B17" i="6" s="1"/>
  <c r="E18" i="6"/>
  <c r="B18" i="6" s="1"/>
  <c r="E19" i="6"/>
  <c r="B19" i="6" s="1"/>
  <c r="E20" i="6"/>
  <c r="B20" i="6" s="1"/>
  <c r="E21" i="6"/>
  <c r="B21" i="6" s="1"/>
  <c r="E22" i="6"/>
  <c r="B22" i="6" s="1"/>
  <c r="E23" i="6"/>
  <c r="B23" i="6" s="1"/>
  <c r="E24" i="6"/>
  <c r="B24" i="6" s="1"/>
  <c r="E25" i="6"/>
  <c r="B25" i="6" s="1"/>
  <c r="E26" i="6"/>
  <c r="B26" i="6" s="1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B40" i="6" s="1"/>
  <c r="E41" i="6"/>
  <c r="B41" i="6" s="1"/>
  <c r="E42" i="6"/>
  <c r="B42" i="6" s="1"/>
  <c r="E43" i="6"/>
  <c r="B43" i="6" s="1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B51" i="6" s="1"/>
  <c r="E52" i="6"/>
  <c r="B52" i="6" s="1"/>
  <c r="E53" i="6"/>
  <c r="B53" i="6" s="1"/>
  <c r="E54" i="6"/>
  <c r="B54" i="6" s="1"/>
  <c r="E55" i="6"/>
  <c r="B55" i="6" s="1"/>
  <c r="E56" i="6"/>
  <c r="B56" i="6" s="1"/>
  <c r="E57" i="6"/>
  <c r="B57" i="6" s="1"/>
  <c r="E58" i="6"/>
  <c r="B58" i="6" s="1"/>
  <c r="E59" i="6"/>
  <c r="B59" i="6" s="1"/>
  <c r="E60" i="6"/>
  <c r="B60" i="6" s="1"/>
  <c r="E61" i="6"/>
  <c r="B61" i="6" s="1"/>
  <c r="E62" i="6"/>
  <c r="B62" i="6" s="1"/>
  <c r="E63" i="6"/>
  <c r="B63" i="6" s="1"/>
  <c r="E64" i="6"/>
  <c r="B64" i="6" s="1"/>
  <c r="E65" i="6"/>
  <c r="B65" i="6" s="1"/>
  <c r="E66" i="6"/>
  <c r="B66" i="6" s="1"/>
  <c r="E67" i="6"/>
  <c r="B67" i="6" s="1"/>
  <c r="E68" i="6"/>
  <c r="B68" i="6" s="1"/>
  <c r="E69" i="6"/>
  <c r="B69" i="6" s="1"/>
  <c r="E70" i="6"/>
  <c r="B70" i="6" s="1"/>
  <c r="E71" i="6"/>
  <c r="B71" i="6" s="1"/>
  <c r="E72" i="6"/>
  <c r="B72" i="6" s="1"/>
  <c r="E73" i="6"/>
  <c r="B73" i="6" s="1"/>
  <c r="E74" i="6"/>
  <c r="B74" i="6" s="1"/>
  <c r="E75" i="6"/>
  <c r="B75" i="6" s="1"/>
  <c r="E76" i="6"/>
  <c r="B76" i="6" s="1"/>
  <c r="E77" i="6"/>
  <c r="B77" i="6" s="1"/>
  <c r="E78" i="6"/>
  <c r="B78" i="6" s="1"/>
  <c r="E79" i="6"/>
  <c r="B79" i="6" s="1"/>
  <c r="E80" i="6"/>
  <c r="B80" i="6" s="1"/>
  <c r="E81" i="6"/>
  <c r="B81" i="6" s="1"/>
  <c r="E82" i="6"/>
  <c r="B82" i="6" s="1"/>
  <c r="E83" i="6"/>
  <c r="B83" i="6" s="1"/>
  <c r="E84" i="6"/>
  <c r="B84" i="6" s="1"/>
  <c r="E85" i="6"/>
  <c r="B85" i="6" s="1"/>
  <c r="E86" i="6"/>
  <c r="B86" i="6" s="1"/>
  <c r="E87" i="6"/>
  <c r="B87" i="6" s="1"/>
  <c r="E88" i="6"/>
  <c r="B88" i="6" s="1"/>
  <c r="E89" i="6"/>
  <c r="B89" i="6" s="1"/>
  <c r="E90" i="6"/>
  <c r="B90" i="6" s="1"/>
  <c r="E91" i="6"/>
  <c r="B91" i="6" s="1"/>
  <c r="E92" i="6"/>
  <c r="B92" i="6" s="1"/>
  <c r="E93" i="6"/>
  <c r="B93" i="6" s="1"/>
  <c r="E94" i="6"/>
  <c r="B94" i="6" s="1"/>
  <c r="E95" i="6"/>
  <c r="B95" i="6" s="1"/>
  <c r="E96" i="6"/>
  <c r="B96" i="6" s="1"/>
  <c r="E97" i="6"/>
  <c r="B97" i="6" s="1"/>
  <c r="E98" i="6"/>
  <c r="B98" i="6" s="1"/>
  <c r="E99" i="6"/>
  <c r="B99" i="6" s="1"/>
  <c r="E100" i="6"/>
  <c r="B100" i="6" s="1"/>
  <c r="E101" i="6"/>
  <c r="B101" i="6" s="1"/>
  <c r="E102" i="6"/>
  <c r="B102" i="6" s="1"/>
  <c r="E103" i="6"/>
  <c r="B103" i="6" s="1"/>
  <c r="E104" i="6"/>
  <c r="B104" i="6" s="1"/>
  <c r="E105" i="6"/>
  <c r="B105" i="6" s="1"/>
  <c r="E106" i="6"/>
  <c r="B106" i="6" s="1"/>
  <c r="E107" i="6"/>
  <c r="B107" i="6" s="1"/>
  <c r="E108" i="6"/>
  <c r="B108" i="6" s="1"/>
  <c r="E109" i="6"/>
  <c r="B109" i="6" s="1"/>
  <c r="E110" i="6"/>
  <c r="B110" i="6" s="1"/>
  <c r="E111" i="6"/>
  <c r="B111" i="6" s="1"/>
  <c r="E112" i="6"/>
  <c r="B112" i="6" s="1"/>
  <c r="E113" i="6"/>
  <c r="B113" i="6" s="1"/>
  <c r="E114" i="6"/>
  <c r="B114" i="6" s="1"/>
  <c r="E115" i="6"/>
  <c r="B115" i="6" s="1"/>
  <c r="E116" i="6"/>
  <c r="B116" i="6" s="1"/>
  <c r="E117" i="6"/>
  <c r="B117" i="6" s="1"/>
  <c r="E118" i="6"/>
  <c r="B118" i="6" s="1"/>
  <c r="E119" i="6"/>
  <c r="B119" i="6" s="1"/>
  <c r="E120" i="6"/>
  <c r="B120" i="6" s="1"/>
  <c r="E121" i="6"/>
  <c r="B121" i="6" s="1"/>
  <c r="E122" i="6"/>
  <c r="B122" i="6" s="1"/>
  <c r="E123" i="6"/>
  <c r="B123" i="6" s="1"/>
  <c r="E124" i="6"/>
  <c r="B124" i="6" s="1"/>
  <c r="E125" i="6"/>
  <c r="B125" i="6" s="1"/>
  <c r="E126" i="6"/>
  <c r="B126" i="6" s="1"/>
  <c r="E127" i="6"/>
  <c r="B127" i="6" s="1"/>
  <c r="E128" i="6"/>
  <c r="B128" i="6" s="1"/>
  <c r="E129" i="6"/>
  <c r="B129" i="6" s="1"/>
  <c r="E130" i="6"/>
  <c r="B130" i="6" s="1"/>
  <c r="E131" i="6"/>
  <c r="B131" i="6" s="1"/>
  <c r="E132" i="6"/>
  <c r="B132" i="6" s="1"/>
  <c r="E133" i="6"/>
  <c r="B133" i="6" s="1"/>
  <c r="E134" i="6"/>
  <c r="B134" i="6" s="1"/>
  <c r="E135" i="6"/>
  <c r="B135" i="6" s="1"/>
  <c r="E136" i="6"/>
  <c r="B136" i="6" s="1"/>
  <c r="E137" i="6"/>
  <c r="B137" i="6" s="1"/>
  <c r="E138" i="6"/>
  <c r="B138" i="6" s="1"/>
  <c r="E139" i="6"/>
  <c r="B139" i="6" s="1"/>
  <c r="E140" i="6"/>
  <c r="B140" i="6" s="1"/>
  <c r="E141" i="6"/>
  <c r="B141" i="6" s="1"/>
  <c r="E142" i="6"/>
  <c r="B142" i="6" s="1"/>
  <c r="E143" i="6"/>
  <c r="B143" i="6" s="1"/>
  <c r="E144" i="6"/>
  <c r="B144" i="6" s="1"/>
  <c r="E145" i="6"/>
  <c r="B145" i="6" s="1"/>
  <c r="E146" i="6"/>
  <c r="B146" i="6" s="1"/>
  <c r="E147" i="6"/>
  <c r="B147" i="6" s="1"/>
  <c r="E148" i="6"/>
  <c r="B148" i="6" s="1"/>
  <c r="E149" i="6"/>
  <c r="B149" i="6" s="1"/>
  <c r="E150" i="6"/>
  <c r="B150" i="6" s="1"/>
  <c r="E151" i="6"/>
  <c r="B151" i="6" s="1"/>
  <c r="E152" i="6"/>
  <c r="B152" i="6" s="1"/>
  <c r="E153" i="6"/>
  <c r="B153" i="6" s="1"/>
  <c r="E154" i="6"/>
  <c r="B154" i="6" s="1"/>
  <c r="E155" i="6"/>
  <c r="B155" i="6" s="1"/>
  <c r="E156" i="6"/>
  <c r="B156" i="6" s="1"/>
  <c r="E157" i="6"/>
  <c r="B157" i="6" s="1"/>
  <c r="E158" i="6"/>
  <c r="B158" i="6" s="1"/>
  <c r="E159" i="6"/>
  <c r="B159" i="6" s="1"/>
  <c r="E160" i="6"/>
  <c r="B160" i="6" s="1"/>
  <c r="E161" i="6"/>
  <c r="B161" i="6" s="1"/>
  <c r="E162" i="6"/>
  <c r="B162" i="6" s="1"/>
  <c r="E163" i="6"/>
  <c r="B163" i="6" s="1"/>
  <c r="E164" i="6"/>
  <c r="B164" i="6" s="1"/>
  <c r="E165" i="6"/>
  <c r="B165" i="6" s="1"/>
  <c r="E166" i="6"/>
  <c r="B166" i="6" s="1"/>
  <c r="E167" i="6"/>
  <c r="B167" i="6" s="1"/>
  <c r="E168" i="6"/>
  <c r="B168" i="6" s="1"/>
  <c r="E169" i="6"/>
  <c r="B169" i="6" s="1"/>
  <c r="E170" i="6"/>
  <c r="B170" i="6" s="1"/>
  <c r="E171" i="6"/>
  <c r="B171" i="6" s="1"/>
  <c r="E172" i="6"/>
  <c r="B172" i="6" s="1"/>
  <c r="E173" i="6"/>
  <c r="B173" i="6" s="1"/>
  <c r="E174" i="6"/>
  <c r="B174" i="6" s="1"/>
  <c r="E175" i="6"/>
  <c r="B175" i="6" s="1"/>
  <c r="E176" i="6"/>
  <c r="B176" i="6" s="1"/>
  <c r="E177" i="6"/>
  <c r="B177" i="6" s="1"/>
  <c r="E178" i="6"/>
  <c r="B178" i="6" s="1"/>
  <c r="E179" i="6"/>
  <c r="B179" i="6" s="1"/>
  <c r="E180" i="6"/>
  <c r="B180" i="6" s="1"/>
  <c r="E181" i="6"/>
  <c r="B181" i="6" s="1"/>
  <c r="E182" i="6"/>
  <c r="B182" i="6" s="1"/>
  <c r="E183" i="6"/>
  <c r="B183" i="6" s="1"/>
  <c r="E184" i="6"/>
  <c r="B184" i="6" s="1"/>
  <c r="E185" i="6"/>
  <c r="B185" i="6" s="1"/>
  <c r="E186" i="6"/>
  <c r="B186" i="6" s="1"/>
  <c r="E187" i="6"/>
  <c r="B187" i="6" s="1"/>
  <c r="E188" i="6"/>
  <c r="B188" i="6" s="1"/>
  <c r="E189" i="6"/>
  <c r="B189" i="6" s="1"/>
  <c r="E190" i="6"/>
  <c r="B190" i="6" s="1"/>
  <c r="E191" i="6"/>
  <c r="B191" i="6" s="1"/>
  <c r="E192" i="6"/>
  <c r="B192" i="6" s="1"/>
  <c r="E193" i="6"/>
  <c r="B193" i="6" s="1"/>
  <c r="E194" i="6"/>
  <c r="B194" i="6" s="1"/>
  <c r="E195" i="6"/>
  <c r="B195" i="6" s="1"/>
  <c r="E196" i="6"/>
  <c r="B196" i="6" s="1"/>
  <c r="E197" i="6"/>
  <c r="B197" i="6" s="1"/>
  <c r="E198" i="6"/>
  <c r="B198" i="6" s="1"/>
  <c r="E199" i="6"/>
  <c r="B199" i="6" s="1"/>
  <c r="E200" i="6"/>
  <c r="B200" i="6" s="1"/>
  <c r="E201" i="6"/>
  <c r="B201" i="6" s="1"/>
  <c r="E202" i="6"/>
  <c r="B202" i="6" s="1"/>
  <c r="E203" i="6"/>
  <c r="B203" i="6" s="1"/>
  <c r="E204" i="6"/>
  <c r="B204" i="6" s="1"/>
  <c r="E205" i="6"/>
  <c r="B205" i="6" s="1"/>
  <c r="E206" i="6"/>
  <c r="B206" i="6" s="1"/>
  <c r="E207" i="6"/>
  <c r="B207" i="6" s="1"/>
  <c r="E208" i="6"/>
  <c r="B208" i="6" s="1"/>
  <c r="E209" i="6"/>
  <c r="B209" i="6" s="1"/>
  <c r="E210" i="6"/>
  <c r="B210" i="6" s="1"/>
  <c r="E211" i="6"/>
  <c r="B211" i="6" s="1"/>
  <c r="E212" i="6"/>
  <c r="B212" i="6" s="1"/>
  <c r="E213" i="6"/>
  <c r="B213" i="6" s="1"/>
  <c r="E214" i="6"/>
  <c r="B214" i="6" s="1"/>
  <c r="E215" i="6"/>
  <c r="B215" i="6" s="1"/>
  <c r="E216" i="6"/>
  <c r="B216" i="6" s="1"/>
  <c r="E217" i="6"/>
  <c r="B217" i="6" s="1"/>
  <c r="E218" i="6"/>
  <c r="B218" i="6" s="1"/>
  <c r="E219" i="6"/>
  <c r="B219" i="6" s="1"/>
  <c r="E220" i="6"/>
  <c r="B220" i="6" s="1"/>
  <c r="E221" i="6"/>
  <c r="B221" i="6" s="1"/>
  <c r="E222" i="6"/>
  <c r="B222" i="6" s="1"/>
  <c r="E223" i="6"/>
  <c r="B223" i="6" s="1"/>
  <c r="E224" i="6"/>
  <c r="B224" i="6" s="1"/>
  <c r="E225" i="6"/>
  <c r="B225" i="6" s="1"/>
  <c r="E226" i="6"/>
  <c r="B226" i="6" s="1"/>
  <c r="E227" i="6"/>
  <c r="B227" i="6" s="1"/>
  <c r="E228" i="6"/>
  <c r="B228" i="6" s="1"/>
  <c r="E229" i="6"/>
  <c r="B229" i="6" s="1"/>
  <c r="E230" i="6"/>
  <c r="B230" i="6" s="1"/>
  <c r="E231" i="6"/>
  <c r="B231" i="6" s="1"/>
  <c r="E232" i="6"/>
  <c r="B232" i="6" s="1"/>
  <c r="E233" i="6"/>
  <c r="B233" i="6" s="1"/>
  <c r="E234" i="6"/>
  <c r="B234" i="6" s="1"/>
  <c r="E235" i="6"/>
  <c r="B235" i="6" s="1"/>
  <c r="E236" i="6"/>
  <c r="B236" i="6" s="1"/>
  <c r="E237" i="6"/>
  <c r="B237" i="6" s="1"/>
  <c r="E238" i="6"/>
  <c r="B238" i="6" s="1"/>
  <c r="E239" i="6"/>
  <c r="B239" i="6" s="1"/>
  <c r="E240" i="6"/>
  <c r="B240" i="6" s="1"/>
  <c r="E241" i="6"/>
  <c r="B241" i="6" s="1"/>
  <c r="E242" i="6"/>
  <c r="B242" i="6" s="1"/>
  <c r="E243" i="6"/>
  <c r="B243" i="6" s="1"/>
  <c r="E244" i="6"/>
  <c r="B244" i="6" s="1"/>
  <c r="E245" i="6"/>
  <c r="B245" i="6" s="1"/>
  <c r="E246" i="6"/>
  <c r="B246" i="6" s="1"/>
  <c r="E247" i="6"/>
  <c r="B247" i="6" s="1"/>
  <c r="E248" i="6"/>
  <c r="B248" i="6" s="1"/>
  <c r="E249" i="6"/>
  <c r="B249" i="6" s="1"/>
  <c r="E250" i="6"/>
  <c r="B250" i="6" s="1"/>
  <c r="E251" i="6"/>
  <c r="B251" i="6" s="1"/>
  <c r="E252" i="6"/>
  <c r="B252" i="6" s="1"/>
  <c r="E253" i="6"/>
  <c r="B253" i="6" s="1"/>
  <c r="E254" i="6"/>
  <c r="B254" i="6" s="1"/>
  <c r="E255" i="6"/>
  <c r="B255" i="6" s="1"/>
  <c r="E256" i="6"/>
  <c r="B256" i="6" s="1"/>
  <c r="E257" i="6"/>
  <c r="B257" i="6" s="1"/>
  <c r="E258" i="6"/>
  <c r="B258" i="6" s="1"/>
  <c r="E259" i="6"/>
  <c r="B259" i="6" s="1"/>
  <c r="E260" i="6"/>
  <c r="B260" i="6" s="1"/>
  <c r="E261" i="6"/>
  <c r="B261" i="6" s="1"/>
  <c r="E262" i="6"/>
  <c r="B262" i="6" s="1"/>
  <c r="E263" i="6"/>
  <c r="B263" i="6" s="1"/>
  <c r="E264" i="6"/>
  <c r="B264" i="6" s="1"/>
  <c r="E265" i="6"/>
  <c r="B265" i="6" s="1"/>
  <c r="E266" i="6"/>
  <c r="B266" i="6" s="1"/>
  <c r="E267" i="6"/>
  <c r="B267" i="6" s="1"/>
  <c r="E268" i="6"/>
  <c r="B268" i="6" s="1"/>
  <c r="E269" i="6"/>
  <c r="B269" i="6" s="1"/>
  <c r="E270" i="6"/>
  <c r="B270" i="6" s="1"/>
  <c r="E271" i="6"/>
  <c r="B271" i="6" s="1"/>
  <c r="E272" i="6"/>
  <c r="B272" i="6" s="1"/>
  <c r="E273" i="6"/>
  <c r="B273" i="6" s="1"/>
  <c r="E274" i="6"/>
  <c r="B274" i="6" s="1"/>
  <c r="E275" i="6"/>
  <c r="B275" i="6" s="1"/>
  <c r="E276" i="6"/>
  <c r="B276" i="6" s="1"/>
  <c r="E277" i="6"/>
  <c r="B277" i="6" s="1"/>
  <c r="E278" i="6"/>
  <c r="B278" i="6" s="1"/>
  <c r="E279" i="6"/>
  <c r="B279" i="6" s="1"/>
  <c r="E280" i="6"/>
  <c r="B280" i="6" s="1"/>
  <c r="E281" i="6"/>
  <c r="B281" i="6" s="1"/>
  <c r="E282" i="6"/>
  <c r="B282" i="6" s="1"/>
  <c r="E283" i="6"/>
  <c r="B283" i="6" s="1"/>
  <c r="E284" i="6"/>
  <c r="B284" i="6" s="1"/>
  <c r="E285" i="6"/>
  <c r="B285" i="6" s="1"/>
  <c r="E286" i="6"/>
  <c r="B286" i="6" s="1"/>
  <c r="E287" i="6"/>
  <c r="B287" i="6" s="1"/>
  <c r="E288" i="6"/>
  <c r="B288" i="6" s="1"/>
  <c r="E289" i="6"/>
  <c r="B289" i="6" s="1"/>
  <c r="E290" i="6"/>
  <c r="B290" i="6" s="1"/>
  <c r="E291" i="6"/>
  <c r="B291" i="6" s="1"/>
  <c r="E292" i="6"/>
  <c r="B292" i="6" s="1"/>
  <c r="E293" i="6"/>
  <c r="B293" i="6" s="1"/>
  <c r="E294" i="6"/>
  <c r="B294" i="6" s="1"/>
  <c r="E295" i="6"/>
  <c r="B295" i="6" s="1"/>
  <c r="E296" i="6"/>
  <c r="B296" i="6" s="1"/>
  <c r="E297" i="6"/>
  <c r="B297" i="6" s="1"/>
  <c r="E298" i="6"/>
  <c r="B298" i="6" s="1"/>
  <c r="E299" i="6"/>
  <c r="B299" i="6" s="1"/>
  <c r="E300" i="6"/>
  <c r="B300" i="6" s="1"/>
  <c r="E301" i="6"/>
  <c r="B301" i="6" s="1"/>
  <c r="E302" i="6"/>
  <c r="B302" i="6" s="1"/>
  <c r="E303" i="6"/>
  <c r="B303" i="6" s="1"/>
  <c r="E304" i="6"/>
  <c r="B304" i="6" s="1"/>
  <c r="E305" i="6"/>
  <c r="B305" i="6" s="1"/>
  <c r="E306" i="6"/>
  <c r="B306" i="6" s="1"/>
  <c r="E307" i="6"/>
  <c r="B307" i="6" s="1"/>
  <c r="E308" i="6"/>
  <c r="B308" i="6" s="1"/>
  <c r="E309" i="6"/>
  <c r="B309" i="6" s="1"/>
  <c r="E310" i="6"/>
  <c r="B310" i="6" s="1"/>
  <c r="E311" i="6"/>
  <c r="B311" i="6" s="1"/>
  <c r="E312" i="6"/>
  <c r="B312" i="6" s="1"/>
  <c r="E313" i="6"/>
  <c r="B313" i="6" s="1"/>
  <c r="E314" i="6"/>
  <c r="B314" i="6" s="1"/>
  <c r="E315" i="6"/>
  <c r="B315" i="6" s="1"/>
  <c r="E316" i="6"/>
  <c r="B316" i="6" s="1"/>
  <c r="E317" i="6"/>
  <c r="B317" i="6" s="1"/>
  <c r="E318" i="6"/>
  <c r="B318" i="6" s="1"/>
  <c r="E319" i="6"/>
  <c r="B319" i="6" s="1"/>
  <c r="E320" i="6"/>
  <c r="B320" i="6" s="1"/>
  <c r="E321" i="6"/>
  <c r="B321" i="6" s="1"/>
  <c r="E322" i="6"/>
  <c r="B322" i="6" s="1"/>
  <c r="E323" i="6"/>
  <c r="B323" i="6" s="1"/>
  <c r="E324" i="6"/>
  <c r="B324" i="6" s="1"/>
  <c r="E325" i="6"/>
  <c r="B325" i="6" s="1"/>
  <c r="E326" i="6"/>
  <c r="B326" i="6" s="1"/>
  <c r="E327" i="6"/>
  <c r="B327" i="6" s="1"/>
  <c r="E328" i="6"/>
  <c r="B328" i="6" s="1"/>
  <c r="E329" i="6"/>
  <c r="B329" i="6" s="1"/>
  <c r="E330" i="6"/>
  <c r="B330" i="6" s="1"/>
  <c r="E331" i="6"/>
  <c r="B331" i="6" s="1"/>
  <c r="E332" i="6"/>
  <c r="B332" i="6" s="1"/>
  <c r="E333" i="6"/>
  <c r="B333" i="6" s="1"/>
  <c r="E334" i="6"/>
  <c r="B334" i="6" s="1"/>
  <c r="E335" i="6"/>
  <c r="B335" i="6" s="1"/>
  <c r="E336" i="6"/>
  <c r="B336" i="6" s="1"/>
  <c r="E337" i="6"/>
  <c r="B337" i="6" s="1"/>
  <c r="E338" i="6"/>
  <c r="B338" i="6" s="1"/>
  <c r="E339" i="6"/>
  <c r="B339" i="6" s="1"/>
  <c r="E340" i="6"/>
  <c r="B340" i="6" s="1"/>
  <c r="E341" i="6"/>
  <c r="B341" i="6" s="1"/>
  <c r="E342" i="6"/>
  <c r="B342" i="6" s="1"/>
  <c r="E343" i="6"/>
  <c r="B343" i="6" s="1"/>
  <c r="E344" i="6"/>
  <c r="B344" i="6" s="1"/>
  <c r="E345" i="6"/>
  <c r="B345" i="6" s="1"/>
  <c r="E346" i="6"/>
  <c r="B346" i="6" s="1"/>
  <c r="E347" i="6"/>
  <c r="B347" i="6" s="1"/>
  <c r="E348" i="6"/>
  <c r="B348" i="6" s="1"/>
  <c r="E349" i="6"/>
  <c r="B349" i="6" s="1"/>
  <c r="E350" i="6"/>
  <c r="B350" i="6" s="1"/>
  <c r="E351" i="6"/>
  <c r="B351" i="6" s="1"/>
  <c r="E352" i="6"/>
  <c r="B352" i="6" s="1"/>
  <c r="E353" i="6"/>
  <c r="B353" i="6" s="1"/>
  <c r="E354" i="6"/>
  <c r="B354" i="6" s="1"/>
  <c r="E355" i="6"/>
  <c r="B355" i="6" s="1"/>
  <c r="E356" i="6"/>
  <c r="B356" i="6" s="1"/>
  <c r="E357" i="6"/>
  <c r="B357" i="6" s="1"/>
  <c r="E358" i="6"/>
  <c r="B358" i="6" s="1"/>
  <c r="E359" i="6"/>
  <c r="B359" i="6" s="1"/>
  <c r="E360" i="6"/>
  <c r="B360" i="6" s="1"/>
  <c r="E361" i="6"/>
  <c r="B361" i="6" s="1"/>
  <c r="E362" i="6"/>
  <c r="B362" i="6" s="1"/>
  <c r="E363" i="6"/>
  <c r="B363" i="6" s="1"/>
  <c r="E364" i="6"/>
  <c r="B364" i="6" s="1"/>
  <c r="E365" i="6"/>
  <c r="B365" i="6" s="1"/>
  <c r="E366" i="6"/>
  <c r="B366" i="6" s="1"/>
  <c r="E367" i="6"/>
  <c r="B367" i="6" s="1"/>
  <c r="E368" i="6"/>
  <c r="B368" i="6" s="1"/>
  <c r="E369" i="6"/>
  <c r="B369" i="6" s="1"/>
  <c r="E370" i="6"/>
  <c r="B370" i="6" s="1"/>
  <c r="E371" i="6"/>
  <c r="B371" i="6" s="1"/>
  <c r="E372" i="6"/>
  <c r="B372" i="6" s="1"/>
  <c r="E373" i="6"/>
  <c r="B373" i="6" s="1"/>
  <c r="E374" i="6"/>
  <c r="B374" i="6" s="1"/>
  <c r="E375" i="6"/>
  <c r="B375" i="6" s="1"/>
  <c r="E376" i="6"/>
  <c r="B376" i="6" s="1"/>
  <c r="E377" i="6"/>
  <c r="B377" i="6" s="1"/>
  <c r="E378" i="6"/>
  <c r="B378" i="6" s="1"/>
  <c r="E379" i="6"/>
  <c r="B379" i="6" s="1"/>
  <c r="E380" i="6"/>
  <c r="B380" i="6" s="1"/>
  <c r="E381" i="6"/>
  <c r="B381" i="6" s="1"/>
  <c r="E382" i="6"/>
  <c r="B382" i="6" s="1"/>
  <c r="E383" i="6"/>
  <c r="B383" i="6" s="1"/>
  <c r="E384" i="6"/>
  <c r="B384" i="6" s="1"/>
  <c r="E385" i="6"/>
  <c r="B385" i="6" s="1"/>
  <c r="E386" i="6"/>
  <c r="B386" i="6" s="1"/>
  <c r="E387" i="6"/>
  <c r="B387" i="6" s="1"/>
  <c r="E388" i="6"/>
  <c r="B388" i="6" s="1"/>
  <c r="E389" i="6"/>
  <c r="B389" i="6" s="1"/>
  <c r="E390" i="6"/>
  <c r="B390" i="6" s="1"/>
  <c r="E391" i="6"/>
  <c r="B391" i="6" s="1"/>
  <c r="E392" i="6"/>
  <c r="B392" i="6" s="1"/>
  <c r="E393" i="6"/>
  <c r="B393" i="6" s="1"/>
  <c r="E394" i="6"/>
  <c r="B394" i="6" s="1"/>
  <c r="E395" i="6"/>
  <c r="B395" i="6" s="1"/>
  <c r="E396" i="6"/>
  <c r="B396" i="6" s="1"/>
  <c r="E397" i="6"/>
  <c r="B397" i="6" s="1"/>
  <c r="E398" i="6"/>
  <c r="B398" i="6" s="1"/>
  <c r="E399" i="6"/>
  <c r="B399" i="6" s="1"/>
  <c r="E400" i="6"/>
  <c r="B400" i="6" s="1"/>
  <c r="E401" i="6"/>
  <c r="B401" i="6" s="1"/>
  <c r="E402" i="6"/>
  <c r="B402" i="6" s="1"/>
  <c r="E403" i="6"/>
  <c r="B403" i="6" s="1"/>
  <c r="E404" i="6"/>
  <c r="B404" i="6" s="1"/>
  <c r="E405" i="6"/>
  <c r="B405" i="6" s="1"/>
  <c r="E406" i="6"/>
  <c r="B406" i="6" s="1"/>
  <c r="E407" i="6"/>
  <c r="B407" i="6" s="1"/>
  <c r="E408" i="6"/>
  <c r="B408" i="6" s="1"/>
  <c r="E409" i="6"/>
  <c r="B409" i="6" s="1"/>
  <c r="E410" i="6"/>
  <c r="B410" i="6" s="1"/>
  <c r="E411" i="6"/>
  <c r="B411" i="6" s="1"/>
  <c r="E412" i="6"/>
  <c r="B412" i="6" s="1"/>
  <c r="E413" i="6"/>
  <c r="B413" i="6" s="1"/>
  <c r="E414" i="6"/>
  <c r="B414" i="6" s="1"/>
  <c r="E415" i="6"/>
  <c r="B415" i="6" s="1"/>
  <c r="E416" i="6"/>
  <c r="B416" i="6" s="1"/>
  <c r="E417" i="6"/>
  <c r="B417" i="6" s="1"/>
  <c r="E418" i="6"/>
  <c r="B418" i="6" s="1"/>
  <c r="E419" i="6"/>
  <c r="B419" i="6" s="1"/>
  <c r="E420" i="6"/>
  <c r="B420" i="6" s="1"/>
  <c r="E421" i="6"/>
  <c r="B421" i="6" s="1"/>
  <c r="E422" i="6"/>
  <c r="B422" i="6" s="1"/>
  <c r="E423" i="6"/>
  <c r="B423" i="6" s="1"/>
  <c r="E424" i="6"/>
  <c r="B424" i="6" s="1"/>
  <c r="E425" i="6"/>
  <c r="B425" i="6" s="1"/>
  <c r="E426" i="6"/>
  <c r="B426" i="6" s="1"/>
  <c r="E427" i="6"/>
  <c r="B427" i="6" s="1"/>
  <c r="E428" i="6"/>
  <c r="B428" i="6" s="1"/>
  <c r="E429" i="6"/>
  <c r="B429" i="6" s="1"/>
  <c r="E430" i="6"/>
  <c r="B430" i="6" s="1"/>
  <c r="E431" i="6"/>
  <c r="B431" i="6" s="1"/>
  <c r="E432" i="6"/>
  <c r="B432" i="6" s="1"/>
  <c r="E433" i="6"/>
  <c r="B433" i="6" s="1"/>
  <c r="E434" i="6"/>
  <c r="B434" i="6" s="1"/>
  <c r="E435" i="6"/>
  <c r="B435" i="6" s="1"/>
  <c r="E436" i="6"/>
  <c r="B436" i="6" s="1"/>
  <c r="E437" i="6"/>
  <c r="B437" i="6" s="1"/>
  <c r="E438" i="6"/>
  <c r="B438" i="6" s="1"/>
  <c r="E439" i="6"/>
  <c r="B439" i="6" s="1"/>
  <c r="E440" i="6"/>
  <c r="B440" i="6" s="1"/>
  <c r="E441" i="6"/>
  <c r="B441" i="6" s="1"/>
  <c r="E442" i="6"/>
  <c r="B442" i="6" s="1"/>
  <c r="E443" i="6"/>
  <c r="B443" i="6" s="1"/>
  <c r="E444" i="6"/>
  <c r="B444" i="6" s="1"/>
  <c r="E445" i="6"/>
  <c r="B445" i="6" s="1"/>
  <c r="E446" i="6"/>
  <c r="B446" i="6" s="1"/>
  <c r="E447" i="6"/>
  <c r="B447" i="6" s="1"/>
  <c r="E448" i="6"/>
  <c r="B448" i="6" s="1"/>
  <c r="E449" i="6"/>
  <c r="B449" i="6" s="1"/>
  <c r="E450" i="6"/>
  <c r="B450" i="6" s="1"/>
  <c r="E451" i="6"/>
  <c r="B451" i="6" s="1"/>
  <c r="E452" i="6"/>
  <c r="B452" i="6" s="1"/>
  <c r="E453" i="6"/>
  <c r="B453" i="6" s="1"/>
  <c r="E454" i="6"/>
  <c r="B454" i="6" s="1"/>
  <c r="E455" i="6"/>
  <c r="B455" i="6" s="1"/>
  <c r="E456" i="6"/>
  <c r="B456" i="6" s="1"/>
  <c r="E457" i="6"/>
  <c r="B457" i="6" s="1"/>
  <c r="E458" i="6"/>
  <c r="B458" i="6" s="1"/>
  <c r="E459" i="6"/>
  <c r="B459" i="6" s="1"/>
  <c r="E460" i="6"/>
  <c r="B460" i="6" s="1"/>
  <c r="E461" i="6"/>
  <c r="B461" i="6" s="1"/>
  <c r="E462" i="6"/>
  <c r="B462" i="6" s="1"/>
  <c r="E463" i="6"/>
  <c r="B463" i="6" s="1"/>
  <c r="E464" i="6"/>
  <c r="B464" i="6" s="1"/>
  <c r="E465" i="6"/>
  <c r="B465" i="6" s="1"/>
  <c r="E466" i="6"/>
  <c r="B466" i="6" s="1"/>
  <c r="E467" i="6"/>
  <c r="B467" i="6" s="1"/>
  <c r="E468" i="6"/>
  <c r="B468" i="6" s="1"/>
  <c r="E469" i="6"/>
  <c r="B469" i="6" s="1"/>
  <c r="E470" i="6"/>
  <c r="B470" i="6" s="1"/>
  <c r="E471" i="6"/>
  <c r="B471" i="6" s="1"/>
  <c r="E472" i="6"/>
  <c r="B472" i="6" s="1"/>
  <c r="E473" i="6"/>
  <c r="B473" i="6" s="1"/>
  <c r="E474" i="6"/>
  <c r="B474" i="6" s="1"/>
  <c r="E475" i="6"/>
  <c r="B475" i="6" s="1"/>
  <c r="E476" i="6"/>
  <c r="B476" i="6" s="1"/>
  <c r="E477" i="6"/>
  <c r="B477" i="6" s="1"/>
  <c r="E478" i="6"/>
  <c r="B478" i="6" s="1"/>
  <c r="E479" i="6"/>
  <c r="B479" i="6" s="1"/>
  <c r="E480" i="6"/>
  <c r="B480" i="6" s="1"/>
  <c r="E481" i="6"/>
  <c r="B481" i="6" s="1"/>
  <c r="E482" i="6"/>
  <c r="B482" i="6" s="1"/>
  <c r="E483" i="6"/>
  <c r="B483" i="6" s="1"/>
  <c r="E484" i="6"/>
  <c r="B484" i="6" s="1"/>
  <c r="E485" i="6"/>
  <c r="B485" i="6" s="1"/>
  <c r="E486" i="6"/>
  <c r="B486" i="6" s="1"/>
  <c r="E487" i="6"/>
  <c r="B487" i="6" s="1"/>
  <c r="E488" i="6"/>
  <c r="B488" i="6" s="1"/>
  <c r="E489" i="6"/>
  <c r="B489" i="6" s="1"/>
  <c r="E490" i="6"/>
  <c r="B490" i="6" s="1"/>
  <c r="E491" i="6"/>
  <c r="B491" i="6" s="1"/>
  <c r="E492" i="6"/>
  <c r="B492" i="6" s="1"/>
  <c r="E493" i="6"/>
  <c r="B493" i="6" s="1"/>
  <c r="E494" i="6"/>
  <c r="B494" i="6" s="1"/>
  <c r="E495" i="6"/>
  <c r="B495" i="6" s="1"/>
  <c r="E496" i="6"/>
  <c r="B496" i="6" s="1"/>
  <c r="E497" i="6"/>
  <c r="B497" i="6" s="1"/>
  <c r="E498" i="6"/>
  <c r="B498" i="6" s="1"/>
  <c r="E499" i="6"/>
  <c r="B499" i="6" s="1"/>
  <c r="E500" i="6"/>
  <c r="B500" i="6" s="1"/>
  <c r="E501" i="6"/>
  <c r="B501" i="6" s="1"/>
  <c r="E502" i="6"/>
  <c r="B502" i="6" s="1"/>
  <c r="E503" i="6"/>
  <c r="B503" i="6" s="1"/>
  <c r="E504" i="6"/>
  <c r="B504" i="6" s="1"/>
  <c r="E505" i="6"/>
  <c r="B505" i="6" s="1"/>
  <c r="E506" i="6"/>
  <c r="B506" i="6" s="1"/>
  <c r="E507" i="6"/>
  <c r="B507" i="6" s="1"/>
  <c r="E508" i="6"/>
  <c r="B508" i="6" s="1"/>
  <c r="E509" i="6"/>
  <c r="B509" i="6" s="1"/>
  <c r="E510" i="6"/>
  <c r="B510" i="6" s="1"/>
  <c r="E511" i="6"/>
  <c r="B511" i="6" s="1"/>
  <c r="E512" i="6"/>
  <c r="B512" i="6" s="1"/>
  <c r="E513" i="6"/>
  <c r="B513" i="6" s="1"/>
  <c r="E514" i="6"/>
  <c r="B514" i="6" s="1"/>
  <c r="E515" i="6"/>
  <c r="B515" i="6" s="1"/>
  <c r="E516" i="6"/>
  <c r="B516" i="6" s="1"/>
  <c r="E517" i="6"/>
  <c r="B517" i="6" s="1"/>
  <c r="E518" i="6"/>
  <c r="B518" i="6" s="1"/>
  <c r="E519" i="6"/>
  <c r="B519" i="6" s="1"/>
  <c r="E520" i="6"/>
  <c r="B520" i="6" s="1"/>
  <c r="E521" i="6"/>
  <c r="B521" i="6" s="1"/>
  <c r="E522" i="6"/>
  <c r="B522" i="6" s="1"/>
  <c r="E523" i="6"/>
  <c r="B523" i="6" s="1"/>
  <c r="E524" i="6"/>
  <c r="B524" i="6" s="1"/>
  <c r="E525" i="6"/>
  <c r="B525" i="6" s="1"/>
  <c r="E526" i="6"/>
  <c r="B526" i="6" s="1"/>
  <c r="E527" i="6"/>
  <c r="B527" i="6" s="1"/>
  <c r="E528" i="6"/>
  <c r="B528" i="6" s="1"/>
  <c r="E529" i="6"/>
  <c r="B529" i="6" s="1"/>
  <c r="E530" i="6"/>
  <c r="B530" i="6" s="1"/>
  <c r="E531" i="6"/>
  <c r="B531" i="6" s="1"/>
  <c r="E532" i="6"/>
  <c r="B532" i="6" s="1"/>
  <c r="E533" i="6"/>
  <c r="B533" i="6" s="1"/>
  <c r="E534" i="6"/>
  <c r="B534" i="6" s="1"/>
  <c r="E535" i="6"/>
  <c r="B535" i="6" s="1"/>
  <c r="E536" i="6"/>
  <c r="B536" i="6" s="1"/>
  <c r="E537" i="6"/>
  <c r="B537" i="6" s="1"/>
  <c r="E538" i="6"/>
  <c r="B538" i="6" s="1"/>
  <c r="E539" i="6"/>
  <c r="B539" i="6" s="1"/>
  <c r="E540" i="6"/>
  <c r="B540" i="6" s="1"/>
  <c r="E541" i="6"/>
  <c r="B541" i="6" s="1"/>
  <c r="E542" i="6"/>
  <c r="B542" i="6" s="1"/>
  <c r="E543" i="6"/>
  <c r="B543" i="6" s="1"/>
  <c r="E544" i="6"/>
  <c r="B544" i="6" s="1"/>
  <c r="E545" i="6"/>
  <c r="B545" i="6" s="1"/>
  <c r="E546" i="6"/>
  <c r="B546" i="6" s="1"/>
  <c r="E547" i="6"/>
  <c r="B547" i="6" s="1"/>
  <c r="E548" i="6"/>
  <c r="B548" i="6" s="1"/>
  <c r="E549" i="6"/>
  <c r="B549" i="6" s="1"/>
  <c r="E550" i="6"/>
  <c r="B550" i="6" s="1"/>
  <c r="E551" i="6"/>
  <c r="B551" i="6" s="1"/>
  <c r="E552" i="6"/>
  <c r="B552" i="6" s="1"/>
  <c r="E553" i="6"/>
  <c r="B553" i="6" s="1"/>
  <c r="E554" i="6"/>
  <c r="B554" i="6" s="1"/>
  <c r="E555" i="6"/>
  <c r="B555" i="6" s="1"/>
  <c r="E556" i="6"/>
  <c r="B556" i="6" s="1"/>
  <c r="E557" i="6"/>
  <c r="B557" i="6" s="1"/>
  <c r="E558" i="6"/>
  <c r="B558" i="6" s="1"/>
  <c r="E559" i="6"/>
  <c r="B559" i="6" s="1"/>
  <c r="E560" i="6"/>
  <c r="B560" i="6" s="1"/>
  <c r="E561" i="6"/>
  <c r="B561" i="6" s="1"/>
  <c r="E562" i="6"/>
  <c r="B562" i="6" s="1"/>
  <c r="E563" i="6"/>
  <c r="B563" i="6" s="1"/>
  <c r="E564" i="6"/>
  <c r="B564" i="6" s="1"/>
  <c r="E565" i="6"/>
  <c r="B565" i="6" s="1"/>
  <c r="E566" i="6"/>
  <c r="B566" i="6" s="1"/>
  <c r="E567" i="6"/>
  <c r="B567" i="6" s="1"/>
  <c r="E568" i="6"/>
  <c r="B568" i="6" s="1"/>
  <c r="E569" i="6"/>
  <c r="B569" i="6" s="1"/>
  <c r="E570" i="6"/>
  <c r="B570" i="6" s="1"/>
  <c r="E571" i="6"/>
  <c r="B571" i="6" s="1"/>
  <c r="E572" i="6"/>
  <c r="B572" i="6" s="1"/>
  <c r="E573" i="6"/>
  <c r="B573" i="6" s="1"/>
  <c r="E574" i="6"/>
  <c r="B574" i="6" s="1"/>
  <c r="E575" i="6"/>
  <c r="B575" i="6" s="1"/>
  <c r="E576" i="6"/>
  <c r="B576" i="6" s="1"/>
  <c r="E577" i="6"/>
  <c r="B577" i="6" s="1"/>
  <c r="E578" i="6"/>
  <c r="B578" i="6" s="1"/>
  <c r="E579" i="6"/>
  <c r="B579" i="6" s="1"/>
  <c r="E580" i="6"/>
  <c r="B580" i="6" s="1"/>
  <c r="E581" i="6"/>
  <c r="B581" i="6" s="1"/>
  <c r="E582" i="6"/>
  <c r="B582" i="6" s="1"/>
  <c r="E583" i="6"/>
  <c r="B583" i="6" s="1"/>
  <c r="E584" i="6"/>
  <c r="B584" i="6" s="1"/>
  <c r="E585" i="6"/>
  <c r="B585" i="6" s="1"/>
  <c r="E586" i="6"/>
  <c r="B586" i="6" s="1"/>
  <c r="E587" i="6"/>
  <c r="B587" i="6" s="1"/>
  <c r="E588" i="6"/>
  <c r="B588" i="6" s="1"/>
  <c r="E589" i="6"/>
  <c r="B589" i="6" s="1"/>
  <c r="E590" i="6"/>
  <c r="B590" i="6" s="1"/>
  <c r="E591" i="6"/>
  <c r="B591" i="6" s="1"/>
  <c r="E592" i="6"/>
  <c r="B592" i="6" s="1"/>
  <c r="E593" i="6"/>
  <c r="B593" i="6" s="1"/>
  <c r="E594" i="6"/>
  <c r="B594" i="6" s="1"/>
  <c r="E595" i="6"/>
  <c r="B595" i="6" s="1"/>
  <c r="E596" i="6"/>
  <c r="B596" i="6" s="1"/>
  <c r="E597" i="6"/>
  <c r="B597" i="6" s="1"/>
  <c r="E598" i="6"/>
  <c r="B598" i="6" s="1"/>
  <c r="E599" i="6"/>
  <c r="B599" i="6" s="1"/>
  <c r="E600" i="6"/>
  <c r="B600" i="6" s="1"/>
  <c r="E601" i="6"/>
  <c r="B601" i="6" s="1"/>
  <c r="E602" i="6"/>
  <c r="B602" i="6" s="1"/>
  <c r="E603" i="6"/>
  <c r="B603" i="6" s="1"/>
  <c r="E604" i="6"/>
  <c r="B604" i="6" s="1"/>
  <c r="E605" i="6"/>
  <c r="B605" i="6" s="1"/>
  <c r="E606" i="6"/>
  <c r="B606" i="6" s="1"/>
  <c r="E607" i="6"/>
  <c r="B607" i="6" s="1"/>
  <c r="E608" i="6"/>
  <c r="B608" i="6" s="1"/>
  <c r="E609" i="6"/>
  <c r="B609" i="6" s="1"/>
  <c r="E610" i="6"/>
  <c r="B610" i="6" s="1"/>
  <c r="E611" i="6"/>
  <c r="B611" i="6" s="1"/>
  <c r="E612" i="6"/>
  <c r="B612" i="6" s="1"/>
  <c r="E613" i="6"/>
  <c r="B613" i="6" s="1"/>
  <c r="E614" i="6"/>
  <c r="B614" i="6" s="1"/>
  <c r="E615" i="6"/>
  <c r="B615" i="6" s="1"/>
  <c r="E616" i="6"/>
  <c r="B616" i="6" s="1"/>
  <c r="E617" i="6"/>
  <c r="B617" i="6" s="1"/>
  <c r="E618" i="6"/>
  <c r="B618" i="6" s="1"/>
  <c r="E619" i="6"/>
  <c r="B619" i="6" s="1"/>
  <c r="E620" i="6"/>
  <c r="B620" i="6" s="1"/>
  <c r="E621" i="6"/>
  <c r="B621" i="6" s="1"/>
  <c r="E622" i="6"/>
  <c r="B622" i="6" s="1"/>
  <c r="E623" i="6"/>
  <c r="B623" i="6" s="1"/>
  <c r="E624" i="6"/>
  <c r="B624" i="6" s="1"/>
  <c r="E625" i="6"/>
  <c r="B625" i="6" s="1"/>
  <c r="E626" i="6"/>
  <c r="B626" i="6" s="1"/>
  <c r="E627" i="6"/>
  <c r="B627" i="6" s="1"/>
  <c r="E628" i="6"/>
  <c r="B628" i="6" s="1"/>
  <c r="E629" i="6"/>
  <c r="B629" i="6" s="1"/>
  <c r="E630" i="6"/>
  <c r="B630" i="6" s="1"/>
  <c r="E631" i="6"/>
  <c r="B631" i="6" s="1"/>
  <c r="E632" i="6"/>
  <c r="B632" i="6" s="1"/>
  <c r="E633" i="6"/>
  <c r="B633" i="6" s="1"/>
  <c r="E634" i="6"/>
  <c r="B634" i="6" s="1"/>
  <c r="E635" i="6"/>
  <c r="B635" i="6" s="1"/>
  <c r="E636" i="6"/>
  <c r="B636" i="6" s="1"/>
  <c r="E637" i="6"/>
  <c r="B637" i="6" s="1"/>
  <c r="E638" i="6"/>
  <c r="B638" i="6" s="1"/>
  <c r="E639" i="6"/>
  <c r="B639" i="6" s="1"/>
  <c r="E640" i="6"/>
  <c r="B640" i="6" s="1"/>
  <c r="E641" i="6"/>
  <c r="B641" i="6" s="1"/>
  <c r="E642" i="6"/>
  <c r="B642" i="6" s="1"/>
  <c r="E643" i="6"/>
  <c r="B643" i="6" s="1"/>
  <c r="E644" i="6"/>
  <c r="B644" i="6" s="1"/>
  <c r="E645" i="6"/>
  <c r="B645" i="6" s="1"/>
  <c r="E646" i="6"/>
  <c r="B646" i="6" s="1"/>
  <c r="E647" i="6"/>
  <c r="B647" i="6" s="1"/>
  <c r="E648" i="6"/>
  <c r="B648" i="6" s="1"/>
  <c r="E649" i="6"/>
  <c r="B649" i="6" s="1"/>
  <c r="E650" i="6"/>
  <c r="B650" i="6" s="1"/>
  <c r="E651" i="6"/>
  <c r="B651" i="6" s="1"/>
  <c r="E652" i="6"/>
  <c r="B652" i="6" s="1"/>
  <c r="E653" i="6"/>
  <c r="B653" i="6" s="1"/>
  <c r="E654" i="6"/>
  <c r="B654" i="6" s="1"/>
  <c r="E655" i="6"/>
  <c r="B655" i="6" s="1"/>
  <c r="E656" i="6"/>
  <c r="B656" i="6" s="1"/>
  <c r="E657" i="6"/>
  <c r="B657" i="6" s="1"/>
  <c r="E658" i="6"/>
  <c r="B658" i="6" s="1"/>
  <c r="E659" i="6"/>
  <c r="B659" i="6" s="1"/>
  <c r="E660" i="6"/>
  <c r="B660" i="6" s="1"/>
  <c r="E661" i="6"/>
  <c r="B661" i="6" s="1"/>
  <c r="E662" i="6"/>
  <c r="B662" i="6" s="1"/>
  <c r="E663" i="6"/>
  <c r="B663" i="6" s="1"/>
  <c r="E664" i="6"/>
  <c r="B664" i="6" s="1"/>
  <c r="E665" i="6"/>
  <c r="B665" i="6" s="1"/>
  <c r="E666" i="6"/>
  <c r="B666" i="6" s="1"/>
  <c r="E667" i="6"/>
  <c r="B667" i="6" s="1"/>
  <c r="E668" i="6"/>
  <c r="B668" i="6" s="1"/>
  <c r="E669" i="6"/>
  <c r="B669" i="6" s="1"/>
  <c r="E670" i="6"/>
  <c r="B670" i="6" s="1"/>
  <c r="E671" i="6"/>
  <c r="B671" i="6" s="1"/>
  <c r="E672" i="6"/>
  <c r="B672" i="6" s="1"/>
  <c r="E673" i="6"/>
  <c r="B673" i="6" s="1"/>
  <c r="E674" i="6"/>
  <c r="B674" i="6" s="1"/>
  <c r="E675" i="6"/>
  <c r="B675" i="6" s="1"/>
  <c r="E676" i="6"/>
  <c r="B676" i="6" s="1"/>
  <c r="E677" i="6"/>
  <c r="B677" i="6" s="1"/>
  <c r="E678" i="6"/>
  <c r="B678" i="6" s="1"/>
  <c r="E679" i="6"/>
  <c r="B679" i="6" s="1"/>
  <c r="E680" i="6"/>
  <c r="B680" i="6" s="1"/>
  <c r="E681" i="6"/>
  <c r="B681" i="6" s="1"/>
  <c r="E682" i="6"/>
  <c r="B682" i="6" s="1"/>
  <c r="E683" i="6"/>
  <c r="B683" i="6" s="1"/>
  <c r="E684" i="6"/>
  <c r="B684" i="6" s="1"/>
  <c r="E685" i="6"/>
  <c r="B685" i="6" s="1"/>
  <c r="E686" i="6"/>
  <c r="B686" i="6" s="1"/>
  <c r="E687" i="6"/>
  <c r="B687" i="6" s="1"/>
  <c r="E688" i="6"/>
  <c r="B688" i="6" s="1"/>
  <c r="E689" i="6"/>
  <c r="B689" i="6" s="1"/>
  <c r="E690" i="6"/>
  <c r="B690" i="6" s="1"/>
  <c r="E691" i="6"/>
  <c r="B691" i="6" s="1"/>
  <c r="E692" i="6"/>
  <c r="B692" i="6" s="1"/>
  <c r="E693" i="6"/>
  <c r="B693" i="6" s="1"/>
  <c r="E694" i="6"/>
  <c r="B694" i="6" s="1"/>
  <c r="E695" i="6"/>
  <c r="B695" i="6" s="1"/>
  <c r="E696" i="6"/>
  <c r="B696" i="6" s="1"/>
  <c r="E697" i="6"/>
  <c r="B697" i="6" s="1"/>
  <c r="E698" i="6"/>
  <c r="B698" i="6" s="1"/>
  <c r="E699" i="6"/>
  <c r="B699" i="6" s="1"/>
  <c r="E700" i="6"/>
  <c r="B700" i="6" s="1"/>
  <c r="E701" i="6"/>
  <c r="B701" i="6" s="1"/>
  <c r="E702" i="6"/>
  <c r="B702" i="6" s="1"/>
  <c r="E703" i="6"/>
  <c r="B703" i="6" s="1"/>
  <c r="E704" i="6"/>
  <c r="B704" i="6" s="1"/>
  <c r="E705" i="6"/>
  <c r="B705" i="6" s="1"/>
  <c r="E706" i="6"/>
  <c r="B706" i="6" s="1"/>
  <c r="E707" i="6"/>
  <c r="B707" i="6" s="1"/>
  <c r="E708" i="6"/>
  <c r="B708" i="6" s="1"/>
  <c r="E709" i="6"/>
  <c r="B709" i="6" s="1"/>
  <c r="E710" i="6"/>
  <c r="B710" i="6" s="1"/>
  <c r="E711" i="6"/>
  <c r="B711" i="6" s="1"/>
  <c r="E712" i="6"/>
  <c r="B712" i="6" s="1"/>
  <c r="E713" i="6"/>
  <c r="B713" i="6" s="1"/>
  <c r="E714" i="6"/>
  <c r="B714" i="6" s="1"/>
  <c r="E715" i="6"/>
  <c r="B715" i="6" s="1"/>
  <c r="E716" i="6"/>
  <c r="B716" i="6" s="1"/>
  <c r="E717" i="6"/>
  <c r="B717" i="6" s="1"/>
  <c r="E718" i="6"/>
  <c r="B718" i="6" s="1"/>
  <c r="E719" i="6"/>
  <c r="B719" i="6" s="1"/>
  <c r="E720" i="6"/>
  <c r="B720" i="6" s="1"/>
  <c r="E721" i="6"/>
  <c r="B721" i="6" s="1"/>
  <c r="E722" i="6"/>
  <c r="B722" i="6" s="1"/>
  <c r="E723" i="6"/>
  <c r="B723" i="6" s="1"/>
  <c r="E724" i="6"/>
  <c r="B724" i="6" s="1"/>
  <c r="E725" i="6"/>
  <c r="B725" i="6" s="1"/>
  <c r="E726" i="6"/>
  <c r="B726" i="6" s="1"/>
  <c r="E727" i="6"/>
  <c r="B727" i="6" s="1"/>
  <c r="E728" i="6"/>
  <c r="B728" i="6" s="1"/>
  <c r="E729" i="6"/>
  <c r="B729" i="6" s="1"/>
  <c r="E730" i="6"/>
  <c r="B730" i="6" s="1"/>
  <c r="E731" i="6"/>
  <c r="B731" i="6" s="1"/>
  <c r="E732" i="6"/>
  <c r="B732" i="6" s="1"/>
  <c r="E733" i="6"/>
  <c r="B733" i="6" s="1"/>
  <c r="E734" i="6"/>
  <c r="B734" i="6" s="1"/>
  <c r="E735" i="6"/>
  <c r="B735" i="6" s="1"/>
  <c r="E736" i="6"/>
  <c r="B736" i="6" s="1"/>
  <c r="E737" i="6"/>
  <c r="B737" i="6" s="1"/>
  <c r="F3" i="6"/>
  <c r="F4" i="6"/>
  <c r="F5" i="6"/>
  <c r="F6" i="6"/>
  <c r="F7" i="6"/>
  <c r="F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I3" i="6"/>
  <c r="I4" i="6"/>
  <c r="I5" i="6"/>
  <c r="I6" i="6"/>
  <c r="I7" i="6"/>
  <c r="I8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J3" i="6"/>
  <c r="J4" i="6"/>
  <c r="J5" i="6"/>
  <c r="J6" i="6"/>
  <c r="J7" i="6"/>
  <c r="J8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K3" i="6"/>
  <c r="K4" i="6"/>
  <c r="K5" i="6"/>
  <c r="K6" i="6"/>
  <c r="K7" i="6"/>
  <c r="K8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L3" i="6"/>
  <c r="L4" i="6"/>
  <c r="L5" i="6"/>
  <c r="L6" i="6"/>
  <c r="L7" i="6"/>
  <c r="L8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M3" i="6"/>
  <c r="M4" i="6"/>
  <c r="M5" i="6"/>
  <c r="M6" i="6"/>
  <c r="M7" i="6"/>
  <c r="M8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N3" i="6"/>
  <c r="N4" i="6"/>
  <c r="N5" i="6"/>
  <c r="N6" i="6"/>
  <c r="N7" i="6"/>
  <c r="N8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O3" i="6"/>
  <c r="O4" i="6"/>
  <c r="O5" i="6"/>
  <c r="O6" i="6"/>
  <c r="O7" i="6"/>
  <c r="O8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P3" i="6"/>
  <c r="P4" i="6"/>
  <c r="P5" i="6"/>
  <c r="P6" i="6"/>
  <c r="P7" i="6"/>
  <c r="P8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Q3" i="6"/>
  <c r="Q4" i="6"/>
  <c r="Q5" i="6"/>
  <c r="Q6" i="6"/>
  <c r="Q7" i="6"/>
  <c r="Q8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R3" i="6"/>
  <c r="R4" i="6"/>
  <c r="R5" i="6"/>
  <c r="R6" i="6"/>
  <c r="R7" i="6"/>
  <c r="R8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S3" i="6"/>
  <c r="S4" i="6"/>
  <c r="S5" i="6"/>
  <c r="S6" i="6"/>
  <c r="S7" i="6"/>
  <c r="S8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U3" i="6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V3" i="6"/>
  <c r="V4" i="6"/>
  <c r="V5" i="6"/>
  <c r="V6" i="6"/>
  <c r="V7" i="6"/>
  <c r="V8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W3" i="6"/>
  <c r="W4" i="6"/>
  <c r="W5" i="6"/>
  <c r="W6" i="6"/>
  <c r="W7" i="6"/>
  <c r="W8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X3" i="6"/>
  <c r="X4" i="6"/>
  <c r="X5" i="6"/>
  <c r="X6" i="6"/>
  <c r="X7" i="6"/>
  <c r="X8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Y3" i="6"/>
  <c r="Y4" i="6"/>
  <c r="Y5" i="6"/>
  <c r="Y6" i="6"/>
  <c r="Y7" i="6"/>
  <c r="Y8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Z3" i="6"/>
  <c r="Z4" i="6"/>
  <c r="Z5" i="6"/>
  <c r="Z6" i="6"/>
  <c r="Z7" i="6"/>
  <c r="Z8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T9" i="6"/>
  <c r="A736" i="6" l="1"/>
  <c r="A732" i="6"/>
  <c r="A728" i="6"/>
  <c r="A724" i="6"/>
  <c r="A720" i="6"/>
  <c r="A716" i="6"/>
  <c r="A712" i="6"/>
  <c r="A708" i="6"/>
  <c r="A704" i="6"/>
  <c r="A700" i="6"/>
  <c r="A696" i="6"/>
  <c r="A692" i="6"/>
  <c r="A688" i="6"/>
  <c r="A684" i="6"/>
  <c r="A680" i="6"/>
  <c r="A676" i="6"/>
  <c r="A672" i="6"/>
  <c r="A668" i="6"/>
  <c r="A664" i="6"/>
  <c r="A660" i="6"/>
  <c r="A656" i="6"/>
  <c r="A652" i="6"/>
  <c r="A648" i="6"/>
  <c r="A644" i="6"/>
  <c r="A640" i="6"/>
  <c r="A636" i="6"/>
  <c r="A632" i="6"/>
  <c r="A628" i="6"/>
  <c r="A624" i="6"/>
  <c r="A620" i="6"/>
  <c r="A616" i="6"/>
  <c r="A612" i="6"/>
  <c r="A608" i="6"/>
  <c r="A604" i="6"/>
  <c r="A600" i="6"/>
  <c r="A596" i="6"/>
  <c r="A592" i="6"/>
  <c r="A588" i="6"/>
  <c r="A584" i="6"/>
  <c r="A580" i="6"/>
  <c r="A576" i="6"/>
  <c r="A572" i="6"/>
  <c r="A568" i="6"/>
  <c r="A564" i="6"/>
  <c r="A560" i="6"/>
  <c r="A556" i="6"/>
  <c r="A552" i="6"/>
  <c r="A548" i="6"/>
  <c r="A544" i="6"/>
  <c r="A540" i="6"/>
  <c r="A536" i="6"/>
  <c r="A532" i="6"/>
  <c r="A528" i="6"/>
  <c r="A524" i="6"/>
  <c r="A520" i="6"/>
  <c r="A516" i="6"/>
  <c r="A512" i="6"/>
  <c r="A508" i="6"/>
  <c r="A504" i="6"/>
  <c r="A500" i="6"/>
  <c r="A496" i="6"/>
  <c r="A492" i="6"/>
  <c r="A488" i="6"/>
  <c r="A484" i="6"/>
  <c r="A480" i="6"/>
  <c r="A476" i="6"/>
  <c r="A472" i="6"/>
  <c r="A468" i="6"/>
  <c r="A464" i="6"/>
  <c r="A460" i="6"/>
  <c r="A456" i="6"/>
  <c r="A452" i="6"/>
  <c r="A448" i="6"/>
  <c r="A444" i="6"/>
  <c r="A440" i="6"/>
  <c r="A436" i="6"/>
  <c r="A432" i="6"/>
  <c r="A428" i="6"/>
  <c r="A424" i="6"/>
  <c r="A420" i="6"/>
  <c r="A416" i="6"/>
  <c r="A412" i="6"/>
  <c r="A408" i="6"/>
  <c r="A404" i="6"/>
  <c r="A400" i="6"/>
  <c r="A396" i="6"/>
  <c r="A392" i="6"/>
  <c r="A388" i="6"/>
  <c r="A384" i="6"/>
  <c r="A380" i="6"/>
  <c r="A376" i="6"/>
  <c r="A372" i="6"/>
  <c r="A368" i="6"/>
  <c r="A364" i="6"/>
  <c r="A360" i="6"/>
  <c r="A356" i="6"/>
  <c r="A352" i="6"/>
  <c r="A348" i="6"/>
  <c r="A344" i="6"/>
  <c r="A340" i="6"/>
  <c r="A336" i="6"/>
  <c r="A332" i="6"/>
  <c r="A328" i="6"/>
  <c r="A324" i="6"/>
  <c r="A320" i="6"/>
  <c r="A316" i="6"/>
  <c r="A312" i="6"/>
  <c r="A308" i="6"/>
  <c r="A304" i="6"/>
  <c r="A300" i="6"/>
  <c r="A296" i="6"/>
  <c r="A292" i="6"/>
  <c r="A288" i="6"/>
  <c r="A284" i="6"/>
  <c r="A280" i="6"/>
  <c r="A276" i="6"/>
  <c r="A272" i="6"/>
  <c r="A268" i="6"/>
  <c r="A264" i="6"/>
  <c r="A260" i="6"/>
  <c r="A256" i="6"/>
  <c r="A252" i="6"/>
  <c r="A248" i="6"/>
  <c r="A244" i="6"/>
  <c r="A240" i="6"/>
  <c r="A236" i="6"/>
  <c r="A232" i="6"/>
  <c r="A228" i="6"/>
  <c r="A224" i="6"/>
  <c r="A220" i="6"/>
  <c r="A216" i="6"/>
  <c r="A212" i="6"/>
  <c r="A208" i="6"/>
  <c r="A204" i="6"/>
  <c r="A200" i="6"/>
  <c r="A196" i="6"/>
  <c r="A192" i="6"/>
  <c r="A188" i="6"/>
  <c r="A184" i="6"/>
  <c r="A180" i="6"/>
  <c r="A176" i="6"/>
  <c r="A172" i="6"/>
  <c r="A168" i="6"/>
  <c r="A164" i="6"/>
  <c r="A160" i="6"/>
  <c r="A156" i="6"/>
  <c r="A152" i="6"/>
  <c r="A148" i="6"/>
  <c r="A144" i="6"/>
  <c r="A140" i="6"/>
  <c r="A136" i="6"/>
  <c r="A132" i="6"/>
  <c r="A128" i="6"/>
  <c r="A735" i="6"/>
  <c r="A731" i="6"/>
  <c r="A727" i="6"/>
  <c r="A723" i="6"/>
  <c r="A719" i="6"/>
  <c r="A715" i="6"/>
  <c r="A711" i="6"/>
  <c r="A707" i="6"/>
  <c r="A703" i="6"/>
  <c r="A699" i="6"/>
  <c r="A695" i="6"/>
  <c r="A691" i="6"/>
  <c r="A687" i="6"/>
  <c r="A683" i="6"/>
  <c r="A679" i="6"/>
  <c r="A675" i="6"/>
  <c r="A671" i="6"/>
  <c r="A667" i="6"/>
  <c r="A663" i="6"/>
  <c r="A659" i="6"/>
  <c r="A655" i="6"/>
  <c r="A651" i="6"/>
  <c r="A647" i="6"/>
  <c r="A643" i="6"/>
  <c r="A639" i="6"/>
  <c r="A635" i="6"/>
  <c r="A631" i="6"/>
  <c r="A627" i="6"/>
  <c r="A623" i="6"/>
  <c r="A619" i="6"/>
  <c r="A615" i="6"/>
  <c r="A611" i="6"/>
  <c r="A607" i="6"/>
  <c r="A603" i="6"/>
  <c r="A599" i="6"/>
  <c r="A595" i="6"/>
  <c r="A591" i="6"/>
  <c r="A587" i="6"/>
  <c r="A583" i="6"/>
  <c r="A579" i="6"/>
  <c r="A575" i="6"/>
  <c r="A571" i="6"/>
  <c r="A567" i="6"/>
  <c r="A563" i="6"/>
  <c r="A559" i="6"/>
  <c r="A555" i="6"/>
  <c r="A551" i="6"/>
  <c r="A547" i="6"/>
  <c r="A543" i="6"/>
  <c r="A539" i="6"/>
  <c r="A535" i="6"/>
  <c r="A531" i="6"/>
  <c r="A527" i="6"/>
  <c r="A523" i="6"/>
  <c r="A519" i="6"/>
  <c r="A515" i="6"/>
  <c r="A511" i="6"/>
  <c r="A507" i="6"/>
  <c r="A503" i="6"/>
  <c r="A499" i="6"/>
  <c r="A495" i="6"/>
  <c r="A491" i="6"/>
  <c r="A487" i="6"/>
  <c r="A483" i="6"/>
  <c r="A479" i="6"/>
  <c r="A475" i="6"/>
  <c r="A471" i="6"/>
  <c r="A467" i="6"/>
  <c r="A463" i="6"/>
  <c r="A459" i="6"/>
  <c r="A455" i="6"/>
  <c r="A451" i="6"/>
  <c r="A447" i="6"/>
  <c r="A443" i="6"/>
  <c r="A439" i="6"/>
  <c r="A435" i="6"/>
  <c r="A431" i="6"/>
  <c r="A427" i="6"/>
  <c r="A423" i="6"/>
  <c r="A419" i="6"/>
  <c r="A415" i="6"/>
  <c r="A411" i="6"/>
  <c r="A407" i="6"/>
  <c r="A403" i="6"/>
  <c r="A399" i="6"/>
  <c r="A395" i="6"/>
  <c r="A391" i="6"/>
  <c r="A387" i="6"/>
  <c r="A383" i="6"/>
  <c r="A379" i="6"/>
  <c r="A375" i="6"/>
  <c r="A371" i="6"/>
  <c r="A367" i="6"/>
  <c r="A363" i="6"/>
  <c r="A359" i="6"/>
  <c r="A355" i="6"/>
  <c r="A351" i="6"/>
  <c r="A347" i="6"/>
  <c r="A343" i="6"/>
  <c r="A339" i="6"/>
  <c r="A335" i="6"/>
  <c r="A331" i="6"/>
  <c r="A327" i="6"/>
  <c r="A323" i="6"/>
  <c r="A319" i="6"/>
  <c r="A315" i="6"/>
  <c r="A311" i="6"/>
  <c r="A307" i="6"/>
  <c r="A303" i="6"/>
  <c r="A299" i="6"/>
  <c r="A295" i="6"/>
  <c r="A291" i="6"/>
  <c r="A287" i="6"/>
  <c r="A283" i="6"/>
  <c r="A279" i="6"/>
  <c r="A275" i="6"/>
  <c r="A271" i="6"/>
  <c r="A267" i="6"/>
  <c r="A263" i="6"/>
  <c r="A259" i="6"/>
  <c r="A255" i="6"/>
  <c r="A251" i="6"/>
  <c r="A247" i="6"/>
  <c r="A243" i="6"/>
  <c r="A239" i="6"/>
  <c r="A235" i="6"/>
  <c r="A231" i="6"/>
  <c r="A227" i="6"/>
  <c r="A223" i="6"/>
  <c r="A219" i="6"/>
  <c r="A215" i="6"/>
  <c r="A211" i="6"/>
  <c r="A207" i="6"/>
  <c r="A203" i="6"/>
  <c r="A199" i="6"/>
  <c r="A195" i="6"/>
  <c r="A191" i="6"/>
  <c r="A187" i="6"/>
  <c r="A183" i="6"/>
  <c r="A179" i="6"/>
  <c r="A175" i="6"/>
  <c r="A111" i="6"/>
  <c r="A95" i="6"/>
  <c r="A79" i="6"/>
  <c r="A63" i="6"/>
  <c r="A47" i="6"/>
  <c r="A31" i="6"/>
  <c r="A15" i="6"/>
  <c r="A734" i="6"/>
  <c r="A730" i="6"/>
  <c r="A726" i="6"/>
  <c r="A722" i="6"/>
  <c r="A718" i="6"/>
  <c r="A714" i="6"/>
  <c r="A710" i="6"/>
  <c r="A706" i="6"/>
  <c r="A702" i="6"/>
  <c r="A698" i="6"/>
  <c r="A694" i="6"/>
  <c r="A690" i="6"/>
  <c r="A686" i="6"/>
  <c r="A682" i="6"/>
  <c r="A678" i="6"/>
  <c r="A674" i="6"/>
  <c r="A670" i="6"/>
  <c r="A666" i="6"/>
  <c r="A662" i="6"/>
  <c r="A658" i="6"/>
  <c r="A654" i="6"/>
  <c r="A650" i="6"/>
  <c r="A646" i="6"/>
  <c r="A642" i="6"/>
  <c r="A638" i="6"/>
  <c r="A634" i="6"/>
  <c r="A630" i="6"/>
  <c r="A626" i="6"/>
  <c r="A622" i="6"/>
  <c r="A618" i="6"/>
  <c r="A614" i="6"/>
  <c r="A610" i="6"/>
  <c r="A606" i="6"/>
  <c r="A602" i="6"/>
  <c r="A598" i="6"/>
  <c r="A594" i="6"/>
  <c r="A590" i="6"/>
  <c r="A586" i="6"/>
  <c r="A582" i="6"/>
  <c r="A578" i="6"/>
  <c r="A574" i="6"/>
  <c r="A570" i="6"/>
  <c r="A566" i="6"/>
  <c r="A562" i="6"/>
  <c r="A558" i="6"/>
  <c r="A554" i="6"/>
  <c r="A550" i="6"/>
  <c r="A546" i="6"/>
  <c r="A542" i="6"/>
  <c r="A538" i="6"/>
  <c r="A534" i="6"/>
  <c r="A530" i="6"/>
  <c r="A526" i="6"/>
  <c r="A522" i="6"/>
  <c r="A518" i="6"/>
  <c r="A514" i="6"/>
  <c r="A510" i="6"/>
  <c r="A506" i="6"/>
  <c r="A502" i="6"/>
  <c r="A498" i="6"/>
  <c r="A494" i="6"/>
  <c r="A490" i="6"/>
  <c r="A486" i="6"/>
  <c r="A482" i="6"/>
  <c r="A478" i="6"/>
  <c r="A474" i="6"/>
  <c r="A470" i="6"/>
  <c r="A466" i="6"/>
  <c r="A462" i="6"/>
  <c r="A458" i="6"/>
  <c r="A454" i="6"/>
  <c r="A450" i="6"/>
  <c r="A446" i="6"/>
  <c r="A442" i="6"/>
  <c r="A438" i="6"/>
  <c r="A434" i="6"/>
  <c r="A430" i="6"/>
  <c r="A426" i="6"/>
  <c r="A422" i="6"/>
  <c r="A418" i="6"/>
  <c r="A414" i="6"/>
  <c r="A410" i="6"/>
  <c r="A406" i="6"/>
  <c r="A402" i="6"/>
  <c r="A398" i="6"/>
  <c r="A394" i="6"/>
  <c r="A390" i="6"/>
  <c r="A386" i="6"/>
  <c r="A382" i="6"/>
  <c r="A378" i="6"/>
  <c r="A374" i="6"/>
  <c r="A370" i="6"/>
  <c r="A366" i="6"/>
  <c r="A362" i="6"/>
  <c r="A358" i="6"/>
  <c r="A354" i="6"/>
  <c r="A350" i="6"/>
  <c r="A346" i="6"/>
  <c r="A342" i="6"/>
  <c r="A338" i="6"/>
  <c r="A334" i="6"/>
  <c r="A330" i="6"/>
  <c r="A326" i="6"/>
  <c r="A322" i="6"/>
  <c r="A318" i="6"/>
  <c r="A314" i="6"/>
  <c r="A310" i="6"/>
  <c r="A258" i="6"/>
  <c r="A737" i="6"/>
  <c r="A733" i="6"/>
  <c r="A729" i="6"/>
  <c r="A725" i="6"/>
  <c r="A721" i="6"/>
  <c r="A717" i="6"/>
  <c r="A713" i="6"/>
  <c r="A709" i="6"/>
  <c r="A705" i="6"/>
  <c r="A701" i="6"/>
  <c r="A697" i="6"/>
  <c r="A693" i="6"/>
  <c r="A689" i="6"/>
  <c r="A685" i="6"/>
  <c r="A681" i="6"/>
  <c r="A677" i="6"/>
  <c r="A673" i="6"/>
  <c r="A669" i="6"/>
  <c r="A665" i="6"/>
  <c r="A661" i="6"/>
  <c r="A657" i="6"/>
  <c r="A653" i="6"/>
  <c r="A649" i="6"/>
  <c r="A645" i="6"/>
  <c r="A641" i="6"/>
  <c r="A637" i="6"/>
  <c r="A633" i="6"/>
  <c r="A629" i="6"/>
  <c r="A625" i="6"/>
  <c r="A621" i="6"/>
  <c r="A617" i="6"/>
  <c r="A613" i="6"/>
  <c r="A609" i="6"/>
  <c r="A605" i="6"/>
  <c r="A601" i="6"/>
  <c r="A597" i="6"/>
  <c r="A593" i="6"/>
  <c r="A589" i="6"/>
  <c r="A585" i="6"/>
  <c r="A581" i="6"/>
  <c r="A577" i="6"/>
  <c r="A573" i="6"/>
  <c r="A569" i="6"/>
  <c r="A565" i="6"/>
  <c r="A561" i="6"/>
  <c r="A557" i="6"/>
  <c r="A553" i="6"/>
  <c r="A549" i="6"/>
  <c r="A545" i="6"/>
  <c r="A541" i="6"/>
  <c r="A537" i="6"/>
  <c r="A533" i="6"/>
  <c r="A529" i="6"/>
  <c r="A525" i="6"/>
  <c r="A521" i="6"/>
  <c r="A517" i="6"/>
  <c r="A513" i="6"/>
  <c r="A509" i="6"/>
  <c r="A505" i="6"/>
  <c r="A501" i="6"/>
  <c r="A497" i="6"/>
  <c r="A493" i="6"/>
  <c r="A489" i="6"/>
  <c r="A485" i="6"/>
  <c r="A481" i="6"/>
  <c r="A477" i="6"/>
  <c r="A473" i="6"/>
  <c r="A469" i="6"/>
  <c r="A465" i="6"/>
  <c r="A461" i="6"/>
  <c r="A457" i="6"/>
  <c r="A453" i="6"/>
  <c r="A449" i="6"/>
  <c r="A445" i="6"/>
  <c r="A441" i="6"/>
  <c r="A437" i="6"/>
  <c r="A433" i="6"/>
  <c r="A429" i="6"/>
  <c r="A425" i="6"/>
  <c r="A421" i="6"/>
  <c r="A417" i="6"/>
  <c r="A413" i="6"/>
  <c r="A409" i="6"/>
  <c r="A405" i="6"/>
  <c r="A401" i="6"/>
  <c r="A397" i="6"/>
  <c r="A393" i="6"/>
  <c r="A389" i="6"/>
  <c r="A385" i="6"/>
  <c r="A381" i="6"/>
  <c r="A377" i="6"/>
  <c r="A373" i="6"/>
  <c r="A369" i="6"/>
  <c r="A365" i="6"/>
  <c r="A361" i="6"/>
  <c r="A357" i="6"/>
  <c r="A353" i="6"/>
  <c r="A349" i="6"/>
  <c r="A345" i="6"/>
  <c r="A341" i="6"/>
  <c r="A337" i="6"/>
  <c r="A333" i="6"/>
  <c r="A329" i="6"/>
  <c r="A325" i="6"/>
  <c r="A321" i="6"/>
  <c r="A317" i="6"/>
  <c r="A313" i="6"/>
  <c r="A309" i="6"/>
  <c r="A305" i="6"/>
  <c r="A301" i="6"/>
  <c r="A297" i="6"/>
  <c r="A293" i="6"/>
  <c r="A289" i="6"/>
  <c r="A285" i="6"/>
  <c r="A281" i="6"/>
  <c r="A277" i="6"/>
  <c r="A273" i="6"/>
  <c r="A269" i="6"/>
  <c r="A265" i="6"/>
  <c r="A261" i="6"/>
  <c r="A257" i="6"/>
  <c r="A253" i="6"/>
  <c r="A249" i="6"/>
  <c r="A245" i="6"/>
  <c r="A241" i="6"/>
  <c r="A237" i="6"/>
  <c r="A233" i="6"/>
  <c r="A229" i="6"/>
  <c r="A225" i="6"/>
  <c r="A221" i="6"/>
  <c r="A217" i="6"/>
  <c r="A213" i="6"/>
  <c r="A209" i="6"/>
  <c r="A205" i="6"/>
  <c r="A201" i="6"/>
  <c r="A197" i="6"/>
  <c r="A193" i="6"/>
  <c r="A189" i="6"/>
  <c r="A185" i="6"/>
  <c r="A181" i="6"/>
  <c r="A177" i="6"/>
  <c r="A173" i="6"/>
  <c r="A169" i="6"/>
  <c r="A165" i="6"/>
  <c r="A161" i="6"/>
  <c r="A157" i="6"/>
  <c r="A153" i="6"/>
  <c r="A149" i="6"/>
  <c r="A145" i="6"/>
  <c r="A141" i="6"/>
  <c r="A137" i="6"/>
  <c r="A133" i="6"/>
  <c r="A129" i="6"/>
  <c r="A125" i="6"/>
  <c r="A121" i="6"/>
  <c r="A117" i="6"/>
  <c r="A113" i="6"/>
  <c r="A109" i="6"/>
  <c r="A105" i="6"/>
  <c r="A101" i="6"/>
  <c r="A97" i="6"/>
  <c r="A93" i="6"/>
  <c r="A89" i="6"/>
  <c r="A85" i="6"/>
  <c r="A81" i="6"/>
  <c r="A77" i="6"/>
  <c r="A73" i="6"/>
  <c r="A69" i="6"/>
  <c r="A65" i="6"/>
  <c r="A61" i="6"/>
  <c r="A57" i="6"/>
  <c r="A53" i="6"/>
  <c r="A49" i="6"/>
  <c r="A45" i="6"/>
  <c r="A41" i="6"/>
  <c r="A37" i="6"/>
  <c r="A33" i="6"/>
  <c r="A29" i="6"/>
  <c r="A25" i="6"/>
  <c r="A21" i="6"/>
  <c r="A17" i="6"/>
  <c r="A13" i="6"/>
  <c r="A5" i="6"/>
  <c r="A124" i="6"/>
  <c r="A120" i="6"/>
  <c r="A116" i="6"/>
  <c r="A112" i="6"/>
  <c r="A108" i="6"/>
  <c r="A104" i="6"/>
  <c r="A100" i="6"/>
  <c r="A96" i="6"/>
  <c r="A92" i="6"/>
  <c r="A88" i="6"/>
  <c r="A84" i="6"/>
  <c r="A80" i="6"/>
  <c r="A76" i="6"/>
  <c r="A72" i="6"/>
  <c r="A68" i="6"/>
  <c r="A64" i="6"/>
  <c r="A60" i="6"/>
  <c r="A56" i="6"/>
  <c r="A52" i="6"/>
  <c r="A48" i="6"/>
  <c r="A44" i="6"/>
  <c r="A40" i="6"/>
  <c r="A36" i="6"/>
  <c r="A32" i="6"/>
  <c r="A28" i="6"/>
  <c r="A24" i="6"/>
  <c r="A20" i="6"/>
  <c r="A16" i="6"/>
  <c r="A12" i="6"/>
  <c r="A8" i="6"/>
  <c r="A4" i="6"/>
  <c r="A171" i="6"/>
  <c r="A167" i="6"/>
  <c r="A163" i="6"/>
  <c r="A159" i="6"/>
  <c r="A155" i="6"/>
  <c r="A151" i="6"/>
  <c r="A147" i="6"/>
  <c r="A143" i="6"/>
  <c r="A139" i="6"/>
  <c r="A135" i="6"/>
  <c r="A131" i="6"/>
  <c r="A127" i="6"/>
  <c r="A123" i="6"/>
  <c r="A119" i="6"/>
  <c r="A115" i="6"/>
  <c r="A107" i="6"/>
  <c r="A103" i="6"/>
  <c r="A99" i="6"/>
  <c r="A91" i="6"/>
  <c r="A87" i="6"/>
  <c r="A83" i="6"/>
  <c r="A75" i="6"/>
  <c r="A71" i="6"/>
  <c r="A67" i="6"/>
  <c r="A59" i="6"/>
  <c r="A55" i="6"/>
  <c r="A51" i="6"/>
  <c r="A43" i="6"/>
  <c r="A39" i="6"/>
  <c r="A35" i="6"/>
  <c r="A27" i="6"/>
  <c r="A23" i="6"/>
  <c r="A19" i="6"/>
  <c r="A11" i="6"/>
  <c r="A7" i="6"/>
  <c r="A3" i="6"/>
  <c r="A306" i="6"/>
  <c r="A302" i="6"/>
  <c r="A298" i="6"/>
  <c r="A294" i="6"/>
  <c r="A290" i="6"/>
  <c r="A286" i="6"/>
  <c r="A282" i="6"/>
  <c r="A278" i="6"/>
  <c r="A274" i="6"/>
  <c r="A270" i="6"/>
  <c r="A266" i="6"/>
  <c r="A262" i="6"/>
  <c r="A254" i="6"/>
  <c r="A250" i="6"/>
  <c r="A246" i="6"/>
  <c r="A242" i="6"/>
  <c r="A238" i="6"/>
  <c r="A234" i="6"/>
  <c r="A230" i="6"/>
  <c r="A226" i="6"/>
  <c r="A222" i="6"/>
  <c r="A218" i="6"/>
  <c r="A214" i="6"/>
  <c r="A210" i="6"/>
  <c r="A206" i="6"/>
  <c r="A202" i="6"/>
  <c r="A198" i="6"/>
  <c r="A194" i="6"/>
  <c r="A190" i="6"/>
  <c r="A186" i="6"/>
  <c r="A182" i="6"/>
  <c r="A178" i="6"/>
  <c r="A174" i="6"/>
  <c r="A170" i="6"/>
  <c r="A166" i="6"/>
  <c r="A162" i="6"/>
  <c r="A158" i="6"/>
  <c r="A154" i="6"/>
  <c r="A150" i="6"/>
  <c r="A146" i="6"/>
  <c r="A142" i="6"/>
  <c r="A138" i="6"/>
  <c r="A134" i="6"/>
  <c r="A130" i="6"/>
  <c r="A126" i="6"/>
  <c r="A122" i="6"/>
  <c r="A118" i="6"/>
  <c r="A114" i="6"/>
  <c r="A110" i="6"/>
  <c r="A106" i="6"/>
  <c r="A102" i="6"/>
  <c r="A98" i="6"/>
  <c r="A94" i="6"/>
  <c r="A90" i="6"/>
  <c r="A86" i="6"/>
  <c r="A82" i="6"/>
  <c r="A78" i="6"/>
  <c r="A74" i="6"/>
  <c r="A70" i="6"/>
  <c r="A66" i="6"/>
  <c r="A62" i="6"/>
  <c r="A58" i="6"/>
  <c r="A54" i="6"/>
  <c r="A50" i="6"/>
  <c r="A46" i="6"/>
  <c r="A42" i="6"/>
  <c r="A38" i="6"/>
  <c r="A34" i="6"/>
  <c r="A30" i="6"/>
  <c r="A26" i="6"/>
  <c r="A22" i="6"/>
  <c r="A18" i="6"/>
  <c r="A14" i="6"/>
  <c r="A10" i="6"/>
  <c r="A6" i="6"/>
  <c r="D194" i="24"/>
  <c r="D222" i="24"/>
  <c r="D230" i="24"/>
  <c r="D238" i="24"/>
  <c r="D258" i="24"/>
  <c r="D278" i="24"/>
  <c r="D286" i="24"/>
  <c r="D294" i="24"/>
  <c r="D302" i="24"/>
  <c r="D310" i="24"/>
  <c r="D326" i="24"/>
  <c r="D334" i="24"/>
  <c r="D590" i="24"/>
  <c r="D606" i="24"/>
  <c r="D609" i="24"/>
  <c r="D617" i="24"/>
  <c r="D622" i="24"/>
  <c r="D625" i="24"/>
  <c r="D634" i="24"/>
  <c r="D639" i="24"/>
  <c r="D641" i="24"/>
  <c r="D650" i="24"/>
  <c r="D657" i="24"/>
  <c r="D658" i="24"/>
  <c r="D666" i="24"/>
  <c r="D671" i="24"/>
  <c r="D678" i="24"/>
  <c r="D690" i="24"/>
  <c r="D322" i="24"/>
  <c r="D344" i="24"/>
  <c r="D352" i="24"/>
  <c r="D360" i="24"/>
  <c r="D368" i="24"/>
  <c r="D372" i="24"/>
  <c r="D380" i="24"/>
  <c r="D384" i="24"/>
  <c r="D388" i="24"/>
  <c r="D392" i="24"/>
  <c r="D396" i="24"/>
  <c r="D400" i="24"/>
  <c r="D404" i="24"/>
  <c r="D408" i="24"/>
  <c r="D412" i="24"/>
  <c r="D416" i="24"/>
  <c r="D420" i="24"/>
  <c r="D424" i="24"/>
  <c r="D428" i="24"/>
  <c r="D432" i="24"/>
  <c r="D436" i="24"/>
  <c r="D444" i="24"/>
  <c r="D448" i="24"/>
  <c r="D452" i="24"/>
  <c r="D456" i="24"/>
  <c r="D460" i="24"/>
  <c r="D468" i="24"/>
  <c r="D472" i="24"/>
  <c r="D480" i="24"/>
  <c r="D484" i="24"/>
  <c r="D488" i="24"/>
  <c r="D492" i="24"/>
  <c r="D496" i="24"/>
  <c r="D500" i="24"/>
  <c r="D504" i="24"/>
  <c r="D508" i="24"/>
  <c r="D512" i="24"/>
  <c r="D516" i="24"/>
  <c r="D520" i="24"/>
  <c r="D524" i="24"/>
  <c r="D528" i="24"/>
  <c r="D532" i="24"/>
  <c r="D536" i="24"/>
  <c r="D540" i="24"/>
  <c r="D544" i="24"/>
  <c r="D548" i="24"/>
  <c r="D552" i="24"/>
  <c r="D556" i="24"/>
  <c r="D560" i="24"/>
  <c r="D564" i="24"/>
  <c r="D568" i="24"/>
  <c r="D572" i="24"/>
  <c r="D576" i="24"/>
  <c r="D580" i="24"/>
  <c r="D584" i="24"/>
  <c r="D592" i="24"/>
  <c r="D597" i="24"/>
  <c r="D604" i="24"/>
  <c r="D608" i="24"/>
  <c r="D612" i="24"/>
  <c r="D613" i="24"/>
  <c r="D616" i="24"/>
  <c r="D620" i="24"/>
  <c r="D621" i="24"/>
  <c r="D624" i="24"/>
  <c r="D632" i="24"/>
  <c r="D636" i="24"/>
  <c r="D637" i="24"/>
  <c r="D644" i="24"/>
  <c r="D652" i="24"/>
  <c r="D653" i="24"/>
  <c r="D660" i="24"/>
  <c r="D664" i="24"/>
  <c r="D665" i="24"/>
  <c r="D668" i="24"/>
  <c r="D672" i="24"/>
  <c r="D676" i="24"/>
  <c r="D680" i="24"/>
  <c r="D684" i="24"/>
  <c r="D685" i="24"/>
  <c r="D688" i="24"/>
  <c r="D689" i="24"/>
  <c r="D692" i="24"/>
  <c r="D693" i="24"/>
  <c r="D683" i="24"/>
  <c r="D662" i="24"/>
  <c r="D670" i="24"/>
  <c r="D328" i="24"/>
  <c r="D343" i="24"/>
  <c r="D351" i="24"/>
  <c r="D359" i="24"/>
  <c r="D363" i="24"/>
  <c r="D367" i="24"/>
  <c r="D375" i="24"/>
  <c r="D379" i="24"/>
  <c r="D383" i="24"/>
  <c r="D391" i="24"/>
  <c r="D395" i="24"/>
  <c r="D399" i="24"/>
  <c r="D403" i="24"/>
  <c r="D407" i="24"/>
  <c r="D415" i="24"/>
  <c r="D419" i="24"/>
  <c r="D423" i="24"/>
  <c r="D431" i="24"/>
  <c r="D439" i="24"/>
  <c r="D447" i="24"/>
  <c r="D451" i="24"/>
  <c r="D459" i="24"/>
  <c r="D463" i="24"/>
  <c r="D467" i="24"/>
  <c r="D471" i="24"/>
  <c r="D475" i="24"/>
  <c r="D483" i="24"/>
  <c r="D487" i="24"/>
  <c r="D495" i="24"/>
  <c r="D503" i="24"/>
  <c r="D511" i="24"/>
  <c r="D515" i="24"/>
  <c r="D523" i="24"/>
  <c r="D531" i="24"/>
  <c r="D539" i="24"/>
  <c r="D547" i="24"/>
  <c r="D551" i="24"/>
  <c r="D555" i="24"/>
  <c r="D559" i="24"/>
  <c r="D563" i="24"/>
  <c r="D567" i="24"/>
  <c r="D571" i="24"/>
  <c r="D575" i="24"/>
  <c r="D579" i="24"/>
  <c r="D583" i="24"/>
  <c r="D587" i="24"/>
  <c r="D589" i="24"/>
  <c r="D591" i="24"/>
  <c r="D599" i="24"/>
  <c r="D603" i="24"/>
  <c r="D607" i="24"/>
  <c r="D611" i="24"/>
  <c r="D615" i="24"/>
  <c r="D623" i="24"/>
  <c r="D627" i="24"/>
  <c r="D631" i="24"/>
  <c r="D635" i="24"/>
  <c r="D643" i="24"/>
  <c r="D651" i="24"/>
  <c r="D659" i="24"/>
  <c r="D663" i="24"/>
  <c r="D667" i="24"/>
  <c r="D675" i="24"/>
  <c r="D679" i="24"/>
  <c r="D654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602" i="24"/>
  <c r="A603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74" i="24"/>
  <c r="A675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743" i="24"/>
  <c r="A744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809" i="24"/>
  <c r="A810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A834" i="24"/>
  <c r="A835" i="24"/>
  <c r="A836" i="24"/>
  <c r="A837" i="24"/>
  <c r="A838" i="24"/>
  <c r="A839" i="24"/>
  <c r="A840" i="24"/>
  <c r="A841" i="24"/>
  <c r="A842" i="24"/>
  <c r="A843" i="24"/>
  <c r="A844" i="24"/>
  <c r="A845" i="24"/>
  <c r="A846" i="24"/>
  <c r="A847" i="24"/>
  <c r="A848" i="24"/>
  <c r="A849" i="24"/>
  <c r="A850" i="24"/>
  <c r="A851" i="24"/>
  <c r="A852" i="24"/>
  <c r="A853" i="24"/>
  <c r="A854" i="24"/>
  <c r="A855" i="24"/>
  <c r="A856" i="24"/>
  <c r="A857" i="24"/>
  <c r="A858" i="24"/>
  <c r="A859" i="24"/>
  <c r="A860" i="24"/>
  <c r="A861" i="24"/>
  <c r="A862" i="24"/>
  <c r="A863" i="24"/>
  <c r="A864" i="24"/>
  <c r="A865" i="24"/>
  <c r="A866" i="24"/>
  <c r="A867" i="24"/>
  <c r="A868" i="24"/>
  <c r="A869" i="24"/>
  <c r="A870" i="24"/>
  <c r="A871" i="24"/>
  <c r="A872" i="24"/>
  <c r="A873" i="24"/>
  <c r="A874" i="24"/>
  <c r="A875" i="24"/>
  <c r="A876" i="24"/>
  <c r="A877" i="24"/>
  <c r="A878" i="24"/>
  <c r="A879" i="24"/>
  <c r="A880" i="24"/>
  <c r="A881" i="24"/>
  <c r="A882" i="24"/>
  <c r="A883" i="24"/>
  <c r="A884" i="24"/>
  <c r="A885" i="24"/>
  <c r="A886" i="24"/>
  <c r="A887" i="24"/>
  <c r="A888" i="24"/>
  <c r="A889" i="24"/>
  <c r="A890" i="24"/>
  <c r="A891" i="24"/>
  <c r="A892" i="24"/>
  <c r="A893" i="24"/>
  <c r="A894" i="24"/>
  <c r="A895" i="24"/>
  <c r="A896" i="24"/>
  <c r="A897" i="24"/>
  <c r="A898" i="24"/>
  <c r="A899" i="24"/>
  <c r="A900" i="24"/>
  <c r="A901" i="24"/>
  <c r="A902" i="24"/>
  <c r="A903" i="24"/>
  <c r="A904" i="24"/>
  <c r="A905" i="24"/>
  <c r="A906" i="24"/>
  <c r="A907" i="24"/>
  <c r="A908" i="24"/>
  <c r="A909" i="24"/>
  <c r="A910" i="24"/>
  <c r="A911" i="24"/>
  <c r="A912" i="24"/>
  <c r="A913" i="24"/>
  <c r="A914" i="24"/>
  <c r="A915" i="24"/>
  <c r="A916" i="24"/>
  <c r="A917" i="24"/>
  <c r="A918" i="24"/>
  <c r="A919" i="24"/>
  <c r="A920" i="24"/>
  <c r="A921" i="24"/>
  <c r="A922" i="24"/>
  <c r="A923" i="24"/>
  <c r="A924" i="24"/>
  <c r="A925" i="24"/>
  <c r="A926" i="24"/>
  <c r="A927" i="24"/>
  <c r="A928" i="24"/>
  <c r="A929" i="24"/>
  <c r="A930" i="24"/>
  <c r="A931" i="24"/>
  <c r="A932" i="24"/>
  <c r="A933" i="24"/>
  <c r="A934" i="24"/>
  <c r="A935" i="24"/>
  <c r="A936" i="24"/>
  <c r="A937" i="24"/>
  <c r="A938" i="24"/>
  <c r="A939" i="24"/>
  <c r="A940" i="24"/>
  <c r="A941" i="24"/>
  <c r="A942" i="24"/>
  <c r="A943" i="24"/>
  <c r="A944" i="24"/>
  <c r="A945" i="24"/>
  <c r="A946" i="24"/>
  <c r="A947" i="24"/>
  <c r="A948" i="24"/>
  <c r="A949" i="24"/>
  <c r="A950" i="24"/>
  <c r="A951" i="24"/>
  <c r="A952" i="24"/>
  <c r="A953" i="24"/>
  <c r="A954" i="24"/>
  <c r="A955" i="24"/>
  <c r="A956" i="24"/>
  <c r="A957" i="24"/>
  <c r="A958" i="24"/>
  <c r="A959" i="24"/>
  <c r="A960" i="24"/>
  <c r="A961" i="24"/>
  <c r="A962" i="24"/>
  <c r="A963" i="24"/>
  <c r="A964" i="24"/>
  <c r="A965" i="24"/>
  <c r="A966" i="24"/>
  <c r="A967" i="24"/>
  <c r="A968" i="24"/>
  <c r="A969" i="24"/>
  <c r="A970" i="24"/>
  <c r="A971" i="24"/>
  <c r="A972" i="24"/>
  <c r="A973" i="24"/>
  <c r="A974" i="24"/>
  <c r="A975" i="24"/>
  <c r="A976" i="24"/>
  <c r="A977" i="24"/>
  <c r="A978" i="24"/>
  <c r="A979" i="24"/>
  <c r="A980" i="24"/>
  <c r="A981" i="24"/>
  <c r="A982" i="24"/>
  <c r="A983" i="24"/>
  <c r="A984" i="24"/>
  <c r="A985" i="24"/>
  <c r="A986" i="24"/>
  <c r="A987" i="24"/>
  <c r="A988" i="24"/>
  <c r="A989" i="24"/>
  <c r="A990" i="24"/>
  <c r="A991" i="24"/>
  <c r="A992" i="24"/>
  <c r="A993" i="24"/>
  <c r="A994" i="24"/>
  <c r="A995" i="24"/>
  <c r="A996" i="24"/>
  <c r="A997" i="24"/>
  <c r="A998" i="24"/>
  <c r="A999" i="24"/>
  <c r="I23" i="24"/>
  <c r="D303" i="24"/>
  <c r="D311" i="24"/>
  <c r="D335" i="24"/>
  <c r="D330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1" i="24"/>
  <c r="D212" i="24"/>
  <c r="D213" i="24"/>
  <c r="D214" i="24"/>
  <c r="D215" i="24"/>
  <c r="D216" i="24"/>
  <c r="D217" i="24"/>
  <c r="D218" i="24"/>
  <c r="D219" i="24"/>
  <c r="D220" i="24"/>
  <c r="D221" i="24"/>
  <c r="D223" i="24"/>
  <c r="D224" i="24"/>
  <c r="D225" i="24"/>
  <c r="D227" i="24"/>
  <c r="D228" i="24"/>
  <c r="D229" i="24"/>
  <c r="D231" i="24"/>
  <c r="D232" i="24"/>
  <c r="D233" i="24"/>
  <c r="D234" i="24"/>
  <c r="D235" i="24"/>
  <c r="D236" i="24"/>
  <c r="D237" i="24"/>
  <c r="D239" i="24"/>
  <c r="D240" i="24"/>
  <c r="D241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5" i="24"/>
  <c r="D276" i="24"/>
  <c r="D277" i="24"/>
  <c r="D279" i="24"/>
  <c r="D280" i="24"/>
  <c r="D281" i="24"/>
  <c r="D282" i="24"/>
  <c r="D283" i="24"/>
  <c r="D284" i="24"/>
  <c r="D285" i="24"/>
  <c r="D287" i="24"/>
  <c r="D288" i="24"/>
  <c r="D289" i="24"/>
  <c r="D291" i="24"/>
  <c r="D292" i="24"/>
  <c r="D293" i="24"/>
  <c r="D295" i="24"/>
  <c r="D296" i="24"/>
  <c r="D297" i="24"/>
  <c r="D298" i="24"/>
  <c r="D299" i="24"/>
  <c r="D300" i="24"/>
  <c r="D301" i="24"/>
  <c r="D305" i="24"/>
  <c r="D307" i="24"/>
  <c r="D308" i="24"/>
  <c r="D309" i="24"/>
  <c r="D313" i="24"/>
  <c r="D314" i="24"/>
  <c r="D315" i="24"/>
  <c r="D316" i="24"/>
  <c r="D317" i="24"/>
  <c r="D318" i="24"/>
  <c r="D321" i="24"/>
  <c r="D323" i="24"/>
  <c r="D324" i="24"/>
  <c r="D325" i="24"/>
  <c r="D329" i="24"/>
  <c r="D331" i="24"/>
  <c r="D332" i="24"/>
  <c r="D333" i="24"/>
  <c r="D337" i="24"/>
  <c r="D339" i="24"/>
  <c r="D340" i="24"/>
  <c r="D341" i="24"/>
  <c r="D342" i="24"/>
  <c r="D345" i="24"/>
  <c r="D346" i="24"/>
  <c r="D349" i="24"/>
  <c r="D350" i="24"/>
  <c r="D353" i="24"/>
  <c r="D354" i="24"/>
  <c r="D357" i="24"/>
  <c r="D358" i="24"/>
  <c r="D361" i="24"/>
  <c r="D362" i="24"/>
  <c r="D365" i="24"/>
  <c r="D366" i="24"/>
  <c r="D369" i="24"/>
  <c r="D370" i="24"/>
  <c r="D373" i="24"/>
  <c r="D374" i="24"/>
  <c r="D377" i="24"/>
  <c r="D378" i="24"/>
  <c r="D381" i="24"/>
  <c r="D382" i="24"/>
  <c r="D385" i="24"/>
  <c r="D386" i="24"/>
  <c r="D389" i="24"/>
  <c r="D390" i="24"/>
  <c r="D393" i="24"/>
  <c r="D394" i="24"/>
  <c r="D397" i="24"/>
  <c r="D398" i="24"/>
  <c r="D401" i="24"/>
  <c r="D402" i="24"/>
  <c r="D405" i="24"/>
  <c r="D406" i="24"/>
  <c r="D409" i="24"/>
  <c r="D410" i="24"/>
  <c r="D413" i="24"/>
  <c r="D414" i="24"/>
  <c r="D417" i="24"/>
  <c r="D418" i="24"/>
  <c r="D421" i="24"/>
  <c r="D422" i="24"/>
  <c r="D425" i="24"/>
  <c r="D426" i="24"/>
  <c r="D429" i="24"/>
  <c r="D430" i="24"/>
  <c r="D433" i="24"/>
  <c r="D434" i="24"/>
  <c r="D437" i="24"/>
  <c r="D438" i="24"/>
  <c r="D441" i="24"/>
  <c r="D442" i="24"/>
  <c r="D445" i="24"/>
  <c r="D446" i="24"/>
  <c r="D449" i="24"/>
  <c r="D450" i="24"/>
  <c r="D453" i="24"/>
  <c r="D454" i="24"/>
  <c r="D457" i="24"/>
  <c r="D458" i="24"/>
  <c r="D461" i="24"/>
  <c r="D462" i="24"/>
  <c r="D465" i="24"/>
  <c r="D466" i="24"/>
  <c r="D469" i="24"/>
  <c r="D470" i="24"/>
  <c r="D473" i="24"/>
  <c r="D474" i="24"/>
  <c r="D477" i="24"/>
  <c r="D478" i="24"/>
  <c r="D481" i="24"/>
  <c r="D482" i="24"/>
  <c r="D485" i="24"/>
  <c r="D486" i="24"/>
  <c r="D489" i="24"/>
  <c r="D490" i="24"/>
  <c r="D493" i="24"/>
  <c r="D494" i="24"/>
  <c r="D497" i="24"/>
  <c r="D498" i="24"/>
  <c r="D501" i="24"/>
  <c r="D502" i="24"/>
  <c r="D505" i="24"/>
  <c r="D506" i="24"/>
  <c r="D509" i="24"/>
  <c r="D510" i="24"/>
  <c r="D513" i="24"/>
  <c r="D514" i="24"/>
  <c r="D517" i="24"/>
  <c r="D518" i="24"/>
  <c r="D521" i="24"/>
  <c r="D522" i="24"/>
  <c r="D525" i="24"/>
  <c r="D526" i="24"/>
  <c r="D529" i="24"/>
  <c r="D530" i="24"/>
  <c r="D533" i="24"/>
  <c r="D534" i="24"/>
  <c r="D537" i="24"/>
  <c r="D538" i="24"/>
  <c r="D541" i="24"/>
  <c r="D542" i="24"/>
  <c r="D545" i="24"/>
  <c r="D546" i="24"/>
  <c r="D549" i="24"/>
  <c r="D550" i="24"/>
  <c r="D553" i="24"/>
  <c r="D554" i="24"/>
  <c r="D557" i="24"/>
  <c r="D558" i="24"/>
  <c r="D561" i="24"/>
  <c r="D562" i="24"/>
  <c r="D565" i="24"/>
  <c r="D566" i="24"/>
  <c r="D569" i="24"/>
  <c r="D570" i="24"/>
  <c r="D573" i="24"/>
  <c r="D574" i="24"/>
  <c r="D577" i="24"/>
  <c r="D578" i="24"/>
  <c r="D581" i="24"/>
  <c r="D582" i="24"/>
  <c r="D585" i="24"/>
  <c r="D586" i="24"/>
  <c r="D594" i="24"/>
  <c r="D598" i="24"/>
  <c r="D602" i="24"/>
  <c r="D610" i="24"/>
  <c r="D614" i="24"/>
  <c r="D618" i="24"/>
  <c r="D626" i="24"/>
  <c r="D630" i="24"/>
  <c r="D638" i="24"/>
  <c r="D642" i="24"/>
  <c r="D646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960" i="24"/>
  <c r="B961" i="24"/>
  <c r="B962" i="24"/>
  <c r="B963" i="24"/>
  <c r="B964" i="24"/>
  <c r="B965" i="24"/>
  <c r="B966" i="24"/>
  <c r="B967" i="24"/>
  <c r="B968" i="24"/>
  <c r="B969" i="24"/>
  <c r="B970" i="24"/>
  <c r="B971" i="24"/>
  <c r="B972" i="24"/>
  <c r="B973" i="24"/>
  <c r="B974" i="24"/>
  <c r="B975" i="24"/>
  <c r="B976" i="24"/>
  <c r="B977" i="24"/>
  <c r="B978" i="24"/>
  <c r="B979" i="24"/>
  <c r="B980" i="24"/>
  <c r="B981" i="24"/>
  <c r="B982" i="24"/>
  <c r="B983" i="24"/>
  <c r="B984" i="24"/>
  <c r="B985" i="24"/>
  <c r="B986" i="24"/>
  <c r="B987" i="24"/>
  <c r="B988" i="24"/>
  <c r="B989" i="24"/>
  <c r="B990" i="24"/>
  <c r="B991" i="24"/>
  <c r="B992" i="24"/>
  <c r="B993" i="24"/>
  <c r="B994" i="24"/>
  <c r="B995" i="24"/>
  <c r="B996" i="24"/>
  <c r="B997" i="24"/>
  <c r="B998" i="24"/>
  <c r="B999" i="24"/>
  <c r="B1000" i="24"/>
  <c r="D338" i="24" l="1"/>
  <c r="D290" i="24"/>
  <c r="D681" i="24"/>
  <c r="D661" i="24"/>
  <c r="D649" i="24"/>
  <c r="D645" i="24"/>
  <c r="D605" i="24"/>
  <c r="D669" i="24"/>
  <c r="D629" i="24"/>
  <c r="B684" i="24"/>
  <c r="B668" i="24"/>
  <c r="B652" i="24"/>
  <c r="B620" i="24"/>
  <c r="B588" i="24"/>
  <c r="B572" i="24"/>
  <c r="B540" i="24"/>
  <c r="B524" i="24"/>
  <c r="B508" i="24"/>
  <c r="B460" i="24"/>
  <c r="B444" i="24"/>
  <c r="B428" i="24"/>
  <c r="B412" i="24"/>
  <c r="B380" i="24"/>
  <c r="B364" i="24"/>
  <c r="B348" i="24"/>
  <c r="B316" i="24"/>
  <c r="B675" i="24"/>
  <c r="B643" i="24"/>
  <c r="B611" i="24"/>
  <c r="B595" i="24"/>
  <c r="B579" i="24"/>
  <c r="B563" i="24"/>
  <c r="B547" i="24"/>
  <c r="B531" i="24"/>
  <c r="B515" i="24"/>
  <c r="B499" i="24"/>
  <c r="B467" i="24"/>
  <c r="B451" i="24"/>
  <c r="B435" i="24"/>
  <c r="B403" i="24"/>
  <c r="B387" i="24"/>
  <c r="B371" i="24"/>
  <c r="B339" i="24"/>
  <c r="B323" i="24"/>
  <c r="B291" i="24"/>
  <c r="B259" i="24"/>
  <c r="B243" i="24"/>
  <c r="B227" i="24"/>
  <c r="B195" i="24"/>
  <c r="B179" i="24"/>
  <c r="B163" i="24"/>
  <c r="B131" i="24"/>
  <c r="B115" i="24"/>
  <c r="B99" i="24"/>
  <c r="B67" i="24"/>
  <c r="B51" i="24"/>
  <c r="B35" i="24"/>
  <c r="B678" i="24"/>
  <c r="B662" i="24"/>
  <c r="B630" i="24"/>
  <c r="B614" i="24"/>
  <c r="B598" i="24"/>
  <c r="B566" i="24"/>
  <c r="B550" i="24"/>
  <c r="B534" i="24"/>
  <c r="B502" i="24"/>
  <c r="B486" i="24"/>
  <c r="B454" i="24"/>
  <c r="B438" i="24"/>
  <c r="B422" i="24"/>
  <c r="B406" i="24"/>
  <c r="B390" i="24"/>
  <c r="B374" i="24"/>
  <c r="B342" i="24"/>
  <c r="B310" i="24"/>
  <c r="B294" i="24"/>
  <c r="B278" i="24"/>
  <c r="B262" i="24"/>
  <c r="B230" i="24"/>
  <c r="B214" i="24"/>
  <c r="B198" i="24"/>
  <c r="B182" i="24"/>
  <c r="B166" i="24"/>
  <c r="B150" i="24"/>
  <c r="B134" i="24"/>
  <c r="B102" i="24"/>
  <c r="B86" i="24"/>
  <c r="B70" i="24"/>
  <c r="B54" i="24"/>
  <c r="B38" i="24"/>
  <c r="B22" i="24"/>
  <c r="B6" i="24"/>
  <c r="B665" i="24"/>
  <c r="B649" i="24"/>
  <c r="B633" i="24"/>
  <c r="B601" i="24"/>
  <c r="B585" i="24"/>
  <c r="B569" i="24"/>
  <c r="B537" i="24"/>
  <c r="B521" i="24"/>
  <c r="B505" i="24"/>
  <c r="B473" i="24"/>
  <c r="B457" i="24"/>
  <c r="B441" i="24"/>
  <c r="B425" i="24"/>
  <c r="B409" i="24"/>
  <c r="B377" i="24"/>
  <c r="B361" i="24"/>
  <c r="B345" i="24"/>
  <c r="B329" i="24"/>
  <c r="B313" i="24"/>
  <c r="B297" i="24"/>
  <c r="B265" i="24"/>
  <c r="B249" i="24"/>
  <c r="B217" i="24"/>
  <c r="B201" i="24"/>
  <c r="B185" i="24"/>
  <c r="B169" i="24"/>
  <c r="B153" i="24"/>
  <c r="B121" i="24"/>
  <c r="B105" i="24"/>
  <c r="B89" i="24"/>
  <c r="B73" i="24"/>
  <c r="B292" i="24"/>
  <c r="B276" i="24"/>
  <c r="B260" i="24"/>
  <c r="B244" i="24"/>
  <c r="B228" i="24"/>
  <c r="B212" i="24"/>
  <c r="B196" i="24"/>
  <c r="B180" i="24"/>
  <c r="B164" i="24"/>
  <c r="B148" i="24"/>
  <c r="B132" i="24"/>
  <c r="B116" i="24"/>
  <c r="B100" i="24"/>
  <c r="B84" i="24"/>
  <c r="B68" i="24"/>
  <c r="B19" i="24"/>
  <c r="B3" i="24"/>
  <c r="B37" i="24"/>
  <c r="B21" i="24"/>
  <c r="B5" i="24"/>
  <c r="B52" i="24"/>
  <c r="B36" i="24"/>
  <c r="B20" i="24"/>
  <c r="B4" i="24"/>
  <c r="D686" i="24"/>
  <c r="B636" i="24"/>
  <c r="B556" i="24"/>
  <c r="B492" i="24"/>
  <c r="B679" i="24"/>
  <c r="B663" i="24"/>
  <c r="B647" i="24"/>
  <c r="B631" i="24"/>
  <c r="B599" i="24"/>
  <c r="B583" i="24"/>
  <c r="B567" i="24"/>
  <c r="B551" i="24"/>
  <c r="B535" i="24"/>
  <c r="B519" i="24"/>
  <c r="B503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689" i="24"/>
  <c r="B673" i="24"/>
  <c r="B657" i="24"/>
  <c r="B641" i="24"/>
  <c r="B625" i="24"/>
  <c r="B609" i="24"/>
  <c r="B593" i="24"/>
  <c r="B577" i="24"/>
  <c r="B561" i="24"/>
  <c r="B545" i="24"/>
  <c r="B529" i="24"/>
  <c r="B513" i="24"/>
  <c r="B497" i="24"/>
  <c r="B482" i="24"/>
  <c r="B466" i="24"/>
  <c r="B450" i="24"/>
  <c r="B418" i="24"/>
  <c r="B402" i="24"/>
  <c r="B386" i="24"/>
  <c r="B370" i="24"/>
  <c r="B354" i="24"/>
  <c r="B338" i="24"/>
  <c r="B322" i="24"/>
  <c r="B306" i="24"/>
  <c r="B290" i="24"/>
  <c r="B274" i="24"/>
  <c r="B258" i="24"/>
  <c r="B242" i="24"/>
  <c r="B226" i="24"/>
  <c r="B210" i="24"/>
  <c r="B178" i="24"/>
  <c r="B162" i="24"/>
  <c r="B146" i="24"/>
  <c r="B130" i="24"/>
  <c r="B114" i="24"/>
  <c r="B82" i="24"/>
  <c r="B66" i="24"/>
  <c r="B50" i="24"/>
  <c r="B34" i="24"/>
  <c r="B18" i="24"/>
  <c r="B485" i="24"/>
  <c r="B469" i="24"/>
  <c r="B389" i="24"/>
  <c r="B373" i="24"/>
  <c r="B357" i="24"/>
  <c r="B341" i="24"/>
  <c r="B325" i="24"/>
  <c r="B309" i="24"/>
  <c r="B293" i="24"/>
  <c r="B277" i="24"/>
  <c r="B261" i="24"/>
  <c r="B245" i="24"/>
  <c r="B229" i="24"/>
  <c r="B213" i="24"/>
  <c r="B133" i="24"/>
  <c r="B117" i="24"/>
  <c r="B101" i="24"/>
  <c r="B85" i="24"/>
  <c r="B69" i="24"/>
  <c r="B53" i="24"/>
  <c r="B476" i="24"/>
  <c r="B396" i="24"/>
  <c r="B332" i="24"/>
  <c r="B300" i="24"/>
  <c r="B284" i="24"/>
  <c r="B268" i="24"/>
  <c r="B252" i="24"/>
  <c r="B236" i="24"/>
  <c r="B220" i="24"/>
  <c r="B204" i="24"/>
  <c r="B188" i="24"/>
  <c r="B156" i="24"/>
  <c r="B140" i="24"/>
  <c r="B124" i="24"/>
  <c r="B108" i="24"/>
  <c r="B92" i="24"/>
  <c r="B76" i="24"/>
  <c r="B60" i="24"/>
  <c r="B44" i="24"/>
  <c r="B28" i="24"/>
  <c r="B12" i="24"/>
  <c r="B483" i="24"/>
  <c r="B419" i="24"/>
  <c r="B355" i="24"/>
  <c r="B275" i="24"/>
  <c r="B211" i="24"/>
  <c r="B147" i="24"/>
  <c r="B83" i="24"/>
  <c r="D673" i="24"/>
  <c r="D336" i="24"/>
  <c r="D304" i="24"/>
  <c r="D320" i="24"/>
  <c r="D312" i="24"/>
  <c r="D677" i="24"/>
  <c r="D633" i="24"/>
  <c r="D601" i="24"/>
  <c r="D593" i="24"/>
  <c r="B680" i="24"/>
  <c r="B664" i="24"/>
  <c r="B648" i="24"/>
  <c r="B632" i="24"/>
  <c r="B616" i="24"/>
  <c r="B600" i="24"/>
  <c r="B584" i="24"/>
  <c r="B568" i="24"/>
  <c r="B552" i="24"/>
  <c r="B536" i="24"/>
  <c r="B520" i="24"/>
  <c r="B504" i="24"/>
  <c r="B488" i="24"/>
  <c r="B472" i="24"/>
  <c r="B456" i="24"/>
  <c r="B683" i="24"/>
  <c r="B667" i="24"/>
  <c r="B651" i="24"/>
  <c r="B635" i="24"/>
  <c r="B619" i="24"/>
  <c r="B603" i="24"/>
  <c r="B587" i="24"/>
  <c r="B571" i="24"/>
  <c r="B555" i="24"/>
  <c r="B539" i="24"/>
  <c r="B523" i="24"/>
  <c r="B507" i="24"/>
  <c r="B491" i="24"/>
  <c r="B475" i="24"/>
  <c r="B307" i="24"/>
  <c r="B326" i="24"/>
  <c r="B401" i="24"/>
  <c r="B337" i="24"/>
  <c r="B273" i="24"/>
  <c r="B209" i="24"/>
  <c r="B145" i="24"/>
  <c r="B81" i="24"/>
  <c r="B17" i="24"/>
  <c r="B448" i="24"/>
  <c r="B432" i="24"/>
  <c r="B416" i="24"/>
  <c r="B400" i="24"/>
  <c r="B384" i="24"/>
  <c r="B368" i="24"/>
  <c r="B352" i="24"/>
  <c r="B336" i="24"/>
  <c r="B320" i="24"/>
  <c r="B304" i="24"/>
  <c r="B288" i="24"/>
  <c r="B272" i="24"/>
  <c r="B256" i="24"/>
  <c r="B240" i="24"/>
  <c r="B224" i="24"/>
  <c r="B208" i="24"/>
  <c r="B192" i="24"/>
  <c r="B176" i="24"/>
  <c r="B160" i="24"/>
  <c r="B144" i="24"/>
  <c r="B128" i="24"/>
  <c r="B48" i="24"/>
  <c r="B32" i="24"/>
  <c r="B16" i="24"/>
  <c r="D655" i="24"/>
  <c r="D682" i="24"/>
  <c r="D674" i="24"/>
  <c r="D656" i="24"/>
  <c r="D691" i="24"/>
  <c r="D687" i="24"/>
  <c r="D648" i="24"/>
  <c r="D640" i="24"/>
  <c r="D628" i="24"/>
  <c r="D596" i="24"/>
  <c r="D588" i="24"/>
  <c r="D178" i="24"/>
  <c r="D600" i="24"/>
  <c r="D543" i="24"/>
  <c r="D535" i="24"/>
  <c r="D527" i="24"/>
  <c r="D519" i="24"/>
  <c r="D507" i="24"/>
  <c r="D499" i="24"/>
  <c r="D491" i="24"/>
  <c r="D479" i="24"/>
  <c r="D455" i="24"/>
  <c r="D443" i="24"/>
  <c r="D435" i="24"/>
  <c r="D427" i="24"/>
  <c r="D411" i="24"/>
  <c r="D387" i="24"/>
  <c r="D371" i="24"/>
  <c r="D355" i="24"/>
  <c r="D347" i="24"/>
  <c r="D327" i="24"/>
  <c r="D319" i="24"/>
  <c r="D440" i="24"/>
  <c r="D376" i="24"/>
  <c r="D364" i="24"/>
  <c r="D356" i="24"/>
  <c r="D348" i="24"/>
  <c r="D274" i="24"/>
  <c r="D476" i="24"/>
  <c r="D464" i="24"/>
  <c r="D647" i="24"/>
  <c r="D619" i="24"/>
  <c r="D595" i="24"/>
  <c r="D306" i="24"/>
  <c r="D242" i="24"/>
  <c r="D226" i="24"/>
  <c r="D210" i="24"/>
  <c r="D162" i="24"/>
  <c r="D146" i="24"/>
  <c r="D130" i="24"/>
  <c r="D114" i="24"/>
  <c r="D98" i="24"/>
  <c r="D82" i="24"/>
  <c r="D66" i="24"/>
  <c r="D50" i="24"/>
  <c r="D34" i="24"/>
  <c r="D18" i="24"/>
  <c r="B691" i="24"/>
  <c r="B687" i="24"/>
  <c r="B671" i="24"/>
  <c r="B659" i="24"/>
  <c r="B655" i="24"/>
  <c r="B639" i="24"/>
  <c r="B627" i="24"/>
  <c r="B623" i="24"/>
  <c r="B615" i="24"/>
  <c r="B607" i="24"/>
  <c r="B591" i="24"/>
  <c r="B575" i="24"/>
  <c r="B559" i="24"/>
  <c r="B543" i="24"/>
  <c r="B527" i="24"/>
  <c r="B511" i="24"/>
  <c r="B495" i="24"/>
  <c r="B487" i="24"/>
  <c r="B479" i="24"/>
  <c r="B471" i="24"/>
  <c r="B463" i="24"/>
  <c r="B459" i="24"/>
  <c r="B455" i="24"/>
  <c r="B447" i="24"/>
  <c r="B443" i="24"/>
  <c r="B439" i="24"/>
  <c r="B431" i="24"/>
  <c r="B427" i="24"/>
  <c r="B423" i="24"/>
  <c r="B415" i="24"/>
  <c r="B411" i="24"/>
  <c r="B407" i="24"/>
  <c r="B399" i="24"/>
  <c r="B395" i="24"/>
  <c r="B391" i="24"/>
  <c r="B383" i="24"/>
  <c r="B379" i="24"/>
  <c r="B375" i="24"/>
  <c r="B367" i="24"/>
  <c r="B363" i="24"/>
  <c r="B359" i="24"/>
  <c r="B351" i="24"/>
  <c r="B347" i="24"/>
  <c r="B343" i="24"/>
  <c r="B335" i="24"/>
  <c r="B331" i="24"/>
  <c r="B327" i="24"/>
  <c r="B319" i="24"/>
  <c r="B315" i="24"/>
  <c r="B311" i="24"/>
  <c r="B303" i="24"/>
  <c r="B299" i="24"/>
  <c r="B295" i="24"/>
  <c r="B287" i="24"/>
  <c r="B283" i="24"/>
  <c r="B279" i="24"/>
  <c r="B271" i="24"/>
  <c r="B267" i="24"/>
  <c r="B263" i="24"/>
  <c r="B255" i="24"/>
  <c r="B251" i="24"/>
  <c r="B247" i="24"/>
  <c r="B239" i="24"/>
  <c r="B235" i="24"/>
  <c r="B231" i="24"/>
  <c r="B223" i="24"/>
  <c r="B219" i="24"/>
  <c r="B215" i="24"/>
  <c r="B207" i="24"/>
  <c r="B203" i="24"/>
  <c r="B199" i="24"/>
  <c r="B191" i="24"/>
  <c r="B187" i="24"/>
  <c r="B183" i="24"/>
  <c r="B175" i="24"/>
  <c r="B171" i="24"/>
  <c r="B167" i="24"/>
  <c r="B151" i="24"/>
  <c r="B143" i="24"/>
  <c r="B135" i="24"/>
  <c r="B127" i="24"/>
  <c r="B119" i="24"/>
  <c r="B111" i="24"/>
  <c r="B103" i="24"/>
  <c r="B95" i="24"/>
  <c r="B87" i="24"/>
  <c r="B79" i="24"/>
  <c r="B71" i="24"/>
  <c r="B63" i="24"/>
  <c r="B55" i="24"/>
  <c r="B686" i="24"/>
  <c r="B682" i="24"/>
  <c r="B670" i="24"/>
  <c r="B666" i="24"/>
  <c r="B654" i="24"/>
  <c r="B650" i="24"/>
  <c r="B646" i="24"/>
  <c r="B638" i="24"/>
  <c r="B634" i="24"/>
  <c r="B622" i="24"/>
  <c r="B618" i="24"/>
  <c r="B606" i="24"/>
  <c r="B602" i="24"/>
  <c r="B590" i="24"/>
  <c r="B586" i="24"/>
  <c r="B582" i="24"/>
  <c r="B574" i="24"/>
  <c r="B570" i="24"/>
  <c r="B558" i="24"/>
  <c r="B554" i="24"/>
  <c r="B358" i="24"/>
  <c r="B693" i="24"/>
  <c r="B685" i="24"/>
  <c r="B681" i="24"/>
  <c r="B677" i="24"/>
  <c r="B669" i="24"/>
  <c r="B661" i="24"/>
  <c r="B653" i="24"/>
  <c r="B645" i="24"/>
  <c r="B637" i="24"/>
  <c r="B629" i="24"/>
  <c r="B621" i="24"/>
  <c r="B617" i="24"/>
  <c r="B613" i="24"/>
  <c r="B605" i="24"/>
  <c r="B597" i="24"/>
  <c r="B589" i="24"/>
  <c r="B465" i="24"/>
  <c r="B692" i="24"/>
  <c r="B688" i="24"/>
  <c r="B676" i="24"/>
  <c r="B672" i="24"/>
  <c r="B660" i="24"/>
  <c r="B656" i="24"/>
  <c r="B644" i="24"/>
  <c r="B640" i="24"/>
  <c r="B628" i="24"/>
  <c r="B624" i="24"/>
  <c r="B612" i="24"/>
  <c r="B608" i="24"/>
  <c r="B604" i="24"/>
  <c r="B596" i="24"/>
  <c r="B592" i="24"/>
  <c r="B580" i="24"/>
  <c r="B576" i="24"/>
  <c r="B564" i="24"/>
  <c r="B560" i="24"/>
  <c r="B548" i="24"/>
  <c r="B544" i="24"/>
  <c r="B532" i="24"/>
  <c r="B528" i="24"/>
  <c r="B516" i="24"/>
  <c r="B512" i="24"/>
  <c r="B500" i="24"/>
  <c r="B496" i="24"/>
  <c r="B484" i="24"/>
  <c r="B480" i="24"/>
  <c r="B468" i="24"/>
  <c r="B464" i="24"/>
  <c r="B452" i="24"/>
  <c r="B440" i="24"/>
  <c r="B436" i="24"/>
  <c r="B424" i="24"/>
  <c r="B420" i="24"/>
  <c r="B408" i="24"/>
  <c r="B404" i="24"/>
  <c r="B392" i="24"/>
  <c r="B388" i="24"/>
  <c r="B376" i="24"/>
  <c r="B372" i="24"/>
  <c r="B360" i="24"/>
  <c r="B356" i="24"/>
  <c r="B344" i="24"/>
  <c r="B340" i="24"/>
  <c r="B328" i="24"/>
  <c r="B324" i="24"/>
  <c r="B312" i="24"/>
  <c r="B308" i="24"/>
  <c r="B296" i="24"/>
  <c r="B280" i="24"/>
  <c r="B264" i="24"/>
  <c r="B248" i="24"/>
  <c r="B232" i="24"/>
  <c r="B216" i="24"/>
  <c r="B200" i="24"/>
  <c r="B184" i="24"/>
  <c r="B172" i="24"/>
  <c r="B168" i="24"/>
  <c r="B152" i="24"/>
  <c r="B136" i="24"/>
  <c r="B120" i="24"/>
  <c r="B112" i="24"/>
  <c r="B104" i="24"/>
  <c r="B96" i="24"/>
  <c r="B88" i="24"/>
  <c r="B80" i="24"/>
  <c r="B72" i="24"/>
  <c r="B64" i="24"/>
  <c r="B56" i="24"/>
  <c r="B40" i="24"/>
  <c r="B24" i="24"/>
  <c r="B8" i="24"/>
  <c r="B159" i="24"/>
  <c r="B155" i="24"/>
  <c r="B139" i="24"/>
  <c r="B123" i="24"/>
  <c r="B107" i="24"/>
  <c r="B91" i="24"/>
  <c r="B75" i="24"/>
  <c r="B59" i="24"/>
  <c r="B47" i="24"/>
  <c r="B43" i="24"/>
  <c r="B39" i="24"/>
  <c r="B31" i="24"/>
  <c r="B27" i="24"/>
  <c r="B23" i="24"/>
  <c r="B15" i="24"/>
  <c r="B11" i="24"/>
  <c r="B7" i="24"/>
  <c r="B542" i="24"/>
  <c r="B538" i="24"/>
  <c r="B526" i="24"/>
  <c r="B522" i="24"/>
  <c r="B518" i="24"/>
  <c r="B510" i="24"/>
  <c r="B506" i="24"/>
  <c r="B494" i="24"/>
  <c r="B490" i="24"/>
  <c r="B478" i="24"/>
  <c r="B474" i="24"/>
  <c r="B470" i="24"/>
  <c r="B462" i="24"/>
  <c r="B458" i="24"/>
  <c r="B446" i="24"/>
  <c r="B442" i="24"/>
  <c r="B434" i="24"/>
  <c r="B430" i="24"/>
  <c r="B426" i="24"/>
  <c r="B414" i="24"/>
  <c r="B410" i="24"/>
  <c r="B398" i="24"/>
  <c r="B394" i="24"/>
  <c r="B382" i="24"/>
  <c r="B378" i="24"/>
  <c r="B366" i="24"/>
  <c r="B362" i="24"/>
  <c r="B350" i="24"/>
  <c r="B346" i="24"/>
  <c r="B334" i="24"/>
  <c r="B330" i="24"/>
  <c r="B318" i="24"/>
  <c r="B314" i="24"/>
  <c r="B302" i="24"/>
  <c r="B298" i="24"/>
  <c r="B286" i="24"/>
  <c r="B282" i="24"/>
  <c r="B270" i="24"/>
  <c r="B266" i="24"/>
  <c r="B254" i="24"/>
  <c r="B250" i="24"/>
  <c r="B246" i="24"/>
  <c r="B238" i="24"/>
  <c r="B234" i="24"/>
  <c r="B222" i="24"/>
  <c r="B218" i="24"/>
  <c r="B206" i="24"/>
  <c r="B202" i="24"/>
  <c r="B194" i="24"/>
  <c r="B190" i="24"/>
  <c r="B186" i="24"/>
  <c r="B174" i="24"/>
  <c r="B170" i="24"/>
  <c r="B158" i="24"/>
  <c r="B154" i="24"/>
  <c r="B142" i="24"/>
  <c r="B138" i="24"/>
  <c r="B126" i="24"/>
  <c r="B122" i="24"/>
  <c r="B118" i="24"/>
  <c r="B110" i="24"/>
  <c r="B106" i="24"/>
  <c r="B98" i="24"/>
  <c r="B94" i="24"/>
  <c r="B90" i="24"/>
  <c r="B78" i="24"/>
  <c r="B74" i="24"/>
  <c r="B62" i="24"/>
  <c r="B58" i="24"/>
  <c r="B46" i="24"/>
  <c r="B42" i="24"/>
  <c r="B30" i="24"/>
  <c r="B26" i="24"/>
  <c r="B14" i="24"/>
  <c r="B10" i="24"/>
  <c r="B581" i="24"/>
  <c r="B573" i="24"/>
  <c r="B565" i="24"/>
  <c r="B557" i="24"/>
  <c r="B553" i="24"/>
  <c r="B549" i="24"/>
  <c r="B541" i="24"/>
  <c r="B533" i="24"/>
  <c r="B525" i="24"/>
  <c r="B517" i="24"/>
  <c r="B509" i="24"/>
  <c r="B501" i="24"/>
  <c r="B493" i="24"/>
  <c r="B489" i="24"/>
  <c r="B481" i="24"/>
  <c r="B477" i="24"/>
  <c r="B461" i="24"/>
  <c r="B453" i="24"/>
  <c r="B449" i="24"/>
  <c r="B445" i="24"/>
  <c r="B437" i="24"/>
  <c r="B433" i="24"/>
  <c r="B429" i="24"/>
  <c r="B421" i="24"/>
  <c r="B417" i="24"/>
  <c r="B413" i="24"/>
  <c r="B405" i="24"/>
  <c r="B397" i="24"/>
  <c r="B393" i="24"/>
  <c r="B385" i="24"/>
  <c r="B381" i="24"/>
  <c r="B369" i="24"/>
  <c r="B365" i="24"/>
  <c r="B353" i="24"/>
  <c r="B349" i="24"/>
  <c r="B333" i="24"/>
  <c r="B321" i="24"/>
  <c r="B317" i="24"/>
  <c r="B305" i="24"/>
  <c r="B301" i="24"/>
  <c r="B289" i="24"/>
  <c r="B285" i="24"/>
  <c r="B281" i="24"/>
  <c r="B269" i="24"/>
  <c r="B257" i="24"/>
  <c r="B253" i="24"/>
  <c r="B241" i="24"/>
  <c r="B237" i="24"/>
  <c r="B233" i="24"/>
  <c r="B225" i="24"/>
  <c r="B221" i="24"/>
  <c r="B205" i="24"/>
  <c r="B197" i="24"/>
  <c r="B193" i="24"/>
  <c r="B189" i="24"/>
  <c r="B181" i="24"/>
  <c r="B177" i="24"/>
  <c r="B173" i="24"/>
  <c r="B165" i="24"/>
  <c r="B161" i="24"/>
  <c r="B157" i="24"/>
  <c r="B149" i="24"/>
  <c r="B141" i="24"/>
  <c r="B137" i="24"/>
  <c r="B129" i="24"/>
  <c r="B125" i="24"/>
  <c r="B113" i="24"/>
  <c r="B109" i="24"/>
  <c r="B97" i="24"/>
  <c r="B93" i="24"/>
  <c r="B77" i="24"/>
  <c r="B65" i="24"/>
  <c r="B61" i="24"/>
  <c r="B57" i="24"/>
  <c r="B49" i="24"/>
  <c r="B45" i="24"/>
  <c r="B41" i="24"/>
  <c r="B33" i="24"/>
  <c r="B29" i="24"/>
  <c r="B25" i="24"/>
  <c r="B13" i="24"/>
  <c r="B9" i="24"/>
  <c r="E4" i="13"/>
  <c r="T68" i="6"/>
  <c r="T113" i="6"/>
  <c r="T375" i="6"/>
  <c r="T631" i="6"/>
  <c r="T94" i="6"/>
  <c r="T251" i="6"/>
  <c r="T507" i="6"/>
  <c r="T79" i="6"/>
  <c r="T352" i="6"/>
  <c r="T608" i="6"/>
  <c r="T197" i="6"/>
  <c r="T453" i="6"/>
  <c r="T114" i="6"/>
  <c r="T271" i="6"/>
  <c r="T15" i="6"/>
  <c r="T451" i="6"/>
  <c r="T228" i="6"/>
  <c r="T568" i="6"/>
  <c r="T241" i="6"/>
  <c r="T561" i="6"/>
  <c r="T150" i="6"/>
  <c r="T406" i="6"/>
  <c r="T662" i="6"/>
  <c r="T618" i="6"/>
  <c r="T22" i="6"/>
  <c r="T559" i="6"/>
  <c r="T276" i="6"/>
  <c r="T616" i="6"/>
  <c r="T289" i="6"/>
  <c r="T597" i="6"/>
  <c r="T186" i="6"/>
  <c r="T650" i="6"/>
  <c r="T42" i="6"/>
  <c r="T199" i="6"/>
  <c r="T455" i="6"/>
  <c r="T24" i="6"/>
  <c r="T37" i="6"/>
  <c r="T331" i="6"/>
  <c r="T587" i="6"/>
  <c r="T176" i="6"/>
  <c r="T432" i="6"/>
  <c r="T688" i="6"/>
  <c r="T277" i="6"/>
  <c r="T44" i="6"/>
  <c r="T77" i="6"/>
  <c r="T351" i="6"/>
  <c r="T71" i="6"/>
  <c r="T643" i="6"/>
  <c r="T332" i="6"/>
  <c r="T676" i="6"/>
  <c r="T349" i="6"/>
  <c r="T641" i="6"/>
  <c r="T230" i="6"/>
  <c r="T486" i="6"/>
  <c r="T282" i="6"/>
  <c r="T730" i="6"/>
  <c r="T26" i="6"/>
  <c r="T183" i="6"/>
  <c r="T439" i="6"/>
  <c r="T8" i="6"/>
  <c r="T23" i="6"/>
  <c r="T315" i="6"/>
  <c r="T571" i="6"/>
  <c r="T160" i="6"/>
  <c r="T416" i="6"/>
  <c r="T672" i="6"/>
  <c r="T261" i="6"/>
  <c r="T28" i="6"/>
  <c r="T45" i="6"/>
  <c r="T335" i="6"/>
  <c r="T695" i="6"/>
  <c r="T611" i="6"/>
  <c r="T312" i="6"/>
  <c r="T652" i="6"/>
  <c r="T329" i="6"/>
  <c r="T625" i="6"/>
  <c r="T214" i="6"/>
  <c r="T470" i="6"/>
  <c r="T726" i="6"/>
  <c r="T714" i="6"/>
  <c r="T32" i="6"/>
  <c r="T687" i="6"/>
  <c r="T360" i="6"/>
  <c r="T700" i="6"/>
  <c r="T377" i="6"/>
  <c r="T661" i="6"/>
  <c r="T250" i="6"/>
  <c r="T318" i="6"/>
  <c r="T106" i="6"/>
  <c r="T263" i="6"/>
  <c r="T519" i="6"/>
  <c r="T88" i="6"/>
  <c r="T139" i="6"/>
  <c r="T395" i="6"/>
  <c r="T651" i="6"/>
  <c r="T240" i="6"/>
  <c r="T496" i="6"/>
  <c r="T57" i="6"/>
  <c r="T341" i="6"/>
  <c r="T21" i="6"/>
  <c r="T159" i="6"/>
  <c r="T415" i="6"/>
  <c r="T102" i="6"/>
  <c r="T39" i="6"/>
  <c r="T420" i="6"/>
  <c r="T73" i="6"/>
  <c r="T433" i="6"/>
  <c r="T705" i="6"/>
  <c r="T294" i="6"/>
  <c r="T550" i="6"/>
  <c r="T394" i="6"/>
  <c r="T398" i="6"/>
  <c r="T403" i="6"/>
  <c r="T212" i="6"/>
  <c r="T552" i="6"/>
  <c r="T225" i="6"/>
  <c r="T549" i="6"/>
  <c r="T138" i="6"/>
  <c r="T522" i="6"/>
  <c r="T122" i="6"/>
  <c r="T279" i="6"/>
  <c r="T535" i="6"/>
  <c r="T17" i="6"/>
  <c r="T155" i="6"/>
  <c r="T411" i="6"/>
  <c r="T667" i="6"/>
  <c r="T256" i="6"/>
  <c r="T512" i="6"/>
  <c r="T89" i="6"/>
  <c r="T357" i="6"/>
  <c r="T18" i="6"/>
  <c r="T175" i="6"/>
  <c r="T431" i="6"/>
  <c r="T31" i="6"/>
  <c r="T87" i="6"/>
  <c r="T440" i="6"/>
  <c r="T105" i="6"/>
  <c r="T457" i="6"/>
  <c r="T721" i="6"/>
  <c r="T310" i="6"/>
  <c r="T566" i="6"/>
  <c r="T426" i="6"/>
  <c r="T414" i="6"/>
  <c r="T211" i="6"/>
  <c r="T148" i="6"/>
  <c r="T488" i="6"/>
  <c r="T295" i="6"/>
  <c r="T427" i="6"/>
  <c r="T111" i="6"/>
  <c r="T447" i="6"/>
  <c r="T137" i="6"/>
  <c r="T582" i="6"/>
  <c r="T168" i="6"/>
  <c r="T574" i="6"/>
  <c r="T49" i="6"/>
  <c r="T109" i="6"/>
  <c r="T83" i="6"/>
  <c r="T359" i="6"/>
  <c r="T491" i="6"/>
  <c r="T181" i="6"/>
  <c r="T511" i="6"/>
  <c r="T221" i="6"/>
  <c r="T646" i="6"/>
  <c r="T252" i="6"/>
  <c r="T501" i="6"/>
  <c r="T442" i="6"/>
  <c r="T64" i="6"/>
  <c r="T531" i="6"/>
  <c r="T260" i="6"/>
  <c r="T600" i="6"/>
  <c r="T273" i="6"/>
  <c r="T585" i="6"/>
  <c r="T174" i="6"/>
  <c r="T435" i="6"/>
  <c r="T541" i="6"/>
  <c r="T308" i="6"/>
  <c r="T210" i="6"/>
  <c r="T257" i="6"/>
  <c r="T180" i="6"/>
  <c r="T4" i="6"/>
  <c r="T19" i="6"/>
  <c r="T311" i="6"/>
  <c r="T567" i="6"/>
  <c r="T30" i="6"/>
  <c r="T187" i="6"/>
  <c r="T443" i="6"/>
  <c r="T699" i="6"/>
  <c r="T288" i="6"/>
  <c r="T544" i="6"/>
  <c r="T132" i="6"/>
  <c r="T389" i="6"/>
  <c r="T50" i="6"/>
  <c r="T207" i="6"/>
  <c r="T463" i="6"/>
  <c r="T195" i="6"/>
  <c r="T140" i="6"/>
  <c r="T484" i="6"/>
  <c r="T157" i="6"/>
  <c r="T497" i="6"/>
  <c r="T59" i="6"/>
  <c r="T342" i="6"/>
  <c r="T598" i="6"/>
  <c r="T506" i="6"/>
  <c r="T510" i="6"/>
  <c r="T339" i="6"/>
  <c r="T188" i="6"/>
  <c r="T532" i="6"/>
  <c r="T205" i="6"/>
  <c r="T533" i="6"/>
  <c r="T117" i="6"/>
  <c r="T490" i="6"/>
  <c r="T84" i="6"/>
  <c r="T135" i="6"/>
  <c r="T391" i="6"/>
  <c r="T647" i="6"/>
  <c r="T110" i="6"/>
  <c r="T267" i="6"/>
  <c r="T523" i="6"/>
  <c r="T104" i="6"/>
  <c r="T368" i="6"/>
  <c r="T624" i="6"/>
  <c r="T213" i="6"/>
  <c r="T469" i="6"/>
  <c r="T130" i="6"/>
  <c r="T287" i="6"/>
  <c r="T179" i="6"/>
  <c r="T515" i="6"/>
  <c r="T248" i="6"/>
  <c r="T588" i="6"/>
  <c r="T265" i="6"/>
  <c r="T577" i="6"/>
  <c r="T166" i="6"/>
  <c r="T422" i="6"/>
  <c r="T678" i="6"/>
  <c r="T634" i="6"/>
  <c r="T243" i="6"/>
  <c r="T707" i="6"/>
  <c r="T380" i="6"/>
  <c r="T724" i="6"/>
  <c r="T397" i="6"/>
  <c r="T677" i="6"/>
  <c r="T266" i="6"/>
  <c r="T13" i="6"/>
  <c r="T151" i="6"/>
  <c r="T407" i="6"/>
  <c r="T663" i="6"/>
  <c r="T126" i="6"/>
  <c r="T283" i="6"/>
  <c r="T539" i="6"/>
  <c r="T125" i="6"/>
  <c r="T384" i="6"/>
  <c r="T640" i="6"/>
  <c r="T229" i="6"/>
  <c r="T485" i="6"/>
  <c r="T11" i="6"/>
  <c r="T303" i="6"/>
  <c r="T543" i="6"/>
  <c r="T547" i="6"/>
  <c r="T268" i="6"/>
  <c r="T612" i="6"/>
  <c r="T285" i="6"/>
  <c r="T593" i="6"/>
  <c r="T182" i="6"/>
  <c r="T438" i="6"/>
  <c r="T694" i="6"/>
  <c r="T666" i="6"/>
  <c r="T499" i="6"/>
  <c r="T623" i="6"/>
  <c r="T316" i="6"/>
  <c r="T660" i="6"/>
  <c r="T14" i="6"/>
  <c r="T272" i="6"/>
  <c r="T34" i="6"/>
  <c r="T115" i="6"/>
  <c r="T737" i="6"/>
  <c r="T462" i="6"/>
  <c r="T269" i="6"/>
  <c r="T627" i="6"/>
  <c r="T75" i="6"/>
  <c r="T146" i="6"/>
  <c r="T52" i="6"/>
  <c r="T78" i="6"/>
  <c r="T336" i="6"/>
  <c r="T98" i="6"/>
  <c r="T204" i="6"/>
  <c r="T133" i="6"/>
  <c r="T702" i="6"/>
  <c r="T161" i="6"/>
  <c r="T67" i="6"/>
  <c r="T430" i="6"/>
  <c r="T134" i="6"/>
  <c r="T63" i="6"/>
  <c r="T428" i="6"/>
  <c r="T95" i="6"/>
  <c r="T445" i="6"/>
  <c r="T713" i="6"/>
  <c r="T478" i="6"/>
  <c r="T540" i="6"/>
  <c r="T386" i="6"/>
  <c r="T321" i="6"/>
  <c r="T244" i="6"/>
  <c r="T162" i="6"/>
  <c r="T193" i="6"/>
  <c r="T626" i="6"/>
  <c r="T253" i="6"/>
  <c r="T456" i="6"/>
  <c r="T72" i="6"/>
  <c r="T224" i="6"/>
  <c r="T5" i="6"/>
  <c r="T723" i="6"/>
  <c r="T689" i="6"/>
  <c r="T302" i="6"/>
  <c r="T116" i="6"/>
  <c r="T20" i="6"/>
  <c r="T46" i="6"/>
  <c r="T304" i="6"/>
  <c r="T66" i="6"/>
  <c r="T164" i="6"/>
  <c r="T91" i="6"/>
  <c r="T590" i="6"/>
  <c r="T296" i="6"/>
  <c r="T313" i="6"/>
  <c r="T202" i="6"/>
  <c r="T61" i="6"/>
  <c r="T599" i="6"/>
  <c r="T219" i="6"/>
  <c r="T731" i="6"/>
  <c r="T576" i="6"/>
  <c r="T421" i="6"/>
  <c r="T239" i="6"/>
  <c r="T323" i="6"/>
  <c r="T524" i="6"/>
  <c r="T529" i="6"/>
  <c r="T374" i="6"/>
  <c r="T554" i="6"/>
  <c r="T467" i="6"/>
  <c r="T572" i="6"/>
  <c r="T683" i="6"/>
  <c r="T129" i="6"/>
  <c r="T474" i="6"/>
  <c r="T734" i="6"/>
  <c r="T733" i="6"/>
  <c r="T615" i="6"/>
  <c r="T437" i="6"/>
  <c r="T545" i="6"/>
  <c r="T596" i="6"/>
  <c r="T698" i="6"/>
  <c r="T659" i="6"/>
  <c r="T684" i="6"/>
  <c r="T649" i="6"/>
  <c r="T200" i="6"/>
  <c r="T648" i="6"/>
  <c r="T573" i="6"/>
  <c r="T107" i="6"/>
  <c r="T664" i="6"/>
  <c r="T473" i="6"/>
  <c r="T610" i="6"/>
  <c r="T167" i="6"/>
  <c r="T299" i="6"/>
  <c r="T656" i="6"/>
  <c r="T319" i="6"/>
  <c r="T632" i="6"/>
  <c r="T454" i="6"/>
  <c r="T655" i="6"/>
  <c r="T353" i="6"/>
  <c r="T234" i="6"/>
  <c r="T638" i="6"/>
  <c r="T355" i="6"/>
  <c r="T196" i="6"/>
  <c r="T536" i="6"/>
  <c r="T209" i="6"/>
  <c r="T537" i="6"/>
  <c r="T123" i="6"/>
  <c r="T718" i="6"/>
  <c r="T301" i="6"/>
  <c r="T674" i="6"/>
  <c r="T685" i="6"/>
  <c r="T668" i="6"/>
  <c r="T482" i="6"/>
  <c r="T589" i="6"/>
  <c r="T242" i="6"/>
  <c r="T362" i="6"/>
  <c r="T569" i="6"/>
  <c r="T306" i="6"/>
  <c r="T487" i="6"/>
  <c r="T309" i="6"/>
  <c r="T80" i="6"/>
  <c r="T330" i="6"/>
  <c r="T565" i="6"/>
  <c r="T371" i="6"/>
  <c r="T595" i="6"/>
  <c r="T644" i="6"/>
  <c r="T617" i="6"/>
  <c r="T238" i="6"/>
  <c r="T338" i="6"/>
  <c r="T578" i="6"/>
  <c r="T337" i="6"/>
  <c r="T717" i="6"/>
  <c r="T36" i="6"/>
  <c r="T475" i="6"/>
  <c r="T320" i="6"/>
  <c r="T165" i="6"/>
  <c r="T201" i="6"/>
  <c r="T654" i="6"/>
  <c r="T90" i="6"/>
  <c r="T119" i="6"/>
  <c r="T480" i="6"/>
  <c r="T143" i="6"/>
  <c r="T396" i="6"/>
  <c r="T278" i="6"/>
  <c r="T53" i="6"/>
  <c r="T461" i="6"/>
  <c r="T25" i="6"/>
  <c r="T203" i="6"/>
  <c r="T560" i="6"/>
  <c r="T223" i="6"/>
  <c r="T504" i="6"/>
  <c r="T358" i="6"/>
  <c r="T147" i="6"/>
  <c r="T468" i="6"/>
  <c r="T481" i="6"/>
  <c r="T410" i="6"/>
  <c r="T215" i="6"/>
  <c r="T40" i="6"/>
  <c r="T347" i="6"/>
  <c r="T192" i="6"/>
  <c r="T704" i="6"/>
  <c r="T60" i="6"/>
  <c r="T367" i="6"/>
  <c r="T675" i="6"/>
  <c r="T696" i="6"/>
  <c r="T657" i="6"/>
  <c r="T502" i="6"/>
  <c r="T222" i="6"/>
  <c r="T727" i="6"/>
  <c r="T3" i="6"/>
  <c r="T528" i="6"/>
  <c r="T460" i="6"/>
  <c r="T275" i="6"/>
  <c r="T492" i="6"/>
  <c r="T509" i="6"/>
  <c r="T235" i="6"/>
  <c r="T255" i="6"/>
  <c r="T390" i="6"/>
  <c r="T333" i="6"/>
  <c r="T622" i="6"/>
  <c r="T172" i="6"/>
  <c r="T189" i="6"/>
  <c r="T101" i="6"/>
  <c r="T217" i="6"/>
  <c r="T621" i="6"/>
  <c r="T418" i="6"/>
  <c r="T370" i="6"/>
  <c r="T425" i="6"/>
  <c r="T220" i="6"/>
  <c r="T436" i="6"/>
  <c r="T423" i="6"/>
  <c r="T555" i="6"/>
  <c r="T245" i="6"/>
  <c r="T639" i="6"/>
  <c r="T305" i="6"/>
  <c r="T710" i="6"/>
  <c r="T340" i="6"/>
  <c r="T517" i="6"/>
  <c r="T458" i="6"/>
  <c r="T108" i="6"/>
  <c r="T563" i="6"/>
  <c r="T280" i="6"/>
  <c r="T620" i="6"/>
  <c r="T297" i="6"/>
  <c r="T601" i="6"/>
  <c r="T190" i="6"/>
  <c r="T607" i="6"/>
  <c r="T605" i="6"/>
  <c r="T392" i="6"/>
  <c r="T274" i="6"/>
  <c r="T345" i="6"/>
  <c r="T264" i="6"/>
  <c r="T178" i="6"/>
  <c r="T498" i="6"/>
  <c r="T602" i="6"/>
  <c r="T324" i="6"/>
  <c r="T446" i="6"/>
  <c r="T402" i="6"/>
  <c r="T562" i="6"/>
  <c r="T56" i="6"/>
  <c r="T208" i="6"/>
  <c r="T76" i="6"/>
  <c r="T703" i="6"/>
  <c r="T673" i="6"/>
  <c r="T270" i="6"/>
  <c r="T41" i="6"/>
  <c r="T693" i="6"/>
  <c r="T254" i="6"/>
  <c r="T6" i="6"/>
  <c r="T711" i="6"/>
  <c r="T388" i="6"/>
  <c r="T728" i="6"/>
  <c r="T401" i="6"/>
  <c r="T681" i="6"/>
  <c r="T366" i="6"/>
  <c r="T372" i="6"/>
  <c r="T258" i="6"/>
  <c r="T153" i="6"/>
  <c r="T658" i="6"/>
  <c r="T701" i="6"/>
  <c r="T692" i="6"/>
  <c r="T581" i="6"/>
  <c r="T483" i="6"/>
  <c r="T633" i="6"/>
  <c r="T557" i="6"/>
  <c r="T379" i="6"/>
  <c r="T736" i="6"/>
  <c r="T399" i="6"/>
  <c r="T33" i="6"/>
  <c r="T534" i="6"/>
  <c r="T93" i="6"/>
  <c r="T725" i="6"/>
  <c r="T327" i="6"/>
  <c r="T459" i="6"/>
  <c r="T149" i="6"/>
  <c r="T479" i="6"/>
  <c r="T177" i="6"/>
  <c r="T614" i="6"/>
  <c r="T591" i="6"/>
  <c r="T636" i="6"/>
  <c r="T613" i="6"/>
  <c r="T62" i="6"/>
  <c r="T82" i="6"/>
  <c r="T184" i="6"/>
  <c r="T630" i="6"/>
  <c r="T247" i="6"/>
  <c r="T503" i="6"/>
  <c r="T635" i="6"/>
  <c r="T325" i="6"/>
  <c r="T38" i="6"/>
  <c r="T413" i="6"/>
  <c r="T346" i="6"/>
  <c r="T444" i="6"/>
  <c r="T378" i="6"/>
  <c r="T583" i="6"/>
  <c r="T715" i="6"/>
  <c r="T405" i="6"/>
  <c r="T259" i="6"/>
  <c r="T513" i="6"/>
  <c r="T538" i="6"/>
  <c r="T120" i="6"/>
  <c r="T141" i="6"/>
  <c r="T35" i="6"/>
  <c r="T58" i="6"/>
  <c r="T471" i="6"/>
  <c r="T69" i="6"/>
  <c r="T603" i="6"/>
  <c r="T448" i="6"/>
  <c r="T293" i="6"/>
  <c r="T103" i="6"/>
  <c r="T16" i="6"/>
  <c r="T356" i="6"/>
  <c r="T369" i="6"/>
  <c r="T246" i="6"/>
  <c r="T298" i="6"/>
  <c r="T54" i="6"/>
  <c r="T404" i="6"/>
  <c r="T171" i="6"/>
  <c r="T191" i="6"/>
  <c r="T326" i="6"/>
  <c r="T709" i="6"/>
  <c r="T158" i="6"/>
  <c r="T92" i="6"/>
  <c r="T592" i="6"/>
  <c r="T548" i="6"/>
  <c r="T527" i="6"/>
  <c r="T218" i="6"/>
  <c r="T291" i="6"/>
  <c r="T516" i="6"/>
  <c r="T521" i="6"/>
  <c r="T670" i="6"/>
  <c r="T706" i="6"/>
  <c r="T584" i="6"/>
  <c r="T525" i="6"/>
  <c r="T152" i="6"/>
  <c r="T307" i="6"/>
  <c r="T156" i="6"/>
  <c r="T10" i="6"/>
  <c r="T7" i="6"/>
  <c r="T400" i="6"/>
  <c r="T27" i="6"/>
  <c r="T292" i="6"/>
  <c r="T198" i="6"/>
  <c r="T671" i="6"/>
  <c r="T185" i="6"/>
  <c r="T96" i="6"/>
  <c r="T494" i="6"/>
  <c r="T85" i="6"/>
  <c r="T99" i="6"/>
  <c r="T452" i="6"/>
  <c r="T121" i="6"/>
  <c r="T465" i="6"/>
  <c r="T729" i="6"/>
  <c r="T526" i="6"/>
  <c r="T628" i="6"/>
  <c r="T450" i="6"/>
  <c r="T409" i="6"/>
  <c r="T328" i="6"/>
  <c r="T226" i="6"/>
  <c r="T281" i="6"/>
  <c r="T690" i="6"/>
  <c r="T441" i="6"/>
  <c r="T227" i="6"/>
  <c r="T169" i="6"/>
  <c r="T322" i="6"/>
  <c r="T354" i="6"/>
  <c r="T231" i="6"/>
  <c r="T363" i="6"/>
  <c r="T720" i="6"/>
  <c r="T383" i="6"/>
  <c r="T716" i="6"/>
  <c r="T518" i="6"/>
  <c r="T55" i="6"/>
  <c r="T417" i="6"/>
  <c r="T314" i="6"/>
  <c r="T686" i="6"/>
  <c r="T419" i="6"/>
  <c r="T216" i="6"/>
  <c r="T556" i="6"/>
  <c r="T233" i="6"/>
  <c r="T553" i="6"/>
  <c r="T142" i="6"/>
  <c r="T86" i="6"/>
  <c r="T385" i="6"/>
  <c r="T136" i="6"/>
  <c r="T51" i="6"/>
  <c r="T65" i="6"/>
  <c r="T546" i="6"/>
  <c r="T653" i="6"/>
  <c r="T382" i="6"/>
  <c r="T580" i="6"/>
  <c r="T606" i="6"/>
  <c r="T100" i="6"/>
  <c r="T735" i="6"/>
  <c r="T564" i="6"/>
  <c r="T619" i="6"/>
  <c r="T393" i="6"/>
  <c r="T424" i="6"/>
  <c r="T570" i="6"/>
  <c r="T300" i="6"/>
  <c r="T317" i="6"/>
  <c r="T29" i="6"/>
  <c r="T669" i="6"/>
  <c r="T476" i="6"/>
  <c r="T429" i="6"/>
  <c r="T348" i="6"/>
  <c r="T575" i="6"/>
  <c r="T642" i="6"/>
  <c r="T343" i="6"/>
  <c r="T495" i="6"/>
  <c r="T112" i="6"/>
  <c r="T232" i="6"/>
  <c r="T81" i="6"/>
  <c r="T387" i="6"/>
  <c r="T344" i="6"/>
  <c r="T466" i="6"/>
  <c r="T237" i="6"/>
  <c r="T12" i="6"/>
  <c r="T680" i="6"/>
  <c r="T691" i="6"/>
  <c r="T665" i="6"/>
  <c r="T732" i="6"/>
  <c r="T434" i="6"/>
  <c r="T127" i="6"/>
  <c r="T464" i="6"/>
  <c r="T118" i="6"/>
  <c r="T163" i="6"/>
  <c r="T489" i="6"/>
  <c r="T514" i="6"/>
  <c r="T365" i="6"/>
  <c r="T551" i="6"/>
  <c r="T505" i="6"/>
  <c r="T586" i="6"/>
  <c r="T361" i="6"/>
  <c r="T520" i="6"/>
  <c r="T594" i="6"/>
  <c r="T579" i="6"/>
  <c r="T645" i="6"/>
  <c r="T364" i="6"/>
  <c r="T350" i="6"/>
  <c r="T530" i="6"/>
  <c r="T508" i="6"/>
  <c r="T173" i="6"/>
  <c r="T124" i="6"/>
  <c r="T249" i="6"/>
  <c r="T131" i="6"/>
  <c r="T43" i="6"/>
  <c r="T493" i="6"/>
  <c r="T170" i="6"/>
  <c r="T373" i="6"/>
  <c r="T449" i="6"/>
  <c r="T629" i="6"/>
  <c r="T334" i="6"/>
  <c r="T722" i="6"/>
  <c r="T679" i="6"/>
  <c r="T609" i="6"/>
  <c r="T206" i="6"/>
  <c r="T708" i="6"/>
  <c r="T284" i="6"/>
  <c r="T637" i="6"/>
  <c r="T70" i="6"/>
  <c r="T74" i="6"/>
  <c r="T376" i="6"/>
  <c r="T154" i="6"/>
  <c r="T472" i="6"/>
  <c r="T558" i="6"/>
  <c r="T412" i="6"/>
  <c r="T236" i="6"/>
  <c r="T712" i="6"/>
  <c r="T286" i="6"/>
  <c r="T500" i="6"/>
  <c r="T477" i="6"/>
  <c r="T47" i="6"/>
  <c r="T719" i="6"/>
  <c r="T128" i="6"/>
  <c r="T697" i="6"/>
  <c r="T144" i="6"/>
  <c r="T682" i="6"/>
  <c r="T48" i="6"/>
  <c r="T381" i="6"/>
  <c r="T194" i="6"/>
  <c r="T604" i="6"/>
  <c r="T408" i="6"/>
  <c r="T97" i="6"/>
  <c r="T262" i="6"/>
  <c r="T542" i="6"/>
  <c r="T145" i="6"/>
  <c r="T290" i="6"/>
  <c r="J5" i="24" l="1"/>
  <c r="J7" i="24"/>
  <c r="J9" i="24"/>
  <c r="J4" i="24"/>
  <c r="J6" i="24"/>
  <c r="J8" i="24"/>
  <c r="J10" i="24"/>
  <c r="I7" i="24"/>
  <c r="I4" i="24"/>
  <c r="I8" i="24"/>
  <c r="I5" i="24"/>
  <c r="I9" i="24"/>
  <c r="I6" i="24"/>
  <c r="I10" i="24"/>
  <c r="C11" i="13"/>
  <c r="C13" i="13"/>
  <c r="K5" i="24" l="1"/>
  <c r="K4" i="24"/>
  <c r="K6" i="24"/>
  <c r="K9" i="24"/>
  <c r="K7" i="24"/>
  <c r="K8" i="24"/>
  <c r="K10" i="24"/>
  <c r="C7" i="13"/>
  <c r="C9" i="13"/>
  <c r="C12" i="13"/>
  <c r="C4" i="13"/>
  <c r="C8" i="13"/>
  <c r="C14" i="13"/>
  <c r="C3" i="13"/>
  <c r="C6" i="13"/>
  <c r="C10" i="13"/>
  <c r="C5" i="13"/>
  <c r="E10" i="13" l="1"/>
  <c r="F10" i="13" s="1"/>
  <c r="E7" i="13"/>
  <c r="F7" i="13" s="1"/>
  <c r="E3" i="13"/>
  <c r="F3" i="13" s="1"/>
  <c r="E12" i="13"/>
  <c r="F12" i="13" s="1"/>
  <c r="E11" i="13"/>
  <c r="F11" i="13" s="1"/>
  <c r="E8" i="13"/>
  <c r="F8" i="13" s="1"/>
  <c r="E13" i="13"/>
  <c r="F13" i="13" s="1"/>
  <c r="E9" i="13"/>
  <c r="F9" i="13" s="1"/>
  <c r="F4" i="13"/>
  <c r="E6" i="13"/>
  <c r="F6" i="13" s="1"/>
  <c r="E5" i="13"/>
  <c r="F5" i="13" s="1"/>
  <c r="E14" i="13"/>
  <c r="F14" i="13" s="1"/>
</calcChain>
</file>

<file path=xl/comments1.xml><?xml version="1.0" encoding="utf-8"?>
<comments xmlns="http://schemas.openxmlformats.org/spreadsheetml/2006/main">
  <authors>
    <author>BYFROKE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BYFROKE:</t>
        </r>
        <r>
          <rPr>
            <sz val="9"/>
            <color indexed="81"/>
            <rFont val="Tahoma"/>
            <family val="2"/>
          </rPr>
          <t xml:space="preserve">
SELECIONE A DELEGACIA DE POLÍCIA DE HOMICÍDIOS.</t>
        </r>
      </text>
    </comment>
  </commentList>
</comments>
</file>

<file path=xl/connections.xml><?xml version="1.0" encoding="utf-8"?>
<connections xmlns="http://schemas.openxmlformats.org/spreadsheetml/2006/main">
  <connection id="1" interval="10" name="Database11_be" type="100" refreshedVersion="6" minRefreshableVersion="5" refreshOnLoad="1" saveData="1">
    <extLst>
      <ext xmlns:x15="http://schemas.microsoft.com/office/spreadsheetml/2010/11/main" uri="{DE250136-89BD-433C-8126-D09CA5730AF9}">
        <x15:connection id="5ac5e991-3b09-4af6-93bb-80e8ba52783a" autoDelete="1"/>
      </ext>
    </extLst>
  </connection>
  <connection id="2" keepAlive="1" name="ModelConnection_auxiliares" description="Data Model" type="5" refreshedVersion="6" minRefreshableVersion="5" saveData="1">
    <dbPr connection="Data Model Connection" command="auxiliare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delegados" description="Data Model" type="5" refreshedVersion="6" minRefreshableVersion="5" saveData="1">
    <dbPr connection="Data Model Connection" command="delegado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DPHs" description="Data Model" type="5" refreshedVersion="6" minRefreshableVersion="5" saveData="1">
    <dbPr connection="Data Model Connection" command="DPHs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municipios" description="Data Model" type="5" refreshedVersion="6" minRefreshableVersion="5" saveData="1">
    <dbPr connection="Data Model Connection" command="municipios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ocorrencias" description="Data Model" type="5" refreshedVersion="6" minRefreshableVersion="5" saveData="1">
    <dbPr connection="Data Model Connection" command="ocorrencia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ocorrencias2" description="Data Model" type="5" refreshedVersion="6" minRefreshableVersion="5" saveData="1">
    <dbPr connection="Data Model Connection" command="ocorrencias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peritos" description="Data Model" type="5" refreshedVersion="6" minRefreshableVersion="5" saveData="1">
    <dbPr connection="Data Model Connection" command="peritos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vestigios" description="Data Model" type="5" refreshedVersion="6" minRefreshableVersion="5" saveData="1">
    <dbPr connection="Data Model Connection" command="vestigios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vitimas" description="Data Model" type="5" refreshedVersion="6" minRefreshableVersion="5" saveData="1">
    <dbPr connection="Data Model Connection" command="vitimas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<sst xmlns="http://schemas.openxmlformats.org/spreadsheetml/2006/main" count="50454" uniqueCount="13191">
  <si>
    <t>matricula</t>
  </si>
  <si>
    <t>nome</t>
  </si>
  <si>
    <t>lotacao</t>
  </si>
  <si>
    <t>ADONIS DE FREITAS QUEIROZ</t>
  </si>
  <si>
    <t>ADRIANO TEIXEIRA LEITE</t>
  </si>
  <si>
    <t>ALEXANDRE HENRIQUE FITTIPALDI LEAL</t>
  </si>
  <si>
    <t>ALINE DO NASCIMENTO SILVA</t>
  </si>
  <si>
    <t>ALMIR CARLOS DE SOUZA</t>
  </si>
  <si>
    <t>AMANDA COSTA OLIVEIRA</t>
  </si>
  <si>
    <t>ANDREZA CRISTINA MAIA DOS SANTOS</t>
  </si>
  <si>
    <t>BRENO HENRIQUE DANTAS DOS SANTOS</t>
  </si>
  <si>
    <t>BRUNA TATIANE DA SILVA OLIVEIRA</t>
  </si>
  <si>
    <t>BRUNO LUIZ SANTOS E SILVA</t>
  </si>
  <si>
    <t>CARLOS ARTHUR ARAUJO MAIA</t>
  </si>
  <si>
    <t>CARLOS EDUARDO AMARAL DA SILVA</t>
  </si>
  <si>
    <t>DANIELA DA SILVA FARIAS</t>
  </si>
  <si>
    <t>DANIELE YACYSZYN ALVES ROMÃO</t>
  </si>
  <si>
    <t>DIEGO SANTANA DOS SANTOS</t>
  </si>
  <si>
    <t>ELIZEMAR EDUARDO L. DE AMORIM</t>
  </si>
  <si>
    <t>ELOISA NEVES ALMEIDA PIMENTEL</t>
  </si>
  <si>
    <t>ELTON DE FRANÇA CARDOSO</t>
  </si>
  <si>
    <t>ERICSON BERNARDO DA SILVA</t>
  </si>
  <si>
    <t>ERIVALDO CAMARA CORREIA</t>
  </si>
  <si>
    <t>FÁBIO JOSÉ DE FARIAS</t>
  </si>
  <si>
    <t>FELIPE FRAGOSO MARINHO DE LIMA</t>
  </si>
  <si>
    <t>FELIPE JOSÉ DE LIMA ALBUQUERQUE</t>
  </si>
  <si>
    <t>FERNANDO BRAZ DA SILVA</t>
  </si>
  <si>
    <t>FILIPE PEREIRA LIMA</t>
  </si>
  <si>
    <t>FLAVIA ROBERTA FERREIRA</t>
  </si>
  <si>
    <t>FLAVIO CESAR CORREIA TEIXEIRA</t>
  </si>
  <si>
    <t>FLAVIO HENRIQUE DOS SANTOS</t>
  </si>
  <si>
    <t>GETULIO GOMES DE MOURA</t>
  </si>
  <si>
    <t>GLEISIANE GOMES DE SOUZA</t>
  </si>
  <si>
    <t>GUSTAVO JOSÉ OLIVEIRA FAUSTINO</t>
  </si>
  <si>
    <t>GUSTAVO SAVIO ALVES CAMPOS DO NASCIMENTO</t>
  </si>
  <si>
    <t>HELENA PAULA O. NASCIMENTO BASTOS</t>
  </si>
  <si>
    <t>HELIANA CAROLINE BATISTA DO NASCIMENTO</t>
  </si>
  <si>
    <t>HERMOGENES F. DE ALMEIDA NETO</t>
  </si>
  <si>
    <t>HILTON PESSOA DE FREITAS NETO</t>
  </si>
  <si>
    <t>HUGLEDSON SOARES DA ROCHA</t>
  </si>
  <si>
    <t>ÍCARO ALEKSEI DE SOUSA PINTO</t>
  </si>
  <si>
    <t>JOÃO ELDER DE LIMA OLIVEIRA</t>
  </si>
  <si>
    <t>JOEL MARQUES COELHO</t>
  </si>
  <si>
    <t>JOSE MAURO DUARTE DOS SANTOS</t>
  </si>
  <si>
    <t>JULIO CAMELO DE LIRA FILHO</t>
  </si>
  <si>
    <t>JÚLIO CÉSAR DINIZ</t>
  </si>
  <si>
    <t>LEANDRO VICENTE DA PAZ</t>
  </si>
  <si>
    <t>LEONE MALTZ</t>
  </si>
  <si>
    <t>LOURIVAL BRANDO MESSIAS JÚNIOR</t>
  </si>
  <si>
    <t>LUIZA JUSTO DE SOUZA KROK</t>
  </si>
  <si>
    <t>MARCELO CAMPOS FERNANDES</t>
  </si>
  <si>
    <t>MARCOS ANTONIO DA SILVA</t>
  </si>
  <si>
    <t>MARCOS LEY D'ASSUNÇÃO</t>
  </si>
  <si>
    <t>MARIA EDUARDA TRAVASSOS DE LIMA MOTA</t>
  </si>
  <si>
    <t>MARÍLIA ANDRADE DE FRANÇA</t>
  </si>
  <si>
    <t>MATHEUS DA NÓBREGA MAIA</t>
  </si>
  <si>
    <t>MAVIAEL JOAQUIM DA SILVA</t>
  </si>
  <si>
    <t>MAYARA COSTA DE MEDEIROS</t>
  </si>
  <si>
    <t>MOISES JOSE SEABRA</t>
  </si>
  <si>
    <t>NATÁLIA FERREIRA VAZ</t>
  </si>
  <si>
    <t>NOELLE OLIVEIRA</t>
  </si>
  <si>
    <t>OZORIO FELIX DA COSTA JUNIOR</t>
  </si>
  <si>
    <t>RICARDO ALEXANDRE MELO DA SILVA</t>
  </si>
  <si>
    <t>ROMERIO RODRIGUES DO AMARAL</t>
  </si>
  <si>
    <t>RONALDO DA SILVA MELO</t>
  </si>
  <si>
    <t>SANDRA CABRAL</t>
  </si>
  <si>
    <t>SERGIO DE ANDRADE CAVALCANTI</t>
  </si>
  <si>
    <t>SHARLENE COSTA</t>
  </si>
  <si>
    <t>TALITA ATANAZIO ROSA</t>
  </si>
  <si>
    <t>TAMIRES MEIRA MENEZES</t>
  </si>
  <si>
    <t>TAYNÁ CORREIA DE GOES</t>
  </si>
  <si>
    <t>THAYSE BATISTA</t>
  </si>
  <si>
    <t>THIAGO ANDRÉ</t>
  </si>
  <si>
    <t>THIAGO CHALEGRE</t>
  </si>
  <si>
    <t>THIAGO PEREIRA DO ESPÍRITO SANTO</t>
  </si>
  <si>
    <t>WASHINGTON WAGNER M. DE LIMA</t>
  </si>
  <si>
    <t>WILLIAME CORDEIRO DA SILVA JÚNIOR</t>
  </si>
  <si>
    <t>NÃO CADASTRADO</t>
  </si>
  <si>
    <t>dph</t>
  </si>
  <si>
    <t>ANTONIO DE CAMPOS FRANCISCO</t>
  </si>
  <si>
    <t>CLAUDIO ALVES DA SILVA NETO</t>
  </si>
  <si>
    <t>DARLEY KLEBER TIMOTEO FLORENTINO</t>
  </si>
  <si>
    <t>DOUGLAS CAMILO PEREIRA</t>
  </si>
  <si>
    <t>ELIANE CALDAS LIRA</t>
  </si>
  <si>
    <t>FABIO LACERDA MACHADO</t>
  </si>
  <si>
    <t>FELIPE MONTEIRO COSTA</t>
  </si>
  <si>
    <t>FRANCISCA ERICA DA SILVA BEZERRA</t>
  </si>
  <si>
    <t>FRANCISCO OCELIO LIMA RIBEIRO</t>
  </si>
  <si>
    <t>GILDERLEY ALVES GONDIM</t>
  </si>
  <si>
    <t>JOAO FELIPE DE LIMA FURTADO</t>
  </si>
  <si>
    <t>JOAQUIM MARINOSIO RODRIGUES BRAGA NETO</t>
  </si>
  <si>
    <t>JORGE FERREIRA DE SOUZA</t>
  </si>
  <si>
    <t>MAGNNO FEITOSA CORREIA LIMA</t>
  </si>
  <si>
    <t>MARCELO PINTO PAES BARRETO</t>
  </si>
  <si>
    <t>MARCONI LUSTOSA FELIX FILHO</t>
  </si>
  <si>
    <t>MARIO DE OLIVEIRA MELO JUNIOR</t>
  </si>
  <si>
    <t>PAULO GUSTAVO COELHO DIAS</t>
  </si>
  <si>
    <t>RICARDO SILVEIRA DE AZEVEDO</t>
  </si>
  <si>
    <t>ROBERTO DE LIMA FERREIRA</t>
  </si>
  <si>
    <t>ROBERTO MONTEIRO LOBO</t>
  </si>
  <si>
    <t>SERGIO RICARDO FERREIRA DE VASCONCELOS</t>
  </si>
  <si>
    <t>STEPHANIE ALMEIDA ARAUJO</t>
  </si>
  <si>
    <t>SYLVIO ROMERO RODRIGUES</t>
  </si>
  <si>
    <t>VILANEIDA PARENTE AGUIAR</t>
  </si>
  <si>
    <t>ICARO BARROS SCHNEIDER</t>
  </si>
  <si>
    <t>AUSENTE</t>
  </si>
  <si>
    <t>DPH</t>
  </si>
  <si>
    <t>regiao</t>
  </si>
  <si>
    <t>tipo</t>
  </si>
  <si>
    <t>Recife</t>
  </si>
  <si>
    <t>DHPP</t>
  </si>
  <si>
    <t>1ª DPH-DHPP</t>
  </si>
  <si>
    <t>2ª DPH-DHPP</t>
  </si>
  <si>
    <t>3ª DPH-DHPP</t>
  </si>
  <si>
    <t>4ª DPH-DHPP</t>
  </si>
  <si>
    <t>5ª DPH-DHPP</t>
  </si>
  <si>
    <t>Abreu e Lima/Igarassu</t>
  </si>
  <si>
    <t>DHMN</t>
  </si>
  <si>
    <t>6ª DPH-DHMN</t>
  </si>
  <si>
    <t>Paulista</t>
  </si>
  <si>
    <t>7ª DPH-DHMN</t>
  </si>
  <si>
    <t>Araçoiaba/Itamacará/Itapissuma</t>
  </si>
  <si>
    <t>8ª DPH-DHMN</t>
  </si>
  <si>
    <t>Olinda</t>
  </si>
  <si>
    <t>9ª DPH-DHMN</t>
  </si>
  <si>
    <t>Camaragibe/São Lourenço da Mata</t>
  </si>
  <si>
    <t>10ª DPH-DHMN</t>
  </si>
  <si>
    <t>Prazeres</t>
  </si>
  <si>
    <t>DHMS</t>
  </si>
  <si>
    <t>11ª DPH-DHMS</t>
  </si>
  <si>
    <t>Piedade/Candeias/Jardim Piedade/Barra de Jangada</t>
  </si>
  <si>
    <t>12ª DPH-DHMS</t>
  </si>
  <si>
    <t>Jaboatão/Moreno</t>
  </si>
  <si>
    <t>13ª DPH-DHMS</t>
  </si>
  <si>
    <t>Cabo/Igarapu</t>
  </si>
  <si>
    <t>14ª DPH-DHMS</t>
  </si>
  <si>
    <t>Ipojuca</t>
  </si>
  <si>
    <t>15ª DPH-DHMS</t>
  </si>
  <si>
    <t>ID</t>
  </si>
  <si>
    <t>Abreu e Lima</t>
  </si>
  <si>
    <t>Araçoiaba</t>
  </si>
  <si>
    <t>Cabo de Santo Agostinho</t>
  </si>
  <si>
    <t>Camaragibe</t>
  </si>
  <si>
    <t>Goiana</t>
  </si>
  <si>
    <t>Igarassu</t>
  </si>
  <si>
    <t>Ilha de Itamaracá</t>
  </si>
  <si>
    <t>Itapissuma</t>
  </si>
  <si>
    <t>Jaboatão dos Guararapes</t>
  </si>
  <si>
    <t>Moreno</t>
  </si>
  <si>
    <t>São Lourenço da Mata</t>
  </si>
  <si>
    <t>ocorrencia_id</t>
  </si>
  <si>
    <t>caso_n</t>
  </si>
  <si>
    <t>matricula_perito</t>
  </si>
  <si>
    <t>matricula_auxiliar</t>
  </si>
  <si>
    <t>matricula_delegado</t>
  </si>
  <si>
    <t>GDL</t>
  </si>
  <si>
    <t>data_plantao</t>
  </si>
  <si>
    <t>CIODS</t>
  </si>
  <si>
    <t>tipo_local</t>
  </si>
  <si>
    <t>data_ciencia</t>
  </si>
  <si>
    <t>data_saida</t>
  </si>
  <si>
    <t>data_chegada</t>
  </si>
  <si>
    <t>data_conclusao</t>
  </si>
  <si>
    <t>municipio</t>
  </si>
  <si>
    <t>complemento</t>
  </si>
  <si>
    <t>codigo</t>
  </si>
  <si>
    <t>descricao</t>
  </si>
  <si>
    <t>Homicídio</t>
  </si>
  <si>
    <t>Externo</t>
  </si>
  <si>
    <t>ADILSON CARDOSO DE OLIVEIRA</t>
  </si>
  <si>
    <t>ANTONIO GOMES DOS SANTOS NETO</t>
  </si>
  <si>
    <t>ARTUR LIRA DOS SANTOS</t>
  </si>
  <si>
    <t>AUGUSTO GUILHERME FEITOSA CACHO BORGES</t>
  </si>
  <si>
    <t>BETSON FERNANDO DELGADO DOS SANTOS ANDRADE</t>
  </si>
  <si>
    <t>CAMILA REIS OLIVEIRA GUIMARÃES</t>
  </si>
  <si>
    <t>CAMILLA ALMEIDA BRAYNER</t>
  </si>
  <si>
    <t>CARLOS ARMANDO CORREIA LYRA</t>
  </si>
  <si>
    <t>DANIEL SILVA DE AMORIM</t>
  </si>
  <si>
    <t>DIEGO HENRIQUE LEONEL DE OLIVEIRA COSTA</t>
  </si>
  <si>
    <t>DIEGO NUNES TELES DE MENDONÇA</t>
  </si>
  <si>
    <t>DIOGO SINESIO TRAJANO DE ARRUDA</t>
  </si>
  <si>
    <t>DOUGLAS DE OLIVEIRA MENDONÇA</t>
  </si>
  <si>
    <t>FERNANDO HENRIQUE LEAL BENEVIDES</t>
  </si>
  <si>
    <t>HÉSIO ALVES PAIXÃO</t>
  </si>
  <si>
    <t>LUCAS ARAÚJO DE ALMEIDA</t>
  </si>
  <si>
    <t>RODION MALINOVSKY DE OLIVEIRA GOMES</t>
  </si>
  <si>
    <t>LUIS MARIO SCHWAMBACH COSTA</t>
  </si>
  <si>
    <t>MOISEIS GAUTHIER</t>
  </si>
  <si>
    <t>RAISSA MATOS FONTES</t>
  </si>
  <si>
    <t>RANON BARROS BEZERRA</t>
  </si>
  <si>
    <t>RAPHAEL WANDERLEY SANTOS</t>
  </si>
  <si>
    <t>TADEU MORAIS CRUZ</t>
  </si>
  <si>
    <t>VANJA DE OLIVEIRA COELHO</t>
  </si>
  <si>
    <t>VICTOR CEZAR LUCENA TAVARES DE SÁ LEITÃO</t>
  </si>
  <si>
    <t>vestigio_id</t>
  </si>
  <si>
    <t>modelo</t>
  </si>
  <si>
    <t>marca</t>
  </si>
  <si>
    <t>tipo_medida</t>
  </si>
  <si>
    <t>medida</t>
  </si>
  <si>
    <t>calibre</t>
  </si>
  <si>
    <t>vitima_id</t>
  </si>
  <si>
    <t>nascimento</t>
  </si>
  <si>
    <t>mae</t>
  </si>
  <si>
    <t>documento_tipo</t>
  </si>
  <si>
    <t>documento_numero</t>
  </si>
  <si>
    <t>sexo</t>
  </si>
  <si>
    <t>NIC</t>
  </si>
  <si>
    <t>documento</t>
  </si>
  <si>
    <t>CASO</t>
  </si>
  <si>
    <t>REP</t>
  </si>
  <si>
    <t>DATA PLANTÃO</t>
  </si>
  <si>
    <t>NATUREZA</t>
  </si>
  <si>
    <t>LOCAL</t>
  </si>
  <si>
    <t>INSTRUMENTO</t>
  </si>
  <si>
    <t>PERITO</t>
  </si>
  <si>
    <t>AUXILIAR</t>
  </si>
  <si>
    <t>DELEGADO</t>
  </si>
  <si>
    <t>VIATURA</t>
  </si>
  <si>
    <t>Município</t>
  </si>
  <si>
    <t>Bairro</t>
  </si>
  <si>
    <t>Rua</t>
  </si>
  <si>
    <t>LATITUDE</t>
  </si>
  <si>
    <t>LONGITUDE</t>
  </si>
  <si>
    <t>DESCRIÇÃO</t>
  </si>
  <si>
    <t>CIÊNCIA</t>
  </si>
  <si>
    <t>SAÍDA</t>
  </si>
  <si>
    <t>CHEGADA</t>
  </si>
  <si>
    <t>CONCLUSÃO</t>
  </si>
  <si>
    <t>ESCALA PERITOS GEPH</t>
  </si>
  <si>
    <t>DATA DO PLANTÃO</t>
  </si>
  <si>
    <t>TURNO</t>
  </si>
  <si>
    <t>PERITO CRIMINAL</t>
  </si>
  <si>
    <t>PERITO CRIMINAL2</t>
  </si>
  <si>
    <t>PERITO CRIMINAL3</t>
  </si>
  <si>
    <t>DIA</t>
  </si>
  <si>
    <t>NOITE</t>
  </si>
  <si>
    <t>JOSÉ MONTEIRO FILHO</t>
  </si>
  <si>
    <t>DOUGLAS MENDONÇA</t>
  </si>
  <si>
    <t>ORDEM DE SAÍDA 2020</t>
  </si>
  <si>
    <t>Perito Criminal</t>
  </si>
  <si>
    <t>Nº CASOS</t>
  </si>
  <si>
    <t>PLANTÕES 24h</t>
  </si>
  <si>
    <t>JOSÉ MONTEIRO</t>
  </si>
  <si>
    <t>VICTOR LEITÃO</t>
  </si>
  <si>
    <t>DIOGO SINÉSIO</t>
  </si>
  <si>
    <t>DIEGO NUNES</t>
  </si>
  <si>
    <t>RODION MALINOVSKY</t>
  </si>
  <si>
    <t>ADILSON CARDOSO</t>
  </si>
  <si>
    <t>TADEU CRUZ</t>
  </si>
  <si>
    <t>FERNANDO BENEVIDES</t>
  </si>
  <si>
    <t>MÉDIA</t>
  </si>
  <si>
    <t>BETSON ANDRADE</t>
  </si>
  <si>
    <t>LUCAS ARAUJO</t>
  </si>
  <si>
    <t xml:space="preserve">Perito Criminal </t>
  </si>
  <si>
    <t>VÍTIMA(S)</t>
  </si>
  <si>
    <t>UP004</t>
  </si>
  <si>
    <t>DPH2</t>
  </si>
  <si>
    <t>CIODS3</t>
  </si>
  <si>
    <t>natureza4</t>
  </si>
  <si>
    <t>viatura5</t>
  </si>
  <si>
    <t>latitude6</t>
  </si>
  <si>
    <t>longitude7</t>
  </si>
  <si>
    <t>bairro8</t>
  </si>
  <si>
    <t>rua9</t>
  </si>
  <si>
    <t>instrumento10</t>
  </si>
  <si>
    <t>CENTRO</t>
  </si>
  <si>
    <t>DIEGO JARDIM FEITOSA</t>
  </si>
  <si>
    <t>VESTÍGIO(S)</t>
  </si>
  <si>
    <t>DANIEL LIRA PIMENTEL</t>
  </si>
  <si>
    <t>CASOS ATÉ 06/2020</t>
  </si>
  <si>
    <t>fotos_gdl</t>
  </si>
  <si>
    <t>FOTOS GDL</t>
  </si>
  <si>
    <t>ponto</t>
  </si>
  <si>
    <t>.9</t>
  </si>
  <si>
    <t>AV PORTUARIA</t>
  </si>
  <si>
    <t>ANTES DO PORTO DE SUAPE, ENGENHO MASSANGANA</t>
  </si>
  <si>
    <t>PÉRFURO-CONTUNDENTE</t>
  </si>
  <si>
    <t>D680476</t>
  </si>
  <si>
    <t>UP002</t>
  </si>
  <si>
    <t>-8.234216</t>
  </si>
  <si>
    <t xml:space="preserve"> -34.989759</t>
  </si>
  <si>
    <t>PONTE DOS CARVALHOS</t>
  </si>
  <si>
    <t>29</t>
  </si>
  <si>
    <t/>
  </si>
  <si>
    <t>588.9/2020</t>
  </si>
  <si>
    <t>D680491</t>
  </si>
  <si>
    <t>CAIXA DAGUA</t>
  </si>
  <si>
    <t>DOIS CARNEIROS</t>
  </si>
  <si>
    <t>PANDAUTO, SALÃO CABELOS DE RAINHA</t>
  </si>
  <si>
    <t>589.9/2020</t>
  </si>
  <si>
    <t>Balístico</t>
  </si>
  <si>
    <t>9mm</t>
  </si>
  <si>
    <t>TRÊS (03) ESTOJOS E UM (01) PROJÉTIL</t>
  </si>
  <si>
    <t>IDENTIDADE DESCONHECIDA</t>
  </si>
  <si>
    <t>110886</t>
  </si>
  <si>
    <t>CLEODON BEZERRA DE LIMA NETO</t>
  </si>
  <si>
    <t>MARIA CRISTIANE DA SILVA</t>
  </si>
  <si>
    <t>MASC</t>
  </si>
  <si>
    <t>108232</t>
  </si>
  <si>
    <t>-8.364064</t>
  </si>
  <si>
    <t>-35.004590</t>
  </si>
  <si>
    <t>CORPO ENCONTRADO COM LESÃO DE PAF NA CABEÇA, RECONHECIDO COMO GENILSON INÁCIO DA SILVA.</t>
  </si>
  <si>
    <t>Duplo Homicídio</t>
  </si>
  <si>
    <t>JOSE MICHEL AUGUSTO ELOI DA SILVA</t>
  </si>
  <si>
    <t>LIDIANE AUGUSTA DA SILVA</t>
  </si>
  <si>
    <t>110896</t>
  </si>
  <si>
    <t>LEONARDO RODRIGUES DE OLIVEIRA</t>
  </si>
  <si>
    <t>NEUZA</t>
  </si>
  <si>
    <t>110904</t>
  </si>
  <si>
    <t>RAFAEL DUARTE COSTA</t>
  </si>
  <si>
    <t>D680540</t>
  </si>
  <si>
    <t>SGT VANDRE  998717404_x000D_
INTERVENÇÃO POLICIAL COM VEÍCULO ENVOLVIDOS</t>
  </si>
  <si>
    <t>D680542</t>
  </si>
  <si>
    <t>ALTO JOSE BONIFACIO</t>
  </si>
  <si>
    <t>RUA ALTO DA SAUDADE</t>
  </si>
  <si>
    <t>BAR DO SPORT</t>
  </si>
  <si>
    <t>590.9/2020</t>
  </si>
  <si>
    <t>PAF MASC EXT_x000D_
PM 987992749</t>
  </si>
  <si>
    <t>D000000</t>
  </si>
  <si>
    <t>PÁTIO</t>
  </si>
  <si>
    <t>REFERENTE AO OFICIO Nº 160/2020</t>
  </si>
  <si>
    <t>FIAT UNO MILLE ELETRONI, AZUL, PLACA MXV-7469</t>
  </si>
  <si>
    <t>Perícia em veículo(s)</t>
  </si>
  <si>
    <t>ENCAMISAMENTO</t>
  </si>
  <si>
    <t>Unidade</t>
  </si>
  <si>
    <t>.38</t>
  </si>
  <si>
    <t>PROJÉTIL</t>
  </si>
  <si>
    <t>JOÃO PAULO QUIRINO ALVES</t>
  </si>
  <si>
    <t>RITA QUIRINO ALVES</t>
  </si>
  <si>
    <t>Carteira de Trabalho</t>
  </si>
  <si>
    <t>9224897</t>
  </si>
  <si>
    <t>110910</t>
  </si>
  <si>
    <t>Carteira de Trabalho 9224897</t>
  </si>
  <si>
    <t>CARMELO</t>
  </si>
  <si>
    <t>RUA DOS NARCÍSIOS, 15</t>
  </si>
  <si>
    <t>ESTOJO</t>
  </si>
  <si>
    <t>.40</t>
  </si>
  <si>
    <t>DNA</t>
  </si>
  <si>
    <t>SWABS</t>
  </si>
  <si>
    <t>OF. 159</t>
  </si>
  <si>
    <t>CORDEIRO</t>
  </si>
  <si>
    <t>PATIO DHPP</t>
  </si>
  <si>
    <t>PERÍCIA EM VEÍCULO AUTOMOTOR, VW/FOX 1.6 GII, BRANCO, PLACA PFN-0835, NO PÁTIO DO DHPP</t>
  </si>
  <si>
    <t>D680631</t>
  </si>
  <si>
    <t>Tentativa de Homicídio</t>
  </si>
  <si>
    <t>IMBIRIBEIRA</t>
  </si>
  <si>
    <t>NO VIADUTO EM FRENTE AO AEROPORTO NA AV. MASCARENHAS DE MORAES</t>
  </si>
  <si>
    <t>UM HOMEM PULOU COM SEUS DOIS FILHOS MENORES (UM MENOR DE 4  MESES). SAMU SOCORREU AS 3 VÍTIMAS PARA O HR.</t>
  </si>
  <si>
    <t>8°7'48.7488"</t>
  </si>
  <si>
    <t>34°54'58.1148''</t>
  </si>
  <si>
    <t>DUPLO HOMICIDIO . PAF</t>
  </si>
  <si>
    <t>D680676</t>
  </si>
  <si>
    <t>RUA LUXEMBURGO, 42</t>
  </si>
  <si>
    <t>591.9/2020</t>
  </si>
  <si>
    <t>D680703</t>
  </si>
  <si>
    <t>VÁRZEA</t>
  </si>
  <si>
    <t>592.9/2020</t>
  </si>
  <si>
    <t>PAF - MOTORISTA DE UBER - VÍTIMA NO INTERIOR DO VEÍCULO</t>
  </si>
  <si>
    <t>D680705</t>
  </si>
  <si>
    <t>ALTO DOIS CARNEIROS</t>
  </si>
  <si>
    <t>SOSSEGO</t>
  </si>
  <si>
    <t>SALAO DE BELEZA DE LIA</t>
  </si>
  <si>
    <t>593.9/2020</t>
  </si>
  <si>
    <t>MARCELO JOSÉ DE LIMA</t>
  </si>
  <si>
    <t>IZABEL MARIA DA SILVA</t>
  </si>
  <si>
    <t>RG</t>
  </si>
  <si>
    <t>6.921.519</t>
  </si>
  <si>
    <t>110908</t>
  </si>
  <si>
    <t>RG 6.921.519</t>
  </si>
  <si>
    <t>RUA EMÉRITO MACIEL</t>
  </si>
  <si>
    <t>110914</t>
  </si>
  <si>
    <t>-8112690</t>
  </si>
  <si>
    <t>-34966790</t>
  </si>
  <si>
    <t>LEONARDO HILÁRIO DO NASCIMENTO</t>
  </si>
  <si>
    <t>LUCIENE HILARIO DO NASCIMENTO</t>
  </si>
  <si>
    <t>110891</t>
  </si>
  <si>
    <t>D680716</t>
  </si>
  <si>
    <t>PAU AMARELO</t>
  </si>
  <si>
    <t>AV DR JOSE CLAUDIO GUEIROS LEITE</t>
  </si>
  <si>
    <t>PROXIMO AO FORTE DE PAU AMARELO</t>
  </si>
  <si>
    <t>594.9/2020</t>
  </si>
  <si>
    <t>CORPO VITIMA DE PAF ENCONTRADO DENTRO DE VEICULO</t>
  </si>
  <si>
    <t>LUCAS OLIVEIRA GALINDO</t>
  </si>
  <si>
    <t>KARLA OLIVEIRA DA SILVA</t>
  </si>
  <si>
    <t>9014924</t>
  </si>
  <si>
    <t>110906</t>
  </si>
  <si>
    <t>RG 9014924</t>
  </si>
  <si>
    <t>D680775</t>
  </si>
  <si>
    <t>DOIS UNIDOS</t>
  </si>
  <si>
    <t>FRANCISCO PAULO DOS SANTOS 85</t>
  </si>
  <si>
    <t>595.9/2020</t>
  </si>
  <si>
    <t>XT1763</t>
  </si>
  <si>
    <t>MOTOROLA</t>
  </si>
  <si>
    <t>CELULAR PESSOAL</t>
  </si>
  <si>
    <t>Entorpecente</t>
  </si>
  <si>
    <t>Grama</t>
  </si>
  <si>
    <t>PAPELOTE DE COCAÍNA</t>
  </si>
  <si>
    <t>WINDSON RAMOS PINA</t>
  </si>
  <si>
    <t>MARTA DE OLIVEIRA RAMOS</t>
  </si>
  <si>
    <t>10971935</t>
  </si>
  <si>
    <t>110897</t>
  </si>
  <si>
    <t>RG 10971935</t>
  </si>
  <si>
    <t>INFORMÁTICA</t>
  </si>
  <si>
    <t>D680796</t>
  </si>
  <si>
    <t>JARDIM SÃO PAULO</t>
  </si>
  <si>
    <t>RUA 1</t>
  </si>
  <si>
    <t>COMUM PLANETA DOS MACACOS</t>
  </si>
  <si>
    <t>596.9/2020</t>
  </si>
  <si>
    <t>PAF, MACULINO</t>
  </si>
  <si>
    <t>597.9/2020</t>
  </si>
  <si>
    <t>IGOR MARCOS FERREIRA DE OLIVEIRA</t>
  </si>
  <si>
    <t>MARIA IRACELI ALVES FERREIRA</t>
  </si>
  <si>
    <t>110912</t>
  </si>
  <si>
    <t>D680849</t>
  </si>
  <si>
    <t>Interno</t>
  </si>
  <si>
    <t>ÁGUAS COMPRIDAS</t>
  </si>
  <si>
    <t>Outros</t>
  </si>
  <si>
    <t>ARICLENES RILDO DE OLIVEIRA</t>
  </si>
  <si>
    <t>EDILENE MARIA DE OLIVEIRA</t>
  </si>
  <si>
    <t>7099486</t>
  </si>
  <si>
    <t>110900</t>
  </si>
  <si>
    <t>RG 7099486</t>
  </si>
  <si>
    <t>598.9/2020</t>
  </si>
  <si>
    <t>1 APARELHO CELULAR</t>
  </si>
  <si>
    <t>D680913</t>
  </si>
  <si>
    <t>Morte a esclarecer</t>
  </si>
  <si>
    <t>-8.441313</t>
  </si>
  <si>
    <t>-35.010317</t>
  </si>
  <si>
    <t>NOSSA SENHORA DO Ó</t>
  </si>
  <si>
    <t>BR009</t>
  </si>
  <si>
    <t>REF. POUSADA JOTA SALES</t>
  </si>
  <si>
    <t>599.9/2020</t>
  </si>
  <si>
    <t>DELEGADO MARCOS DE CASTRO; INSTRUMENTO (NÃO SE APLICA).</t>
  </si>
  <si>
    <t>OUTROS</t>
  </si>
  <si>
    <t>D680940</t>
  </si>
  <si>
    <t>VILA RICA</t>
  </si>
  <si>
    <t>RUA PAU BRASIL, Nº125</t>
  </si>
  <si>
    <t>APÓS O COLÉGIO ANIBAL VAREJÃO / COMUNIDADE MOENDA DE BRONZE</t>
  </si>
  <si>
    <t>600.9/2020</t>
  </si>
  <si>
    <t>MASC - PAF - EXPRESIDIÁRIO / PM CB ÉDER 98885-1414</t>
  </si>
  <si>
    <t>D680944</t>
  </si>
  <si>
    <t>CERTRO</t>
  </si>
  <si>
    <t>ENTRADA DO PAHU</t>
  </si>
  <si>
    <t>ED. NANCI E PAVANI</t>
  </si>
  <si>
    <t>601.9/2020</t>
  </si>
  <si>
    <t>.380</t>
  </si>
  <si>
    <t>110883</t>
  </si>
  <si>
    <t>WILLQUI FRANCISCO ALEMÃO JUNIOR</t>
  </si>
  <si>
    <t>MARIA AUXILIADORA CHAVES DA SILVA</t>
  </si>
  <si>
    <t>7587636</t>
  </si>
  <si>
    <t>108233</t>
  </si>
  <si>
    <t>RG 7587636</t>
  </si>
  <si>
    <t>-8.116340</t>
  </si>
  <si>
    <t>-35.020106</t>
  </si>
  <si>
    <t>-8.114160</t>
  </si>
  <si>
    <t>-35.086018</t>
  </si>
  <si>
    <t>HOMÍDIO PAF PISTOLA CAL .380</t>
  </si>
  <si>
    <t>D680958</t>
  </si>
  <si>
    <t>ENGENHO MARANGUAPE</t>
  </si>
  <si>
    <t>602.9/2020</t>
  </si>
  <si>
    <t>PAF - MASCULINO</t>
  </si>
  <si>
    <t>CBC AUTO +P</t>
  </si>
  <si>
    <t>ESTOJOS</t>
  </si>
  <si>
    <t>SIM card</t>
  </si>
  <si>
    <t>Oi</t>
  </si>
  <si>
    <t>-7,9256692</t>
  </si>
  <si>
    <t>-34,8416933</t>
  </si>
  <si>
    <t>4ª TRAVESSA DA RUA ITINGA</t>
  </si>
  <si>
    <t>D680976</t>
  </si>
  <si>
    <t>MATRIZ DA LUZ</t>
  </si>
  <si>
    <t>ASSENTAMENTO ENGENHO VELHO I</t>
  </si>
  <si>
    <t>ZONA RURAL</t>
  </si>
  <si>
    <t>603.9/2020</t>
  </si>
  <si>
    <t>D680988</t>
  </si>
  <si>
    <t>RURAL</t>
  </si>
  <si>
    <t>ESTRADA INDO PARA PRAIA DE SUAPE</t>
  </si>
  <si>
    <t>PROX AO LOTEAMENTO NOVO</t>
  </si>
  <si>
    <t>604.9/2020</t>
  </si>
  <si>
    <t>110916</t>
  </si>
  <si>
    <t>-7,9828310</t>
  </si>
  <si>
    <t>-35,1426770</t>
  </si>
  <si>
    <t>CONTUNDENTE</t>
  </si>
  <si>
    <t>-8.347959</t>
  </si>
  <si>
    <t>-34.960071</t>
  </si>
  <si>
    <t>110917</t>
  </si>
  <si>
    <t>47.10/2020</t>
  </si>
  <si>
    <t>.10</t>
  </si>
  <si>
    <t>46.10/2020</t>
  </si>
  <si>
    <t>48.10/2020</t>
  </si>
  <si>
    <t>49.10/2020</t>
  </si>
  <si>
    <t>04 SWABS COLETADOS DE 02 CAPACETES</t>
  </si>
  <si>
    <t>110907</t>
  </si>
  <si>
    <t>-7.981928</t>
  </si>
  <si>
    <t>-34.906161</t>
  </si>
  <si>
    <t>RUA TÓQUIO, 374</t>
  </si>
  <si>
    <t>PAF - MASC - PM 995877057_x000D_
VÍTIMA LOCALIZADA PROSTRADA SOBRE SOLO NO INTERIOR DE RESIDÊNCIA</t>
  </si>
  <si>
    <t>D681018</t>
  </si>
  <si>
    <t>PARATIBE</t>
  </si>
  <si>
    <t>CASTRO ALVES</t>
  </si>
  <si>
    <t>605.9/2020</t>
  </si>
  <si>
    <t>CADÁVER DO SEXO FEMININO, ENCONTRADO EM ZONA DE MATA. EM PUTREFAÇÃO, ESQUELETIZADO NA CABEÇA E NAS EXTREMIDADES DOS MEMBROS, AUSÊNCIA DE MÃOS E PÉS.</t>
  </si>
  <si>
    <t>PROJÉTEIS</t>
  </si>
  <si>
    <t>06 PROJÉTEIS CALIBRE .38</t>
  </si>
  <si>
    <t>SMARTPHONE</t>
  </si>
  <si>
    <t>DESCONHECIDA</t>
  </si>
  <si>
    <t>SANDALIA</t>
  </si>
  <si>
    <t>SANDALIA ROSA</t>
  </si>
  <si>
    <t>CAMISA</t>
  </si>
  <si>
    <t>ROSA</t>
  </si>
  <si>
    <t>TUFO DE CABELO</t>
  </si>
  <si>
    <t>CABELO PRETO</t>
  </si>
  <si>
    <t>LUCICLEIDE MARIA DE ARAÚJO</t>
  </si>
  <si>
    <t>MARIA JOANA DA CONCEIÇÃO</t>
  </si>
  <si>
    <t>539.144.8</t>
  </si>
  <si>
    <t>FEM</t>
  </si>
  <si>
    <t>110920</t>
  </si>
  <si>
    <t>RG 539.144.8</t>
  </si>
  <si>
    <t>D681080</t>
  </si>
  <si>
    <t>BELA VISTA</t>
  </si>
  <si>
    <t>RUA QUATRO</t>
  </si>
  <si>
    <t>ANTIGA FABRICA DE CLORO , PROX A PREFEITURA</t>
  </si>
  <si>
    <t>606.9/2020</t>
  </si>
  <si>
    <t>PEDAÇO DE TECIDO E UM ROLO DE PAPEL HIGIENICO, AMBOS COM SANGUE, ENCONTRADOS NO TELHADO</t>
  </si>
  <si>
    <t>110585</t>
  </si>
  <si>
    <t>VITIMA ENCONTRADA NO INTERIOR DE RESIDENCIA  COM LESÕES CORTO-CONTUNDENTES.</t>
  </si>
  <si>
    <t>D680818</t>
  </si>
  <si>
    <t>CÉU AZUL</t>
  </si>
  <si>
    <t>RUA GENERAL LOBATO FILHO</t>
  </si>
  <si>
    <t>Rua do lixão</t>
  </si>
  <si>
    <t>FAIODERMA, 1,65M, 55ANOS</t>
  </si>
  <si>
    <t>MARCOS ANTONIO GUERRA</t>
  </si>
  <si>
    <t>IRACEMA PEREIRA GUERRA</t>
  </si>
  <si>
    <t>110913</t>
  </si>
  <si>
    <t>D681148</t>
  </si>
  <si>
    <t>Triplo Homicídio</t>
  </si>
  <si>
    <t>CRUZ DE REBOUÇAS</t>
  </si>
  <si>
    <t>RUA VARGEM</t>
  </si>
  <si>
    <t>ESCOLA JOÃO LEITE</t>
  </si>
  <si>
    <t>607.9/2020</t>
  </si>
  <si>
    <t>PAF INTERNO_x000D_
PM 9 8688-4800</t>
  </si>
  <si>
    <t>CIODS/SEI</t>
  </si>
  <si>
    <t>7464084</t>
  </si>
  <si>
    <t>LABORATÓRIO GEPH-DHPP</t>
  </si>
  <si>
    <t>DOUTOR JOÃO LACERDA</t>
  </si>
  <si>
    <t>50.10/2020</t>
  </si>
  <si>
    <t>LÂMINA AMASSADA DE FACA</t>
  </si>
  <si>
    <t>D681158</t>
  </si>
  <si>
    <t>ALDEIA</t>
  </si>
  <si>
    <t>MANOEL BIONE DE ARAUJO,101</t>
  </si>
  <si>
    <t>PROX AO MERC QUEBRA GALHO</t>
  </si>
  <si>
    <t>608.9/2020</t>
  </si>
  <si>
    <t>FEMINICÍDIO INTERNO.</t>
  </si>
  <si>
    <t>natureza3</t>
  </si>
  <si>
    <t>viatura4</t>
  </si>
  <si>
    <t>latitude5</t>
  </si>
  <si>
    <t>longitude6</t>
  </si>
  <si>
    <t>bairro7</t>
  </si>
  <si>
    <t>rua8</t>
  </si>
  <si>
    <t>instrumento9</t>
  </si>
  <si>
    <t>D681169</t>
  </si>
  <si>
    <t>UP003</t>
  </si>
  <si>
    <t>COMUNIDADE DO 13, MERCADINHO SALVADOR JESUS, SUBIDA DA CONQUISTA</t>
  </si>
  <si>
    <t>609.9/2020</t>
  </si>
  <si>
    <t>PM: CABO JUNIOR 986431189</t>
  </si>
  <si>
    <t>-7,9508010</t>
  </si>
  <si>
    <t>-35,0010060</t>
  </si>
  <si>
    <t>URINA</t>
  </si>
  <si>
    <t>MARIA HELENA BRAZ DE LIMA</t>
  </si>
  <si>
    <t>NEUZA BRAZ DE LUCENA</t>
  </si>
  <si>
    <t>110915</t>
  </si>
  <si>
    <t>ESTRADA DE AGUAS COMPRIDAS</t>
  </si>
  <si>
    <t>ESTOJOS E PROJETIL</t>
  </si>
  <si>
    <t>CELULAR</t>
  </si>
  <si>
    <t>RADIOCOMUNICADOR</t>
  </si>
  <si>
    <t>UM PROJÉTIL</t>
  </si>
  <si>
    <t>110581</t>
  </si>
  <si>
    <t>110582</t>
  </si>
  <si>
    <t>110583</t>
  </si>
  <si>
    <t>LINDOMAR ANTONIO DA SILVA</t>
  </si>
  <si>
    <t>DENISE MARIA DA SILVA</t>
  </si>
  <si>
    <t>10385061</t>
  </si>
  <si>
    <t>110909</t>
  </si>
  <si>
    <t>D681231</t>
  </si>
  <si>
    <t>-7.865152</t>
  </si>
  <si>
    <t>-34.895984</t>
  </si>
  <si>
    <t>SÍTIO SANTA CRUZ, N 23-B</t>
  </si>
  <si>
    <t>APÓS BOM RETIRO</t>
  </si>
  <si>
    <t>610.9/2020</t>
  </si>
  <si>
    <t>Cadáver encontrado na parte posterior da residência (terreno) com lesões cortantes e contusas.</t>
  </si>
  <si>
    <t>suab</t>
  </si>
  <si>
    <t>08 suabs</t>
  </si>
  <si>
    <t>cabo</t>
  </si>
  <si>
    <t>01 cabo de panela de pressão</t>
  </si>
  <si>
    <t>EVANDRO CARLOS  FRANCISCO MENDES</t>
  </si>
  <si>
    <t>JOSEJA FRANCISCA MENDES</t>
  </si>
  <si>
    <t>7641815</t>
  </si>
  <si>
    <t>108946</t>
  </si>
  <si>
    <t>7641815 RG</t>
  </si>
  <si>
    <t>D681266</t>
  </si>
  <si>
    <t>ITAPUAMA</t>
  </si>
  <si>
    <t>611.9/2020</t>
  </si>
  <si>
    <t>PAF/ CB SILVA (98515-7212)</t>
  </si>
  <si>
    <t>nome_nic</t>
  </si>
  <si>
    <t>02 PROJETEIS E 02 ENCAMISAMENTOS</t>
  </si>
  <si>
    <t>COLETA DE DNA NA MAÇANETA DO PORTÃO</t>
  </si>
  <si>
    <t>ADEMILSON AUGUSTO DE LIMA FILHO</t>
  </si>
  <si>
    <t>MARIA DE FÁTIMA DA CONCEIÇÃO</t>
  </si>
  <si>
    <t>4507886</t>
  </si>
  <si>
    <t>110905</t>
  </si>
  <si>
    <t>RG 4507886</t>
  </si>
  <si>
    <t>D681288</t>
  </si>
  <si>
    <t>-8,2982290</t>
  </si>
  <si>
    <t>-35,0610740</t>
  </si>
  <si>
    <t>CHARNECA</t>
  </si>
  <si>
    <t>RUA 22</t>
  </si>
  <si>
    <t>ANTIGA PRACA DE CHARNECA</t>
  </si>
  <si>
    <t>612.9/2020</t>
  </si>
  <si>
    <t>D681291</t>
  </si>
  <si>
    <t>DR. SEBASTIÃO AMARAL, Nº1635</t>
  </si>
  <si>
    <t>LAVA JATO JS / PADARIA JOÃO VICTOR</t>
  </si>
  <si>
    <t>613.9/2020</t>
  </si>
  <si>
    <t>PAF - MASCULINO - SG VALDIR 98825-2581</t>
  </si>
  <si>
    <t>D681294</t>
  </si>
  <si>
    <t>-8,076669</t>
  </si>
  <si>
    <t>-34,947245</t>
  </si>
  <si>
    <t>PARATIBE, 215</t>
  </si>
  <si>
    <t>AO LADO DA CEASA</t>
  </si>
  <si>
    <t>614.9/2020</t>
  </si>
  <si>
    <t>PAF- MASC_x000D_
SD LUIS: 981757567</t>
  </si>
  <si>
    <t>08 ESTOJOS E 05 PROJETEIS</t>
  </si>
  <si>
    <t>CASSIO VICTOR JOSE DA SILVA</t>
  </si>
  <si>
    <t>MIDIAN MARIA DA SILVA</t>
  </si>
  <si>
    <t>110584</t>
  </si>
  <si>
    <t>THALYSSON MATHEUS MENDES DA SILVA</t>
  </si>
  <si>
    <t>RUSIVELT MENDES DE FRANÇA</t>
  </si>
  <si>
    <t>9409317</t>
  </si>
  <si>
    <t>110593</t>
  </si>
  <si>
    <t>RG 9409317</t>
  </si>
  <si>
    <t>PROJETIL</t>
  </si>
  <si>
    <t>KAYQUE SOARES BORGES DA SILVA</t>
  </si>
  <si>
    <t>RENILDA SOARES DA SILVA BORGES</t>
  </si>
  <si>
    <t>8261020</t>
  </si>
  <si>
    <t>110911</t>
  </si>
  <si>
    <t>RG 8261020</t>
  </si>
  <si>
    <t>D681317</t>
  </si>
  <si>
    <t>CAETÉS 1</t>
  </si>
  <si>
    <t>615.9/2020</t>
  </si>
  <si>
    <t>PAF; MASCULINO 985175213</t>
  </si>
  <si>
    <t>RUA 170, N°244B</t>
  </si>
  <si>
    <t>LUCAS VINICIUS DE LIMA DA SILVA</t>
  </si>
  <si>
    <t>VANIA MARIA DE LIMA DA SILVA</t>
  </si>
  <si>
    <t>9471420</t>
  </si>
  <si>
    <t>110589</t>
  </si>
  <si>
    <t>RG 9471420</t>
  </si>
  <si>
    <t>D681332</t>
  </si>
  <si>
    <t>JD. PRIMAVERA</t>
  </si>
  <si>
    <t>SÃO JOSÉ DA BOA VISTA</t>
  </si>
  <si>
    <t>APÓS A PONTE JD. PRIMAVERA, 1ª ESQUERDA</t>
  </si>
  <si>
    <t>616.9/2020</t>
  </si>
  <si>
    <t>EVERALDO DE LEMOS ARAUJO JUNIOR</t>
  </si>
  <si>
    <t>NILVIA GUEDES ALCOFORADO ARAUJO</t>
  </si>
  <si>
    <t>110586</t>
  </si>
  <si>
    <t>-8.013888</t>
  </si>
  <si>
    <t>-34.969923</t>
  </si>
  <si>
    <t>PLANILHA SOMENTE LEITURA. NÃO PREENCHER.</t>
  </si>
  <si>
    <t>D681443</t>
  </si>
  <si>
    <t>BR-101</t>
  </si>
  <si>
    <t>ENGENHO ESMERALDA</t>
  </si>
  <si>
    <t>617.9/2020</t>
  </si>
  <si>
    <t>PM- 985157212 COMISSÁRIA TEREZA - 35611931 CADÁVER SEXO MASCULINO</t>
  </si>
  <si>
    <t>ENGENHO ROSARIO</t>
  </si>
  <si>
    <t>618.9/2020</t>
  </si>
  <si>
    <t>MASCULINO - / PM 9327-7196 / CICERO 87407784 IRMÃO DA VÍTIMA</t>
  </si>
  <si>
    <t>D681496</t>
  </si>
  <si>
    <t>CAMELA</t>
  </si>
  <si>
    <t>DA BICA</t>
  </si>
  <si>
    <t>619.9/2020</t>
  </si>
  <si>
    <t>D681499</t>
  </si>
  <si>
    <t>PASSARINHO</t>
  </si>
  <si>
    <t>RUA JORNALISTA VALDETE AGRA</t>
  </si>
  <si>
    <t>TERMINAL DE NOVA DESCOBERTA/CABUGÁ</t>
  </si>
  <si>
    <t>620.9/2020</t>
  </si>
  <si>
    <t>110588</t>
  </si>
  <si>
    <t>110594</t>
  </si>
  <si>
    <t>PAULO RICARDO PEREIRA DE LIMA</t>
  </si>
  <si>
    <t>SIMONE PEREIRA DE LIMA</t>
  </si>
  <si>
    <t>7412175</t>
  </si>
  <si>
    <t>110596</t>
  </si>
  <si>
    <t>RG 7412175</t>
  </si>
  <si>
    <t>-8,512867</t>
  </si>
  <si>
    <t>-35,125453</t>
  </si>
  <si>
    <t>-7.98742</t>
  </si>
  <si>
    <t>-34.92936</t>
  </si>
  <si>
    <t>VITIMA DE PAF</t>
  </si>
  <si>
    <t>D681516</t>
  </si>
  <si>
    <t>-8.107245</t>
  </si>
  <si>
    <t>-34.950718</t>
  </si>
  <si>
    <t>BARRO</t>
  </si>
  <si>
    <t>DEPORTISTA VALDOMIRO SILVA, N°422</t>
  </si>
  <si>
    <t>621.9/2020</t>
  </si>
  <si>
    <t>5</t>
  </si>
  <si>
    <t>3</t>
  </si>
  <si>
    <t>FERNANDO SEVERINO DA SILVA</t>
  </si>
  <si>
    <t>MARIA SEVERINA DA SILVA</t>
  </si>
  <si>
    <t>110592</t>
  </si>
  <si>
    <t>ISRAEL SEVERINO DA SILVA</t>
  </si>
  <si>
    <t>SUZANA PAULA DA SILVA MONTE CLARO</t>
  </si>
  <si>
    <t>9299973</t>
  </si>
  <si>
    <t>110598</t>
  </si>
  <si>
    <t>RG 9299973</t>
  </si>
  <si>
    <t>D681590</t>
  </si>
  <si>
    <t>PIEDADE</t>
  </si>
  <si>
    <t>RUA TANCREDO NEVES</t>
  </si>
  <si>
    <t>PROX AO CAMPO DO ALIADO</t>
  </si>
  <si>
    <t>622.9/2020</t>
  </si>
  <si>
    <t>D681598</t>
  </si>
  <si>
    <t>JARDIM JORDÃO</t>
  </si>
  <si>
    <t>623.9/2020</t>
  </si>
  <si>
    <t>ALYSON OLIVEIRA COSTA DE AGUIAR</t>
  </si>
  <si>
    <t>GRAZIELA OLIVEIRA BATALHA</t>
  </si>
  <si>
    <t>110600</t>
  </si>
  <si>
    <t>IVISON JOÃO COSTA</t>
  </si>
  <si>
    <t>LUCIDLEIDE DA SILVA</t>
  </si>
  <si>
    <t>8802272</t>
  </si>
  <si>
    <t>110597</t>
  </si>
  <si>
    <t>RG 8802272</t>
  </si>
  <si>
    <t>NOSSA SENHORA DO DESTERRO</t>
  </si>
  <si>
    <t>MACONHA</t>
  </si>
  <si>
    <t>D681649</t>
  </si>
  <si>
    <t>VARADOURO</t>
  </si>
  <si>
    <t>AV JOAQUIM NABUCO</t>
  </si>
  <si>
    <t>N° 1209</t>
  </si>
  <si>
    <t>624.9/2020</t>
  </si>
  <si>
    <t>PAF MASC.</t>
  </si>
  <si>
    <t>D681446</t>
  </si>
  <si>
    <t>-8.012682</t>
  </si>
  <si>
    <t>-34.856138</t>
  </si>
  <si>
    <t>D681655</t>
  </si>
  <si>
    <t>-8.123107</t>
  </si>
  <si>
    <t>-34.952291</t>
  </si>
  <si>
    <t>LAGOA ENCANTADA</t>
  </si>
  <si>
    <t>DR MOACIR SALES</t>
  </si>
  <si>
    <t>PRÓXIMO DA ESCOLA LAGOA ENCANTADA</t>
  </si>
  <si>
    <t>625.9/2020</t>
  </si>
  <si>
    <t>PÉRFURO-CORTANTE</t>
  </si>
  <si>
    <t>IAN CAMPOS MOREIRA</t>
  </si>
  <si>
    <t>03</t>
  </si>
  <si>
    <t>01 camisa, 01 par de sandálias e 01 goia de cigarro</t>
  </si>
  <si>
    <t>110595</t>
  </si>
  <si>
    <t>JANIO ALVES DE BRITO</t>
  </si>
  <si>
    <t>JUDITH MARIA DE BRITO</t>
  </si>
  <si>
    <t>2269501</t>
  </si>
  <si>
    <t>110590</t>
  </si>
  <si>
    <t>RG 2269501</t>
  </si>
  <si>
    <t>D681668</t>
  </si>
  <si>
    <t>JARDIM PAULISTA</t>
  </si>
  <si>
    <t>POR TRTÁS DA COMPESA</t>
  </si>
  <si>
    <t>626.9/2020</t>
  </si>
  <si>
    <t>-7.954676</t>
  </si>
  <si>
    <t>-34.8964</t>
  </si>
  <si>
    <t>RUA 131</t>
  </si>
  <si>
    <t>PAF; GRANJA SOLAR DA CODORNA; DELEGADO ANDRÉ LUNNA 386475-8</t>
  </si>
  <si>
    <t>DAVID AUGUSTO DA SILVA FONTÃO</t>
  </si>
  <si>
    <t>KATIA MARIA PEREIRA DA SILVA</t>
  </si>
  <si>
    <t>111183</t>
  </si>
  <si>
    <t>D681692</t>
  </si>
  <si>
    <t>LINHA DO TIRO</t>
  </si>
  <si>
    <t>RUA CORREGO DO SARGENTO</t>
  </si>
  <si>
    <t>PROXIMO AO CONSELHO DE MORADORES/ ARMAZEM OLIVELIRA/ÁGUA MINERAL LISBOA</t>
  </si>
  <si>
    <t>627.9/2020</t>
  </si>
  <si>
    <t>CABO ROBERTO: 988489256</t>
  </si>
  <si>
    <t>SANSUNG</t>
  </si>
  <si>
    <t>CELULAR SANSUNG BRANCO</t>
  </si>
  <si>
    <t>FLAVIO MARQUES DA FONSECA</t>
  </si>
  <si>
    <t>EDNA MARIA MARQUES DA FONSECA</t>
  </si>
  <si>
    <t>110587</t>
  </si>
  <si>
    <t>ABRAAO FRANCA DIDIER</t>
  </si>
  <si>
    <t>ADALBERTO DE FREITAS E SILVA JUNIOR</t>
  </si>
  <si>
    <t>ADELSON DOS SANTOS BARBOSA</t>
  </si>
  <si>
    <t>ADEMAR CANDIDO DE OLIVEIRA</t>
  </si>
  <si>
    <t>ADEMIR SOARES DE OLIVEIRA</t>
  </si>
  <si>
    <t>ADRIANA OLIVEIRA FONSECA</t>
  </si>
  <si>
    <t>AILTON JUNIOR DE OLIVEIRA SILVA</t>
  </si>
  <si>
    <t>ALBERES CRISTIANY COSTA</t>
  </si>
  <si>
    <t>ALBERES FELIX DE SOUSA</t>
  </si>
  <si>
    <t>ALBERICO PIRES FERREIRA</t>
  </si>
  <si>
    <t>ALCILENE MESSIAS MARQUES CAVALCANTI</t>
  </si>
  <si>
    <t>ALESSANDRA RAMOS BRITO COELHO</t>
  </si>
  <si>
    <t>ALESSANDRA VIEIRA DE OLIVEIRA</t>
  </si>
  <si>
    <t>ALESSANDRO MENEZES ORICO</t>
  </si>
  <si>
    <t>ALEX DE SA MATIAS</t>
  </si>
  <si>
    <t>ALEXANDRE BARROS DA FONSECA</t>
  </si>
  <si>
    <t>ALEXANDRE GUSTAVO SANTOS VERAS</t>
  </si>
  <si>
    <t>ALEXANDRE HENRIQUE DA MOTA QUIRINO</t>
  </si>
  <si>
    <t>ALEXANDRE HENRIQUE TEOFILO DE OLIVEIRA</t>
  </si>
  <si>
    <t>ALEXANDRE MAGNO PRATES</t>
  </si>
  <si>
    <t>ALFREDO JORGE SANTOS ARAUJO</t>
  </si>
  <si>
    <t>ALLISON NUNES EULAMPIO</t>
  </si>
  <si>
    <t>ALTEMAR MAMEDE LEITE</t>
  </si>
  <si>
    <t>ALVARO CRISTIANO PORPINO MUNIZ</t>
  </si>
  <si>
    <t>ALVARO GRAKO LIRA MELO DE ALBUQUERQUE</t>
  </si>
  <si>
    <t>ALYSSON ELVIS OLIVEIRA CAMARA</t>
  </si>
  <si>
    <t>ANA AMELIA DE CARVALHO COELHO</t>
  </si>
  <si>
    <t>ANA CAROLINA GUERRA PEREIRA</t>
  </si>
  <si>
    <t>ANA CATARINE DE LIMA CAVALCANTI</t>
  </si>
  <si>
    <t>ANA CRISTINA SILVA DO SACRAMENTO</t>
  </si>
  <si>
    <t>ANA ELISA FERNANDES SOBREIRA GADELHA</t>
  </si>
  <si>
    <t>ANA LUCIA MONGINI</t>
  </si>
  <si>
    <t>ANDRE BELTRAO GADELHA DE SA</t>
  </si>
  <si>
    <t>ANDRE RUBENS DE LIMA LUNA</t>
  </si>
  <si>
    <t>ANDREA BUSCH BOREGAS</t>
  </si>
  <si>
    <t>ANDREI FRAGOSO ROCHA DE OLIVEIRA</t>
  </si>
  <si>
    <t>ANDREZA GREGORIO LIMA</t>
  </si>
  <si>
    <t>ANDREA MARIA DE FARIAS E MELO</t>
  </si>
  <si>
    <t>ALDECI JOSE DA SILVA</t>
  </si>
  <si>
    <t>ANA LUIZA DE MENDONCA FONSECA CARLOS</t>
  </si>
  <si>
    <t>ANETE COUTINHO DE SENA MARQUES</t>
  </si>
  <si>
    <t>ANGELA PATRICIA FERNANDES DA SILVA</t>
  </si>
  <si>
    <t>ANTONIA ERANDY FERNANDES LEITE LOPES</t>
  </si>
  <si>
    <t>ANTONIO BARROS PEREIRA DE ANDRADE</t>
  </si>
  <si>
    <t>ANTONIO CARLOS BESERRA</t>
  </si>
  <si>
    <t>ANTONIO CARLOS GUERRA CAVALCANTI</t>
  </si>
  <si>
    <t>ANTONIO GABRIEL HONORATO RESENDE</t>
  </si>
  <si>
    <t>ANTONIO JUNIOR DE LIMA E SILVA</t>
  </si>
  <si>
    <t>ANTONIO LUIZ PEREIRA DUTRA</t>
  </si>
  <si>
    <t>ARIOSTO ESTEVES</t>
  </si>
  <si>
    <t>ARLINDO SEVERINO TEIXEIRA DE OLIVEIRA</t>
  </si>
  <si>
    <t>AUGUSTO CEZAR LOPES CUNHA</t>
  </si>
  <si>
    <t>BARBARA ALICE FORT DOS SANTOS</t>
  </si>
  <si>
    <t>BEATRIZ CRISTINA FAKIH LEITE MARQUES</t>
  </si>
  <si>
    <t>BEATRIZ GIBSON CUNHA DE SANTANA</t>
  </si>
  <si>
    <t>BENEDITO ANASTACIO DE OLIVEIRA</t>
  </si>
  <si>
    <t>BRENO AUGUSTO DE MELO BARBOSA</t>
  </si>
  <si>
    <t>BRENO MAIA DA SILVEIRA BARROS</t>
  </si>
  <si>
    <t>BRENO VAREJAO DE AZEVEDO</t>
  </si>
  <si>
    <t>BRUNA CAVALCANTI FALCAO</t>
  </si>
  <si>
    <t>BRUNO BEZERRA DE OLIVEIRA</t>
  </si>
  <si>
    <t>BRUNO DE UGALDE MELLO</t>
  </si>
  <si>
    <t>BRUNO GABRIEL ANDRADE DE OLIVEIRA</t>
  </si>
  <si>
    <t>BRUNO MARCIO DE AMORIM MAGALHAES</t>
  </si>
  <si>
    <t>BRUNO VITAL MOTA DE ANDRADE</t>
  </si>
  <si>
    <t>CAIO CEZAR CARVALHO DE ARAUJO</t>
  </si>
  <si>
    <t>CAIO WAGNER SIQUEIRA DE MORAIS</t>
  </si>
  <si>
    <t>CARLOS ANTONIO COUTO FERRAZ DE CASTRO</t>
  </si>
  <si>
    <t>CARLOS JOSE BARBOSA DE LIMA</t>
  </si>
  <si>
    <t>CARLOS SANTANA FERREIRA GUIMARAES</t>
  </si>
  <si>
    <t>CARMEM LUCIA DE OLIVEIRA SILVA</t>
  </si>
  <si>
    <t>CAROLINA DIAS MARTINS DA ROSA E SILVA</t>
  </si>
  <si>
    <t>CAROLINE QUAGLIATO ROVERI</t>
  </si>
  <si>
    <t>CASIMIRO ULISSES DE OLIVEIRA E SILVA</t>
  </si>
  <si>
    <t>CLAUDIO JOSE PEREIRA DE LIMA CASTRO</t>
  </si>
  <si>
    <t>CLEIDENI MORAIS DOS SANTOS</t>
  </si>
  <si>
    <t>CLEY ANDERSON DE QUEIROZ RODRIGUES</t>
  </si>
  <si>
    <t>CRISTINA GOMES DOS SANTOS</t>
  </si>
  <si>
    <t>DANIEL ANGELI DE ALMEIDA</t>
  </si>
  <si>
    <t>DANIEL MOREIRA DE SOUZA</t>
  </si>
  <si>
    <t>DANUBIA FABIANA SILVA DE ANDRADE VITAL</t>
  </si>
  <si>
    <t>DARCOM PEREIRA DE ARAUJO</t>
  </si>
  <si>
    <t>DARIO DE HOLANDA CAVALCANTI</t>
  </si>
  <si>
    <t>DARK BLACKER DE ANDRADE</t>
  </si>
  <si>
    <t>DARLSON FREIRE DE MACEDO</t>
  </si>
  <si>
    <t>DAVID MEDEIROS FERREIRA DE FARIAS</t>
  </si>
  <si>
    <t>DAVIDSON DANIEL LEAL VASCONCELOS</t>
  </si>
  <si>
    <t>DEBORA BANDEIRA DE MELO TENORIO</t>
  </si>
  <si>
    <t>DERIVALDO LIRA FALCAO</t>
  </si>
  <si>
    <t>DIEGO PINHEIRO DE SOUZA</t>
  </si>
  <si>
    <t>DIOGO FARIA DE ALMEIDA</t>
  </si>
  <si>
    <t>DIOGO GONCALVES BEM</t>
  </si>
  <si>
    <t>DIOGO MARTINS</t>
  </si>
  <si>
    <t>DIOGO MELO VICTOR</t>
  </si>
  <si>
    <t>DIOGO SANTIAGO BARBOSA PONTES</t>
  </si>
  <si>
    <t>EDENILSON JOSE DE MATOS</t>
  </si>
  <si>
    <t>EDMILSON BATISTA FERREIRA JUNIOR</t>
  </si>
  <si>
    <t>EDNALDO DE ARAUJO DA SILVA</t>
  </si>
  <si>
    <t>EDNALDO MOSCOSO BORGES</t>
  </si>
  <si>
    <t>EDSON AUGUSTO LINS DE ANDRADE</t>
  </si>
  <si>
    <t>EDUARDO ALBERTO VILHENA SARAIVA</t>
  </si>
  <si>
    <t>EDUARDO HENRIQUE ANICETO PEREIRA</t>
  </si>
  <si>
    <t>EDUARDO KENICHI SUNAGA</t>
  </si>
  <si>
    <t>EDVALDO DOS SANTOS VEIGA JUNIOR</t>
  </si>
  <si>
    <t>ELDER BEZERRA TAVARES DA SILVA</t>
  </si>
  <si>
    <t>ELIANA MACEDO BEZERRA REYNALDO</t>
  </si>
  <si>
    <t>ELIELTON BARBOSA DA SILVA XAVIER</t>
  </si>
  <si>
    <t>ELIOENAI DIAS SANTOS FILHO</t>
  </si>
  <si>
    <t>ELSIMAR FRAGA DA SILVA</t>
  </si>
  <si>
    <t>ELSON LIMA DE GOUVEIA</t>
  </si>
  <si>
    <t>ELTON ROBERTO RODRIGUES JUNIOR</t>
  </si>
  <si>
    <t>EMANOEL VICTOR DO NASCIMENTO</t>
  </si>
  <si>
    <t>EMANUEL LUCIANO CALDAS DE SA</t>
  </si>
  <si>
    <t>ENIO DA SILVA MAIA</t>
  </si>
  <si>
    <t>ERALDO ALVES DOS SANTOS</t>
  </si>
  <si>
    <t>ERIC COSTA CANDIDO</t>
  </si>
  <si>
    <t>ERICA FONSECA MATIAS AGUIAR FEITOSA</t>
  </si>
  <si>
    <t>ERICK DA SILVA LESSA</t>
  </si>
  <si>
    <t>ERIVALDO DE ARRUDA GUERRA</t>
  </si>
  <si>
    <t>ERMIRIO DE AZEVEDO SOUZA NETO</t>
  </si>
  <si>
    <t>ERNANDE FRANCISCO DA SILVA</t>
  </si>
  <si>
    <t>ERNESTO NOVAES PRIMO</t>
  </si>
  <si>
    <t>ERONIDES ALVES DE MENESES JUNIOR</t>
  </si>
  <si>
    <t>ERONILDO RODOLFO DE FARIAS</t>
  </si>
  <si>
    <t>ESDRAS MARQUES DA CUNHA</t>
  </si>
  <si>
    <t>ESTEFANIA SANTANA DE AZEVEDO</t>
  </si>
  <si>
    <t>EURICELIA BATISTA NOGUEIRA</t>
  </si>
  <si>
    <t>EVARISTO FERREIRA NETO</t>
  </si>
  <si>
    <t>EVELTON BARBOSA DA SILVA XAVIER</t>
  </si>
  <si>
    <t>FABIANA FERREIRA LEANDRO</t>
  </si>
  <si>
    <t>FABIANA GARCIA CAMARGO MENEZES</t>
  </si>
  <si>
    <t>FABIO GAUDENCIO DE MELO</t>
  </si>
  <si>
    <t>FABIO LUIZ REBELO DE CARVALHO</t>
  </si>
  <si>
    <t>FABIOLA MARIA OLIVEIRA COSTA</t>
  </si>
  <si>
    <t>FABRICIO PIMENTEL LOURENCO DE LIMA</t>
  </si>
  <si>
    <t>FABRICIUS FERREIRA SILVA</t>
  </si>
  <si>
    <t>FELIPE OLIVEIRA PINHEIRO</t>
  </si>
  <si>
    <t>FERNANDO HENRIQUE TEIXEIRA ELIAS</t>
  </si>
  <si>
    <t>FERNANDO JOSE DE SOUZA FILHO</t>
  </si>
  <si>
    <t>FIRMINO SOARES PAULO</t>
  </si>
  <si>
    <t>FLAUBERT LEITE QUEIROZ</t>
  </si>
  <si>
    <t>FLAVIA DE ALBUQUERQUE SILVA</t>
  </si>
  <si>
    <t>FLAVIO MARCEL SOROLLA</t>
  </si>
  <si>
    <t>FLAVIO TAU DE SOUZA CAMPOS</t>
  </si>
  <si>
    <t>FRANCISCA POLYANNA DA SILVA NERI</t>
  </si>
  <si>
    <t>FRANCISCO JUNIOR VASCONCELOS SANTOS</t>
  </si>
  <si>
    <t>FRANCISCO LUCEGENES LUCENA DIOGENES</t>
  </si>
  <si>
    <t>FRANCISCO RODRIGUES DOS SANTOS FILHO</t>
  </si>
  <si>
    <t>FRANCISCO WALDO MENEZES UCHOA SARAIVA</t>
  </si>
  <si>
    <t>FREDERICO BEZERRA CAVALCANTI</t>
  </si>
  <si>
    <t>FREDERICO MARCELO CASTRO DO REGO BARROS</t>
  </si>
  <si>
    <t>FREDERICO VICTOR LAPENDA DE OLIVEIRA</t>
  </si>
  <si>
    <t>GABRIELLE NISHIDA SANTOS</t>
  </si>
  <si>
    <t>GENEZIL AGUIAR COELHO DE MOURA</t>
  </si>
  <si>
    <t>GENIVALDO NASCIMENTO DE MELO</t>
  </si>
  <si>
    <t>GEORGE DANTAS SARAIVA</t>
  </si>
  <si>
    <t>GERALDO SILVA DA COSTA</t>
  </si>
  <si>
    <t>GERMANO ADEMIR DE SOUZA LIMA</t>
  </si>
  <si>
    <t>GERMANO CUNHA BEZERRA</t>
  </si>
  <si>
    <t>GILBERTO LOYO DE MEIRA LINS NETO</t>
  </si>
  <si>
    <t>GILMAR RODRIGUES DOS SANTOS</t>
  </si>
  <si>
    <t>GIOVANNA CARLA DA SILVA MELO</t>
  </si>
  <si>
    <t>GLAUKUS ALESSANDRO LOPES PENNA MENCK</t>
  </si>
  <si>
    <t>GLEIDE NASCIMENTO ANGELO</t>
  </si>
  <si>
    <t>GRAHAM STEPHAN BENTZEM CAMPELO</t>
  </si>
  <si>
    <t>GREGORIO LUCAS RIBEIRO SANTOS</t>
  </si>
  <si>
    <t>GUIDO LINS CAVALCANTI</t>
  </si>
  <si>
    <t>GUILHERME AUGUSTO CRUZ ANDRADE</t>
  </si>
  <si>
    <t>GUILHERME CARACIOLO PAIVA</t>
  </si>
  <si>
    <t>GUILHERME RAMOS MESQUITA DE FREITAS</t>
  </si>
  <si>
    <t>GUILHERME TELL DE ALCANTARA KERTH</t>
  </si>
  <si>
    <t>GUSTAVO GARCIA JONAS</t>
  </si>
  <si>
    <t>GUSTAVO RAMOS SILVA</t>
  </si>
  <si>
    <t>HALYSSON MOJI GOMES FERREIRA PONTES</t>
  </si>
  <si>
    <t>HELGA DE QUEIROZ</t>
  </si>
  <si>
    <t>HELIANTHUS SOARES BEZERRA</t>
  </si>
  <si>
    <t>HENRIQUE JOSE FERREIRA DE PAIVA</t>
  </si>
  <si>
    <t>HERBERT WILLIAM ARANTES MARTINS</t>
  </si>
  <si>
    <t>HIGOR LUIS DE CARVALHO SILVA</t>
  </si>
  <si>
    <t>HILTON PEREIRA DE LIRA</t>
  </si>
  <si>
    <t>HUMBERTO DE FARIAS RAMOS</t>
  </si>
  <si>
    <t>HUMBERTO LUIZ DE SOUZA LIMA JUNIOR</t>
  </si>
  <si>
    <t>IGHOR NOGUEIRA SALES SANTIAGO</t>
  </si>
  <si>
    <t>IGOR TENORIO LEITE</t>
  </si>
  <si>
    <t>INALVA REGINA CAVENDISH MOREIRA</t>
  </si>
  <si>
    <t>ISABELA VERAS SOUSA PORPINO</t>
  </si>
  <si>
    <t>ISABELLA CABRAL FONSECA PESSOA</t>
  </si>
  <si>
    <t>ISRAEL LIMA BRAGA RUBIS</t>
  </si>
  <si>
    <t>IVALDO PEREIRA SANTIAGO JUNIOR</t>
  </si>
  <si>
    <t>IZAIAS ANTONIO NOVAES GONCALVES</t>
  </si>
  <si>
    <t>JADER ALVES BRASILIENSE</t>
  </si>
  <si>
    <t>JADER MELQUIADES DE ARAUJO</t>
  </si>
  <si>
    <t>JAIDETE LIMA FERREIRA</t>
  </si>
  <si>
    <t>JAIR CRUZ DA SILVA</t>
  </si>
  <si>
    <t>JAIRO DE OLIVEIRA MARINHO</t>
  </si>
  <si>
    <t>JAMES KARLOS AFONSO QUEIROZ</t>
  </si>
  <si>
    <t>JEAN PIERRY BRITO</t>
  </si>
  <si>
    <t>JEAN ROCKFELLER DA SILVA ALENCAR</t>
  </si>
  <si>
    <t>JEOVA MIGUEL DA SILVA FILHO</t>
  </si>
  <si>
    <t>JESSICA MARIANA JAPIASSU</t>
  </si>
  <si>
    <t>JESSICA TALITA ALVES RAMOS</t>
  </si>
  <si>
    <t>JESSICA ZUI BEZERRA DE ALMEIDA</t>
  </si>
  <si>
    <t>JIMENA GOUVEIA</t>
  </si>
  <si>
    <t>JOAO BAPTISTA DE BRITTO ALVES FILHO</t>
  </si>
  <si>
    <t>JOAO BOSCO ALVES DE SA</t>
  </si>
  <si>
    <t>JOAO CARLOS OLIVEIRA AZEVEDO</t>
  </si>
  <si>
    <t>JOAO GASPAR RIBEIRO DE SOUZA</t>
  </si>
  <si>
    <t>JOAO GUSTAVO DE GODOY FERRAZ</t>
  </si>
  <si>
    <t>JOAO LEONARDO FREIRE CAVALCANTI</t>
  </si>
  <si>
    <t>JOAO PAULO DE ANDRADE</t>
  </si>
  <si>
    <t>JOAO PAULO FERREIRA MENDES</t>
  </si>
  <si>
    <t>JOAO PEDRO PINHEIRO RODRIGUES</t>
  </si>
  <si>
    <t>JOEL JOSE VIEIRA</t>
  </si>
  <si>
    <t>JOEL VENANCIO DA SILVA JUNIOR</t>
  </si>
  <si>
    <t>JOMARIO GOMES DO CARMO</t>
  </si>
  <si>
    <t>JONAS ANTONIO FRAGA JUNIOR</t>
  </si>
  <si>
    <t>JOSE ALEXANDRE AMORIM DA SILVA</t>
  </si>
  <si>
    <t>JOSE CLAUDIO COELHO NOGUEIRA</t>
  </si>
  <si>
    <t>JOSE CUSTODIO DA SILVA JUNIOR</t>
  </si>
  <si>
    <t>JOSE DURVAL DE LEMOS LINS FILHO</t>
  </si>
  <si>
    <t>JOSE EYMARD DA SILVA COUTINHO FILHO</t>
  </si>
  <si>
    <t>JOSE FLAVIO PESSOA</t>
  </si>
  <si>
    <t>JOSE FRANKLIN RIBEIRO SORIANO JUNIOR</t>
  </si>
  <si>
    <t>JOSE HUMBERTO DANTAS PIMENTEL</t>
  </si>
  <si>
    <t>JOSE JOAO DE OLIVEIRA LINS</t>
  </si>
  <si>
    <t>JOSE LUZIA CORREIA FILHO</t>
  </si>
  <si>
    <t>JOSE NEWTON DE SOUZA</t>
  </si>
  <si>
    <t>JOSE OLEGARIO DE LIMA FILHO</t>
  </si>
  <si>
    <t>JOSE OLIVEIRA SILVESTRE JUNIOR</t>
  </si>
  <si>
    <t>JOSE RAIMUNDO BARBOSA DE ARRUDA</t>
  </si>
  <si>
    <t>JOSE RENATO GAYAO DE OLIVEIRA</t>
  </si>
  <si>
    <t>JOSE RIVELINO FERREIRA DE MORAIS</t>
  </si>
  <si>
    <t>JOSE SERGIO DE OLIVEIRA MOURA</t>
  </si>
  <si>
    <t>JOSEILTON SAMPAIO DA SILVA</t>
  </si>
  <si>
    <t>JOSELITO KEHRLE DO AMARAL</t>
  </si>
  <si>
    <t>JOSINALDO CORREIA DE ALMEIDA</t>
  </si>
  <si>
    <t>JULIANA GARCIA MELO</t>
  </si>
  <si>
    <t>JULIANA SOUSA COSTA</t>
  </si>
  <si>
    <t>JULIANA VIEIRA BERNAT DE SOUZA</t>
  </si>
  <si>
    <t>JULIETA PILLAR JAPIASSU</t>
  </si>
  <si>
    <t>JULIO CESAR DA CRUZ PORTO</t>
  </si>
  <si>
    <t>JULLYARD BAQUIL DE SOUSA</t>
  </si>
  <si>
    <t>KATYANNA ALENCAR MUNIZ LEITE</t>
  </si>
  <si>
    <t>LAMARTINE SALVADOR FONTES FILHO</t>
  </si>
  <si>
    <t>LARISSA SOUZA DE MELO AZEDO</t>
  </si>
  <si>
    <t>LENISE VALENTIM DA SILVA</t>
  </si>
  <si>
    <t>LEONARDO MAX PEREIRA MONTEIRO</t>
  </si>
  <si>
    <t>LEONARDO ROQUE DA MATA MONTEIRO GAMA</t>
  </si>
  <si>
    <t>LIANA MARIA DA FONSECA PARAIBA</t>
  </si>
  <si>
    <t>LIDIA MARA BARCI TELES DE ANDRADE</t>
  </si>
  <si>
    <t>LIGIA CARDOSO CORREIA SALES</t>
  </si>
  <si>
    <t>LIVIO MAGNO ALVES</t>
  </si>
  <si>
    <t>LUCIA DE FATIMA GOMES DE OLIVEIRA</t>
  </si>
  <si>
    <t>LUCIA MARIA CUSTODIO DE MELO</t>
  </si>
  <si>
    <t>LUCIANA ALMEIDA DA COSTA PONTES</t>
  </si>
  <si>
    <t>LUCIANA NOGUEIRA MORENO</t>
  </si>
  <si>
    <t>LUCIANO JOSE SIQUEIRA DA COSTA SILVA</t>
  </si>
  <si>
    <t>LUIS ALBERTO GOMES DE FARIAS</t>
  </si>
  <si>
    <t>LUIZ ALBERTO BRAGA DE QUEIROZ</t>
  </si>
  <si>
    <t>LUIZ BERNARDO MORAES</t>
  </si>
  <si>
    <t>LUIZ CARLOS LINS</t>
  </si>
  <si>
    <t>MAGNO SOUZA DAS NEVES</t>
  </si>
  <si>
    <t>MAMEDES XAVIER DE OLIVEIRA</t>
  </si>
  <si>
    <t>MANOEL PAULO CLEMENTE</t>
  </si>
  <si>
    <t>MANUEL ANTONIO ARAUJO MARTINS</t>
  </si>
  <si>
    <t>MARCELO ALMEIDA GUERRA</t>
  </si>
  <si>
    <t>MARCELO BARROS CORREIA</t>
  </si>
  <si>
    <t>MARCELO FERRAZ PIMENTEL</t>
  </si>
  <si>
    <t>MARCELO FRANCISCO DOS SANTOS SILVA</t>
  </si>
  <si>
    <t>MARCELO HENRIQUE CORDEIRO QUEIROZ</t>
  </si>
  <si>
    <t>MARCEONE FERREIRA JACINTO</t>
  </si>
  <si>
    <t>MARCIO GEORGE COSTA MARTINS</t>
  </si>
  <si>
    <t>MARCIO JOSE DA CRUZ</t>
  </si>
  <si>
    <t>MARCOS ANTONIO OMENA FARIAS JUNIOR</t>
  </si>
  <si>
    <t>MARCOS CESAR BARBOSA MAGGI</t>
  </si>
  <si>
    <t>MARCOS DE CASTRO GUIMARAES JUNIOR</t>
  </si>
  <si>
    <t>MARCOS FIDELIS DA SILVA</t>
  </si>
  <si>
    <t>MARCOS ROBERTO DA SILVA</t>
  </si>
  <si>
    <t>MARCOS VINICIUS CORREIA ANICETO</t>
  </si>
  <si>
    <t>MARCOS VINICIUS NOBRE MUSIAL</t>
  </si>
  <si>
    <t>MARCOS VIRGINIO SOUTO</t>
  </si>
  <si>
    <t>MARCUS VICTOR DE ALMEIDA CAMURCA</t>
  </si>
  <si>
    <t>MARGARETH DE CARVALHO SA</t>
  </si>
  <si>
    <t>MARGARETH GALDINO ALBINA DA SILVA</t>
  </si>
  <si>
    <t>MARIA ALICE GALVAO DARCE ROQUE</t>
  </si>
  <si>
    <t>MARIA BETANIA DE FREITAS TAVARES</t>
  </si>
  <si>
    <t>MARIA DA CONCEICAO TAVARES DA SILVA</t>
  </si>
  <si>
    <t>MARIA DAS GRACAS ALVES CANUTO</t>
  </si>
  <si>
    <t>MARIA DE LOURDES FERREIRA DE ANDRADE</t>
  </si>
  <si>
    <t>MARIA ELIZABETH PATRIOTA DO REGO BARRETO</t>
  </si>
  <si>
    <t>MARIANA PONTES VILASBOAS FREITAS</t>
  </si>
  <si>
    <t>MARISANDRA DE ALMEIDA PIMENTEL</t>
  </si>
  <si>
    <t>MARIVON GOMES DE VASCONCELO FILHO</t>
  </si>
  <si>
    <t>MARLON FROTA VIANA</t>
  </si>
  <si>
    <t>MARTA ROSANA ALVES DE LIMA SANTOS</t>
  </si>
  <si>
    <t>MARTA SUELENE DA SILVA</t>
  </si>
  <si>
    <t>MARTHA VIRGINIA MONTEIRO</t>
  </si>
  <si>
    <t>MAURO CABRAL DA CUNHA CAVALCANTI FILHO</t>
  </si>
  <si>
    <t>MOARY DRUMOND PIMENTA</t>
  </si>
  <si>
    <t>MOISES MARQUES DA CUNHA NETO</t>
  </si>
  <si>
    <t>MOISES TEIXEIRA BARBOSA</t>
  </si>
  <si>
    <t>MONICA MARIA LINS MACIEL</t>
  </si>
  <si>
    <t>MORGANA ALVES DE ALBUQUERQUE BEZERRA</t>
  </si>
  <si>
    <t>NATALIA BARBOSA DE MEDEIROS</t>
  </si>
  <si>
    <t>NATALIA DE SOUZA ARAUJO</t>
  </si>
  <si>
    <t>NATASHA DOLCI</t>
  </si>
  <si>
    <t>NEHEMIAS FALCAO DE OLIVEIRA SOBRINHO</t>
  </si>
  <si>
    <t>NELSON SOUTO DE ARAUJO FILHO</t>
  </si>
  <si>
    <t>NEWSON MOTTA DA COSTA JUNIOR</t>
  </si>
  <si>
    <t>NEY LUIZ RODRIGUES</t>
  </si>
  <si>
    <t>ODILCES BRUNO MACHADO</t>
  </si>
  <si>
    <t>ODIVIO PESSOA DE VASCONCELOS</t>
  </si>
  <si>
    <t>OSIAS TIBURCIO FERNANDES DE MELO</t>
  </si>
  <si>
    <t>OTAVIO FERREIRA HENRIQUE JUNIOR</t>
  </si>
  <si>
    <t>PABLO AUGUSTO TENORIO DE CARVALHO</t>
  </si>
  <si>
    <t>PATRICIA DE OLIVEIRA DOMINGOS</t>
  </si>
  <si>
    <t>PATRICIA SOLEDADE DE QUEIROZ BEGUIRISTAIN</t>
  </si>
  <si>
    <t>PATRICK ALLEN BUARQUE LEITE DIAS</t>
  </si>
  <si>
    <t>PATRICK MARINHO DOS SANTOS</t>
  </si>
  <si>
    <t>PAULO ANDRE FURTADO DA SILVA</t>
  </si>
  <si>
    <t>PAULO CRISTIANO RAMEH DE ALBUQUERQUE</t>
  </si>
  <si>
    <t>PAULO EDUARDO BICALHO CARVALHO</t>
  </si>
  <si>
    <t>PAULO FERNANDO DE OLIVEIRA SILVA</t>
  </si>
  <si>
    <t>PAULO FERNANDO NOGUEIRA</t>
  </si>
  <si>
    <t>PAULO HENRIQUE GIL DE MEDEIROS</t>
  </si>
  <si>
    <t>PAULO JEANN BARROS SILVA</t>
  </si>
  <si>
    <t>PAULO JOSE BERENGUER DE BARROS E SILVA</t>
  </si>
  <si>
    <t>PAULO JOSE PEREIRA DE MORAES</t>
  </si>
  <si>
    <t>PAULO ROBERTO REIS AMORIM FILHO</t>
  </si>
  <si>
    <t>PAULO ROBERTO VIANA LAPENDA</t>
  </si>
  <si>
    <t>PEDRO HENRIQUE DE OLIVEIRA BARROS</t>
  </si>
  <si>
    <t>PEDRO HENRIQUE NEVES COUTINHO DA SILVA</t>
  </si>
  <si>
    <t>PEDRO PAULO DA SILVA FIDELIS</t>
  </si>
  <si>
    <t>PEDRO SANTANA DE ARAUJO</t>
  </si>
  <si>
    <t>PETRUCIO DE PAULA JUCA</t>
  </si>
  <si>
    <t>POLLYANNA FERREIRA DE LIMA BARROS</t>
  </si>
  <si>
    <t>POLYANNE FARIAS DE ALMEIDA</t>
  </si>
  <si>
    <t>PRISCILLA DE LIMA GOMES</t>
  </si>
  <si>
    <t>PRISCILLA VON SOHSTEN CALABRIA LIMA</t>
  </si>
  <si>
    <t>RAMON CEZAR DA CUNHA TEIXEIRA</t>
  </si>
  <si>
    <t>RAPHAEL HENRIQUE DE SENA OLIVEIRA</t>
  </si>
  <si>
    <t>RAQUEL RABELO RAMALHO RAMOS</t>
  </si>
  <si>
    <t>RAUL CESAR JUNGES CARVALHO</t>
  </si>
  <si>
    <t>RENATA ARAUJO PINHEIRO GOMES</t>
  </si>
  <si>
    <t>RENATO MARCIO ROCHA LEITE</t>
  </si>
  <si>
    <t>RICARDO CESAR BARBOSA MACARIO</t>
  </si>
  <si>
    <t>RICARDO COSTA DE LIMA</t>
  </si>
  <si>
    <t>RICARDO CYSNEIROS DE ARAUJO PESSOA</t>
  </si>
  <si>
    <t>RICARDO PEREIRA BARROS</t>
  </si>
  <si>
    <t>RICHARDSON SILVA</t>
  </si>
  <si>
    <t>RITA DE CASSIA VALENCA FERREIRA CASTRO</t>
  </si>
  <si>
    <t>ROBERTO DE SA CAMPOS</t>
  </si>
  <si>
    <t>ROBERTO FONSECA DE OLIVEIRA</t>
  </si>
  <si>
    <t>ROBERTO GERALDO PEREIRA</t>
  </si>
  <si>
    <t>ROBERTO MACEDO SILVA</t>
  </si>
  <si>
    <t>ROBERTO WANDERLEY DE MIRANDA</t>
  </si>
  <si>
    <t>ROBERVAL DE OLIVEIRA SALES II</t>
  </si>
  <si>
    <t>ROBSON AMERICO DE SIQUEIRA ARRUDA</t>
  </si>
  <si>
    <t>RODOLFO DE ARAUJO BACELAR</t>
  </si>
  <si>
    <t>RODOLFO LIMA CARTAXO</t>
  </si>
  <si>
    <t>RODRIGO DE QUEIROZ LEITE</t>
  </si>
  <si>
    <t>RODRIGO MACIEL DE ARAUJO</t>
  </si>
  <si>
    <t>RODRIGO PASSOS DE ALBUQUERQUE</t>
  </si>
  <si>
    <t>ROGACIANO ALVES CAMPOS</t>
  </si>
  <si>
    <t>ROMANO JOSE CARNEIRO DA CUNHA COSTA</t>
  </si>
  <si>
    <t>ROMMEL RICARDO ROMULO CAMINHA LIMA</t>
  </si>
  <si>
    <t>ROMULO AIRES DA SILVA</t>
  </si>
  <si>
    <t>ROMULO CESAR DE HOLANDA SOUZA</t>
  </si>
  <si>
    <t>RONALDO LUZ DANTAS</t>
  </si>
  <si>
    <t>ROSILEIDE CARMINA SOARES ARAUJO</t>
  </si>
  <si>
    <t>SAMUEL SILVA BASILIO SOARES</t>
  </si>
  <si>
    <t>SARA GOUVEIA</t>
  </si>
  <si>
    <t>SERGIO DE CARVALHO GOMES MOREIRA</t>
  </si>
  <si>
    <t>SERVULLA WALLESKA ORENGO BEZERRA</t>
  </si>
  <si>
    <t>SEVERINO FARIAS DE MELO</t>
  </si>
  <si>
    <t>SILVANA CARLA PEREIRA DA COSTA</t>
  </si>
  <si>
    <t>SILVANDER DE SOUZA PONTE</t>
  </si>
  <si>
    <t>SIMONE DE AGUIAR CUNHA MARQUES</t>
  </si>
  <si>
    <t>SORAIA SOUTO ARRUDA</t>
  </si>
  <si>
    <t>SYLVANA TEIXEIRA LELLIS</t>
  </si>
  <si>
    <t>TACIANA MELO LOEPERT</t>
  </si>
  <si>
    <t>TATIANE ROSSI</t>
  </si>
  <si>
    <t>TEREZA MARIA BARBOSA NOGUEIRA</t>
  </si>
  <si>
    <t>THAIS GALBA RAMOS DE SOUZA</t>
  </si>
  <si>
    <t>THATIANNE PINTO MACEDO</t>
  </si>
  <si>
    <t>THAYNA BARBOSA FIORESI</t>
  </si>
  <si>
    <t>THIAGO DE SOUSA BATISTA</t>
  </si>
  <si>
    <t>THIAGO GONTIJO MATOS</t>
  </si>
  <si>
    <t>THIAGO HENRIQUE COSTA DE ALMEIDA</t>
  </si>
  <si>
    <t>THIAGO PINTO UCHOA DE ARAUJO</t>
  </si>
  <si>
    <t>UBIRATAN ROCHA FERNANDES</t>
  </si>
  <si>
    <t>VALDO HENRIQUE VERCOSA DE MELO SOUSA</t>
  </si>
  <si>
    <t>VALMIR GOMES DO MONTE</t>
  </si>
  <si>
    <t>VANESSA BASTOS FERREIRA GOMES</t>
  </si>
  <si>
    <t>VICKTOR DE ARAUJO MELO</t>
  </si>
  <si>
    <t>VICTOR AZOUBEL MARLETTI</t>
  </si>
  <si>
    <t>VICTOR HUGO JARDIM RONDON</t>
  </si>
  <si>
    <t>VICTOR LEITE MORAES</t>
  </si>
  <si>
    <t>VICTOR MARINHO FERNANDES DE FREITAS</t>
  </si>
  <si>
    <t>VICTOR MEIRA TOSCANO PERREIRA</t>
  </si>
  <si>
    <t>VINICIUS NOTARI DE MORAES</t>
  </si>
  <si>
    <t>VINICIUS SILVA DE OLIVEIRA</t>
  </si>
  <si>
    <t>VITOR FREITAS ANDRADE VIEIRA</t>
  </si>
  <si>
    <t>VIVIANE SANTA CRUZ LAGO</t>
  </si>
  <si>
    <t>VLADIMIR LACERDA MELQUIADES</t>
  </si>
  <si>
    <t>VON ROMEL CANDIDO DA SILVA</t>
  </si>
  <si>
    <t>WAGNER DOMINGUES</t>
  </si>
  <si>
    <t>WAGNER VINICIUS VOLPI</t>
  </si>
  <si>
    <t>WALDEMIR MAXIMINO PESSOA</t>
  </si>
  <si>
    <t>WALDENILTON CAVALCANTI DE MORAES</t>
  </si>
  <si>
    <t>WALKIS PACHECO SOBREIRA FILHO</t>
  </si>
  <si>
    <t>WASHINGTON ALVES MONTEIRO</t>
  </si>
  <si>
    <t>WEDYJA DE ANDRADE E SILVA</t>
  </si>
  <si>
    <t>WILLION MATHEUS POLTRONIERI</t>
  </si>
  <si>
    <t>WILTON DE SOUSA SANTANA</t>
  </si>
  <si>
    <t>RANON BEZERRA</t>
  </si>
  <si>
    <t>D681754</t>
  </si>
  <si>
    <t>CURADO</t>
  </si>
  <si>
    <t>ESTRADADO CURADO</t>
  </si>
  <si>
    <t>ENTRADA DA MATA DO CAMPO DO ARROZ, NA LOCALIDADE  PIRACICABA</t>
  </si>
  <si>
    <t>628.9/2020</t>
  </si>
  <si>
    <t>APÓS O GALPÃO LARANJA_x000D_
PM DEBORA: 988918117</t>
  </si>
  <si>
    <t>D681759</t>
  </si>
  <si>
    <t>ZONA RURAL DO CABO</t>
  </si>
  <si>
    <t>PROXIMO A USINA 2 IRMÃOS/POSTO IPIRANGA DA PE-60</t>
  </si>
  <si>
    <t>629.9/2020</t>
  </si>
  <si>
    <t>PAF</t>
  </si>
  <si>
    <t>D681756</t>
  </si>
  <si>
    <t>ALTO JOSÉ DO PINHO</t>
  </si>
  <si>
    <t>LUIZ GONZADA DE SOUZA, 84</t>
  </si>
  <si>
    <t>EM FRENTE AO AÇAÍ DO DONDA</t>
  </si>
  <si>
    <t>630.9/2020</t>
  </si>
  <si>
    <t>PAF - MASC_x000D_
PM SGT CUNHA: 988171570</t>
  </si>
  <si>
    <t>CBC</t>
  </si>
  <si>
    <t>.45</t>
  </si>
  <si>
    <t>7 ESTOJOS .45</t>
  </si>
  <si>
    <t>RENATO MAURÍCIO SANTOS DA SILVA</t>
  </si>
  <si>
    <t>EDNALVA PEREIRA DA SILVA</t>
  </si>
  <si>
    <t>7941965</t>
  </si>
  <si>
    <t>111182</t>
  </si>
  <si>
    <t>RG 7941965</t>
  </si>
  <si>
    <t>111186</t>
  </si>
  <si>
    <t>JOSÉ EDSON DOS SANTOS</t>
  </si>
  <si>
    <t>MARIA ZILDA DA SILVA</t>
  </si>
  <si>
    <t>4591974</t>
  </si>
  <si>
    <t>111189</t>
  </si>
  <si>
    <t>D681799</t>
  </si>
  <si>
    <t>ANA ALBUQUERQUE</t>
  </si>
  <si>
    <t>MINAS GERAIS</t>
  </si>
  <si>
    <t>EM FRENTRE A UNILEVER/ AO LADO DO</t>
  </si>
  <si>
    <t>631.9/2020</t>
  </si>
  <si>
    <t>CORPO EM DECOMPOSIÇÃO NUMA MATA - SUSPEITA DE SER UM FUNCIONÁRIO DA BABY ROGER - BOMBEIRO (98494-2918) / PM (98339-2191)</t>
  </si>
  <si>
    <t>Perícia em veículo</t>
  </si>
  <si>
    <t>RODOVIA BR101 SUL</t>
  </si>
  <si>
    <t>51.10/2020</t>
  </si>
  <si>
    <t>OF.8002.01.000881/2020, VÉICULO FORD KA, PLACA PCI9479</t>
  </si>
  <si>
    <t>PROJETIL ENCAMISADO</t>
  </si>
  <si>
    <t>ROBERTO ALEXANDRE DE JESUS</t>
  </si>
  <si>
    <t>VERA LUCIA DAMASCENO DE JESUS</t>
  </si>
  <si>
    <t>6254188</t>
  </si>
  <si>
    <t>RG 6254188</t>
  </si>
  <si>
    <t>FRAGMENTO DE ENCAMISAMENTO</t>
  </si>
  <si>
    <t>ALÇAS DE BOLSA</t>
  </si>
  <si>
    <t>02 ALÇAS DE UMA BOLSA TIPO SACOLA, DE TECIDO.</t>
  </si>
  <si>
    <t>D681807</t>
  </si>
  <si>
    <t>ALTO JARDIM CONQUISTA/ AGUAS COMPRIDAS</t>
  </si>
  <si>
    <t>RUA CAÇAPAVA</t>
  </si>
  <si>
    <t>PADARIA DE REGIS</t>
  </si>
  <si>
    <t>632.9/2020</t>
  </si>
  <si>
    <t>SD SOARES 988085723</t>
  </si>
  <si>
    <t>D681815</t>
  </si>
  <si>
    <t>-8.292413</t>
  </si>
  <si>
    <t>-35.032208</t>
  </si>
  <si>
    <t>ALTO DA BELA VISTA</t>
  </si>
  <si>
    <t>RUA: 23, Nº75</t>
  </si>
  <si>
    <t>PROX AO CAMPO E AO COLÉGIO JOSÉ RODRIGUES</t>
  </si>
  <si>
    <t>633.9/2020</t>
  </si>
  <si>
    <t>PAF - MASCULINO - PM 98725-6964</t>
  </si>
  <si>
    <t>PROJETEIS</t>
  </si>
  <si>
    <t>110918</t>
  </si>
  <si>
    <t>111191</t>
  </si>
  <si>
    <t>D681894</t>
  </si>
  <si>
    <t>UP006</t>
  </si>
  <si>
    <t>14</t>
  </si>
  <si>
    <t>GERALDO DA LAJE</t>
  </si>
  <si>
    <t>634.9/2020</t>
  </si>
  <si>
    <t>D681944</t>
  </si>
  <si>
    <t>BARRA DE JANGADA</t>
  </si>
  <si>
    <t>LAGUNA, 1065</t>
  </si>
  <si>
    <t>PRÓX. A PADARIA DÉBORA E MERCADINHO DO JOÃO</t>
  </si>
  <si>
    <t>635.9/2020</t>
  </si>
  <si>
    <t>ARMA BRANCA - MASC</t>
  </si>
  <si>
    <t>SWAB COLETADO DO CABO DA FACA</t>
  </si>
  <si>
    <t>110599</t>
  </si>
  <si>
    <t>EDUARDO MEDEIROS DE OLIVEIRA</t>
  </si>
  <si>
    <t>FRANCISCA SECUNDA DE OLIVEIRA</t>
  </si>
  <si>
    <t>1263552</t>
  </si>
  <si>
    <t>111187</t>
  </si>
  <si>
    <t>RG 1263552</t>
  </si>
  <si>
    <t>52.10/2020</t>
  </si>
  <si>
    <t>VEÍCULO HB 20 (PIE-1817) NO LOCAL;  DUPLA MORTE DECORRENTE DE INTERVENÇÃO POLICIAL (SOCORRIDOS PRA UPA); UM FUGITIVO.</t>
  </si>
  <si>
    <t>D682029</t>
  </si>
  <si>
    <t>MUSTARDINHA</t>
  </si>
  <si>
    <t>RUA APUCARANA, 155</t>
  </si>
  <si>
    <t>ASSOCIAÇÃO DE MORADORES DA MUSTARDINHA</t>
  </si>
  <si>
    <t>636.9/2020</t>
  </si>
  <si>
    <t>SGT. AGOSTINHO: 99551-7952; PAF</t>
  </si>
  <si>
    <t>HELENO DEVOTO DA SILVA JÚNIOR</t>
  </si>
  <si>
    <t>VERÔNICA MARIA DA SILVA</t>
  </si>
  <si>
    <t>111184</t>
  </si>
  <si>
    <t>D682068</t>
  </si>
  <si>
    <t>CAMPO GRANDE</t>
  </si>
  <si>
    <t>AV GOVERNADOR AGAMENON MAGALHÃES, Nº 3621</t>
  </si>
  <si>
    <t>ANTIGA UNICORDIS</t>
  </si>
  <si>
    <t>637.9/2020</t>
  </si>
  <si>
    <t>VÍTIMA DO SEXO MASCULINO, ALVEJADA POR PAF EM LOCAL INTERNO</t>
  </si>
  <si>
    <t>.32</t>
  </si>
  <si>
    <t>PROJÉTIL DEFLAGRADO</t>
  </si>
  <si>
    <t>IVALDO SÉRGIO DA SILVA</t>
  </si>
  <si>
    <t>MARIA RITA DA CONCEIÇÃO</t>
  </si>
  <si>
    <t>3097097</t>
  </si>
  <si>
    <t>111202</t>
  </si>
  <si>
    <t>RG 3097097</t>
  </si>
  <si>
    <t>D682095</t>
  </si>
  <si>
    <t>RUA 23</t>
  </si>
  <si>
    <t>BAR DO GUAIAMUM</t>
  </si>
  <si>
    <t>638.9/2020</t>
  </si>
  <si>
    <t>APARELHO CELULAR ENCONTRADO JUNTO A VÍTIMA</t>
  </si>
  <si>
    <t>MATERIAL COLETADO DE PORTA DE ARMÁRIO</t>
  </si>
  <si>
    <t>AURA LUCIANA DA SILVA</t>
  </si>
  <si>
    <t>MARIA LUCIA DA SILVA</t>
  </si>
  <si>
    <t>8.319.025</t>
  </si>
  <si>
    <t>111205</t>
  </si>
  <si>
    <t>RG 8.319.025</t>
  </si>
  <si>
    <t>Misto</t>
  </si>
  <si>
    <t>RUA PRIMAVERA</t>
  </si>
  <si>
    <t>D682125</t>
  </si>
  <si>
    <t>GUABIRABA</t>
  </si>
  <si>
    <t>ESTRADA DO ORFANATO, KM 5,5</t>
  </si>
  <si>
    <t>PRÓXIMO AO POSTO BR</t>
  </si>
  <si>
    <t>639.9/2020</t>
  </si>
  <si>
    <t>998016447 MAJOR VALDOMIRO</t>
  </si>
  <si>
    <t>D682149</t>
  </si>
  <si>
    <t>-7,7892680</t>
  </si>
  <si>
    <t>-35,0917620</t>
  </si>
  <si>
    <t>AVENIDA JOÃO PESSOA GUERRA</t>
  </si>
  <si>
    <t>PRÓXIMO AO HOSPITAL E A UMA SORVETERIA</t>
  </si>
  <si>
    <t>640.9/2020</t>
  </si>
  <si>
    <t>VÍTIMA DO SEXO MASCULINO ALVEJADA EM VIA PÚBLICA</t>
  </si>
  <si>
    <t>ADEMIR JOSÉ DIAS DE SANTANA</t>
  </si>
  <si>
    <t>SEVERINA MARIA DE SANTANA</t>
  </si>
  <si>
    <t>6981923</t>
  </si>
  <si>
    <t>110591</t>
  </si>
  <si>
    <t>RG 6981923</t>
  </si>
  <si>
    <t>PÁTIO DO DHPP OFICIO: 192/2020</t>
  </si>
  <si>
    <t>53.10/2020</t>
  </si>
  <si>
    <t>VEICULO VW VOYAGE, ANO/MODELO 2017/2018, COR PRATA PLACA PZR-7420</t>
  </si>
  <si>
    <t>OFICIO 192/2020</t>
  </si>
  <si>
    <t>OFÍCIO 160/2020</t>
  </si>
  <si>
    <t>-7,87988</t>
  </si>
  <si>
    <t>-34,90876</t>
  </si>
  <si>
    <t>12 SWABS COLETADOS</t>
  </si>
  <si>
    <t>D682208</t>
  </si>
  <si>
    <t>IPOJUCA</t>
  </si>
  <si>
    <t>ENGENHO MERCÊS</t>
  </si>
  <si>
    <t>CURVA DO BOI</t>
  </si>
  <si>
    <t>641.9/2020</t>
  </si>
  <si>
    <t>SGT OSVALDO 996682414</t>
  </si>
  <si>
    <t>D682209</t>
  </si>
  <si>
    <t>CAPIBARIBE</t>
  </si>
  <si>
    <t>PROX. A BARRACA DO COXINHA</t>
  </si>
  <si>
    <t>642.9/2020</t>
  </si>
  <si>
    <t>PM CB NELSON: 999093803</t>
  </si>
  <si>
    <t>D682210</t>
  </si>
  <si>
    <t>VINTE E UM</t>
  </si>
  <si>
    <t>PROX A POUSADA MAR ABERTO, 1ª RUA A ESQUERDA, LOTEAMENTO ITAPUAMA, ESTRADA DA PRAIA DE XAREU</t>
  </si>
  <si>
    <t>643.9/2020</t>
  </si>
  <si>
    <t>MATA PROX. A PRAIA_x000D_
PM CB MANUEL: 985410873</t>
  </si>
  <si>
    <t>D682212</t>
  </si>
  <si>
    <t>RUA DA ESTAÇÃO TANCREDO NEVES</t>
  </si>
  <si>
    <t>644.9/2020</t>
  </si>
  <si>
    <t>PAF, COMUNIDADE PORTELINHA, PRÓXIMO AO RESIDENCIAL BOA VIAGEM</t>
  </si>
  <si>
    <t>D682221</t>
  </si>
  <si>
    <t>SANTO ALEIXO</t>
  </si>
  <si>
    <t>RUA GARANHUNS</t>
  </si>
  <si>
    <t>PROXI A IGREJA NAZARENO</t>
  </si>
  <si>
    <t>645.9/2020</t>
  </si>
  <si>
    <t>PAF EXT MASC. PM 997253062</t>
  </si>
  <si>
    <t>AV. SUL</t>
  </si>
  <si>
    <t>MONTE</t>
  </si>
  <si>
    <t>DOM MIGUEL DE LIMA VALVERDE</t>
  </si>
  <si>
    <t>QUADRA DA ESCOLA ESTADUAL THEMÍSTOLES DE ANDRADE</t>
  </si>
  <si>
    <t>646.9/2020</t>
  </si>
  <si>
    <t>PAF- MASC</t>
  </si>
  <si>
    <t>IMPERIAL, 40</t>
  </si>
  <si>
    <t>D682218</t>
  </si>
  <si>
    <t>ADYR MARTENS DE ALMEIDA</t>
  </si>
  <si>
    <t>11 ESTOJOS E 02 PROJETEIS</t>
  </si>
  <si>
    <t>REGINALDO JOSÉ FARIAS</t>
  </si>
  <si>
    <t>MARIA JOSE HERCULANA</t>
  </si>
  <si>
    <t>111197</t>
  </si>
  <si>
    <t>PEDRO HENRIQUE DE SOUSA</t>
  </si>
  <si>
    <t>EDINEIDE MARIA DE SOUSA</t>
  </si>
  <si>
    <t>6047294</t>
  </si>
  <si>
    <t>111218</t>
  </si>
  <si>
    <t>RG 6047294</t>
  </si>
  <si>
    <t>CLEYTON NASCIMENTO SACRAMENTO</t>
  </si>
  <si>
    <t>ANDREA MARIA NASCIMENTO SACRAMENTO</t>
  </si>
  <si>
    <t>8229234</t>
  </si>
  <si>
    <t>111220</t>
  </si>
  <si>
    <t>RG 8229234</t>
  </si>
  <si>
    <t>D682233</t>
  </si>
  <si>
    <t>SAN MARTIN</t>
  </si>
  <si>
    <t>PROX. A CHESF, COMUNIDADE DO VIETINÃ</t>
  </si>
  <si>
    <t>647.9/2020</t>
  </si>
  <si>
    <t>PAF - MASC_x000D_
PM SGT AGOSTINHO: 995917952 / 997417659</t>
  </si>
  <si>
    <t>ADEMIR JOSE DA SILVA</t>
  </si>
  <si>
    <t>AMARA ELIZA DA CONCEIÇÃO</t>
  </si>
  <si>
    <t>111203</t>
  </si>
  <si>
    <t>ALBERTO DIAS BATISTA</t>
  </si>
  <si>
    <t>MARIA LINDACI DIAS</t>
  </si>
  <si>
    <t>111181</t>
  </si>
  <si>
    <t>105205</t>
  </si>
  <si>
    <t>D682237</t>
  </si>
  <si>
    <t>PE 22</t>
  </si>
  <si>
    <t>PROX A LOMBADA ELETRONICA, ENTRADA DE ENGENHO MARANGUAPE</t>
  </si>
  <si>
    <t>648.9/2020</t>
  </si>
  <si>
    <t>PM 82 988965136</t>
  </si>
  <si>
    <t>-8.096087</t>
  </si>
  <si>
    <t>-35.020504</t>
  </si>
  <si>
    <t>ANTONIO CORREIA DE OLIVEIRA</t>
  </si>
  <si>
    <t>4 ESTOJOS</t>
  </si>
  <si>
    <t>6 ESTOJOS E 1 MUNIÇÃO INTACTA</t>
  </si>
  <si>
    <t>3 PROJETEIS</t>
  </si>
  <si>
    <t>WILLAMS CLAUDINO DA SILVA</t>
  </si>
  <si>
    <t>JOSINETE MARIA DE SANTANA</t>
  </si>
  <si>
    <t>7947764</t>
  </si>
  <si>
    <t>111217</t>
  </si>
  <si>
    <t>RG 7947764</t>
  </si>
  <si>
    <t>DIEGO PEREIRA MONTEIRO</t>
  </si>
  <si>
    <t>IRACEMA CONCEIÇÃO ANUNCIADA</t>
  </si>
  <si>
    <t>111206</t>
  </si>
  <si>
    <t>D682280</t>
  </si>
  <si>
    <t>MALAQUIAS</t>
  </si>
  <si>
    <t>VICENTE PIZON</t>
  </si>
  <si>
    <t>ANTIGA RUA DO FOGO</t>
  </si>
  <si>
    <t>649.9/2020</t>
  </si>
  <si>
    <t>SEM MAIS INFORMAÇÕES</t>
  </si>
  <si>
    <t>D682284</t>
  </si>
  <si>
    <t>-7.838380</t>
  </si>
  <si>
    <t>-34.920262</t>
  </si>
  <si>
    <t>AGAMENON MAGALHÃES</t>
  </si>
  <si>
    <t>R. PARDAL</t>
  </si>
  <si>
    <t>PRÓX. À SIQUEIRA DA AREIA E IRMÃO CAVA POÇOS, ESTRADA QUE DÁ ACESSO AO LOT. PITANGA</t>
  </si>
  <si>
    <t>650.9/2020</t>
  </si>
  <si>
    <t>PM: 98597-5354, PAF, SIMPLES</t>
  </si>
  <si>
    <t>Projétil fragmentado</t>
  </si>
  <si>
    <t>camisa fragmentada</t>
  </si>
  <si>
    <t>111211</t>
  </si>
  <si>
    <t>D682306</t>
  </si>
  <si>
    <t>ENGENHO SEBASTIÃO PÓ</t>
  </si>
  <si>
    <t>NA ENTRADA DO HOTEL VAI E VEM</t>
  </si>
  <si>
    <t>651.9/2020</t>
  </si>
  <si>
    <t>D682313</t>
  </si>
  <si>
    <t>-8.127931</t>
  </si>
  <si>
    <t xml:space="preserve"> -34.951374</t>
  </si>
  <si>
    <t>RUA SANTA JOANA</t>
  </si>
  <si>
    <t>PRÓXIMO À UPA</t>
  </si>
  <si>
    <t>652.9/2020</t>
  </si>
  <si>
    <t>NÃO IDENTIFICADO O INSTRUMENTO UTILIZADO.</t>
  </si>
  <si>
    <t>D682323</t>
  </si>
  <si>
    <t>LOT. SÃO JOÃO</t>
  </si>
  <si>
    <t>R. TIPIGUARI</t>
  </si>
  <si>
    <t>ASSEMBLÉIA DE DEUS, BARRACA DE SÃO JOÃO</t>
  </si>
  <si>
    <t>653.9/2020</t>
  </si>
  <si>
    <t>111192</t>
  </si>
  <si>
    <t>D682377</t>
  </si>
  <si>
    <t>COSME E DAMIAO</t>
  </si>
  <si>
    <t>RUA VALE DO SIRGI</t>
  </si>
  <si>
    <t>TERRENO BALDIO AO LADO DO N 104/FABRICA BOLO DE GOMA</t>
  </si>
  <si>
    <t>654.9/2020</t>
  </si>
  <si>
    <t>PM. CB NELSON 999093803_x000D_
PAF EXTERNO MASC</t>
  </si>
  <si>
    <t>D682386</t>
  </si>
  <si>
    <t>AV AGOSTINHO NUNES MACHADO</t>
  </si>
  <si>
    <t>PROX AO BAR DO BABY E ARMAZÉM DO ANANIAS</t>
  </si>
  <si>
    <t>655.9/2020</t>
  </si>
  <si>
    <t>PAF EXT SIMPLES PM 987896015</t>
  </si>
  <si>
    <t>-8.032444</t>
  </si>
  <si>
    <t>-34.984374</t>
  </si>
  <si>
    <t>D682395</t>
  </si>
  <si>
    <t>-8.1160000</t>
  </si>
  <si>
    <t>-34.9509100</t>
  </si>
  <si>
    <t>COHAB</t>
  </si>
  <si>
    <t>ETUDANTE ARLINDO ALMEIDA FILHO</t>
  </si>
  <si>
    <t>BARRACA DE JUCA</t>
  </si>
  <si>
    <t>656.9/2020</t>
  </si>
  <si>
    <t>PM 985005958, PAF EXT SIMPLES DEL DODOLFO CARTAXO 2725649</t>
  </si>
  <si>
    <t>FÁBIO HENRIQUE SANTOS GOMES</t>
  </si>
  <si>
    <t>ROSIMERY TEREZA DOS SANTOS</t>
  </si>
  <si>
    <t>9240248</t>
  </si>
  <si>
    <t>111208</t>
  </si>
  <si>
    <t>RG 9240248</t>
  </si>
  <si>
    <t>111215</t>
  </si>
  <si>
    <t>HERBERT BARBOSA GONÇALVES DOS SANTOS</t>
  </si>
  <si>
    <t>SULAMITA BATISTA BARBOSA</t>
  </si>
  <si>
    <t>111204</t>
  </si>
  <si>
    <t>D682414</t>
  </si>
  <si>
    <t>IBURA</t>
  </si>
  <si>
    <t>BR 101</t>
  </si>
  <si>
    <t>LADEIRA DA UR 01</t>
  </si>
  <si>
    <t>657.9/2020</t>
  </si>
  <si>
    <t>VITIMA DE PAF AS MARGENS DA BR 101</t>
  </si>
  <si>
    <t>54.10/2020</t>
  </si>
  <si>
    <t>-8,2940890</t>
  </si>
  <si>
    <t>-35,0632780</t>
  </si>
  <si>
    <t>1 LUVA</t>
  </si>
  <si>
    <t>01 LUVA DE PLÁSTICO</t>
  </si>
  <si>
    <t>D682461</t>
  </si>
  <si>
    <t>DENTRO DO PORTO DE SUAPE / BAR DE LOURO</t>
  </si>
  <si>
    <t>658.9/2020</t>
  </si>
  <si>
    <t>CB. RUBISMAR: 997880031</t>
  </si>
  <si>
    <t>D682452</t>
  </si>
  <si>
    <t>ESTRADA DE TAPACURA</t>
  </si>
  <si>
    <t>659.9/2020</t>
  </si>
  <si>
    <t>CELULAR SAMSUNG</t>
  </si>
  <si>
    <t>CRISTIANO MARQUES DA SIVA</t>
  </si>
  <si>
    <t>MARIA DO CARMO DA SILVA</t>
  </si>
  <si>
    <t>111207</t>
  </si>
  <si>
    <t>ANDERSON DANIEL DO NASCIMENTO</t>
  </si>
  <si>
    <t>LENIRA MARIA DO NASCIMENTO</t>
  </si>
  <si>
    <t>7.350.531</t>
  </si>
  <si>
    <t>RG 7.350.531</t>
  </si>
  <si>
    <t>OGIVAL ENCAMISADO</t>
  </si>
  <si>
    <t>D682480</t>
  </si>
  <si>
    <t>TOTO</t>
  </si>
  <si>
    <t>5º TRAVESSA RUA 11 DE AGOSTO</t>
  </si>
  <si>
    <t>660.9/2020</t>
  </si>
  <si>
    <t>ERINALDO DA SILVA MOURA</t>
  </si>
  <si>
    <t>D682496</t>
  </si>
  <si>
    <t>SUCUPIRA</t>
  </si>
  <si>
    <t>24 CIA BPM</t>
  </si>
  <si>
    <t>661.9/2020</t>
  </si>
  <si>
    <t>111222</t>
  </si>
  <si>
    <t>-8.111761</t>
  </si>
  <si>
    <t>-34.974743</t>
  </si>
  <si>
    <t>JOSEFA AGDA DA CONCEIÇÃO</t>
  </si>
  <si>
    <t>CADÁVER ENCONTRADO COM PAF, RIGIDEZ COMPLETA</t>
  </si>
  <si>
    <t>D682519</t>
  </si>
  <si>
    <t>JD MURIBECA</t>
  </si>
  <si>
    <t>AV. SANTA HELENA , PROX 305</t>
  </si>
  <si>
    <t>ZONA RURAL - ESCOLA ALBERTO LUIZ RUSSO - ARMAZEM BEIRA RIO</t>
  </si>
  <si>
    <t>662.9/2020</t>
  </si>
  <si>
    <t>PAF - MASC_x000D_
SGT XAVIER 987968706</t>
  </si>
  <si>
    <t>D682511</t>
  </si>
  <si>
    <t>INTEGRAÇÃO DA MURIBECA</t>
  </si>
  <si>
    <t>DRAGA</t>
  </si>
  <si>
    <t>PROX. A DRAGA, AREIAL</t>
  </si>
  <si>
    <t>663.9/2020</t>
  </si>
  <si>
    <t>CORPO ENCONTRADO NO RIO - MASC_x000D_
PM 988071217</t>
  </si>
  <si>
    <t>MUNIÇÃO</t>
  </si>
  <si>
    <t>01 PROJÉTIL .38</t>
  </si>
  <si>
    <t>111212</t>
  </si>
  <si>
    <t>JOÃO ROGERIO DA SILVA</t>
  </si>
  <si>
    <t>GENILDA MARIA FERREIRA SILVA</t>
  </si>
  <si>
    <t>111214</t>
  </si>
  <si>
    <t>SEVERINO FRANCISCO DA SILVA</t>
  </si>
  <si>
    <t>EDITE COSTA DA SILVA</t>
  </si>
  <si>
    <t>4561494</t>
  </si>
  <si>
    <t>111223</t>
  </si>
  <si>
    <t>RG 4561494</t>
  </si>
  <si>
    <t>D682593</t>
  </si>
  <si>
    <t>TORRINHA</t>
  </si>
  <si>
    <t>PEDRO JOAQUIM DE SANTANA</t>
  </si>
  <si>
    <t>PROX AO MATADOURO</t>
  </si>
  <si>
    <t>664.9/2020</t>
  </si>
  <si>
    <t>PAF- MASC- INTERIOR DE UM VEICULO_x000D_
SD BRAGA 985514979</t>
  </si>
  <si>
    <t>D682605</t>
  </si>
  <si>
    <t>665.9/2020</t>
  </si>
  <si>
    <t>OBERDAN JUVENAL SANTIAGO</t>
  </si>
  <si>
    <t>MARIA DA CONCEIÇÃO JUVENAL</t>
  </si>
  <si>
    <t>111229</t>
  </si>
  <si>
    <t>DANIEL GOMES DA SILVA</t>
  </si>
  <si>
    <t>JOSINALDA LOURENÇO DA SILVA</t>
  </si>
  <si>
    <t>111213</t>
  </si>
  <si>
    <t>D682635</t>
  </si>
  <si>
    <t>BOA VIAGEM</t>
  </si>
  <si>
    <t>AV. BOA VIAGEM</t>
  </si>
  <si>
    <t>EM FRENTE AO JCPM</t>
  </si>
  <si>
    <t>666.9/2020</t>
  </si>
  <si>
    <t>TIROTEIO NO PINA COM VÍTIMA FATAL NO LOCAL PM 984409409 - PAF/SIMPLES/EXTERNO</t>
  </si>
  <si>
    <t>D682625</t>
  </si>
  <si>
    <t>SITIO NOVO</t>
  </si>
  <si>
    <t>CARANGUEIJO, Nº: 269</t>
  </si>
  <si>
    <t>PRÓXIMO À BARRACA DE PAULO</t>
  </si>
  <si>
    <t>667.9/2020</t>
  </si>
  <si>
    <t>CADÁVER ENCONTRADO NO INTERIOR DO IMÓVEL EXIBINDO FERIMENTO NA FACE.</t>
  </si>
  <si>
    <t xml:space="preserve"> DA LINHA,184</t>
  </si>
  <si>
    <t>D682650</t>
  </si>
  <si>
    <t>JOÃO CAVALCANTE DE PETRIBU</t>
  </si>
  <si>
    <t>668.9/2020</t>
  </si>
  <si>
    <t>D682674</t>
  </si>
  <si>
    <t>CAJUEIRO</t>
  </si>
  <si>
    <t>RUA DAS ROSAS</t>
  </si>
  <si>
    <t>ESQUINA COM RUA DO CAJUEIRO</t>
  </si>
  <si>
    <t>669.9/2020</t>
  </si>
  <si>
    <t>ANESIO PEREIRA DA SILVA</t>
  </si>
  <si>
    <t>TANIA MARIA DA SILVA</t>
  </si>
  <si>
    <t>111240</t>
  </si>
  <si>
    <t>D682672</t>
  </si>
  <si>
    <t>-7.930492</t>
  </si>
  <si>
    <t>-34.890806</t>
  </si>
  <si>
    <t>ARTUR LUNDGREN</t>
  </si>
  <si>
    <t>AV. PAULISTA, 810</t>
  </si>
  <si>
    <t>PRÓXIMO AO POSTO DE SAÚDE MANOEL CALDAS</t>
  </si>
  <si>
    <t>55.10/2020</t>
  </si>
  <si>
    <t>RESIDÊNCIA. ARMA DE FOGO.</t>
  </si>
  <si>
    <t>D682699</t>
  </si>
  <si>
    <t>VARZEA FRIA</t>
  </si>
  <si>
    <t>DOS PALMARES</t>
  </si>
  <si>
    <t>442</t>
  </si>
  <si>
    <t>670.9/2020</t>
  </si>
  <si>
    <t>D682704</t>
  </si>
  <si>
    <t>FREI DAMIÃO, Nº: 30-A</t>
  </si>
  <si>
    <t>671.9/2020</t>
  </si>
  <si>
    <t>SUABES</t>
  </si>
  <si>
    <t>2 SUABES DO REVÓLVER E 1 SUABE DE MANCHA DE SANGUE</t>
  </si>
  <si>
    <t>SANDÁLIAS</t>
  </si>
  <si>
    <t>2 PARES DE SANDÁLIAS</t>
  </si>
  <si>
    <t>REVÓLVER</t>
  </si>
  <si>
    <t>TAURUS</t>
  </si>
  <si>
    <t>.32 S&amp;WL</t>
  </si>
  <si>
    <t>AGUINALDO DA SILVA</t>
  </si>
  <si>
    <t>MARIA JOSE DA SILVA</t>
  </si>
  <si>
    <t>110266</t>
  </si>
  <si>
    <t>ZONA RURAL, PAF</t>
  </si>
  <si>
    <t>SD. 999147879 (PRÓXIMO AO POSTO DE SAÚDE CLUBE DOS DELEGADOS); PAF VEÍCULO (PRISMA KKE-2312-PE)</t>
  </si>
  <si>
    <t>D682789</t>
  </si>
  <si>
    <t>GAIBU</t>
  </si>
  <si>
    <t>EDUARDO CAMPOS</t>
  </si>
  <si>
    <t>POR TRAS DO COLEGIO MODELO</t>
  </si>
  <si>
    <t>673.9/2020</t>
  </si>
  <si>
    <t>D682796</t>
  </si>
  <si>
    <t>UR 3 IBURA</t>
  </si>
  <si>
    <t>DA ALEGRIA</t>
  </si>
  <si>
    <t>TRERMINAL DO PANTANAL  E SINUCA DA DONA MARIA</t>
  </si>
  <si>
    <t>674.9/2020</t>
  </si>
  <si>
    <t>PM 987120137</t>
  </si>
  <si>
    <t>CORPO NO INTERIOR DE UM VEICULO ONIX(QYH5E58)</t>
  </si>
  <si>
    <t>D682782</t>
  </si>
  <si>
    <t>8,1038352</t>
  </si>
  <si>
    <t>34,595274</t>
  </si>
  <si>
    <t>MURIBECA</t>
  </si>
  <si>
    <t>MAURINO MEDES</t>
  </si>
  <si>
    <t>ESCOLA HUMBERTO LINS BARRADA</t>
  </si>
  <si>
    <t>672.9/2020</t>
  </si>
  <si>
    <t>SGT DANIEL 988071217/ SD VITORIA 999831541</t>
  </si>
  <si>
    <t>MANOEL ANDRE DA SILVA</t>
  </si>
  <si>
    <t>SOLANGE MARIA DA SILVA</t>
  </si>
  <si>
    <t>111225</t>
  </si>
  <si>
    <t>THIAGO RODRIGO CARVALHO DE GUSMÃO</t>
  </si>
  <si>
    <t>EDILENE CARVALHO DE SANTANA</t>
  </si>
  <si>
    <t>111235</t>
  </si>
  <si>
    <t>GLEIDSON KAUA OLIMPIO DOS SANTOS</t>
  </si>
  <si>
    <t>EDILAYNE OLIMPIO DOS SANTOS</t>
  </si>
  <si>
    <t>111234</t>
  </si>
  <si>
    <t>111236</t>
  </si>
  <si>
    <t>D682841</t>
  </si>
  <si>
    <t>RUA CENTO E QUARENTA E SEIS</t>
  </si>
  <si>
    <t>ASSEMBLEIA DE DEUS</t>
  </si>
  <si>
    <t>675.9/2020</t>
  </si>
  <si>
    <t>587.9/2020</t>
  </si>
  <si>
    <t>ARMA BRANCA  MASC EXT</t>
  </si>
  <si>
    <t>D682865</t>
  </si>
  <si>
    <t>UR 3/ JUNIOR MOVEIS</t>
  </si>
  <si>
    <t>676.9/2020</t>
  </si>
  <si>
    <t>MÚLTIPLAS LESÕES DE PAF</t>
  </si>
  <si>
    <t>CAMISAMENTO</t>
  </si>
  <si>
    <t>ADEL CARLO BATISTA DE SOUZA</t>
  </si>
  <si>
    <t>MARIA LÚCIA BATISTA</t>
  </si>
  <si>
    <t>4462252</t>
  </si>
  <si>
    <t>111239</t>
  </si>
  <si>
    <t>RG 4462252</t>
  </si>
  <si>
    <t>MICHAEL WILLIAMS DA SILVA MACENA</t>
  </si>
  <si>
    <t>SIMONE MENDONÇA DA SILVA</t>
  </si>
  <si>
    <t>10595439</t>
  </si>
  <si>
    <t>111199</t>
  </si>
  <si>
    <t>RG 10595439</t>
  </si>
  <si>
    <t>D682838</t>
  </si>
  <si>
    <t>RUA CORDILHEIRA 52, UR-1 IBURA</t>
  </si>
  <si>
    <t>PROXIMO A CRECHE SONHO DO POVO</t>
  </si>
  <si>
    <t>677.9/2020</t>
  </si>
  <si>
    <t>D682884</t>
  </si>
  <si>
    <t>RUA 11, Nº 30</t>
  </si>
  <si>
    <t>PROX. A ECOLA EDVALDO MARTINS</t>
  </si>
  <si>
    <t>678.9/2020</t>
  </si>
  <si>
    <t>1</t>
  </si>
  <si>
    <t>RAFAEL DE LUCENA LIMA</t>
  </si>
  <si>
    <t>VALDILENE DE LUCENA PEREIRA</t>
  </si>
  <si>
    <t>111237</t>
  </si>
  <si>
    <t>PERFURO CONTUNDENTE</t>
  </si>
  <si>
    <t>01(UM) CELULAR</t>
  </si>
  <si>
    <t>HERISTON DOS SANTOS DIAS</t>
  </si>
  <si>
    <t>SANDRA DOS SANTOS BARROS</t>
  </si>
  <si>
    <t>10382271</t>
  </si>
  <si>
    <t>111231</t>
  </si>
  <si>
    <t>RG 10382271</t>
  </si>
  <si>
    <t>D682960</t>
  </si>
  <si>
    <t>RUA 4</t>
  </si>
  <si>
    <t>PRÓXIMO À PREFEITURA NOVA</t>
  </si>
  <si>
    <t>679.9/2020</t>
  </si>
  <si>
    <t>PM 96801301, PAF, EXT. SIMPLES</t>
  </si>
  <si>
    <t>-8.288101</t>
  </si>
  <si>
    <t>-35.032478</t>
  </si>
  <si>
    <t>felipe eronildo da silva</t>
  </si>
  <si>
    <t>111230</t>
  </si>
  <si>
    <t>D683020</t>
  </si>
  <si>
    <t>PORNTE DOS CARVALHOS</t>
  </si>
  <si>
    <t>RUA DA RECONCILIAÇÃO, N58</t>
  </si>
  <si>
    <t>PRÓXIMO AO LAVA-JATO DE FELIPE</t>
  </si>
  <si>
    <t>680.9/2020</t>
  </si>
  <si>
    <t>SD PEDRO 987143504, SD CLEBER 986977498</t>
  </si>
  <si>
    <t>D683039</t>
  </si>
  <si>
    <t>VISTA ALEGRE</t>
  </si>
  <si>
    <t>RUA ÁGUAS BELAS, Nº245</t>
  </si>
  <si>
    <t>PRÓX. AO REBELDE DO SAMBA</t>
  </si>
  <si>
    <t>681.9/2020</t>
  </si>
  <si>
    <t>CORPO ENCONTRADO COM LESÕES, CARACTERISTICAS DE PAF.</t>
  </si>
  <si>
    <t>D683054</t>
  </si>
  <si>
    <t>SÃO JOÃO E SÃO PAULO</t>
  </si>
  <si>
    <t>BELMONTE</t>
  </si>
  <si>
    <t>BAR DE PRETO E BURACO DA VELHA</t>
  </si>
  <si>
    <t>682.9/2020</t>
  </si>
  <si>
    <t>D683057</t>
  </si>
  <si>
    <t>CEU AZUL</t>
  </si>
  <si>
    <t>ESTRADA DO LIXÃO</t>
  </si>
  <si>
    <t>683.9/2020</t>
  </si>
  <si>
    <t>SWAB COLETADO EM DOIS COPOS</t>
  </si>
  <si>
    <t>02 FACAS  E 01 MARTELO</t>
  </si>
  <si>
    <t>03 ESTOJOS DE .380</t>
  </si>
  <si>
    <t>EDILSON TAVARES DE SOUSA</t>
  </si>
  <si>
    <t>MARIA DA CONCEIÇÃO SILVA</t>
  </si>
  <si>
    <t>111195</t>
  </si>
  <si>
    <t>ROBSON MACIEL QUEIROZ</t>
  </si>
  <si>
    <t>LUZINETE MACIEL QUEIROZ</t>
  </si>
  <si>
    <t>111228</t>
  </si>
  <si>
    <t>111238</t>
  </si>
  <si>
    <t>111664</t>
  </si>
  <si>
    <t>111661</t>
  </si>
  <si>
    <t>D683060</t>
  </si>
  <si>
    <t>PIXETE</t>
  </si>
  <si>
    <t>RUA AGOSTINHO RODRIGUES, Nº 301</t>
  </si>
  <si>
    <t>DEPOIS DA UPA, 2ª RUA</t>
  </si>
  <si>
    <t>684.9/2020</t>
  </si>
  <si>
    <t>PAF - MASC._x000D_
SGT FERREIRA: 997825807</t>
  </si>
  <si>
    <t>FRANCISCO OSMANDO FERREIRA RIBEIRO</t>
  </si>
  <si>
    <t>MARGARIDA MARIA FERREIRA</t>
  </si>
  <si>
    <t>111667</t>
  </si>
  <si>
    <t>D683105</t>
  </si>
  <si>
    <t>SODRELÂNDIA</t>
  </si>
  <si>
    <t>PRÓXIMO AO CAMPO DO CAFÉ</t>
  </si>
  <si>
    <t>685.9/2020</t>
  </si>
  <si>
    <t>PM: (81) 98875-7209 / 98848-9256, PAF EXT SIMPLES</t>
  </si>
  <si>
    <t>D683115</t>
  </si>
  <si>
    <t>MACAXEIRA</t>
  </si>
  <si>
    <t>CORREGO DA AREIA</t>
  </si>
  <si>
    <t>CAMPO DO UNIAO</t>
  </si>
  <si>
    <t>686.9/2020</t>
  </si>
  <si>
    <t>PM 988171570</t>
  </si>
  <si>
    <t>D683114</t>
  </si>
  <si>
    <t>AFOGADOS</t>
  </si>
  <si>
    <t>EUDORO PIRES</t>
  </si>
  <si>
    <t>PROX. AO CANAL</t>
  </si>
  <si>
    <t>687.9/2020</t>
  </si>
  <si>
    <t>D683127</t>
  </si>
  <si>
    <t>-8.086092</t>
  </si>
  <si>
    <t>-34.939279</t>
  </si>
  <si>
    <t>AV. SÃO PAULO,40</t>
  </si>
  <si>
    <t>AO LADO DO MINISHOPPING</t>
  </si>
  <si>
    <t>688.9/2020</t>
  </si>
  <si>
    <t>CBC - AUTO</t>
  </si>
  <si>
    <t>MARCIO GUILHERME DE SOUZA DOS SANTOS</t>
  </si>
  <si>
    <t>111672</t>
  </si>
  <si>
    <t>RICARDO DAS NEVES PAULA</t>
  </si>
  <si>
    <t>FABIANA ROSA DAS NEVES</t>
  </si>
  <si>
    <t>10688330</t>
  </si>
  <si>
    <t>111673</t>
  </si>
  <si>
    <t>RG 10688330</t>
  </si>
  <si>
    <t>111676</t>
  </si>
  <si>
    <t>111677</t>
  </si>
  <si>
    <t>D683143</t>
  </si>
  <si>
    <t>OURO PRETO</t>
  </si>
  <si>
    <t>RUA JENIPAPO</t>
  </si>
  <si>
    <t>MERCADINHO DO BOLINHA</t>
  </si>
  <si>
    <t>689.9/2020</t>
  </si>
  <si>
    <t>PAF SIMPLES, MASCULINO, PM NO LOCAL (81) 983611735</t>
  </si>
  <si>
    <t>D683149</t>
  </si>
  <si>
    <t>ROD PE-04 ESTRADA DA USINA SÃO JOSÉ</t>
  </si>
  <si>
    <t>FÁBRICA DESATIVADA MILÊNIA</t>
  </si>
  <si>
    <t>690.9/2020</t>
  </si>
  <si>
    <t>D683161</t>
  </si>
  <si>
    <t>PRAZERES</t>
  </si>
  <si>
    <t>RUA 7 DE SETEMBRO</t>
  </si>
  <si>
    <t>PADARIA CARIOCA</t>
  </si>
  <si>
    <t>691.9/2020</t>
  </si>
  <si>
    <t>PAF SIMPLES, MASCULINO, PM NO LOCAL (81) 99825-7290</t>
  </si>
  <si>
    <t>ERINALDO DONATO DE ARAUJO</t>
  </si>
  <si>
    <t>MARIA DE LOUDES MORENO DE SOUZA</t>
  </si>
  <si>
    <t>111666</t>
  </si>
  <si>
    <t>ALARKON ANDRADE TEIXEIRA</t>
  </si>
  <si>
    <t>VALDELITA ANDRADE TEIXEIRA</t>
  </si>
  <si>
    <t>111671</t>
  </si>
  <si>
    <t>D683205</t>
  </si>
  <si>
    <t>ENTRADA DA INTEGRAÇÃO DA MACAXEIRA</t>
  </si>
  <si>
    <t>692.9/2020</t>
  </si>
  <si>
    <t>ESPANCAMENTO - MASC_x000D_
PM SGT LUIZ: 987747687</t>
  </si>
  <si>
    <t>TERMINAL DA MACAXEIRA</t>
  </si>
  <si>
    <t>111669</t>
  </si>
  <si>
    <t>60/2020</t>
  </si>
  <si>
    <t>JABOATÃO CENTRO</t>
  </si>
  <si>
    <t>EM FRENTE AO FÓRUM DE JABOATÃO</t>
  </si>
  <si>
    <t>56.10/2020</t>
  </si>
  <si>
    <t>VEÍCULO ONIX, COR: BRANCA, PLACA: PCQ6656, PERÍCIA DE OFÍCIO REALIZADA NO PÁTIO DO DHPP</t>
  </si>
  <si>
    <t>57.10/2020</t>
  </si>
  <si>
    <t xml:space="preserve"> </t>
  </si>
  <si>
    <t>veiculo</t>
  </si>
  <si>
    <t>veiculo_placa</t>
  </si>
  <si>
    <t>veiculo_descricao</t>
  </si>
  <si>
    <t>D683307</t>
  </si>
  <si>
    <t>SUCUPUIRA</t>
  </si>
  <si>
    <t>AV. GENERAL MANUEL RABELO</t>
  </si>
  <si>
    <t>DENTRO DA COMUNIDADE CANAÃ, DENTRO DA SORVETERIA. REF. FARMÁCIA SANTA ROSA</t>
  </si>
  <si>
    <t>693.9/2020</t>
  </si>
  <si>
    <t>PM CLEDSON 988097192,  PM CARLOS 99540-7995</t>
  </si>
  <si>
    <t>D683321</t>
  </si>
  <si>
    <t>MURIBARA</t>
  </si>
  <si>
    <t>BR 408, KM 94</t>
  </si>
  <si>
    <t>PROX CONDOMINIO RESERVA SÃO LOURENÇO</t>
  </si>
  <si>
    <t>694.9/2020</t>
  </si>
  <si>
    <t>GT 20145 984528676</t>
  </si>
  <si>
    <t>D683328</t>
  </si>
  <si>
    <t>RUA ENGENHO CANGAÇA, 466</t>
  </si>
  <si>
    <t>PROX ESTAÇAO IMBIRIBEIRA E PRAÇA NABOLDO CARMO LOPES</t>
  </si>
  <si>
    <t>695.9/2020</t>
  </si>
  <si>
    <t>PAF, MASCULINO - PM SARGENTO ABREU - 984100579</t>
  </si>
  <si>
    <t>D683336</t>
  </si>
  <si>
    <t>RUA ITIRAJUCA</t>
  </si>
  <si>
    <t>PROX AO CAMPO DA COCA-COLA</t>
  </si>
  <si>
    <t>696.9/2020</t>
  </si>
  <si>
    <t>98879-9796 PM MOISEIS - PAF</t>
  </si>
  <si>
    <t>D683359</t>
  </si>
  <si>
    <t>CAJUEIRO SECO</t>
  </si>
  <si>
    <t>RUA TV CENTRAL</t>
  </si>
  <si>
    <t>PROX AO BAR DO COCÓ</t>
  </si>
  <si>
    <t>697.9/2020</t>
  </si>
  <si>
    <t>SGT LAMEQUE 986187338</t>
  </si>
  <si>
    <t>D683376</t>
  </si>
  <si>
    <t>RUA SANTA ELIZABETE</t>
  </si>
  <si>
    <t>698.9/2020</t>
  </si>
  <si>
    <t>D683393</t>
  </si>
  <si>
    <t>ALAMEDA DA BARAÚNA, 39</t>
  </si>
  <si>
    <t>699.9/2020</t>
  </si>
  <si>
    <t>D683426</t>
  </si>
  <si>
    <t>CHARNEQUINHA</t>
  </si>
  <si>
    <t>RUA 19</t>
  </si>
  <si>
    <t>PROX A CRECHE DA CHARNEQUINHA</t>
  </si>
  <si>
    <t>700.9/2020</t>
  </si>
  <si>
    <t>CB RIBISMAR - 997880031</t>
  </si>
  <si>
    <t>D683498</t>
  </si>
  <si>
    <t>ROD PE 028</t>
  </si>
  <si>
    <t>NA ENTRADA DO ENGENHO PIRIRI</t>
  </si>
  <si>
    <t>701.9/2020</t>
  </si>
  <si>
    <t>D683506</t>
  </si>
  <si>
    <t>LOTEAMENTO AGAMENON MAGALHÃES</t>
  </si>
  <si>
    <t>RUA SÃO BENEDITO, 102</t>
  </si>
  <si>
    <t>LOTEAMENTO AGAMENON E CAMPO DO POEIRÃO</t>
  </si>
  <si>
    <t>703.9/2020</t>
  </si>
  <si>
    <t>PAF- MASC_x000D_
PM 988459147</t>
  </si>
  <si>
    <t>161/2020</t>
  </si>
  <si>
    <t>RUA GUARULHOS, 34A</t>
  </si>
  <si>
    <t>VEÍCULO ONIX, COR: PRATA, PLACA: BBI7364,  DE PROPRIEDADE DA VÍTIMA, ESTE FOI REBOCADO E TRAZIDO PARA O PÁTIO DA DELEGACIA PARA SER PERICIADO; VÍTIMA MOTORISTA DE UBER (WELITON FIDELIS DA SILVA, 22/11/1970, RG:4077882 SDS-PE; MAE: SILENE FIDELIS DA SILVA),</t>
  </si>
  <si>
    <t>PM CB JOSEMIR 995725826; VEÍCULO ONIX PRATA, PLACA: BBI7364, DE PROPRIEDADE DA VÍTIMA, NÃO FOI PERICIADO NO LOCAL DE CRIME, ESTE FOI REBOCADO E TRAZIDO PARA O PÁTIO DA DELEGACIA PARA SER PERICIADO POSTERIORMENTE; VÍTIMA MOTORISTA DE UBER (WELITON FIDELIS DA SILVA, 22/11/1970, RG:4077882 SDS-PE; MAE: SILENE FIDELIS DA SILVA)</t>
  </si>
  <si>
    <t>D683500</t>
  </si>
  <si>
    <t>-8.110089</t>
  </si>
  <si>
    <t>-35.186838</t>
  </si>
  <si>
    <t>BONANÇA</t>
  </si>
  <si>
    <t>RUA MANOEL PAULO DOS SANTOS, N°4</t>
  </si>
  <si>
    <t>APÓS A ESCOLA JERSON CARNEIRO, 3ª RUA</t>
  </si>
  <si>
    <t>702.9/2020</t>
  </si>
  <si>
    <t>PAF MASCULINO</t>
  </si>
  <si>
    <t>MARIA DO SOCORRO V S DA SILVA TORREÃO</t>
  </si>
  <si>
    <t>AUGUSTO CLERISTON DE C LUSTOSA ANGELIM</t>
  </si>
  <si>
    <t>CAMMILLA LYDIA GONCALVES F LOBO</t>
  </si>
  <si>
    <t>CLAUDIO ANTONIO DELGADO DE B FILHO</t>
  </si>
  <si>
    <t>DIEGO CAVALCANTI DE A ACIOLI LINS</t>
  </si>
  <si>
    <t>FLAVIO ANDERSON LIBERATO A DO NASCIMENTO</t>
  </si>
  <si>
    <t>FRANCISCO DAS CHAGAS S M C DE AMORIM</t>
  </si>
  <si>
    <t>GABRIEL MARCIO PASSOS C B SAPUCAIA</t>
  </si>
  <si>
    <t>KAROLINE LIRA PEIXOTO DE S ARCOVERDE</t>
  </si>
  <si>
    <t>KELLY CRISTINA NASCIMENTO DE L ALBUQUERQUE</t>
  </si>
  <si>
    <t>MARIA ANTONIETA DOS S C DE ALBUQUERQUE</t>
  </si>
  <si>
    <t>MARIA EDUARDA SANTOS P DE M XAVIER</t>
  </si>
  <si>
    <t>PAOLLUS EDWARDO LEITE DE M SANTOS</t>
  </si>
  <si>
    <t>PAULO GUSTAVO GONDIM B V DE SOUZA</t>
  </si>
  <si>
    <t>SALUSTIANO CAVALCANTI DE A NETO</t>
  </si>
  <si>
    <t>SARA ELIBIA RODRIGUES DA R F MACHADO</t>
  </si>
  <si>
    <t>SILVIA RENATA DE ARAUJO O E V VILA NOVA</t>
  </si>
  <si>
    <t>FRAGMENTO</t>
  </si>
  <si>
    <t>40</t>
  </si>
  <si>
    <t>2 ESTOJOS E 1 PROJÉTIL</t>
  </si>
  <si>
    <t>02 PROJETEIS</t>
  </si>
  <si>
    <t>01 ENCAMISAMENTO</t>
  </si>
  <si>
    <t>111201</t>
  </si>
  <si>
    <t>111221</t>
  </si>
  <si>
    <t>LEANDRO FELIPE CUSTÓDIO DA PAZ</t>
  </si>
  <si>
    <t>MARIA CUSTÓDIO DA PAZ</t>
  </si>
  <si>
    <t>6221005</t>
  </si>
  <si>
    <t>111685</t>
  </si>
  <si>
    <t>RG 6221005</t>
  </si>
  <si>
    <t>EVERSON RAMOS DA SILVA</t>
  </si>
  <si>
    <t>ELIANE PEREIRA DA SILVA</t>
  </si>
  <si>
    <t>111684</t>
  </si>
  <si>
    <t>THIAGO ALEXANDRE DE LIMA</t>
  </si>
  <si>
    <t>ANDREZA MARIA BEZERRA</t>
  </si>
  <si>
    <t>39794301-5</t>
  </si>
  <si>
    <t>111680</t>
  </si>
  <si>
    <t>RG 39794301-5</t>
  </si>
  <si>
    <t>BRUNO ROCHA DE ALBUQUERQUE</t>
  </si>
  <si>
    <t>MARCIA CRISTINA ROCHA DE ALBUQUERQUE</t>
  </si>
  <si>
    <t>8460738</t>
  </si>
  <si>
    <t>111678</t>
  </si>
  <si>
    <t>RG 8460738</t>
  </si>
  <si>
    <t>WILLIAM SANTOS DE SOUZA</t>
  </si>
  <si>
    <t>FABIANA DOS SANTOS</t>
  </si>
  <si>
    <t>111682</t>
  </si>
  <si>
    <t>GIVANILDO MIRANDA BARROS</t>
  </si>
  <si>
    <t>ELIETE DA SILVA BARROS</t>
  </si>
  <si>
    <t>4944962</t>
  </si>
  <si>
    <t>111193</t>
  </si>
  <si>
    <t>RG 4944962</t>
  </si>
  <si>
    <t>FÁBIO MAXIMILIANO DA SILVA</t>
  </si>
  <si>
    <t>CÉLIA CRISTINA TIMÓTEO DA SILVA</t>
  </si>
  <si>
    <t>AVANISE MARIA GOMES DA SILVA</t>
  </si>
  <si>
    <t>MARIA DOLORES DA SILVA</t>
  </si>
  <si>
    <t>111662</t>
  </si>
  <si>
    <t>111216</t>
  </si>
  <si>
    <t>SIDCLEY MENDONÇA DOS SANTOS</t>
  </si>
  <si>
    <t>111198</t>
  </si>
  <si>
    <t>EVERTON DA SILVA GOMES</t>
  </si>
  <si>
    <t>IVANILDES DA SILVA GOMES</t>
  </si>
  <si>
    <t>8222962</t>
  </si>
  <si>
    <t>111194</t>
  </si>
  <si>
    <t>RG 8222962</t>
  </si>
  <si>
    <t>111686</t>
  </si>
  <si>
    <t>ROBISON RICHARD DE SOUZA PEREIRA</t>
  </si>
  <si>
    <t>JOSENILDA BERENGUEL DE SOUZA</t>
  </si>
  <si>
    <t>111681</t>
  </si>
  <si>
    <t>D683550</t>
  </si>
  <si>
    <t>RUA ALFREDO LISBOA</t>
  </si>
  <si>
    <t>APÓS O MACO ZERO EM FRENTE AO CAIS DO SERTÃO</t>
  </si>
  <si>
    <t>704.9/2020</t>
  </si>
  <si>
    <t>PM 995281207- ARMA BRANCA</t>
  </si>
  <si>
    <t>-8.238207</t>
  </si>
  <si>
    <t>-34.989213</t>
  </si>
  <si>
    <t>VÍTIMA DO SEXO FEMININO ALVEJADA ENCONTRADA NO INTERIOR DE UMA RESIDÊNCIA, PROSTRADA SOBRE UM SOFÁ, COM LESÕES PRODUZIDAS POR PAF.</t>
  </si>
  <si>
    <t>111691</t>
  </si>
  <si>
    <t>111227</t>
  </si>
  <si>
    <t>ALAUMO LIMA</t>
  </si>
  <si>
    <t>110919</t>
  </si>
  <si>
    <t>RECIFE ANTIGO</t>
  </si>
  <si>
    <t>D683640</t>
  </si>
  <si>
    <t>TIMBI</t>
  </si>
  <si>
    <t>RUA DR. PAULO DE ARAÚJO LIMA, N°32</t>
  </si>
  <si>
    <t>PROX. AO COLÉGIO SANTA TEREZA</t>
  </si>
  <si>
    <t>705.9/2020</t>
  </si>
  <si>
    <t>D683635</t>
  </si>
  <si>
    <t>BARRO/ PANTANAL/ UR 3</t>
  </si>
  <si>
    <t>AV D PEDRO I</t>
  </si>
  <si>
    <t>CAIAC</t>
  </si>
  <si>
    <t>706.9/2020</t>
  </si>
  <si>
    <t>MATHEUS JOSE NEVES FELIX</t>
  </si>
  <si>
    <t>QUITERIA EMILIA NEVES</t>
  </si>
  <si>
    <t>1034006</t>
  </si>
  <si>
    <t>111674</t>
  </si>
  <si>
    <t xml:space="preserve"> 1034006</t>
  </si>
  <si>
    <t>CB ROBERTO 988037045 - PAF</t>
  </si>
  <si>
    <t>-8.008721</t>
  </si>
  <si>
    <t>-34.998846</t>
  </si>
  <si>
    <t>PAF - PM:99883-8075 ; OBS: MAIS DE UM INSTRUMENTO DE CRIME PAF + FACÃO (CORTANTE)</t>
  </si>
  <si>
    <t>D683665</t>
  </si>
  <si>
    <t>-8.012508</t>
  </si>
  <si>
    <t>-35.016304</t>
  </si>
  <si>
    <t>CAPIBARIBE SENTIDO BELA VISTA</t>
  </si>
  <si>
    <t>RUA TENENTE ARNALDO GUERRA</t>
  </si>
  <si>
    <t>POR TRAS DO ARMAZÉM CORAL, PROX AO BAR DA GELEGA</t>
  </si>
  <si>
    <t>707.9/2020</t>
  </si>
  <si>
    <t>MATAGAL PM 99909-3803</t>
  </si>
  <si>
    <t>D683682</t>
  </si>
  <si>
    <t>-8.063373</t>
  </si>
  <si>
    <t>-34.878239</t>
  </si>
  <si>
    <t>SANTO ANTÔNIO</t>
  </si>
  <si>
    <t>AV. DANTAS BARRETO, N°252</t>
  </si>
  <si>
    <t>PRAÇA DO SEBO</t>
  </si>
  <si>
    <t>708.9/2020</t>
  </si>
  <si>
    <t>PAF - MASC</t>
  </si>
  <si>
    <t>111692</t>
  </si>
  <si>
    <t>MATHEUS FELIPE RODRIGUES DE SANTANA</t>
  </si>
  <si>
    <t>111694</t>
  </si>
  <si>
    <t>111697</t>
  </si>
  <si>
    <t>D683726</t>
  </si>
  <si>
    <t>-8.111446</t>
  </si>
  <si>
    <t>-34.946279</t>
  </si>
  <si>
    <t>RUA DO SOSSEGO, 32</t>
  </si>
  <si>
    <t>VILA DOS MILAGRES</t>
  </si>
  <si>
    <t>709.9/2020</t>
  </si>
  <si>
    <t>MULHER MORTA POR DISPAROS DE ARMA DE FOGO EM VIA PÚBLICA.</t>
  </si>
  <si>
    <t>CINCO ESTOJOS CALIBRE .40</t>
  </si>
  <si>
    <t>UM PROJETIL, CALIBRE NÃO IDENTIFICADO</t>
  </si>
  <si>
    <t>GILVÂNIA MARIA DA SILVA</t>
  </si>
  <si>
    <t>VAUDIRA MARIA DA SILVA BRITO</t>
  </si>
  <si>
    <t>4610752</t>
  </si>
  <si>
    <t>111695</t>
  </si>
  <si>
    <t>RG 4610752</t>
  </si>
  <si>
    <t>UM CELULAR DA MARCA SAMSUNG. COR CLARA</t>
  </si>
  <si>
    <t>ISRAEL FRANCISCO FERREIRA</t>
  </si>
  <si>
    <t>FABIANA FERREIRA DA SILVA</t>
  </si>
  <si>
    <t>111209</t>
  </si>
  <si>
    <t>111190</t>
  </si>
  <si>
    <t>111224</t>
  </si>
  <si>
    <t>FLÁVIO LUIZ DOS SANTOS</t>
  </si>
  <si>
    <t>JOSEFA LUIZ DOS SANTOS</t>
  </si>
  <si>
    <t>111200</t>
  </si>
  <si>
    <t>PABLO VAMPLAY DE OLIVEIRA</t>
  </si>
  <si>
    <t>LICIONEIA SEVERINA DE OLIVEIRA</t>
  </si>
  <si>
    <t>111226</t>
  </si>
  <si>
    <t>111663</t>
  </si>
  <si>
    <t>111196</t>
  </si>
  <si>
    <t>D683772</t>
  </si>
  <si>
    <t>AV. MAURÍCIO DE NASSAU-S/N</t>
  </si>
  <si>
    <t>PROXIMO AO CLUBE AUTOMÓVEIS</t>
  </si>
  <si>
    <t>710.9/2020</t>
  </si>
  <si>
    <t>ISAÍAS FABRÍCIO DA SILVA ARAÚJO</t>
  </si>
  <si>
    <t>MARIA APARECIDA CANDIDO DA SILVA</t>
  </si>
  <si>
    <t>6388603</t>
  </si>
  <si>
    <t>111688</t>
  </si>
  <si>
    <t>RG 6388603</t>
  </si>
  <si>
    <t>D683798</t>
  </si>
  <si>
    <t>COELHOS</t>
  </si>
  <si>
    <t>REGO MELO</t>
  </si>
  <si>
    <t>SN</t>
  </si>
  <si>
    <t>711.9/2020</t>
  </si>
  <si>
    <t>ARMA BRABCA EM LOCAL EXTERNO, HOMEM</t>
  </si>
  <si>
    <t>CLÁUDIO SILVA DIAS</t>
  </si>
  <si>
    <t>SÔNIA MARIA DA SILVA</t>
  </si>
  <si>
    <t>111687</t>
  </si>
  <si>
    <t>D683827</t>
  </si>
  <si>
    <t>UR 11/ZUMBI DO PACHECO</t>
  </si>
  <si>
    <t>AV D HELDER CAMARA 93</t>
  </si>
  <si>
    <t>712.9/2020</t>
  </si>
  <si>
    <t>SD NONATO 994143560</t>
  </si>
  <si>
    <t>D683802</t>
  </si>
  <si>
    <t>JANGA</t>
  </si>
  <si>
    <t>AVENIDA PE -001</t>
  </si>
  <si>
    <t>58.10/2020</t>
  </si>
  <si>
    <t>INTERVENÇÃO POLICIAL DENTRO DE UMA ACADEMIA.</t>
  </si>
  <si>
    <t>estojos de munição calibre .40</t>
  </si>
  <si>
    <t>BAR DA PISCINA</t>
  </si>
  <si>
    <t>111668</t>
  </si>
  <si>
    <t>D683929</t>
  </si>
  <si>
    <t>Rua Q</t>
  </si>
  <si>
    <t>PRÓXIMO IGREJA BATISTA/ BARRACA DE FERNANDO VEREADOR</t>
  </si>
  <si>
    <t>713.9/2020</t>
  </si>
  <si>
    <t>SGT CARLOS 992175865</t>
  </si>
  <si>
    <t>UM PROJÉTIL ENCONTRADO NA CENA DO CRIME, JUNTO AO CORPO.</t>
  </si>
  <si>
    <t>111941</t>
  </si>
  <si>
    <t>D683927</t>
  </si>
  <si>
    <t>714.9/2020</t>
  </si>
  <si>
    <t>CORPO ENCONTRADO AS MARGENS DO RIO</t>
  </si>
  <si>
    <t>D683943</t>
  </si>
  <si>
    <t>VASCO DA GAMA</t>
  </si>
  <si>
    <t>DELEGACIA DO VASCO DA GAMA/ASSEMBLEIA DE DEUS NO FIGUEIRO</t>
  </si>
  <si>
    <t>715.9/2020</t>
  </si>
  <si>
    <t>PAF-MASCULINO</t>
  </si>
  <si>
    <t>MARILEIDE MARIA GOMES</t>
  </si>
  <si>
    <t>JOSEFA MARIA DA CONCEIÇÃO GOMES</t>
  </si>
  <si>
    <t>111944</t>
  </si>
  <si>
    <t>D684055</t>
  </si>
  <si>
    <t>PROX AOMARCADO RENDE MAIS</t>
  </si>
  <si>
    <t>716.9/2020</t>
  </si>
  <si>
    <t>99669-1214 SG CHAGAS, PAF</t>
  </si>
  <si>
    <t>D684120</t>
  </si>
  <si>
    <t>Múltiplos Homicídios</t>
  </si>
  <si>
    <t>RURÓPOLIS</t>
  </si>
  <si>
    <t>RUA DO COLEGIO</t>
  </si>
  <si>
    <t>DEPOSITO DE BEBIDAS</t>
  </si>
  <si>
    <t>717.9/2020</t>
  </si>
  <si>
    <t>-8.014431</t>
  </si>
  <si>
    <t>-34.920256</t>
  </si>
  <si>
    <t>ANA DIAS, N°30</t>
  </si>
  <si>
    <t>D684127</t>
  </si>
  <si>
    <t>-8,1290756</t>
  </si>
  <si>
    <t>-34,9493933</t>
  </si>
  <si>
    <t>RUA PROFESSORA MARINALVA VIEIRA</t>
  </si>
  <si>
    <t>ATRÁS DA UPA DO IBURA</t>
  </si>
  <si>
    <t>718.9/2020</t>
  </si>
  <si>
    <t>PAF_x000D_
PM - 999704843 / 999002066</t>
  </si>
  <si>
    <t>D684142</t>
  </si>
  <si>
    <t>-8.052908</t>
  </si>
  <si>
    <t>-34.879817</t>
  </si>
  <si>
    <t>SANTO AMARO</t>
  </si>
  <si>
    <t>CAPITÃO LIMA, 391</t>
  </si>
  <si>
    <t>PROX A SDS</t>
  </si>
  <si>
    <t>719.9/2020</t>
  </si>
  <si>
    <t>FACA</t>
  </si>
  <si>
    <t>AMOSTRAS COLETADAS DE UM TRONCO SENDO ESTA UMA DAS SUPOSTAS ARMAS DO CRIME</t>
  </si>
  <si>
    <t>111943</t>
  </si>
  <si>
    <t>RODRIGO BASILIO DE LIMA</t>
  </si>
  <si>
    <t>SUZANY RODRIGUES NASCIMENTO DE LIMA</t>
  </si>
  <si>
    <t>111945</t>
  </si>
  <si>
    <t>111948</t>
  </si>
  <si>
    <t>111699</t>
  </si>
  <si>
    <t>CINTIA MARIA DE SOUZA</t>
  </si>
  <si>
    <t>MARIA JOSE DA CONCEIÇÃO</t>
  </si>
  <si>
    <t>111949</t>
  </si>
  <si>
    <t>JULIO CESAR DE PAULA</t>
  </si>
  <si>
    <t>MARIA NEIDE DE PAULA DOS PASSOS</t>
  </si>
  <si>
    <t>111950</t>
  </si>
  <si>
    <t>PAULO HENRIQUE DA SILVA LUNA</t>
  </si>
  <si>
    <t>DELMA GOMES DA SILVA</t>
  </si>
  <si>
    <t>7864321</t>
  </si>
  <si>
    <t>111689</t>
  </si>
  <si>
    <t>RG 7864321</t>
  </si>
  <si>
    <t>D694187</t>
  </si>
  <si>
    <t>CAVALEIRO</t>
  </si>
  <si>
    <t>R. MANUEL FRANCISCO</t>
  </si>
  <si>
    <t>PRÓX. AO POSTO SÃO GERALDO</t>
  </si>
  <si>
    <t>721.9/2020</t>
  </si>
  <si>
    <t>PAF EXTERNO SIMPLES</t>
  </si>
  <si>
    <t>D684157</t>
  </si>
  <si>
    <t>R. VISCONDE DE INHAÚMA</t>
  </si>
  <si>
    <t>PRÓX. ESTAÇÃO DE AFOGADOS</t>
  </si>
  <si>
    <t>720.9/2020</t>
  </si>
  <si>
    <t>POSSÍVEL HOMICÍDIO</t>
  </si>
  <si>
    <t>111698</t>
  </si>
  <si>
    <t>64/2020</t>
  </si>
  <si>
    <t>59.10/2020</t>
  </si>
  <si>
    <t>VEÍCULO (MARCA: FORD, MODELO: KA, COR: BRANCA, PLACA: PDT5646)</t>
  </si>
  <si>
    <t>PDT5646</t>
  </si>
  <si>
    <t>FORD KA BRANCO</t>
  </si>
  <si>
    <t>D684304</t>
  </si>
  <si>
    <t>PRÓXIMO AO DEPÓSITO BRASIL GÁS</t>
  </si>
  <si>
    <t>722.9/2020</t>
  </si>
  <si>
    <t>SGT WILDSON: 987896015; CB ÉRICA: 992779899</t>
  </si>
  <si>
    <t>-7.843745</t>
  </si>
  <si>
    <t>-34.901677</t>
  </si>
  <si>
    <t>AREIAL</t>
  </si>
  <si>
    <t>BECO DO INFERNO, 1ºTRAVESSA DA RUA AREIAL,  N°14</t>
  </si>
  <si>
    <t>ROBSON ANDRÉ DE OLIVEIRA SANTOS</t>
  </si>
  <si>
    <t>ANA LUCIA DOS SANTOS OLIVEIRA</t>
  </si>
  <si>
    <t>111679</t>
  </si>
  <si>
    <t>SEGUNDO LOCAL: RODOVIA PE-060, PRÓXIMO Á LOMBADA ELETRÔNICA, BAIRRO RUROPOLIS, IPOJUCA/PE 991283710</t>
  </si>
  <si>
    <t>ESTOJOS CALIBRE .40</t>
  </si>
  <si>
    <t>ESOJOS CALIBRE 9mm</t>
  </si>
  <si>
    <t>PROJÉTIL CALIBRE 9mm</t>
  </si>
  <si>
    <t>CARTUCHO</t>
  </si>
  <si>
    <t>12</t>
  </si>
  <si>
    <t>CARTUCHO CALIBRE 12</t>
  </si>
  <si>
    <t>CELULAR SAMSUNG SM-J600GT/DS</t>
  </si>
  <si>
    <t>D684390</t>
  </si>
  <si>
    <t>TRAVESA DESEMBARDOR PEDRO RIBEIRO MALTA</t>
  </si>
  <si>
    <t>723.9/2020</t>
  </si>
  <si>
    <t>LUIZ FERNANDO OLIVEIRA DA SILVA</t>
  </si>
  <si>
    <t>QUITERIA MARIA BEZERRA DA SILVA</t>
  </si>
  <si>
    <t>111955</t>
  </si>
  <si>
    <t>D684458</t>
  </si>
  <si>
    <t>CD TABAJÁ</t>
  </si>
  <si>
    <t>RUA DINAMARCA</t>
  </si>
  <si>
    <t>PROX. AO CALDEIRÃO DE JANE</t>
  </si>
  <si>
    <t>724.9/2020</t>
  </si>
  <si>
    <t>PM 996435986</t>
  </si>
  <si>
    <t>725.9/2020</t>
  </si>
  <si>
    <t>RAFAEL CLAUDINO DA SILVA</t>
  </si>
  <si>
    <t>ROSILENE SILVA DO NASCIMENTO</t>
  </si>
  <si>
    <t>111956</t>
  </si>
  <si>
    <t>D684520</t>
  </si>
  <si>
    <t>GUARARAPES</t>
  </si>
  <si>
    <t>TRAVESSA MURIBECA</t>
  </si>
  <si>
    <t>RUA APÓS COLÉGIO UMBERTO LINS BARRADAS/ANTIGO TERMINAL DE ONIBUS DA VERA CRUZ DA MURIBECA</t>
  </si>
  <si>
    <t>726.9/2020</t>
  </si>
  <si>
    <t>MASC-PAF-PM:991958324</t>
  </si>
  <si>
    <t>D684528</t>
  </si>
  <si>
    <t>BARRACA DE TATÁ</t>
  </si>
  <si>
    <t>987877747</t>
  </si>
  <si>
    <t>DEMISSON TEIXEIRA DE AGUIAR</t>
  </si>
  <si>
    <t>MARIA DALVA TEIXEIRA DA SILVA</t>
  </si>
  <si>
    <t>7635776</t>
  </si>
  <si>
    <t>111942</t>
  </si>
  <si>
    <t>RG 7635776</t>
  </si>
  <si>
    <t>AUGUSTO CESAR CANDIDO DE SANTANA</t>
  </si>
  <si>
    <t>MARIA GILVÂNIA CANDIDO FERREIRA</t>
  </si>
  <si>
    <t>8841578</t>
  </si>
  <si>
    <t>111951</t>
  </si>
  <si>
    <t>RG 8841578</t>
  </si>
  <si>
    <t>D680469</t>
  </si>
  <si>
    <t>10165399</t>
  </si>
  <si>
    <t>RG 10165399</t>
  </si>
  <si>
    <t>-7.850856</t>
  </si>
  <si>
    <t>-34.909893</t>
  </si>
  <si>
    <t>-8.002206</t>
  </si>
  <si>
    <t>-35.009777</t>
  </si>
  <si>
    <t>-8.324477</t>
  </si>
  <si>
    <t>-34.970082</t>
  </si>
  <si>
    <t>-8.010063</t>
  </si>
  <si>
    <t>-35.013097</t>
  </si>
  <si>
    <t>-8.008965</t>
  </si>
  <si>
    <t>-34.907064</t>
  </si>
  <si>
    <t>-8.077491</t>
  </si>
  <si>
    <t>-34.910418</t>
  </si>
  <si>
    <t>Projéteis cal. 38</t>
  </si>
  <si>
    <t>-8.082992</t>
  </si>
  <si>
    <t>-34.976834</t>
  </si>
  <si>
    <t>D684645</t>
  </si>
  <si>
    <t>BAIRRO NOVO</t>
  </si>
  <si>
    <t>RUA MARCOS FREIRE</t>
  </si>
  <si>
    <t>POR TRÁS DA CAIXA ECONOMICA</t>
  </si>
  <si>
    <t>727.9/2020</t>
  </si>
  <si>
    <t>PAF - MASC. - EXTERNO</t>
  </si>
  <si>
    <t>D684711</t>
  </si>
  <si>
    <t>SARAMANDAIA</t>
  </si>
  <si>
    <t>BR 101 NORTE</t>
  </si>
  <si>
    <t>PROX. AO POSTO SERTÃO E EM FRENTE AO POSTO ESTRELA</t>
  </si>
  <si>
    <t>730.9/2020</t>
  </si>
  <si>
    <t>PAF - EXTERNO -   CB ÉRICA : 983094800</t>
  </si>
  <si>
    <t>D684670</t>
  </si>
  <si>
    <t>-8.121460</t>
  </si>
  <si>
    <t>-35.016502</t>
  </si>
  <si>
    <t>JABOATAO</t>
  </si>
  <si>
    <t>CORREGO DA BALA</t>
  </si>
  <si>
    <t>COLEGIO LUIZ GONZAGA</t>
  </si>
  <si>
    <t>728.9/2020</t>
  </si>
  <si>
    <t>D684673</t>
  </si>
  <si>
    <t>-8,0862240</t>
  </si>
  <si>
    <t>-34,9669890</t>
  </si>
  <si>
    <t>COQUEIRAL</t>
  </si>
  <si>
    <t>CRUZ DAS GRAÇAS, Nº56A</t>
  </si>
  <si>
    <t>MERCADINHO CUSTÓDIA</t>
  </si>
  <si>
    <t>729.9/2020</t>
  </si>
  <si>
    <t>CB GOMES 98617-8050 -  MASC - PAF</t>
  </si>
  <si>
    <t>CELULAR DA MARCA LG</t>
  </si>
  <si>
    <t>RODRIGO LUIZ DOURADO</t>
  </si>
  <si>
    <t>ELIANE RAMOS</t>
  </si>
  <si>
    <t>7367006</t>
  </si>
  <si>
    <t>111700</t>
  </si>
  <si>
    <t>RG 7367006</t>
  </si>
  <si>
    <t>111980</t>
  </si>
  <si>
    <t>JOÃO ITALO MOREIRA SOARES</t>
  </si>
  <si>
    <t>ADRIANA ADALGISA MOREIRA</t>
  </si>
  <si>
    <t>111979</t>
  </si>
  <si>
    <t>CLAUDIO FERREIRA DA SILVA</t>
  </si>
  <si>
    <t>MARIA ROSENA FERREIRA DA SILVA</t>
  </si>
  <si>
    <t>111957</t>
  </si>
  <si>
    <t>COND. PARQUE VERANEIO PRAIA DE ITAPUAMA 2</t>
  </si>
  <si>
    <t>D684736</t>
  </si>
  <si>
    <t>MARCO DE PEDRA</t>
  </si>
  <si>
    <t>RESIDENCIAL IGARASSU</t>
  </si>
  <si>
    <t xml:space="preserve"> CURVA DA CASTANHA</t>
  </si>
  <si>
    <t>731.9/2020</t>
  </si>
  <si>
    <t>SD. JOHNY: 989198485</t>
  </si>
  <si>
    <t>-8.091261</t>
  </si>
  <si>
    <t>-34.880740</t>
  </si>
  <si>
    <t>D684807</t>
  </si>
  <si>
    <t>-8.176799</t>
  </si>
  <si>
    <t>-34.925776</t>
  </si>
  <si>
    <t>MAESTRO NELSON FERREIRA</t>
  </si>
  <si>
    <t>RUA QUE PASSA AO LADO DA SMART FIT; AO LADO DO Nº 429</t>
  </si>
  <si>
    <t>732.9/2020</t>
  </si>
  <si>
    <t>CADÁVER DO SEXO MASCULINO, ENCONTRADO EM UM BAR, COM LESÕES POR PAF E TORNOZELEIRA ELETRÔNICA.</t>
  </si>
  <si>
    <t>BITUCA CIGARRO</t>
  </si>
  <si>
    <t>ADRIANO MARCULINO DA SILVA</t>
  </si>
  <si>
    <t>CRISTIANE MARIA DE LIMA</t>
  </si>
  <si>
    <t>9523418</t>
  </si>
  <si>
    <t>111952</t>
  </si>
  <si>
    <t>RG 9523418</t>
  </si>
  <si>
    <t>JEFFERSON SALES MARTINS DA SILVA</t>
  </si>
  <si>
    <t>ANA MARIA MARTINS DOS SANTOS</t>
  </si>
  <si>
    <t>7.420.425</t>
  </si>
  <si>
    <t>111953</t>
  </si>
  <si>
    <t>RG 7.420.425</t>
  </si>
  <si>
    <t>D684840</t>
  </si>
  <si>
    <t>PAULISTA</t>
  </si>
  <si>
    <t>RODOVIA BR 101</t>
  </si>
  <si>
    <t>PROX AO QUARTEL DOS BOMBEIROS</t>
  </si>
  <si>
    <t>733.9/2020</t>
  </si>
  <si>
    <t>988594465 PM</t>
  </si>
  <si>
    <t>187/2020</t>
  </si>
  <si>
    <t>NOVA DESCOBERTA</t>
  </si>
  <si>
    <t>60.10/2020</t>
  </si>
  <si>
    <t>IMÓVEL DE UM PM / SEI N°: 8231112</t>
  </si>
  <si>
    <t>OZEAS RODRIGUES DE PAIVA</t>
  </si>
  <si>
    <t>VERA LÚCIA RODRIGUES DE PAIVA</t>
  </si>
  <si>
    <t>50301</t>
  </si>
  <si>
    <t>RG 50301</t>
  </si>
  <si>
    <t>-8.004296</t>
  </si>
  <si>
    <t>-34.932758</t>
  </si>
  <si>
    <t>ALTO  SANTA LUZIA, Nº:57</t>
  </si>
  <si>
    <t>CRACK</t>
  </si>
  <si>
    <t>CYX07</t>
  </si>
  <si>
    <t>DVR</t>
  </si>
  <si>
    <t>MARCA: INTELBRAS</t>
  </si>
  <si>
    <t>ANA PATRICIA DA CONCEIÇÃO</t>
  </si>
  <si>
    <t>SEVERINA MARIA DA CONCEIÇÃO</t>
  </si>
  <si>
    <t>111977</t>
  </si>
  <si>
    <t>D684903</t>
  </si>
  <si>
    <t>AV. RECIFE, 2637</t>
  </si>
  <si>
    <t>ANTIGO BOMBREÇO</t>
  </si>
  <si>
    <t>734.9/2020</t>
  </si>
  <si>
    <t>PM 982223243 - PADRASTO DA VÍTIMA: 984403275 - MASCULINO/PAF</t>
  </si>
  <si>
    <t>D684951</t>
  </si>
  <si>
    <t>TRANSVERSAL AVENIDA CARMEM CHAVES</t>
  </si>
  <si>
    <t>FORRO DE AQUILINO/ A BICA</t>
  </si>
  <si>
    <t>735.9/2020</t>
  </si>
  <si>
    <t>SGT AMANDA 991955324</t>
  </si>
  <si>
    <t>D684945</t>
  </si>
  <si>
    <t>MERCADO PUBLICO</t>
  </si>
  <si>
    <t>EM FRENTE A FEIRA LIVRE/ PROXIMO AO METRÔ</t>
  </si>
  <si>
    <t>736.9/2020</t>
  </si>
  <si>
    <t>PM 992881050</t>
  </si>
  <si>
    <t>RODRIGO LUCAS LEAL</t>
  </si>
  <si>
    <t>JEANE LUCAS DO NASCIMENTO</t>
  </si>
  <si>
    <t>111975</t>
  </si>
  <si>
    <t>WELLINGTON PEDRO CABRAL AMÉRICO DA SILVA</t>
  </si>
  <si>
    <t>ANA PAULA CIPRIANO CABRAL</t>
  </si>
  <si>
    <t>111670</t>
  </si>
  <si>
    <t>JOSÉ PEDRO JOAQUIM</t>
  </si>
  <si>
    <t>CLARICE JOAQUIM DA SILVA</t>
  </si>
  <si>
    <t>1631630</t>
  </si>
  <si>
    <t>111946</t>
  </si>
  <si>
    <t>RG 1631630</t>
  </si>
  <si>
    <t>D685003</t>
  </si>
  <si>
    <t>RODOVIA PE-25</t>
  </si>
  <si>
    <t>POR TRAS DA FUNASE</t>
  </si>
  <si>
    <t>737.9/2020</t>
  </si>
  <si>
    <t>PM SGT PAULO 997351270</t>
  </si>
  <si>
    <t>D685009</t>
  </si>
  <si>
    <t>ESTRADA DA USINA SÃO JOSÉ</t>
  </si>
  <si>
    <t>QUADRA C, RESIDENCIAL FLOR DE MANDACARÚ</t>
  </si>
  <si>
    <t>738.9/2020</t>
  </si>
  <si>
    <t>PM 994429796</t>
  </si>
  <si>
    <t>D685038</t>
  </si>
  <si>
    <t>RUA BARÃO DE MORENO</t>
  </si>
  <si>
    <t>ANTIGO BAR DO BEL, IGREJA DO SR. JOÃOZINHO</t>
  </si>
  <si>
    <t>739.9/2020</t>
  </si>
  <si>
    <t>(87)99952-5417 / (74) 98811-3828 / PAF</t>
  </si>
  <si>
    <t>03 ESTOJOS DE .40</t>
  </si>
  <si>
    <t>111959</t>
  </si>
  <si>
    <t>LUIZ HENRIQUE BATISTA DOS SANTOS</t>
  </si>
  <si>
    <t>FLAVIANA MARIA DA SILVA</t>
  </si>
  <si>
    <t>10836363</t>
  </si>
  <si>
    <t>111974</t>
  </si>
  <si>
    <t>RG 10836363</t>
  </si>
  <si>
    <t>08</t>
  </si>
  <si>
    <t>02</t>
  </si>
  <si>
    <t>PROJÉTIS</t>
  </si>
  <si>
    <t>CARLOS ANDRÉ SILVA G. DE MOURA</t>
  </si>
  <si>
    <t>MARIA JOSÉ DA SILVA</t>
  </si>
  <si>
    <t>111683</t>
  </si>
  <si>
    <t>D685071</t>
  </si>
  <si>
    <t>UPA DO CURADO</t>
  </si>
  <si>
    <t>61.10/2020</t>
  </si>
  <si>
    <t>VEÍCULO QUE FOI ALVEJADO POR DISPAROS DE ARMA DE FOGO. VÍTIMA DE HOMICÍDIO FOI SOCORRIDA NO PRÓPRIO VEÍCULO PARA A UPA DO CURADO.</t>
  </si>
  <si>
    <t>-8.080442</t>
  </si>
  <si>
    <t>-34.996839</t>
  </si>
  <si>
    <t>122/2020</t>
  </si>
  <si>
    <t>RUA DAS VERTENTES</t>
  </si>
  <si>
    <t>Nº 17</t>
  </si>
  <si>
    <t>62.10/2020</t>
  </si>
  <si>
    <t>IMÓVEL</t>
  </si>
  <si>
    <t>SAMUEL FRANCISCO DOS SANTOS</t>
  </si>
  <si>
    <t>D685154</t>
  </si>
  <si>
    <t>RUA MARECHAL DEODORO DA FONSECA</t>
  </si>
  <si>
    <t>PROXIMO AO RESTAURANTE MAROLA</t>
  </si>
  <si>
    <t>740.9/2020</t>
  </si>
  <si>
    <t>EXT-MASC-PAF-VÍTIMA AMARRADA</t>
  </si>
  <si>
    <t>2362020</t>
  </si>
  <si>
    <t>RUA MANAIRA</t>
  </si>
  <si>
    <t>Nº 38</t>
  </si>
  <si>
    <t>63.10/2020</t>
  </si>
  <si>
    <t>VEICULO PRISMA, COR PRETA, PLACA PCE-9419</t>
  </si>
  <si>
    <t>D685166</t>
  </si>
  <si>
    <t>-8.015059</t>
  </si>
  <si>
    <t>-35.016163</t>
  </si>
  <si>
    <t>FELINTO ALVES</t>
  </si>
  <si>
    <t>ESCOLA LEONCIO GOMES</t>
  </si>
  <si>
    <t>741.9/2020</t>
  </si>
  <si>
    <t>PFH0689</t>
  </si>
  <si>
    <t>MOTO HONDA</t>
  </si>
  <si>
    <t>5 ESTOJOS</t>
  </si>
  <si>
    <t>1 PROJÉTIL</t>
  </si>
  <si>
    <t>GIVALDO CRISPIM DA SILVA</t>
  </si>
  <si>
    <t>CARMEM LUCIA DA SILVA</t>
  </si>
  <si>
    <t>8663400</t>
  </si>
  <si>
    <t>111960</t>
  </si>
  <si>
    <t>RG 8663400</t>
  </si>
  <si>
    <t>ROBERTO VIEIRA DA SILVA</t>
  </si>
  <si>
    <t>MARIA DAS NEVES DA SILVA</t>
  </si>
  <si>
    <t>111970</t>
  </si>
  <si>
    <t>PATIO</t>
  </si>
  <si>
    <t>REGINALDO SOARES MARINHO</t>
  </si>
  <si>
    <t>111185</t>
  </si>
  <si>
    <t>D685363</t>
  </si>
  <si>
    <t>JAGUARANA</t>
  </si>
  <si>
    <t>ESTRADA DO JAGUARANA, 105</t>
  </si>
  <si>
    <t>APÓS A PRAÇA</t>
  </si>
  <si>
    <t>742.9/2020</t>
  </si>
  <si>
    <t>PAF, EXTERNO, MASCULINO</t>
  </si>
  <si>
    <t>MATHEUS CAVALCANTI RIBEIRO</t>
  </si>
  <si>
    <t>ELILIANA CAVALCANTI EMILIANO DA SILVA</t>
  </si>
  <si>
    <t>111971</t>
  </si>
  <si>
    <t>D685392</t>
  </si>
  <si>
    <t>SANTO ELIAS, Nº 101</t>
  </si>
  <si>
    <t>743.9/2020</t>
  </si>
  <si>
    <t>PAF SIMPLES</t>
  </si>
  <si>
    <t>11976</t>
  </si>
  <si>
    <t>D685410</t>
  </si>
  <si>
    <t>PINA</t>
  </si>
  <si>
    <t>PRÓXIMO ÀS PEDRAS DA PRAIA DO PINA</t>
  </si>
  <si>
    <t>PROX. AO BIRUTA BAR</t>
  </si>
  <si>
    <t>64.10/2020</t>
  </si>
  <si>
    <t>D685407</t>
  </si>
  <si>
    <t>AV. RUI BARBOSA, Nº 2052</t>
  </si>
  <si>
    <t>PRÓX RESTASURANTE PAPACAPIM</t>
  </si>
  <si>
    <t>744.9/2020</t>
  </si>
  <si>
    <t>CORPO ENCONTRADO BOIANDO NA MARÉ</t>
  </si>
  <si>
    <t>GRAÇAS</t>
  </si>
  <si>
    <t>VEÍCULO ECOSPORT PLACA: PGQ-1040. NATUREZA: PESSOA DESAPARECIDA POLICIAL MILITAR. PERÍCIA COMPLEMENTAR REALIZADA EM FLAT NO GOLDEN BEACH, AVENIDA BERNARDO VIEIRA DE MELO.</t>
  </si>
  <si>
    <t>D685480</t>
  </si>
  <si>
    <t>RUA K</t>
  </si>
  <si>
    <t>COMUNIDADE CIDADE DE DEUS</t>
  </si>
  <si>
    <t>746.9/2020</t>
  </si>
  <si>
    <t>98823-8247</t>
  </si>
  <si>
    <t>D685439</t>
  </si>
  <si>
    <t>AV. DOIS RIOS</t>
  </si>
  <si>
    <t>POLICLINICA ARNALDO MARQUES</t>
  </si>
  <si>
    <t>65.10/2020</t>
  </si>
  <si>
    <t>PDA-9074</t>
  </si>
  <si>
    <t>CHEVROLET COBALT BRANCO TAXI</t>
  </si>
  <si>
    <t>D685457</t>
  </si>
  <si>
    <t>-8.0017730</t>
  </si>
  <si>
    <t>-34.8801270</t>
  </si>
  <si>
    <t>PEIXINHOS</t>
  </si>
  <si>
    <t>AV. TRANSAMAZONICA, Nº154</t>
  </si>
  <si>
    <t>BAR CHICO, POR TRÁS DO MOTEL CRISTAL</t>
  </si>
  <si>
    <t>745.9/2020</t>
  </si>
  <si>
    <t>PAF - MASC - SG RAPOSO 98494-3037</t>
  </si>
  <si>
    <t>380</t>
  </si>
  <si>
    <t>111965</t>
  </si>
  <si>
    <t>JOÃO RUFINO DE AQMORIM NETO</t>
  </si>
  <si>
    <t>111496</t>
  </si>
  <si>
    <t>EDUARDO FELIX DOS SANTOS</t>
  </si>
  <si>
    <t>ANA PAULA FELIX DOS SANTOS</t>
  </si>
  <si>
    <t>10815910</t>
  </si>
  <si>
    <t>111972</t>
  </si>
  <si>
    <t>RG 10815910</t>
  </si>
  <si>
    <t>PAULO HENRIQUE SANTOS MOURA</t>
  </si>
  <si>
    <t>EDIVANE MARIA DOS SANTOS</t>
  </si>
  <si>
    <t>111967</t>
  </si>
  <si>
    <t>D685497</t>
  </si>
  <si>
    <t>LOT. BOM JESUS</t>
  </si>
  <si>
    <t>PRÓX. A ANTIGA FRABRICA DE DOCES</t>
  </si>
  <si>
    <t>747.9/2020</t>
  </si>
  <si>
    <t>MULHER ENCONTRADA MORTA COM LESÕES DE ARMA BRANCA NO QUINTAL DE UMA RESIDÊNCIA.</t>
  </si>
  <si>
    <t>RESONEIDE ROCHA MORAES</t>
  </si>
  <si>
    <t>LIVANY BARBOSA DA SILVA</t>
  </si>
  <si>
    <t>111968</t>
  </si>
  <si>
    <t>D685512</t>
  </si>
  <si>
    <t>NOSSA SENHORA DE FÁTIMA</t>
  </si>
  <si>
    <t>TERRENO BALDIO</t>
  </si>
  <si>
    <t>748.9/2020</t>
  </si>
  <si>
    <t>DUAS CABEÇAS</t>
  </si>
  <si>
    <t>NÃO IDENTIFICADO</t>
  </si>
  <si>
    <t>D685539</t>
  </si>
  <si>
    <t>CABANGA</t>
  </si>
  <si>
    <t>AVENIDA SUL</t>
  </si>
  <si>
    <t>EMBAIXO DO VIADUTO CAP TENUDO</t>
  </si>
  <si>
    <t>749.9/2020</t>
  </si>
  <si>
    <t>VEÍCULO-PAF-MASC-EXTERNO-998349771</t>
  </si>
  <si>
    <t>D685540</t>
  </si>
  <si>
    <t>JARDIM PIEDADE</t>
  </si>
  <si>
    <t>RUA DO CANAL</t>
  </si>
  <si>
    <t>PROX AO TERMINAL DE ONIBUS JD PIEDADE</t>
  </si>
  <si>
    <t>750.9/2020</t>
  </si>
  <si>
    <t>PAF-MASC-EXTERNO-983168430</t>
  </si>
  <si>
    <t>01</t>
  </si>
  <si>
    <t>PAULO PATRICIO DAS NEVES</t>
  </si>
  <si>
    <t>112432</t>
  </si>
  <si>
    <t>QYD6923</t>
  </si>
  <si>
    <t>ONIX PRATA LT</t>
  </si>
  <si>
    <t>projetil calibre . 38</t>
  </si>
  <si>
    <t>111964</t>
  </si>
  <si>
    <t>D685557</t>
  </si>
  <si>
    <t>RUA DOUTOR GONZAGA MARANHÃO,345</t>
  </si>
  <si>
    <t>ATRAS DA PADARIA PRESTÍGIO</t>
  </si>
  <si>
    <t>751.9/2020</t>
  </si>
  <si>
    <t>988270745-PAF-EXTERNO-MASC</t>
  </si>
  <si>
    <t>D685556</t>
  </si>
  <si>
    <t>JARDIM FRAGOSO</t>
  </si>
  <si>
    <t>RUA JOSÉ SANTIAGO</t>
  </si>
  <si>
    <t>ANTIGA AVENIDA PEDRO ALVAREZ CABRAL</t>
  </si>
  <si>
    <t>752.9/2020</t>
  </si>
  <si>
    <t>988941734-995335454-MOTOCICLETA ENVOLVIDA EM LOCAL MEDIATO</t>
  </si>
  <si>
    <t>D685561</t>
  </si>
  <si>
    <t>FOSFATO</t>
  </si>
  <si>
    <t>RUA AMAPÁ</t>
  </si>
  <si>
    <t>SUBIDA DA BARRACA DO MANOEL</t>
  </si>
  <si>
    <t>753.9/2020</t>
  </si>
  <si>
    <t>995186424-PAF-MASC</t>
  </si>
  <si>
    <t>ROMERO VIRGÍNIO DA SILVA</t>
  </si>
  <si>
    <t>ALAIDE JOSEFA DA CONCEIÇÃO</t>
  </si>
  <si>
    <t>8267717</t>
  </si>
  <si>
    <t>112434</t>
  </si>
  <si>
    <t>RG 8267717</t>
  </si>
  <si>
    <t>DEIVISON PORCIANO DOS SANTOS</t>
  </si>
  <si>
    <t>MARIA DE FÁTIMA BEZERRA DOS SANTOS</t>
  </si>
  <si>
    <t>112430</t>
  </si>
  <si>
    <t>LINDOVAL FRANCISCO DA PAZ</t>
  </si>
  <si>
    <t>MARIA DE LOURDES DA PAZ</t>
  </si>
  <si>
    <t>8688405</t>
  </si>
  <si>
    <t>111969</t>
  </si>
  <si>
    <t>RG 8688405</t>
  </si>
  <si>
    <t>D685614</t>
  </si>
  <si>
    <t>-8,132463</t>
  </si>
  <si>
    <t>-34,585260</t>
  </si>
  <si>
    <t>ELISA CABRAL DE SOUZA</t>
  </si>
  <si>
    <t>MERCADINHO OBA OBA</t>
  </si>
  <si>
    <t>754.9/2020</t>
  </si>
  <si>
    <t>CBPM LUIS 987077894</t>
  </si>
  <si>
    <t>JOSEVALDO FERREIRA DA SILVA</t>
  </si>
  <si>
    <t>EDNA FERREIRA DA SILVA</t>
  </si>
  <si>
    <t>5652014</t>
  </si>
  <si>
    <t>112421</t>
  </si>
  <si>
    <t>RG 5652014</t>
  </si>
  <si>
    <t>D685670</t>
  </si>
  <si>
    <t>MIRUEIRA</t>
  </si>
  <si>
    <t>RUA DO BOSQUE, 27</t>
  </si>
  <si>
    <t>PROX A PADARIA FLOR DE MIRUEIRA</t>
  </si>
  <si>
    <t>755.9/2020</t>
  </si>
  <si>
    <t>SGT WOLLACE 985903167</t>
  </si>
  <si>
    <t>FACA ENCONTRADA AO LADO DO CORPO</t>
  </si>
  <si>
    <t>DERIVALDO GONÇALVES DE MEDEIROS</t>
  </si>
  <si>
    <t>SEVERINA LORETO DA SILVA</t>
  </si>
  <si>
    <t>5265939</t>
  </si>
  <si>
    <t>112422</t>
  </si>
  <si>
    <t>RG 5265939</t>
  </si>
  <si>
    <t>9044.01.000189/2020</t>
  </si>
  <si>
    <t>NOVO DO CARMELO</t>
  </si>
  <si>
    <t>RUA PADRE OSEIAS CAVALCANTE</t>
  </si>
  <si>
    <t>DELEGACIA DE CAMARAGIBE</t>
  </si>
  <si>
    <t>66.10/2020</t>
  </si>
  <si>
    <t>VEÍCULO MARCA RENAULT, MODELO LOGAN EXP 1.6, PLACA PFL-2493</t>
  </si>
  <si>
    <t>ESTOJOS ENCONTRADOS DENTRO DO VEÍCULO</t>
  </si>
  <si>
    <t>ENCONTRADO NO INTERIOR DO VEÍCULO</t>
  </si>
  <si>
    <t>D685701</t>
  </si>
  <si>
    <t>2° TRAVESSA ALTO DO CEMITÉRIO</t>
  </si>
  <si>
    <t>COMUNIDADE ALTO DA BATALHA/ANTIGO CEMITÉRIO</t>
  </si>
  <si>
    <t>756.9/2020</t>
  </si>
  <si>
    <t>-8.016982</t>
  </si>
  <si>
    <t>-34.981651</t>
  </si>
  <si>
    <t>PFL2493</t>
  </si>
  <si>
    <t>RENAULT LOGAN 2011/2011</t>
  </si>
  <si>
    <t>D685732</t>
  </si>
  <si>
    <t>AVENIDA 12 DE JULHO</t>
  </si>
  <si>
    <t>757.9/2020</t>
  </si>
  <si>
    <t>CABO ROBERTO 988037045</t>
  </si>
  <si>
    <t>FABIO DE ANDRADE SANTANA</t>
  </si>
  <si>
    <t>JOSEVALDA ALVES DA CRUZ</t>
  </si>
  <si>
    <t>9245365</t>
  </si>
  <si>
    <t>111963</t>
  </si>
  <si>
    <t>RG 9245365</t>
  </si>
  <si>
    <t>-8.109426</t>
  </si>
  <si>
    <t>-34.953447</t>
  </si>
  <si>
    <t>112440</t>
  </si>
  <si>
    <t>D685751</t>
  </si>
  <si>
    <t>JATOBÁ</t>
  </si>
  <si>
    <t>PE-15</t>
  </si>
  <si>
    <t>PROX Q EXÉRCITO/ATACAREJO</t>
  </si>
  <si>
    <t>758.9/2020</t>
  </si>
  <si>
    <t>SGT. BARBALHO 98795.3547 - PAF MASCULINO - INTERIOR DE OFICINA MECÂNICA</t>
  </si>
  <si>
    <t>D685757</t>
  </si>
  <si>
    <t>CURADO V</t>
  </si>
  <si>
    <t>LUIS GONZAGA, 70 A</t>
  </si>
  <si>
    <t>NA DESCIDA DA LADEIRA DO CURADO V</t>
  </si>
  <si>
    <t>759.9/2020</t>
  </si>
  <si>
    <t>PM 987659622/ 987618383</t>
  </si>
  <si>
    <t>112435</t>
  </si>
  <si>
    <t>MÁRIO MARCOS GOMES DE LIMA</t>
  </si>
  <si>
    <t>MARIA DOS PRAZERES GOMES DE LIMA</t>
  </si>
  <si>
    <t>8.217.133</t>
  </si>
  <si>
    <t>RG 8.217.133</t>
  </si>
  <si>
    <t>DATA DE RECEBIMENTO</t>
  </si>
  <si>
    <t>DATA DO OFÍCIO/RPC/REQUERIMENTO</t>
  </si>
  <si>
    <t>Nº RPC</t>
  </si>
  <si>
    <t>Nº OFÍCIO/REP SUPERIOR/REQUERIMENTO</t>
  </si>
  <si>
    <t>IP</t>
  </si>
  <si>
    <t>SEI/SIGEPE</t>
  </si>
  <si>
    <t>NATUREZA DO EXAME DE INFORMÁTICA FORENSE</t>
  </si>
  <si>
    <t xml:space="preserve">AUXILIAR DE PERITO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</si>
  <si>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</si>
  <si>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</si>
  <si>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</si>
  <si>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</si>
  <si>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</si>
  <si>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001.13/2020</t>
  </si>
  <si>
    <t>1.806/2020</t>
  </si>
  <si>
    <t>OF.9003.01.000009/2020</t>
  </si>
  <si>
    <t>09901.9003.00213/2019-1.1</t>
  </si>
  <si>
    <t>3900000771.000010/2020-66</t>
  </si>
  <si>
    <t>EXAME EM APARELHO(S) CELULAR(ES)</t>
  </si>
  <si>
    <t>STEPHANIE ALMEIDA ARAÚJO</t>
  </si>
  <si>
    <t>3ª DPH - DHPP</t>
  </si>
  <si>
    <t>01-CELULAR SAMSUNG J6,DOURADO,DUAL CHIP, IMEI 3570770090742901/01</t>
  </si>
  <si>
    <t>LECI MARIA DE LIRA</t>
  </si>
  <si>
    <t>CAIXA 2020</t>
  </si>
  <si>
    <t>002.13/2020</t>
  </si>
  <si>
    <t>18344/2020</t>
  </si>
  <si>
    <t>09901.9005.00002/2020-1.1</t>
  </si>
  <si>
    <t>ROBERTO LOBO</t>
  </si>
  <si>
    <t>5ª DPH - DHPP</t>
  </si>
  <si>
    <t>01- CELULAR DA MARCA: SAMSUNG,COR: ROSA, IMEI: 353312/09/445915/5</t>
  </si>
  <si>
    <t>LEONARDO FERREIRA DE MELO</t>
  </si>
  <si>
    <t>003.13/2020</t>
  </si>
  <si>
    <t>REF. AO CASO Nº 034.9.20- REP. 963/2020</t>
  </si>
  <si>
    <t>01-CELULAR DA MARCA SAMSUNG.</t>
  </si>
  <si>
    <t>ALLISON DE JESUS DA SILVA</t>
  </si>
  <si>
    <t>004.13/2020</t>
  </si>
  <si>
    <t>18346/2020</t>
  </si>
  <si>
    <t>OF.9043.01.000050/2020</t>
  </si>
  <si>
    <t>09908.9043.00229/2019-1.1</t>
  </si>
  <si>
    <t>SEI 3900001013.000022/2020-35</t>
  </si>
  <si>
    <t>EXAME EM CHIP SIM CARD</t>
  </si>
  <si>
    <t>ANDRÉ RUBENS</t>
  </si>
  <si>
    <t>9ª DPH - DHMN</t>
  </si>
  <si>
    <t>01- CELULAR, MARCA: MOTOROLA, MODELO: MOTO G6 PLAY, IMEI 1: 354141092907892/15</t>
  </si>
  <si>
    <t>JOSÉ DOUGLAS DE CASTRO COSTA</t>
  </si>
  <si>
    <t>005.13/2020</t>
  </si>
  <si>
    <t>18347/2020</t>
  </si>
  <si>
    <t>OF. 048/2020</t>
  </si>
  <si>
    <t>09901.9004.00011/2020-1.1</t>
  </si>
  <si>
    <t>SEI 3900000772.000077/2020-91</t>
  </si>
  <si>
    <t>BRUNO DE UGALDE</t>
  </si>
  <si>
    <t>4ª DPH - DHPP</t>
  </si>
  <si>
    <t>01- CELULAR NOKIA, MOD. 3205(ASHA 205), IMEI A: 355903056789304, COM BATERIA</t>
  </si>
  <si>
    <t>NÃO INFORMADO</t>
  </si>
  <si>
    <t>006.13/2020</t>
  </si>
  <si>
    <t>18348/2020</t>
  </si>
  <si>
    <t>OF. 049/2020</t>
  </si>
  <si>
    <t>09901.9004.00015/2020-1.1</t>
  </si>
  <si>
    <t>SEI 3900000772.000080/2020-12</t>
  </si>
  <si>
    <t>01-CELULAR SAMSUNG, IMEI 35813095101079, COM TELA TRINCADA.</t>
  </si>
  <si>
    <t>007.13/2020</t>
  </si>
  <si>
    <t>16805/2020</t>
  </si>
  <si>
    <t>OF. 010/2020</t>
  </si>
  <si>
    <t>09908.9041.00153/2019</t>
  </si>
  <si>
    <t>LARISSA SOUZA DE MELO AZEVEDO</t>
  </si>
  <si>
    <t>7ª DPH - DHMN</t>
  </si>
  <si>
    <t xml:space="preserve">01 - MOTOROLA </t>
  </si>
  <si>
    <t>DINORAH CRISTINA BARBOSA DA SILVA</t>
  </si>
  <si>
    <t>008.13/2020</t>
  </si>
  <si>
    <t>OF. 001/2020</t>
  </si>
  <si>
    <t>08.022.187.062/2019-1.3</t>
  </si>
  <si>
    <t>DINTER 2 - GCOI 2 - PETROLINA</t>
  </si>
  <si>
    <t>01 - XIAOMI - MEG7                                                  01 - MOTOROLA - MOTO G2                                      01 - SAMSUNG - GT1950-5 - 356845053763817  01 - IPHONE - PRATA                                                  01 - MOTOROLA - XT 1952-2                                          01 - SAMSUNG - G32M - 356953084647197        01 - MOTOROLA - XT 1955-1 - 359506097792934</t>
  </si>
  <si>
    <t>009A.13/2020</t>
  </si>
  <si>
    <t>012/2020</t>
  </si>
  <si>
    <t>EXAMES EM EQUIPAMENTOS</t>
  </si>
  <si>
    <t>VILANEIDA AGUIAR</t>
  </si>
  <si>
    <t>2ª DPMUL</t>
  </si>
  <si>
    <t>ULTRASSOM SONOACE 8000</t>
  </si>
  <si>
    <t>ANA LETICIA PEREIRA DA SILVA</t>
  </si>
  <si>
    <t>009B.13/2020</t>
  </si>
  <si>
    <t>ULTRASSOM TOSHIBA</t>
  </si>
  <si>
    <t>010.13/2020</t>
  </si>
  <si>
    <t>18350/2020</t>
  </si>
  <si>
    <t>OF. N°27/2020, RPC: 005/2020, D666277</t>
  </si>
  <si>
    <t>SYLVIO ROMERO</t>
  </si>
  <si>
    <t>6ª CORDEIRO</t>
  </si>
  <si>
    <t xml:space="preserve">01 - SAMSUNG - J730G - 358778085061173                01 - IPHONE - A1549 - 35444066959166                       01 - IPHONE - A1778 - </t>
  </si>
  <si>
    <t>LEANDRA JENIFER DA SILVA</t>
  </si>
  <si>
    <t>011.13/2020</t>
  </si>
  <si>
    <t>074/220</t>
  </si>
  <si>
    <t>GREGORIO LUCAS SANTOS</t>
  </si>
  <si>
    <t>214ª PETROLINA</t>
  </si>
  <si>
    <t>01 - SAMSUNG - 358668088227745206</t>
  </si>
  <si>
    <t>012.13/2020</t>
  </si>
  <si>
    <t>13/02/220</t>
  </si>
  <si>
    <t>020/2020</t>
  </si>
  <si>
    <t>3900001034.000008/2020-93</t>
  </si>
  <si>
    <t>DINTEL</t>
  </si>
  <si>
    <t>01 - TABLET SAMSUNG - T285M - 352817090724825</t>
  </si>
  <si>
    <t>013.13/2020</t>
  </si>
  <si>
    <t>18561/2020</t>
  </si>
  <si>
    <t>72/2020</t>
  </si>
  <si>
    <t xml:space="preserve">01-SAMSUNG- IMEI: 353781104288978, DOIS CHIPS. 01- SAMSUNG - IMEI ILEGÍVEL, MOD GT-S5367                              </t>
  </si>
  <si>
    <t>MOISÉS LEÔNIDAS CAVALCANTI</t>
  </si>
  <si>
    <t>014.13/2020</t>
  </si>
  <si>
    <t>18563/2020</t>
  </si>
  <si>
    <t>79/2020</t>
  </si>
  <si>
    <t>01- CELULAR DA MARCA MOTOROLA NA COR AZUL. IMEI 359102104930251</t>
  </si>
  <si>
    <t>015.13/2020</t>
  </si>
  <si>
    <t>25/2020</t>
  </si>
  <si>
    <t>EXAME VIDEOGRÁFICO</t>
  </si>
  <si>
    <t>JOÃO GUSTAVO</t>
  </si>
  <si>
    <t>01- DVR, GIGA</t>
  </si>
  <si>
    <t>016.13/2020</t>
  </si>
  <si>
    <t>61/2020</t>
  </si>
  <si>
    <t>017.13/2020</t>
  </si>
  <si>
    <t>FRANCISCO OCELIO</t>
  </si>
  <si>
    <t>01-CELULAR MARCA IPHONE,COR PRETA,PARTE DE TRAZ TRINCADA</t>
  </si>
  <si>
    <t>RODRIGO VASCONCELOS FRANCO DE OLIVEIRA</t>
  </si>
  <si>
    <t>018.13/2020</t>
  </si>
  <si>
    <t>4732/2020</t>
  </si>
  <si>
    <t>01 - LG - K220ds</t>
  </si>
  <si>
    <t>019.13/2020</t>
  </si>
  <si>
    <t>9011.01.000289/2020</t>
  </si>
  <si>
    <t>09902.9011.00018/2020-1.2</t>
  </si>
  <si>
    <t>3900000782.000139/2020-45</t>
  </si>
  <si>
    <t>DEPATRI</t>
  </si>
  <si>
    <t>01 - SAMSUNG - J700 - 353957074710702/01</t>
  </si>
  <si>
    <t>020.13/2020</t>
  </si>
  <si>
    <t>OF. Nº 90/2020</t>
  </si>
  <si>
    <t>3900000772.000153/2020-6</t>
  </si>
  <si>
    <t>EXAME EM APARELHO DVR</t>
  </si>
  <si>
    <t>01-DVR H.264 NETWORK</t>
  </si>
  <si>
    <t>021.13/2020</t>
  </si>
  <si>
    <t>19726/2020</t>
  </si>
  <si>
    <t>Ofício  Nº91/2020</t>
  </si>
  <si>
    <t>Ref. PEM n.º 09901.9004.00004/2020-2.1</t>
  </si>
  <si>
    <t>3900000772.000154/2020-11</t>
  </si>
  <si>
    <t>01 (um) celular de marca ASUS, de cor AZUL, IMEI 1: 358410086730123 e IMEI 2: 358410086730131, com sua respectiva bateria, contendo um chip da Operadora OI e cartão micro sd com capacidade de 16 GB</t>
  </si>
  <si>
    <t>de propriedade de ITALO NUNES DE SANTANA SILVA, vítima nestes autos</t>
  </si>
  <si>
    <t>022.13/2020</t>
  </si>
  <si>
    <t>19719/2020</t>
  </si>
  <si>
    <t xml:space="preserve">                                  </t>
  </si>
  <si>
    <t>Ofício  Nº97/2020</t>
  </si>
  <si>
    <t>09901.9004.00039/2020-1.1</t>
  </si>
  <si>
    <t>3900000772.000161/2020-12</t>
  </si>
  <si>
    <t>01 (um) celular marca Samsung, modelo J1 Mini (SM-J105M/DS), cor preta, IMEI 1: 358013071549936 e IMEI 2: 358013071549934, com sua respectiva bateria, contendo um chip da Operadora OI e cartão micro sd com capacidade de 2 GB</t>
  </si>
  <si>
    <t xml:space="preserve"> de propriedade de DIOGO MANOEL DA SILVA, vítima nestes autos</t>
  </si>
  <si>
    <t>023.13/2020</t>
  </si>
  <si>
    <t>Ofício  Nº108/2020</t>
  </si>
  <si>
    <t>3900000772.000171/2020-40</t>
  </si>
  <si>
    <t>01 aparelho celular de marca SAMSUNG/ATIV S, COR PRETA, IMEI 1: 354659108286670 E IMEI 2: 354660108286678]</t>
  </si>
  <si>
    <t xml:space="preserve"> de propriedade de ESDRAS RENAN FÉLIX XAVIE</t>
  </si>
  <si>
    <t>024.13/2020</t>
  </si>
  <si>
    <t>19703/2020</t>
  </si>
  <si>
    <t>Ofício nº 75/2020</t>
  </si>
  <si>
    <t>2ª DPH</t>
  </si>
  <si>
    <t>01 (um) aparelho celular marca LG, modelo K430TV, com bateria de mesma marca, IMEI A: 357724-07-783001-0, IMEI B: 357724-07-783002-8, com dois chips, bem como os dados em nuvens das contas relacionadas a este aparelho.</t>
  </si>
  <si>
    <t>Vítima relacionada: Everton Oliveira de Carvalho</t>
  </si>
  <si>
    <t>025.13/2020</t>
  </si>
  <si>
    <t>19732/2020</t>
  </si>
  <si>
    <t>Ofício nº 65/2020</t>
  </si>
  <si>
    <t>02013.0072.00194/2019-1.1</t>
  </si>
  <si>
    <t>3900000931.000141/2020-63</t>
  </si>
  <si>
    <t>BRUNO GABRIELANDRADE DE OLIVEIRA</t>
  </si>
  <si>
    <t>DP 72ª CIRC</t>
  </si>
  <si>
    <t>01 (UM) APARELHO CELULAR MARCA: MOTOROLA, MODELO:MOTO C PLUS (XT1726), COR: DOURADO, IMEI 1: 359571081506773 E IMEI 2: 359571081506781, COM SUA RESPECTIVA BATERIA, 02 CHIPS (01 OPERADORA VIVO E 01 OPERADORA OI),  E 01 CARTÃO MICRO SD COM CAPACIDADE DE 2G.</t>
  </si>
  <si>
    <t>Vítima relacionada: ABRAAO FIRMINO SILVA DE LIMA</t>
  </si>
  <si>
    <t>026.13/2020</t>
  </si>
  <si>
    <t>19708/2020</t>
  </si>
  <si>
    <t>Ofício nº 35/2020</t>
  </si>
  <si>
    <t>09901.9001.00029/2020-1.3</t>
  </si>
  <si>
    <t>3900000769.000059/2020-68</t>
  </si>
  <si>
    <t>DIEGO ACIOLI LINS</t>
  </si>
  <si>
    <t>1ª DPH</t>
  </si>
  <si>
    <t>01 (UM) APARELHO CELULAR MOTOROLA MODELO G2, COR: PRETO E VERDE, IMEI 1: 358984069564998, IMEI 2: 358984069565003</t>
  </si>
  <si>
    <t>Vítima relacionada: PAULO HENRIQUE SILVA DE OLIVEIRA</t>
  </si>
  <si>
    <t>027.13/2020</t>
  </si>
  <si>
    <t>19734/2020</t>
  </si>
  <si>
    <t>9041.01.000166/2020</t>
  </si>
  <si>
    <t>09908.9041.00093/2019-1.3</t>
  </si>
  <si>
    <t>3900001011.000108/2020-88</t>
  </si>
  <si>
    <t>01(UM)CELULAR DA MARCA SAMSUNG</t>
  </si>
  <si>
    <t>DANIELE DE VASCONCELOS SILVA, VULGO XINHA</t>
  </si>
  <si>
    <t>028.13/2020</t>
  </si>
  <si>
    <t>OF. 157/2020</t>
  </si>
  <si>
    <t>09901.9004.00077/2020-1.1</t>
  </si>
  <si>
    <t>390000772.000251/2020-03</t>
  </si>
  <si>
    <t>ELIETON BARBOSA</t>
  </si>
  <si>
    <t>01(UM) APARELHO DVR</t>
  </si>
  <si>
    <t>ALEXANDRE RAPOSO DE SANTANA</t>
  </si>
  <si>
    <t>029.13/2020</t>
  </si>
  <si>
    <t>20515/2020</t>
  </si>
  <si>
    <t>OF. 165/2020</t>
  </si>
  <si>
    <t>3900000772.000261/2020-31</t>
  </si>
  <si>
    <t>01(UM)  APARELHO CELULAR DA MARCA XIAOMI DE COR PRETA</t>
  </si>
  <si>
    <t>030.13/2020</t>
  </si>
  <si>
    <t>OF. DINTEL/PCPE N°065/2020 /  CI. N°06/2020</t>
  </si>
  <si>
    <t>02013.0076.00007/2020-1.1</t>
  </si>
  <si>
    <t>3900000935.000016/2020-13</t>
  </si>
  <si>
    <t>76ª CIRC. POLICIAL GAMELEIRA</t>
  </si>
  <si>
    <t>(02) DOIS APARELHOS CELULARES: 01 (UM) DA MARCA: SANSUNG, MODELO: J4+, IMEI353791104625279, E 01 (UM) DA MARCA: MOTOROLA, MODELO: MOTO G7 POWER, IMEI N°352195107727879</t>
  </si>
  <si>
    <t xml:space="preserve">OF. DINTEL/PCPE N°064/2020:  1ª CI N°113/2019 </t>
  </si>
  <si>
    <t>101ª CIRC. POLICIAL - SAIRÉ,  25ªDPH - PETROLINA, GOE/DRACO</t>
  </si>
  <si>
    <t>07 (SETE) APARELHOS CELULARES:                                      1° (MARCA: MOTOROLA, COR:PRETA COM DISPLAY RACHADO, MODELO:  , IMEI's Nº: 358984062148773 &amp; 35898406214881);                                                                         2º  (MARCA: MOTOROLA, COR: DOURADA E PRATA DISPLAY RACHADO, IMEI's Nº: 351879090942571 &amp; 351879090242589 );                                                                        3°  (MARCA: SANSUNG, COR: BARNCO , MODELO: SM6c360m);                                                                         4° (MARCA: MOTOROLA , COR: PRETO , MODELO: MOTO Z 2 PLAY );                                                                              5° (MARCA: IPHONE , COR: BRANCO COM CINZA, MODELO: A1457  , IMEI Nº: 352050069009313);                      6° (MARCA: MOTOROLA  , COR: PRETO COM LILÁS, MODELO: XT1603  , IMEI's Nº:353305087005258 E 353305087005266);                                                           7°  (MARCA: LG , COR: PRETO COM PRATA , MODELO: X230 , IMEI's Nº: 359995083825314 E 359995083825222).</t>
  </si>
  <si>
    <t>032.13/2020</t>
  </si>
  <si>
    <t>QTA</t>
  </si>
  <si>
    <t>CAIO MORAES</t>
  </si>
  <si>
    <t>3º~DPH - DHPP</t>
  </si>
  <si>
    <t>COMPARAÇÃO DE IMAGEM PARA CONFIRMAR AUTORIA DE HOMICÍDIO</t>
  </si>
  <si>
    <t>HILDO NETO</t>
  </si>
  <si>
    <t>033.13/2020</t>
  </si>
  <si>
    <t>19194/2020 - 19220/2020 - 19224/2020</t>
  </si>
  <si>
    <t>064/2020</t>
  </si>
  <si>
    <t>DINTEL- 101ª CIRC.-SAIRÉ-PE</t>
  </si>
  <si>
    <t>(07) SETE APARELHOS DE TELEFONE CELULAR</t>
  </si>
  <si>
    <t>034.13/2020</t>
  </si>
  <si>
    <t>21698/2020</t>
  </si>
  <si>
    <t>8002.01.000574/2020</t>
  </si>
  <si>
    <t>09907.9046.00038/2020-1.1</t>
  </si>
  <si>
    <t>ICARO BARROS</t>
  </si>
  <si>
    <t>FTH-SUL</t>
  </si>
  <si>
    <t>01 CELULAR DA MARCA SAMSUNG, MOD. J7 30G/DS, IMEI : 358778/08/248230/7, BLOQUEADO,TIM,COM CARREGADOR, FONE DE OUVIDO DA MARCA SAMSUNG</t>
  </si>
  <si>
    <t>ARTHUR AZEVEDO DE ALMEIDA</t>
  </si>
  <si>
    <t>035.13/2020</t>
  </si>
  <si>
    <t>21700/2020</t>
  </si>
  <si>
    <t>89/2020</t>
  </si>
  <si>
    <t>3ºDPH - DHPP</t>
  </si>
  <si>
    <t>01 APARELHO DVR ENVOLTO EM SACO DE FEIRA</t>
  </si>
  <si>
    <t>MOISÉS FERREIRA BATISTA DE MELO</t>
  </si>
  <si>
    <t>036.13/2020</t>
  </si>
  <si>
    <t>Ofício nº 91/2020</t>
  </si>
  <si>
    <t>09901.9003.00046/2020-1.1</t>
  </si>
  <si>
    <t>3900000771.000157/2020-56</t>
  </si>
  <si>
    <t>01(UM)  APARELHO CELULAR DA MARCA SANSUNG, CORES AZUL E PRETA, IMEI1:357459100929055/01, IMEI 2: 257460100929053/01, SN:RX8M40R0PHP, COM TELA TODA TRINCADA</t>
  </si>
  <si>
    <t>ISAIAS GALDINO DA SILVA</t>
  </si>
  <si>
    <t>037.13/2020</t>
  </si>
  <si>
    <t>OF. 175/2020</t>
  </si>
  <si>
    <t>09901.9004.00089/2020-1.1</t>
  </si>
  <si>
    <t>SEI 6616591</t>
  </si>
  <si>
    <t>BRUNO UGALDE</t>
  </si>
  <si>
    <t>UM(01)APARELHO DVR DE MARCA IMTELBRAS C/ A FONTE.</t>
  </si>
  <si>
    <t>038.13/2020</t>
  </si>
  <si>
    <t>21765/2020</t>
  </si>
  <si>
    <t>OF. Nº184/2020</t>
  </si>
  <si>
    <t>09901.9004.00097/1.1</t>
  </si>
  <si>
    <t>3900000772.000293/2020-36</t>
  </si>
  <si>
    <t>01(UM)  APARELHO CELULAR DA MARCA SANSUNG, COR AZUL, COM CHIP DA VIVO</t>
  </si>
  <si>
    <t>ITAMAR VICENTE DO NASCIMENTO</t>
  </si>
  <si>
    <t>039.13/2020</t>
  </si>
  <si>
    <t>21703/2020</t>
  </si>
  <si>
    <t>OF. N° 0062.01.001113/2020</t>
  </si>
  <si>
    <t>02012.0062.00255/2020-1.1</t>
  </si>
  <si>
    <t>390000901.000398/2020-72</t>
  </si>
  <si>
    <t>SERGIO DE CARVALHO GOMES DE MOREIRA</t>
  </si>
  <si>
    <t>62ªCIRC. GRAVATÁ</t>
  </si>
  <si>
    <t xml:space="preserve">01(UM)  APARELHO CELULAR DA MARCA IPHONE, COR BRANCO </t>
  </si>
  <si>
    <t>ANTONIO BARROS DE MORAES</t>
  </si>
  <si>
    <t>040.13/2020</t>
  </si>
  <si>
    <t>21720/2020</t>
  </si>
  <si>
    <t>OF. N° 0062.01.001110/2020</t>
  </si>
  <si>
    <t>02012.0062.00229/2020-1.3</t>
  </si>
  <si>
    <t>390000901.000395/2020-39</t>
  </si>
  <si>
    <t>01(UM)  APARELHO CELULAR DA MARCA XIAOMI, CORES  AZUL METÁLICO E PRETO, COM TELA VISOR DANIFICADO</t>
  </si>
  <si>
    <t>PAULO ALEXANDRE RIBEIRO MARTINS</t>
  </si>
  <si>
    <t>041.13/2020</t>
  </si>
  <si>
    <t>21731/2020</t>
  </si>
  <si>
    <t>OF. Nº 185/2020</t>
  </si>
  <si>
    <t>09901.9004.00060/2020-1.1</t>
  </si>
  <si>
    <t>01(UM)  APARELHO CELULAR DA MARCA SANSUNG, MODELO: SM-G531H/DL, COR BRANCA, IMEI1: 353522/07/996825/7, IMEI2:353523/07/996825/5</t>
  </si>
  <si>
    <t>042.13/2020</t>
  </si>
  <si>
    <t>21749/2020</t>
  </si>
  <si>
    <t>OF. Nº 186/2020</t>
  </si>
  <si>
    <t>09901.9004.00089/2020-2.1</t>
  </si>
  <si>
    <t>01(UM)  APARELHO CELULAR DA MARCA SANSUNG, MODELO: SM-G530BT, COR BRANCA, IMEI1: 356758061282169 , IMEI2: 356759061282167</t>
  </si>
  <si>
    <t>MARCOS VINÍCIUS CANEL CORREIA DA SILVA</t>
  </si>
  <si>
    <t>043.13/2020</t>
  </si>
  <si>
    <t>21750/2020</t>
  </si>
  <si>
    <t>OF. N° 0062.01.001109/2020</t>
  </si>
  <si>
    <t>02012.0062.00497/2019-1.1</t>
  </si>
  <si>
    <t>390000901.000393/2020-40</t>
  </si>
  <si>
    <t>02(DOIS)  APARELHOS CELULARES, AMBOS DA MARCA SANSUNG</t>
  </si>
  <si>
    <t>EDILSON GOMES DA SILVA</t>
  </si>
  <si>
    <t>044.13/2020</t>
  </si>
  <si>
    <t>OF. N° 0062.01.000638/2020</t>
  </si>
  <si>
    <t>390000901.000152/2020-09</t>
  </si>
  <si>
    <t>1) 02 (DOIS) CARTÕES DE MEMÓRIA COM IMAGENS DO CRIME E DO SUSPEITO;                                                          2) 01 (UMA) CALÇA MOLETOM DE COR AZUL ESCURO COM DUAS LISTRAS LATERAIS;</t>
  </si>
  <si>
    <t>045.13/2020</t>
  </si>
  <si>
    <t>21758/2020</t>
  </si>
  <si>
    <t>OF. Nº 96/2020</t>
  </si>
  <si>
    <t>3900000771.000161/2020-14(6786099)</t>
  </si>
  <si>
    <t>01(UM) CD-ROM</t>
  </si>
  <si>
    <t>DOMINGOS SÁVIO DE ASSUNÇÃO, PAULO SÉRGIO GONÇALVES DO NASCIMENTO E FRANKLIN LEONARDO SEVERINO SILVA</t>
  </si>
  <si>
    <t>046.13/2020</t>
  </si>
  <si>
    <t>21759/2020</t>
  </si>
  <si>
    <t>OF. 97/2020</t>
  </si>
  <si>
    <t>01 IPHONE, COR PRETA.</t>
  </si>
  <si>
    <t>REIVISSON GOMES ALVES BARRETO</t>
  </si>
  <si>
    <t>047.13/2020</t>
  </si>
  <si>
    <t>OF. Nº 88/2020</t>
  </si>
  <si>
    <t>3900000771.000148/2020-65(6485053)</t>
  </si>
  <si>
    <t>01 DVD</t>
  </si>
  <si>
    <t>048.13/2020</t>
  </si>
  <si>
    <t>21760/2020</t>
  </si>
  <si>
    <t>OF. Nº 130/2020</t>
  </si>
  <si>
    <t>034/2020</t>
  </si>
  <si>
    <t>3900000770.000180/2020-51 (6918496)</t>
  </si>
  <si>
    <t>PAULO DIAS</t>
  </si>
  <si>
    <t>2ª DPH - DHPP</t>
  </si>
  <si>
    <t>01(UM)  APARELHO CELULAR DA MARCA SANSUNG, MODELO: SM-J530G/DS, COR: PRETA, COM CAPA DA MESMA COR</t>
  </si>
  <si>
    <t>EVERTON BARBOSA DA SILVA</t>
  </si>
  <si>
    <t>049.13/2020</t>
  </si>
  <si>
    <t>CI 22/2020</t>
  </si>
  <si>
    <t>02016.0116.00149/2020-1.1</t>
  </si>
  <si>
    <t>SEI (7113961)</t>
  </si>
  <si>
    <t>19ª DPH-CARUARU</t>
  </si>
  <si>
    <t>01(UM) APARELHO DE DVR-R DA MARCA GIGA COM CABO E ADAPTADOR</t>
  </si>
  <si>
    <t>050.13/2020</t>
  </si>
  <si>
    <t>44/2020</t>
  </si>
  <si>
    <t>JOÃO LEONARDO FREIRE CAVALCANTI</t>
  </si>
  <si>
    <t>211ª CABROBÓ</t>
  </si>
  <si>
    <t>ARTUR</t>
  </si>
  <si>
    <t>051.13/2020</t>
  </si>
  <si>
    <t>47/2020</t>
  </si>
  <si>
    <t>052.13/2020</t>
  </si>
  <si>
    <t>137/2020</t>
  </si>
  <si>
    <t>B.O. 20E21030000328</t>
  </si>
  <si>
    <t>3900000771.000208/2020-40</t>
  </si>
  <si>
    <t xml:space="preserve">02(DOIS) APARELHO DE DVR-R </t>
  </si>
  <si>
    <t>MATEUS BEZERRA DA SILVA</t>
  </si>
  <si>
    <t>053.13/2020</t>
  </si>
  <si>
    <t>21575/2020</t>
  </si>
  <si>
    <t>227/2020</t>
  </si>
  <si>
    <t>3900000772.000353/2020-11</t>
  </si>
  <si>
    <t>01(UM) APARELHO CELULAR MOTOROLA XT1802, IMEI: 354115095986251</t>
  </si>
  <si>
    <t>ALLAN MATHEUS SOUZA COUTINHO</t>
  </si>
  <si>
    <t>054.13/2020</t>
  </si>
  <si>
    <t>OF. Nº 25/2020</t>
  </si>
  <si>
    <t>IP Nº 25/2020</t>
  </si>
  <si>
    <t>SEI (7263255)</t>
  </si>
  <si>
    <t>RAMON CÉSAR DA CUNHA TEIXEIRA</t>
  </si>
  <si>
    <t>1ª DESEC. - STº AMARO</t>
  </si>
  <si>
    <t>01(UM)  APARELHO CELULAR DA MARCA: APPLE, MODELO: IPHONE 7 A1660, COR: PRETO, IMEI n°: 359463084695391</t>
  </si>
  <si>
    <t>055.13/2020</t>
  </si>
  <si>
    <t>19908/2020</t>
  </si>
  <si>
    <t>OF. Nº 26/2020</t>
  </si>
  <si>
    <t>SEI (7263443)</t>
  </si>
  <si>
    <t>01(UM)  APARELHO CELULAR DA MARCA: MOTOROLA, MODELO: ONE XT19413, COR: PRETO/BRANCO, IMEI 1 n°: 359521091986978  , IMEI 2 n°: 359521091986986</t>
  </si>
  <si>
    <t>056.13/2020</t>
  </si>
  <si>
    <t>OF. Nº 27/2020</t>
  </si>
  <si>
    <t>SEI (7263584)</t>
  </si>
  <si>
    <t>01(UM)  APARELHO CELULAR DA MARCA: SANSUNG, MODELO: GALAXY A7, COR: AZUL, IMEI n°: NÃO IDENTIFICADO</t>
  </si>
  <si>
    <t>057.13/2020</t>
  </si>
  <si>
    <t>19953/2020</t>
  </si>
  <si>
    <t>OF. Nº 28/2020</t>
  </si>
  <si>
    <t>SEI (7263864)</t>
  </si>
  <si>
    <t>01(UM)  APARELHO CELULAR DA MARCA: MOTOROLA, MODELO: ONE ACTION, COR: PRETO/ VERMELHO, IMEIn°: 357229105808053</t>
  </si>
  <si>
    <t>058.13/2020</t>
  </si>
  <si>
    <t>21578/2020</t>
  </si>
  <si>
    <t>OF. Nº 81/2020</t>
  </si>
  <si>
    <t>SEI(7254538)</t>
  </si>
  <si>
    <t>FRANCISCO JÚNIOR</t>
  </si>
  <si>
    <t>1ª DPH - DHPP</t>
  </si>
  <si>
    <t>01(UM) CELULAR DA MARCA SANSUNG DE COR PRATEADA, EMEI 353111078374392/01</t>
  </si>
  <si>
    <t>ADRIANO VINICIUS DAS NEVES PEREIRA(posse)</t>
  </si>
  <si>
    <t>059.13/2020</t>
  </si>
  <si>
    <t>21579/2020</t>
  </si>
  <si>
    <t>OF. Nº 125/2020</t>
  </si>
  <si>
    <t>IP Nº131/2020</t>
  </si>
  <si>
    <t>SEI 3900001020.000218/2020-31</t>
  </si>
  <si>
    <t>BRENO HENRIQUE DANTAS DOS SANTOS (RECEBIMENTO)</t>
  </si>
  <si>
    <t>13ª DPH - DHMS</t>
  </si>
  <si>
    <t>01(UM) CELULAR DA MARCA SONY XPERIA, COR PRETA, COM BATERIA, MODEL D2114, IMEI 1:35280706-373836-8, IMEI 2:35280706-373869-6, COM CHIP DA OI</t>
  </si>
  <si>
    <t>DEYVSON FRANCISCO DE LIMA</t>
  </si>
  <si>
    <t>060.13/2020</t>
  </si>
  <si>
    <t>124/2020</t>
  </si>
  <si>
    <t>00154/2020-1.1</t>
  </si>
  <si>
    <t>SEI 7338045</t>
  </si>
  <si>
    <t>VANESSA BASTO</t>
  </si>
  <si>
    <t>IMAGENS PERICIAL NAS FILMAGENS(DVR)</t>
  </si>
  <si>
    <t>JOSÉ DOUGLAS LUCIANO DA SILVA</t>
  </si>
  <si>
    <t>061.13/2020</t>
  </si>
  <si>
    <t>SEI N°3900000769.000148/2020-12</t>
  </si>
  <si>
    <t>IMAGENS PERICIAL NAS FILMAGENS (MÍDIA DVD)</t>
  </si>
  <si>
    <t>062.13/2020</t>
  </si>
  <si>
    <t>18445/2020</t>
  </si>
  <si>
    <t>OF. Nº 243/2020</t>
  </si>
  <si>
    <t>IP Nº 09901.9004.00094/2020-1.1</t>
  </si>
  <si>
    <t>SEI N°3900000772.000374/2020-36</t>
  </si>
  <si>
    <t>01(UM)  APARELHO CELULAR DA MARCA: MOTOROLA, MODELO: XT 2045-1, COR: AZUL</t>
  </si>
  <si>
    <t>MARIA DE LOURDES MARTINS</t>
  </si>
  <si>
    <t>063.13/2020</t>
  </si>
  <si>
    <t>OF. Nº 112/2020</t>
  </si>
  <si>
    <t>SEI 7396134</t>
  </si>
  <si>
    <t>5º DPH - DHPP</t>
  </si>
  <si>
    <t>MATHEUS HENRIQUE FERREIRA DA SILVA</t>
  </si>
  <si>
    <t>064.13/2020</t>
  </si>
  <si>
    <t>20549/2020</t>
  </si>
  <si>
    <t>OF. 252/2020</t>
  </si>
  <si>
    <t>09901.9004.00133/2020-1.3</t>
  </si>
  <si>
    <t>SEI 7398534</t>
  </si>
  <si>
    <t>01(UM) CELULAR SAMSUNG,TELA TRICADA, IMEI 1: 356141108739386; 01(UM) CELULAR SAMSUNG PRETO/CINZA, IMEI 1: 356955085237274; 01(UM) CELULAR MOTO G PRETO, IMEI NÃO DISPONÍVEL.</t>
  </si>
  <si>
    <t>CAIO HENRIQUE, FRANCISCO DA SILVA, DAYWSON FERREIRA</t>
  </si>
  <si>
    <t>065.13/2020</t>
  </si>
  <si>
    <t>21561/2020</t>
  </si>
  <si>
    <t>OF.119/2020</t>
  </si>
  <si>
    <t>09901.9005.00122/2020-1.3</t>
  </si>
  <si>
    <t>SEI 3900000773.000220/2020-34</t>
  </si>
  <si>
    <t>IAN CAMPOS</t>
  </si>
  <si>
    <t>01(UM) SMARTPHONE MARCA MOD. SAMSUNG GALAXY J4 CORE NA COR AZUL, C/ CAPA PROTETORA, IMEI : 354405105196805</t>
  </si>
  <si>
    <t>WALDEMIR MARQUES DA SILVA</t>
  </si>
  <si>
    <t>066.13/2020</t>
  </si>
  <si>
    <t>21563/2020</t>
  </si>
  <si>
    <t>87; CASO Nº 166.9.2020</t>
  </si>
  <si>
    <t>OF. 60/2020</t>
  </si>
  <si>
    <t>SEI 3900000770.000080/2020-24 (7497784)</t>
  </si>
  <si>
    <t>14ª DPH - DHMS</t>
  </si>
  <si>
    <t>01(UM) CELULAR MARCA: LG, COR: PRETA</t>
  </si>
  <si>
    <t>EDSON VITORINO VANDERLEI JÚNIOR</t>
  </si>
  <si>
    <t>067.13/2020</t>
  </si>
  <si>
    <t>21565/2020</t>
  </si>
  <si>
    <t>89; CASO Nº 1078.9.2019</t>
  </si>
  <si>
    <t>OF. 156/2019</t>
  </si>
  <si>
    <t>6ª DPH - DHMN</t>
  </si>
  <si>
    <t>01(UM) CELULAR MARCA: SANSUNG, COR: PRETA</t>
  </si>
  <si>
    <t>IVANILDO LUIZ MACEDO</t>
  </si>
  <si>
    <t>068.13/2020</t>
  </si>
  <si>
    <t>21567/2020</t>
  </si>
  <si>
    <t>86; CASO Nº 428.9.2020</t>
  </si>
  <si>
    <t xml:space="preserve">OF. 38/2020 </t>
  </si>
  <si>
    <t>09901.9003.00070/2020-1.1</t>
  </si>
  <si>
    <t>FELIPE MONTEIRO</t>
  </si>
  <si>
    <t>DANILO FERNANDES DA COSTA</t>
  </si>
  <si>
    <t>069.13/2020</t>
  </si>
  <si>
    <t>21571/2020</t>
  </si>
  <si>
    <t>88; CASO Nº 1073.9.2019</t>
  </si>
  <si>
    <t xml:space="preserve">OF. 154/2019 </t>
  </si>
  <si>
    <t>02(DOIS) CELULARES DA MARCA: SANSUNG, COR: PRETA</t>
  </si>
  <si>
    <t>EMERSON DE FRANÇA</t>
  </si>
  <si>
    <t>070.13/2020</t>
  </si>
  <si>
    <t>18658/2020</t>
  </si>
  <si>
    <t>OF. 111/2020</t>
  </si>
  <si>
    <t>SEI 7506987</t>
  </si>
  <si>
    <t>EXAME EM DISCO RÍGIDO (HD)</t>
  </si>
  <si>
    <t>01(UM) HD DO APARELHO DE DVR, DA MARCA AYLA</t>
  </si>
  <si>
    <t>FELIPE JOSÉ DARIO DE MOURA</t>
  </si>
  <si>
    <t>071.13/2020</t>
  </si>
  <si>
    <t>18630/2020</t>
  </si>
  <si>
    <t>OF. 268/2020</t>
  </si>
  <si>
    <t>09901.9004.00057/2020-2.1</t>
  </si>
  <si>
    <t>SEI 3900000772.000403/2020-60</t>
  </si>
  <si>
    <t>01(UM) CELULAR SAMSUG DE COR AZUL</t>
  </si>
  <si>
    <t>RAFHAEL HENRIQUE SANTOS DA COSTA</t>
  </si>
  <si>
    <t>072.13/2020</t>
  </si>
  <si>
    <t>19386/2020</t>
  </si>
  <si>
    <t>OF. 8002.01.0011060/2019/RPC 90/865.9/2019</t>
  </si>
  <si>
    <t>ANTONIO DE CAMPOS</t>
  </si>
  <si>
    <t>01(UM) iPhone preto da marca Apple</t>
  </si>
  <si>
    <t>JEFERSON HENRIQUE MARTINS DE OLIVEIRA</t>
  </si>
  <si>
    <t>073.13/2020</t>
  </si>
  <si>
    <t>19720/2020</t>
  </si>
  <si>
    <t>104/2020</t>
  </si>
  <si>
    <t>04.013.0073.00058/2020-1.1</t>
  </si>
  <si>
    <t>3900000932.000242/2020-24</t>
  </si>
  <si>
    <t>VICTOR MARLETTI</t>
  </si>
  <si>
    <t>73ªCIR. SIRINHAÉM</t>
  </si>
  <si>
    <t>01(UM) CELULAR SMARTPHONE, MARCA GALAXY J2, PRIME, COR DOURADO, IMEI 1: 356953085896082, 01(UM) CELULAR SMARTPHONE, MARCA SANSUNG GALAXY J2, PRIME, COR DOURADO. IMEI 3536340097346100</t>
  </si>
  <si>
    <t>ANTONIO RODRIGUES DO NASCIMENTO</t>
  </si>
  <si>
    <t>074.13/2020</t>
  </si>
  <si>
    <t>19741/2020</t>
  </si>
  <si>
    <t>279/2020</t>
  </si>
  <si>
    <t>099019004000094/2020-1.1</t>
  </si>
  <si>
    <t>01(UM) CELULAR MARCA: SANSUNG, MODELO SM-GM570</t>
  </si>
  <si>
    <t>EDUARDO FERREIRA DE FARIAS</t>
  </si>
  <si>
    <t>075.13/2020</t>
  </si>
  <si>
    <t>21558/220</t>
  </si>
  <si>
    <t>8885.01.000021/2020</t>
  </si>
  <si>
    <t>09909.8885.00004/2020-1.3</t>
  </si>
  <si>
    <t>RODOLFO DE ARAÚJO</t>
  </si>
  <si>
    <t>DRACCO</t>
  </si>
  <si>
    <t>(02)Iphone 11, SENDO UM PRETO E CINZA , IMEI: 353845101520410 E O OUTRO PLUS, CINZA, IMEI: 353923105521773</t>
  </si>
  <si>
    <t>076.13/2020</t>
  </si>
  <si>
    <t>OF. 195/2020</t>
  </si>
  <si>
    <t>3900000771.000295/2020-35</t>
  </si>
  <si>
    <t>UM(01) CAPACETE COR PRETA E VISEIRA PRETA E IMAGENS DA MÍDIA EM CD</t>
  </si>
  <si>
    <t>GENIVALDO RAMOS BEZERRA</t>
  </si>
  <si>
    <t>077.13/2020</t>
  </si>
  <si>
    <t>20352/2020</t>
  </si>
  <si>
    <t>OF.126/2020</t>
  </si>
  <si>
    <t>3900001011.000238/2020-11</t>
  </si>
  <si>
    <t>DIEGO FEITOSA</t>
  </si>
  <si>
    <t>7ª DPH - DHPP</t>
  </si>
  <si>
    <t>01(UM) HD DO APARELHO DE MONITIRAMENTO, DA MARCA SANSUNG</t>
  </si>
  <si>
    <t>078.13/2020</t>
  </si>
  <si>
    <t>20551/2020</t>
  </si>
  <si>
    <t>OF.117/2020</t>
  </si>
  <si>
    <t>01.002.9902.00012/2020-1.3</t>
  </si>
  <si>
    <t>01(UM) APARELHO DE TELEFONE CELULAR DA MARCA MOTOROLA, MOD. MOTO "E"PLAY, IMEI: 353589111689795.</t>
  </si>
  <si>
    <t>079.13/2020</t>
  </si>
  <si>
    <t>20641/2020</t>
  </si>
  <si>
    <t>OF. 026/2020</t>
  </si>
  <si>
    <t>09907.9045.00076/2020-1.1</t>
  </si>
  <si>
    <t>01(UM) SAMSUNG J200BT - 353514076843849</t>
  </si>
  <si>
    <t>MIGUEL ANGELO TORRES DOS SANTOS (SUSPEITO) / LEVI BORGES LIMA (VÍTIMA)</t>
  </si>
  <si>
    <t>080.13/2020</t>
  </si>
  <si>
    <t>20806/2020</t>
  </si>
  <si>
    <t>OF.74/2020</t>
  </si>
  <si>
    <t>09901.9005.00263/2017-1.1</t>
  </si>
  <si>
    <t>3900000773.000150/2020-14</t>
  </si>
  <si>
    <t>01(UM)APARELHO DE DVR</t>
  </si>
  <si>
    <t>TIAGO PEREIRA BISPO(NIC 082874)</t>
  </si>
  <si>
    <t>081.13/2020</t>
  </si>
  <si>
    <t>20816/2020</t>
  </si>
  <si>
    <t>080/2020</t>
  </si>
  <si>
    <t>15907/2020 (REP SUP.)</t>
  </si>
  <si>
    <t>09901.9005.00117/2020-1.1</t>
  </si>
  <si>
    <t>01(UM) SAMSUNG E 01(UM) XIAOMI</t>
  </si>
  <si>
    <t>GILSON DIAS DA CRUZ</t>
  </si>
  <si>
    <t>082.13/2020</t>
  </si>
  <si>
    <t>20925/2020</t>
  </si>
  <si>
    <t>081/2020</t>
  </si>
  <si>
    <t>16644/2020 (REP SUP.)</t>
  </si>
  <si>
    <t>01(UM) ALCATEL</t>
  </si>
  <si>
    <t>WAGNER LUIZ DOS SANTOS</t>
  </si>
  <si>
    <t>083.13/2020</t>
  </si>
  <si>
    <t>21161/2020</t>
  </si>
  <si>
    <t>OF. 56/2020; CASO Nº 659.9.2020</t>
  </si>
  <si>
    <t>09908.9044.00101/2020-1.1</t>
  </si>
  <si>
    <t>JOÃO BRITO</t>
  </si>
  <si>
    <t>10ª DPH - DHMN</t>
  </si>
  <si>
    <t>01(UM) CELULAR DA MARCA SANSUNG DE COR DOURADA E CAPA CINZA, DESBLOQUEADO.</t>
  </si>
  <si>
    <t>CRISTIANO MARQUES DA SILVA(VITIMA)</t>
  </si>
  <si>
    <t>084.13/2020</t>
  </si>
  <si>
    <t>21158/2020</t>
  </si>
  <si>
    <t>OF.156/2020; CASO Nº 580.9.2020</t>
  </si>
  <si>
    <t>B.O 20E2105000557</t>
  </si>
  <si>
    <t>ALAUMO GOMES DE LIMA</t>
  </si>
  <si>
    <t>01(UM) CELULAR DA MARCA SAMSUNG, DE COR PRETA</t>
  </si>
  <si>
    <t>RUI PEREIRA CAVALCANTE(VITIMA)</t>
  </si>
  <si>
    <t>085.13/2020</t>
  </si>
  <si>
    <t>21151/2020</t>
  </si>
  <si>
    <t>OF.164/2020; CASO Nº 493.9.2020</t>
  </si>
  <si>
    <t>MARIO OLIVEIRA MELO JUNIOR</t>
  </si>
  <si>
    <t>12ª DPH - DHMS</t>
  </si>
  <si>
    <t>01(UM) CELULAR DA MARCA SAMSUNG, DE COR BEGE.</t>
  </si>
  <si>
    <t>ALESSON BEZERRA DA SILVA</t>
  </si>
  <si>
    <t>086.13/2020</t>
  </si>
  <si>
    <t>21296/2020</t>
  </si>
  <si>
    <t>202/2020</t>
  </si>
  <si>
    <t>B.O. 20E2105000594</t>
  </si>
  <si>
    <t>3900001014.000184/2020-63</t>
  </si>
  <si>
    <t>01(UM) CELULAR SAMSUN NA COR PRATA</t>
  </si>
  <si>
    <t>EVERALDO DE LEMOS ARAÚJO JÚNIOR</t>
  </si>
  <si>
    <t>087.13/2020</t>
  </si>
  <si>
    <t>21554/2020</t>
  </si>
  <si>
    <t>?</t>
  </si>
  <si>
    <t>108/2020</t>
  </si>
  <si>
    <t>09901.9004.00004/2020-2.1</t>
  </si>
  <si>
    <t>BRUNO DE UGALDE MELO</t>
  </si>
  <si>
    <t>01 - SAMSUNG - ATIV - 354659108286670</t>
  </si>
  <si>
    <t>ESDRAS RENAN FELIX XAVIER</t>
  </si>
  <si>
    <t>088.13/2020</t>
  </si>
  <si>
    <t>21555/2020</t>
  </si>
  <si>
    <t>44946/2019 (REP SUP.)</t>
  </si>
  <si>
    <t xml:space="preserve">1 - NOKIA </t>
  </si>
  <si>
    <t>TIAGO FERREIRA DA COSTA</t>
  </si>
  <si>
    <t>089.13/2020</t>
  </si>
  <si>
    <t>21556/2020</t>
  </si>
  <si>
    <t>9214/2020 (REP SUP)</t>
  </si>
  <si>
    <t xml:space="preserve">1 - MOTOROLA </t>
  </si>
  <si>
    <t>CARMELIANDRO PAULO MENDES PEREIRA</t>
  </si>
  <si>
    <t>090.13/2020</t>
  </si>
  <si>
    <t>21557/2020</t>
  </si>
  <si>
    <t>082/2020</t>
  </si>
  <si>
    <t>15242 (REP SUP)</t>
  </si>
  <si>
    <t>09908.9044.00070/2020-1.1</t>
  </si>
  <si>
    <t>1 - SAMSUNG</t>
  </si>
  <si>
    <t>CARLOS HENRIQUE (DIVERGÊNCIA DOS NOMES NA RPC/OFÍCIO DA DP)</t>
  </si>
  <si>
    <t>18814/2020(REP SUP)</t>
  </si>
  <si>
    <t>B.O 20E2105000587</t>
  </si>
  <si>
    <t>NATSHA DOLCI</t>
  </si>
  <si>
    <t>01(UM) CELULAR DA MARCA MOTOROLA, DE COR PRETA</t>
  </si>
  <si>
    <t>LOCAL DE TRIPLO HOMICÍDIOS</t>
  </si>
  <si>
    <t>092.13/2020</t>
  </si>
  <si>
    <t>OF 167/2020</t>
  </si>
  <si>
    <t>09901.9005.00136/2020-1.3</t>
  </si>
  <si>
    <t>3900000773.000291/2020-37</t>
  </si>
  <si>
    <t>01(UM) SMARTPHONE MARCA MODELO MOTOROLA/MOTO G6 PLAY, NA COR PRETA, IMEI: 354136077358210,COM BATERIA, SEM CHIP E SEM CARTÃO MEMÓRIA</t>
  </si>
  <si>
    <t>093.13/2020</t>
  </si>
  <si>
    <t>OF. 214/2020</t>
  </si>
  <si>
    <t>BO 20E2103000846</t>
  </si>
  <si>
    <t>3900000771.00331/2020-61</t>
  </si>
  <si>
    <t>01(UM) APARELHO DE DVR DA MARCA GIGA</t>
  </si>
  <si>
    <t>EWERTON FIRMINO DA SILVA</t>
  </si>
  <si>
    <t>094.13/2020</t>
  </si>
  <si>
    <t>OF. 216/2020</t>
  </si>
  <si>
    <t>BO 20E2166000021</t>
  </si>
  <si>
    <t>3900001014.000195/2020-43</t>
  </si>
  <si>
    <t>01(UM) CELULAR SEM MARCA APARENTE, NA COR PRETA</t>
  </si>
  <si>
    <t>MICAEL JOSÉ DOS SANTOS</t>
  </si>
  <si>
    <t>095.13/2020</t>
  </si>
  <si>
    <t>22548/2020</t>
  </si>
  <si>
    <t>OF. 172/2020</t>
  </si>
  <si>
    <t>09901.9005.00050/2020-1.1</t>
  </si>
  <si>
    <t>3900000773.000299/2020-01</t>
  </si>
  <si>
    <t>01(UM) CELULAR MARCA LG DE COR PRETA, MODELO K11+ COM CAPA DA COR DOURADA, IMEI: 358044109059770</t>
  </si>
  <si>
    <t>HELO PAULO DA SILVA FILHO</t>
  </si>
  <si>
    <t>096.13/2020</t>
  </si>
  <si>
    <t>22745/2020</t>
  </si>
  <si>
    <t>OF. Nº150/2020</t>
  </si>
  <si>
    <t>3900001020.000262/2020-41.</t>
  </si>
  <si>
    <t>Vanessa Bastos Ferreira Gomes</t>
  </si>
  <si>
    <t>Solicitação de perícia de comparação de indivíduo (DVD)</t>
  </si>
  <si>
    <t>HUGO HENRIQUE DE MENEZES (SUSPEITO)</t>
  </si>
  <si>
    <t>097.13/2020</t>
  </si>
  <si>
    <t>22994/2020</t>
  </si>
  <si>
    <t>OF. 220/2020</t>
  </si>
  <si>
    <t>098.13/2020</t>
  </si>
  <si>
    <t>22995/2020</t>
  </si>
  <si>
    <t>C.I. 134/2020</t>
  </si>
  <si>
    <t>BO 20E2104000887</t>
  </si>
  <si>
    <t>VICTOR HUGO</t>
  </si>
  <si>
    <t>11ª DPH - DHMS</t>
  </si>
  <si>
    <t>01(UM) DVR DE MARCA INTELBRAS</t>
  </si>
  <si>
    <t>RAFAEL E JHONER</t>
  </si>
  <si>
    <t>099.13/2020</t>
  </si>
  <si>
    <t>221/2020</t>
  </si>
  <si>
    <t>100.13/2020</t>
  </si>
  <si>
    <t>23519/2020</t>
  </si>
  <si>
    <t>OF. Nº 187/2020</t>
  </si>
  <si>
    <t>101.13/2020</t>
  </si>
  <si>
    <t>23658/2020</t>
  </si>
  <si>
    <t>OF. 185/2020</t>
  </si>
  <si>
    <t>BO 20E2105000706</t>
  </si>
  <si>
    <t>3900000773.000315/2020-58</t>
  </si>
  <si>
    <t>FÁBIO LACERDA</t>
  </si>
  <si>
    <t>01(UM) CELULAR DA MARCA LG, DE COR PRETA</t>
  </si>
  <si>
    <t>JOÃO ITALO MOREIRA SANTOS</t>
  </si>
  <si>
    <t>102.13/2020</t>
  </si>
  <si>
    <t>23663/2020</t>
  </si>
  <si>
    <t>OF. 112/2020</t>
  </si>
  <si>
    <t>IP 01010.0040.00429/2020-1.3</t>
  </si>
  <si>
    <t>3900001021.000192/2020-11</t>
  </si>
  <si>
    <t>01(UM) CELULAR IPHONE DE COR PRETA.</t>
  </si>
  <si>
    <t>JOSÉ LUS SOARES BARBOSA(NIC: 110107)</t>
  </si>
  <si>
    <t>103.13/2020</t>
  </si>
  <si>
    <t>23814/2020</t>
  </si>
  <si>
    <t>OF. 327/2020</t>
  </si>
  <si>
    <t>09901.9004.0015/2020-1.1</t>
  </si>
  <si>
    <t>01 (UM) CELULAR SAMSUNG A305 - 35447611157557151</t>
  </si>
  <si>
    <t>104.13/2020</t>
  </si>
  <si>
    <t>24598/2020</t>
  </si>
  <si>
    <t>OF.081/2020</t>
  </si>
  <si>
    <t>02013.0078.00061/2020-1.1</t>
  </si>
  <si>
    <t>EXAME EM SSD</t>
  </si>
  <si>
    <t>VICTOR AZOUBEL</t>
  </si>
  <si>
    <t>78ª DP</t>
  </si>
  <si>
    <t>01 - CARTÃO DE MEMÓRIA</t>
  </si>
  <si>
    <t>105.13/2020</t>
  </si>
  <si>
    <t>OF.Nº 242/2020</t>
  </si>
  <si>
    <t>IP Nº 145/2020</t>
  </si>
  <si>
    <t>01 (UM) DISPOSITIVO DE ARMAZENAMENTO DE DADOS PORTÁTIL</t>
  </si>
  <si>
    <t>.</t>
  </si>
  <si>
    <t>ELIAS LINS DA SILVA</t>
  </si>
  <si>
    <t>FERNANDINA CABRAL SILVA</t>
  </si>
  <si>
    <t>111210</t>
  </si>
  <si>
    <t>ITALO DO NASCIMENTO BEZERRA</t>
  </si>
  <si>
    <t>CIBELE DO NASCIMENTO</t>
  </si>
  <si>
    <t>111675</t>
  </si>
  <si>
    <t>03 INVÓLUCROS DE MACONHA</t>
  </si>
  <si>
    <t>111947</t>
  </si>
  <si>
    <t>DANILO ROBERTO DOS SANTOS</t>
  </si>
  <si>
    <t>111693</t>
  </si>
  <si>
    <t>PCE-9419</t>
  </si>
  <si>
    <t>CHEVROLET PRISMA, COR PRETA</t>
  </si>
  <si>
    <t>D685821</t>
  </si>
  <si>
    <t>FRAGOSO</t>
  </si>
  <si>
    <t>RUA CARLOS PENA FILHO</t>
  </si>
  <si>
    <t>PRÓX A ESCOLA OTÁVIO</t>
  </si>
  <si>
    <t>760.9/2020</t>
  </si>
  <si>
    <t>LOCAL INTERNO, FEMININO -                         SGT FALÇÃO 98977966</t>
  </si>
  <si>
    <t>112423</t>
  </si>
  <si>
    <t>D685842</t>
  </si>
  <si>
    <t>ÁGUA FRIA</t>
  </si>
  <si>
    <t>RUA CÓRREGO JOÃO CARVOEIRO</t>
  </si>
  <si>
    <t>761.9/2020</t>
  </si>
  <si>
    <t>-8.011753</t>
  </si>
  <si>
    <t>-34.893085</t>
  </si>
  <si>
    <t>Nº 158. APÓS O TERMINAL DE ÁGUA FRIA E COMPESA DO ALTO DO CÉU</t>
  </si>
  <si>
    <t>PFO-1988</t>
  </si>
  <si>
    <t>VOLKSWAGEM GOL G4</t>
  </si>
  <si>
    <t>13 swabs</t>
  </si>
  <si>
    <t>01 GARRAFA COM GASOLINA</t>
  </si>
  <si>
    <t>01 APARELHO CELULAR</t>
  </si>
  <si>
    <t>TALITA REBECA DE MORAES RIBEIRO</t>
  </si>
  <si>
    <t>ROZANE DE MORAES RIBEIRO</t>
  </si>
  <si>
    <t>3553500083</t>
  </si>
  <si>
    <t>112425</t>
  </si>
  <si>
    <t>RG 3553500083</t>
  </si>
  <si>
    <t>SEVERINA DE MORAES CUNHA</t>
  </si>
  <si>
    <t>112436</t>
  </si>
  <si>
    <t>106.13/2020</t>
  </si>
  <si>
    <t>OF Nº 207/2020</t>
  </si>
  <si>
    <t>IP Nº 09901.9002.00099/2020-1.1</t>
  </si>
  <si>
    <t>EXAME EM APARELHOS(S) CELULAR(ES)</t>
  </si>
  <si>
    <t>01 (UM) CELULAR XIAOMI, REDMI,DE COR VERDE, MODELO M2003J6B2G</t>
  </si>
  <si>
    <t>TALITA REBECA DE MORAIS RIBEIRO</t>
  </si>
  <si>
    <t>25338/2020</t>
  </si>
  <si>
    <t>D685901</t>
  </si>
  <si>
    <t>ESPINHEIRO</t>
  </si>
  <si>
    <t>AVENIDA JOÃO DE BARROS</t>
  </si>
  <si>
    <t>PROX AMERICA FORD</t>
  </si>
  <si>
    <t>762.9/2020</t>
  </si>
  <si>
    <t>PM 996172552</t>
  </si>
  <si>
    <t>D685910</t>
  </si>
  <si>
    <t>BREJO DA GUABIRABA</t>
  </si>
  <si>
    <t>EM FRENTE AO ARMAZEM AVENIDA/LUCAS MOVEIS/VILA DA PAIXAO</t>
  </si>
  <si>
    <t>763.9/2020</t>
  </si>
  <si>
    <t>PM 984945781</t>
  </si>
  <si>
    <t>JOÃO CARLOS PINHEIRO</t>
  </si>
  <si>
    <t>MARIA FRANCINETE DE F. PINHEIRO</t>
  </si>
  <si>
    <t>112427</t>
  </si>
  <si>
    <t>JOÃO VITOR XAVIER DA SILVA</t>
  </si>
  <si>
    <t>BRIGITE BARDO XAVIER DA SILVA</t>
  </si>
  <si>
    <t>112426</t>
  </si>
  <si>
    <t>OFICIO N°350</t>
  </si>
  <si>
    <t>CONSELHEIRO PORTELA</t>
  </si>
  <si>
    <t>67.10/2020</t>
  </si>
  <si>
    <t>PEZ8787</t>
  </si>
  <si>
    <t>ÍCULO HONDA CIVIC, COR: CINZA</t>
  </si>
  <si>
    <t>D685976</t>
  </si>
  <si>
    <t>-7.845430</t>
  </si>
  <si>
    <t>-34.903680</t>
  </si>
  <si>
    <t>SANTA RITA</t>
  </si>
  <si>
    <t>PRÓX ASSEMBLEIA DA ÁGUA MINERAL E AO BECO DO INFERNO</t>
  </si>
  <si>
    <t>764.9/2020</t>
  </si>
  <si>
    <t>ANDRE PINTO RIBEIRO</t>
  </si>
  <si>
    <t>ROSANGELA FRANCISCO DE ARAUJO</t>
  </si>
  <si>
    <t>112420</t>
  </si>
  <si>
    <t>RUA AUTRÁLIA - 1ª TRAVESSA DA ÁGUA MINERAL IGARASSU</t>
  </si>
  <si>
    <t>D686007</t>
  </si>
  <si>
    <t>RIO DOCE</t>
  </si>
  <si>
    <t>PROXIMO AO COLEGIO ERNESTO SILVA</t>
  </si>
  <si>
    <t>766.9/2020</t>
  </si>
  <si>
    <t>FEMINICÍDIO (ARMA BRANCA); PM 96031080</t>
  </si>
  <si>
    <t>-8.039928</t>
  </si>
  <si>
    <t xml:space="preserve"> -34.892399</t>
  </si>
  <si>
    <t>ENCRUZILHADA</t>
  </si>
  <si>
    <t>VEÍCULO HONDA CIVIC, COR: CINZA, PLACA: PEZ8787 RELACIONADO AO CASO N°762.9/2020</t>
  </si>
  <si>
    <t>D686000</t>
  </si>
  <si>
    <t>-8,0136271</t>
  </si>
  <si>
    <t>-34,9171539</t>
  </si>
  <si>
    <t>TRAVESSA VANGLORIA, CÓRREGO MANOEL MENDES</t>
  </si>
  <si>
    <t>BARRACA DO ZEZINHO DO QUEIJO</t>
  </si>
  <si>
    <t>765.9/2020</t>
  </si>
  <si>
    <t>LUCAS MYCAELL PEREIRA DA SILVA</t>
  </si>
  <si>
    <t>CREUSA MARIA PEREIRA SILVA</t>
  </si>
  <si>
    <t>9.499.844</t>
  </si>
  <si>
    <t>112429</t>
  </si>
  <si>
    <t>RG 9.499.844</t>
  </si>
  <si>
    <t>D686025</t>
  </si>
  <si>
    <t>AGUA FRIA</t>
  </si>
  <si>
    <t>SALESÓPOLIS, 47</t>
  </si>
  <si>
    <t>PROX A MERCADINHO DO MARIO</t>
  </si>
  <si>
    <t>767.9/2020</t>
  </si>
  <si>
    <t>CABO ANGELA 988647671</t>
  </si>
  <si>
    <t>7°57'52.537''S</t>
  </si>
  <si>
    <t>34°50'46.593''</t>
  </si>
  <si>
    <t>RUA PROFESSOR ENIO CARLOS DE ALBUQUERQUE, QUADRA 62</t>
  </si>
  <si>
    <t>CALÇA</t>
  </si>
  <si>
    <t>LAMINA DE FACA</t>
  </si>
  <si>
    <t>FACA DE SERRA PEQ</t>
  </si>
  <si>
    <t>112418</t>
  </si>
  <si>
    <t>ERITAN SILVA DE OLIVEIRA</t>
  </si>
  <si>
    <t>EURIDES SIQUEIRA DA SILVA</t>
  </si>
  <si>
    <t>112416</t>
  </si>
  <si>
    <t>-8.015980</t>
  </si>
  <si>
    <t>-34.895690</t>
  </si>
  <si>
    <t>BERMUDA</t>
  </si>
  <si>
    <t>D686034</t>
  </si>
  <si>
    <t>-8,06786211</t>
  </si>
  <si>
    <t>-34,9987245</t>
  </si>
  <si>
    <t>CURADO IV</t>
  </si>
  <si>
    <t>AV. OITO,277</t>
  </si>
  <si>
    <t>IGREJA BATISTA</t>
  </si>
  <si>
    <t>768.9/2020</t>
  </si>
  <si>
    <t>SD LION 991951727</t>
  </si>
  <si>
    <t>DENILSON KAIRO DE SOUZA DA SILVA</t>
  </si>
  <si>
    <t>QUITERIA MARIA DA CONCEIÇÃO</t>
  </si>
  <si>
    <t>111410</t>
  </si>
  <si>
    <t>D686037</t>
  </si>
  <si>
    <t>8°3'32.578''S</t>
  </si>
  <si>
    <t>34°56'4.561''W</t>
  </si>
  <si>
    <t>TORRÕES</t>
  </si>
  <si>
    <t>AV. BICENTENÁRIO VER. FRANCESA</t>
  </si>
  <si>
    <t>BAR DA GORDA</t>
  </si>
  <si>
    <t>769.9/2020</t>
  </si>
  <si>
    <t>COCAÍNA???</t>
  </si>
  <si>
    <t>WILLEMBERG CARLOS DE LIMA</t>
  </si>
  <si>
    <t>VILMA MARIA DA CONCEIÇÃO</t>
  </si>
  <si>
    <t>8114659</t>
  </si>
  <si>
    <t>112413</t>
  </si>
  <si>
    <t>RG 8114659</t>
  </si>
  <si>
    <t>D686099</t>
  </si>
  <si>
    <t>CACAUEIRO,233</t>
  </si>
  <si>
    <t>SUB ESTACAO SANTO ALEIXO. IGREJA BATISTA</t>
  </si>
  <si>
    <t>770.9/2020</t>
  </si>
  <si>
    <t>998949692-paf-ext-masc</t>
  </si>
  <si>
    <t>EMERSON CARNEIRO DE LIMA</t>
  </si>
  <si>
    <t>MARIA CONCEICÃO CARNEIRO DA SILVA</t>
  </si>
  <si>
    <t>6990241</t>
  </si>
  <si>
    <t>112438</t>
  </si>
  <si>
    <t>RG 6990241</t>
  </si>
  <si>
    <t>D686162</t>
  </si>
  <si>
    <t>771.9/2020</t>
  </si>
  <si>
    <t>MASC, SIMPLES, EXTERNO</t>
  </si>
  <si>
    <t>RUA DONA AMERICO CISNEIRO</t>
  </si>
  <si>
    <t>PRÓXIMO AO COMPAZ</t>
  </si>
  <si>
    <t>02 ESTOJOS E UMA MUNIÇÃO PINADA</t>
  </si>
  <si>
    <t>CLEBSON PEREIRA DA CRUZ</t>
  </si>
  <si>
    <t>SUELI PEREIRA DA CRUZ</t>
  </si>
  <si>
    <t>112428</t>
  </si>
  <si>
    <t>-8.0109020</t>
  </si>
  <si>
    <t>-34.9004789</t>
  </si>
  <si>
    <t>OFICIO N°208/2020</t>
  </si>
  <si>
    <t>DR. JOÃO LACERDA, N°395</t>
  </si>
  <si>
    <t>68.10/2020</t>
  </si>
  <si>
    <t>VEÍCULO: FIAT SIENA ATTRACTIV 1.4 2014/2015, COR: BEGE, PLACA: PCE4692</t>
  </si>
  <si>
    <t>PCE4692</t>
  </si>
  <si>
    <t>FIAT SIENA, COR: BEGE</t>
  </si>
  <si>
    <t>LUCIANO LEITE MENEZES</t>
  </si>
  <si>
    <t>CPF</t>
  </si>
  <si>
    <t>04574628413</t>
  </si>
  <si>
    <t>CPF 04574628413</t>
  </si>
  <si>
    <t>D686204</t>
  </si>
  <si>
    <t>AV BRASILIA FORMOSA</t>
  </si>
  <si>
    <t>MONUMENTO DE BRENNAN</t>
  </si>
  <si>
    <t>772.9/2020</t>
  </si>
  <si>
    <t>VITIMA ENCONTRADA COM PEDRA MARRADA NO TORAX.                          CB SOARES 987274982</t>
  </si>
  <si>
    <t>-8.045515</t>
  </si>
  <si>
    <t>-34.922536</t>
  </si>
  <si>
    <t>-8,075273</t>
  </si>
  <si>
    <t>-34,874009</t>
  </si>
  <si>
    <t>112437</t>
  </si>
  <si>
    <t>OFÍCIO N°48/2020</t>
  </si>
  <si>
    <t>RUA MARQUES DE BAIPENDI</t>
  </si>
  <si>
    <t>69.10/2020</t>
  </si>
  <si>
    <t>KLR0184</t>
  </si>
  <si>
    <t>RENAULT SANDERO, COR: BRANCA</t>
  </si>
  <si>
    <t>MAURO DUQUE CAVALCANTI JÚNIOR</t>
  </si>
  <si>
    <t>7337436</t>
  </si>
  <si>
    <t>RG 7337436</t>
  </si>
  <si>
    <t>D686227</t>
  </si>
  <si>
    <t>PENEDO</t>
  </si>
  <si>
    <t>AV DOUTOR BELMINIO CORREIA</t>
  </si>
  <si>
    <t>EM FRENTE AO ANTIGO SHOPPING E LOTERICA</t>
  </si>
  <si>
    <t>773.9/2020</t>
  </si>
  <si>
    <t>SGT RILDO 987520309</t>
  </si>
  <si>
    <t>VEÍCULO: RENAULT SANDERO, 2013/2014, COR: BRANCA, PLACA: KLR0184 PERÍCIA REALIZADA NO PÁTIO DO DHPP</t>
  </si>
  <si>
    <t>JOSICLEIDE WALKIRIA ANDRADE CAVALCANTI</t>
  </si>
  <si>
    <t>-8,003256</t>
  </si>
  <si>
    <t>-35,021450</t>
  </si>
  <si>
    <t>ANDERSON VINICIUS GONÇALVES DA SILVA</t>
  </si>
  <si>
    <t>CILENE GONÇALVES DA SILVA</t>
  </si>
  <si>
    <t>112417</t>
  </si>
  <si>
    <t>D686253</t>
  </si>
  <si>
    <t>ALEXANDRINA N° 1437</t>
  </si>
  <si>
    <t>POR TRÁS DA GARAGEM DA GLOBO ESCOLA DO ALTO DA GUABIRABA</t>
  </si>
  <si>
    <t>774.9/2020</t>
  </si>
  <si>
    <t>PM 991520723</t>
  </si>
  <si>
    <t>38</t>
  </si>
  <si>
    <t>112424</t>
  </si>
  <si>
    <t>D686328</t>
  </si>
  <si>
    <t>TIUMA</t>
  </si>
  <si>
    <t>LOTEAMENTO DOIS IRMAOS</t>
  </si>
  <si>
    <t>APÓS A PONTE PROX A COMPESA E FEIRA DE TIUMA</t>
  </si>
  <si>
    <t>776.9/2020</t>
  </si>
  <si>
    <t>987077894-PAF-EXT-MASC</t>
  </si>
  <si>
    <t>D686298</t>
  </si>
  <si>
    <t>-8,0601727</t>
  </si>
  <si>
    <t>-34,9420941</t>
  </si>
  <si>
    <t>ENGENHO DO MEIO</t>
  </si>
  <si>
    <t>RUA DOM JOÃO MOURA</t>
  </si>
  <si>
    <t>142</t>
  </si>
  <si>
    <t>775.9/2020</t>
  </si>
  <si>
    <t>PRÓXIMO AO CLUBE DA COMPESA; SGT. TRAJANO 9.9712-5848</t>
  </si>
  <si>
    <t>POJETIL</t>
  </si>
  <si>
    <t>CALIBRE 38</t>
  </si>
  <si>
    <t>Quilo</t>
  </si>
  <si>
    <t>D686332</t>
  </si>
  <si>
    <t>MARINA DSHAMPS</t>
  </si>
  <si>
    <t>APÓS POSTO DE SAUDE</t>
  </si>
  <si>
    <t>777.9/2020</t>
  </si>
  <si>
    <t>SGT VALDOMIRO - 988333215</t>
  </si>
  <si>
    <t>7°58'48.4''S</t>
  </si>
  <si>
    <t>35°04'48.5''O</t>
  </si>
  <si>
    <t>ALEXSANDRO MARCOLINO DE FRANÇA</t>
  </si>
  <si>
    <t>MARINALDA MARCOLINO DA SILVA</t>
  </si>
  <si>
    <t>9230911</t>
  </si>
  <si>
    <t>112411</t>
  </si>
  <si>
    <t>RG 9230911</t>
  </si>
  <si>
    <t>DHRAYTON AVELINO DE MIRANDA</t>
  </si>
  <si>
    <t>LUCINEIDE AVELINO DE SANTANA</t>
  </si>
  <si>
    <t>112409</t>
  </si>
  <si>
    <t>D686403</t>
  </si>
  <si>
    <t>MARACANÃ, 1248</t>
  </si>
  <si>
    <t>778.9/2020</t>
  </si>
  <si>
    <t>OF N°96/2020</t>
  </si>
  <si>
    <t>-8.010059</t>
  </si>
  <si>
    <t>-34.9851270</t>
  </si>
  <si>
    <t>DR. EXPEDITO LOPES</t>
  </si>
  <si>
    <t>PRÓX AO TERMINAL CÉU AZUL</t>
  </si>
  <si>
    <t>70.10/2020</t>
  </si>
  <si>
    <t>VEÍCULO: VW VOYAGE, COR: BRANCA, PLACA: PCD3955 ,PERÍCIA SERÁ REALIZADA NO LOCAL DO FATO</t>
  </si>
  <si>
    <t>PCD3955</t>
  </si>
  <si>
    <t xml:space="preserve"> VW VOYAGE, COR: BRANCA</t>
  </si>
  <si>
    <t>MANUEL JOSÉ DA SILVA</t>
  </si>
  <si>
    <t>25919/2020</t>
  </si>
  <si>
    <t>25920/2020</t>
  </si>
  <si>
    <t>OF Nº 211/2020</t>
  </si>
  <si>
    <t>IP Nº 09901.9002.00100/2020-1.11</t>
  </si>
  <si>
    <t>01 (UM) CELULARIPHONE 11</t>
  </si>
  <si>
    <t>D686408</t>
  </si>
  <si>
    <t>CAETÉS III</t>
  </si>
  <si>
    <t>59, N°16</t>
  </si>
  <si>
    <t>779.9/2020</t>
  </si>
  <si>
    <t>-8,1219</t>
  </si>
  <si>
    <t>-34,5722</t>
  </si>
  <si>
    <t>EDVAN FELIPE DE FREITAS</t>
  </si>
  <si>
    <t>112415</t>
  </si>
  <si>
    <t>WESLEY CARLOS DA SILVA</t>
  </si>
  <si>
    <t>SIMONE MARIA DA SILVA</t>
  </si>
  <si>
    <t>112406</t>
  </si>
  <si>
    <t>VILA DA FÁBRICA</t>
  </si>
  <si>
    <t>-7.9118210</t>
  </si>
  <si>
    <t>-34.9117200</t>
  </si>
  <si>
    <t>MÁSCARAS</t>
  </si>
  <si>
    <t>MADALENA FELIPE DE FREITAS</t>
  </si>
  <si>
    <t>7234554</t>
  </si>
  <si>
    <t>RG 7234554</t>
  </si>
  <si>
    <t>D686442</t>
  </si>
  <si>
    <t>RUA ANTÔNIO PAZ BARRETO</t>
  </si>
  <si>
    <t>FERREIRA COSTA</t>
  </si>
  <si>
    <t>780.9/2020</t>
  </si>
  <si>
    <t>D686445</t>
  </si>
  <si>
    <t>RUA SAMARINA</t>
  </si>
  <si>
    <t>APÓS A CAIXA</t>
  </si>
  <si>
    <t>781.9/2020</t>
  </si>
  <si>
    <t>GT 997319901</t>
  </si>
  <si>
    <t>8°6'55''</t>
  </si>
  <si>
    <t>34°54'33''</t>
  </si>
  <si>
    <t>HOMICÍDIO CONSUMADO</t>
  </si>
  <si>
    <t>-7,17651</t>
  </si>
  <si>
    <t>-34,91761</t>
  </si>
  <si>
    <t>ROBSON BATISTA NEVES JUNIOR</t>
  </si>
  <si>
    <t>MARIA IRAENE DA SILVA</t>
  </si>
  <si>
    <t>112405</t>
  </si>
  <si>
    <t>D686464</t>
  </si>
  <si>
    <t>CARLOS ALVES (ANTIGA RUA DO CAPIM)</t>
  </si>
  <si>
    <t>PORTO DE SAÚDE DA MIRUEIRA</t>
  </si>
  <si>
    <t>782.9/2020</t>
  </si>
  <si>
    <t>PAF-MASC</t>
  </si>
  <si>
    <t>2</t>
  </si>
  <si>
    <t>HC60</t>
  </si>
  <si>
    <t>CLEYTON MIGUEL APOLINÁRIO DA SILVA</t>
  </si>
  <si>
    <t>REJANE JOSÉ DA SILVA</t>
  </si>
  <si>
    <t>7988698</t>
  </si>
  <si>
    <t>112403</t>
  </si>
  <si>
    <t>RG 7988698</t>
  </si>
  <si>
    <t>107.13/2020</t>
  </si>
  <si>
    <t>OF Nº264/2020</t>
  </si>
  <si>
    <t>3900000771.000397/2020-51</t>
  </si>
  <si>
    <t>EXAME EM APARELHOS(S)CELULAR(ES)</t>
  </si>
  <si>
    <t>01(UM) CELULAR SAMSUNG, COR DOURADA, IMEI 2358503/07/902710/9</t>
  </si>
  <si>
    <t>LUCIANO ALVES DA SILVA</t>
  </si>
  <si>
    <t>26175/2020</t>
  </si>
  <si>
    <t>9003.01.000433/2020</t>
  </si>
  <si>
    <t>IPSEP</t>
  </si>
  <si>
    <t>RUA RIO JARATUBA,18E, IPSEP, RECIFE-PE</t>
  </si>
  <si>
    <t>71.10/2020</t>
  </si>
  <si>
    <t>FAGNER TORRES DA SILVA</t>
  </si>
  <si>
    <t>LUCIETE FERREIRA TORRES</t>
  </si>
  <si>
    <t>70453042422</t>
  </si>
  <si>
    <t>098619</t>
  </si>
  <si>
    <t>CPF 70453042422</t>
  </si>
  <si>
    <t>108.13/2020</t>
  </si>
  <si>
    <t>783.9/2020</t>
  </si>
  <si>
    <t>D686531</t>
  </si>
  <si>
    <t>8°0'7"</t>
  </si>
  <si>
    <t>34°53'49"</t>
  </si>
  <si>
    <t>CAIXA D´ÁGUA</t>
  </si>
  <si>
    <t>MARAJÁS</t>
  </si>
  <si>
    <t>LUCAS GUILHERME DA SILVA</t>
  </si>
  <si>
    <t>Sandra Maria da Silva</t>
  </si>
  <si>
    <t>Registro de Nascimento</t>
  </si>
  <si>
    <t>112431</t>
  </si>
  <si>
    <t>D685555</t>
  </si>
  <si>
    <t>55</t>
  </si>
  <si>
    <t>APÓS O ESPAÇO DA MODA</t>
  </si>
  <si>
    <t>784.9/2020</t>
  </si>
  <si>
    <t>-8.299068</t>
  </si>
  <si>
    <t>-35.030691</t>
  </si>
  <si>
    <t>NÃO FORAM ENCONTRADOS ELEMENTOS BALÍSTICOS NO LOCAL</t>
  </si>
  <si>
    <t>DOUGLAS WASHINGTON VERÍSSIMO NASCIMENTO</t>
  </si>
  <si>
    <t>MARCIA DE OLIVEIRA VERISSIMO</t>
  </si>
  <si>
    <t>112404</t>
  </si>
  <si>
    <t>109.13/2020</t>
  </si>
  <si>
    <t>OF Nº 9045.01.000445/202</t>
  </si>
  <si>
    <t>09907.9045.00157/2020-1.1</t>
  </si>
  <si>
    <t>D686667</t>
  </si>
  <si>
    <t>CONSELHO DE MORADORES</t>
  </si>
  <si>
    <t>785.9/2020</t>
  </si>
  <si>
    <t>CB PEDRO 991434719</t>
  </si>
  <si>
    <t>-7,97955</t>
  </si>
  <si>
    <t>-34,918480</t>
  </si>
  <si>
    <t>RUA CONCRIZ</t>
  </si>
  <si>
    <t>MARLISON DA SILVA FERREIRA</t>
  </si>
  <si>
    <t>ALEXANDRA BISPO DA SILVA</t>
  </si>
  <si>
    <t>10.553.210 SDS</t>
  </si>
  <si>
    <t>112412</t>
  </si>
  <si>
    <t>RG 10.553.210 SDS</t>
  </si>
  <si>
    <t>D686704</t>
  </si>
  <si>
    <t>VARZEA</t>
  </si>
  <si>
    <t>RUA THOMAZ FERREIRA</t>
  </si>
  <si>
    <t>PROX AO POSTO DE SAUDE</t>
  </si>
  <si>
    <t>786.9/2020</t>
  </si>
  <si>
    <t>PAF SIMPLES EXTERNO.</t>
  </si>
  <si>
    <t>VITOR RICARDO SILVA DE MENDONÇA</t>
  </si>
  <si>
    <t>DANIELA TEREZINHA DA SILVA</t>
  </si>
  <si>
    <t>10694779</t>
  </si>
  <si>
    <t>112602</t>
  </si>
  <si>
    <t>RG 10694779</t>
  </si>
  <si>
    <t>-8.033254</t>
  </si>
  <si>
    <t>-34.992876</t>
  </si>
  <si>
    <t>D686732</t>
  </si>
  <si>
    <t>MINISTRO NELSON HUNGRIA</t>
  </si>
  <si>
    <t>PROX AO COLÉGIO BOA VIAGEM/ ACADEMIA CORPO LIVRE</t>
  </si>
  <si>
    <t>787.9/2020</t>
  </si>
  <si>
    <t>PAF EXTERNO MASCULINO.</t>
  </si>
  <si>
    <t>D686751</t>
  </si>
  <si>
    <t>AGUAS COMPRIDAS</t>
  </si>
  <si>
    <t>APOGEU, 174</t>
  </si>
  <si>
    <t>ALTO DA CONQUISTA-ANTIGA ANTENA DA OI</t>
  </si>
  <si>
    <t>788.9/2020</t>
  </si>
  <si>
    <t>TEL: 983421690-SEXO FEMININO</t>
  </si>
  <si>
    <t>CACHIMBO</t>
  </si>
  <si>
    <t>112402</t>
  </si>
  <si>
    <t>EKEL DE CASTRO PIRES</t>
  </si>
  <si>
    <t>CARLINDA KEINCIO DE CASTRO</t>
  </si>
  <si>
    <t>112601</t>
  </si>
  <si>
    <t>D686769</t>
  </si>
  <si>
    <t>ALTO 2 CARNEIROS</t>
  </si>
  <si>
    <t>PRÓXIMO AO TERMINAL DE 2 CARNEIROS</t>
  </si>
  <si>
    <t>789.9/2020</t>
  </si>
  <si>
    <t>-8,115264</t>
  </si>
  <si>
    <t>-34,962875</t>
  </si>
  <si>
    <t>morro da conceição</t>
  </si>
  <si>
    <t>projéteis/Encamisamentos</t>
  </si>
  <si>
    <t>2 unid de projéteis/ 3 unid de Encamisamentos</t>
  </si>
  <si>
    <t>josé barbosa neto II</t>
  </si>
  <si>
    <t>rosangela barbosa da silva</t>
  </si>
  <si>
    <t>112604</t>
  </si>
  <si>
    <t>sem camisa + 1 fragmento da camisa separado</t>
  </si>
  <si>
    <t>calibre indefinido</t>
  </si>
  <si>
    <t>D686797</t>
  </si>
  <si>
    <t>CARACAS, 322A</t>
  </si>
  <si>
    <t>POR TRÁS DA CAIXA D ÁGUA, MERCADINHO NINHA DIAS</t>
  </si>
  <si>
    <t>790.9/2020</t>
  </si>
  <si>
    <t>VÍTIMA DO SEXO MASCULINO, ALVEJADA POR PAF EM VIA PÚBLICA</t>
  </si>
  <si>
    <t>"7°58'42.2472"</t>
  </si>
  <si>
    <t>"34°54'32.346"</t>
  </si>
  <si>
    <t>ALTO do SOL NASCENTE</t>
  </si>
  <si>
    <t>Vitor França de Oliveira</t>
  </si>
  <si>
    <t>Silvania Mariade França</t>
  </si>
  <si>
    <t>CTPS</t>
  </si>
  <si>
    <t>5374</t>
  </si>
  <si>
    <t>112433</t>
  </si>
  <si>
    <t>CTPS 5374</t>
  </si>
  <si>
    <t>PM 996439567_x000D_
INCENDIO, VITIMAS DO SEXO FEM (MÃE E FILHA)_x000D_
MOTO CARBONIZADA COM  PLACA OYR-5981</t>
  </si>
  <si>
    <t>-8.110720</t>
  </si>
  <si>
    <t>-34.896811</t>
  </si>
  <si>
    <t>1349558</t>
  </si>
  <si>
    <t>RG 1349558</t>
  </si>
  <si>
    <t>D686933</t>
  </si>
  <si>
    <t>ALTO DA GAVE</t>
  </si>
  <si>
    <t>SERRINHA/BARRACA DO CELSO</t>
  </si>
  <si>
    <t>791.9/2020</t>
  </si>
  <si>
    <t>CORPO EM BARREIRA</t>
  </si>
  <si>
    <t>DEIVSON ALVARO SANTOS DA SILVA</t>
  </si>
  <si>
    <t>MARIA JOSÉ DOS SANTOS</t>
  </si>
  <si>
    <t>8006476</t>
  </si>
  <si>
    <t>111961</t>
  </si>
  <si>
    <t>RG 8006476</t>
  </si>
  <si>
    <t>D686951</t>
  </si>
  <si>
    <t>1 TRAV 55</t>
  </si>
  <si>
    <t>TREVO DA 55</t>
  </si>
  <si>
    <t>792.9/2020</t>
  </si>
  <si>
    <t>PAF PM 985920363</t>
  </si>
  <si>
    <t>MANASSÉS AUGUSTO VELOSO DE OLIVEIRA</t>
  </si>
  <si>
    <t>MARINEIDE VELOSO DE OLIVEIRA</t>
  </si>
  <si>
    <t>112609</t>
  </si>
  <si>
    <t>58.288300</t>
  </si>
  <si>
    <t>035.029090</t>
  </si>
  <si>
    <t>D687087</t>
  </si>
  <si>
    <t>IBURA UR2</t>
  </si>
  <si>
    <t>RUA NORUEGA</t>
  </si>
  <si>
    <t>PROX DA COMPESA E ASSEBLEIA DE DEUS</t>
  </si>
  <si>
    <t>793.9/2020</t>
  </si>
  <si>
    <t>PAF, MASCULINO - CABO ANDRÉ 98611-9829.   VITIMA ENCONTRADA COM LESÕES DE PAF.</t>
  </si>
  <si>
    <t>RICARDO BERNARDO DA SILVA FILHO</t>
  </si>
  <si>
    <t>MARIA DE FATIMA DA CONCEIÇÃO</t>
  </si>
  <si>
    <t>93836343</t>
  </si>
  <si>
    <t>112610</t>
  </si>
  <si>
    <t>RG 93836343</t>
  </si>
  <si>
    <t>D687120</t>
  </si>
  <si>
    <t>RUA CRAVEIRO LEITE</t>
  </si>
  <si>
    <t>POR TRÁS DO HOTEL GALANTE</t>
  </si>
  <si>
    <t>794.9/2020</t>
  </si>
  <si>
    <t>MASCULINO - PAF</t>
  </si>
  <si>
    <t>D687126</t>
  </si>
  <si>
    <t>FEIRA LIVRE DE PARATIBE</t>
  </si>
  <si>
    <t>795.9/2020</t>
  </si>
  <si>
    <t>SG NOBRE 96896963</t>
  </si>
  <si>
    <t>7°59'35"</t>
  </si>
  <si>
    <t>34°56'27"</t>
  </si>
  <si>
    <t>01 RELOGIO</t>
  </si>
  <si>
    <t>RAFAEL FERNANDO DE OLIVEIRA LIMA</t>
  </si>
  <si>
    <t>MARIA PAULINO DE LIMA</t>
  </si>
  <si>
    <t>26515</t>
  </si>
  <si>
    <t>112419</t>
  </si>
  <si>
    <t>RG 26515</t>
  </si>
  <si>
    <t>-7.93516</t>
  </si>
  <si>
    <t>-34.90109</t>
  </si>
  <si>
    <t>PREFEITO PEDRO ERNESTO, S/N</t>
  </si>
  <si>
    <t>112611</t>
  </si>
  <si>
    <t>MARCOS DE CASTRO GUIMARÃES JÚNIOR</t>
  </si>
  <si>
    <t>D687154</t>
  </si>
  <si>
    <t>GARAPU</t>
  </si>
  <si>
    <t>PE60</t>
  </si>
  <si>
    <t>SHOPPING COSTA DOURADA</t>
  </si>
  <si>
    <t>796.9/2020</t>
  </si>
  <si>
    <t>CORPO EM DECOMPOSIÇÃO, REMOVIDO DA ÁGUA PELO CBMPE</t>
  </si>
  <si>
    <t>111954</t>
  </si>
  <si>
    <t>111978</t>
  </si>
  <si>
    <t>111962</t>
  </si>
  <si>
    <t>110.13.2020</t>
  </si>
  <si>
    <t>OF 359/2020</t>
  </si>
  <si>
    <t>3900000772.000546/2020-71</t>
  </si>
  <si>
    <t>EXAME EM NOTEBOOK</t>
  </si>
  <si>
    <t>01(UM)NOTEBOOK UTRA THIN U45L DA MARCA CCE COR PRETA + CABO DE ENERGIA DA MARCA POSITIVO</t>
  </si>
  <si>
    <t>FELIPE DE OLIVEIRA KABBAZ</t>
  </si>
  <si>
    <t>27088/2020</t>
  </si>
  <si>
    <t>D687252</t>
  </si>
  <si>
    <t>TIÚMA</t>
  </si>
  <si>
    <t>ESTRADA MATRIZ DA LUZ</t>
  </si>
  <si>
    <t>PROX 408, FABRICA DE MOVEIS DA ASSEMBLEIA</t>
  </si>
  <si>
    <t>797.9/2020</t>
  </si>
  <si>
    <t>D687263</t>
  </si>
  <si>
    <t>VERA CRUZ ,74</t>
  </si>
  <si>
    <t>ANTES DA ENTRADA DE MARCOS FREIRE</t>
  </si>
  <si>
    <t>798.9/2020</t>
  </si>
  <si>
    <t>-7.985573</t>
  </si>
  <si>
    <t>-35.080773</t>
  </si>
  <si>
    <t>-8,09252</t>
  </si>
  <si>
    <t>-34,57328</t>
  </si>
  <si>
    <t>FEM - PAF                                               PM 998700134/ 997955042</t>
  </si>
  <si>
    <t>112414</t>
  </si>
  <si>
    <t>PM CB ALUIZIO 986425318; DEL ANDRE LUNA</t>
  </si>
  <si>
    <t>EDILENE MARIA DA SILVA</t>
  </si>
  <si>
    <t>LUZIA MARIA DA SILVA</t>
  </si>
  <si>
    <t>10.771.480</t>
  </si>
  <si>
    <t>112613</t>
  </si>
  <si>
    <t>RG 10.771.480</t>
  </si>
  <si>
    <t>D687305</t>
  </si>
  <si>
    <t>IGREJA CATÓLICA/ENGENHO MASSANGANA/ IGREJA FILADELFIA</t>
  </si>
  <si>
    <t>799.9/2020</t>
  </si>
  <si>
    <t>D687319</t>
  </si>
  <si>
    <t>LINDO AMOR 460</t>
  </si>
  <si>
    <t>ASSEM. DE DEUS DA MADUREIRA</t>
  </si>
  <si>
    <t>800.9/2020</t>
  </si>
  <si>
    <t>D687322</t>
  </si>
  <si>
    <t>JARDIM ATLANTICO</t>
  </si>
  <si>
    <t>801.9/2020</t>
  </si>
  <si>
    <t>D687325</t>
  </si>
  <si>
    <t>PRÓX. AO LAVA-JATO/ IGREJA BATISTA</t>
  </si>
  <si>
    <t>802.9/2020</t>
  </si>
  <si>
    <t>PRÓXIMO À DELEGACIA DA VÁRZEA</t>
  </si>
  <si>
    <t>803.9/2020</t>
  </si>
  <si>
    <t>CB GOMES 86178050</t>
  </si>
  <si>
    <t>ALVES LIRA</t>
  </si>
  <si>
    <t>CANAL DO FRAGOSO</t>
  </si>
  <si>
    <t>-8.1562218</t>
  </si>
  <si>
    <t>-34.935715</t>
  </si>
  <si>
    <t>PM 9812 8860 ; DEL BARBARA FORT</t>
  </si>
  <si>
    <t>-7.981508</t>
  </si>
  <si>
    <t>-34.849057</t>
  </si>
  <si>
    <t>ROBERTO FERREIRA DO MONTE</t>
  </si>
  <si>
    <t>SEVERINA GERONIMO DOS SANTOS</t>
  </si>
  <si>
    <t>112606</t>
  </si>
  <si>
    <t>QUATORZE, 706</t>
  </si>
  <si>
    <t>R. TRÊS DE MAIO, 25</t>
  </si>
  <si>
    <t>112614</t>
  </si>
  <si>
    <t>BRUNO PEREIRA ELOI DA SILVA</t>
  </si>
  <si>
    <t>CICERA PEREIRA ELOI DA SILVA</t>
  </si>
  <si>
    <t>112607</t>
  </si>
  <si>
    <t>WEDSON JOSE PEREIRA DA SILVA</t>
  </si>
  <si>
    <t>MARIA JOSE PEREIRA DA SILVA</t>
  </si>
  <si>
    <t>112617</t>
  </si>
  <si>
    <t>VITOR MARCIO DA SILVA</t>
  </si>
  <si>
    <t>MARCIONE MARIA DOS SANTOS</t>
  </si>
  <si>
    <t>112605</t>
  </si>
  <si>
    <t>D687352</t>
  </si>
  <si>
    <t>-7.90266</t>
  </si>
  <si>
    <t>-34.897548</t>
  </si>
  <si>
    <t>RUA NOVA</t>
  </si>
  <si>
    <t>804.9/2020</t>
  </si>
  <si>
    <t>Cleiton da Silva Conrado</t>
  </si>
  <si>
    <t>Eliane Maria da Silva</t>
  </si>
  <si>
    <t>8477312</t>
  </si>
  <si>
    <t>112407</t>
  </si>
  <si>
    <t>RG 8477312</t>
  </si>
  <si>
    <t>8.357584</t>
  </si>
  <si>
    <t>35.014476</t>
  </si>
  <si>
    <t>ENGENHO MASSANGANA</t>
  </si>
  <si>
    <t>8.0680397</t>
  </si>
  <si>
    <t>35.0007371</t>
  </si>
  <si>
    <t>Equipe deslocou-se para esse caso após o caso 803.9/20 (Várzea)</t>
  </si>
  <si>
    <t>8.045501</t>
  </si>
  <si>
    <t>34.961987</t>
  </si>
  <si>
    <t>D687529</t>
  </si>
  <si>
    <t>DOIS IRMAOS</t>
  </si>
  <si>
    <t>PROFESSOR CLAUDIO SELVA</t>
  </si>
  <si>
    <t>VALE DO AMANHECER, POR TRAS DA UFRPE</t>
  </si>
  <si>
    <t>808.9/2020</t>
  </si>
  <si>
    <t>D687408</t>
  </si>
  <si>
    <t>DISTRITO INDUSTRIAL</t>
  </si>
  <si>
    <t>RODOVIA PE-60</t>
  </si>
  <si>
    <t>DENTRO DA UNILEVER</t>
  </si>
  <si>
    <t>805.9/2020</t>
  </si>
  <si>
    <t>VITIMA FOI ROUBAR, HAVENDO TROCA DE TIROS COM O VIGILANTE DENTRO DA EMPRESA UNILEVER/ SGT VALDIR 979164132</t>
  </si>
  <si>
    <t>D687452</t>
  </si>
  <si>
    <t>7,781768</t>
  </si>
  <si>
    <t>-35,112544</t>
  </si>
  <si>
    <t>ARAÇOIABA</t>
  </si>
  <si>
    <t>RODOVIA PE 41</t>
  </si>
  <si>
    <t>806.9/2020</t>
  </si>
  <si>
    <t>SGT EVANIO 994222779</t>
  </si>
  <si>
    <t>D687481</t>
  </si>
  <si>
    <t>8,3,33,991</t>
  </si>
  <si>
    <t>34,56,16,002</t>
  </si>
  <si>
    <t>COMUNIDADE CALCINHA PRETA</t>
  </si>
  <si>
    <t>PPO ENGENHO DO MEIO</t>
  </si>
  <si>
    <t>807.9/2020</t>
  </si>
  <si>
    <t>PM 997137805</t>
  </si>
  <si>
    <t>D687507</t>
  </si>
  <si>
    <t>-8.3976470</t>
  </si>
  <si>
    <t>-35.0439270</t>
  </si>
  <si>
    <t>VILA DO ESTALEIRO ATLANTICO SUL</t>
  </si>
  <si>
    <t>RODOVIA PE 60, QUADRA 21, CASA N°14</t>
  </si>
  <si>
    <t>72.10/2020</t>
  </si>
  <si>
    <t>REVOLVER</t>
  </si>
  <si>
    <t>VALMIR LOPES DA SILVA</t>
  </si>
  <si>
    <t>MARIA DE LOURDES DA SILVA</t>
  </si>
  <si>
    <t>7784637</t>
  </si>
  <si>
    <t>111557</t>
  </si>
  <si>
    <t>RG 7784637</t>
  </si>
  <si>
    <t>JOAO BATISTA DOMINGOS DE VASCONCELOS</t>
  </si>
  <si>
    <t>SEVERINA DE FREITAS GONÇALVES</t>
  </si>
  <si>
    <t>7.932.466</t>
  </si>
  <si>
    <t>112624</t>
  </si>
  <si>
    <t>RG 7.932.466</t>
  </si>
  <si>
    <t>GABRIEL DA SILVA SANTOS</t>
  </si>
  <si>
    <t>MARIA JEUSA DA SILVA</t>
  </si>
  <si>
    <t>112625</t>
  </si>
  <si>
    <t>D687547</t>
  </si>
  <si>
    <t>SÍTIO FRAGOSO</t>
  </si>
  <si>
    <t>NOVO HORIZONTE</t>
  </si>
  <si>
    <t>S/N. PRÓX. AO ANTIGO BAR DO FAÍSCA. ACESSO À RUA PELA AV. FORTALEZA</t>
  </si>
  <si>
    <t>809.9/2020</t>
  </si>
  <si>
    <t>INTERNO - PAF - MASCULINO.</t>
  </si>
  <si>
    <t>PROJÉTEIS COM IMPACTAÇÕES</t>
  </si>
  <si>
    <t>SWAB COM DNA DE CONTATO (CABO DA ANTENA QUE ESTAVA NA TELEVISÃO ROUBADA)</t>
  </si>
  <si>
    <t>MÁSCARA DE TECIDO</t>
  </si>
  <si>
    <t>MÁSCARA DE TECIDO PRETO</t>
  </si>
  <si>
    <t>D687561</t>
  </si>
  <si>
    <t>CENTRO DE CONVENÇÕES/EDIFIO CANCUN</t>
  </si>
  <si>
    <t>810.9/2020</t>
  </si>
  <si>
    <t>PAF; MASCULINO; CONATATO: CB ADILSON - 988614158.</t>
  </si>
  <si>
    <t>-8,030182</t>
  </si>
  <si>
    <t>-34,878339</t>
  </si>
  <si>
    <t>RUA MARQUÊS DE ABRANTES, (EM FRENTE AO Nº 143)</t>
  </si>
  <si>
    <t>LUAN GUILHERME DE OLIVEIRA DA SILVA</t>
  </si>
  <si>
    <t>MARIA ELIZABETE DA SILVA</t>
  </si>
  <si>
    <t>10020691</t>
  </si>
  <si>
    <t>112619</t>
  </si>
  <si>
    <t>RG 10020691</t>
  </si>
  <si>
    <t>D687597</t>
  </si>
  <si>
    <t>PIRAPAMA</t>
  </si>
  <si>
    <t>DENTRO DO CLUBE CIDA PARK</t>
  </si>
  <si>
    <t>EM FRENTE A FÁBRICA DE PIRAPAMA</t>
  </si>
  <si>
    <t>811.9/2020</t>
  </si>
  <si>
    <t>DUPLO HOMÍCIDIO-PAF-MASC-FEM</t>
  </si>
  <si>
    <t>8.364922</t>
  </si>
  <si>
    <t>35.035446</t>
  </si>
  <si>
    <t>8.009909</t>
  </si>
  <si>
    <t>34.955159</t>
  </si>
  <si>
    <t>CB ANDRE 985312361</t>
  </si>
  <si>
    <t>111966</t>
  </si>
  <si>
    <t>MAYARA LIMA DA SILVA</t>
  </si>
  <si>
    <t>ANA PAULA QUEIROZ DA SILVA</t>
  </si>
  <si>
    <t>112620</t>
  </si>
  <si>
    <t>LUANDERSON ROBERTO DA SILVA SANTOS</t>
  </si>
  <si>
    <t>EDILEUZA MARIA SEVERIANO DA SILVA</t>
  </si>
  <si>
    <t>112623</t>
  </si>
  <si>
    <t>D687616</t>
  </si>
  <si>
    <t>ENGENHO CRAUASSU</t>
  </si>
  <si>
    <t>812.9/2020</t>
  </si>
  <si>
    <t>PAF; 1 VÍTIMA FEMININA NO LOCAL; 3 VÍTIMAS SOCORRIDAS; CONTATO DA PM: 99788-0031</t>
  </si>
  <si>
    <t>MARIA ORLENA DA SILVA</t>
  </si>
  <si>
    <t>JUBELITA MARIA DA SILVA</t>
  </si>
  <si>
    <t>9.912.974</t>
  </si>
  <si>
    <t>112628</t>
  </si>
  <si>
    <t>RG 9.912.974</t>
  </si>
  <si>
    <t>EVELIN SUENIA DA SILVA</t>
  </si>
  <si>
    <t>JOSENICE ALVES DA SILVA</t>
  </si>
  <si>
    <t>112621</t>
  </si>
  <si>
    <t>ISMAEL LIMA DAS VIRGENS</t>
  </si>
  <si>
    <t>ANA MARIA LIMA</t>
  </si>
  <si>
    <t>112622</t>
  </si>
  <si>
    <t>D687693</t>
  </si>
  <si>
    <t>-8.0595240</t>
  </si>
  <si>
    <t>-34.8968490</t>
  </si>
  <si>
    <t>BOA VISTA</t>
  </si>
  <si>
    <t>RUA DAS FRONTEIRAS, N°93</t>
  </si>
  <si>
    <t>POR TRÁS DO MEMORIAL SÃO JOSÉ</t>
  </si>
  <si>
    <t>813.9/2020</t>
  </si>
  <si>
    <t>CB WAGNER 999575655</t>
  </si>
  <si>
    <t>JOÃO XAVIER DE MELO</t>
  </si>
  <si>
    <t>NILZA BRAGA DA SILVA</t>
  </si>
  <si>
    <t>3552190</t>
  </si>
  <si>
    <t>112612</t>
  </si>
  <si>
    <t>RG 3552190</t>
  </si>
  <si>
    <t>D687737</t>
  </si>
  <si>
    <t>NOVA CAMELA</t>
  </si>
  <si>
    <t>PRÓX AO ESTÁDIO DE FUTEBOL/BAR DA MACAXEIRA/BAR DO PAULISTA</t>
  </si>
  <si>
    <t>814.9/2020</t>
  </si>
  <si>
    <t>-8,51345</t>
  </si>
  <si>
    <t>-35,1204</t>
  </si>
  <si>
    <t>DUPLO HOMICÍDIO, PAF, UM CORPO EM VIA PÚBLICA, OUTRO CORPO DENTRO DE RESIDÊNCIA.</t>
  </si>
  <si>
    <t>GILIARDE JOSÉ DA SILVA JESUS</t>
  </si>
  <si>
    <t>MARIA JOSÉ ALVES DA SILVA</t>
  </si>
  <si>
    <t>10780677</t>
  </si>
  <si>
    <t>112615</t>
  </si>
  <si>
    <t>RG 10780677</t>
  </si>
  <si>
    <t>ALDEMIR BENTO DA SILVA</t>
  </si>
  <si>
    <t>MARIA RAMOS DA SILVA</t>
  </si>
  <si>
    <t>8277850</t>
  </si>
  <si>
    <t>112631</t>
  </si>
  <si>
    <t>RG 8277850</t>
  </si>
  <si>
    <t>111.13/2020</t>
  </si>
  <si>
    <t>OF 9005.01.000384/2020</t>
  </si>
  <si>
    <t>BO20E2103000484</t>
  </si>
  <si>
    <t>01-APARELHO CELULAR DA MARCA SAMSUNG DE COR DOURADA, IMEI: 354921/08/847415/9</t>
  </si>
  <si>
    <t>RENATO SILVA DO NASCIMENTO</t>
  </si>
  <si>
    <t>27651/2020</t>
  </si>
  <si>
    <t>D687754</t>
  </si>
  <si>
    <t>PIEDADE/CANDEIAS</t>
  </si>
  <si>
    <t>RUA GUARARAPES, 805</t>
  </si>
  <si>
    <t>PRÓXIMO AO TERMINAL DO LORETO E BAR DA TENDA</t>
  </si>
  <si>
    <t>815.9/2020</t>
  </si>
  <si>
    <t>0154/2020</t>
  </si>
  <si>
    <t>MARCOS FREIRE</t>
  </si>
  <si>
    <t>AVENIDA FORTE DO BRUM</t>
  </si>
  <si>
    <t>73.10/2020</t>
  </si>
  <si>
    <t>CISTERNA ONDE CORPO FOI ENCONTRADO NO INICIO DO ANO.</t>
  </si>
  <si>
    <t>-8.187652</t>
  </si>
  <si>
    <t>-34.931007</t>
  </si>
  <si>
    <t>TEREZINHA DE JESUS DA SILVA</t>
  </si>
  <si>
    <t>106834</t>
  </si>
  <si>
    <t>THOMAS MACIEL SANTOS CUNHA BARBOSA</t>
  </si>
  <si>
    <t>MARIA VALDAIR SANTOS</t>
  </si>
  <si>
    <t>112627</t>
  </si>
  <si>
    <t>D687794</t>
  </si>
  <si>
    <t>PROF RUTILHO</t>
  </si>
  <si>
    <t>PROX A PRAÇA PROF RUTILHO</t>
  </si>
  <si>
    <t>816.9/2020</t>
  </si>
  <si>
    <t>PAF EXT MASC</t>
  </si>
  <si>
    <t>D687791</t>
  </si>
  <si>
    <t>RUA MANOEL BIONE DE ARAÚJO</t>
  </si>
  <si>
    <t>EM FRENTE AO MERCADINHO DO PATETA</t>
  </si>
  <si>
    <t>817.9/2020</t>
  </si>
  <si>
    <t>PAF-EXTERNO</t>
  </si>
  <si>
    <t>-8.0887</t>
  </si>
  <si>
    <t>-34.9671</t>
  </si>
  <si>
    <t>josé joao vitor gomes dos santos</t>
  </si>
  <si>
    <t>claudenir gomes de souza</t>
  </si>
  <si>
    <t>112630</t>
  </si>
  <si>
    <t>-7.952648</t>
  </si>
  <si>
    <t>-35.003731</t>
  </si>
  <si>
    <t>5 PEDRAS</t>
  </si>
  <si>
    <t>ROBERTO RIBEIRO ALVES</t>
  </si>
  <si>
    <t>SEVERINA MARIA RIBEIRO ALVES</t>
  </si>
  <si>
    <t>6175799</t>
  </si>
  <si>
    <t>112635</t>
  </si>
  <si>
    <t>RG 6175799</t>
  </si>
  <si>
    <t>D687845</t>
  </si>
  <si>
    <t>CAIXA D ÁGUA</t>
  </si>
  <si>
    <t>AGAMENON GONCALVES</t>
  </si>
  <si>
    <t>APÓS OPCAO MÓVEIS</t>
  </si>
  <si>
    <t>818.9/2020</t>
  </si>
  <si>
    <t>CORPO EM UM RIO</t>
  </si>
  <si>
    <t>D687862</t>
  </si>
  <si>
    <t>CAXANGÁ</t>
  </si>
  <si>
    <t>SENTIDO CAMARAGIBE, PROX A UPA DA CAXANGÁ E DO RESIDENCIAL MARCOS FREIRE</t>
  </si>
  <si>
    <t>819.9/2020</t>
  </si>
  <si>
    <t>112.13/2020</t>
  </si>
  <si>
    <t>OF 143/2020</t>
  </si>
  <si>
    <t xml:space="preserve">DIEGO ACIOLI </t>
  </si>
  <si>
    <t>01- DVD-R</t>
  </si>
  <si>
    <t>113.13/2020</t>
  </si>
  <si>
    <t>OF 280/2020</t>
  </si>
  <si>
    <t>BO 20E2104000986</t>
  </si>
  <si>
    <t>RODOLFO CARTAXO</t>
  </si>
  <si>
    <t>02- CELULARES DA MARCA MOTOROLA SENDO UM DE COR CINZA E O OUTRO DE COR DOURADO</t>
  </si>
  <si>
    <t>REF. AO CASO Nº 799.9.2020 DUPLO HOMICÍDIOS</t>
  </si>
  <si>
    <t>114.13/2020</t>
  </si>
  <si>
    <t>OF 222/2020</t>
  </si>
  <si>
    <t>BO 20E2103001081</t>
  </si>
  <si>
    <t>14ªCP  VÁRZEA</t>
  </si>
  <si>
    <t>01-CELULAR DA MAR CA SAMSUNG DE COR PRETA</t>
  </si>
  <si>
    <t>REF.AO CASO 803.9.2020.</t>
  </si>
  <si>
    <t>-8.000251</t>
  </si>
  <si>
    <t>-34.902268</t>
  </si>
  <si>
    <t>112657</t>
  </si>
  <si>
    <t>27935/2020</t>
  </si>
  <si>
    <t>27938/2020</t>
  </si>
  <si>
    <t>-8.024982</t>
  </si>
  <si>
    <t>-34.9612810</t>
  </si>
  <si>
    <t>VÍTIMA DENTRO DE UM VEÍCULO 1 (GOL), PAF, MASCULINO, SG WESLEY 98735-4807. VEÍCULO 2 ABANDONADO (-8.026441, -34.965389) PELOS HOMICIDAS FORD FIESTA01.5 BRANCO, PLACA PFY5775, 2013/2014</t>
  </si>
  <si>
    <t>PGP0672</t>
  </si>
  <si>
    <t>VW NOVO GOL, PRATA, 2013/2014</t>
  </si>
  <si>
    <t>PAULO UBIRATAN FIGUEIROA NOGUEIRA</t>
  </si>
  <si>
    <t>MARLEIDE MARIA FERREIRA FIGUEIROA</t>
  </si>
  <si>
    <t>7376894</t>
  </si>
  <si>
    <t>112658</t>
  </si>
  <si>
    <t>RG 7376894</t>
  </si>
  <si>
    <t>D687880</t>
  </si>
  <si>
    <t>-8.185450</t>
  </si>
  <si>
    <t>-34949722</t>
  </si>
  <si>
    <t>JARDIM PRAZERES</t>
  </si>
  <si>
    <t>SÃO CRISTOVAO</t>
  </si>
  <si>
    <t>PRÓX. ESCOLA CRISTO VIVE</t>
  </si>
  <si>
    <t>820.9/2020</t>
  </si>
  <si>
    <t>PAF - MASCULINO - VÍTIMA NO INTERIOR DO VEÍCULO POLO PRATA PLACAQXI2672 (BELO HORIZONTE), PM 98867-0654</t>
  </si>
  <si>
    <t>QXI2672</t>
  </si>
  <si>
    <t>POLO PRATA</t>
  </si>
  <si>
    <t>THIAGO BEZERRA DE FRANÇA</t>
  </si>
  <si>
    <t>SEVERINA BEZERRA DA SILVA</t>
  </si>
  <si>
    <t>8503130 SDS PE</t>
  </si>
  <si>
    <t>112603</t>
  </si>
  <si>
    <t>RG 8503130 SDS PE</t>
  </si>
  <si>
    <t>D687914</t>
  </si>
  <si>
    <t>AV 04</t>
  </si>
  <si>
    <t>MARCEARIA DA CARLA E BLOCO 21</t>
  </si>
  <si>
    <t>821.9/2020</t>
  </si>
  <si>
    <t>-8.126331</t>
  </si>
  <si>
    <t>-35.0279</t>
  </si>
  <si>
    <t>DOIS PROJETEIS</t>
  </si>
  <si>
    <t>JOAB SILVA DE OLIVEIRA</t>
  </si>
  <si>
    <t>GERUZA SILVA DE MELO</t>
  </si>
  <si>
    <t>112626</t>
  </si>
  <si>
    <t>PE-05</t>
  </si>
  <si>
    <t>coletados no veículo</t>
  </si>
  <si>
    <t>CELULAR DA MARCA ALCATEL</t>
  </si>
  <si>
    <t>COCAÍNA</t>
  </si>
  <si>
    <t>mg</t>
  </si>
  <si>
    <t>CNH</t>
  </si>
  <si>
    <t>D687969</t>
  </si>
  <si>
    <t>CAMPINA DO BARRETO</t>
  </si>
  <si>
    <t>DOUTOR ELIAS GOMES, 20</t>
  </si>
  <si>
    <t>EM FRENTE DAPONTE DE PEIXINHOS</t>
  </si>
  <si>
    <t>822.9/2020</t>
  </si>
  <si>
    <t>PM: 997663893</t>
  </si>
  <si>
    <t>28005/2020</t>
  </si>
  <si>
    <t>115.13/2020</t>
  </si>
  <si>
    <t>OF. 2020.0904.003787</t>
  </si>
  <si>
    <t>PROC. 000782-10.2017.8.17.0730</t>
  </si>
  <si>
    <t>EXAME EM DVD</t>
  </si>
  <si>
    <t>MARCELO F. LEAL OLIVEIRA</t>
  </si>
  <si>
    <t>COMARCA DE IPOJUCA</t>
  </si>
  <si>
    <t>04- DVDs</t>
  </si>
  <si>
    <t>-8.016304</t>
  </si>
  <si>
    <t>-34.880040</t>
  </si>
  <si>
    <t>D687978</t>
  </si>
  <si>
    <t>-8,0694036</t>
  </si>
  <si>
    <t>-35,0008612</t>
  </si>
  <si>
    <t>RUA 14</t>
  </si>
  <si>
    <t>PRÓXIMO A IGREJA ASSEMBLEIA DE DEUS</t>
  </si>
  <si>
    <t>823.9/2020</t>
  </si>
  <si>
    <t>PAF - EXTERNO</t>
  </si>
  <si>
    <t>05</t>
  </si>
  <si>
    <t>05 ESTOJOS</t>
  </si>
  <si>
    <t>01 ESTOJO</t>
  </si>
  <si>
    <t>112639</t>
  </si>
  <si>
    <t>JONATHA BISBO DA SILVA</t>
  </si>
  <si>
    <t>ZELIA BISBO DOS SANTOS</t>
  </si>
  <si>
    <t>9248081</t>
  </si>
  <si>
    <t>112659</t>
  </si>
  <si>
    <t>RG 9248081</t>
  </si>
  <si>
    <t>D687990</t>
  </si>
  <si>
    <t>-8.189190</t>
  </si>
  <si>
    <t>-34.925075</t>
  </si>
  <si>
    <t>MACEDO JESUS, 320</t>
  </si>
  <si>
    <t>PROX AO BAR O SERTANEJO NA CURVA DO S</t>
  </si>
  <si>
    <t>824.9/2020</t>
  </si>
  <si>
    <t>98869-9667-PAF-MASC</t>
  </si>
  <si>
    <t>3 unidades em duplicata</t>
  </si>
  <si>
    <t>JOAO MARQUES DE FARIAS NETO</t>
  </si>
  <si>
    <t>EDNALVA MARQUES DE FARIAS</t>
  </si>
  <si>
    <t>112640</t>
  </si>
  <si>
    <t>D688060</t>
  </si>
  <si>
    <t>BREJO DE BEBERIBE</t>
  </si>
  <si>
    <t>VER OTACILIO DE AZEVEDO</t>
  </si>
  <si>
    <t>CONJ HAB CINGAPURA, ED JOSUE PINTO BL1</t>
  </si>
  <si>
    <t>825.9/2020</t>
  </si>
  <si>
    <t>-8.0031111</t>
  </si>
  <si>
    <t>-34.9176762</t>
  </si>
  <si>
    <t>RITA BEZERRA DE MENEZES DA SILVA</t>
  </si>
  <si>
    <t>JOSEFA CORREIA DE ARAUJO</t>
  </si>
  <si>
    <t>112638</t>
  </si>
  <si>
    <t>D688085</t>
  </si>
  <si>
    <t>QUATRO CANTOS</t>
  </si>
  <si>
    <t>MARIA DO CARMO MENEZES, 17</t>
  </si>
  <si>
    <t>CASA</t>
  </si>
  <si>
    <t>826.9/2020</t>
  </si>
  <si>
    <t>PM GT26311 - 987242600</t>
  </si>
  <si>
    <t>235/2020</t>
  </si>
  <si>
    <t>PROX AO TIP</t>
  </si>
  <si>
    <t>74.10/2020</t>
  </si>
  <si>
    <t>VEÍCULO PERICIADO NO PÁTIO DO DHPP FIAT PÁLIO WEEKEND 2008/2009 PLACA: KGS7150</t>
  </si>
  <si>
    <t>KGS7150</t>
  </si>
  <si>
    <t>FIAT PÁLIO WEEKEND 2008/2009</t>
  </si>
  <si>
    <t>D688126</t>
  </si>
  <si>
    <t>-8.08605</t>
  </si>
  <si>
    <t>-34.97503</t>
  </si>
  <si>
    <t>PROX A ESTAÇÃO ALTO DO CÉU</t>
  </si>
  <si>
    <t>827.9/2020</t>
  </si>
  <si>
    <t>PAF - MASCULINO - SD SANTOS (87) 999575417</t>
  </si>
  <si>
    <t>QUATRO PROJETEIS CALIBRE .40</t>
  </si>
  <si>
    <t>QUATRO ESTOJOS CALIBRE .40</t>
  </si>
  <si>
    <t>102642</t>
  </si>
  <si>
    <t>AVENIDA CENTRAL DA COLINA</t>
  </si>
  <si>
    <t>D688243</t>
  </si>
  <si>
    <t>-7,977983</t>
  </si>
  <si>
    <t>-34,850677</t>
  </si>
  <si>
    <t>MACASSITA 142</t>
  </si>
  <si>
    <t>ANTIGA ANTENA DA BCP</t>
  </si>
  <si>
    <t>828.9/2020</t>
  </si>
  <si>
    <t>PM 987065751</t>
  </si>
  <si>
    <t>ISAQUIEL AVELINO DE SOUZA JUNIOR</t>
  </si>
  <si>
    <t>MAURICEIA JUVENTINO DA SILVA</t>
  </si>
  <si>
    <t>112646</t>
  </si>
  <si>
    <t>D688303</t>
  </si>
  <si>
    <t>-8.014325</t>
  </si>
  <si>
    <t>-34.887053</t>
  </si>
  <si>
    <t>FUNDÃO</t>
  </si>
  <si>
    <t>BATAGUAÇU, Nº250 A</t>
  </si>
  <si>
    <t>ALTO MIRAMAR; PRAÇA DE FUNDÃO</t>
  </si>
  <si>
    <t>829.9/2020</t>
  </si>
  <si>
    <t>PAF - MASCULINO - SD MEDEIROS 988289680</t>
  </si>
  <si>
    <t>D688302</t>
  </si>
  <si>
    <t>-7.8320534</t>
  </si>
  <si>
    <t>-34.9190458</t>
  </si>
  <si>
    <t>CARDEAL</t>
  </si>
  <si>
    <t>830.9/2020</t>
  </si>
  <si>
    <t>PM 88267679</t>
  </si>
  <si>
    <t>UM PROJETIL</t>
  </si>
  <si>
    <t>AMOSTRA COLETADA DA MUNIÇÃO</t>
  </si>
  <si>
    <t>FERNANDO SANTOS DE ARAÚJO</t>
  </si>
  <si>
    <t>IRENE MARIA DOS SANTOS</t>
  </si>
  <si>
    <t>4554219</t>
  </si>
  <si>
    <t>112641</t>
  </si>
  <si>
    <t>RG 4554219</t>
  </si>
  <si>
    <t>ROBERTO PEREIRA DE LIMA JUNIOR</t>
  </si>
  <si>
    <t>MARIA DE FATIMA A. DOS SANTOS</t>
  </si>
  <si>
    <t>112637</t>
  </si>
  <si>
    <t>28655/2020</t>
  </si>
  <si>
    <t>01DVR</t>
  </si>
  <si>
    <t>116.13/2020</t>
  </si>
  <si>
    <t>OF. 237/2020</t>
  </si>
  <si>
    <t>09901.9005.00005/2020-2.3</t>
  </si>
  <si>
    <t>01- CELULAR MULTILASER,TELA DANIFICADA, AZUL/PRETO, IMEI: 357670091162858</t>
  </si>
  <si>
    <t>VITOR LIMA DA SILVA</t>
  </si>
  <si>
    <t>---------</t>
  </si>
  <si>
    <t>831.9/2020</t>
  </si>
  <si>
    <t>PAF MASC</t>
  </si>
  <si>
    <t>D688414</t>
  </si>
  <si>
    <t>PROXIMO AO MERCADAO</t>
  </si>
  <si>
    <t>832.9/2020</t>
  </si>
  <si>
    <t>HOMICÍDIO CONSUMADO NO MERCADO PUBLICO DO CABO DE SANTO AGOSTINHO.</t>
  </si>
  <si>
    <t>D688401</t>
  </si>
  <si>
    <t>-8.1788430</t>
  </si>
  <si>
    <t>-34.9249680</t>
  </si>
  <si>
    <t>FRAGMENTO BALÍSTICO</t>
  </si>
  <si>
    <t>112647</t>
  </si>
  <si>
    <t>JONATA GOMES DA SILVA</t>
  </si>
  <si>
    <t>9594315</t>
  </si>
  <si>
    <t>112634</t>
  </si>
  <si>
    <t>RG 9594315</t>
  </si>
  <si>
    <t>ENCAMISAMENTO DE PROJÉTIL COM DEFORMAÇÕES PLÁSTICAS</t>
  </si>
  <si>
    <t>NÚCLEO DE PROJÉTIL</t>
  </si>
  <si>
    <t>NÚCLEO DE PROJÉTIL FEITO EM CHUMBO</t>
  </si>
  <si>
    <t>ELIZIÁRIO MARCELINO DE BARROS NETO</t>
  </si>
  <si>
    <t>LUZIA GOMES DOS SANTOS</t>
  </si>
  <si>
    <t>112408</t>
  </si>
  <si>
    <t>D688456</t>
  </si>
  <si>
    <t>CASA AMARELA</t>
  </si>
  <si>
    <t>RUA BUGARI S/N</t>
  </si>
  <si>
    <t>PRÓXIMO À UPINHA</t>
  </si>
  <si>
    <t>833.9/2020</t>
  </si>
  <si>
    <t>CORPO EM UM CAMINHÃO, PAF</t>
  </si>
  <si>
    <t>D688449</t>
  </si>
  <si>
    <t>-8,221778</t>
  </si>
  <si>
    <t>-34,961366</t>
  </si>
  <si>
    <t>PONTEZINHA</t>
  </si>
  <si>
    <t>QUATRO</t>
  </si>
  <si>
    <t>POSTO ROTA DO SOL</t>
  </si>
  <si>
    <t>834.9/2020</t>
  </si>
  <si>
    <t>PM 987209311</t>
  </si>
  <si>
    <t>EMERSON DOS SANTOS BONFIM</t>
  </si>
  <si>
    <t>9031909</t>
  </si>
  <si>
    <t>112632</t>
  </si>
  <si>
    <t>RG 9031909</t>
  </si>
  <si>
    <t>OLIVIER PINTO PEIXOTO FILHO</t>
  </si>
  <si>
    <t>MARIZE MARIA DA SILVA</t>
  </si>
  <si>
    <t>112648</t>
  </si>
  <si>
    <t>D688469</t>
  </si>
  <si>
    <t>SÍTIO DOS MARCOS</t>
  </si>
  <si>
    <t>ENTRADA DO MATADOURO</t>
  </si>
  <si>
    <t>835.9/2020</t>
  </si>
  <si>
    <t>PAF/MASCULINO - PM SGT FARIAS 983603347</t>
  </si>
  <si>
    <t>KHP0670</t>
  </si>
  <si>
    <t>CARRO PIPA</t>
  </si>
  <si>
    <t>-7,820313</t>
  </si>
  <si>
    <t>-34,902680</t>
  </si>
  <si>
    <t>SERGIO FERREIRA DE LIMA</t>
  </si>
  <si>
    <t>MARIA DAS GRAÇAS SABINO DA SILVA</t>
  </si>
  <si>
    <t>5062227</t>
  </si>
  <si>
    <t>112652</t>
  </si>
  <si>
    <t>RG 5062227</t>
  </si>
  <si>
    <t>D688519</t>
  </si>
  <si>
    <t>AMARO BRANCO</t>
  </si>
  <si>
    <t>AFONSO MARIA 308</t>
  </si>
  <si>
    <t>PRAÇA DO AMARO BRANCO</t>
  </si>
  <si>
    <t>836.9/2020</t>
  </si>
  <si>
    <t>PM 988613246</t>
  </si>
  <si>
    <t>3900000011.002989/2020-17</t>
  </si>
  <si>
    <t>ESTRADA DO FRIO, 1000</t>
  </si>
  <si>
    <t>UPA JARDIM PAULISTA</t>
  </si>
  <si>
    <t>75.10/2020</t>
  </si>
  <si>
    <t>FIAT PALIO DE PLACA KKA0398</t>
  </si>
  <si>
    <t>JEFFERSON MENDES DE FRANÇA</t>
  </si>
  <si>
    <t>-80105230</t>
  </si>
  <si>
    <t>-348462410</t>
  </si>
  <si>
    <t>112651</t>
  </si>
  <si>
    <t>D688523</t>
  </si>
  <si>
    <t>JIQUIÁ</t>
  </si>
  <si>
    <t>RUA VISTA NOVA</t>
  </si>
  <si>
    <t>PROXIMO AO TERMINAL DE ONIBUS DO JIQUIA</t>
  </si>
  <si>
    <t>837.9/2020</t>
  </si>
  <si>
    <t>CB. EDUARDO SILVA 988250171</t>
  </si>
  <si>
    <t>117.13/2020</t>
  </si>
  <si>
    <t>OF.9001.01.000333/2020</t>
  </si>
  <si>
    <t>20E2103001108</t>
  </si>
  <si>
    <t>3900000769.000227/2020-15</t>
  </si>
  <si>
    <t>DIEGO ACIOLI</t>
  </si>
  <si>
    <t>01-CELULAR DA MARCA MOTOROLA,XT-1600, COR PRETA(VITIMA)</t>
  </si>
  <si>
    <t>28957/2020</t>
  </si>
  <si>
    <t>28960/2020</t>
  </si>
  <si>
    <t>-8,089576</t>
  </si>
  <si>
    <t>-34,919444</t>
  </si>
  <si>
    <t>WAMBERGSON SOARES DO NASCIMENTO</t>
  </si>
  <si>
    <t>118.13/2020</t>
  </si>
  <si>
    <t>OF. 373/2020</t>
  </si>
  <si>
    <t>3900000772.000569/2020-86</t>
  </si>
  <si>
    <t>FELPE DE OLIVEIRA KABBAZ</t>
  </si>
  <si>
    <t>CELITA VALDEMAR DOS SANTOS</t>
  </si>
  <si>
    <t>4960894</t>
  </si>
  <si>
    <t>112618</t>
  </si>
  <si>
    <t>RG 4960894</t>
  </si>
  <si>
    <t>119.13/2020</t>
  </si>
  <si>
    <t>57/2020</t>
  </si>
  <si>
    <t>01 SAMSUNG GALAXY S8</t>
  </si>
  <si>
    <t>D688579</t>
  </si>
  <si>
    <t>-8.044691</t>
  </si>
  <si>
    <t>-34.916682</t>
  </si>
  <si>
    <t>TORRE</t>
  </si>
  <si>
    <t>RUA SOUZA BANDEIRA, 12</t>
  </si>
  <si>
    <t>EM FRENTE À COMPESA</t>
  </si>
  <si>
    <t>838.9/2020</t>
  </si>
  <si>
    <t>PAF, MASCULINO. PM 98861.0454</t>
  </si>
  <si>
    <t>WALDECIR FERREIRA DIAS</t>
  </si>
  <si>
    <t>MARIA DAS NEVES SOARES FERREIRA</t>
  </si>
  <si>
    <t>112643</t>
  </si>
  <si>
    <t>D688608</t>
  </si>
  <si>
    <t>AÇOUGUE</t>
  </si>
  <si>
    <t>839.9/2020</t>
  </si>
  <si>
    <t>PAF -  MASCULINO - VITIMA DENTRO DE UMA MATA NA RESERVA DA PITANGA - SG ALDO 988489281</t>
  </si>
  <si>
    <t>D688618</t>
  </si>
  <si>
    <t>EXP TEODORO SATIVA</t>
  </si>
  <si>
    <t>PXÓXIMO A PADARIA DO ALTO DO MARACANÃ</t>
  </si>
  <si>
    <t>840.9/2020</t>
  </si>
  <si>
    <t>PM 985146280</t>
  </si>
  <si>
    <t>03 projetis</t>
  </si>
  <si>
    <t>JEFFERSON DOS SANTOS EUSTAQUIO RAMOS</t>
  </si>
  <si>
    <t>GERALDA OLEGÁRIO DOS SANTOS</t>
  </si>
  <si>
    <t>10797110</t>
  </si>
  <si>
    <t>112653</t>
  </si>
  <si>
    <t>RG 10797110</t>
  </si>
  <si>
    <t>-7,8469360</t>
  </si>
  <si>
    <t>-34,9278300</t>
  </si>
  <si>
    <t>PITANGA 1</t>
  </si>
  <si>
    <t>ESTRADA QUE DÁ ACESSO AO AÇUDE</t>
  </si>
  <si>
    <t>D688641</t>
  </si>
  <si>
    <t>-8,140676</t>
  </si>
  <si>
    <t>-34,947061</t>
  </si>
  <si>
    <t>BR 101 SUL</t>
  </si>
  <si>
    <t>KM 78,5, PRÓXIMO AO ETE (ESCOLA TÉCNICA)</t>
  </si>
  <si>
    <t>841.9/2020</t>
  </si>
  <si>
    <t>PM: (83) 98189 2299</t>
  </si>
  <si>
    <t>D688676</t>
  </si>
  <si>
    <t>-7,985644</t>
  </si>
  <si>
    <t>-34,913478</t>
  </si>
  <si>
    <t>ALTO DA BONDADE</t>
  </si>
  <si>
    <t>ESCOLA PASTOR DAVI</t>
  </si>
  <si>
    <t>843.9/2020</t>
  </si>
  <si>
    <t>PM 984337317</t>
  </si>
  <si>
    <t>-8.003961</t>
  </si>
  <si>
    <t>-34.908633</t>
  </si>
  <si>
    <t>D688646</t>
  </si>
  <si>
    <t>-8.085527</t>
  </si>
  <si>
    <t>-34.970282</t>
  </si>
  <si>
    <t>TRAVESSA DA PARNAIBA</t>
  </si>
  <si>
    <t>PROX AO POSTO MEDICO DA MARIA TEREZA</t>
  </si>
  <si>
    <t>842.9/2020</t>
  </si>
  <si>
    <t>2 ESTOJOS</t>
  </si>
  <si>
    <t>01 PROJETIL</t>
  </si>
  <si>
    <t>112636</t>
  </si>
  <si>
    <t>MAVEN NILSON DA SILVA</t>
  </si>
  <si>
    <t>JACILENE MARIA DA SILVA</t>
  </si>
  <si>
    <t>10498170</t>
  </si>
  <si>
    <t>112656</t>
  </si>
  <si>
    <t>RG 10498170</t>
  </si>
  <si>
    <t>HERLEBIT ANDERSON ALVES DA SILVA</t>
  </si>
  <si>
    <t>JOSINEIDE ALVES DE LIMA</t>
  </si>
  <si>
    <t>112660</t>
  </si>
  <si>
    <t>ALEXSANDRO JOAQUIM DE ARRUDA</t>
  </si>
  <si>
    <t>ANA CLAUDIA DE FREITAS SILVA NASCIMENTO</t>
  </si>
  <si>
    <t>112654</t>
  </si>
  <si>
    <t>N°121/2020</t>
  </si>
  <si>
    <t>76.10/2020</t>
  </si>
  <si>
    <t>PCZ3519</t>
  </si>
  <si>
    <t>RENAULT LOGAN PRATA</t>
  </si>
  <si>
    <t>D688692</t>
  </si>
  <si>
    <t>HOTEL MILLENIUM/CLINICA DO DETRAN</t>
  </si>
  <si>
    <t>77.10/2020</t>
  </si>
  <si>
    <t>VEÍCULO-PM:982925646</t>
  </si>
  <si>
    <t>MADRID, 328</t>
  </si>
  <si>
    <t>-8.045689</t>
  </si>
  <si>
    <t>-34.922108</t>
  </si>
  <si>
    <t>DR. JOÃO LACERDA</t>
  </si>
  <si>
    <t>Pátio do DHPP</t>
  </si>
  <si>
    <t>SEI N°8934863-PERÍCIA REALIZADA NO PÁTIO DO DHPP. CARRO TRAZIDO PELO PRIMO DA VÍTIMA.</t>
  </si>
  <si>
    <t>DOIS PROJETEIS CALIBRE .40</t>
  </si>
  <si>
    <t>INACIA GOMES DA SILVA</t>
  </si>
  <si>
    <t>02687070194</t>
  </si>
  <si>
    <t>02687070194 RG</t>
  </si>
  <si>
    <t>JOSÉ EDSON SANTOS SALVINO</t>
  </si>
  <si>
    <t>MARIA TERESA DOS SANTOS</t>
  </si>
  <si>
    <t>8679830</t>
  </si>
  <si>
    <t>RG 8679830</t>
  </si>
  <si>
    <t>D688728</t>
  </si>
  <si>
    <t>MAURITI</t>
  </si>
  <si>
    <t>PROXIMO AO COMERCIAL MAURITI</t>
  </si>
  <si>
    <t>844.9/2020</t>
  </si>
  <si>
    <t>PM 987256964</t>
  </si>
  <si>
    <t>D688734</t>
  </si>
  <si>
    <t>MANGUEIRA</t>
  </si>
  <si>
    <t>SANTA ROSA</t>
  </si>
  <si>
    <t>PRAÇA DA BARRIGUDA</t>
  </si>
  <si>
    <t>845.9/2020</t>
  </si>
  <si>
    <t>PAF / PM SGT ELIELSON 98787-3845</t>
  </si>
  <si>
    <t>8°17'44.3''s</t>
  </si>
  <si>
    <t>35°2'10.7''O</t>
  </si>
  <si>
    <t>RUA TREZE,19</t>
  </si>
  <si>
    <t>-8.075399</t>
  </si>
  <si>
    <t>FRAGMENTO DE PROJÉTIL</t>
  </si>
  <si>
    <t>HYAGO HENRIQUE DA SILVA</t>
  </si>
  <si>
    <t>EDNALVA MARIA DA HORA</t>
  </si>
  <si>
    <t>10.775.959</t>
  </si>
  <si>
    <t>112629</t>
  </si>
  <si>
    <t>RG 10.775.959</t>
  </si>
  <si>
    <t>4 ESTOJOS CALIBRE .45</t>
  </si>
  <si>
    <t>1 PROJETIL CALIBRE .45</t>
  </si>
  <si>
    <t>NADJA MARIA GOMES DA SILVA</t>
  </si>
  <si>
    <t>113224</t>
  </si>
  <si>
    <t>MURAMBI</t>
  </si>
  <si>
    <t>-34.924985</t>
  </si>
  <si>
    <t>D688796</t>
  </si>
  <si>
    <t>8°6'45.93''5</t>
  </si>
  <si>
    <t>35°12'4.74''0</t>
  </si>
  <si>
    <t>LOTEAMENTO BONANÇA</t>
  </si>
  <si>
    <t>AO LADO DA RUA D</t>
  </si>
  <si>
    <t>846.9/2020</t>
  </si>
  <si>
    <t>PM 991012620</t>
  </si>
  <si>
    <t>01 FLAGMENTO DE PROJÉTIL</t>
  </si>
  <si>
    <t>02 PROJÉTEIS</t>
  </si>
  <si>
    <t>JAERSON ALEXANDRE DE SOUZA</t>
  </si>
  <si>
    <t>JOSEFA ALEXANDRE DA SILVA</t>
  </si>
  <si>
    <t>112645</t>
  </si>
  <si>
    <t>WANDSON PUEBLO GOMES DA SILVA</t>
  </si>
  <si>
    <t>D688808</t>
  </si>
  <si>
    <t>SOUZA BANDEIRA</t>
  </si>
  <si>
    <t>COLEGIO CAIQUE</t>
  </si>
  <si>
    <t>847.9/2020</t>
  </si>
  <si>
    <t>SGT 988610454</t>
  </si>
  <si>
    <t>-8,,2141</t>
  </si>
  <si>
    <t>-24,5500</t>
  </si>
  <si>
    <t>FÁGNER VICTOR FELIX DA CUNHA</t>
  </si>
  <si>
    <t>ANGELA FELIZ DE SOUZA</t>
  </si>
  <si>
    <t>10.501.695</t>
  </si>
  <si>
    <t>113226</t>
  </si>
  <si>
    <t>RG 10.501.695</t>
  </si>
  <si>
    <t>D688824</t>
  </si>
  <si>
    <t>AV. MAURÍCIO DE NASSAU</t>
  </si>
  <si>
    <t>GOE / FEIRA DE CAVALO</t>
  </si>
  <si>
    <t>848.9/2020</t>
  </si>
  <si>
    <t>DUPLO MASCULINO (1 CRIANÇA E 1 ADULTO); PAF</t>
  </si>
  <si>
    <t>-8.041147</t>
  </si>
  <si>
    <t>-34.926057</t>
  </si>
  <si>
    <t>ALLAN NASCIMENTO DO CARMO</t>
  </si>
  <si>
    <t>ANDREA NASCIMENTO DO CARMO</t>
  </si>
  <si>
    <t>113228</t>
  </si>
  <si>
    <t>MAXWEL DIOGO DE OLIVEIRA</t>
  </si>
  <si>
    <t>LUCIENE MARIA DIOGO</t>
  </si>
  <si>
    <t>113227</t>
  </si>
  <si>
    <t>D688874</t>
  </si>
  <si>
    <t>8°5'19.51''SUL</t>
  </si>
  <si>
    <t>34°56'4.5''NORTE</t>
  </si>
  <si>
    <t>AREIAS</t>
  </si>
  <si>
    <t>RUA SANTA EULALIA</t>
  </si>
  <si>
    <t>PRÓXIMO AO MARCADINHO PARATÃO</t>
  </si>
  <si>
    <t>849.9/2020</t>
  </si>
  <si>
    <t>PAF - MASCULINO-  CONTATO - 987787210</t>
  </si>
  <si>
    <t>JORGE TENORIO CORDEIRO JUNIOR</t>
  </si>
  <si>
    <t>GEOVANIRA RODRIGUES DA SILVA</t>
  </si>
  <si>
    <t>D688922</t>
  </si>
  <si>
    <t>VIANA</t>
  </si>
  <si>
    <t>ARAPONGAS, 35</t>
  </si>
  <si>
    <t>850.9/2020</t>
  </si>
  <si>
    <t>PM SD B LIMA(81) 986583625, PAF, MASC.</t>
  </si>
  <si>
    <t>-8,0311723</t>
  </si>
  <si>
    <t>-34,9914138</t>
  </si>
  <si>
    <t>TÚNEL DO METRÔ, COMPESA DO VIANA</t>
  </si>
  <si>
    <t>JOSE EDIMILSON DA SILVA</t>
  </si>
  <si>
    <t>JOSEFA MARIA DA SILVA</t>
  </si>
  <si>
    <t>113221</t>
  </si>
  <si>
    <t>09 ESTOJOS MUNIÇÃO .40</t>
  </si>
  <si>
    <t>D689005</t>
  </si>
  <si>
    <t>VILA DOURADA</t>
  </si>
  <si>
    <t>SEVERINO TEODORO RODRIGUES</t>
  </si>
  <si>
    <t>PROX A ROSINA LABANCA</t>
  </si>
  <si>
    <t>851.9/2020</t>
  </si>
  <si>
    <t>FAB - MASCULINO CB CLEMENTINO 981884492</t>
  </si>
  <si>
    <t>-7.98439</t>
  </si>
  <si>
    <t>-35.0448572</t>
  </si>
  <si>
    <t>113234</t>
  </si>
  <si>
    <t>D689031</t>
  </si>
  <si>
    <t>-8,103412</t>
  </si>
  <si>
    <t>-34,929563</t>
  </si>
  <si>
    <t>MATAGAL AV. RECIFE, N°682</t>
  </si>
  <si>
    <t>PROX. A EMLURB</t>
  </si>
  <si>
    <t>852.9/2020</t>
  </si>
  <si>
    <t>CORDA</t>
  </si>
  <si>
    <t>CORDA E MACHADINHA</t>
  </si>
  <si>
    <t>GILDEONE JONAS DO NASCIMENTO SILVA</t>
  </si>
  <si>
    <t>MONICA DO NASCIMENTO SILVA</t>
  </si>
  <si>
    <t>7427092</t>
  </si>
  <si>
    <t>113222</t>
  </si>
  <si>
    <t>RG 7427092</t>
  </si>
  <si>
    <t>D689056</t>
  </si>
  <si>
    <t>-7,9916260</t>
  </si>
  <si>
    <t>-34,9091750</t>
  </si>
  <si>
    <t>GAMELARIA</t>
  </si>
  <si>
    <t>PROX TERMINAL DE PASSARINHO</t>
  </si>
  <si>
    <t>853.9/2020</t>
  </si>
  <si>
    <t>PM 999507979</t>
  </si>
  <si>
    <t>DENILSON WILLIAN DA SILVA MARTINS</t>
  </si>
  <si>
    <t>WILMA MARIA DA SILVA</t>
  </si>
  <si>
    <t>113232</t>
  </si>
  <si>
    <t>D689084</t>
  </si>
  <si>
    <t>CASCATA</t>
  </si>
  <si>
    <t>RUA MANOEL DE SENA 337</t>
  </si>
  <si>
    <t>PROX A ESTACAO DE TRATAMENTO DA COMPESA</t>
  </si>
  <si>
    <t>854.9/2020</t>
  </si>
  <si>
    <t>D689085</t>
  </si>
  <si>
    <t>-8,0747122</t>
  </si>
  <si>
    <t>-34,9911037</t>
  </si>
  <si>
    <t>PATRÍCIA BARBOSA</t>
  </si>
  <si>
    <t>PRÓXIMO A GARAGEM DA PROGRESSO</t>
  </si>
  <si>
    <t>855.9/2020</t>
  </si>
  <si>
    <t>PAF - SGT CALASSA 985346680</t>
  </si>
  <si>
    <t>2 CAMISAS DE PROJETIL</t>
  </si>
  <si>
    <t>1 PROJETIL</t>
  </si>
  <si>
    <t>JOSÉ JUNIO DA SILVA CAMARA</t>
  </si>
  <si>
    <t>ELIZABETE DA SILVA CAMARA</t>
  </si>
  <si>
    <t>10.115.594</t>
  </si>
  <si>
    <t>113229</t>
  </si>
  <si>
    <t>RG 10.115.594</t>
  </si>
  <si>
    <t>WESLEY CESAR CAVALCANTI</t>
  </si>
  <si>
    <t>CRISTIANE CESAR MIRANDA</t>
  </si>
  <si>
    <t>113230</t>
  </si>
  <si>
    <t>8°6`23.25"S</t>
  </si>
  <si>
    <t>35°1`1.38"O</t>
  </si>
  <si>
    <t>3 ENCAMISAMENTOS</t>
  </si>
  <si>
    <t>3 ESTOJOS .40</t>
  </si>
  <si>
    <t>D689141</t>
  </si>
  <si>
    <t>RUA PROFESSOR NILO PEÇANHA N 570</t>
  </si>
  <si>
    <t>COLEGIO ANTONIO GENUARIO</t>
  </si>
  <si>
    <t>856.9/2020</t>
  </si>
  <si>
    <t>113231</t>
  </si>
  <si>
    <t>D689129</t>
  </si>
  <si>
    <t>AV DA FLORESTA,938</t>
  </si>
  <si>
    <t>PROX. A CRECHE N SR APARECIDA, TURURU</t>
  </si>
  <si>
    <t>857.9/2020</t>
  </si>
  <si>
    <t>8°9`34.26"S</t>
  </si>
  <si>
    <t>34°55`17.77"O</t>
  </si>
  <si>
    <t>-7.944336</t>
  </si>
  <si>
    <t>-34.837990</t>
  </si>
  <si>
    <t>ELIANE NEURINE DE SANTANA</t>
  </si>
  <si>
    <t>113238</t>
  </si>
  <si>
    <t>JACIEL NEURINE DE SANTANA</t>
  </si>
  <si>
    <t>02 ESTOJOS</t>
  </si>
  <si>
    <t>D689214</t>
  </si>
  <si>
    <t>POÇO DA PANELA</t>
  </si>
  <si>
    <t>MAL. BITENCOURT</t>
  </si>
  <si>
    <t>TAL BURGUER</t>
  </si>
  <si>
    <t>858.9/2020</t>
  </si>
  <si>
    <t>-8,037567</t>
  </si>
  <si>
    <t>-34,925400</t>
  </si>
  <si>
    <t>WILLY JOSÉ PEREIRA DE ASSIS</t>
  </si>
  <si>
    <t>MARIA DO SOCORRO PEREIRA DE ASSIS</t>
  </si>
  <si>
    <t>10.185.226</t>
  </si>
  <si>
    <t>113239</t>
  </si>
  <si>
    <t>RG 10.185.226</t>
  </si>
  <si>
    <t>D689237</t>
  </si>
  <si>
    <t>R. SANTA MÔNICA</t>
  </si>
  <si>
    <t>PRÓXIMO AO CAMPO DE FUTEBOL</t>
  </si>
  <si>
    <t>859.9/2020</t>
  </si>
  <si>
    <t>PAF, EXTERNO, SIMPLES. CONTATO: 992183792</t>
  </si>
  <si>
    <t>D689231</t>
  </si>
  <si>
    <t>ALTO DO BRASIL</t>
  </si>
  <si>
    <t>ASSEMBLÉIA DE DEUS</t>
  </si>
  <si>
    <t>860.9/2020</t>
  </si>
  <si>
    <t>PAF EXTERNO SIMPLES PM: 991520723</t>
  </si>
  <si>
    <t>-8,171000</t>
  </si>
  <si>
    <t>-34,935210</t>
  </si>
  <si>
    <t>LEONARDO ALVES DE OLIVEIRA</t>
  </si>
  <si>
    <t>JANAÍNA LUCIA DE OLIVEIRA</t>
  </si>
  <si>
    <t>9583843</t>
  </si>
  <si>
    <t>113240</t>
  </si>
  <si>
    <t>RG 9583843</t>
  </si>
  <si>
    <t>-8.015162</t>
  </si>
  <si>
    <t>-34.9084740</t>
  </si>
  <si>
    <t>ALTO SANTA TEREZINHA</t>
  </si>
  <si>
    <t>SEDA</t>
  </si>
  <si>
    <t>CARTELA DE SEDA</t>
  </si>
  <si>
    <t>PEDRAS DE CRACK</t>
  </si>
  <si>
    <t>RENAN SILVA DE ARAÚJO</t>
  </si>
  <si>
    <t>112649</t>
  </si>
  <si>
    <t>D689292</t>
  </si>
  <si>
    <t>RUA DO SOSSEGO</t>
  </si>
  <si>
    <t>POR TRÁS DA SOCIEDADE BÍBLICA DO BRASIL</t>
  </si>
  <si>
    <t>861.9/2020</t>
  </si>
  <si>
    <t>OF. 313/2020</t>
  </si>
  <si>
    <t>3900000771.000469/2020-60</t>
  </si>
  <si>
    <t>01-UM APARELHO CELULAR DA MARCA MOTOROLA COR PRETA, COM BATERIA E CHIP</t>
  </si>
  <si>
    <t>MÁRCIO DAVISON DOS SANTOS FERREIRA</t>
  </si>
  <si>
    <t>120.13/2020</t>
  </si>
  <si>
    <t>121.13/2020</t>
  </si>
  <si>
    <t>OF Nº 27/2020</t>
  </si>
  <si>
    <t>PAULO GUSTAVO GONDIM</t>
  </si>
  <si>
    <t>02-CELULARES- 01 SMARTPHOME MULTILASER,IMEI 359540091068454-01 SMARTPHONE MOTOROLA IMEI 8955313929752539709</t>
  </si>
  <si>
    <t>-8.099351</t>
  </si>
  <si>
    <t>-34.880839</t>
  </si>
  <si>
    <t>VÍTIMA DE ARMA BRANCA (CVLI) ENCONTRADA EM TERRENO BALDIO</t>
  </si>
  <si>
    <t>JEAN</t>
  </si>
  <si>
    <t>30161/2020</t>
  </si>
  <si>
    <t>30168/2020</t>
  </si>
  <si>
    <t>D689321</t>
  </si>
  <si>
    <t>AVENIDA PIRACICABA</t>
  </si>
  <si>
    <t>ESCOLA AGUA MARINA</t>
  </si>
  <si>
    <t>865.9/2020</t>
  </si>
  <si>
    <t>D689308</t>
  </si>
  <si>
    <t>-8.063340</t>
  </si>
  <si>
    <t>-34.876406</t>
  </si>
  <si>
    <t>SANTO ANTONIO</t>
  </si>
  <si>
    <t>DO IMPERADOR</t>
  </si>
  <si>
    <t>PRÓX. AO PREDIO DO INSS</t>
  </si>
  <si>
    <t>863.9/2020</t>
  </si>
  <si>
    <t>ARMA BRANCA</t>
  </si>
  <si>
    <t>D689304</t>
  </si>
  <si>
    <t>7°50'57.66''S</t>
  </si>
  <si>
    <t>34°54'21.59''O</t>
  </si>
  <si>
    <t>CRUZ E REBOUÇAS</t>
  </si>
  <si>
    <t>UNILEVER</t>
  </si>
  <si>
    <t>862.9/2020</t>
  </si>
  <si>
    <t>D689313</t>
  </si>
  <si>
    <t>-7.919843</t>
  </si>
  <si>
    <t>-34.890006</t>
  </si>
  <si>
    <t>JAGUARIBE</t>
  </si>
  <si>
    <t>DAS FLORES</t>
  </si>
  <si>
    <t>HOSPITAL MIGUEL ARRAES/RESERVATÓRIO COMPESA/BAR DE NEL</t>
  </si>
  <si>
    <t>864.9/2020</t>
  </si>
  <si>
    <t>ÁREA DE MATA</t>
  </si>
  <si>
    <t>2X CARTELAS DE REMÉDIOS</t>
  </si>
  <si>
    <t>1 GARRAFA COM COLA DE SAPATEIRO</t>
  </si>
  <si>
    <t>113236</t>
  </si>
  <si>
    <t>113264</t>
  </si>
  <si>
    <t>RICARDO CÉSAR BARRETO</t>
  </si>
  <si>
    <t>2481132</t>
  </si>
  <si>
    <t>113265</t>
  </si>
  <si>
    <t>RG 2481132</t>
  </si>
  <si>
    <t>D689359</t>
  </si>
  <si>
    <t>8°18`6.67"S</t>
  </si>
  <si>
    <t>34°56`58.06"O</t>
  </si>
  <si>
    <t>XARÉU</t>
  </si>
  <si>
    <t>PEDRA DE XARÉU</t>
  </si>
  <si>
    <t>POUSADA PEDRA PRETA</t>
  </si>
  <si>
    <t>866.9/2020</t>
  </si>
  <si>
    <t>LAURINDO-95360940</t>
  </si>
  <si>
    <t>D689369</t>
  </si>
  <si>
    <t>-8.044785</t>
  </si>
  <si>
    <t>-34.917996</t>
  </si>
  <si>
    <t>PROFESSOR FRANCISCO ESTEVÃO DA COSTA</t>
  </si>
  <si>
    <t>HOSPITAL VETERINÁRIO</t>
  </si>
  <si>
    <t>867.9/2020</t>
  </si>
  <si>
    <t>PMPE 988610454, INTERNO</t>
  </si>
  <si>
    <t>-8,077905</t>
  </si>
  <si>
    <t>-34.950829</t>
  </si>
  <si>
    <t>PAF, EXTERNO, SIMPLES, FEM</t>
  </si>
  <si>
    <t>9 ESTOJOS</t>
  </si>
  <si>
    <t>diversos</t>
  </si>
  <si>
    <t>WALACE AMORIM DOS SANTOS</t>
  </si>
  <si>
    <t>CONCEIÇÃO PRAZERES DOS SANTOS</t>
  </si>
  <si>
    <t>9544964</t>
  </si>
  <si>
    <t>113263</t>
  </si>
  <si>
    <t>RG 9544964</t>
  </si>
  <si>
    <t>GEIZA CRISTINA DA SILVA</t>
  </si>
  <si>
    <t>CRISTINA MARIA DA SILVA</t>
  </si>
  <si>
    <t>MARCELA GONÇALVES DA CRUZ</t>
  </si>
  <si>
    <t>GEISA GONÇALVES DA CRUZ</t>
  </si>
  <si>
    <t>D689377</t>
  </si>
  <si>
    <t>PRÓX. AO TANQUE DE ÁGUA DA COMUNIDADE, NO FINAL DO ALTO DA FÁBRICA</t>
  </si>
  <si>
    <t>868.9/2020</t>
  </si>
  <si>
    <t>PM SGT MÁRIO: 986325114</t>
  </si>
  <si>
    <t>D689380</t>
  </si>
  <si>
    <t>IPUTINGA</t>
  </si>
  <si>
    <t>MAURICIO DE NASSAU</t>
  </si>
  <si>
    <t>CONJ HABITACIONAL ABENCOADO POR DEUS</t>
  </si>
  <si>
    <t>869.9/2020</t>
  </si>
  <si>
    <t>DUPLO</t>
  </si>
  <si>
    <t>-8.038478</t>
  </si>
  <si>
    <t>-34.930692</t>
  </si>
  <si>
    <t>DANIEL LEAO DA SILVA</t>
  </si>
  <si>
    <t>IVANIZE ANGELO VIANA</t>
  </si>
  <si>
    <t>113271</t>
  </si>
  <si>
    <t>JAMESSON PEDRO GOMES BRANDÃO</t>
  </si>
  <si>
    <t>FLAVIA GOMES DA SILVA</t>
  </si>
  <si>
    <t>113269</t>
  </si>
  <si>
    <t>-8,120209</t>
  </si>
  <si>
    <t>-35,014417</t>
  </si>
  <si>
    <t>PADRE ROMA / CENTRO</t>
  </si>
  <si>
    <t>2ª TRAVESSA DA CASTANHOLA</t>
  </si>
  <si>
    <t>01 PROJETIL .38</t>
  </si>
  <si>
    <t>HENRIQUE JOSÉ DOS SANTOS</t>
  </si>
  <si>
    <t>ELIZABETE JOSÉ DOS SANTOS</t>
  </si>
  <si>
    <t>8226632</t>
  </si>
  <si>
    <t>113272</t>
  </si>
  <si>
    <t>RG 8226632</t>
  </si>
  <si>
    <t>249/2020</t>
  </si>
  <si>
    <t>RUA JOÃO LACERDA, 395</t>
  </si>
  <si>
    <t>78.10/2020</t>
  </si>
  <si>
    <t>D689398</t>
  </si>
  <si>
    <t>GAIBÚ</t>
  </si>
  <si>
    <t>FORTE DE GAIBÚ</t>
  </si>
  <si>
    <t>CANTO DA PEDRA DE GAIBÚ, SENTIDO CALHETAS</t>
  </si>
  <si>
    <t>870.9/2020</t>
  </si>
  <si>
    <t>PM SD LINS: 993162115</t>
  </si>
  <si>
    <t>PAF EM VEÍCULO, VOLKSWAGEN NOVO FOX, 2015/16, COR: PRATA, PCF8850, CHASSI: 9BWABB45Z0G4037121. FATO OCORRIDO DIA 23/09/2020, NA AV. PADRE MOSCA DE CARVALHO, EM BOLA NA REDE, GUABIRABA, RECIFE. REF.: EM FRENTE A PRAÇA DE BOLA NA REDE. SEI: 390000073.00425/2020-10. VEÍCULO PERICIADO NO PÁTIO DO DHPP</t>
  </si>
  <si>
    <t>PCF8850</t>
  </si>
  <si>
    <t>VOLKSWAGEN NOVO FOX, 2015/16</t>
  </si>
  <si>
    <t>EDUARDO ALEXANDRE DUQUE CAVALCANTE</t>
  </si>
  <si>
    <t>D689473</t>
  </si>
  <si>
    <t>ITAMARACA</t>
  </si>
  <si>
    <t>ANA LUCIA DE BARROS CABRAL; JAGUARIBE</t>
  </si>
  <si>
    <t>PRO TRÁS: MERCADO PATRICIA E VAREJAO PAULISTA</t>
  </si>
  <si>
    <t>871.9/2020</t>
  </si>
  <si>
    <t>PM 987242600</t>
  </si>
  <si>
    <t>-8,342316</t>
  </si>
  <si>
    <t>-34,947184</t>
  </si>
  <si>
    <t>SEVERINO TAVARES DA SILVA JUNIOR</t>
  </si>
  <si>
    <t>113273</t>
  </si>
  <si>
    <t>PAULO ANDRE CALIXTO SILVA</t>
  </si>
  <si>
    <t>VALDINETE CALIXTO SILVA</t>
  </si>
  <si>
    <t>113268</t>
  </si>
  <si>
    <t>D689523</t>
  </si>
  <si>
    <t>SÃO FRANCISCO</t>
  </si>
  <si>
    <t>RUA SEIS, 10</t>
  </si>
  <si>
    <t>EM FRENTE À IGREJA BATISTA GETSENAMI</t>
  </si>
  <si>
    <t>872.9/2020</t>
  </si>
  <si>
    <t>SG ROSENDO 98881-9836  /  PAP - EXTERNO - MASCULINO  / CORPO EM VIA PÚBLICA</t>
  </si>
  <si>
    <t>-8.296551</t>
  </si>
  <si>
    <t>-35.033813</t>
  </si>
  <si>
    <t>Antônio José Castro da Silva</t>
  </si>
  <si>
    <t>Maria Alaide da Silva</t>
  </si>
  <si>
    <t>3.769.975</t>
  </si>
  <si>
    <t>113275</t>
  </si>
  <si>
    <t>RG 3.769.975</t>
  </si>
  <si>
    <t>D689612</t>
  </si>
  <si>
    <t>-7.982435</t>
  </si>
  <si>
    <t>-35.077687</t>
  </si>
  <si>
    <t>RUA DEZ, N8</t>
  </si>
  <si>
    <t>MURIBARA-PISCINA DE PILEU</t>
  </si>
  <si>
    <t>873.9/2020</t>
  </si>
  <si>
    <t>PM: 984617946</t>
  </si>
  <si>
    <t>D689617</t>
  </si>
  <si>
    <t>NOSSA SENHORA DO O</t>
  </si>
  <si>
    <t>TREVO NOSSA SENHORA DO IPOJUCA</t>
  </si>
  <si>
    <t>TREVO SENTIDO USINA SALGADO</t>
  </si>
  <si>
    <t>874.9/2020</t>
  </si>
  <si>
    <t>CORPO ENCONTRADO ATINGIDO POR PEDRA FONE PM: 98532789</t>
  </si>
  <si>
    <t>D689623</t>
  </si>
  <si>
    <t>1ª TRAVESSA, Nº 51</t>
  </si>
  <si>
    <t>CAIXA D AGUA</t>
  </si>
  <si>
    <t>875.9/2020</t>
  </si>
  <si>
    <t>MASC - ARMA BRANCA_x000D_
PM CB DANIEL: 996873214</t>
  </si>
  <si>
    <t>-8º17'53''</t>
  </si>
  <si>
    <t>-35º2'40''</t>
  </si>
  <si>
    <t>-8º26'51''</t>
  </si>
  <si>
    <t>-34º59'54''</t>
  </si>
  <si>
    <t>FACA ENCONTRADA NA CASA DO SUSPEITO DE TER COMETIDO O HOMICÍDIO.</t>
  </si>
  <si>
    <t>113267</t>
  </si>
  <si>
    <t>113266</t>
  </si>
  <si>
    <t>D689689</t>
  </si>
  <si>
    <t>MINISTRO NELSON HUNGRIA, N 159, AP 402.</t>
  </si>
  <si>
    <t>PROX AO COLEGIO BV</t>
  </si>
  <si>
    <t>876.9/2020</t>
  </si>
  <si>
    <t>997269971 CAIO MORAIS DELEGADO</t>
  </si>
  <si>
    <t>-8,1093061</t>
  </si>
  <si>
    <t>-348962149</t>
  </si>
  <si>
    <t>ISABELLA AURORA DE O. A. ARRUDA</t>
  </si>
  <si>
    <t>MARTA CRISTINA DE Q. ALBUQUERQUE</t>
  </si>
  <si>
    <t>113276</t>
  </si>
  <si>
    <t>D689760</t>
  </si>
  <si>
    <t>AV SEVERINO TAVARES UCHOA, 855</t>
  </si>
  <si>
    <t>CAMPO ALTO DO BELA VISTA</t>
  </si>
  <si>
    <t>877.9/2020</t>
  </si>
  <si>
    <t>SGT JOSEFA 85975354 _x000D_
PAF MASC EXT (corpo encontrado na mata)</t>
  </si>
  <si>
    <t>alexandro jose de lima</t>
  </si>
  <si>
    <t>katia cirlene cristovão da silva</t>
  </si>
  <si>
    <t>113274</t>
  </si>
  <si>
    <t>D689795</t>
  </si>
  <si>
    <t>ENGENHO VELHO</t>
  </si>
  <si>
    <t>SUASSUNA MIRIM</t>
  </si>
  <si>
    <t>POR TRAS DA EMPRESA DE CARVAO KI-BRASA - BEIRA DO RIACHO</t>
  </si>
  <si>
    <t>878.9/2020</t>
  </si>
  <si>
    <t>PAF, MASC, PM (81) 98407-1379</t>
  </si>
  <si>
    <t>113225</t>
  </si>
  <si>
    <t>8° 4' 29''</t>
  </si>
  <si>
    <t>34° 58' 0''</t>
  </si>
  <si>
    <t>113270</t>
  </si>
  <si>
    <t>7.8259322</t>
  </si>
  <si>
    <t>-34.9233974</t>
  </si>
  <si>
    <t>112608</t>
  </si>
  <si>
    <t>112616</t>
  </si>
  <si>
    <t>GIVANILDO BERNARDO DA HORA</t>
  </si>
  <si>
    <t>ANTONIA FERREIRA DE SOUZA</t>
  </si>
  <si>
    <t>6257058</t>
  </si>
  <si>
    <t>112401</t>
  </si>
  <si>
    <t>RG 6257058</t>
  </si>
  <si>
    <t>DIOGO RODRIGUES DA SILVA</t>
  </si>
  <si>
    <t>112439</t>
  </si>
  <si>
    <t>122.13/2020</t>
  </si>
  <si>
    <t>01/010/2020</t>
  </si>
  <si>
    <t>of 184/2020</t>
  </si>
  <si>
    <t>EXAME EM EQUIPAMENTO ELETRONICO</t>
  </si>
  <si>
    <t>FABIO LACERDA</t>
  </si>
  <si>
    <t>DVR INTELBRAS - HD SAMSUNG HD322HJ</t>
  </si>
  <si>
    <t>30866/2020</t>
  </si>
  <si>
    <t>D689891</t>
  </si>
  <si>
    <t>DR. CLÁUDIO JOSÉ GUEIROS LEITE, ED. COSTA DOURADA, N°4538</t>
  </si>
  <si>
    <t>LITORAL FARMA</t>
  </si>
  <si>
    <t>879.9/2020</t>
  </si>
  <si>
    <t>SG MEIRELES 98366-2821, FEMININO - SUPOSTA VÍTIMA DE ESTUPRO</t>
  </si>
  <si>
    <t>123.13/2020</t>
  </si>
  <si>
    <t>OF 321/2020</t>
  </si>
  <si>
    <t>IP 09901.9003.00165/2020-1.1</t>
  </si>
  <si>
    <t>01-CELULAR MARCA XIAOMI, COR PRETA, COM BATERIA</t>
  </si>
  <si>
    <t>30914/2020</t>
  </si>
  <si>
    <t>D689935</t>
  </si>
  <si>
    <t>880.9/2020</t>
  </si>
  <si>
    <t>PM 98999 7745; PAF</t>
  </si>
  <si>
    <t>-7,918157</t>
  </si>
  <si>
    <t>-34,820594</t>
  </si>
  <si>
    <t>SANDRA SANTANA DE LIMA</t>
  </si>
  <si>
    <t>LINDINALVA SANTANA DE LIMA</t>
  </si>
  <si>
    <t>4623981</t>
  </si>
  <si>
    <t>113243</t>
  </si>
  <si>
    <t>RG 4623981</t>
  </si>
  <si>
    <t>-7.9801310</t>
  </si>
  <si>
    <t>-34.9049270</t>
  </si>
  <si>
    <t>RUA CARACAS</t>
  </si>
  <si>
    <t>S/N</t>
  </si>
  <si>
    <t>ALLISON GUSTAVO DO NASCIMENTO</t>
  </si>
  <si>
    <t>EDVANE DO NASCIMENTO SILVA</t>
  </si>
  <si>
    <t>113280</t>
  </si>
  <si>
    <t>D689960</t>
  </si>
  <si>
    <t>RUA DORÂNDIA, 385</t>
  </si>
  <si>
    <t>PRÓX. ASSEMBLÉIA DE DEUS, SALÃO DA ANINHA</t>
  </si>
  <si>
    <t>881.9/2020</t>
  </si>
  <si>
    <t>DENTRO DO SALÃO DE BELEZA, HOMOSSEXUAL. PAF. CB. SÉRGIO - (81) 987909167</t>
  </si>
  <si>
    <t>ADRIANO ANTÔNIO DA SILVA</t>
  </si>
  <si>
    <t>CREUZA BERNARDO DA SILVA</t>
  </si>
  <si>
    <t>4542059</t>
  </si>
  <si>
    <t>113237</t>
  </si>
  <si>
    <t>RG 4542059</t>
  </si>
  <si>
    <t>-8.003914</t>
  </si>
  <si>
    <t>-34.907046</t>
  </si>
  <si>
    <t>D690020</t>
  </si>
  <si>
    <t>R. TIJUCA</t>
  </si>
  <si>
    <t>PRÓXIMO À PADARIA DO MARLON</t>
  </si>
  <si>
    <t>882.9/2020</t>
  </si>
  <si>
    <t>PAF, SIMPLES, MASCULINO. PM: (81) 9 8662 4728</t>
  </si>
  <si>
    <t>D690046</t>
  </si>
  <si>
    <t>COSME E DAMIÃO</t>
  </si>
  <si>
    <t>PRAÇA DA PERIQUITA</t>
  </si>
  <si>
    <t>883.9/2020</t>
  </si>
  <si>
    <t>PAF EXTERNO SIMPLES. PM: (81) 984335856</t>
  </si>
  <si>
    <t>-7.984084</t>
  </si>
  <si>
    <t>-34.899567</t>
  </si>
  <si>
    <t>113241</t>
  </si>
  <si>
    <t>D690056</t>
  </si>
  <si>
    <t>RUA ARABOTA</t>
  </si>
  <si>
    <t>PROX A COMPESA</t>
  </si>
  <si>
    <t>884.9/2020</t>
  </si>
  <si>
    <t>PAF-MASC-EXT</t>
  </si>
  <si>
    <t>VESTÍGIOS</t>
  </si>
  <si>
    <t>ESTOJOS, PROJÉTEIS E ENCAMISAMENTO</t>
  </si>
  <si>
    <t>113233</t>
  </si>
  <si>
    <t>-8.032473</t>
  </si>
  <si>
    <t>-34.982924</t>
  </si>
  <si>
    <t>-8.000666</t>
  </si>
  <si>
    <t>-34.934460</t>
  </si>
  <si>
    <t>KELVIN JONH DA SILVA CARMO</t>
  </si>
  <si>
    <t>MAGNA DIAS DA SILVA</t>
  </si>
  <si>
    <t>9978219</t>
  </si>
  <si>
    <t>113279</t>
  </si>
  <si>
    <t>RG 9978219</t>
  </si>
  <si>
    <t>124.13/2020</t>
  </si>
  <si>
    <t>OF 161/2020</t>
  </si>
  <si>
    <t>20E2103001220</t>
  </si>
  <si>
    <t>01-CELULAR DA MARCA SAMSUNG, IMEI: 356953086637949</t>
  </si>
  <si>
    <t>ADRIANO ANTONIO DA SILVA</t>
  </si>
  <si>
    <t>31248/2020</t>
  </si>
  <si>
    <t>D690161</t>
  </si>
  <si>
    <t>SIMOME</t>
  </si>
  <si>
    <t>POR TRAZ DA ANTIGA PADARIA DO BIO GORDO</t>
  </si>
  <si>
    <t>885.9/2020</t>
  </si>
  <si>
    <t>CONTATO CB. MARCOS 988547001</t>
  </si>
  <si>
    <t>125.13/2020</t>
  </si>
  <si>
    <t>OF 0065.01.000243/2020</t>
  </si>
  <si>
    <t>02012006500083/2020-1.1</t>
  </si>
  <si>
    <t>CAROLINA DIAS MARTINS DA ROLSA E SILVA</t>
  </si>
  <si>
    <t>65ª CIRC - POMBOS</t>
  </si>
  <si>
    <t>01 DVR INTELBRAS MHDX 1016 - HD WD 3TB</t>
  </si>
  <si>
    <t>-7.723239</t>
  </si>
  <si>
    <t>-34.838328</t>
  </si>
  <si>
    <t>.12</t>
  </si>
  <si>
    <t>SÉRGIO FRANCISCO DA SILVA FILHO</t>
  </si>
  <si>
    <t>LUCILA MARIA DOS SANTOS</t>
  </si>
  <si>
    <t>113245</t>
  </si>
  <si>
    <t>-8.122456</t>
  </si>
  <si>
    <t>-34.957695</t>
  </si>
  <si>
    <t>RUA IBIAPORA 79</t>
  </si>
  <si>
    <t>886.9/2020</t>
  </si>
  <si>
    <t>OFÍCIO 9003.01.000569/2020</t>
  </si>
  <si>
    <t>ELIZANGELA NICOLLY DOS SANTOS SILVA</t>
  </si>
  <si>
    <t>D690223</t>
  </si>
  <si>
    <t>RUA DEZENOVE</t>
  </si>
  <si>
    <t>887.9/2020</t>
  </si>
  <si>
    <t>NO INTERIOR DO BLOCO 101.</t>
  </si>
  <si>
    <t>-8,418434</t>
  </si>
  <si>
    <t>-34,5953459</t>
  </si>
  <si>
    <t>N 32, BLOCO 101, PRÓX. IGREJA DOS MORMOS</t>
  </si>
  <si>
    <t>CLÁUDIO ROBERTO DA SILVA JÚNIOR</t>
  </si>
  <si>
    <t>GILVANIA MOURA RAMOS DE ARAÚJO</t>
  </si>
  <si>
    <t>113244</t>
  </si>
  <si>
    <t>D690267</t>
  </si>
  <si>
    <t>CENTRO DE MANUTENÇÃO DA CBTU</t>
  </si>
  <si>
    <t>889.9/2020</t>
  </si>
  <si>
    <t>DUPLO HOMICIDIO PORÉM UMA DAS VITIMAS FOI SOCORRIDA POR POPULARES.</t>
  </si>
  <si>
    <t>D690264</t>
  </si>
  <si>
    <t>EM FRENTE A FÁBRICA SÃO MATHEUS</t>
  </si>
  <si>
    <t>888.9/2020</t>
  </si>
  <si>
    <t>PAF - MASCULINO ,  INTERIOR DE UM VEÍCULO.</t>
  </si>
  <si>
    <t>D690271</t>
  </si>
  <si>
    <t>LOTEAMENTO SÃO JOÃO E SÃO PAULO</t>
  </si>
  <si>
    <t>RUA DO ARAME, S/N</t>
  </si>
  <si>
    <t>MERCADINHO DO JÚLIO / ESCOLA CARLA LOPES</t>
  </si>
  <si>
    <t>890.9/2020</t>
  </si>
  <si>
    <t>-8,095091</t>
  </si>
  <si>
    <t>-34,975439</t>
  </si>
  <si>
    <t>1ª TRAVESSA PAES DE ANDRADE, Nº 45</t>
  </si>
  <si>
    <t>D690276</t>
  </si>
  <si>
    <t>-8.123938</t>
  </si>
  <si>
    <t>-34.946295</t>
  </si>
  <si>
    <t>AV. MATO GROSSO, N°65</t>
  </si>
  <si>
    <t>PADARIA MONZA, PRÓX. A QUADRA 1</t>
  </si>
  <si>
    <t>891.9/2020</t>
  </si>
  <si>
    <t>7383063</t>
  </si>
  <si>
    <t>34931803</t>
  </si>
  <si>
    <t>113242</t>
  </si>
  <si>
    <t>JOSÉ MANOEL DA SILVA MELO</t>
  </si>
  <si>
    <t>SEVERINA PREGENLINA DA SILVA</t>
  </si>
  <si>
    <t>113249</t>
  </si>
  <si>
    <t xml:space="preserve"> PM: SD. JANSON (81) 99447-1710</t>
  </si>
  <si>
    <t>EMERSON BERNARDO DO NASCIMENTO</t>
  </si>
  <si>
    <t>VALDELICE FERREIRA DO NASCIMENTO</t>
  </si>
  <si>
    <t>10233514</t>
  </si>
  <si>
    <t>113278</t>
  </si>
  <si>
    <t>RG 10233514</t>
  </si>
  <si>
    <t>D693018</t>
  </si>
  <si>
    <t>TRÊS CARNEIROS</t>
  </si>
  <si>
    <t>PRÓX. A ANTIGA RUA 22</t>
  </si>
  <si>
    <t>892.9/2020</t>
  </si>
  <si>
    <t>PM 987689662</t>
  </si>
  <si>
    <t>-8.1269910</t>
  </si>
  <si>
    <t>-34.9575540</t>
  </si>
  <si>
    <t>RUA IBITIGUARA</t>
  </si>
  <si>
    <t>REGINALDO CANDIDO BARBOSA</t>
  </si>
  <si>
    <t>JOSEFINA MARIA BARBOSA</t>
  </si>
  <si>
    <t>113248</t>
  </si>
  <si>
    <t>D690355</t>
  </si>
  <si>
    <t>LOTEAMENTO NILTON CARNEIRO</t>
  </si>
  <si>
    <t>SUBIDA DO CAJUEIRO</t>
  </si>
  <si>
    <t>893.9/2020</t>
  </si>
  <si>
    <t>PAF; SIMPLES</t>
  </si>
  <si>
    <t>D690374</t>
  </si>
  <si>
    <t>BOMBA DO HEMETÉRIO</t>
  </si>
  <si>
    <t>DO RIO</t>
  </si>
  <si>
    <t>PROX AO POSTO DE SAÚDE</t>
  </si>
  <si>
    <t>894.9/2020</t>
  </si>
  <si>
    <t>113250</t>
  </si>
  <si>
    <t>8.181.439</t>
  </si>
  <si>
    <t>35.350.058</t>
  </si>
  <si>
    <t>-8.02113</t>
  </si>
  <si>
    <t>-34.90503</t>
  </si>
  <si>
    <t>PAF - MASCULINO 95954545 VEÍCULO ESTAVA PARADO NO LOCAL DO CRIME E FOI ATINGIDO ACIDENTALMENTE POR PAF, A PERÍCIA DO MESMO FOI REALIZADA NO LOCAL</t>
  </si>
  <si>
    <t>PFC5926</t>
  </si>
  <si>
    <t>FIAT UNO VIVACE 1.0 2011/2012</t>
  </si>
  <si>
    <t>113253</t>
  </si>
  <si>
    <t>D690397</t>
  </si>
  <si>
    <t>895.9/2020</t>
  </si>
  <si>
    <t>PM 86457752</t>
  </si>
  <si>
    <t>-7.993397</t>
  </si>
  <si>
    <t>-34.867887</t>
  </si>
  <si>
    <t>113246</t>
  </si>
  <si>
    <t>AV. SENADOR NILO COELHO</t>
  </si>
  <si>
    <t>D690420</t>
  </si>
  <si>
    <t>AVENIDA ENGENHEIRO ALVES DE SOUZA</t>
  </si>
  <si>
    <t>N 185 - AUTOLINE HONDA</t>
  </si>
  <si>
    <t>896.9/2020</t>
  </si>
  <si>
    <t>ARMA BRANCA - SGT MARCELO: 987289313</t>
  </si>
  <si>
    <t>8°05'532068"</t>
  </si>
  <si>
    <t>34°54'40356"</t>
  </si>
  <si>
    <t>D690539</t>
  </si>
  <si>
    <t>-7.893233</t>
  </si>
  <si>
    <t>-34.914856</t>
  </si>
  <si>
    <t>DESTERRO</t>
  </si>
  <si>
    <t>RUA ROSA PEREIRA DA CRUZ 176</t>
  </si>
  <si>
    <t>APÓS O COLÉGIO ROSA</t>
  </si>
  <si>
    <t>898.9/2020</t>
  </si>
  <si>
    <t>paf+corto contundente</t>
  </si>
  <si>
    <t>CORTO-CONTUNDENTE</t>
  </si>
  <si>
    <t>D690526</t>
  </si>
  <si>
    <t>8°0'28.923''</t>
  </si>
  <si>
    <t>34°53'23.828''</t>
  </si>
  <si>
    <t>PORTO DA MADEIRA</t>
  </si>
  <si>
    <t>AVENIDA BEBERIBE, N°3523</t>
  </si>
  <si>
    <t>POSTO DE GASOLINA SIVINE</t>
  </si>
  <si>
    <t>897.9/2020</t>
  </si>
  <si>
    <t>PAF - MASC 99745-1403</t>
  </si>
  <si>
    <t>113256</t>
  </si>
  <si>
    <t>RILDO DA COSTA RIBEIRO</t>
  </si>
  <si>
    <t>JOSENILDA SEVERINA DA SANTANA</t>
  </si>
  <si>
    <t>10911943439</t>
  </si>
  <si>
    <t>113259</t>
  </si>
  <si>
    <t>CPF 10911943439</t>
  </si>
  <si>
    <t>D690680</t>
  </si>
  <si>
    <t>RUA 25 DE NOVEMBRO S/N</t>
  </si>
  <si>
    <t>899.9/2020</t>
  </si>
  <si>
    <t>VÍTIMA COM LESÃO DE PAF NA TEMPORAL DIREITA</t>
  </si>
  <si>
    <t>8,021574</t>
  </si>
  <si>
    <t>-34,94405</t>
  </si>
  <si>
    <t>-</t>
  </si>
  <si>
    <t>ARMA</t>
  </si>
  <si>
    <t>IMBEL</t>
  </si>
  <si>
    <t>JOEYCE KELLY CARROLL DE SOUZA MELO</t>
  </si>
  <si>
    <t>112833</t>
  </si>
  <si>
    <t>D690736</t>
  </si>
  <si>
    <t>2° TRAVESSA SANTA BRANCA</t>
  </si>
  <si>
    <t>901.9/2020</t>
  </si>
  <si>
    <t>PAF-MASC-986983970</t>
  </si>
  <si>
    <t>D690726</t>
  </si>
  <si>
    <t>-8.2115310</t>
  </si>
  <si>
    <t>-34.9581460</t>
  </si>
  <si>
    <t>SOTAVE</t>
  </si>
  <si>
    <t>BAIÃO, 36</t>
  </si>
  <si>
    <t>PROX PADARIA COSTA DO SOL</t>
  </si>
  <si>
    <t>900.9/2020</t>
  </si>
  <si>
    <t>PAF, MASC, PM 81 994909303</t>
  </si>
  <si>
    <t>FELIPE FERREIRA DO NASCIMENTO</t>
  </si>
  <si>
    <t>GIRLENE ROBERTA FERREIRA DA SILVA</t>
  </si>
  <si>
    <t>113260</t>
  </si>
  <si>
    <t>-8.194775</t>
  </si>
  <si>
    <t>-34.9595</t>
  </si>
  <si>
    <t>EDER CARLOS DA SILVA</t>
  </si>
  <si>
    <t>ELIANE ANGELA DA SILVA</t>
  </si>
  <si>
    <t>7824894</t>
  </si>
  <si>
    <t>112655</t>
  </si>
  <si>
    <t>RG 7824894</t>
  </si>
  <si>
    <t>D690762</t>
  </si>
  <si>
    <t>AVENIDA CAXANGÁ</t>
  </si>
  <si>
    <t>EMBAIXO DA PONTE PADRE CÍCERO</t>
  </si>
  <si>
    <t>902.9/2020</t>
  </si>
  <si>
    <t>PROVAVELMENTE ARMA BRANCA, MASC. PM (81) 98561-3981</t>
  </si>
  <si>
    <t>-8.030769</t>
  </si>
  <si>
    <t>-34.957322</t>
  </si>
  <si>
    <t>JOSÉ ÍTALO HERCULANO DA SILVA</t>
  </si>
  <si>
    <t>113257</t>
  </si>
  <si>
    <t>126.13/2020</t>
  </si>
  <si>
    <t>01-CELULAR DA MARCA SAMSUNG</t>
  </si>
  <si>
    <t>RAPHAEL JEFTÉ BARBOSA L DOS SANTOS</t>
  </si>
  <si>
    <t>31894/2020</t>
  </si>
  <si>
    <t>127.13/2020</t>
  </si>
  <si>
    <t>01- DVR INTELBRAS MOD MHDX 1016</t>
  </si>
  <si>
    <t>31956/2020</t>
  </si>
  <si>
    <t>D690816</t>
  </si>
  <si>
    <t>TERMINAL DO CONJ. BEIRA MAR</t>
  </si>
  <si>
    <t>903.9/2020</t>
  </si>
  <si>
    <t>PAF - MASC (985903167 SG WALLACE)</t>
  </si>
  <si>
    <t>DR. LUIS IGNÁCIO DE ANDRADE LIMA, N°300</t>
  </si>
  <si>
    <t>-7.9180280</t>
  </si>
  <si>
    <t>-34.8343370</t>
  </si>
  <si>
    <t>JULLIANO MATHEUS SOARES SATIRO</t>
  </si>
  <si>
    <t>JULIANY LOPES SOARES</t>
  </si>
  <si>
    <t>9503660</t>
  </si>
  <si>
    <t>113252</t>
  </si>
  <si>
    <t>9503660 RG</t>
  </si>
  <si>
    <t>D690849</t>
  </si>
  <si>
    <t>-8.0218987</t>
  </si>
  <si>
    <t>-34.9111659</t>
  </si>
  <si>
    <t>BOMBA DO HEMETERIO</t>
  </si>
  <si>
    <t>UNIAO DA VITORIA</t>
  </si>
  <si>
    <t>PERTO DD BAR DO MARIO E FEIRA DA RODINHA</t>
  </si>
  <si>
    <t>904.9/2020</t>
  </si>
  <si>
    <t>113258</t>
  </si>
  <si>
    <t>D690897</t>
  </si>
  <si>
    <t>EMBAIXO DO VIADUTO DO ATACADAO</t>
  </si>
  <si>
    <t>905.9/2020</t>
  </si>
  <si>
    <t>CORPO ESTAVA EM RIO</t>
  </si>
  <si>
    <t>113255</t>
  </si>
  <si>
    <t>-8,027569</t>
  </si>
  <si>
    <t>-34,943046</t>
  </si>
  <si>
    <t>128.13/2020</t>
  </si>
  <si>
    <t>OF. 368/2020</t>
  </si>
  <si>
    <t>BO 20E0283002453</t>
  </si>
  <si>
    <t>EXAMES EM APARELHO(S)CELULA(S)</t>
  </si>
  <si>
    <t xml:space="preserve">LEONARDO MAX </t>
  </si>
  <si>
    <t>193ªCIR-SALGUEIRO</t>
  </si>
  <si>
    <t>01-CELULAR SAMSUNG J6, 01-CELULAR SAMSUNG GT S7582L, 01-CELULAR SAMSUNG J1</t>
  </si>
  <si>
    <t>32241/2020</t>
  </si>
  <si>
    <t>27/2020</t>
  </si>
  <si>
    <t>79.10/2020</t>
  </si>
  <si>
    <t>OPV8698</t>
  </si>
  <si>
    <t>WOLKSVAGEM VOYAGE PRATA</t>
  </si>
  <si>
    <t>32282/2020</t>
  </si>
  <si>
    <t>39000007710005141202086</t>
  </si>
  <si>
    <t>JORDÃO</t>
  </si>
  <si>
    <t>JOSÉ MARTORANO, 359</t>
  </si>
  <si>
    <t>80.10/2020</t>
  </si>
  <si>
    <t>D691045</t>
  </si>
  <si>
    <t>-8.1908450</t>
  </si>
  <si>
    <t>-34.9345220</t>
  </si>
  <si>
    <t>CANDEIAS</t>
  </si>
  <si>
    <t>CORUMBA, N°535</t>
  </si>
  <si>
    <t>MERCADINHO PRIME, POR TRAS DO COLÉGIO RODOVALHO</t>
  </si>
  <si>
    <t>907.9/2020</t>
  </si>
  <si>
    <t>PAF - MASC - CB SÉRGIO 996220014</t>
  </si>
  <si>
    <t>D691061</t>
  </si>
  <si>
    <t>-8.200787</t>
  </si>
  <si>
    <t>-35.067799</t>
  </si>
  <si>
    <t>ENGENHO SÃO SALVADOR</t>
  </si>
  <si>
    <t>PROX AO COLEGIO EUDES SOBRAL</t>
  </si>
  <si>
    <t>908.9/2020</t>
  </si>
  <si>
    <t>PAF - MASC_x000D_
PM: 985514979</t>
  </si>
  <si>
    <t>D691092</t>
  </si>
  <si>
    <t>7°50'19.77''</t>
  </si>
  <si>
    <t>34°53'50.45''</t>
  </si>
  <si>
    <t>SANTA  RITA</t>
  </si>
  <si>
    <t>CAMPO DO ZEZO NA DESCIDA DA MARÉ</t>
  </si>
  <si>
    <t>909.9/2020</t>
  </si>
  <si>
    <t>PAF - MASC. - CONTATO PMPE 992385804.</t>
  </si>
  <si>
    <t>RUA DOUTOR JOAO LACERDA. N°395</t>
  </si>
  <si>
    <t>VEÍCULO PERICIADO NO PÁTIO DA DHPP (ESTAVA ABERTO E SEM AS CHAVES)</t>
  </si>
  <si>
    <t>D691000</t>
  </si>
  <si>
    <t>-8,03542</t>
  </si>
  <si>
    <t>-34,978942</t>
  </si>
  <si>
    <t>UR-07 VÁRZEA</t>
  </si>
  <si>
    <t>INALDO BARTOLOMEU DE CARVALHO</t>
  </si>
  <si>
    <t>906.9/2020</t>
  </si>
  <si>
    <t>PM: 988612834</t>
  </si>
  <si>
    <t>PFX-5830</t>
  </si>
  <si>
    <t>MOTO PRETA YAMAHA FACTOR</t>
  </si>
  <si>
    <t>FRAGMANTOS</t>
  </si>
  <si>
    <t>PROJÉTEIS ENCONTRADOS EMBAIXO DO CORPO</t>
  </si>
  <si>
    <t>112830</t>
  </si>
  <si>
    <t>JEFFERSON COSTA VIEIRA</t>
  </si>
  <si>
    <t xml:space="preserve"> TIAGO HOLANDA CAVALCANTI</t>
  </si>
  <si>
    <t>MARIA SOJÉ DA SILVA</t>
  </si>
  <si>
    <t>9592499</t>
  </si>
  <si>
    <t>RG 9592499</t>
  </si>
  <si>
    <t>MICHAEL DOUGLAS CRUZ SOBRINHO</t>
  </si>
  <si>
    <t>MARIA DE LOURDES CRUZ PURIFICAÇÃO</t>
  </si>
  <si>
    <t>8467207</t>
  </si>
  <si>
    <t>113830</t>
  </si>
  <si>
    <t>RG 8467207</t>
  </si>
  <si>
    <t>LUIZ DA SILVA BEZERRA</t>
  </si>
  <si>
    <t>LUIZA ROSENDO DA SILVA</t>
  </si>
  <si>
    <t>9363647</t>
  </si>
  <si>
    <t>113828</t>
  </si>
  <si>
    <t>RG 9363647</t>
  </si>
  <si>
    <t>ALISSON DE LIMA SANTOS</t>
  </si>
  <si>
    <t>MARILEIDE DE LIMA SANTOS</t>
  </si>
  <si>
    <t>113826</t>
  </si>
  <si>
    <t>PRÓXIMO A RUA CURITIBA E AO CONDOMÍNIO 3 CORAÇÕES</t>
  </si>
  <si>
    <t>36/2020</t>
  </si>
  <si>
    <t>RUA JOAO LACERDA, 395</t>
  </si>
  <si>
    <t>81.10/2020</t>
  </si>
  <si>
    <t>VEICULO FIAT DOBLO, COR VERDE, PLACA KGF-7596. FATO OCORRIDO NO DIA 17/10/2020 NA AVENIDA BEIRA CANAL, JARDIM PIEDADE, JABOATAO DOS GUARARAPES-PE. VEICULO PERICIADO NO PATIO DO DHPP.</t>
  </si>
  <si>
    <t>KGF7596</t>
  </si>
  <si>
    <t>HALLAN GABRIEL BERNADES DA SILVA</t>
  </si>
  <si>
    <t>JARDIEL AMARO DE SANTANA</t>
  </si>
  <si>
    <t>D691173</t>
  </si>
  <si>
    <t>910.9/2020</t>
  </si>
  <si>
    <t>VÍTIMA MASCULINA - "PAF"</t>
  </si>
  <si>
    <t>8°1`8.06"S</t>
  </si>
  <si>
    <t>34°55`17.33"O</t>
  </si>
  <si>
    <t>D691261</t>
  </si>
  <si>
    <t>AV CHAGAS FERREIRA</t>
  </si>
  <si>
    <t>IGREJA MISS. ROMPENDO EM FÉ</t>
  </si>
  <si>
    <t>912.9/2020</t>
  </si>
  <si>
    <t>D691251</t>
  </si>
  <si>
    <t>ARRUDA</t>
  </si>
  <si>
    <t>RUA DR JOSE FULCO</t>
  </si>
  <si>
    <t>911.9/2020</t>
  </si>
  <si>
    <t>D691271</t>
  </si>
  <si>
    <t>913.9/2020</t>
  </si>
  <si>
    <t>PM 98384 6700</t>
  </si>
  <si>
    <t>-8.073500</t>
  </si>
  <si>
    <t>-34.942570</t>
  </si>
  <si>
    <t>LG</t>
  </si>
  <si>
    <t>113818</t>
  </si>
  <si>
    <t>-8.025571</t>
  </si>
  <si>
    <t>-34.897769</t>
  </si>
  <si>
    <t>CORPO CARBONIZADO</t>
  </si>
  <si>
    <t>D691270</t>
  </si>
  <si>
    <t>-7.963380</t>
  </si>
  <si>
    <t>-34.868282</t>
  </si>
  <si>
    <t>AV. BEIJAMIN</t>
  </si>
  <si>
    <t>PROX. AO CEMITERIO MORADA DA PAZ</t>
  </si>
  <si>
    <t>914.9/2020</t>
  </si>
  <si>
    <t>03 EPPENDORF COM COCAINA</t>
  </si>
  <si>
    <t>111504</t>
  </si>
  <si>
    <t>RENATO TRINDADE DA COSTA</t>
  </si>
  <si>
    <t>MARIA DO CARMO SILVA DA COSTA</t>
  </si>
  <si>
    <t>113812</t>
  </si>
  <si>
    <t>D691333</t>
  </si>
  <si>
    <t>COAB</t>
  </si>
  <si>
    <t>RUA PERNAMBUCO</t>
  </si>
  <si>
    <t>ACADEMIA DA CIDADE</t>
  </si>
  <si>
    <t>915.9/2020</t>
  </si>
  <si>
    <t>-8.110890</t>
  </si>
  <si>
    <t>-34.946232</t>
  </si>
  <si>
    <t>MÁRCIO CARNEIRO MACIEL CORREIA</t>
  </si>
  <si>
    <t>MARINALVA CARNEIRO MACIEL CORREIA</t>
  </si>
  <si>
    <t>7.861.978</t>
  </si>
  <si>
    <t>113825</t>
  </si>
  <si>
    <t>RG 7.861.978</t>
  </si>
  <si>
    <t>D691387</t>
  </si>
  <si>
    <t>CAETES I</t>
  </si>
  <si>
    <t>RUA 170, 270</t>
  </si>
  <si>
    <t>ASSEMBLEIA DE DEUS/CAMPO DO RECIFE</t>
  </si>
  <si>
    <t>916.9/2020</t>
  </si>
  <si>
    <t>PAF, INTERNO, MASCULINO - CABO SILVA - 997435017</t>
  </si>
  <si>
    <t>-7,9149690</t>
  </si>
  <si>
    <t>-34,9234842</t>
  </si>
  <si>
    <t>4 PROJÉTEIS E 1 ESTOJO</t>
  </si>
  <si>
    <t>PROJÉTEIS E ENCAMISAMENTOS</t>
  </si>
  <si>
    <t>DAVID DANIEL DA SILVA</t>
  </si>
  <si>
    <t>SEVERINA SUELY FIGUEIROA DA SILVA</t>
  </si>
  <si>
    <t>9322286</t>
  </si>
  <si>
    <t>113251</t>
  </si>
  <si>
    <t>RG 9322286</t>
  </si>
  <si>
    <t>-7.991395</t>
  </si>
  <si>
    <t>-34.924507</t>
  </si>
  <si>
    <t>FERNANDO SOUSA DE ALMEIDA</t>
  </si>
  <si>
    <t>MARIA PETRONILA DE SOUSA</t>
  </si>
  <si>
    <t>33509677-3</t>
  </si>
  <si>
    <t>101113</t>
  </si>
  <si>
    <t>RG 33509677-3</t>
  </si>
  <si>
    <t>129.13/2020</t>
  </si>
  <si>
    <t>OF. 409/2020</t>
  </si>
  <si>
    <t>IP 09901.9002.00028/2020-1.3</t>
  </si>
  <si>
    <t>ELIELTON BARBOSA</t>
  </si>
  <si>
    <t>01- CELULAR DA MARCA MOTOROLA, MOD. MOTO G6,COR PRETO, IMEI:351869095257112/19</t>
  </si>
  <si>
    <t>32709/2020</t>
  </si>
  <si>
    <t>D691447</t>
  </si>
  <si>
    <t>MERCADINHO DE RIBEIRO E MERCADINHO DE QUIRINO</t>
  </si>
  <si>
    <t>917.9/2020</t>
  </si>
  <si>
    <t>99514-1928/ 98750-2240</t>
  </si>
  <si>
    <t>-8.1441910</t>
  </si>
  <si>
    <t>-34.92920410</t>
  </si>
  <si>
    <t>JOSÉ INÁCIO</t>
  </si>
  <si>
    <t>FELIPE LOPES GOMES DA SILVA</t>
  </si>
  <si>
    <t>MARLEIDE GOMES BARBOSA DA SILVA</t>
  </si>
  <si>
    <t>112831</t>
  </si>
  <si>
    <t>130.13/2020</t>
  </si>
  <si>
    <t>OF.410/2020</t>
  </si>
  <si>
    <t>VEÍCULO CHEVROLET CLASSIC DE COR PRETA</t>
  </si>
  <si>
    <t>32769/2020</t>
  </si>
  <si>
    <t>D691468</t>
  </si>
  <si>
    <t>ZUMBI DO PACHECO</t>
  </si>
  <si>
    <t>VITIMA NA LINHA DO TREM</t>
  </si>
  <si>
    <t>918.9/2020</t>
  </si>
  <si>
    <t>D691486</t>
  </si>
  <si>
    <t>RUA DO CANAL, 200</t>
  </si>
  <si>
    <t>AO LADO DE OTOGÁS</t>
  </si>
  <si>
    <t>919.9/2020</t>
  </si>
  <si>
    <t>PAF - MASC_x000D_
PM CB CLÉSIO: 995779700</t>
  </si>
  <si>
    <t>D691488</t>
  </si>
  <si>
    <t>ESCOLA ANTONIO FARIAS</t>
  </si>
  <si>
    <t>920.9/2020</t>
  </si>
  <si>
    <t>98917952 PM</t>
  </si>
  <si>
    <t>-8.072261</t>
  </si>
  <si>
    <t>-34.926306</t>
  </si>
  <si>
    <t>LEANDRO RODRIGUES DA SILVA ALMEIDA</t>
  </si>
  <si>
    <t>ZILDA RAMOS DA SILVA</t>
  </si>
  <si>
    <t>113819</t>
  </si>
  <si>
    <t>D691500</t>
  </si>
  <si>
    <t>ALTO DA FÁBRICA</t>
  </si>
  <si>
    <t>RUA REGINALDO RODRIGUES MONTENEGRO</t>
  </si>
  <si>
    <t>921.9/2020</t>
  </si>
  <si>
    <t>PAF - MASC_x000D_
PM CB AMORIM: 986200093</t>
  </si>
  <si>
    <t>-8°1'6"</t>
  </si>
  <si>
    <t>-34°55'45"</t>
  </si>
  <si>
    <t>02 PROJETEIS E 03 ESTOJOS</t>
  </si>
  <si>
    <t>RAFAEL EUGENIO DA SILVA</t>
  </si>
  <si>
    <t>ELIANA DA SILVA MOREIRA</t>
  </si>
  <si>
    <t>10384993</t>
  </si>
  <si>
    <t>112832</t>
  </si>
  <si>
    <t>RG 10384993</t>
  </si>
  <si>
    <t>-8°7'12"</t>
  </si>
  <si>
    <t>-35°0'44"</t>
  </si>
  <si>
    <t>RENATO SEVERINO DOMINGOS</t>
  </si>
  <si>
    <t>MARIA APARECIDA BORGES</t>
  </si>
  <si>
    <t>8125237</t>
  </si>
  <si>
    <t>113811</t>
  </si>
  <si>
    <t>RG 8125237</t>
  </si>
  <si>
    <t>D691552</t>
  </si>
  <si>
    <t>-8.1406130</t>
  </si>
  <si>
    <t>-34.9232740</t>
  </si>
  <si>
    <t>JORDÃO BAIXO</t>
  </si>
  <si>
    <t>MARIA IRENE COM A SENADOR JÚLIO BS</t>
  </si>
  <si>
    <t>EM FRENTE AO ALO ÁGUA E PROX A BASE DA AERONAUTICA</t>
  </si>
  <si>
    <t>922.9/2020</t>
  </si>
  <si>
    <t>SG GILMAR 99929-5442</t>
  </si>
  <si>
    <t>113820</t>
  </si>
  <si>
    <t>LIGA DE BORRACHA</t>
  </si>
  <si>
    <t>D691661</t>
  </si>
  <si>
    <t>PRÓX. À PÇA. JOSÉ VIEIRA E DEPÓSITO DA SOUZA CRUZ</t>
  </si>
  <si>
    <t>924.9/2020</t>
  </si>
  <si>
    <t>PAF EXTERNO SIMPLES. CABO GEORGITO --&gt; 987-008-310</t>
  </si>
  <si>
    <t>D691641</t>
  </si>
  <si>
    <t>-8.086930</t>
  </si>
  <si>
    <t>-34.940444</t>
  </si>
  <si>
    <t>RUA ABIGAIL ARAÚJO</t>
  </si>
  <si>
    <t>PRÓX. BAR DO FOGO E A ESC. NSA. SRA. DE FÁTIMA</t>
  </si>
  <si>
    <t>923.9/2020</t>
  </si>
  <si>
    <t>PAF, DUAS VÍTIMAS, AO MENOS UMA NO LOCAL. PM: (81) 988481528</t>
  </si>
  <si>
    <t>LUIZ HENRIQUE MELO DA SILVA</t>
  </si>
  <si>
    <t>ALDENIR MELO DA SILVA</t>
  </si>
  <si>
    <t>-8,08687</t>
  </si>
  <si>
    <t>-34,90552</t>
  </si>
  <si>
    <t>R.MANOEL SERAFIM DO COUTO, Nº 306</t>
  </si>
  <si>
    <t>113792</t>
  </si>
  <si>
    <t>D691682</t>
  </si>
  <si>
    <t>TV. 17</t>
  </si>
  <si>
    <t>PRÓX. AO ARMAZÉM DE LUÍS</t>
  </si>
  <si>
    <t>925.9/2020</t>
  </si>
  <si>
    <t>SGT. KLEBER (81) 998-763-971. DUPLO HOMICÍDIO, PAF</t>
  </si>
  <si>
    <t>-8.234834</t>
  </si>
  <si>
    <t>-34.987277</t>
  </si>
  <si>
    <t>pedro vinicio carvalho da costa</t>
  </si>
  <si>
    <t>adriana gomes de carvalho</t>
  </si>
  <si>
    <t>113814</t>
  </si>
  <si>
    <t>antonia gomes de carvalho</t>
  </si>
  <si>
    <t>113813</t>
  </si>
  <si>
    <t>D691698</t>
  </si>
  <si>
    <t>LOT CIDADE INDUSTRIAL</t>
  </si>
  <si>
    <t>OFICINA DO DINHO</t>
  </si>
  <si>
    <t>926.9/2020</t>
  </si>
  <si>
    <t>-7.783976</t>
  </si>
  <si>
    <t>-34.906003</t>
  </si>
  <si>
    <t>ÁREA RURAL</t>
  </si>
  <si>
    <t>SEBASTIÃO ANDRÉ CORDEIRO DA SILVA</t>
  </si>
  <si>
    <t>MARINALVA NEVES DA SILVA</t>
  </si>
  <si>
    <t>08055507473</t>
  </si>
  <si>
    <t>113829</t>
  </si>
  <si>
    <t>CPF 08055507473</t>
  </si>
  <si>
    <t>D691711</t>
  </si>
  <si>
    <t>DR ORLANDO</t>
  </si>
  <si>
    <t>PROX AO POSTO POLICIAL DE DON HELDER</t>
  </si>
  <si>
    <t>927.9/2020</t>
  </si>
  <si>
    <t>PM CB NASCIMENTO 8634 5178</t>
  </si>
  <si>
    <t>D691717</t>
  </si>
  <si>
    <t>AGUAZINHA</t>
  </si>
  <si>
    <t>2° TRAVESSA JURACI</t>
  </si>
  <si>
    <t>POR TRÁS DO LIXÃO DE AGUAZINHA</t>
  </si>
  <si>
    <t>928.9/2020</t>
  </si>
  <si>
    <t>PUTREFEITO NUM SACO - FEMININO - PM 996804283</t>
  </si>
  <si>
    <t>-8.1931040</t>
  </si>
  <si>
    <t>-34.9372920</t>
  </si>
  <si>
    <t>6</t>
  </si>
  <si>
    <t>MUNICAO</t>
  </si>
  <si>
    <t>JOAO PAULO DE OLIVEIRA GÓIS</t>
  </si>
  <si>
    <t>LUZINETE DE OLIVEIRA RODRIGUES</t>
  </si>
  <si>
    <t>113821</t>
  </si>
  <si>
    <t>-7.995992</t>
  </si>
  <si>
    <t>-34.877648</t>
  </si>
  <si>
    <t>MARY TRIBUTINO DA SILVA</t>
  </si>
  <si>
    <t>CARMELITA MARIA DA SILVA</t>
  </si>
  <si>
    <t>7283228</t>
  </si>
  <si>
    <t>113801</t>
  </si>
  <si>
    <t>RG 7283228</t>
  </si>
  <si>
    <t>D691747</t>
  </si>
  <si>
    <t>CRUZ DE REBOUCAS</t>
  </si>
  <si>
    <t>MARIA CECILIA</t>
  </si>
  <si>
    <t>CAMARA MUNICIPAL/SÍTIO HISTÓRICO</t>
  </si>
  <si>
    <t>929.9/2020</t>
  </si>
  <si>
    <t>PM 988267679</t>
  </si>
  <si>
    <t>D691764</t>
  </si>
  <si>
    <t>SÍTIO DR. EUDES MAGALHÃES</t>
  </si>
  <si>
    <t>EM CIMA DA ÁGUA MINERAL E PADARIA LULU</t>
  </si>
  <si>
    <t>930.9/2020</t>
  </si>
  <si>
    <t>PAF - MASC - 99704-9565 SD CAVALCANTI</t>
  </si>
  <si>
    <t>-7.8368860</t>
  </si>
  <si>
    <t>-34.9040040</t>
  </si>
  <si>
    <t>DOUGLAS ALVES DE SOUZA</t>
  </si>
  <si>
    <t>ISALIA MARIA ALVES</t>
  </si>
  <si>
    <t>113797</t>
  </si>
  <si>
    <t>D691766</t>
  </si>
  <si>
    <t>AV. INDUSTRIAL MENDO SAMPAIO</t>
  </si>
  <si>
    <t>ESCOLA RITA LESSA</t>
  </si>
  <si>
    <t>931.9/2020</t>
  </si>
  <si>
    <t>CADAVER EM DECOMPOSIÇÃO</t>
  </si>
  <si>
    <t>-8.340529</t>
  </si>
  <si>
    <t>-34.967586</t>
  </si>
  <si>
    <t>113802</t>
  </si>
  <si>
    <t>D691772</t>
  </si>
  <si>
    <t>DUARTE NUNES LEAO</t>
  </si>
  <si>
    <t>932.9/2020</t>
  </si>
  <si>
    <t>PM 999710355</t>
  </si>
  <si>
    <t>113791</t>
  </si>
  <si>
    <t>-8.135894</t>
  </si>
  <si>
    <t>-34.937714</t>
  </si>
  <si>
    <t>-8.035502</t>
  </si>
  <si>
    <t>-34.984532</t>
  </si>
  <si>
    <t>113798</t>
  </si>
  <si>
    <t>D691774</t>
  </si>
  <si>
    <t>SALGADINHO</t>
  </si>
  <si>
    <t>SEVERINO PEREIRA, 296</t>
  </si>
  <si>
    <t>PROSEGUR/CENTRO DE CONVENCOES</t>
  </si>
  <si>
    <t>82.10/2020</t>
  </si>
  <si>
    <t>989997745-VEÍCULO</t>
  </si>
  <si>
    <t>131.13/2020</t>
  </si>
  <si>
    <t>OF. 413/2020</t>
  </si>
  <si>
    <t>IP 09901.9004.00079/2020-1.3</t>
  </si>
  <si>
    <t>01-CELULAR DA MARCA SAMSUNG,COR DOURADA, IMEI: 352929/09/335933/3</t>
  </si>
  <si>
    <t>RENATA TATIANA DA SILVA</t>
  </si>
  <si>
    <t>132.13/2020</t>
  </si>
  <si>
    <t>OF. 414/2020</t>
  </si>
  <si>
    <t>01-CELULAR DA MARCA SAMSUNG GALAXY A 20, IMEI: 351719111176590</t>
  </si>
  <si>
    <t>MARIA CLARA VASCONCELOS ARRUDA</t>
  </si>
  <si>
    <t>33276/2020</t>
  </si>
  <si>
    <t>PM: 994758036_x000D_
QTA pois corpo foi removido (morte a esclarecer)</t>
  </si>
  <si>
    <t>-8.0288570</t>
  </si>
  <si>
    <t>-34.8681250</t>
  </si>
  <si>
    <t>NMD2062</t>
  </si>
  <si>
    <t>KIA CERATO CINZA</t>
  </si>
  <si>
    <t>02 PROJETEIS DE .38</t>
  </si>
  <si>
    <t>02 PROJETEIS, 03 ESTOJOS E 02 MUNIÇÕES</t>
  </si>
  <si>
    <t>SANGUE ENCONTRADO NO INTERIOR DO VEÍCULO</t>
  </si>
  <si>
    <t>D691787</t>
  </si>
  <si>
    <t>RUA 06</t>
  </si>
  <si>
    <t>LOTEAMENTO ILHA/APÓS A IGREJA ADVENTISTA</t>
  </si>
  <si>
    <t>933.9/2020</t>
  </si>
  <si>
    <t>996595626</t>
  </si>
  <si>
    <t>-8245146</t>
  </si>
  <si>
    <t>-34.981125</t>
  </si>
  <si>
    <t>GENIVAL SALUSTINO SILVA</t>
  </si>
  <si>
    <t>AMARA LEOPOLDINA DA SILVA SANTOS</t>
  </si>
  <si>
    <t>2880453</t>
  </si>
  <si>
    <t>113796</t>
  </si>
  <si>
    <t>RG 2880453</t>
  </si>
  <si>
    <t>D691846</t>
  </si>
  <si>
    <t>R. BOEIRA / R. 1</t>
  </si>
  <si>
    <t>RUA DA ESCOLA MODELO</t>
  </si>
  <si>
    <t>934.9/2020</t>
  </si>
  <si>
    <t>SGT. VALDIR - 9 7916 4132. DUPLO EXTERNO PAF</t>
  </si>
  <si>
    <t>113793</t>
  </si>
  <si>
    <t>113822</t>
  </si>
  <si>
    <t>-8.32815</t>
  </si>
  <si>
    <t>-34.95743</t>
  </si>
  <si>
    <t>D691873</t>
  </si>
  <si>
    <t>-8.1763490</t>
  </si>
  <si>
    <t>-34.9224600</t>
  </si>
  <si>
    <t>RUA 24 DE MARÇO</t>
  </si>
  <si>
    <t>SMART FIT</t>
  </si>
  <si>
    <t>935.9/2020</t>
  </si>
  <si>
    <t>MASC, PAF!</t>
  </si>
  <si>
    <t>ADRIANO SANTOS DA SILVA</t>
  </si>
  <si>
    <t>MARILENE SANTOS DA SILVA</t>
  </si>
  <si>
    <t>7138868</t>
  </si>
  <si>
    <t>RG 7138868</t>
  </si>
  <si>
    <t>D691878</t>
  </si>
  <si>
    <t>1 ª TRAVESSA, JARDIM COPA CABANA, Nº 78</t>
  </si>
  <si>
    <t>COLÉGIO VITAL DE NEGREIROS E CATS</t>
  </si>
  <si>
    <t>936.9/2020</t>
  </si>
  <si>
    <t>SGT EZEQUIEL, TEL 98967-7340, SEXO FEMININO ( AFOGAMENTO )</t>
  </si>
  <si>
    <t>-8,17606</t>
  </si>
  <si>
    <t>-34,92127</t>
  </si>
  <si>
    <t>ADRIELE BENJAMIM DOS SANTOS</t>
  </si>
  <si>
    <t>SUELY BENJAMIM DOS SANTOS</t>
  </si>
  <si>
    <t>113807</t>
  </si>
  <si>
    <t>D691936</t>
  </si>
  <si>
    <t>COMPORTAS</t>
  </si>
  <si>
    <t>PEDREIRA GUARANI</t>
  </si>
  <si>
    <t>937.9/2020</t>
  </si>
  <si>
    <t>986155087/ 985497182 MASC - PAF (998285971 JOSILDO VIGILANTE)</t>
  </si>
  <si>
    <t>113799</t>
  </si>
  <si>
    <t>-8.189598</t>
  </si>
  <si>
    <t>-34.974558</t>
  </si>
  <si>
    <t>9815316</t>
  </si>
  <si>
    <t>113794</t>
  </si>
  <si>
    <t>RG 9815316</t>
  </si>
  <si>
    <t>D691976</t>
  </si>
  <si>
    <t>MARINHA FARINHA</t>
  </si>
  <si>
    <t>RUA DO XAREU</t>
  </si>
  <si>
    <t>PROX. A PADARIA DO YURI, SENTIDO BALSA</t>
  </si>
  <si>
    <t>938.9/2020</t>
  </si>
  <si>
    <t>PAF - MASC_x000D_
PM SGT FENTES: 995381141</t>
  </si>
  <si>
    <t>-7.856112</t>
  </si>
  <si>
    <t>-34.838416</t>
  </si>
  <si>
    <t>04 SWABS COLETADO NO PÉ DE CABRA</t>
  </si>
  <si>
    <t>02 PROJETEIS E 03 ENCAMISAMENTOS</t>
  </si>
  <si>
    <t>LUIZ HENRIQUE DA SILVA</t>
  </si>
  <si>
    <t>MARIA DE JESUS GOMES DE SOUZA</t>
  </si>
  <si>
    <t>9436205</t>
  </si>
  <si>
    <t>113805</t>
  </si>
  <si>
    <t>RG 9436205</t>
  </si>
  <si>
    <t>D692024</t>
  </si>
  <si>
    <t>-8,00272</t>
  </si>
  <si>
    <t>-35,031202</t>
  </si>
  <si>
    <t>ADERITA EVANGELISTA</t>
  </si>
  <si>
    <t>SUBIDA DA PRAÇA DO IRMÃO DO BOLO</t>
  </si>
  <si>
    <t>940.9/2020</t>
  </si>
  <si>
    <t>D692095</t>
  </si>
  <si>
    <t>-8.07242</t>
  </si>
  <si>
    <t>-34.9172</t>
  </si>
  <si>
    <t>RUA ADOLFO BEZERRA, 237</t>
  </si>
  <si>
    <t>ABRIGO DA MUSTARDINHA</t>
  </si>
  <si>
    <t>944.9/2020</t>
  </si>
  <si>
    <t>98444-8102</t>
  </si>
  <si>
    <t>D692035</t>
  </si>
  <si>
    <t>-8.11842</t>
  </si>
  <si>
    <t>-34.95954</t>
  </si>
  <si>
    <t>AV CHAPADA DO ARARIPE</t>
  </si>
  <si>
    <t>AO LADO TERMINAL DE ONIBUS JARDIM MONTE VERDE</t>
  </si>
  <si>
    <t>941.9/2020</t>
  </si>
  <si>
    <t>986991408-PAF-EXTERNO-MASC</t>
  </si>
  <si>
    <t>D692058</t>
  </si>
  <si>
    <t>-8.043439</t>
  </si>
  <si>
    <t>-35.929461</t>
  </si>
  <si>
    <t>RUA URUGUAIANA</t>
  </si>
  <si>
    <t>PROX. AO PARQUE DE EXPOSIÇÕES DE ANIMAIS</t>
  </si>
  <si>
    <t>943.9/2020</t>
  </si>
  <si>
    <t>PAF - MASC._x000D_
PM CB J. TAVARES: 996172552</t>
  </si>
  <si>
    <t>D692110</t>
  </si>
  <si>
    <t>7.915180</t>
  </si>
  <si>
    <t>34.821990</t>
  </si>
  <si>
    <t>AVENIDA DR. CLAUDIO JOSÉ GUEIROS LEITE, 5481</t>
  </si>
  <si>
    <t>PROX AO FORTE DE PAU AMARELO, POSTO SETTA</t>
  </si>
  <si>
    <t>945.9/2020</t>
  </si>
  <si>
    <t>PAF, MASC. CONFORME CIODS CORPO ENCONTRA-SE NO INTERIOR DE VEÍCULO, PM 81 98569-8390</t>
  </si>
  <si>
    <t>D692012</t>
  </si>
  <si>
    <t>8.248890º</t>
  </si>
  <si>
    <t>35.029860º</t>
  </si>
  <si>
    <t>ANTIGA BR 101 - SUL</t>
  </si>
  <si>
    <t>ENTRADA DA USINA BOM JESUS</t>
  </si>
  <si>
    <t>939.9/2020</t>
  </si>
  <si>
    <t>PM 81 99915-9728</t>
  </si>
  <si>
    <t>D692021</t>
  </si>
  <si>
    <t>RUA SÃO NICOLAU, 362</t>
  </si>
  <si>
    <t>PREDIO 3 ANDARES, COR AZUL-CRUZAMENTO COM A HELIO BRANDAO</t>
  </si>
  <si>
    <t>83.10/2020</t>
  </si>
  <si>
    <t>D692033</t>
  </si>
  <si>
    <t>BOLA NA REDE</t>
  </si>
  <si>
    <t>ESTRADA DE SUSSUARANA</t>
  </si>
  <si>
    <t>KM 6,0 CONDOMINIO DOS MÉDICOS</t>
  </si>
  <si>
    <t>942.9/2020</t>
  </si>
  <si>
    <t>CORPO EM DECOMPOSIÇÃO, MASC. PM 81 997798120 (WHATSAPP), PM 81 98831-7174, DONO DO SITIO 81 98828-6541</t>
  </si>
  <si>
    <t>FRAGMENTO DE PROJETIL</t>
  </si>
  <si>
    <t>01 ESTOJO DE .40</t>
  </si>
  <si>
    <t>113850</t>
  </si>
  <si>
    <t>113847</t>
  </si>
  <si>
    <t>113843</t>
  </si>
  <si>
    <t>113810</t>
  </si>
  <si>
    <t>ROBERTO ANTONIO DA SILVA</t>
  </si>
  <si>
    <t>CARMELITA FERREIRA DA SILVA</t>
  </si>
  <si>
    <t>5470024</t>
  </si>
  <si>
    <t>113849</t>
  </si>
  <si>
    <t>RG 5470024</t>
  </si>
  <si>
    <t>FABIO ROGERIO DE HOLANDA CAVALCANTI</t>
  </si>
  <si>
    <t>AIDOMÁ BATISTA DA SILVA</t>
  </si>
  <si>
    <t>4272828</t>
  </si>
  <si>
    <t>113842</t>
  </si>
  <si>
    <t>RG 4272828</t>
  </si>
  <si>
    <t>PAULO SERGIO DA SILVA NEVES</t>
  </si>
  <si>
    <t>LUZINETE MARIA DA SILVA</t>
  </si>
  <si>
    <t>9060327</t>
  </si>
  <si>
    <t>113839</t>
  </si>
  <si>
    <t>RG 9060327</t>
  </si>
  <si>
    <t>GENIVAL CARLOS DA SILVA</t>
  </si>
  <si>
    <t>MARIA DAS GRAÇAS DA SILVA</t>
  </si>
  <si>
    <t>113848</t>
  </si>
  <si>
    <t>JAIME FRANCISCO DE LIMA NETO</t>
  </si>
  <si>
    <t>JOSENILDA MARIA DA SILVA LIMA</t>
  </si>
  <si>
    <t>113840</t>
  </si>
  <si>
    <t>D692205</t>
  </si>
  <si>
    <t>RUA DOS NAVEGANTES, Nº169, 6ºANDAR, N°1017</t>
  </si>
  <si>
    <t>DE FRENTE AO PÃO DE AÇUCAR</t>
  </si>
  <si>
    <t>947.9/2020</t>
  </si>
  <si>
    <t>988614472 SD AMARAL</t>
  </si>
  <si>
    <t>D692189</t>
  </si>
  <si>
    <t>GUARABIRA</t>
  </si>
  <si>
    <t>ESTRADA DO ORFANATO</t>
  </si>
  <si>
    <t>946.9/2020</t>
  </si>
  <si>
    <t>PM 987520309 RILDO</t>
  </si>
  <si>
    <t>TRAV. JOAO MURILI DE OLIVEIRA</t>
  </si>
  <si>
    <t>84.10/2020</t>
  </si>
  <si>
    <t>4</t>
  </si>
  <si>
    <t>113844</t>
  </si>
  <si>
    <t>113845</t>
  </si>
  <si>
    <t>D692213</t>
  </si>
  <si>
    <t>ENGENHO SERRARIA</t>
  </si>
  <si>
    <t>RESTAURANTE DO  NO</t>
  </si>
  <si>
    <t>948.9/2020</t>
  </si>
  <si>
    <t>CB MARIANO 987079310</t>
  </si>
  <si>
    <t>-8.123167</t>
  </si>
  <si>
    <t>-34.897303</t>
  </si>
  <si>
    <t>LUCIANO TEIXEIRA DA COSTA OLIVEIRA</t>
  </si>
  <si>
    <t>SOLANGE TEIXEIRA DA COSTA OLIVEIRA</t>
  </si>
  <si>
    <t>113834</t>
  </si>
  <si>
    <t>-8.352530</t>
  </si>
  <si>
    <t>-35.017750</t>
  </si>
  <si>
    <t>FRAGEMENTO</t>
  </si>
  <si>
    <t>JOSÉ DANIEL BARRETO</t>
  </si>
  <si>
    <t>MARIA JOSÉ EUSÉBIO</t>
  </si>
  <si>
    <t>4654464</t>
  </si>
  <si>
    <t>113835</t>
  </si>
  <si>
    <t>RG 4654464</t>
  </si>
  <si>
    <t>D692236</t>
  </si>
  <si>
    <t>COMUNIDADE ILHA DO DESTINO, PRÓXIMO AO COLÉGIO CARLA PATRÍCIA</t>
  </si>
  <si>
    <t>949.9/2020</t>
  </si>
  <si>
    <t>SD ALVES - 997358678</t>
  </si>
  <si>
    <t>RUA DONA BENVINDA DE FARIAS</t>
  </si>
  <si>
    <t>-8.108414</t>
  </si>
  <si>
    <t>-34.895427</t>
  </si>
  <si>
    <t>MOISÉS EVANGELISTA XAVIER</t>
  </si>
  <si>
    <t>MARIA DE LOURDES DA CONCEIÇÃO</t>
  </si>
  <si>
    <t>7580853</t>
  </si>
  <si>
    <t>113836</t>
  </si>
  <si>
    <t>RG 7580853</t>
  </si>
  <si>
    <t>RUA DOS NAVEGANTES</t>
  </si>
  <si>
    <t>RESTAURANTE ILHA DOS NAVEGANTES</t>
  </si>
  <si>
    <t>85.10/2020</t>
  </si>
  <si>
    <t>PERÍCIA NO APARTAMENTO DO PM DESAPARECIDO</t>
  </si>
  <si>
    <t>D692273</t>
  </si>
  <si>
    <t>POR TRÁS DA CHESF</t>
  </si>
  <si>
    <t>950.9/2020</t>
  </si>
  <si>
    <t>D692289</t>
  </si>
  <si>
    <t>RUA JOVEM JOÃO SANTOS NETO, 94</t>
  </si>
  <si>
    <t>PRÓXIMO A IGREJA BATISTA</t>
  </si>
  <si>
    <t>951.9/2020</t>
  </si>
  <si>
    <t>PRÓXIMO A PRAÇA</t>
  </si>
  <si>
    <t>952.9/2020</t>
  </si>
  <si>
    <t>PAF - MASCULINO - SAGTº PEREIRA 991679641</t>
  </si>
  <si>
    <t>D692294</t>
  </si>
  <si>
    <t>-8.1164948</t>
  </si>
  <si>
    <t>-34.9511636</t>
  </si>
  <si>
    <t>FLAVIO PAULINO DA SILVA</t>
  </si>
  <si>
    <t>MARIA ROSILENE BATISTA DA SILVA</t>
  </si>
  <si>
    <t>10559893</t>
  </si>
  <si>
    <t>113832</t>
  </si>
  <si>
    <t>RG 10559893</t>
  </si>
  <si>
    <t>-7.917077</t>
  </si>
  <si>
    <t>-34,90845</t>
  </si>
  <si>
    <t>KLEYPSON ALVES CORREIA FILHO</t>
  </si>
  <si>
    <t>TÂNIA NERI NUNES CORREIA</t>
  </si>
  <si>
    <t>113837</t>
  </si>
  <si>
    <t>-8,066397</t>
  </si>
  <si>
    <t>-34,935233</t>
  </si>
  <si>
    <t>RUA JUSCELÂNDIA, 56</t>
  </si>
  <si>
    <t>RUA 40</t>
  </si>
  <si>
    <t>ENTREGUE À PERÍCIA PELA DELEGACIA</t>
  </si>
  <si>
    <t>LUIZ FLORENCIO DA ROCHA NETO</t>
  </si>
  <si>
    <t>IVANILDA MARIA DA SILVA</t>
  </si>
  <si>
    <t>113809</t>
  </si>
  <si>
    <t>D692313</t>
  </si>
  <si>
    <t>-7.977390</t>
  </si>
  <si>
    <t>-34.917709</t>
  </si>
  <si>
    <t>RUA NINIVE</t>
  </si>
  <si>
    <t>PROXIMO A PRAÇA PASSARINHO</t>
  </si>
  <si>
    <t>953.9/2020</t>
  </si>
  <si>
    <t>INTERIOR DA RESIDÊNCIA</t>
  </si>
  <si>
    <t>D692338</t>
  </si>
  <si>
    <t>-8.032676</t>
  </si>
  <si>
    <t>-34.980951</t>
  </si>
  <si>
    <t>DOS ESTADOS, 340</t>
  </si>
  <si>
    <t>RUA DO GUARANI</t>
  </si>
  <si>
    <t>956.9/2020</t>
  </si>
  <si>
    <t>ARMA BRANCA - FEM</t>
  </si>
  <si>
    <t>-8.01146</t>
  </si>
  <si>
    <t>-34.94919</t>
  </si>
  <si>
    <t>DOIS IRMÃOS</t>
  </si>
  <si>
    <t>R. DOM MANOEL DE MEDEIROS</t>
  </si>
  <si>
    <t>POR TRÁS DO HORTO</t>
  </si>
  <si>
    <t>955.9/2020</t>
  </si>
  <si>
    <t>D692347</t>
  </si>
  <si>
    <t>-7.833310</t>
  </si>
  <si>
    <t>-34.904042</t>
  </si>
  <si>
    <t>RUA DO CAMPO</t>
  </si>
  <si>
    <t>957.9/2020</t>
  </si>
  <si>
    <t>D692333</t>
  </si>
  <si>
    <t>Ossada</t>
  </si>
  <si>
    <t>-8.251419</t>
  </si>
  <si>
    <t>-35.0194618</t>
  </si>
  <si>
    <t>Distrito Industrial Santo Estevão</t>
  </si>
  <si>
    <t>PRÓX. USINA BOM JESUS</t>
  </si>
  <si>
    <t>954.9/2020</t>
  </si>
  <si>
    <t>PM: 985334786 (CLEBSON); 98304-5852 (DANIEL); REF: USINA BOM JESUS</t>
  </si>
  <si>
    <t>D692388</t>
  </si>
  <si>
    <t>-8.113569</t>
  </si>
  <si>
    <t xml:space="preserve"> -34.895236</t>
  </si>
  <si>
    <t>R. PADRE BERNARDINO PESSOA, Nº 408, AP. 801</t>
  </si>
  <si>
    <t>EDF. GOLDEN RIVER</t>
  </si>
  <si>
    <t>958.9/2020</t>
  </si>
  <si>
    <t>CORPO COM ESCORIAÇÕES ENCONTRADO EM APARTAMENTO. ESPOSA AFIRMA QUE A VÍTIMA ESTAVA BÊBADA.</t>
  </si>
  <si>
    <t>10 SWABS</t>
  </si>
  <si>
    <t>01 CAMISA</t>
  </si>
  <si>
    <t>02 GARFOS E 01 FACA</t>
  </si>
  <si>
    <t>113803</t>
  </si>
  <si>
    <t>109567</t>
  </si>
  <si>
    <t>113831</t>
  </si>
  <si>
    <t>MANUEL FERNANDO DA COSTA FERREIRA</t>
  </si>
  <si>
    <t>MARIA FERNANDA DA COSTA</t>
  </si>
  <si>
    <t>00970266997</t>
  </si>
  <si>
    <t>113833</t>
  </si>
  <si>
    <t>CNH 00970266997</t>
  </si>
  <si>
    <t>MARLENE SANTANA DE LUCENA</t>
  </si>
  <si>
    <t>OLIMPIA MARIA DE SANTANA</t>
  </si>
  <si>
    <t>112805</t>
  </si>
  <si>
    <t>MARCILIO JAIME CARVALHO DE OLIVEIRA</t>
  </si>
  <si>
    <t>DALVA GOMES DE CARVALHO OLIVEIRA</t>
  </si>
  <si>
    <t>112808</t>
  </si>
  <si>
    <t>372/2020</t>
  </si>
  <si>
    <t>PÁTIO DO DHPP</t>
  </si>
  <si>
    <t>86.10/2020</t>
  </si>
  <si>
    <t>VEÍCULO CITROEN C3 PLACA PGE 5537</t>
  </si>
  <si>
    <t>D692445</t>
  </si>
  <si>
    <t>BEBERIBE</t>
  </si>
  <si>
    <t>PRAÇA DA CONVENÇÃO</t>
  </si>
  <si>
    <t>PRÓX. À ESPOSENDE E À MAGAZINE LUIZA</t>
  </si>
  <si>
    <t>959.9/2020</t>
  </si>
  <si>
    <t>997769175 SD, PAF, FEMINICÍDIO</t>
  </si>
  <si>
    <t>-8,01089</t>
  </si>
  <si>
    <t>-34,535201</t>
  </si>
  <si>
    <t>D692518</t>
  </si>
  <si>
    <t>RUA HIDROLÂNDIA, 26</t>
  </si>
  <si>
    <t>EM FRENTE AO MERCADO KIPREÇO</t>
  </si>
  <si>
    <t>960.9/2020</t>
  </si>
  <si>
    <t>PAF - MASC_x000D_
GT6202: 988159188</t>
  </si>
  <si>
    <t>RICARDO AUGUSTO DA SILVA DE CASTRO</t>
  </si>
  <si>
    <t>MARIA DA PENHA DA SILVA V DE CASTRO</t>
  </si>
  <si>
    <t>6083417</t>
  </si>
  <si>
    <t>114074</t>
  </si>
  <si>
    <t>RG 6083417</t>
  </si>
  <si>
    <t>-8.183706</t>
  </si>
  <si>
    <t>-34.928768</t>
  </si>
  <si>
    <t>D692524</t>
  </si>
  <si>
    <t>ENG SEBASTOPOL</t>
  </si>
  <si>
    <t>SÍTIO DO PAI DO VEREADOR</t>
  </si>
  <si>
    <t>961.9/2020</t>
  </si>
  <si>
    <t>-8.2781200</t>
  </si>
  <si>
    <t>-35.0843860</t>
  </si>
  <si>
    <t>henrique carlos da silva</t>
  </si>
  <si>
    <t>JOSENILDA MENEZES DA SILVA</t>
  </si>
  <si>
    <t>113816</t>
  </si>
  <si>
    <t>D692594</t>
  </si>
  <si>
    <t>CASA DENTRO DE MATAGAL DENTRO DE UM CAMPO DE FUTEBOL</t>
  </si>
  <si>
    <t>962.9/2020</t>
  </si>
  <si>
    <t>PAF INTERNO FEMININO. PM 988.115.343; 997.753.260</t>
  </si>
  <si>
    <t>-7.97276</t>
  </si>
  <si>
    <t>-34.85744</t>
  </si>
  <si>
    <t>TRAVESSA CAJUEIRO</t>
  </si>
  <si>
    <t>JANAÍNA ARAÚJO DE SANTANA</t>
  </si>
  <si>
    <t>JANETE BRASILIANO DE ARAÚJO</t>
  </si>
  <si>
    <t>6242918</t>
  </si>
  <si>
    <t>113838</t>
  </si>
  <si>
    <t>RG 6242918</t>
  </si>
  <si>
    <t>D692745</t>
  </si>
  <si>
    <t>RUA JOÃO DE DEUS, 159</t>
  </si>
  <si>
    <t>PRÓXIMO AO TODO DIA / BAR DO CHICÃO</t>
  </si>
  <si>
    <t>963.9/2020</t>
  </si>
  <si>
    <t>PERITO EWERTON DE GÓIS NUNES</t>
  </si>
  <si>
    <t>VINICIUS MATHEUS DA SILVA SOUZA</t>
  </si>
  <si>
    <t>MARIA MARTA DA SILVA</t>
  </si>
  <si>
    <t>9242654</t>
  </si>
  <si>
    <t>114073</t>
  </si>
  <si>
    <t>RG 9242654</t>
  </si>
  <si>
    <t>D692839</t>
  </si>
  <si>
    <t>RUA ROBERVAL LUNA DE OLIVEIRA 140</t>
  </si>
  <si>
    <t>964.9/2020</t>
  </si>
  <si>
    <t>PM: 984573940</t>
  </si>
  <si>
    <t>-8.021883</t>
  </si>
  <si>
    <t>-34.999400</t>
  </si>
  <si>
    <t>05 ESTOJOS .380</t>
  </si>
  <si>
    <t>03 ESTOJOS .40</t>
  </si>
  <si>
    <t>03 ENCAMISAMENTOS</t>
  </si>
  <si>
    <t>RENATO JOSÉ DUARTE VIEIRA DA SILVA</t>
  </si>
  <si>
    <t>MARTA DOS SANTOS DUARTE</t>
  </si>
  <si>
    <t>114072</t>
  </si>
  <si>
    <t>D692913</t>
  </si>
  <si>
    <t>TERM. ONIBUS JD UCHOA</t>
  </si>
  <si>
    <t>965.9/2020</t>
  </si>
  <si>
    <t>PM 988613313 SGT WANDERLEY</t>
  </si>
  <si>
    <t>D692909</t>
  </si>
  <si>
    <t>PRÓXIMO AO CAMPO DO MARANGUAPE</t>
  </si>
  <si>
    <t>966.9/2020</t>
  </si>
  <si>
    <t>PAF, MASCULINO, INTERNO, SIMPLES. PM: SGT. MEIRELLES 983662821</t>
  </si>
  <si>
    <t>-8,100056</t>
  </si>
  <si>
    <t>-34,936970</t>
  </si>
  <si>
    <t>RUA JURUPATA</t>
  </si>
  <si>
    <t>ISAMAX JOSE DA SILVA ROCHA</t>
  </si>
  <si>
    <t>CICERA MARIA DA SILVA</t>
  </si>
  <si>
    <t>8050761</t>
  </si>
  <si>
    <t>111572</t>
  </si>
  <si>
    <t>RG 8050761</t>
  </si>
  <si>
    <t>-7.9201348</t>
  </si>
  <si>
    <t>-34.8422857</t>
  </si>
  <si>
    <t>R. CORONEL PAULINO PEREIRA, 10</t>
  </si>
  <si>
    <t>06 ESTOJOS E 01 PROJETIL</t>
  </si>
  <si>
    <t>JOÃO VITOR FERREIRA</t>
  </si>
  <si>
    <t>MARIA GRACIETE DE MIRANDA</t>
  </si>
  <si>
    <t>11093187</t>
  </si>
  <si>
    <t>114076</t>
  </si>
  <si>
    <t>RG 11093187</t>
  </si>
  <si>
    <t>D692926</t>
  </si>
  <si>
    <t>PROXIMO AO TERMINAL DE NOVA OLINDA</t>
  </si>
  <si>
    <t>967.9/2020</t>
  </si>
  <si>
    <t>PAF, MASC, PM SGT LOURENÇO 081 98497.3037</t>
  </si>
  <si>
    <t>-7.990249</t>
  </si>
  <si>
    <t>-34.895679</t>
  </si>
  <si>
    <t>RUA 6 DE JANEIRO, 114</t>
  </si>
  <si>
    <t>LUANN VICTOR BEZERRA FERREIRA</t>
  </si>
  <si>
    <t>PATRICIA FERREIRA BEZERRA DA SILVA</t>
  </si>
  <si>
    <t>114078</t>
  </si>
  <si>
    <t>D692988</t>
  </si>
  <si>
    <t>ALAMEDA</t>
  </si>
  <si>
    <t>NO CAMPO DA ALAMEDA</t>
  </si>
  <si>
    <t>969.9/2020</t>
  </si>
  <si>
    <t>D692993</t>
  </si>
  <si>
    <t>CARLOS PEREIRA FALCAO, 600</t>
  </si>
  <si>
    <t>970.9/2020</t>
  </si>
  <si>
    <t>VÍTIMA ENCONTRADA NO INTERIOR DE UM CARRO, EM ESTADO AVANÇADO DE PUTREFAÇÃO.</t>
  </si>
  <si>
    <t>D693038</t>
  </si>
  <si>
    <t>ENGENHO NOVO</t>
  </si>
  <si>
    <t>971.9/2020</t>
  </si>
  <si>
    <t>D692957</t>
  </si>
  <si>
    <t>-8.2805720</t>
  </si>
  <si>
    <t>-35.0389870</t>
  </si>
  <si>
    <t>BR - 101</t>
  </si>
  <si>
    <t>AO LADO DA EMPRESA WHITE MARTINS KM-32</t>
  </si>
  <si>
    <t>968.9/2020</t>
  </si>
  <si>
    <t>MASC.  EM ADIANTADO ESTADO DE DECOMPOSIÇÃO.</t>
  </si>
  <si>
    <t>RESIDUOGRÁFICO</t>
  </si>
  <si>
    <t>EDNALDO DINIZ DE OLIVEIRA JUNIOR</t>
  </si>
  <si>
    <t>NARA CRISTINA GUERRA DA SILVA</t>
  </si>
  <si>
    <t>9354719</t>
  </si>
  <si>
    <t>111566</t>
  </si>
  <si>
    <t>RG 9354719</t>
  </si>
  <si>
    <t>IGOR BERNARDO DOS SANTOS GOMES</t>
  </si>
  <si>
    <t>DANIELLE DOS SANTOS SILVA</t>
  </si>
  <si>
    <t>114079</t>
  </si>
  <si>
    <t>-7.838136</t>
  </si>
  <si>
    <t>-34.886631</t>
  </si>
  <si>
    <t>VÍTIMA LESIONADA POR PAF.</t>
  </si>
  <si>
    <t>114075</t>
  </si>
  <si>
    <t>-7.933224</t>
  </si>
  <si>
    <t>-34.867072</t>
  </si>
  <si>
    <t>133.13/2020</t>
  </si>
  <si>
    <t>32079/2020</t>
  </si>
  <si>
    <t>OF.186/2020</t>
  </si>
  <si>
    <t>20E2104001056</t>
  </si>
  <si>
    <t>134.13/2020</t>
  </si>
  <si>
    <t>33637/2020</t>
  </si>
  <si>
    <t>OF. 9005.01.000472/2020</t>
  </si>
  <si>
    <t>09901.9005.00190/2020-1.1</t>
  </si>
  <si>
    <t>01-CELULAR MOTOROLA, MOD. XT1672, IMEI 351868083879838</t>
  </si>
  <si>
    <t>01-CELULAR DA MARCA SAMSUNG, NOTE 09, PRETO, TELA TRINCADA.</t>
  </si>
  <si>
    <t>HERLEBTT ANDERSON ALVES DA SILVA</t>
  </si>
  <si>
    <t>135.13/2020</t>
  </si>
  <si>
    <t>33638/2020</t>
  </si>
  <si>
    <t>141/2020</t>
  </si>
  <si>
    <t>20E2103001298</t>
  </si>
  <si>
    <t>01-CELULAR DA MARCA MOTOROLA XT 1020</t>
  </si>
  <si>
    <t>D693103</t>
  </si>
  <si>
    <t>ALBERTO MAIA</t>
  </si>
  <si>
    <t>RUA ALEXANDRIA</t>
  </si>
  <si>
    <t>TERMINAL DE SANTA TEREZINHA, BEIRA DO RIO</t>
  </si>
  <si>
    <t>972.9/2020</t>
  </si>
  <si>
    <t>PAF - MASC_x000D_
CB TRINDADE: 988121191</t>
  </si>
  <si>
    <t>-8.026635</t>
  </si>
  <si>
    <t>-35.013925</t>
  </si>
  <si>
    <t>ADRIANO PEREIRA DA SILVA</t>
  </si>
  <si>
    <t>SEVERINA MARIA DA SILVA</t>
  </si>
  <si>
    <t>114080</t>
  </si>
  <si>
    <t>03 PREOJETEIS DE .38</t>
  </si>
  <si>
    <t>D693135</t>
  </si>
  <si>
    <t>-8.167801</t>
  </si>
  <si>
    <t>-35.143579</t>
  </si>
  <si>
    <t>ENGENHO SAVUNDA</t>
  </si>
  <si>
    <t>973.9/2020</t>
  </si>
  <si>
    <t>114082</t>
  </si>
  <si>
    <t>136.13/2020</t>
  </si>
  <si>
    <t>OF 376/2020</t>
  </si>
  <si>
    <t>BO 20E2103001304</t>
  </si>
  <si>
    <t>01-CELULAR DA MARCA MOTOROLA,COR PRETA COM BATERIA E CHIP</t>
  </si>
  <si>
    <t>MARIANA ARAÚJO FERREIRA</t>
  </si>
  <si>
    <t>137.13/2020</t>
  </si>
  <si>
    <t>OF 87/2020</t>
  </si>
  <si>
    <t>BO 20E2105000916</t>
  </si>
  <si>
    <t>AUGUSTO CEZAR</t>
  </si>
  <si>
    <t>01- APARELHO DVR DA MARCA INTELBRAS PRETO</t>
  </si>
  <si>
    <t>138.13/2020</t>
  </si>
  <si>
    <t>OF 385/2020</t>
  </si>
  <si>
    <t>BO 20E2103001162</t>
  </si>
  <si>
    <t>01- APARELHO DE HD DA MARCA WD PURPLE 1TB</t>
  </si>
  <si>
    <t>D693230</t>
  </si>
  <si>
    <t>-8.01937</t>
  </si>
  <si>
    <t>-34.89448</t>
  </si>
  <si>
    <t>RUA DA LEITERIA</t>
  </si>
  <si>
    <t>FRENTE AO MERCADO DE AGUA FRIA, FEIRA NOVA DE AGUA FRIA</t>
  </si>
  <si>
    <t>975.9/2020</t>
  </si>
  <si>
    <t>D693222</t>
  </si>
  <si>
    <t>-8.118214</t>
  </si>
  <si>
    <t>-34917969</t>
  </si>
  <si>
    <t>PRAÇA DO JACARÉ/SUDENE/EMLURB</t>
  </si>
  <si>
    <t>EMLURB</t>
  </si>
  <si>
    <t>974.9/2020</t>
  </si>
  <si>
    <t>PAF/EXTERNO/MASCULINO PM: 97468857/986825784</t>
  </si>
  <si>
    <t>SANDALIA HAVAIANA</t>
  </si>
  <si>
    <t>114081</t>
  </si>
  <si>
    <t>ISAAC ANTONIO DOMINGOS</t>
  </si>
  <si>
    <t>JOSEFA QUIRINA DA SILVA</t>
  </si>
  <si>
    <t>6020150</t>
  </si>
  <si>
    <t>111568</t>
  </si>
  <si>
    <t>RG 6020150</t>
  </si>
  <si>
    <t>D693321</t>
  </si>
  <si>
    <t>AV. BELMIRO CORREIA</t>
  </si>
  <si>
    <t>AO LADO DO ATACADÃO</t>
  </si>
  <si>
    <t>977.9/2020</t>
  </si>
  <si>
    <t>PM 988154304</t>
  </si>
  <si>
    <t>D693259</t>
  </si>
  <si>
    <t>-8,0771190</t>
  </si>
  <si>
    <t>-34,8748370</t>
  </si>
  <si>
    <t>BRASILIA TEIMOSA</t>
  </si>
  <si>
    <t>APÓS O BURACO DA VEIA, ANTES DAS ESCULTURAS DE BRENAND</t>
  </si>
  <si>
    <t>976.9/2020</t>
  </si>
  <si>
    <t>MASC - ENROLADO NO PLÁSTICO_x000D_
PM FREITAS: 994445086 / 986680632</t>
  </si>
  <si>
    <t>D693323</t>
  </si>
  <si>
    <t>-8.0881280</t>
  </si>
  <si>
    <t>-34.9314410</t>
  </si>
  <si>
    <t>RUA ARISBELO</t>
  </si>
  <si>
    <t>AO LADO DO Nº164, ANTIGO MAKRO</t>
  </si>
  <si>
    <t>978.9/2020</t>
  </si>
  <si>
    <t>PAF - MASC_x000D_
PM CB MARLON: 983846700</t>
  </si>
  <si>
    <t>03 PROJETEIS</t>
  </si>
  <si>
    <t>114071</t>
  </si>
  <si>
    <t>MARCONE BARBOSA DA SILVA</t>
  </si>
  <si>
    <t>MARIA JOSÉ BARBOSA DA SILVA</t>
  </si>
  <si>
    <t>4818069</t>
  </si>
  <si>
    <t>113806</t>
  </si>
  <si>
    <t>RG 4818069</t>
  </si>
  <si>
    <t>EVERSON FRANCISCO SILVA DE ALMEIDA</t>
  </si>
  <si>
    <t>INACIA ANA DA SILVA ALMEIDA</t>
  </si>
  <si>
    <t>8204736</t>
  </si>
  <si>
    <t>114087</t>
  </si>
  <si>
    <t>RG 8204736</t>
  </si>
  <si>
    <t>D693340</t>
  </si>
  <si>
    <t>RUA ÁGUAS CLARAS</t>
  </si>
  <si>
    <t>PRÓX. PADARIA STº CRISTO E ED. SERVILA</t>
  </si>
  <si>
    <t>979.9/2020</t>
  </si>
  <si>
    <t>FEMININO - INTERNO - CB LUIZ 997886731</t>
  </si>
  <si>
    <t>8°11'37.896"</t>
  </si>
  <si>
    <t>34°55'38.766"</t>
  </si>
  <si>
    <t>D693410</t>
  </si>
  <si>
    <t>8,096384</t>
  </si>
  <si>
    <t>34,919704</t>
  </si>
  <si>
    <t>RUA ALVES DE SOUZA, S/N</t>
  </si>
  <si>
    <t>NO FINAL DA RUA/ PROXIMO A LAGOA DO ARAÇÁ</t>
  </si>
  <si>
    <t>982.9/2020</t>
  </si>
  <si>
    <t>PM 986825784</t>
  </si>
  <si>
    <t>D693364</t>
  </si>
  <si>
    <t>-7.8299670</t>
  </si>
  <si>
    <t>-34.9182910</t>
  </si>
  <si>
    <t>RUA HENRIQUE DIAS</t>
  </si>
  <si>
    <t>BARBEARIA NOVA GERAÇÃO</t>
  </si>
  <si>
    <t>980.9/2020</t>
  </si>
  <si>
    <t>PAF, EXTERNO, MASC. POSSIVELMENTE EX-PRESIDIÁRIO. PM NO LOCAL 81 - 983392191</t>
  </si>
  <si>
    <t>D693407</t>
  </si>
  <si>
    <t>S8°0'20.026</t>
  </si>
  <si>
    <t>w35°0'36.991</t>
  </si>
  <si>
    <t>LOT. SÃO JOÃO SÃO PAULO</t>
  </si>
  <si>
    <t>RUA BOM JESUS</t>
  </si>
  <si>
    <t>PRÓX. AO MERCADINHO DE FLORIANO E BAR DO ARNALDO</t>
  </si>
  <si>
    <t>981.9/2020</t>
  </si>
  <si>
    <t>PAF  - SGT GUSTAVO 984617946</t>
  </si>
  <si>
    <t>FRAGMENTO DE PROJETIL, CALIBRE DESCONHECIDO</t>
  </si>
  <si>
    <t>114092</t>
  </si>
  <si>
    <t>MARIA SUELY DA SILVA</t>
  </si>
  <si>
    <t>SEBASTIANA DOS SANTOS</t>
  </si>
  <si>
    <t>04198 00063</t>
  </si>
  <si>
    <t>114095</t>
  </si>
  <si>
    <t>CTPS 04198 00063</t>
  </si>
  <si>
    <t>WILLIMS MARTINS DA SILVA</t>
  </si>
  <si>
    <t>IVONE DA SILVA MARTINS</t>
  </si>
  <si>
    <t>114089</t>
  </si>
  <si>
    <t>D693381</t>
  </si>
  <si>
    <t>COMUNIDADE PORTO ARTHUR</t>
  </si>
  <si>
    <t>983.9/2020</t>
  </si>
  <si>
    <t>114083</t>
  </si>
  <si>
    <t>-7,5417</t>
  </si>
  <si>
    <t>-34,5134</t>
  </si>
  <si>
    <t>MANGUE</t>
  </si>
  <si>
    <t>114093</t>
  </si>
  <si>
    <t>D693635</t>
  </si>
  <si>
    <t>CIDADE GARAPU</t>
  </si>
  <si>
    <t>AV. 4, Nº 12</t>
  </si>
  <si>
    <t>ALEX BEBIDAS</t>
  </si>
  <si>
    <t>984.9/2020</t>
  </si>
  <si>
    <t>PAF, MASCULINO. SD VICTOR LIMA 997093566</t>
  </si>
  <si>
    <t>D693638</t>
  </si>
  <si>
    <t>RUA CAMALEÃO</t>
  </si>
  <si>
    <t>PRÓXIMO AO DEPOSITO DE BEBIDAS DE DEMA</t>
  </si>
  <si>
    <t>985.9/2020</t>
  </si>
  <si>
    <t>PAF, EXTERNO - SGT BARBOSA 981291528</t>
  </si>
  <si>
    <t>D693671</t>
  </si>
  <si>
    <t>RUA BEIRA RIO</t>
  </si>
  <si>
    <t>LOMBADA ELETRÔNICA ESTRADA DE ALDEIA</t>
  </si>
  <si>
    <t>987.9/2020</t>
  </si>
  <si>
    <t>QUADRUPLO HOMICÍDIO COM 3 VÍTIMAS EM ÓBITO EM UM. HOSPITALAR. PM SGT SATURNINO 81 98433.5856</t>
  </si>
  <si>
    <t>D693648</t>
  </si>
  <si>
    <t>7° 56' 17"</t>
  </si>
  <si>
    <t>34° 54' 53"</t>
  </si>
  <si>
    <t>SEGUNDA TRAVESSA DA RECUPERAÇÃO</t>
  </si>
  <si>
    <t>ENTRADA DA NATO</t>
  </si>
  <si>
    <t>986.9/2020</t>
  </si>
  <si>
    <t>7° 56' 7"</t>
  </si>
  <si>
    <t>34° 54' 6"</t>
  </si>
  <si>
    <t>8.284620</t>
  </si>
  <si>
    <t>35.014250</t>
  </si>
  <si>
    <t>DOIS ESTOJOS CALIBRE .38</t>
  </si>
  <si>
    <t>MOISES PEREIRA NASCIMENTO</t>
  </si>
  <si>
    <t>MARIA DAS DORES PEREIRA DO NASCIMENTO</t>
  </si>
  <si>
    <t>8175033</t>
  </si>
  <si>
    <t>114094</t>
  </si>
  <si>
    <t>RG 8175033</t>
  </si>
  <si>
    <t>ITALO LUAN RIBEIRO ALVES</t>
  </si>
  <si>
    <t>SANDRA HELENA RIBEIRO</t>
  </si>
  <si>
    <t>11091930</t>
  </si>
  <si>
    <t>114097</t>
  </si>
  <si>
    <t>RG 11091930</t>
  </si>
  <si>
    <t>ROBERTO PEDRO DA PAZ</t>
  </si>
  <si>
    <t>BERENICE DA PAZ DINIZ</t>
  </si>
  <si>
    <t>114085</t>
  </si>
  <si>
    <t>-8.011696</t>
  </si>
  <si>
    <t>-34.975043</t>
  </si>
  <si>
    <t>DOIS ESTOJOS .40</t>
  </si>
  <si>
    <t>APARELHO DE TELEFONIA MÓVEL (CELULAR)</t>
  </si>
  <si>
    <t>LEANDRO NASCIMENTO DE ANDRADE</t>
  </si>
  <si>
    <t>LUZINETE ALAÍDE DO NASCIMENTO</t>
  </si>
  <si>
    <t>114096</t>
  </si>
  <si>
    <t>OSSADA ENCONTRADA DENTRO DO MANGUE</t>
  </si>
  <si>
    <t>-7.948980</t>
  </si>
  <si>
    <t>-34.965990</t>
  </si>
  <si>
    <t>7.95833</t>
  </si>
  <si>
    <t>34.966389</t>
  </si>
  <si>
    <t>139.13/2020</t>
  </si>
  <si>
    <t>OF 388/2020</t>
  </si>
  <si>
    <t>01-APARELHO DVR, MOD HIKVISION DS72116HI-SL</t>
  </si>
  <si>
    <t>VINCIUS JOSÉ OLIVEIRA DE LIMA FRANÇA</t>
  </si>
  <si>
    <t>140.13/2020</t>
  </si>
  <si>
    <t>01-CELULAR DA MARCA MTOROLS COR PRETA</t>
  </si>
  <si>
    <t>OF 347/2020</t>
  </si>
  <si>
    <t>BO20E2105000902</t>
  </si>
  <si>
    <t>35387/2020</t>
  </si>
  <si>
    <t>35391/2020</t>
  </si>
  <si>
    <t>D693825</t>
  </si>
  <si>
    <t>-8.084360</t>
  </si>
  <si>
    <t>-34.968480</t>
  </si>
  <si>
    <t>RUA ESCADA, Nº55</t>
  </si>
  <si>
    <t>ESCOLA MORANGUINHO</t>
  </si>
  <si>
    <t>988.9/2020</t>
  </si>
  <si>
    <t>SG CARLOS 987649084</t>
  </si>
  <si>
    <t>OYZ0178</t>
  </si>
  <si>
    <t>MOTO HONDA 300 VERMELHA</t>
  </si>
  <si>
    <t>113254</t>
  </si>
  <si>
    <t>113804</t>
  </si>
  <si>
    <t>7971531</t>
  </si>
  <si>
    <t>112644</t>
  </si>
  <si>
    <t>RG 7971531</t>
  </si>
  <si>
    <t>113827</t>
  </si>
  <si>
    <t>ÉRIKA FREIRE ELOI DA SILVA</t>
  </si>
  <si>
    <t>CRISTIANE FREIRE DA SILVA</t>
  </si>
  <si>
    <t>114101</t>
  </si>
  <si>
    <t>LEANDRO DE OLIVEIRA</t>
  </si>
  <si>
    <t>MARIA QUITÉRIA DE OLIVEIRA</t>
  </si>
  <si>
    <t>114098</t>
  </si>
  <si>
    <t>74</t>
  </si>
  <si>
    <t>-8.114693</t>
  </si>
  <si>
    <t xml:space="preserve"> -34.892860</t>
  </si>
  <si>
    <t>D693857</t>
  </si>
  <si>
    <t>COMUNIDADE DO XIE, CENTRO DE ITAMARACA</t>
  </si>
  <si>
    <t>VIVEIRO</t>
  </si>
  <si>
    <t>87.10/2020</t>
  </si>
  <si>
    <t>PERÍCIA NO LOCAL DA AÇÃO DO HOMICÍDIO, RESULTADO NO HOSPITAL-98882-5926</t>
  </si>
  <si>
    <t>D693861</t>
  </si>
  <si>
    <t>EM FRENTE AO ATACADAO DE PONTE DOS CARVALHOS,VIADUTO DA COMUNIDADE TITANIC</t>
  </si>
  <si>
    <t>989.9/2020</t>
  </si>
  <si>
    <t>GILSON-999005155</t>
  </si>
  <si>
    <t>-8,236546</t>
  </si>
  <si>
    <t>-34,981825</t>
  </si>
  <si>
    <t>Av. Nossa Senhora do Bom Conselho</t>
  </si>
  <si>
    <t>Lean Cavalcanti Resende da Silva</t>
  </si>
  <si>
    <t>Maria Luziara Cavalcanti</t>
  </si>
  <si>
    <t>9223672</t>
  </si>
  <si>
    <t>114103</t>
  </si>
  <si>
    <t>RG 9223672</t>
  </si>
  <si>
    <t>D693921</t>
  </si>
  <si>
    <t>8°1'44"</t>
  </si>
  <si>
    <t>34°55'30"</t>
  </si>
  <si>
    <t>AV. ESTRADA DO ARRAIAL</t>
  </si>
  <si>
    <t>PRÓX. A ESCOLA NILO PEREIRA</t>
  </si>
  <si>
    <t>990.9/2020</t>
  </si>
  <si>
    <t>PAF - MASC_x000D_
PM: 997356407</t>
  </si>
  <si>
    <t>ENCAMISAMENTO DE PROJETIL .38</t>
  </si>
  <si>
    <t>JEHOVAH CLAUDINO RODRIGUES</t>
  </si>
  <si>
    <t>SEVERINA ANA DA CONCEIÇÃO RODRIGUES</t>
  </si>
  <si>
    <t>1710791</t>
  </si>
  <si>
    <t>114099</t>
  </si>
  <si>
    <t>RG 1710791</t>
  </si>
  <si>
    <t>141.13/2020</t>
  </si>
  <si>
    <t>OF 446/2020</t>
  </si>
  <si>
    <t>BO 20E2103001192</t>
  </si>
  <si>
    <t>01- CELULAR DA MARCA SAMSUNG DE 16GB, MOD SM-G532MT, IMEI 352929091414072, NA COR ROSA, CHIP OI,COM BATERIA E CARTÃO SD</t>
  </si>
  <si>
    <t>142.13/2020</t>
  </si>
  <si>
    <t>OF 337/2020</t>
  </si>
  <si>
    <t>BO 20E2105000969</t>
  </si>
  <si>
    <t>35657/2020</t>
  </si>
  <si>
    <t>35660/2020</t>
  </si>
  <si>
    <t>D693955</t>
  </si>
  <si>
    <t>MONTE GUARARAPES</t>
  </si>
  <si>
    <t>RUA POTEGIR</t>
  </si>
  <si>
    <t>PRÓX IGREJA DO MONTE</t>
  </si>
  <si>
    <t>991.9/2020</t>
  </si>
  <si>
    <t>195/2020</t>
  </si>
  <si>
    <t>CASA DE POSSÍVEL HOMICÍDIO</t>
  </si>
  <si>
    <t>113235</t>
  </si>
  <si>
    <t>113262</t>
  </si>
  <si>
    <t>113261</t>
  </si>
  <si>
    <t>08001.01.001538/2020</t>
  </si>
  <si>
    <t>RUA URIEL DE HOLANDA</t>
  </si>
  <si>
    <t>88.10/2020</t>
  </si>
  <si>
    <t>WELLINGTON FIRMINO TEIXEIRA</t>
  </si>
  <si>
    <t>JOSEFA FIRMINO TEIXEIRA</t>
  </si>
  <si>
    <t>114104</t>
  </si>
  <si>
    <t>-8.152620</t>
  </si>
  <si>
    <t>-34.9344</t>
  </si>
  <si>
    <t>8018133</t>
  </si>
  <si>
    <t>RG 8018133</t>
  </si>
  <si>
    <t>D693963</t>
  </si>
  <si>
    <t>ROSARINHO</t>
  </si>
  <si>
    <t>RUA ENG. SAMPAIO</t>
  </si>
  <si>
    <t>992.9/2020</t>
  </si>
  <si>
    <t>PM CB RENATA: 986307601</t>
  </si>
  <si>
    <t>COND. SPLENDID ROSARINHO, PROX. A PADARIA ROSARINHO</t>
  </si>
  <si>
    <t>PERÍCIA EM IMÓVEL</t>
  </si>
  <si>
    <t>MATERIAL COLETADO DE 02 COPOS</t>
  </si>
  <si>
    <t>LUCIO CAHU TORRES</t>
  </si>
  <si>
    <t>SUZANA CRISTINA CAHU TORRES</t>
  </si>
  <si>
    <t>6001071</t>
  </si>
  <si>
    <t>113017</t>
  </si>
  <si>
    <t>RG 6001071</t>
  </si>
  <si>
    <t>-8.033828</t>
  </si>
  <si>
    <t>-34.897165</t>
  </si>
  <si>
    <t>D694012</t>
  </si>
  <si>
    <t>BRASILIATEIMOSA</t>
  </si>
  <si>
    <t>RUA FRANCISCO VAL PASSO</t>
  </si>
  <si>
    <t>RESTAURANTE CAMI SUSHI, VILA MOACIR GOMES, ANTIGO ARMAZEM CLAUDIA</t>
  </si>
  <si>
    <t>993.9/2020</t>
  </si>
  <si>
    <t>8°4'59''</t>
  </si>
  <si>
    <t>34°53'1''</t>
  </si>
  <si>
    <t>SANDRA CECILIA DA SILVA</t>
  </si>
  <si>
    <t>4012684</t>
  </si>
  <si>
    <t>114106</t>
  </si>
  <si>
    <t xml:space="preserve"> 4012684</t>
  </si>
  <si>
    <t>D694055</t>
  </si>
  <si>
    <t>RUA NOVA DESCOBERTA</t>
  </si>
  <si>
    <t>NA ESCADARIA</t>
  </si>
  <si>
    <t>994.9/2020</t>
  </si>
  <si>
    <t>PM 985435614 /PAF MASCULINO</t>
  </si>
  <si>
    <t>D694061</t>
  </si>
  <si>
    <t>RUA DO TRIUNFO</t>
  </si>
  <si>
    <t>PROXIMO A AV BEBERIBE/ ESTADIO DE FUTEBOL DO ARRUDA/ BATE PAPO</t>
  </si>
  <si>
    <t>995.9/2020</t>
  </si>
  <si>
    <t>PM SGT TOMÉ 988960967</t>
  </si>
  <si>
    <t>PAF -  FEMININO 98545-8635 PM (OBS.: O N° DOC É O PRONTUÁRIO CARCERÁRIO)</t>
  </si>
  <si>
    <t>143.13/2020</t>
  </si>
  <si>
    <t>35956/2020</t>
  </si>
  <si>
    <t>CI 52/2020</t>
  </si>
  <si>
    <t>144.13/2020</t>
  </si>
  <si>
    <t>THIAGO GONTIJO</t>
  </si>
  <si>
    <t>78ª CIRC RIO FORMOSO</t>
  </si>
  <si>
    <t>01(UM) PEN DRIVE</t>
  </si>
  <si>
    <t>35746/2020</t>
  </si>
  <si>
    <t>01(UM) CELULAR DA MARCA LG K40, IMEI 359963100902457</t>
  </si>
  <si>
    <t>GREIDSON GOMES FRANKLIN</t>
  </si>
  <si>
    <t>ADRIANA GOMESS FRANKLIN</t>
  </si>
  <si>
    <t>114090</t>
  </si>
  <si>
    <t>-8.023187</t>
  </si>
  <si>
    <t>-34.893671</t>
  </si>
  <si>
    <t>DANIEL DE LIMA</t>
  </si>
  <si>
    <t>EDILEUZA MARIA DE LIMA</t>
  </si>
  <si>
    <t>067.573.034-18</t>
  </si>
  <si>
    <t>113824</t>
  </si>
  <si>
    <t>CPF 067.573.034-18</t>
  </si>
  <si>
    <t>113800</t>
  </si>
  <si>
    <t>D694104</t>
  </si>
  <si>
    <t>XAREU/ITAPUAMA</t>
  </si>
  <si>
    <t>BEIRA MAR</t>
  </si>
  <si>
    <t>BECO AO LADO DA POUSADA BEIRA MAR</t>
  </si>
  <si>
    <t>996.9/2020</t>
  </si>
  <si>
    <t>LAURINDO-99351-8864</t>
  </si>
  <si>
    <t>-8.301826</t>
  </si>
  <si>
    <t>-34.948803</t>
  </si>
  <si>
    <t>CRACK (3 PEDRAS EM UMA EMBALAGEM)</t>
  </si>
  <si>
    <t>FELIPE LUIZ DA SILVA</t>
  </si>
  <si>
    <t>ANA MARIA DE SOUZA</t>
  </si>
  <si>
    <t>9578762</t>
  </si>
  <si>
    <t>114100</t>
  </si>
  <si>
    <t>RG 9578762</t>
  </si>
  <si>
    <t>D694128</t>
  </si>
  <si>
    <t>997.9/2020</t>
  </si>
  <si>
    <t>D694139</t>
  </si>
  <si>
    <t>RUA PROF JOSÉ ARMARINO DOS REIS</t>
  </si>
  <si>
    <t>CORREGO DO TIRO, APÓS O CONJ HABITACIONAL CAMPO DO CAFÉ</t>
  </si>
  <si>
    <t>998.9/2020</t>
  </si>
  <si>
    <t>FEMININO/ SEM ROUPA - OBJ CONTUNDENTE (SG MURILO 98718-6785)</t>
  </si>
  <si>
    <t>LAT.-8°,0046005    LONG. -34°,9293874</t>
  </si>
  <si>
    <t>-8.013309</t>
  </si>
  <si>
    <t>-34.905931</t>
  </si>
  <si>
    <t>CALCINHA</t>
  </si>
  <si>
    <t>ABIGAIL PEIXE DA SILVA</t>
  </si>
  <si>
    <t>EMILIANA PEIXE DA SILVA</t>
  </si>
  <si>
    <t>4050975</t>
  </si>
  <si>
    <t>114102</t>
  </si>
  <si>
    <t>RG 4050975</t>
  </si>
  <si>
    <t>D694282</t>
  </si>
  <si>
    <t>CHÃ DA TÁBUA</t>
  </si>
  <si>
    <t>AVENINA 8 DE MAIO, 1558</t>
  </si>
  <si>
    <t>7 CAMINHOS/ BAR DE MARCÍLIO</t>
  </si>
  <si>
    <t>999.9/2020</t>
  </si>
  <si>
    <t>CABO GLAUBER: 84037463</t>
  </si>
  <si>
    <t>-7,981419</t>
  </si>
  <si>
    <t>-35,025213</t>
  </si>
  <si>
    <t>D694360</t>
  </si>
  <si>
    <t>RUA PERUGICAN, 4 ETAPA DE RIO DOCE</t>
  </si>
  <si>
    <t>PRÓXIMO AO COLÉGIO JERÔNIMO ALBUQUERQUE E À COMPESA</t>
  </si>
  <si>
    <t>1000.9/2020</t>
  </si>
  <si>
    <t>PAF SGT FALCÃO (81)998977466</t>
  </si>
  <si>
    <t>-7.971924</t>
  </si>
  <si>
    <t>-34.852245</t>
  </si>
  <si>
    <t>PFE4996</t>
  </si>
  <si>
    <t>Siena Preto</t>
  </si>
  <si>
    <t>swabs coletados em diferentes regiões do carro que estava no local.</t>
  </si>
  <si>
    <t>Christhofer da Silva Justino de Barros</t>
  </si>
  <si>
    <t>Kelly Cristina Mendes da Silva</t>
  </si>
  <si>
    <t>6812971</t>
  </si>
  <si>
    <t>114108</t>
  </si>
  <si>
    <t>RG 6812971</t>
  </si>
  <si>
    <t>D694387</t>
  </si>
  <si>
    <t>RUA MARIANO MARQUES, 75</t>
  </si>
  <si>
    <t>1001.9/2020</t>
  </si>
  <si>
    <t>ELYSON CAVALCANTI DE MELLO PONTES</t>
  </si>
  <si>
    <t>IZA CAVALCANTI DE MELLO</t>
  </si>
  <si>
    <t>7735081</t>
  </si>
  <si>
    <t>114107</t>
  </si>
  <si>
    <t>RG 7735081</t>
  </si>
  <si>
    <t>-8.182614</t>
  </si>
  <si>
    <t>-34.931598</t>
  </si>
  <si>
    <t>D694401</t>
  </si>
  <si>
    <t>BOMBA DO HEMETÉRIO/ALTO JOSE DO PINHO</t>
  </si>
  <si>
    <t>TRAVESSA DA MACAIBA,25</t>
  </si>
  <si>
    <t>POR TRAS DA CIA DO CORPO</t>
  </si>
  <si>
    <t>1002.9/2020</t>
  </si>
  <si>
    <t>ARMA BRANCA  .. SGT MURILO 987186785</t>
  </si>
  <si>
    <t>-8,019952</t>
  </si>
  <si>
    <t>-34,909821</t>
  </si>
  <si>
    <t>JOSENILDO LUIZ DA SILVA</t>
  </si>
  <si>
    <t>MARIA DE FATIMA ALEXANDRE DA SILVA</t>
  </si>
  <si>
    <t>114129</t>
  </si>
  <si>
    <t>D694506</t>
  </si>
  <si>
    <t>PADRE ROMA</t>
  </si>
  <si>
    <t>RUA FREI CANECA</t>
  </si>
  <si>
    <t>PISTA DE BARRO</t>
  </si>
  <si>
    <t>1003.9/2020</t>
  </si>
  <si>
    <t>986572713 - PAF -  MASC</t>
  </si>
  <si>
    <t>DR JOAO LACERDA</t>
  </si>
  <si>
    <t>89.10/2020</t>
  </si>
  <si>
    <t>JEEP RENEGADE 1.8 AT, PLACA QYI8C60, PRATA, CHASSI: 98861110XLK321876</t>
  </si>
  <si>
    <t>-8.1237402</t>
  </si>
  <si>
    <t>-35.014753</t>
  </si>
  <si>
    <t>DANIEL TRANQUILINO CABRAL</t>
  </si>
  <si>
    <t>MARIA SOLIDADE CABRAL</t>
  </si>
  <si>
    <t>3929271</t>
  </si>
  <si>
    <t>114105</t>
  </si>
  <si>
    <t>RG 3929271</t>
  </si>
  <si>
    <t>37/2020</t>
  </si>
  <si>
    <t>D694563</t>
  </si>
  <si>
    <t>RUA VINTE E OITO ,390</t>
  </si>
  <si>
    <t>APÓS O BAR DE JUAREZ</t>
  </si>
  <si>
    <t>1004.9/2020</t>
  </si>
  <si>
    <t>TEM NETO 99056602</t>
  </si>
  <si>
    <t>D694567</t>
  </si>
  <si>
    <t>1005.9/2020</t>
  </si>
  <si>
    <t>PAF - MASC PM: 99536-9915</t>
  </si>
  <si>
    <t>RUA SALGUEIRO, S/N</t>
  </si>
  <si>
    <t>LUIS ANISIO DA SILVA</t>
  </si>
  <si>
    <t>MARIA MARLY DA CONCEIÇÃO</t>
  </si>
  <si>
    <t>10776138</t>
  </si>
  <si>
    <t>114110</t>
  </si>
  <si>
    <t>RG 10776138</t>
  </si>
  <si>
    <t>-8.122853</t>
  </si>
  <si>
    <t>-34.963969</t>
  </si>
  <si>
    <t>D694572</t>
  </si>
  <si>
    <t>PONTE DOS CARAVALHOS</t>
  </si>
  <si>
    <t>RODOVIA BR 101, KM 92</t>
  </si>
  <si>
    <t>TECMAR/DEPOSITO DAS LOJAS AMERICANAS</t>
  </si>
  <si>
    <t>1006.9/2020</t>
  </si>
  <si>
    <t>SD GILSON 99005155</t>
  </si>
  <si>
    <t>145.13/2020</t>
  </si>
  <si>
    <t>OF 403/2020</t>
  </si>
  <si>
    <t>BO 20E2103001360</t>
  </si>
  <si>
    <t>01-APARELHO CELULAR MARCA MOTOROLA, COR PRATA, COM BATERIA E CHIP</t>
  </si>
  <si>
    <t>146.13/2020</t>
  </si>
  <si>
    <t>OF 130/2020</t>
  </si>
  <si>
    <t>BO 20E2105000962</t>
  </si>
  <si>
    <t>01- APARELHO CELULAR MOTOROLA NA COR PRETA IMEI 35413010190777913</t>
  </si>
  <si>
    <t>D694590</t>
  </si>
  <si>
    <t>MORRO DA ANTENA</t>
  </si>
  <si>
    <t>1007.9/2020</t>
  </si>
  <si>
    <t>CABO HENRIQUE 986441780</t>
  </si>
  <si>
    <t>-8,241894</t>
  </si>
  <si>
    <t>-35,005728</t>
  </si>
  <si>
    <t>DOIS ESTOJOS DE MUNIÇÃO CALIBRE .380</t>
  </si>
  <si>
    <t>.25</t>
  </si>
  <si>
    <t>DOIS ESTOJOS DE MUNIÇÃO CALIBRE .25</t>
  </si>
  <si>
    <t>MARLON RAMOS DA SILVA</t>
  </si>
  <si>
    <t>CLAUDIA INOCENCIO DA SILVA</t>
  </si>
  <si>
    <t>8714151</t>
  </si>
  <si>
    <t>114121</t>
  </si>
  <si>
    <t>RG 8714151</t>
  </si>
  <si>
    <t>147.13/2020</t>
  </si>
  <si>
    <t>OF 405/2020</t>
  </si>
  <si>
    <t>01- APARELHO HD DA MARCA INTELBRAS MULTI HD, MS : J2AG3300391WK</t>
  </si>
  <si>
    <t>UPA ENGENHO VELHO</t>
  </si>
  <si>
    <t>90.10/2020</t>
  </si>
  <si>
    <t>PERICIA EM VEICULO DA CIVIL ALVEJADA POR DISPARO DE ARMA DE FOGO</t>
  </si>
  <si>
    <t>8º 20'28"</t>
  </si>
  <si>
    <t>34º 54'28"</t>
  </si>
  <si>
    <t>Isqueiro</t>
  </si>
  <si>
    <t>Capa Celular</t>
  </si>
  <si>
    <t>114123</t>
  </si>
  <si>
    <t>36372/2020</t>
  </si>
  <si>
    <t>36373/2020</t>
  </si>
  <si>
    <t>36376/2020</t>
  </si>
  <si>
    <t>148.13/2020</t>
  </si>
  <si>
    <t>36378/2020</t>
  </si>
  <si>
    <t>OF 406/2020</t>
  </si>
  <si>
    <t>01- APARELHO DVR DA MARCA ÌPEGA, H.264DIGITAL VIDEO RECORDER</t>
  </si>
  <si>
    <t>D694615</t>
  </si>
  <si>
    <t>1 PROJETIL DA PORTA</t>
  </si>
  <si>
    <t>D694665</t>
  </si>
  <si>
    <t>CAIXA ÁGUA</t>
  </si>
  <si>
    <t>PRÓXIMO A PADARIA DE CHINA</t>
  </si>
  <si>
    <t>1008.9/2020</t>
  </si>
  <si>
    <t>PM 997454668</t>
  </si>
  <si>
    <t>TRAVESSA DA RUA DA JAQUEIRA</t>
  </si>
  <si>
    <t>EDSON SOARES DA SILVA</t>
  </si>
  <si>
    <t>MARIA DAS GRAÇAS SOARES ALEXANDRE</t>
  </si>
  <si>
    <t>8.720.951</t>
  </si>
  <si>
    <t>114122</t>
  </si>
  <si>
    <t>RG 8.720.951</t>
  </si>
  <si>
    <t>7°59'37"</t>
  </si>
  <si>
    <t>34°54'4"</t>
  </si>
  <si>
    <t>PAULO JOSÉ DA ROCHA FILHO</t>
  </si>
  <si>
    <t>VERLUCIA DOMINGOS LIMA</t>
  </si>
  <si>
    <t>114124</t>
  </si>
  <si>
    <t>WAIRIS DA SILVA MUNIZ</t>
  </si>
  <si>
    <t>RAQUEL DA SILVA MUNIZ</t>
  </si>
  <si>
    <t>114125</t>
  </si>
  <si>
    <t>D694713</t>
  </si>
  <si>
    <t>TORROES</t>
  </si>
  <si>
    <t>RUA CORDELIA</t>
  </si>
  <si>
    <t>APÓS A UPA DA ABDIAS</t>
  </si>
  <si>
    <t>1009.9/2020</t>
  </si>
  <si>
    <t>PM 997809781</t>
  </si>
  <si>
    <t>149.13/2020</t>
  </si>
  <si>
    <t>OF 326/2020</t>
  </si>
  <si>
    <t>BO 20EO135003210</t>
  </si>
  <si>
    <t>SAMUEL SILVA</t>
  </si>
  <si>
    <t>45ª CIRC CARPINA</t>
  </si>
  <si>
    <t>01-APARELHO CELULAR LG M320TV DE COR  DOURADO</t>
  </si>
  <si>
    <t>JOSÉ AGRÍCIO DE SOUZA</t>
  </si>
  <si>
    <t>36435/2020</t>
  </si>
  <si>
    <t>CRAQUE</t>
  </si>
  <si>
    <t>JAMESSON RODRIGUES DE MENDONÇA</t>
  </si>
  <si>
    <t>JACIRA RODRIGUES DE MENDONÇA</t>
  </si>
  <si>
    <t>5397414</t>
  </si>
  <si>
    <t>114127</t>
  </si>
  <si>
    <t>RG 5397414</t>
  </si>
  <si>
    <t>-8.064099</t>
  </si>
  <si>
    <t>-34.936162</t>
  </si>
  <si>
    <t>88/2020</t>
  </si>
  <si>
    <t>AVENIDA TRINTA DE OUTUBRO</t>
  </si>
  <si>
    <t>468A</t>
  </si>
  <si>
    <t>91.10/2020</t>
  </si>
  <si>
    <t>PERÍCIA EM SUPOSTO LOCAL DE HOMICÍDIO. VÍTIMA DESAPARECIDA</t>
  </si>
  <si>
    <t>34751/2020</t>
  </si>
  <si>
    <t>D694746</t>
  </si>
  <si>
    <t>-8.092419</t>
  </si>
  <si>
    <t>-34.968891</t>
  </si>
  <si>
    <t>TV JOAO COELHO PEREIRA</t>
  </si>
  <si>
    <t>FEIRA DE CAVALEIRO</t>
  </si>
  <si>
    <t>1010.9/2020</t>
  </si>
  <si>
    <t>PM 981125326</t>
  </si>
  <si>
    <t>CARLA ADRIANA SIMÕES DA SILVA</t>
  </si>
  <si>
    <t>MARIA DAS GRAÇAS SILVA</t>
  </si>
  <si>
    <t>7271188</t>
  </si>
  <si>
    <t>****</t>
  </si>
  <si>
    <t>RG 7271188</t>
  </si>
  <si>
    <t>GABRIEL BRUNOSILVA PEREIRA</t>
  </si>
  <si>
    <t>DAYSE MARIA DA SILVA</t>
  </si>
  <si>
    <t>114120</t>
  </si>
  <si>
    <t>D694773</t>
  </si>
  <si>
    <t>AV. BRASIL, LOT CANOAS 2</t>
  </si>
  <si>
    <t>ESPAÇO BRASIL</t>
  </si>
  <si>
    <t>1011.9/2020</t>
  </si>
  <si>
    <t>985799577PM - MASC - ARMA BRANCA</t>
  </si>
  <si>
    <t>D694788</t>
  </si>
  <si>
    <t>RUA AGUAS COMPRIDAS</t>
  </si>
  <si>
    <t>FONTE DE AGUA MINERAL</t>
  </si>
  <si>
    <t>1012.9/2020</t>
  </si>
  <si>
    <t>SD CAVALCANTI 997049565</t>
  </si>
  <si>
    <t>-8.450422</t>
  </si>
  <si>
    <t>-35.021487</t>
  </si>
  <si>
    <t>MARIVALDO CAVALCANTI DA SILVA</t>
  </si>
  <si>
    <t>IRENE MARIA DA SILVA</t>
  </si>
  <si>
    <t>3970301</t>
  </si>
  <si>
    <t>114118</t>
  </si>
  <si>
    <t>RG 3970301</t>
  </si>
  <si>
    <t>JOSÉ FERNANDES DO NASCIMENTO</t>
  </si>
  <si>
    <t>MARIA DO CARMO DO NASCIMENTO</t>
  </si>
  <si>
    <t>5233947</t>
  </si>
  <si>
    <t>114117</t>
  </si>
  <si>
    <t>RG 5233947</t>
  </si>
  <si>
    <t>-8,340998</t>
  </si>
  <si>
    <t>-34,964173</t>
  </si>
  <si>
    <t>150.13/2020</t>
  </si>
  <si>
    <t>OF 409/2020</t>
  </si>
  <si>
    <t>01- APARELHO DVR</t>
  </si>
  <si>
    <t>MARIA SUELI DA SILVA</t>
  </si>
  <si>
    <t>36581/2020</t>
  </si>
  <si>
    <t>411/2020</t>
  </si>
  <si>
    <t>92.10/2020</t>
  </si>
  <si>
    <t>MOTOCICLETA COR VERMELHA, HONDA, PLACA PDN-9007, CHASSI PC2KC2210HR503821; MOTOCICLETA COR VERMELHA, SEM PLACA, CHASSI PC2KC2500KR042489</t>
  </si>
  <si>
    <t>D694868</t>
  </si>
  <si>
    <t>LOTEAMENTO SÍTIO SANTA CRUZ</t>
  </si>
  <si>
    <t>PRÓX. AO PARQUE PEDRO SALVADOR</t>
  </si>
  <si>
    <t>1013.9/2020</t>
  </si>
  <si>
    <t>PAF - MASC_x000D_
PM: 81 - 986823720 / 83 - 986823720</t>
  </si>
  <si>
    <t>-7.86719</t>
  </si>
  <si>
    <t>-34.89155</t>
  </si>
  <si>
    <t>01 ESTOJO DE .380</t>
  </si>
  <si>
    <t>CRISTIANO PESSOA DE FARIAS</t>
  </si>
  <si>
    <t>MARIA LUCIA DE FARIAS</t>
  </si>
  <si>
    <t>4764796</t>
  </si>
  <si>
    <t>114115</t>
  </si>
  <si>
    <t>RG 4764796</t>
  </si>
  <si>
    <t>151.13/2020</t>
  </si>
  <si>
    <t>36850/2020</t>
  </si>
  <si>
    <t>OF 76/2020</t>
  </si>
  <si>
    <t>FRANCISCO JÚNIOR VASCONCELOS SANTOS</t>
  </si>
  <si>
    <t>DDPP</t>
  </si>
  <si>
    <t>01 IPHONE 7</t>
  </si>
  <si>
    <t>IGOR BERNARDO</t>
  </si>
  <si>
    <t>D694952</t>
  </si>
  <si>
    <t>RUA 22 DE ABRIL</t>
  </si>
  <si>
    <t>ALTO DA ESPERANÇA, PRÓX A BARRACA DE RICA Nº19</t>
  </si>
  <si>
    <t>1014.9/2020</t>
  </si>
  <si>
    <t>PAF - MASC_x000D_
PM SGT NAZARENO: 991520723</t>
  </si>
  <si>
    <t>EWERTON DOUGLAS DE SANTANA FALCÃO</t>
  </si>
  <si>
    <t>SANDRA MARIA DE SANTANA</t>
  </si>
  <si>
    <t>7757961</t>
  </si>
  <si>
    <t>114091</t>
  </si>
  <si>
    <t>RG 7757961</t>
  </si>
  <si>
    <t>-8,0172420</t>
  </si>
  <si>
    <t>-34,9183280</t>
  </si>
  <si>
    <t>D694997</t>
  </si>
  <si>
    <t>RUA DO DENDEZEIRO</t>
  </si>
  <si>
    <t>ARMAZEM CENTRAL, PRÓX A PRAÇA NOSSA SENHORA DO CARMO</t>
  </si>
  <si>
    <t>1015.9/2020</t>
  </si>
  <si>
    <t>PAF - MASC_x000D_
PM CB FÁBIO: 984456266</t>
  </si>
  <si>
    <t>D695012</t>
  </si>
  <si>
    <t>RUA PORTO ACRE, 92</t>
  </si>
  <si>
    <t>PRÓX. MAERCADINHO MINI PREÇO</t>
  </si>
  <si>
    <t>1016.9/2020</t>
  </si>
  <si>
    <t>PAF - MASCULINO -  SD DAMASCENO 988348987</t>
  </si>
  <si>
    <t>-8.012650</t>
  </si>
  <si>
    <t>-34.924380</t>
  </si>
  <si>
    <t>VALMIR JOAQUIM VICENTE</t>
  </si>
  <si>
    <t>MARIA OLIVEIRA VICENTE</t>
  </si>
  <si>
    <t>114114</t>
  </si>
  <si>
    <t>7037916 SDS/PE</t>
  </si>
  <si>
    <t>RG 7037916 SDS/PE</t>
  </si>
  <si>
    <t>031.13/2020</t>
  </si>
  <si>
    <t>152.13/2020</t>
  </si>
  <si>
    <t>OF 90/2020</t>
  </si>
  <si>
    <t>01 NOTEBOOK ACER ASPIRE</t>
  </si>
  <si>
    <t>153.13/2020</t>
  </si>
  <si>
    <t>36972/2020</t>
  </si>
  <si>
    <t>OF 78/2020</t>
  </si>
  <si>
    <t>IMAGENS EM MÍDIA EXTERNA</t>
  </si>
  <si>
    <t>154.13/2020</t>
  </si>
  <si>
    <t>OF 179/2020</t>
  </si>
  <si>
    <t>BO 19E2103001276</t>
  </si>
  <si>
    <t>01- CELULAR DA MARCA SAMSUNG - G570M, IMEI 358953088338817</t>
  </si>
  <si>
    <t>KEVIN RASSEL</t>
  </si>
  <si>
    <t>36982/2020</t>
  </si>
  <si>
    <t>D695136</t>
  </si>
  <si>
    <t>LOTEAMENTO BONFIM 1</t>
  </si>
  <si>
    <t>1ª TV DA IG. ASSEMBLEIA DE DEUS</t>
  </si>
  <si>
    <t>1017.9/2020</t>
  </si>
  <si>
    <t>CORPO CARBONIZADO EM MATAGAL; PM: (81) 99376-3560</t>
  </si>
  <si>
    <t>-7.879080</t>
  </si>
  <si>
    <t>-34.917560</t>
  </si>
  <si>
    <t>ISAAC CRUZ DA SILVA</t>
  </si>
  <si>
    <t>ROSEANICE MARIANO DA SILVA</t>
  </si>
  <si>
    <t>114113</t>
  </si>
  <si>
    <t>D695165</t>
  </si>
  <si>
    <t>R. FASCINAÇÃO</t>
  </si>
  <si>
    <t>PRÓX. AO CAMPO DO BOM CLIMA - BOLA NA REDE</t>
  </si>
  <si>
    <t>1018.9/2020</t>
  </si>
  <si>
    <t>PAF EXTERNO CORPO ENTERRADO , PM: (81) 991520723; (81) 981526539</t>
  </si>
  <si>
    <t>00/2020</t>
  </si>
  <si>
    <t>AV. CAXANGÁ</t>
  </si>
  <si>
    <t>PROX A UPA</t>
  </si>
  <si>
    <t>93.10/2020</t>
  </si>
  <si>
    <t>PERICIA EM VEICULO ALVEJADO EM VIA PÚBLICA</t>
  </si>
  <si>
    <t>QYB9296</t>
  </si>
  <si>
    <t>GM/PRISMA</t>
  </si>
  <si>
    <t>-7.963069</t>
  </si>
  <si>
    <t>-34.919046</t>
  </si>
  <si>
    <t>D695291</t>
  </si>
  <si>
    <t>-7.78577</t>
  </si>
  <si>
    <t>-35.08257</t>
  </si>
  <si>
    <t>PURGATÓRIO</t>
  </si>
  <si>
    <t>POR TRÁS DO DEPOSITO DE RECICLAGEM E DO BAR DE NECO</t>
  </si>
  <si>
    <t>1019.9/2020</t>
  </si>
  <si>
    <t>SGT ERLON: 98700-4333</t>
  </si>
  <si>
    <t>-8.171247</t>
  </si>
  <si>
    <t>-34.925160</t>
  </si>
  <si>
    <t>JESSÉ JADSON CALADO DOS PRAZERES</t>
  </si>
  <si>
    <t>ANA CRISTINA CALADO</t>
  </si>
  <si>
    <t>7457984</t>
  </si>
  <si>
    <t>114130</t>
  </si>
  <si>
    <t>RG 7457984</t>
  </si>
  <si>
    <t>WELLINGTON ALMEIDA DO NASCIMENTO</t>
  </si>
  <si>
    <t>114128</t>
  </si>
  <si>
    <t>155.13/2020</t>
  </si>
  <si>
    <t>OF 142/2020</t>
  </si>
  <si>
    <t>BO 20E2105000897</t>
  </si>
  <si>
    <t>01-CELULAR DA MARCA MOTOROLA NA COR PRETA</t>
  </si>
  <si>
    <t>NATALIA MARIA DA SILVA</t>
  </si>
  <si>
    <t>37256/2020</t>
  </si>
  <si>
    <t>D695415</t>
  </si>
  <si>
    <t>ALTO DA CONQUISTA</t>
  </si>
  <si>
    <t>RUA TIJUCA</t>
  </si>
  <si>
    <t>1020.9/2020</t>
  </si>
  <si>
    <t>-7.985533</t>
  </si>
  <si>
    <t>-34.900755</t>
  </si>
  <si>
    <t>PRÓX. ASSEMBLEIA DE DEUS</t>
  </si>
  <si>
    <t>TARCÍSIO DA SILVA MONTEIRO</t>
  </si>
  <si>
    <t>LUCIANA BRANDÃO DA SILVA</t>
  </si>
  <si>
    <t>114086</t>
  </si>
  <si>
    <t>8017506</t>
  </si>
  <si>
    <t>RG 8017506</t>
  </si>
  <si>
    <t>D695419</t>
  </si>
  <si>
    <t>ARTHUR LUNDGREN II</t>
  </si>
  <si>
    <t>SHOPING NORT WAY</t>
  </si>
  <si>
    <t>94.10/2020</t>
  </si>
  <si>
    <t>D695437</t>
  </si>
  <si>
    <t>RUA VIANÓPOLIS, N°13</t>
  </si>
  <si>
    <t>PRAÇA DO 15</t>
  </si>
  <si>
    <t>1021.9/2020</t>
  </si>
  <si>
    <t>-8.057456</t>
  </si>
  <si>
    <t>-34.932798</t>
  </si>
  <si>
    <t>-7.938362</t>
  </si>
  <si>
    <t>-34.875793</t>
  </si>
  <si>
    <t>INTERV. POLICIAL----- VT PM, SPIN(PDL-5559-PE)</t>
  </si>
  <si>
    <t>QOB7925</t>
  </si>
  <si>
    <t>OSASCO-SP</t>
  </si>
  <si>
    <t>BONÉ</t>
  </si>
  <si>
    <t>MÁSCARA PARA DNA</t>
  </si>
  <si>
    <t>EMANOEL JOSÉ DIAS</t>
  </si>
  <si>
    <t>TEREZA DE JESUS NASCIMENTO</t>
  </si>
  <si>
    <t>2994621</t>
  </si>
  <si>
    <t>114496</t>
  </si>
  <si>
    <t>RG 2994621</t>
  </si>
  <si>
    <t>D695450</t>
  </si>
  <si>
    <t>3ª TRAVESSA DA RUA DO REGISTRO, PORTELINHA</t>
  </si>
  <si>
    <t>ARMAZÉM DE OTÁVIO</t>
  </si>
  <si>
    <t>1022.9/2020</t>
  </si>
  <si>
    <t>PMPE NATALIA 99626 9728</t>
  </si>
  <si>
    <t>8°13'51"</t>
  </si>
  <si>
    <t>34°56'34"</t>
  </si>
  <si>
    <t>QUATRO ESTOJOS DE CALIBRE .40</t>
  </si>
  <si>
    <t>UM PROJETIL DE CALIBRE .40</t>
  </si>
  <si>
    <t>LUCAS BARBOSA DE FRANÇA</t>
  </si>
  <si>
    <t>RITA MARIA BARBOSA</t>
  </si>
  <si>
    <t>11051779</t>
  </si>
  <si>
    <t>114493</t>
  </si>
  <si>
    <t>RG 11051779</t>
  </si>
  <si>
    <t>156.13/2020</t>
  </si>
  <si>
    <t>OF 55/2020</t>
  </si>
  <si>
    <t>BO 20E2104001127</t>
  </si>
  <si>
    <t>01- CD-R</t>
  </si>
  <si>
    <t>37461/2020</t>
  </si>
  <si>
    <t>D695484</t>
  </si>
  <si>
    <t>CURADO I</t>
  </si>
  <si>
    <t>RUA JAPIAÇU</t>
  </si>
  <si>
    <t>PRÓXIMO FÁBRICA DE ASFALTO/SAÍDA TIP BR232</t>
  </si>
  <si>
    <t>1023.9/2020</t>
  </si>
  <si>
    <t>CB PAULO FREIRE: 98268.4378  - RELATA QUE INDIVÍDUO DEPREDANDO VEÍCULO SOFREU INTERVENÇÃO DE CIDADÃO LOCAL E COMETEU HOMICÍDIO CONTRA O MESMO COM INSTRUMENTO CONTUNDENTE (PEDRA)</t>
  </si>
  <si>
    <t>-8.083042</t>
  </si>
  <si>
    <t>-34991358</t>
  </si>
  <si>
    <t>cano</t>
  </si>
  <si>
    <t>cano de pvc aproximadamente 40cm</t>
  </si>
  <si>
    <t>ilWillames da Silva Simões</t>
  </si>
  <si>
    <t>Maria do Socorro da Silva</t>
  </si>
  <si>
    <t>114126</t>
  </si>
  <si>
    <t>D695533</t>
  </si>
  <si>
    <t>RUA BELEM DE JUDA</t>
  </si>
  <si>
    <t>LOT GRANDE RECIFE</t>
  </si>
  <si>
    <t>1024.9/2020</t>
  </si>
  <si>
    <t>PAF MASC PM 987285149</t>
  </si>
  <si>
    <t>-8,104840</t>
  </si>
  <si>
    <t>-34,962800</t>
  </si>
  <si>
    <t>113779</t>
  </si>
  <si>
    <t>D695585</t>
  </si>
  <si>
    <t>14º BLOG</t>
  </si>
  <si>
    <t>1025.9/2020</t>
  </si>
  <si>
    <t>FAB- MASC´PM 985724110</t>
  </si>
  <si>
    <t>10023070</t>
  </si>
  <si>
    <t>-8.08205</t>
  </si>
  <si>
    <t>-34.917</t>
  </si>
  <si>
    <t>WILLANS JESUS CARDOSO DO NASCIMENTO</t>
  </si>
  <si>
    <t>ALEXANDRA DA SILVA CARDOSO</t>
  </si>
  <si>
    <t>114497</t>
  </si>
  <si>
    <t>RG 10023070</t>
  </si>
  <si>
    <t>157.13/2020</t>
  </si>
  <si>
    <t>OF 474/2020</t>
  </si>
  <si>
    <t>BO 20E2103000264</t>
  </si>
  <si>
    <t>01-CELULAR DA MARCA LG, K10, COR CINZA, IMEI: 357870092216774</t>
  </si>
  <si>
    <t>ISMAEL SEVERINO DA SILVA</t>
  </si>
  <si>
    <t>158.13/2020</t>
  </si>
  <si>
    <t>OF 366/2020</t>
  </si>
  <si>
    <t>BO 20E2105001006</t>
  </si>
  <si>
    <t>01-CELULAR SMARTPHONE SAMSUNG, MOD A30, IMEI: 354476113417160/01</t>
  </si>
  <si>
    <t>NIC 094396</t>
  </si>
  <si>
    <t>159.13/2020</t>
  </si>
  <si>
    <t>OF 473/2020</t>
  </si>
  <si>
    <t>01-CELULAR DE MARCA ASUS, MOD. ZENFONE 5, IMEI: 353302082810089</t>
  </si>
  <si>
    <t>CLEBSON CAZÉ DA SILVA</t>
  </si>
  <si>
    <t>37698/2020</t>
  </si>
  <si>
    <t>37699/2020</t>
  </si>
  <si>
    <t>37700/2020</t>
  </si>
  <si>
    <t>D695608</t>
  </si>
  <si>
    <t>PRÓXIMO CONDOMÍNIO PIEDADE LIFE/ PADARIA LAÍSE</t>
  </si>
  <si>
    <t>1026.9/2020</t>
  </si>
  <si>
    <t>PM SD FIALHO 991371839</t>
  </si>
  <si>
    <t>114503</t>
  </si>
  <si>
    <t>114499</t>
  </si>
  <si>
    <t>160.13/2020</t>
  </si>
  <si>
    <t>OF 483/2020</t>
  </si>
  <si>
    <t>01-CELULAR DA MARCA SAMSUNG, MOD J2 ,DE COR AZUL, TELA DANIFICADA, IMEI: 358534100287297</t>
  </si>
  <si>
    <t>CARO RODOLFO DOS SANTOS</t>
  </si>
  <si>
    <t>37779/2020</t>
  </si>
  <si>
    <t>8°11'12''</t>
  </si>
  <si>
    <t>34°56'4''</t>
  </si>
  <si>
    <t>RUA JARAGUARI</t>
  </si>
  <si>
    <t>D695629</t>
  </si>
  <si>
    <t>AV. ENGº BABILÔNIA, 262, UR- 03</t>
  </si>
  <si>
    <t>ESCOLA PROFº MARCOS BARROS FREIRE</t>
  </si>
  <si>
    <t>1027.9/2020</t>
  </si>
  <si>
    <t>D695643</t>
  </si>
  <si>
    <t>CURADO 4</t>
  </si>
  <si>
    <t>AV 1</t>
  </si>
  <si>
    <t>PARQUE DO CAMPO DE FUTEBOL-PIZZARIA FLORENTINO</t>
  </si>
  <si>
    <t>1028.9/2020</t>
  </si>
  <si>
    <t>VICTOR LUCCA OLIVEIRA DE MELO</t>
  </si>
  <si>
    <t>Arthur Vitor dos Santos</t>
  </si>
  <si>
    <t>Zilda Maria de Alcantra dos Santos</t>
  </si>
  <si>
    <t>9.286.583</t>
  </si>
  <si>
    <t>114498</t>
  </si>
  <si>
    <t>RG 9.286.583</t>
  </si>
  <si>
    <t>D695712</t>
  </si>
  <si>
    <t>-8,085459</t>
  </si>
  <si>
    <t>-34,966539</t>
  </si>
  <si>
    <t>SANCHO</t>
  </si>
  <si>
    <t>RUA PERI-MIRIM 67</t>
  </si>
  <si>
    <t>PADARIA ANABELE/ANABLACK</t>
  </si>
  <si>
    <t>1029.9/2020</t>
  </si>
  <si>
    <t>PM 987151556 SGT FRANCISCO</t>
  </si>
  <si>
    <t>GABRIEL SOUZA DA SILVA</t>
  </si>
  <si>
    <t>SEVERINA SOUZA DA SILVA</t>
  </si>
  <si>
    <t>10.342.544</t>
  </si>
  <si>
    <t>114500</t>
  </si>
  <si>
    <t>RG 10.342.544</t>
  </si>
  <si>
    <t>D695745</t>
  </si>
  <si>
    <t>IBURA UR 2</t>
  </si>
  <si>
    <t>PRÓX COMPESA E ASSEMBLÉIA</t>
  </si>
  <si>
    <t>1030.9/2020</t>
  </si>
  <si>
    <t>PM 99836 5276</t>
  </si>
  <si>
    <t>R ENGENHO NORUEGA N12</t>
  </si>
  <si>
    <t>D695752</t>
  </si>
  <si>
    <t>RUA 12, N°136</t>
  </si>
  <si>
    <t>POR TRAZ DO CEMITÉRIO DE MURIBECA</t>
  </si>
  <si>
    <t>1031.9/2020</t>
  </si>
  <si>
    <t>987666704 , FEMININO - PAF</t>
  </si>
  <si>
    <t>-8.113481</t>
  </si>
  <si>
    <t>-34.957431</t>
  </si>
  <si>
    <t>2 PROJÉTEIS</t>
  </si>
  <si>
    <t>VINICIUS GILHERME NASCIMENTO DA SILVA</t>
  </si>
  <si>
    <t>114495</t>
  </si>
  <si>
    <t>-8.169652</t>
  </si>
  <si>
    <t>-34.998245</t>
  </si>
  <si>
    <t>LAUDICELIA MARCOLINO DA SILVA OLIVEIRA</t>
  </si>
  <si>
    <t>HILDA LUCIO DA SILVA</t>
  </si>
  <si>
    <t>3748017</t>
  </si>
  <si>
    <t>114501</t>
  </si>
  <si>
    <t xml:space="preserve"> 3748017</t>
  </si>
  <si>
    <t>D695727</t>
  </si>
  <si>
    <t>PROX FABRICA DE COZINHA NUTRIHOUSE</t>
  </si>
  <si>
    <t>1032.9/2020</t>
  </si>
  <si>
    <t>RUA ALCIDES JERONIMO VIEIRA 19</t>
  </si>
  <si>
    <t>PM SD BRAGA 985514979</t>
  </si>
  <si>
    <t>D695773</t>
  </si>
  <si>
    <t>CIDADE TABAJARA</t>
  </si>
  <si>
    <t>1033.9/2020</t>
  </si>
  <si>
    <t>PM 97831472</t>
  </si>
  <si>
    <t>D695774</t>
  </si>
  <si>
    <t>ESTÂNCIA</t>
  </si>
  <si>
    <t>RUA MEARIM, N°618</t>
  </si>
  <si>
    <t>POSTO DE SAÚDE IRAQUE</t>
  </si>
  <si>
    <t>1034.9/2020</t>
  </si>
  <si>
    <t>983846700</t>
  </si>
  <si>
    <t>-8,284501</t>
  </si>
  <si>
    <t>-35,071451</t>
  </si>
  <si>
    <t>114505</t>
  </si>
  <si>
    <t>-7.9728545</t>
  </si>
  <si>
    <t>-34.8676634</t>
  </si>
  <si>
    <t>AV POTIGUAR</t>
  </si>
  <si>
    <t>LUCAS EDUARDO OLEGARIO DE ALMEIDA DANTAS</t>
  </si>
  <si>
    <t>VALDICELIA OLEGARIO DE ALMEIDA</t>
  </si>
  <si>
    <t>114504</t>
  </si>
  <si>
    <t>-8.090268</t>
  </si>
  <si>
    <t>-34.927677</t>
  </si>
  <si>
    <t>114508</t>
  </si>
  <si>
    <t>D695789</t>
  </si>
  <si>
    <t>ARTHUR LUNDGREN</t>
  </si>
  <si>
    <t>RUA CARUARU  451</t>
  </si>
  <si>
    <t>CASA DA PIZZA</t>
  </si>
  <si>
    <t>1035.9/2020</t>
  </si>
  <si>
    <t>SGT BARBOSA 981591528</t>
  </si>
  <si>
    <t>-7,936033</t>
  </si>
  <si>
    <t>-34,593838</t>
  </si>
  <si>
    <t>114506</t>
  </si>
  <si>
    <t>D695799</t>
  </si>
  <si>
    <t>RUA CÉLIA, 312</t>
  </si>
  <si>
    <t>MERCADO SOUZA, LOGO APÓS O CANAL</t>
  </si>
  <si>
    <t>1036.9/2020</t>
  </si>
  <si>
    <t>PAF -       PM CONTATO 995445426</t>
  </si>
  <si>
    <t>8.06904</t>
  </si>
  <si>
    <t>34.92073</t>
  </si>
  <si>
    <t>D695809</t>
  </si>
  <si>
    <t>SÃO JOSÉ</t>
  </si>
  <si>
    <t>RUA PADRE VENÂNCIO</t>
  </si>
  <si>
    <t>EM FRENTE AO IMIP</t>
  </si>
  <si>
    <t>1037.9/2020</t>
  </si>
  <si>
    <t>D695813</t>
  </si>
  <si>
    <t>CIDADE UNIVERSITÁRIA</t>
  </si>
  <si>
    <t>GENERAL POLIDORO</t>
  </si>
  <si>
    <t>POSTO GASOLINA CDU</t>
  </si>
  <si>
    <t>1038.9/2020</t>
  </si>
  <si>
    <t>PAF/EXTERNO/MASCULINO - PM 99544.5426</t>
  </si>
  <si>
    <t>SHOPPING NORT WAY</t>
  </si>
  <si>
    <t>8°4'9,568''</t>
  </si>
  <si>
    <t>34°53'17,047''</t>
  </si>
  <si>
    <t>SUSPEITA DE SUICÍDIO COM ARMA BRANCA; FACA COLETADA</t>
  </si>
  <si>
    <t>CORTANTE</t>
  </si>
  <si>
    <t>NATANAEL JOSÉ DE OLIVEIRA</t>
  </si>
  <si>
    <t>3899651</t>
  </si>
  <si>
    <t>114119</t>
  </si>
  <si>
    <t>RG 3899651</t>
  </si>
  <si>
    <t>GABRIEL DA SILVA SOUZA</t>
  </si>
  <si>
    <t>CRISTINA LETÍCIA DA SILVA</t>
  </si>
  <si>
    <t>114112</t>
  </si>
  <si>
    <t>D695869</t>
  </si>
  <si>
    <t>BONSUCESSO</t>
  </si>
  <si>
    <t>RUA DO BONSUCESSO</t>
  </si>
  <si>
    <t>PROX AO ANTIGO NÚCLEO</t>
  </si>
  <si>
    <t>1040.9/2020</t>
  </si>
  <si>
    <t>D695844</t>
  </si>
  <si>
    <t>8.560937</t>
  </si>
  <si>
    <t>35.057680</t>
  </si>
  <si>
    <t>ESTRADA DE PIRAPAMA</t>
  </si>
  <si>
    <t>PRÓXIMO A FUNASE</t>
  </si>
  <si>
    <t>1039.9/2020</t>
  </si>
  <si>
    <t>PAF - MASCULINO - CONTATO SD VALDEMIR 981677123</t>
  </si>
  <si>
    <t>WESLLEN JOSE DO NASCIMENTO SOUZA</t>
  </si>
  <si>
    <t>SEVERINA MARIA DO NASCIMENTO</t>
  </si>
  <si>
    <t>114492</t>
  </si>
  <si>
    <t>MATERIAL VEGETAL</t>
  </si>
  <si>
    <t>PEDRA DE CRAQUE</t>
  </si>
  <si>
    <t>114494</t>
  </si>
  <si>
    <t>8°0'23,016''</t>
  </si>
  <si>
    <t>34°50'52,44''</t>
  </si>
  <si>
    <t>1 estojo</t>
  </si>
  <si>
    <t>114553</t>
  </si>
  <si>
    <t>D695995</t>
  </si>
  <si>
    <t>RUA ALAGOAS, 216 A</t>
  </si>
  <si>
    <t>EM FRENTE AO BAR DE ARLINDO</t>
  </si>
  <si>
    <t>1043.9/2020</t>
  </si>
  <si>
    <t>PAF - MASC_x000D_
PM: (74) 988198968</t>
  </si>
  <si>
    <t>D695950</t>
  </si>
  <si>
    <t>8º16'3.24''</t>
  </si>
  <si>
    <t>35º3'9.09''</t>
  </si>
  <si>
    <t>BR 101 KM 100</t>
  </si>
  <si>
    <t>APÓS ACOLHIMENTO DE MENORES</t>
  </si>
  <si>
    <t>1041.9/2020</t>
  </si>
  <si>
    <t>MULHER CARBONIZADO</t>
  </si>
  <si>
    <t>D695976</t>
  </si>
  <si>
    <t>-8,447010</t>
  </si>
  <si>
    <t>-35,021391</t>
  </si>
  <si>
    <t>NOSSA SRA DO Ó</t>
  </si>
  <si>
    <t>PRIMEIRA TRAVESSA SÃO MIGUEL</t>
  </si>
  <si>
    <t>RUA DA ASSEMBLEIA</t>
  </si>
  <si>
    <t>1042.9/2020</t>
  </si>
  <si>
    <t>PM 985799577</t>
  </si>
  <si>
    <t>capa e suporta para celular</t>
  </si>
  <si>
    <t>114562</t>
  </si>
  <si>
    <t>RICARDO FRANCISCO DA SILVA</t>
  </si>
  <si>
    <t>LENI SILVA COSTA DE ALBUQUERQUE</t>
  </si>
  <si>
    <t>10.526.976</t>
  </si>
  <si>
    <t>114116</t>
  </si>
  <si>
    <t>RG 10.526.976</t>
  </si>
  <si>
    <t>D696020</t>
  </si>
  <si>
    <t>AGAMENON MAGALHAES</t>
  </si>
  <si>
    <t>R ISRAEL</t>
  </si>
  <si>
    <t>CAMPO DO POEIRAO</t>
  </si>
  <si>
    <t>1044.9/2020</t>
  </si>
  <si>
    <t>986869698</t>
  </si>
  <si>
    <t>-8.119978</t>
  </si>
  <si>
    <t>-35.029671</t>
  </si>
  <si>
    <t>CARLOS JARDIEL RODRIGUES PEREIRA</t>
  </si>
  <si>
    <t>JULIANA FERNANDA RODRIGUES DE SOUZA</t>
  </si>
  <si>
    <t>10956556</t>
  </si>
  <si>
    <t>114560</t>
  </si>
  <si>
    <t>RG 10956556</t>
  </si>
  <si>
    <t>7º50'5.805''</t>
  </si>
  <si>
    <t>34º55'13.802''</t>
  </si>
  <si>
    <t>D696053</t>
  </si>
  <si>
    <t>-8.059491</t>
  </si>
  <si>
    <t>-34.890530</t>
  </si>
  <si>
    <t>SOLEDADE</t>
  </si>
  <si>
    <t>AV MANOEL BORBA</t>
  </si>
  <si>
    <t>PERTO DA METROPPOLE</t>
  </si>
  <si>
    <t>1045.9/2020</t>
  </si>
  <si>
    <t>PM: 989391439</t>
  </si>
  <si>
    <t>114559</t>
  </si>
  <si>
    <t>114558</t>
  </si>
  <si>
    <t>D696072</t>
  </si>
  <si>
    <t>RUA DA SAUDADE</t>
  </si>
  <si>
    <t>Nº 111</t>
  </si>
  <si>
    <t>95.10/2020</t>
  </si>
  <si>
    <t>D696095</t>
  </si>
  <si>
    <t>RUA GUAÍRA</t>
  </si>
  <si>
    <t>TRANSVERSAL DA RUA URIEL DE HOLANDA; PRÓX. À ESCOLA PAULO VI E ASSEMBLÉIA DE DEUS</t>
  </si>
  <si>
    <t>1046.9/2020</t>
  </si>
  <si>
    <t>-7.835617</t>
  </si>
  <si>
    <t>-34.908713</t>
  </si>
  <si>
    <t>POSITIVO</t>
  </si>
  <si>
    <t>11 ESTOJOS DEFLAGRADOS CAL. 38</t>
  </si>
  <si>
    <t>2 PROJÉTEIS CAL. 38</t>
  </si>
  <si>
    <t>CABO DE REVÓLVER</t>
  </si>
  <si>
    <t>3 PARTES DE UM CABO DE REVÓLVER</t>
  </si>
  <si>
    <t>JOÃO PAULO RAMOS DA SILVA</t>
  </si>
  <si>
    <t>8°0'20''</t>
  </si>
  <si>
    <t>34°54'13''</t>
  </si>
  <si>
    <t>SEVERINO VIEIRA DOS SANTOS JUNIOR</t>
  </si>
  <si>
    <t>ROSARIA VERACUNDA ARAUJO DOS SANTOS</t>
  </si>
  <si>
    <t>02974286204</t>
  </si>
  <si>
    <t>114557</t>
  </si>
  <si>
    <t>RG 02974286204</t>
  </si>
  <si>
    <t>161.13/2020</t>
  </si>
  <si>
    <t>BO 20E2104001264</t>
  </si>
  <si>
    <t>EURICELIA BATISTA</t>
  </si>
  <si>
    <t>01-CELULAR DA MARCA MOTOROLA DE COR PRETA</t>
  </si>
  <si>
    <t>WESLLEN JOSÉ DO NASCIMENTO SOUZA</t>
  </si>
  <si>
    <t>OF 185/2020</t>
  </si>
  <si>
    <t>RPC 178 -(SEI 10112435)</t>
  </si>
  <si>
    <t>38354/2020</t>
  </si>
  <si>
    <t>D696128</t>
  </si>
  <si>
    <t>RUA FLOREANO PEIXOTO</t>
  </si>
  <si>
    <t>INTERIOR DE VAGÃO NA ESTAÇÃO DO METRÔ</t>
  </si>
  <si>
    <t>1047.9/2020</t>
  </si>
  <si>
    <t>-8.068801</t>
  </si>
  <si>
    <t>-34.885719</t>
  </si>
  <si>
    <t>ALEXSANDRO GOMES LOURENÇO</t>
  </si>
  <si>
    <t>JOSEFA GOMES DE SOUZA</t>
  </si>
  <si>
    <t>6311690</t>
  </si>
  <si>
    <t>114561</t>
  </si>
  <si>
    <t>RG 6311690</t>
  </si>
  <si>
    <t>D696180</t>
  </si>
  <si>
    <t>RUA MOÇAMBIQUE</t>
  </si>
  <si>
    <t>POR TRÁS DO CEMETERIO DO PACHECO, NA ESCADARIA</t>
  </si>
  <si>
    <t>1048.9/2020</t>
  </si>
  <si>
    <t>PAF - MASC_x000D_
PM SANDOVAL: 981128326</t>
  </si>
  <si>
    <t>-8.099816</t>
  </si>
  <si>
    <t>-34.963366</t>
  </si>
  <si>
    <t>MARCIO GILBERTO DA SILVA</t>
  </si>
  <si>
    <t>CICERA FRANCISCA DA SILVA</t>
  </si>
  <si>
    <t>5894644</t>
  </si>
  <si>
    <t>114563</t>
  </si>
  <si>
    <t>RG 5894644</t>
  </si>
  <si>
    <t>212/2020</t>
  </si>
  <si>
    <t>AV. BARRETO DE MENEZES</t>
  </si>
  <si>
    <t>DHMS - DIVISÃO SUL DE HOMICÍDIOS</t>
  </si>
  <si>
    <t>96.10/2020</t>
  </si>
  <si>
    <t>PERICÍA NO VEÍCULO CHEVROLETT, ONIX PLUS JOY, PLACA QYI2F45</t>
  </si>
  <si>
    <t>QYI2F45</t>
  </si>
  <si>
    <t>ONIX PLUS JOY BLACK, COR BRANCA</t>
  </si>
  <si>
    <t>D696206</t>
  </si>
  <si>
    <t>JOANA BEZERRA</t>
  </si>
  <si>
    <t>FORUM JOANA BEZERRA</t>
  </si>
  <si>
    <t>CONJ HAB VILA BRASIL</t>
  </si>
  <si>
    <t>1049.9/2020</t>
  </si>
  <si>
    <t>CORPO ENCONTRADO EM ÁREA DE MANGUE</t>
  </si>
  <si>
    <t>-8,070261</t>
  </si>
  <si>
    <t>-34,841674</t>
  </si>
  <si>
    <t>114564</t>
  </si>
  <si>
    <t>D696276</t>
  </si>
  <si>
    <t>1050.9/2020</t>
  </si>
  <si>
    <t>PM 982211978</t>
  </si>
  <si>
    <t>-8.116343</t>
  </si>
  <si>
    <t>-34.943780</t>
  </si>
  <si>
    <t>artur napoleao carneiro de lima</t>
  </si>
  <si>
    <t>sylvia carneiro de lima</t>
  </si>
  <si>
    <t>114565</t>
  </si>
  <si>
    <t>D696283</t>
  </si>
  <si>
    <t>MARANGUAPE II</t>
  </si>
  <si>
    <t>RUA 03, Nº 103</t>
  </si>
  <si>
    <t>PRÓX. A ULTRAGÁS</t>
  </si>
  <si>
    <t>1051.9/2020</t>
  </si>
  <si>
    <t>MASC. CAARBONIZADO</t>
  </si>
  <si>
    <t>D696282</t>
  </si>
  <si>
    <t>RUA JOSÉ EDUARDO, CENTRO DE IGARASSU</t>
  </si>
  <si>
    <t>APÓS O POSTO/ÍNDIO FUMÊ</t>
  </si>
  <si>
    <t>1052.9/2020</t>
  </si>
  <si>
    <t>ARMA BRANCA - FEMINICÍDIO.</t>
  </si>
  <si>
    <t>D696287</t>
  </si>
  <si>
    <t>PRÓX. A IGREJINHA</t>
  </si>
  <si>
    <t>1053.9/2020</t>
  </si>
  <si>
    <t>SGT GADELHA 987545253</t>
  </si>
  <si>
    <t>162.13/2020</t>
  </si>
  <si>
    <t>01-CELULAR DA MARCA MOTOROLA, COR PRETO</t>
  </si>
  <si>
    <t>38590/2020</t>
  </si>
  <si>
    <t>7o56'5"</t>
  </si>
  <si>
    <t>34o51'39"</t>
  </si>
  <si>
    <t>114569</t>
  </si>
  <si>
    <t>FIOS</t>
  </si>
  <si>
    <t>METRO</t>
  </si>
  <si>
    <t>FIO ELÉTRICO MÉDIA 2M SUSPEITA DE USO NA AÇÃO</t>
  </si>
  <si>
    <t>CAIXA FÓSFORO</t>
  </si>
  <si>
    <t>CAIXA DE FÓSFORO SUSPEITA DE USO NA AÇÃO</t>
  </si>
  <si>
    <t>LUZIA NÓBREGA SOARES</t>
  </si>
  <si>
    <t>MARIA DA CONCEIÇÃO NÓBREGA</t>
  </si>
  <si>
    <t>114570</t>
  </si>
  <si>
    <t>FACA TIPO PEIXEIRA</t>
  </si>
  <si>
    <t>7o50'45"</t>
  </si>
  <si>
    <t>34o54'34"</t>
  </si>
  <si>
    <t>D696313</t>
  </si>
  <si>
    <t>VÁRZEA FRIA</t>
  </si>
  <si>
    <t>R. DOS PALMARES</t>
  </si>
  <si>
    <t>VÁRZEA FRIA, POR TRÁS DO BAR DE CHICLETE</t>
  </si>
  <si>
    <t>1054.9/2020</t>
  </si>
  <si>
    <t>PAF EXTERNO SIMPLES. PM: SGT. GILBERTO F. (81) 9979764??</t>
  </si>
  <si>
    <t>D696320</t>
  </si>
  <si>
    <t>VIADUTO JOAQUIM CARDOSO</t>
  </si>
  <si>
    <t>AO LADO DO FORUM</t>
  </si>
  <si>
    <t>1055.9/2020</t>
  </si>
  <si>
    <t>PM984121519</t>
  </si>
  <si>
    <t>-8.08318</t>
  </si>
  <si>
    <t>-34.91117</t>
  </si>
  <si>
    <t>HELENO JUVINO DA SILVA</t>
  </si>
  <si>
    <t>ARLINDA GOLÇALVES DA SILVA</t>
  </si>
  <si>
    <t>2226797</t>
  </si>
  <si>
    <t>114556</t>
  </si>
  <si>
    <t>RG 2226797</t>
  </si>
  <si>
    <t>TRÊS ESTOJOS .40</t>
  </si>
  <si>
    <t>QUATRO FRAGMENTOS DE PROJETIL</t>
  </si>
  <si>
    <t>-7.99112</t>
  </si>
  <si>
    <t>-35.02412</t>
  </si>
  <si>
    <t>114566</t>
  </si>
  <si>
    <t>FIESTA VERDE VITRAIS *1B339935*</t>
  </si>
  <si>
    <t>RUA APRÍGIO ALVES, 81</t>
  </si>
  <si>
    <t>D696431</t>
  </si>
  <si>
    <t>RUA MÁRIO JURUNA</t>
  </si>
  <si>
    <t>PRÓX. A IGREJA BRASIL PARA CRISTO</t>
  </si>
  <si>
    <t>1056.9/2020</t>
  </si>
  <si>
    <t>PAF -  CB MALAQUIAS 99569110</t>
  </si>
  <si>
    <t>D696451</t>
  </si>
  <si>
    <t>RUA DOS COELHOS</t>
  </si>
  <si>
    <t>PROX AO IMIP</t>
  </si>
  <si>
    <t>1057.9/2020</t>
  </si>
  <si>
    <t>PM CB VIEIRA 986748604</t>
  </si>
  <si>
    <t>WALLYSSON LUIZ LEITE DA SILVA</t>
  </si>
  <si>
    <t>-8°,065754</t>
  </si>
  <si>
    <t>-34°,889146</t>
  </si>
  <si>
    <t>114509</t>
  </si>
  <si>
    <t>D696470</t>
  </si>
  <si>
    <t>ANTIGA FÁBRICA DE VASSOURA</t>
  </si>
  <si>
    <t>1058.9/2020</t>
  </si>
  <si>
    <t>CORPO ENCONTRADO NO MANGUE, EM DECOMPOSIÇÃO AVANÇADA_x000D_
PM SD TIAGO: 986869698</t>
  </si>
  <si>
    <t>114586</t>
  </si>
  <si>
    <t>-7°49'55"</t>
  </si>
  <si>
    <t>-34º54'49"</t>
  </si>
  <si>
    <t>SEVERINO UCHOA CAVALCANTE</t>
  </si>
  <si>
    <t>163.13/2020</t>
  </si>
  <si>
    <t>RPC 181</t>
  </si>
  <si>
    <t>OF 433/2020</t>
  </si>
  <si>
    <t>BO 20E2103001481</t>
  </si>
  <si>
    <t>01-CELULAR MARCA LG, PRETO, IMEI: 355672065909852. 01- CELULAR MARCA SAMSUNG, DOURADO, IMEI: 358443078636180</t>
  </si>
  <si>
    <t>39039/2020</t>
  </si>
  <si>
    <t>428/2020</t>
  </si>
  <si>
    <t>97.10/2020</t>
  </si>
  <si>
    <t>VEÍCULO VOYAGE (PLACA DE MATRÍCULA PZR7420/PE)</t>
  </si>
  <si>
    <t>D696534</t>
  </si>
  <si>
    <t>VILA VITÓRIA</t>
  </si>
  <si>
    <t>98.10/2020</t>
  </si>
  <si>
    <t>1 ENCAMISAMENTO</t>
  </si>
  <si>
    <t>BR 101 SENTIDO NORTE</t>
  </si>
  <si>
    <t>D696573</t>
  </si>
  <si>
    <t>RUA DA CAIXA D AGUA</t>
  </si>
  <si>
    <t>PRÓXIMO A CAIXA D AGUA</t>
  </si>
  <si>
    <t>1059.9/2020</t>
  </si>
  <si>
    <t>PAF - MASC.</t>
  </si>
  <si>
    <t>D696559</t>
  </si>
  <si>
    <t>RUA 80 N100</t>
  </si>
  <si>
    <t>NA GARAGEM DA PROGRESSO</t>
  </si>
  <si>
    <t>1060.9/2020</t>
  </si>
  <si>
    <t>-8.298299</t>
  </si>
  <si>
    <t>-35.044648</t>
  </si>
  <si>
    <t>TRÊS PROJETEIS CALIBRE .38</t>
  </si>
  <si>
    <t>114590</t>
  </si>
  <si>
    <t>D696678</t>
  </si>
  <si>
    <t>PONTAL MARACAÍPE</t>
  </si>
  <si>
    <t>AREIA DA PRAIA</t>
  </si>
  <si>
    <t>PRÓX AO BAR DO JORGE</t>
  </si>
  <si>
    <t>1061.9/2020</t>
  </si>
  <si>
    <t>PAF - MASCULINO - EXTERNO - (81) 98788-9598 PM</t>
  </si>
  <si>
    <t>D696682</t>
  </si>
  <si>
    <t>RUA INDIA</t>
  </si>
  <si>
    <t>PROX AOS APTS NOVOS - JARDIM DAS PALMEIRAS</t>
  </si>
  <si>
    <t>1062.9/2020</t>
  </si>
  <si>
    <t>CORPO EM VIA PÚBLICA. CONTATO: SGT PM CARLOS 99376-3560</t>
  </si>
  <si>
    <t>D696693</t>
  </si>
  <si>
    <t>CLAUDETE</t>
  </si>
  <si>
    <t>1063.9/2020</t>
  </si>
  <si>
    <t>-7.833234</t>
  </si>
  <si>
    <t>-34.922342</t>
  </si>
  <si>
    <t>D696702</t>
  </si>
  <si>
    <t>1064.9/2020</t>
  </si>
  <si>
    <t>PM: 986150257</t>
  </si>
  <si>
    <t>QUADRA 15, N 138</t>
  </si>
  <si>
    <t>-8.154609</t>
  </si>
  <si>
    <t>-34.926317</t>
  </si>
  <si>
    <t>R. TAMÔIO</t>
  </si>
  <si>
    <t>PRÓX. MERCADINHO JOÃO ALBERTO</t>
  </si>
  <si>
    <t>D696738</t>
  </si>
  <si>
    <t>-7.902917</t>
  </si>
  <si>
    <t>-35.066194</t>
  </si>
  <si>
    <t>CHÃ DE CRUZ</t>
  </si>
  <si>
    <t>RUA PILOTO AIRTON SENA</t>
  </si>
  <si>
    <t>PRÓX. A ESCOLA ANTONIO FAGUNDES</t>
  </si>
  <si>
    <t>1065.9/2020</t>
  </si>
  <si>
    <t>PAF - CONTATO 987903262</t>
  </si>
  <si>
    <t>CÁPSULA</t>
  </si>
  <si>
    <t>114584</t>
  </si>
  <si>
    <t>LEANDRO LEVI SILVINO DOS SANTOS</t>
  </si>
  <si>
    <t>JOAO VICTOR DA SILVA RODRIGUES</t>
  </si>
  <si>
    <t>ETIANE ALVES DA SILVA RODRIGUES</t>
  </si>
  <si>
    <t>10689357</t>
  </si>
  <si>
    <t>114554</t>
  </si>
  <si>
    <t>RG 10689357</t>
  </si>
  <si>
    <t>JUAREZ JOSÉ DA SILVA JUNIOR</t>
  </si>
  <si>
    <t>MARIA D'ARC DA SILVA</t>
  </si>
  <si>
    <t>114589</t>
  </si>
  <si>
    <t>IGOR GABRIEL CAVALCANTI DA SILVA</t>
  </si>
  <si>
    <t>ELAINE SANTANA CAVALCANTI</t>
  </si>
  <si>
    <t>114552</t>
  </si>
  <si>
    <t>1067.9/2020</t>
  </si>
  <si>
    <t>D696825</t>
  </si>
  <si>
    <t>RUA DR BENIGNO JORDAO VASCONCELOS, 155</t>
  </si>
  <si>
    <t>APÓS A UPA DE LAGOA ENCANTADA/MINI CAMPO</t>
  </si>
  <si>
    <t>1068.9/2020</t>
  </si>
  <si>
    <t>1066.9/2020</t>
  </si>
  <si>
    <t>-8.1264708</t>
  </si>
  <si>
    <t>-34.9502688</t>
  </si>
  <si>
    <t>IVANILSON BRAGA</t>
  </si>
  <si>
    <t>ROSINALVA JOAQUIM BRAGA</t>
  </si>
  <si>
    <t>3874599</t>
  </si>
  <si>
    <t>114574</t>
  </si>
  <si>
    <t>RG 3874599</t>
  </si>
  <si>
    <t>D696848</t>
  </si>
  <si>
    <t>6ª TRAVESSA 13</t>
  </si>
  <si>
    <t>DESCIDA DO PARQUE DE CHICO E PRÓX. A BARRACA DE RAMOS COTÓ</t>
  </si>
  <si>
    <t>PAF - EXTERNO - MASCULINO</t>
  </si>
  <si>
    <t>-8,245996</t>
  </si>
  <si>
    <t>-34,982537</t>
  </si>
  <si>
    <t>João Victor Pauldo da Silva</t>
  </si>
  <si>
    <t>Josenilda Mendes da Silva</t>
  </si>
  <si>
    <t>114573</t>
  </si>
  <si>
    <t>D696883</t>
  </si>
  <si>
    <t>1A TRAVESSA BARÃO DE MORENO</t>
  </si>
  <si>
    <t>POR TRÁS DO SUPERMERCADO PONTO CERTO</t>
  </si>
  <si>
    <t>INSTRUMENTO CONTUNDENTE - ROSTO DESFIGURADO</t>
  </si>
  <si>
    <t>D696897</t>
  </si>
  <si>
    <t>TRAVESSA DA MACAÍBA, 25</t>
  </si>
  <si>
    <t>PROXIMO AO BAR DO MARIO</t>
  </si>
  <si>
    <t>1069.9/2020</t>
  </si>
  <si>
    <t>D696905</t>
  </si>
  <si>
    <t>RUA PROFESSOR EDUARDO WANDERLEY FILHO</t>
  </si>
  <si>
    <t>VIA MANGUE-COLEGIO CARLA PATRÍCIA</t>
  </si>
  <si>
    <t>1070.9/2020</t>
  </si>
  <si>
    <t>EM FRENTE AO NR 123, EM UM BECO, MAS SITUAÇÃO INTERNA-988614472</t>
  </si>
  <si>
    <t>-8,108572</t>
  </si>
  <si>
    <t>-34,896206</t>
  </si>
  <si>
    <t>D696919</t>
  </si>
  <si>
    <t>8.15991</t>
  </si>
  <si>
    <t>34.92729</t>
  </si>
  <si>
    <t>AO LADO DO VIADUTO</t>
  </si>
  <si>
    <t>1071.9/2020</t>
  </si>
  <si>
    <t>FEMININO - ARMA BRANCA</t>
  </si>
  <si>
    <t>-8.0211421</t>
  </si>
  <si>
    <t>-34.9101433</t>
  </si>
  <si>
    <t>JEFFERSON DOS SANTOS SILVA</t>
  </si>
  <si>
    <t>NADJANE DOS SANTOS SILVA</t>
  </si>
  <si>
    <t>6613358</t>
  </si>
  <si>
    <t>114571</t>
  </si>
  <si>
    <t>RG 6613358</t>
  </si>
  <si>
    <t>EDUARDO AUGUSTO DA SILVA</t>
  </si>
  <si>
    <t>MARGARIDA MARIA AUGUSTO DA SILVA</t>
  </si>
  <si>
    <t>6265582</t>
  </si>
  <si>
    <t>114575</t>
  </si>
  <si>
    <t>RG 6265582</t>
  </si>
  <si>
    <t>20E2104001272</t>
  </si>
  <si>
    <t>RUA VALMIRO PAULO DA SILVA</t>
  </si>
  <si>
    <t>99.10/2020</t>
  </si>
  <si>
    <t>8º12'53''</t>
  </si>
  <si>
    <t>34º56'16''</t>
  </si>
  <si>
    <t>A residência estava fechada. Caso de tentativa de homicídio.</t>
  </si>
  <si>
    <t>D696970</t>
  </si>
  <si>
    <t>RUA DR JOSE MARIA 515</t>
  </si>
  <si>
    <t>FEIRA DA ENCRUZILHADA</t>
  </si>
  <si>
    <t>1072.9/2020</t>
  </si>
  <si>
    <t>PM 999202796</t>
  </si>
  <si>
    <t>-8,037231</t>
  </si>
  <si>
    <t>-34,891570</t>
  </si>
  <si>
    <t>JOSÉ JONATA FERREIRA DE LIMA</t>
  </si>
  <si>
    <t>LIZÂNIAS SOARES DE LIMA</t>
  </si>
  <si>
    <t>8991544</t>
  </si>
  <si>
    <t>114580</t>
  </si>
  <si>
    <t>RG 8991544</t>
  </si>
  <si>
    <t>MARIA VALDILENE SILVINO DE SANTANA</t>
  </si>
  <si>
    <t>10042621</t>
  </si>
  <si>
    <t>114568</t>
  </si>
  <si>
    <t>RG 10042621</t>
  </si>
  <si>
    <t>D697010</t>
  </si>
  <si>
    <t>RUA INGAZEIRA</t>
  </si>
  <si>
    <t>100.10/2020</t>
  </si>
  <si>
    <t>SGT 997452727, SD 983611735</t>
  </si>
  <si>
    <t>D697021</t>
  </si>
  <si>
    <t>ESTAÇÃO ALTO DO CEU</t>
  </si>
  <si>
    <t>PROXIMO A UM FERRO VELHO</t>
  </si>
  <si>
    <t>1073.9/2020</t>
  </si>
  <si>
    <t>SD MOURA: 99682-1970/SGT IVANILDO: 98638-4578</t>
  </si>
  <si>
    <t>D697027</t>
  </si>
  <si>
    <t>RUA MATO GROSSO, 119</t>
  </si>
  <si>
    <t>VILA DO REINADO/ PROXIMO AO ANTIGO MATADOURO</t>
  </si>
  <si>
    <t>1074.9/2020</t>
  </si>
  <si>
    <t>PM 986382407</t>
  </si>
  <si>
    <t>pdw3975</t>
  </si>
  <si>
    <t>-8.087575</t>
  </si>
  <si>
    <t>-34.473806</t>
  </si>
  <si>
    <t>JOSÉ JEFFERSON CHARLES DA CONCEIÇÃO</t>
  </si>
  <si>
    <t>LUZINETE MARIA DA CONCEIÇÃO</t>
  </si>
  <si>
    <t>5940683</t>
  </si>
  <si>
    <t>114576</t>
  </si>
  <si>
    <t>RG 5940683</t>
  </si>
  <si>
    <t>D697049</t>
  </si>
  <si>
    <t>RUA TOCANTINS, N 67</t>
  </si>
  <si>
    <t>SUPERMERCADO REAL</t>
  </si>
  <si>
    <t>1075.9/2020</t>
  </si>
  <si>
    <t>RUA DOUTOR JOÃO LACERDA, 395</t>
  </si>
  <si>
    <t>DHPP - EXAME DE LABORATÓRIO</t>
  </si>
  <si>
    <t>101.10/2020</t>
  </si>
  <si>
    <t>FACÃO (FOB)</t>
  </si>
  <si>
    <t>FACÃO</t>
  </si>
  <si>
    <t>01 FACÃO COM MANCHAS DE SANGUE HUMANO</t>
  </si>
  <si>
    <t>CASO GEPH</t>
  </si>
  <si>
    <t>KATRINA KLEIA FREIRE MARTINS OLIVEIRA</t>
  </si>
  <si>
    <t>WAINY KLEIA FREIRE MARTINS OLIVEIRA</t>
  </si>
  <si>
    <t>6372773</t>
  </si>
  <si>
    <t>114583</t>
  </si>
  <si>
    <t>RG 6372773</t>
  </si>
  <si>
    <t>-8.111845</t>
  </si>
  <si>
    <t>-34.916511</t>
  </si>
  <si>
    <t>D697133</t>
  </si>
  <si>
    <t>-7.946124</t>
  </si>
  <si>
    <t>-34.832726</t>
  </si>
  <si>
    <t>RUA HOSANA ALVES NASCIMENTO, Nº 49</t>
  </si>
  <si>
    <t>PROX AO MERCADINHO DO BAIRRO</t>
  </si>
  <si>
    <t>1076.9/2020</t>
  </si>
  <si>
    <t>PAF - MASC_x000D_
PM 994451409</t>
  </si>
  <si>
    <t>JACKSON PEREIRA DA SILVA</t>
  </si>
  <si>
    <t>6114911</t>
  </si>
  <si>
    <t>114972</t>
  </si>
  <si>
    <t>RG 6114911</t>
  </si>
  <si>
    <t>9048.01.000630/2020</t>
  </si>
  <si>
    <t>GAIBU / BABILÔNIA</t>
  </si>
  <si>
    <t>R. DO AREIAL</t>
  </si>
  <si>
    <t>PRÓX. AO CAMPO DE FUTEBOL</t>
  </si>
  <si>
    <t>102.10/2020</t>
  </si>
  <si>
    <t>REPRODUÇÃO SIMULADA DOS FATOS</t>
  </si>
  <si>
    <t>D697188</t>
  </si>
  <si>
    <t>RUA DOURADINHA 131</t>
  </si>
  <si>
    <t>APÓS CONJ RES JOSÉ PINTO</t>
  </si>
  <si>
    <t>1078.9/2020</t>
  </si>
  <si>
    <t>PM 988489256</t>
  </si>
  <si>
    <t>D697181</t>
  </si>
  <si>
    <t>-8,01365</t>
  </si>
  <si>
    <t>-34,95666</t>
  </si>
  <si>
    <t>R. ALTO DO BOM JESUS</t>
  </si>
  <si>
    <t>PRÓX. AO COLÉGIO MUNDO ESPERANÇA</t>
  </si>
  <si>
    <t>1077.9/2020</t>
  </si>
  <si>
    <t>PAF, MASC, EXT, PM: (81) 99147879; 98080357</t>
  </si>
  <si>
    <t>-8.345615</t>
  </si>
  <si>
    <t>-34.957587</t>
  </si>
  <si>
    <t>ALEX DINIZ DOS SANTOS</t>
  </si>
  <si>
    <t>MARIA DAS DORES DINIZ</t>
  </si>
  <si>
    <t>114582</t>
  </si>
  <si>
    <t>-8.005328</t>
  </si>
  <si>
    <t>-34.917738</t>
  </si>
  <si>
    <t>D697213</t>
  </si>
  <si>
    <t>-7,5914</t>
  </si>
  <si>
    <t>-34,54</t>
  </si>
  <si>
    <t>RUA BERNARDINO DE MELO</t>
  </si>
  <si>
    <t>GALEGA DO QUEIJO</t>
  </si>
  <si>
    <t>1079.9/2020</t>
  </si>
  <si>
    <t>SGT 984337317</t>
  </si>
  <si>
    <t>03 PROJETEIS E 01 ENCAMISAMENTO</t>
  </si>
  <si>
    <t>ADEMILSON JOSÉ DE LIMA</t>
  </si>
  <si>
    <t>MARTA FERREIRA DE ALBUQUERQUE</t>
  </si>
  <si>
    <t>5497434</t>
  </si>
  <si>
    <t>114975</t>
  </si>
  <si>
    <t>RG 5497434</t>
  </si>
  <si>
    <t>DOUGLAS MARQUES DE SIQUEIRA NUNES</t>
  </si>
  <si>
    <t>DIONE BATISTA DE SIQUEIRA</t>
  </si>
  <si>
    <t>114973</t>
  </si>
  <si>
    <t>-8.297440</t>
  </si>
  <si>
    <t>-35.062223</t>
  </si>
  <si>
    <t>D697296</t>
  </si>
  <si>
    <t>RUA ALTO DA BELA VISTA, N 174</t>
  </si>
  <si>
    <t>PRÓXIMO AO MERCADO DE CUSTÓDIA</t>
  </si>
  <si>
    <t>1080.9/2020</t>
  </si>
  <si>
    <t>RODRIGO FERNANDO DA LUZ</t>
  </si>
  <si>
    <t>VERA LÚCIA DA LUZ</t>
  </si>
  <si>
    <t>114572</t>
  </si>
  <si>
    <t>-8,540</t>
  </si>
  <si>
    <t>-34,583</t>
  </si>
  <si>
    <t>8038652</t>
  </si>
  <si>
    <t>RG 8038652</t>
  </si>
  <si>
    <t>Corpo encontrado em via pública, numa escadaria, com lesões de PAF.</t>
  </si>
  <si>
    <t>D697326</t>
  </si>
  <si>
    <t>RUA ELISEU CESAR, N 34</t>
  </si>
  <si>
    <t>COMPESA</t>
  </si>
  <si>
    <t>1081.9/2020</t>
  </si>
  <si>
    <t>PAF-MASC/PM:99498844</t>
  </si>
  <si>
    <t>estojo 380</t>
  </si>
  <si>
    <t>papel seda+isqueiro</t>
  </si>
  <si>
    <t>114974</t>
  </si>
  <si>
    <t>164.13/2020</t>
  </si>
  <si>
    <t>OF 97/2020</t>
  </si>
  <si>
    <t>BO 20E2105000895</t>
  </si>
  <si>
    <t>VITOR FREITAS</t>
  </si>
  <si>
    <t>01-CELULAR DA MARCA SAMSUNG DE COR ROSA, IMEI: 352977106154365,COM AVARIAS</t>
  </si>
  <si>
    <t>165.13/2020</t>
  </si>
  <si>
    <t>OF 439/2020</t>
  </si>
  <si>
    <t>01-CELULAR SAMSUNG GALAXY A20S,NA COR PRETA,IMEI:355050110822075</t>
  </si>
  <si>
    <t xml:space="preserve">ELLINGTON CARLOS DE LIMA </t>
  </si>
  <si>
    <t>40221/2020</t>
  </si>
  <si>
    <t>40223/2020</t>
  </si>
  <si>
    <t>-8.091752</t>
  </si>
  <si>
    <t>-34.923057</t>
  </si>
  <si>
    <t>D697374</t>
  </si>
  <si>
    <t>AV. DR. BELMINIO CORREIA</t>
  </si>
  <si>
    <t>EM FRENTE AO ITAÚ</t>
  </si>
  <si>
    <t>1082.9/2020</t>
  </si>
  <si>
    <t>MASC - ARMA BRANCA_x000D_
PM: 983729565</t>
  </si>
  <si>
    <t>-7.997583</t>
  </si>
  <si>
    <t>-35.037384</t>
  </si>
  <si>
    <t>114578</t>
  </si>
  <si>
    <t>D697422</t>
  </si>
  <si>
    <t>MURIBEQUINHA</t>
  </si>
  <si>
    <t>ESTRADA DA USINA / QUADRA 4/ BL E</t>
  </si>
  <si>
    <t>HAB. SUASSUNA</t>
  </si>
  <si>
    <t>1083.9/2020</t>
  </si>
  <si>
    <t>PM (85) 985772736</t>
  </si>
  <si>
    <t>-8,813</t>
  </si>
  <si>
    <t>-35,043</t>
  </si>
  <si>
    <t>D697433</t>
  </si>
  <si>
    <t>RUA BOM SUCESSO</t>
  </si>
  <si>
    <t>POR TRÁS DO BLOCO 44, VINDO PELA RUA 01</t>
  </si>
  <si>
    <t>1084.9/2020</t>
  </si>
  <si>
    <t>SD ISABELA 986850477</t>
  </si>
  <si>
    <t>FELIPE RODOLFO CONCEIÇÃO DA SILVA</t>
  </si>
  <si>
    <t>MARINALVA DA CONCEIÇÃO</t>
  </si>
  <si>
    <t>8817062</t>
  </si>
  <si>
    <t>114581</t>
  </si>
  <si>
    <t>RG 8817062</t>
  </si>
  <si>
    <t>D697443</t>
  </si>
  <si>
    <t>AV OLINDA</t>
  </si>
  <si>
    <t>ILHA DO MARUIM</t>
  </si>
  <si>
    <t>1085.9/2020</t>
  </si>
  <si>
    <t>FAB-MASC- PM 984337317</t>
  </si>
  <si>
    <t>-8.024659</t>
  </si>
  <si>
    <t>-34.860956</t>
  </si>
  <si>
    <t xml:space="preserve"> -8°.069449</t>
  </si>
  <si>
    <t>-34°996330</t>
  </si>
  <si>
    <t>05 SWABS</t>
  </si>
  <si>
    <t>IGOR SILVA MAGALHÃES</t>
  </si>
  <si>
    <t>114977</t>
  </si>
  <si>
    <t>D697476</t>
  </si>
  <si>
    <t>ESTRADA DA USINA</t>
  </si>
  <si>
    <t>HABITACIONAL SUASSUNA BLOCO H1</t>
  </si>
  <si>
    <t>1086.9/2020</t>
  </si>
  <si>
    <t>FONE: 991958324</t>
  </si>
  <si>
    <t>D697482</t>
  </si>
  <si>
    <t>NOBRE</t>
  </si>
  <si>
    <t>RUA DO NOBRE</t>
  </si>
  <si>
    <t>AO LADO DO CLUBE TAMARINOS</t>
  </si>
  <si>
    <t>1087.9/2020</t>
  </si>
  <si>
    <t>PAF, SEXO MASC, DENTRO DE UMA BORRACHARIA.</t>
  </si>
  <si>
    <t>D697471</t>
  </si>
  <si>
    <t>BR 408, CURADO 4</t>
  </si>
  <si>
    <t>TERRENO DO LAJOTÃO DE TONY</t>
  </si>
  <si>
    <t>1088.9/2020</t>
  </si>
  <si>
    <t>-7.941775</t>
  </si>
  <si>
    <t>-34.88633</t>
  </si>
  <si>
    <t>D697523</t>
  </si>
  <si>
    <t>RUA DOM EXPEDITO LOPES 37</t>
  </si>
  <si>
    <t>CAMPO DO CADUCO</t>
  </si>
  <si>
    <t>1089.9/2020</t>
  </si>
  <si>
    <t>-34.924</t>
  </si>
  <si>
    <t>-8.072</t>
  </si>
  <si>
    <t>GILMAR JOSÉ DOS SANTOS</t>
  </si>
  <si>
    <t>RUTE MARIA DA SILVA</t>
  </si>
  <si>
    <t>114979</t>
  </si>
  <si>
    <t>D697618</t>
  </si>
  <si>
    <t>PRÓX. ACADEMIA DA CIDADE, RUA DA PRAÇA</t>
  </si>
  <si>
    <t>1090.9/2020</t>
  </si>
  <si>
    <t>PAF - MASC_x000D_
PM SD PARAISO: 991672535</t>
  </si>
  <si>
    <t>RUA DR. RENATO CUNHA, Nº236</t>
  </si>
  <si>
    <t>SILVIO HENRIQUE PACHECO DA LUZ</t>
  </si>
  <si>
    <t>MARIA CONCEIÇÃO DA LUZ</t>
  </si>
  <si>
    <t>114510</t>
  </si>
  <si>
    <t>-7.997333</t>
  </si>
  <si>
    <t>-35.033323</t>
  </si>
  <si>
    <t>ISRAEL JUNIOR DA SILVA PEREIRA</t>
  </si>
  <si>
    <t>VALKIRIA LUIZ DA SILVA PEREIRA</t>
  </si>
  <si>
    <t>114982</t>
  </si>
  <si>
    <t>D697754</t>
  </si>
  <si>
    <t>-8.119797</t>
  </si>
  <si>
    <t>-35.109059</t>
  </si>
  <si>
    <t>GALINHA D ÁGUA</t>
  </si>
  <si>
    <t>RUA MARIA HELENA</t>
  </si>
  <si>
    <t>1091.9/2020</t>
  </si>
  <si>
    <t>D697804</t>
  </si>
  <si>
    <t>-8.164626</t>
  </si>
  <si>
    <t>-34.929890</t>
  </si>
  <si>
    <t>RUA DOUTOR GONZAGA MARANHÃO, 374</t>
  </si>
  <si>
    <t>PRÓX ESTAÇÃO PRAZERES</t>
  </si>
  <si>
    <t>1093.9/2020</t>
  </si>
  <si>
    <t>PM 986983970</t>
  </si>
  <si>
    <t>D697803</t>
  </si>
  <si>
    <t>-7,978025</t>
  </si>
  <si>
    <t>-34,926936</t>
  </si>
  <si>
    <t>PRÓXIMO A EMPRESA DE RECICLAGEM ESTERINCICLE</t>
  </si>
  <si>
    <t>1092.9/2020</t>
  </si>
  <si>
    <t>PM 9 99295875</t>
  </si>
  <si>
    <t>114984</t>
  </si>
  <si>
    <t>PAULO CESAR RIBEIRO CAVALCANTI</t>
  </si>
  <si>
    <t>ARACY RIBEIRO CAVALCANTI</t>
  </si>
  <si>
    <t>2984247</t>
  </si>
  <si>
    <t>114990</t>
  </si>
  <si>
    <t>RG 2984247</t>
  </si>
  <si>
    <t>JOEL SILVA CARDOSO AIRES</t>
  </si>
  <si>
    <t>MARIA HELENA DA SILVA FERREIRA</t>
  </si>
  <si>
    <t>9034117</t>
  </si>
  <si>
    <t>114986</t>
  </si>
  <si>
    <t>RG 9034117</t>
  </si>
  <si>
    <t>166.13/2020</t>
  </si>
  <si>
    <t>3900000770.000383/2020-47</t>
  </si>
  <si>
    <t>OF 282/2020</t>
  </si>
  <si>
    <t>BO 20E21030009040</t>
  </si>
  <si>
    <t>01-DVD-R</t>
  </si>
  <si>
    <t>PAULO ROBERTO FERREIRA DA SILVA</t>
  </si>
  <si>
    <t>D697929</t>
  </si>
  <si>
    <t>MATA DO BOTO</t>
  </si>
  <si>
    <t>LOTEAMENTO BOTO</t>
  </si>
  <si>
    <t>PROX AO ARMAZEM DO JORGE E MERCADO DO SEU LULU</t>
  </si>
  <si>
    <t>1094.9/2020</t>
  </si>
  <si>
    <t>CORPO ENCONTRADO NA MATA. PM NO LOCAL CB HENRIQUE BARROS 9 86441780</t>
  </si>
  <si>
    <t>OSSADA EM LOCAL DE DIFÍCIL ACESSO_x000D_
DELEGACIA DA REGIÃO TEVE NO LOCAL E FUI EMBORA DEIXANDO BIC PREENCHIDO.</t>
  </si>
  <si>
    <t>111256</t>
  </si>
  <si>
    <t>-8.068956</t>
  </si>
  <si>
    <t>-34.990558</t>
  </si>
  <si>
    <t>D697955</t>
  </si>
  <si>
    <t>ALTO JOSÉ BONIFÁCIO</t>
  </si>
  <si>
    <t>TERMINAL DE ÔNIBUS ALTO JOSÉ BONIFÁCIO</t>
  </si>
  <si>
    <t>1095.9/2020</t>
  </si>
  <si>
    <t>987838130</t>
  </si>
  <si>
    <t>-8.072546</t>
  </si>
  <si>
    <t>-34.909223</t>
  </si>
  <si>
    <t>FELIPE DA SILVA BARROS</t>
  </si>
  <si>
    <t>MARIA DO AMARO DA SILVA</t>
  </si>
  <si>
    <t>114971</t>
  </si>
  <si>
    <t>RUA ESPINOSA</t>
  </si>
  <si>
    <t>D698015</t>
  </si>
  <si>
    <t>8°13'18"</t>
  </si>
  <si>
    <t>34°57'30"</t>
  </si>
  <si>
    <t>ESTRADA DE CURCURANA, 1907,</t>
  </si>
  <si>
    <t>ESQUINA DA POUSADA DO ZEZÉ</t>
  </si>
  <si>
    <t>1096.9/2020</t>
  </si>
  <si>
    <t>PAF- MASCULINA</t>
  </si>
  <si>
    <t>114978</t>
  </si>
  <si>
    <t>D698050</t>
  </si>
  <si>
    <t>SENTIDO CABO</t>
  </si>
  <si>
    <t>103.10/2020</t>
  </si>
  <si>
    <t>AG 997402319</t>
  </si>
  <si>
    <t>D698051</t>
  </si>
  <si>
    <t>RUA DA COOPERATIVA</t>
  </si>
  <si>
    <t>APÓS O CLUBE CIDA PARK / ANTIGO BAMBU BAR</t>
  </si>
  <si>
    <t>1097.9/2020</t>
  </si>
  <si>
    <t>PM 996890148 / PUTREFEITO</t>
  </si>
  <si>
    <t>-8.177453</t>
  </si>
  <si>
    <t>-34.946620</t>
  </si>
  <si>
    <t>CELTA CARBONIZADO</t>
  </si>
  <si>
    <t>-8°278419</t>
  </si>
  <si>
    <t>-35°059636</t>
  </si>
  <si>
    <t>114588</t>
  </si>
  <si>
    <t>D698108</t>
  </si>
  <si>
    <t>ESTRADA DOS MACACOS</t>
  </si>
  <si>
    <t>APÓS O TERMINAL DAS VANS, SENTIDO SAPUCAIA DE DOIS IRMÃOS</t>
  </si>
  <si>
    <t>1098.9/2020</t>
  </si>
  <si>
    <t>-8.00175</t>
  </si>
  <si>
    <t>DOIS PROJETEIS CALIBRE .38</t>
  </si>
  <si>
    <t>114992</t>
  </si>
  <si>
    <t>-8.11611</t>
  </si>
  <si>
    <t>-35.02212</t>
  </si>
  <si>
    <t>-7.927865</t>
  </si>
  <si>
    <t>-34.821097</t>
  </si>
  <si>
    <t>IDALMIR EDÉSIO NUNES DA SILVA</t>
  </si>
  <si>
    <t>JUDITE NUNES DA SILVA</t>
  </si>
  <si>
    <t>183966-8</t>
  </si>
  <si>
    <t>CNH 183966-8</t>
  </si>
  <si>
    <t>167.13/2020</t>
  </si>
  <si>
    <t>OF 104/2020</t>
  </si>
  <si>
    <t>BO 20E2105000472</t>
  </si>
  <si>
    <t>01- APARELHO CELULAR IPHONE NA COR DOURADA</t>
  </si>
  <si>
    <t>CIDCLEI RAFAEL MELO REVOREDO</t>
  </si>
  <si>
    <t>41420/2020</t>
  </si>
  <si>
    <t>D698156</t>
  </si>
  <si>
    <t>RUA DA LINHA</t>
  </si>
  <si>
    <t>PRÓXIMO ESTAÇÃO DE TREM LOCAL</t>
  </si>
  <si>
    <t>1099.9/2020</t>
  </si>
  <si>
    <t>HOMEM ALVEJADO EM SEU VEÍCULO</t>
  </si>
  <si>
    <t>JOSÉ RAIMUNDO DA SILVA</t>
  </si>
  <si>
    <t>ELIZABETH ANTÔNIA DA SILVA</t>
  </si>
  <si>
    <t>114989</t>
  </si>
  <si>
    <t>-8.244813</t>
  </si>
  <si>
    <t>-34977380</t>
  </si>
  <si>
    <t>D698199</t>
  </si>
  <si>
    <t>RUA BOMBA DO HEMETÉRIO</t>
  </si>
  <si>
    <t>104.10/2020</t>
  </si>
  <si>
    <t>HYUNDAI - TUCSON              PLACA: KHF - 4412</t>
  </si>
  <si>
    <t>-34.9571</t>
  </si>
  <si>
    <t>D698239</t>
  </si>
  <si>
    <t>RUA BIBIANA COSTA</t>
  </si>
  <si>
    <t>PRÓX. BAR DE ZEZINHO, ATRÁS CAIXA DAGUA</t>
  </si>
  <si>
    <t>1100.9/2020</t>
  </si>
  <si>
    <t>PAF - FEM - POSSIVEL LATROCINIO_x000D_
PM SANDOVAL: 981125326</t>
  </si>
  <si>
    <t>-8.094143</t>
  </si>
  <si>
    <t>-34.968932</t>
  </si>
  <si>
    <t>114996</t>
  </si>
  <si>
    <t>D698300</t>
  </si>
  <si>
    <t>ESTRADA DA LUZ 317</t>
  </si>
  <si>
    <t>NA ENTRADA DA ANTIGA COCA- COLA</t>
  </si>
  <si>
    <t>1101.9/2020</t>
  </si>
  <si>
    <t>PM SD MOURA 96821970</t>
  </si>
  <si>
    <t>D698350</t>
  </si>
  <si>
    <t>RUA MATA GRANDE</t>
  </si>
  <si>
    <t>ESCOLA SUP. MIRIAN SEIXAS - MOLAS CAJUEIRO</t>
  </si>
  <si>
    <t>1102.9/2020</t>
  </si>
  <si>
    <t>PAF-MASCULINO - CONTATO 986155087</t>
  </si>
  <si>
    <t>-8.192199</t>
  </si>
  <si>
    <t>-34.955207</t>
  </si>
  <si>
    <t>115002</t>
  </si>
  <si>
    <t>KELVYN JONATAN ARANTES DA SILVA</t>
  </si>
  <si>
    <t>9256561</t>
  </si>
  <si>
    <t>RG 9256561</t>
  </si>
  <si>
    <t>D698386</t>
  </si>
  <si>
    <t>RUA SANTA TEREZINHA, 155</t>
  </si>
  <si>
    <t>TERMINAL DO ONIBUS DE NOVA DESCOBERTA II</t>
  </si>
  <si>
    <t>1103.9/2020</t>
  </si>
  <si>
    <t>-7.987150</t>
  </si>
  <si>
    <t>-34.925911</t>
  </si>
  <si>
    <t>RODRIGO EUSTAQUIO OLIVEIRA</t>
  </si>
  <si>
    <t>ANGELA MARIA EUSTÁQUIO OLIVEIRA</t>
  </si>
  <si>
    <t>114994</t>
  </si>
  <si>
    <t>D698396</t>
  </si>
  <si>
    <t>ENGENHO BONFIM</t>
  </si>
  <si>
    <t>1104.9/2020</t>
  </si>
  <si>
    <t>D698404</t>
  </si>
  <si>
    <t>COHAB, IBURA</t>
  </si>
  <si>
    <t>RUA CORONEL VOLARTE</t>
  </si>
  <si>
    <t>AO LADO DA ASSEMBLEIA DE DE DEUS, CAMPO DO CANDEEIRO</t>
  </si>
  <si>
    <t>1105.9/2020</t>
  </si>
  <si>
    <t>PM 988249178</t>
  </si>
  <si>
    <t>EMERSON SILVA DE LIMA</t>
  </si>
  <si>
    <t>MARCIA MARIA DA SILVA</t>
  </si>
  <si>
    <t>10021224</t>
  </si>
  <si>
    <t>114993</t>
  </si>
  <si>
    <t>RG 10021224</t>
  </si>
  <si>
    <t>LUIZ FELIPE JOAQUIM PEREIRA</t>
  </si>
  <si>
    <t>YARA PEREIRA PACHECO</t>
  </si>
  <si>
    <t>-8,341236</t>
  </si>
  <si>
    <t>-35.091552</t>
  </si>
  <si>
    <t>INDIVIDUO DO SEXO MASCULINO COM CORPO PARCIALMENTE ENTERRADO E LESÕES CAUSADAS POR DISPARO DE ARMA DE FOGO.</t>
  </si>
  <si>
    <t>9540143</t>
  </si>
  <si>
    <t>114999</t>
  </si>
  <si>
    <t>RG 9540143</t>
  </si>
  <si>
    <t>SETE ESTOJOS CALIBRE .40</t>
  </si>
  <si>
    <t>D698496</t>
  </si>
  <si>
    <t>RUA NOVE, 13</t>
  </si>
  <si>
    <t>POR TRAS DO ATACADO DOS PRESENTES</t>
  </si>
  <si>
    <t>105.10/2020</t>
  </si>
  <si>
    <t>-8.08636</t>
  </si>
  <si>
    <t>-34.98481</t>
  </si>
  <si>
    <t>04 PROJETEIS DE .38</t>
  </si>
  <si>
    <t>168.13.2020</t>
  </si>
  <si>
    <t>OF 291/2020</t>
  </si>
  <si>
    <t xml:space="preserve">BO </t>
  </si>
  <si>
    <t>PAULO GUSTAVO</t>
  </si>
  <si>
    <t>2ªDPH-DHPP</t>
  </si>
  <si>
    <t>01- NOTEBOOK MODELO POSITIVO, Nº SÉRIE: 1AC23V990 DE COR CINZA, COM UMA BATERIA E UM CARREGADOR.</t>
  </si>
  <si>
    <t>OSÉ FORTUNADO DA SILVA NETO</t>
  </si>
  <si>
    <t>41627/2020</t>
  </si>
  <si>
    <t>D698565</t>
  </si>
  <si>
    <t>RUA ALTINHO, N 93</t>
  </si>
  <si>
    <t>POSTO DE SAUDE DAS MALVINAS</t>
  </si>
  <si>
    <t>1106.9/2020</t>
  </si>
  <si>
    <t>PAF; MASCULINO; SGT. EDVALDO: 983635439</t>
  </si>
  <si>
    <t>-8,105848</t>
  </si>
  <si>
    <t>-35,023041</t>
  </si>
  <si>
    <t>RONALDO NUNES PEREIRA</t>
  </si>
  <si>
    <t>ROSILDA NUNES PEREIRA</t>
  </si>
  <si>
    <t>115000</t>
  </si>
  <si>
    <t>169.13/2020</t>
  </si>
  <si>
    <t>OF 62/2020</t>
  </si>
  <si>
    <t>OF 61/2020</t>
  </si>
  <si>
    <t>01- DVR INTELBRAS MOD MHDX 1108</t>
  </si>
  <si>
    <t>KRISHNA IJÁ MUNIZ</t>
  </si>
  <si>
    <t>D698700</t>
  </si>
  <si>
    <t>-7.752108730928787</t>
  </si>
  <si>
    <t>-34.8322356545259</t>
  </si>
  <si>
    <t>ELDORADO</t>
  </si>
  <si>
    <t>RUA CARAVELAS, 10</t>
  </si>
  <si>
    <t>LADEIRA DO BELA VISTA E SILVIO CONSTRUÇÕES</t>
  </si>
  <si>
    <t>1108.9/2020</t>
  </si>
  <si>
    <t>INTERNO - BRIGA ENTRE IRMÃOS, INCÊNDIO CONTIDO PELOS BOMBEIROS, CORPO DECAPTADO NUMA RESIDÊNCIA.</t>
  </si>
  <si>
    <t>D698653</t>
  </si>
  <si>
    <t>-8.144713</t>
  </si>
  <si>
    <t>-34.913401</t>
  </si>
  <si>
    <t>SETUBAL</t>
  </si>
  <si>
    <t>COMUNIDADE DA BORBOREMA</t>
  </si>
  <si>
    <t>1107.9/2020</t>
  </si>
  <si>
    <t>PAF- CONTATO COMISSÁRIO RANY - 999661004</t>
  </si>
  <si>
    <t>114995</t>
  </si>
  <si>
    <t>LINDA INÊS BARBOSA DE SOUZA</t>
  </si>
  <si>
    <t>JOSIANE DA SILVA BARBOSA</t>
  </si>
  <si>
    <t>114998</t>
  </si>
  <si>
    <t>D698712</t>
  </si>
  <si>
    <t>ENG SEBASTIÃO</t>
  </si>
  <si>
    <t>POR TRAS DO PAINTBAL E PESQUE-PAGUE</t>
  </si>
  <si>
    <t>1109.9/2020</t>
  </si>
  <si>
    <t>MASCULINO</t>
  </si>
  <si>
    <t>D698714</t>
  </si>
  <si>
    <t>AV PROF JOSÉ DOS ANJOS</t>
  </si>
  <si>
    <t>CRUZAMENTO COM A PONTE DE PEIXINHOS</t>
  </si>
  <si>
    <t>1110.9/2020</t>
  </si>
  <si>
    <t>PM 986979540</t>
  </si>
  <si>
    <t>-8,29919</t>
  </si>
  <si>
    <t>-35,08343</t>
  </si>
  <si>
    <t>CIGARROS</t>
  </si>
  <si>
    <t>114976</t>
  </si>
  <si>
    <t>186/2020</t>
  </si>
  <si>
    <t>106.10/2020</t>
  </si>
  <si>
    <t>VEICULO CHEVROLET MODELO CLASSIC LT, PLACA PET-3329</t>
  </si>
  <si>
    <t>114988</t>
  </si>
  <si>
    <t>-8.02035</t>
  </si>
  <si>
    <t>-34.87378</t>
  </si>
  <si>
    <t>107.10/2020</t>
  </si>
  <si>
    <t>VEÍCULO PLACA PET-3329, CLASSIC. OBS. ORIUNDO DA 14ª DELEGACIA DA VÁRZEA.</t>
  </si>
  <si>
    <t>3900000848.000387/2020-84</t>
  </si>
  <si>
    <t>PET-3329</t>
  </si>
  <si>
    <t>CHEVROLET CLASSIC</t>
  </si>
  <si>
    <t>D698794</t>
  </si>
  <si>
    <t>RUA 25, CASA 12</t>
  </si>
  <si>
    <t>PRÓXIMO CAIXA DÁGUA ALAMEDA</t>
  </si>
  <si>
    <t>1111.9/2020</t>
  </si>
  <si>
    <t>CORPO DESAPARECIDO A DEZ DIAS ENCONTRADO EM ESTADO DE DECOMPOSIÇÃO EM RESIDÊNCIA. SINAIS DE ARROMBAMENTO NA RESIDÊNCIA MOTIVARAM ACIONAMENTO DO DHPP/GEPH.</t>
  </si>
  <si>
    <t>7o 56' 3"</t>
  </si>
  <si>
    <t>34o 52' 0"</t>
  </si>
  <si>
    <t>JOSÉ MARQUES DA SILVA</t>
  </si>
  <si>
    <t>115005</t>
  </si>
  <si>
    <t>D698851</t>
  </si>
  <si>
    <t>PE-35</t>
  </si>
  <si>
    <t>1112.9/2020</t>
  </si>
  <si>
    <t>988862427</t>
  </si>
  <si>
    <t>3900000848.000097/2019-05</t>
  </si>
  <si>
    <t>RUA TABELIÃO JOÃO ROMA, 515</t>
  </si>
  <si>
    <t>APTO 204</t>
  </si>
  <si>
    <t>108.10/2020</t>
  </si>
  <si>
    <t>SIMONÊS MARIA DE ALMEIDA</t>
  </si>
  <si>
    <t>3794414 SSP PE</t>
  </si>
  <si>
    <t>RG 3794414 SSP PE</t>
  </si>
  <si>
    <t>D698887</t>
  </si>
  <si>
    <t>IBURA DE BAIXO</t>
  </si>
  <si>
    <t>RUA EMÍLIO MONTEIRO FONSECA</t>
  </si>
  <si>
    <t>ESPETINHO DO JOCA</t>
  </si>
  <si>
    <t>1113.9/2020</t>
  </si>
  <si>
    <t>SD HORA 997265620</t>
  </si>
  <si>
    <t>D698941</t>
  </si>
  <si>
    <t>RUA DO CANAL, 156</t>
  </si>
  <si>
    <t>1115.9/2020</t>
  </si>
  <si>
    <t>PAF NA CABEÇA - MASCULINO</t>
  </si>
  <si>
    <t>D698940</t>
  </si>
  <si>
    <t>FORTE ORANGE</t>
  </si>
  <si>
    <t>1116.9/2020</t>
  </si>
  <si>
    <t>7.764730</t>
  </si>
  <si>
    <t>34.961240</t>
  </si>
  <si>
    <t>D698897</t>
  </si>
  <si>
    <t>8.081510</t>
  </si>
  <si>
    <t>34.924290</t>
  </si>
  <si>
    <t>AVENIDA CENTRAL</t>
  </si>
  <si>
    <t>PRÓXIMO AO ATACAREJO SHOPPING</t>
  </si>
  <si>
    <t>1114.9/2020</t>
  </si>
  <si>
    <t>SGT RUBEM 983554179</t>
  </si>
  <si>
    <t>JOSE LUIZ DA SILVA</t>
  </si>
  <si>
    <t>MARLUCE FERNANDES DA SILVA</t>
  </si>
  <si>
    <t>5638256</t>
  </si>
  <si>
    <t>114997</t>
  </si>
  <si>
    <t>RG 5638256</t>
  </si>
  <si>
    <t>SEBASTIAO BESERRA DOS SANTOS</t>
  </si>
  <si>
    <t>PETRONILA MARIA DA SILVA</t>
  </si>
  <si>
    <t>115007</t>
  </si>
  <si>
    <t>EMERSON FELIPE BATISTA DOS SANTOS</t>
  </si>
  <si>
    <t>CELIA SIMONE BATISTA DA SILVA</t>
  </si>
  <si>
    <t>115006</t>
  </si>
  <si>
    <t>D698949</t>
  </si>
  <si>
    <t>8°1'28.79''</t>
  </si>
  <si>
    <t>34°55'32.74''</t>
  </si>
  <si>
    <t>ALTO DO MANDU</t>
  </si>
  <si>
    <t>AV. DR. EURICO CHAVES</t>
  </si>
  <si>
    <t>EM FRENTE AO BREGOSO BURGUER. PRÓXIMO AO BAR DO BETO</t>
  </si>
  <si>
    <t>1117.9/2020</t>
  </si>
  <si>
    <t>FEM - PAF - INTERNO =&gt; PM ATIROU CONTRA A ESPOSA</t>
  </si>
  <si>
    <t>7.806270</t>
  </si>
  <si>
    <t>34.842020</t>
  </si>
  <si>
    <t>QUADRUPLO, PAF INTERNO CABO RODRIGUES 987296476</t>
  </si>
  <si>
    <t>ANA PAULA PORFÍRIO DOS SANTOS</t>
  </si>
  <si>
    <t>SONIA MARIA PORFÍRIO DOS SANTOS</t>
  </si>
  <si>
    <t>5072738</t>
  </si>
  <si>
    <t>115003</t>
  </si>
  <si>
    <t>RG 5072738</t>
  </si>
  <si>
    <t>BRUNO LIMA DOS SANTOS</t>
  </si>
  <si>
    <t>SULAMITA DE LIMA MENDONÇA</t>
  </si>
  <si>
    <t>115575</t>
  </si>
  <si>
    <t>DAVID SANTIAGO DA SILVA</t>
  </si>
  <si>
    <t>MARIA DA CONCEIÇÃO SANTIAGO DA SILVA</t>
  </si>
  <si>
    <t>115577</t>
  </si>
  <si>
    <t>ADRIANO DURVAL DA SILVA</t>
  </si>
  <si>
    <t>115576</t>
  </si>
  <si>
    <t>REINALDO DE SOUZA NUNES</t>
  </si>
  <si>
    <t>JACQUELINE SILVA DE SOUZA</t>
  </si>
  <si>
    <t>115578</t>
  </si>
  <si>
    <t>RUA ENGENHEIRO FERNANDO LOBO, 245</t>
  </si>
  <si>
    <t>1118.9/2020</t>
  </si>
  <si>
    <t>MASC. ARMA BRANA - SD MESSIAS 995706639</t>
  </si>
  <si>
    <t>D698967</t>
  </si>
  <si>
    <t>RUA SENADOR TEOTÔNIO VILELA</t>
  </si>
  <si>
    <t>TERMINAL DAS KOMBIS- BEIRA RIO</t>
  </si>
  <si>
    <t>1119.9/2020</t>
  </si>
  <si>
    <t>MASC. PAF.  CONTATO SGT JEREMIAS 985085492</t>
  </si>
  <si>
    <t>D698969</t>
  </si>
  <si>
    <t>TABAJARA</t>
  </si>
  <si>
    <t>RUA DAS MANGEUEIRAS - 130</t>
  </si>
  <si>
    <t>PISCINA DE MÁRIO QUARESMA, RUA ENFRENTE AO PIABA DE OURO</t>
  </si>
  <si>
    <t>1120.9/2020</t>
  </si>
  <si>
    <t>RUA ALTINHO, 22</t>
  </si>
  <si>
    <t>115001</t>
  </si>
  <si>
    <t>D698985</t>
  </si>
  <si>
    <t>ILHA JOANA BEZERRA</t>
  </si>
  <si>
    <t>AV CENTRAL</t>
  </si>
  <si>
    <t>1121.9/2020</t>
  </si>
  <si>
    <t>CABO PEREIRA 997200986_x000D_
ARMA BRANCA MASC</t>
  </si>
  <si>
    <t>EDVALDO GONÇALO AMARANTE FILHO</t>
  </si>
  <si>
    <t>CRISTINA MARIA DASILVA</t>
  </si>
  <si>
    <t>115579</t>
  </si>
  <si>
    <t>D698990</t>
  </si>
  <si>
    <t>MARIA FARINHA</t>
  </si>
  <si>
    <t>ENTRADA DO PORTÃO DO WENEZA WATER PARK</t>
  </si>
  <si>
    <t>PORTÃO</t>
  </si>
  <si>
    <t>1122.9/2020</t>
  </si>
  <si>
    <t>PM 998485601 - PAF - FEMININO</t>
  </si>
  <si>
    <t>PAR DE SANDALHAS</t>
  </si>
  <si>
    <t>115010</t>
  </si>
  <si>
    <t>-7.96598</t>
  </si>
  <si>
    <t>-34.87897</t>
  </si>
  <si>
    <t>PAF- MASC. CONTATO SGT ADRIANA 986157653 -7.96598, -34.87897</t>
  </si>
  <si>
    <t>02 PROJETIS</t>
  </si>
  <si>
    <t>WENDELL BERNARDINO DA SILVA</t>
  </si>
  <si>
    <t>CLEIDE BERNARDINO DA SILVA</t>
  </si>
  <si>
    <t>115580</t>
  </si>
  <si>
    <t>-8,5555</t>
  </si>
  <si>
    <t>-35,0510</t>
  </si>
  <si>
    <t>MARIANA ALBUQUERQUE DOS SANTOS</t>
  </si>
  <si>
    <t>FRANCELUCIA MIRANDA DOS SANTOS SILVA</t>
  </si>
  <si>
    <t>115581</t>
  </si>
  <si>
    <t>-7,872375</t>
  </si>
  <si>
    <t>-34,833346</t>
  </si>
  <si>
    <t>D699035</t>
  </si>
  <si>
    <t>1123.9/2020</t>
  </si>
  <si>
    <t>D699048</t>
  </si>
  <si>
    <t>PRÓX. AO CAMPO BOLA PRETA</t>
  </si>
  <si>
    <t>1124.9/2020</t>
  </si>
  <si>
    <t>CONTATO SD FONSECA 988690389 - ARMA BRANCA- MASCULINO</t>
  </si>
  <si>
    <t>7º59'36.469''</t>
  </si>
  <si>
    <t>34º54'6869''</t>
  </si>
  <si>
    <t>corrego d oabacaxi</t>
  </si>
  <si>
    <t>115573</t>
  </si>
  <si>
    <t>D699056</t>
  </si>
  <si>
    <t>TOTÓ</t>
  </si>
  <si>
    <t>RUA ONZE DE AGOSTO 229</t>
  </si>
  <si>
    <t>SAIDA DA BR 232 / CORAL</t>
  </si>
  <si>
    <t>1125.9/2020</t>
  </si>
  <si>
    <t>PM 987683157- PAF - EXT - MASC</t>
  </si>
  <si>
    <t>-7.9850410</t>
  </si>
  <si>
    <t>-34.9242350</t>
  </si>
  <si>
    <t>ROBSON JOAQUIM DOS SANTOS</t>
  </si>
  <si>
    <t>JACIARA JOAQUIM DOS SANTOS</t>
  </si>
  <si>
    <t>8737432</t>
  </si>
  <si>
    <t>115008</t>
  </si>
  <si>
    <t>RG 8737432</t>
  </si>
  <si>
    <t>-8,077644</t>
  </si>
  <si>
    <t>-34,971858</t>
  </si>
  <si>
    <t>115588</t>
  </si>
  <si>
    <t>D699089</t>
  </si>
  <si>
    <t>7º59'8.264''</t>
  </si>
  <si>
    <t>34º54'4.854</t>
  </si>
  <si>
    <t>1 TRAVESSA DO AMANHECER</t>
  </si>
  <si>
    <t>1126.9/2020</t>
  </si>
  <si>
    <t>PM 989997745</t>
  </si>
  <si>
    <t>115584</t>
  </si>
  <si>
    <t>01 CELULAR</t>
  </si>
  <si>
    <t>D699172</t>
  </si>
  <si>
    <t>RUA CLAUDINO JOSÉ DE LIMA</t>
  </si>
  <si>
    <t>POR TRÁS DA DRACCO</t>
  </si>
  <si>
    <t>1127.9/2020</t>
  </si>
  <si>
    <t>PAF MASCULINO - CORPO EM VIA PÚBLICA</t>
  </si>
  <si>
    <t>8º5'13.422"</t>
  </si>
  <si>
    <t>JOÃO VICTOR FELIX DA SILVA</t>
  </si>
  <si>
    <t>ROSEANE MARIA RAMOS DA SILVA</t>
  </si>
  <si>
    <t>34º57'5.55"</t>
  </si>
  <si>
    <t>D699206</t>
  </si>
  <si>
    <t>ESTRADA DE TERRA</t>
  </si>
  <si>
    <t>RESTAURANTE DO ORLANDO</t>
  </si>
  <si>
    <t>1128.9/2020</t>
  </si>
  <si>
    <t>PM 987828231</t>
  </si>
  <si>
    <t>D699229</t>
  </si>
  <si>
    <t>RUA ARMINDO CARDOSO MOURA</t>
  </si>
  <si>
    <t>PRÓX. A FARMACIA PAGUE MENOS</t>
  </si>
  <si>
    <t>1129.9/2020</t>
  </si>
  <si>
    <t>PAF - MASC_x000D_
PM CB VANDER: 988736232</t>
  </si>
  <si>
    <t>8.280968</t>
  </si>
  <si>
    <t>35.053980</t>
  </si>
  <si>
    <t>D699296</t>
  </si>
  <si>
    <t>-7.970720</t>
  </si>
  <si>
    <t>-35.094700</t>
  </si>
  <si>
    <t>BR 408</t>
  </si>
  <si>
    <t>PROX A BIPOPEBA/ EST ENGENHO COETE</t>
  </si>
  <si>
    <t>1131.9/2020</t>
  </si>
  <si>
    <t>PM SD ALMEIDA 997543794, COMUINDADE BICOPEBA, ENGENHO CUETE.</t>
  </si>
  <si>
    <t>-8°015644</t>
  </si>
  <si>
    <t>-34°871028</t>
  </si>
  <si>
    <t>D699272</t>
  </si>
  <si>
    <t>-8.239984</t>
  </si>
  <si>
    <t>-35.13345</t>
  </si>
  <si>
    <t>ENGENHO MATO GROSSO</t>
  </si>
  <si>
    <t>ENGENHO MATO GROSSO, BAR DO BIBIU</t>
  </si>
  <si>
    <t>1130.9/2020</t>
  </si>
  <si>
    <t>1 PROJETIL CALIBRE .38</t>
  </si>
  <si>
    <t>115587</t>
  </si>
  <si>
    <t>115591</t>
  </si>
  <si>
    <t>IDENTIDADE DESCONHECIDA, +/-20ANOS</t>
  </si>
  <si>
    <t>115595</t>
  </si>
  <si>
    <t>MATEUS FERREIRA DA SILVA</t>
  </si>
  <si>
    <t>FÁBIA DA SILVA SANTANA</t>
  </si>
  <si>
    <t>10042270</t>
  </si>
  <si>
    <t>115009</t>
  </si>
  <si>
    <t>RG 10042270</t>
  </si>
  <si>
    <t>RICHARLE SANDRO DA SILVA</t>
  </si>
  <si>
    <t>115593</t>
  </si>
  <si>
    <t>457/2020</t>
  </si>
  <si>
    <t>RUA JOÃO LACERDA 395</t>
  </si>
  <si>
    <t>109.10/2020</t>
  </si>
  <si>
    <t>AUTOMÓVEL FIAT IDEA VERDE PLACA PFE4032.</t>
  </si>
  <si>
    <t>PFE4032</t>
  </si>
  <si>
    <t>FIAT IDEA VERDE</t>
  </si>
  <si>
    <t>272/2020</t>
  </si>
  <si>
    <t>110.10/2020</t>
  </si>
  <si>
    <t>AUTOMÓVEL RENAULT KIWD BRANCA PGZ2493</t>
  </si>
  <si>
    <t>D699365</t>
  </si>
  <si>
    <t>ENGENHO DOURADO</t>
  </si>
  <si>
    <t>SÍTIO HILDA CORREIA; APÓS TREVO SENTIDO PORTO DE GALINHAS;</t>
  </si>
  <si>
    <t>1132.9/2020</t>
  </si>
  <si>
    <t>SGT. CARLOS: 993016078</t>
  </si>
  <si>
    <t>RUA 55. Nº05</t>
  </si>
  <si>
    <t>DIOGO LOPES DA SILVA GOMES</t>
  </si>
  <si>
    <t>115598</t>
  </si>
  <si>
    <t>-8,426967</t>
  </si>
  <si>
    <t>-35,060038</t>
  </si>
  <si>
    <t>D699408</t>
  </si>
  <si>
    <t>-8.057120</t>
  </si>
  <si>
    <t>RUA CAP. JOÃO ROMA</t>
  </si>
  <si>
    <t>ATACAREJO</t>
  </si>
  <si>
    <t>1133.9/2020</t>
  </si>
  <si>
    <t>170.13/2020</t>
  </si>
  <si>
    <t>171.13/2020</t>
  </si>
  <si>
    <t>RPC 189</t>
  </si>
  <si>
    <t>OF 54/2020</t>
  </si>
  <si>
    <t>BO 20E2104001172</t>
  </si>
  <si>
    <t>ÍCARO BARROS</t>
  </si>
  <si>
    <t>01-CEULAR DA MARCA SAMSUNG, COR CINZA</t>
  </si>
  <si>
    <t>BRUNO LIMA DOS SANTOS, DAVID SANTIAGO DA SILVA...</t>
  </si>
  <si>
    <t>172.13/2020</t>
  </si>
  <si>
    <t>RPC 190</t>
  </si>
  <si>
    <t>42650/2020</t>
  </si>
  <si>
    <t>42651/2020</t>
  </si>
  <si>
    <t>-34.925236</t>
  </si>
  <si>
    <t>-7.931150</t>
  </si>
  <si>
    <t>-34.854910</t>
  </si>
  <si>
    <t>D699490</t>
  </si>
  <si>
    <t>RUA 27 DE SETEMBRO</t>
  </si>
  <si>
    <t>PRÓX. AO SOCITE, BAR DO NELSON APÓS O FÓRUM</t>
  </si>
  <si>
    <t>1135.9/2020</t>
  </si>
  <si>
    <t>PAF - MASC_x000D_
PM GERAILTON: 999534956</t>
  </si>
  <si>
    <t>D699501</t>
  </si>
  <si>
    <t>RUA DEUS É FIEL, S/N</t>
  </si>
  <si>
    <t>AO LADO DA COMPESA</t>
  </si>
  <si>
    <t>1137.9/2020</t>
  </si>
  <si>
    <t>PM (81) 08433-7317, SGT ALMEIDA, PAF MASC.</t>
  </si>
  <si>
    <t>D699494</t>
  </si>
  <si>
    <t>BREJO DE GUABIRABA</t>
  </si>
  <si>
    <t>PRÓX. ANTIGO BAR DO CUPIM, KINITOS</t>
  </si>
  <si>
    <t>1136.9/2020</t>
  </si>
  <si>
    <t>SGT CHAZELINHO: 995954545</t>
  </si>
  <si>
    <t>D699478</t>
  </si>
  <si>
    <t>-8,171582</t>
  </si>
  <si>
    <t>-34,999082</t>
  </si>
  <si>
    <t>RUA DA MATRIZ, S/N</t>
  </si>
  <si>
    <t>EM FRENTE À PRAÇA - IGREJA CATÓLICA NSRA DO ROZÁRIO</t>
  </si>
  <si>
    <t>1134.9/2020</t>
  </si>
  <si>
    <t>(81) 98785-7364, PAF, EXTERNO MASCULINO</t>
  </si>
  <si>
    <t>FERNANDO HENRIQUE DA SILVA FILHO</t>
  </si>
  <si>
    <t>LINDALVA BEZERRA DA SILVA</t>
  </si>
  <si>
    <t>115599</t>
  </si>
  <si>
    <t>-7.994473</t>
  </si>
  <si>
    <t>-34.908425</t>
  </si>
  <si>
    <t>-7.83814</t>
  </si>
  <si>
    <t>-34.906226</t>
  </si>
  <si>
    <t>DARIO DICKISON VIANA DA SILVA</t>
  </si>
  <si>
    <t>ANALINE VIANA DO NASCIMENTO</t>
  </si>
  <si>
    <t>8424303</t>
  </si>
  <si>
    <t>115600</t>
  </si>
  <si>
    <t>RG 8424303</t>
  </si>
  <si>
    <t>BRAULIO SOARES DE ALBUQUERQUE</t>
  </si>
  <si>
    <t>SIMONE SOARRES DE SANTANA</t>
  </si>
  <si>
    <t>115601</t>
  </si>
  <si>
    <t>-7,990967</t>
  </si>
  <si>
    <t>-34,929867</t>
  </si>
  <si>
    <t>MARCIO ANDRE FERREIRA DOS SANTOS</t>
  </si>
  <si>
    <t>CELIA FERREIRA DOS SANTOS</t>
  </si>
  <si>
    <t>115585</t>
  </si>
  <si>
    <t>D699540</t>
  </si>
  <si>
    <t>AV. 30 DE OUTUBRO</t>
  </si>
  <si>
    <t>PRÓX. À ESCOLA MONTE LÍBANO</t>
  </si>
  <si>
    <t>1138.9/2020</t>
  </si>
  <si>
    <t>PAF, EXT, SIMPLES. PM: (81) 98887-2866</t>
  </si>
  <si>
    <t>8°4'53''</t>
  </si>
  <si>
    <t>54°56'44''</t>
  </si>
  <si>
    <t>RAFAEL TORQUATO DOS SANTOS</t>
  </si>
  <si>
    <t>ADRIANA TORQUATO DOS SANTOS</t>
  </si>
  <si>
    <t>PRONTUÁRIO</t>
  </si>
  <si>
    <t>8013373</t>
  </si>
  <si>
    <t>115605</t>
  </si>
  <si>
    <t>PRONTUÁRIO 8013373</t>
  </si>
  <si>
    <t>D699593</t>
  </si>
  <si>
    <t>SANTA CASA</t>
  </si>
  <si>
    <t>RUA LARANJEIRA</t>
  </si>
  <si>
    <t>BAR DA PATINHA</t>
  </si>
  <si>
    <t>1139.9/2020</t>
  </si>
  <si>
    <t>PM 98593-2099</t>
  </si>
  <si>
    <t>-7.974225</t>
  </si>
  <si>
    <t>-34.898758</t>
  </si>
  <si>
    <t>RODOLPHO PETRUCIO MONTENEGRO DA SILVA</t>
  </si>
  <si>
    <t>ETIENE CAMPOS MENTENEGRO E SILVA</t>
  </si>
  <si>
    <t>8.222.200</t>
  </si>
  <si>
    <t>RG 8.222.200</t>
  </si>
  <si>
    <t>115608</t>
  </si>
  <si>
    <t>D699775</t>
  </si>
  <si>
    <t>-8.122608</t>
  </si>
  <si>
    <t>-34.941990</t>
  </si>
  <si>
    <t>RUA HUGO CARNEIRO</t>
  </si>
  <si>
    <t>PAF EXTERNO</t>
  </si>
  <si>
    <t>01 MUNIÇÃO INTACTA 380</t>
  </si>
  <si>
    <t>03 PROJETIS .38</t>
  </si>
  <si>
    <t>02 ESTOJOS .380</t>
  </si>
  <si>
    <t>ALEX DO NASCIMENTO FERREIRA</t>
  </si>
  <si>
    <t>MARLENE DO NASCIMENTO FERREIRA</t>
  </si>
  <si>
    <t>4784170</t>
  </si>
  <si>
    <t>115603</t>
  </si>
  <si>
    <t>RG 4784170</t>
  </si>
  <si>
    <t>D699837</t>
  </si>
  <si>
    <t>POVOADO</t>
  </si>
  <si>
    <t>ENGENHO TABATINGA / EMPRESA DE PEIXE AGUA BEL</t>
  </si>
  <si>
    <t>1.9/2021</t>
  </si>
  <si>
    <t>PM CB RUBISMAR (81) 99788-0031, INSTRUMENTO CINTO DE CALÇA ENROLADO NO PESCOÇO/ESTRANGULAMENTO</t>
  </si>
  <si>
    <t>CARLOS DOS SANTOS COSTA</t>
  </si>
  <si>
    <t>MARLENE MARIA H. DOS SANTOS</t>
  </si>
  <si>
    <t>115609</t>
  </si>
  <si>
    <t>1140.9/2020</t>
  </si>
  <si>
    <t>SWAB</t>
  </si>
  <si>
    <t>D699971</t>
  </si>
  <si>
    <t>2ªTRAVESSA DA LINHA NOVA</t>
  </si>
  <si>
    <t>4.9/2021</t>
  </si>
  <si>
    <t>D699927</t>
  </si>
  <si>
    <t>-8.019383</t>
  </si>
  <si>
    <t>-34.912654</t>
  </si>
  <si>
    <t>RUA MONTE REI Nº 83</t>
  </si>
  <si>
    <t>MORRO DA CONCEIÇÃO</t>
  </si>
  <si>
    <t>2.9/2021</t>
  </si>
  <si>
    <t>PAF EXTERNO MASCULINO. SGT REINALDO FONE: 996552348</t>
  </si>
  <si>
    <t>arlan luiz de souza</t>
  </si>
  <si>
    <t>adriana de souza</t>
  </si>
  <si>
    <t>115607</t>
  </si>
  <si>
    <t>8.089450</t>
  </si>
  <si>
    <t>34.969260</t>
  </si>
  <si>
    <t>FEIRA DO TROCA E MADEREIRA ESCALA...9683-4998.... ESSA OCORRENCIA É A 0003.9/21</t>
  </si>
  <si>
    <t>ALEX INACIO SILVA DO CARMO</t>
  </si>
  <si>
    <t>115004</t>
  </si>
  <si>
    <t>D699982</t>
  </si>
  <si>
    <t>RUA TEM RONALD RITTMISTER, N°984</t>
  </si>
  <si>
    <t>5.9/2021</t>
  </si>
  <si>
    <t>PAF - MASC (PM - 995608607 )</t>
  </si>
  <si>
    <t>D699988</t>
  </si>
  <si>
    <t>AV ANDRÉ VITAL DE NEGREIROS Nº 152</t>
  </si>
  <si>
    <t>PRÓXIMO A DORICO VENDE ÁGUA</t>
  </si>
  <si>
    <t>6.9/2021</t>
  </si>
  <si>
    <t>SD MARQUES 993810579</t>
  </si>
  <si>
    <t>UR 7 -  VÁRZEA</t>
  </si>
  <si>
    <t>-8.033602</t>
  </si>
  <si>
    <t>-34.979282</t>
  </si>
  <si>
    <t>115606</t>
  </si>
  <si>
    <t>D699992</t>
  </si>
  <si>
    <t>PRAÇA DA CONVENÇÃO DE BEBERIBE</t>
  </si>
  <si>
    <t>A DROGASIL</t>
  </si>
  <si>
    <t>7.9/2021</t>
  </si>
  <si>
    <t>PEDRADA - MASC</t>
  </si>
  <si>
    <t>-8.111069</t>
  </si>
  <si>
    <t>-35.095360</t>
  </si>
  <si>
    <t>8.0032662</t>
  </si>
  <si>
    <t>34.897999</t>
  </si>
  <si>
    <t>115604</t>
  </si>
  <si>
    <t>erick roberto alves pedrosa</t>
  </si>
  <si>
    <t>rosilda maria alves</t>
  </si>
  <si>
    <t>115582</t>
  </si>
  <si>
    <t>D700013</t>
  </si>
  <si>
    <t>-8.173349</t>
  </si>
  <si>
    <t>-34.932044</t>
  </si>
  <si>
    <t>RUA NOVA ROMA, 374</t>
  </si>
  <si>
    <t>PRÓX SUPERMERCADO LEVE MAIS</t>
  </si>
  <si>
    <t>8.9/2021</t>
  </si>
  <si>
    <t xml:space="preserve"> 995153073</t>
  </si>
  <si>
    <t>115670</t>
  </si>
  <si>
    <t>D700077</t>
  </si>
  <si>
    <t>PILAR</t>
  </si>
  <si>
    <t>RUA CARAVELAS, 54</t>
  </si>
  <si>
    <t>FERRO VELHO DE SR DIDA</t>
  </si>
  <si>
    <t>10.9/2021</t>
  </si>
  <si>
    <t>SD ERICK - 995637700 - PAF/EXT/MASC</t>
  </si>
  <si>
    <t>D700041</t>
  </si>
  <si>
    <t>-8°076209</t>
  </si>
  <si>
    <t>-34°946772</t>
  </si>
  <si>
    <t>RUA EUZEBIO DE MATOS, 662</t>
  </si>
  <si>
    <t>PRÓXIMO AO CAMPO DO ARROZ</t>
  </si>
  <si>
    <t>9.9/2021</t>
  </si>
  <si>
    <t>SGT RUBENS 983554179, VÍTIMA MULHER, ARMA BRANCA</t>
  </si>
  <si>
    <t>CACHIMBOS ARTESANAIS</t>
  </si>
  <si>
    <t>ARMAS BRANCAS</t>
  </si>
  <si>
    <t>SOCO INGLÊS</t>
  </si>
  <si>
    <t>ANA PAULA DA SILVA</t>
  </si>
  <si>
    <t>JAILSON CÂNDIDO DOS SANTOS</t>
  </si>
  <si>
    <t>EDINALVA DO ESPÍRITO SANTOS</t>
  </si>
  <si>
    <t>115583</t>
  </si>
  <si>
    <t>-7.749969</t>
  </si>
  <si>
    <t>-34.832589</t>
  </si>
  <si>
    <t>03.2021</t>
  </si>
  <si>
    <t>-8.</t>
  </si>
  <si>
    <t>-34.</t>
  </si>
  <si>
    <t>RUA JACY, N°01</t>
  </si>
  <si>
    <t>1.10/2021</t>
  </si>
  <si>
    <t>PJI8372</t>
  </si>
  <si>
    <t>FIAT PUNTO</t>
  </si>
  <si>
    <t>2.10/2021</t>
  </si>
  <si>
    <t>COR CINZA. ANO 2008</t>
  </si>
  <si>
    <t>KJI8372</t>
  </si>
  <si>
    <t>RUA GAVINHA, Nº 232</t>
  </si>
  <si>
    <t>D700166</t>
  </si>
  <si>
    <t>TABATINGA</t>
  </si>
  <si>
    <t>VILA TABATINGA I</t>
  </si>
  <si>
    <t>11.9/2021</t>
  </si>
  <si>
    <t>PAF, EXTERNO, 99955-6444</t>
  </si>
  <si>
    <t>8.007840</t>
  </si>
  <si>
    <t>34.976450</t>
  </si>
  <si>
    <t>ANTONIO MATIAS ALVES NETO</t>
  </si>
  <si>
    <t>MARIA DAS DORES RODRIGUES</t>
  </si>
  <si>
    <t>115686</t>
  </si>
  <si>
    <t>D700178</t>
  </si>
  <si>
    <t>-8.512929</t>
  </si>
  <si>
    <t>-35.1178370</t>
  </si>
  <si>
    <t>AV. OSVALDO VITORIANO FERREIRA, CASA 2, BLOCO G</t>
  </si>
  <si>
    <t>MACAXEIRA E NOVA CAMELA</t>
  </si>
  <si>
    <t>12.9/2021</t>
  </si>
  <si>
    <t>SD. VALDIR 987568143</t>
  </si>
  <si>
    <t>RUA HILTON MENDES BARBOSA</t>
  </si>
  <si>
    <t>CLAUDIO RODRIGUES DA SILVA</t>
  </si>
  <si>
    <t>LINDACY RODRIGUES DA SILVA</t>
  </si>
  <si>
    <t>7388360</t>
  </si>
  <si>
    <t>115687</t>
  </si>
  <si>
    <t>RG 7388360</t>
  </si>
  <si>
    <t>291/2021</t>
  </si>
  <si>
    <t>293/2021</t>
  </si>
  <si>
    <t>001.13/2021</t>
  </si>
  <si>
    <t>OF. 9047.01.000706/2020</t>
  </si>
  <si>
    <t>BO 20E2104001075</t>
  </si>
  <si>
    <t>LOURIVAL BRANDO MESSIAS JUNIOR</t>
  </si>
  <si>
    <t>13º DPH-DHMS</t>
  </si>
  <si>
    <t>01 CELULAR SAMSUNG, COR DOURADA E BRANCA, SM-G570M/DS, IMEI 1: 356342/09/34452/4, IMEI 2: 356343/09/344527/2</t>
  </si>
  <si>
    <t>CLAUDIO ROBERTO DA SILVA JUNIOR</t>
  </si>
  <si>
    <t>0358/2021</t>
  </si>
  <si>
    <t>0357/2020</t>
  </si>
  <si>
    <t>3900009212000003/2021-55</t>
  </si>
  <si>
    <t>D700022</t>
  </si>
  <si>
    <t>13.9/2021</t>
  </si>
  <si>
    <t>115690</t>
  </si>
  <si>
    <t>-8.0957159</t>
  </si>
  <si>
    <t>-34.9197087</t>
  </si>
  <si>
    <t>RUA COMISSARIO OTHON  COUCEIRO</t>
  </si>
  <si>
    <t>D700240</t>
  </si>
  <si>
    <t>PRÓXIMO AO PRESÍDIO</t>
  </si>
  <si>
    <t>14.9/2021</t>
  </si>
  <si>
    <t>PAF MASC EXT_x000D_
PM: 983554179</t>
  </si>
  <si>
    <t>D700251</t>
  </si>
  <si>
    <t>RUA MONTEIROPOLIS, 850</t>
  </si>
  <si>
    <t>FARMACIA PAGUE MENOS</t>
  </si>
  <si>
    <t>15.9/2021</t>
  </si>
  <si>
    <t>PM 998018137</t>
  </si>
  <si>
    <t>-8.085599</t>
  </si>
  <si>
    <t>-34.958070</t>
  </si>
  <si>
    <t>RUA JOSITA ALMEIDA</t>
  </si>
  <si>
    <t>DEIVID OLIVEIRA SIMAS</t>
  </si>
  <si>
    <t>115689</t>
  </si>
  <si>
    <t>D700260</t>
  </si>
  <si>
    <t>SITIO DOS PINTOS</t>
  </si>
  <si>
    <t>RUA 2 TRAVESSA SANTA MARIA</t>
  </si>
  <si>
    <t>16.9/2021</t>
  </si>
  <si>
    <t>PM 986918002</t>
  </si>
  <si>
    <t>D700242</t>
  </si>
  <si>
    <t>RUA SÃO MATEUS</t>
  </si>
  <si>
    <t>852 APT 504, BL B</t>
  </si>
  <si>
    <t>17.9/2021</t>
  </si>
  <si>
    <t>DANIEL CAVALCANTI DE AGUIAR</t>
  </si>
  <si>
    <t>MARCIA MARIA CAVALCANTI DE AGUIAR</t>
  </si>
  <si>
    <t>115571</t>
  </si>
  <si>
    <t>-8.012905</t>
  </si>
  <si>
    <t>-34.956266</t>
  </si>
  <si>
    <t>ISAAC DA SILVA ALVES</t>
  </si>
  <si>
    <t>9824662</t>
  </si>
  <si>
    <t>115688</t>
  </si>
  <si>
    <t>RG 9824662</t>
  </si>
  <si>
    <t>JOSE RICARDO SALES DE MATOS</t>
  </si>
  <si>
    <t>JULIETA SALES DE MATOS</t>
  </si>
  <si>
    <t>003.13/2021</t>
  </si>
  <si>
    <t>Ofício  Nº1/2021</t>
  </si>
  <si>
    <t>20E0043001653</t>
  </si>
  <si>
    <t>3900000904.000001/2021-01</t>
  </si>
  <si>
    <t>65ª CIRC. POMBOS</t>
  </si>
  <si>
    <t xml:space="preserve"> 1 (um) aparelho DVR marca INTELBRAS, modelo Multi HD 1008, série nº NM3F10032470I (Login: LEO; Senha: 123456)</t>
  </si>
  <si>
    <t>ELIWELTON FERREIRA DOS SANTOS</t>
  </si>
  <si>
    <t>D700298</t>
  </si>
  <si>
    <t>RUA VASCO DA GAMA, N°1429</t>
  </si>
  <si>
    <t>COLÉGIO PEQ PRINCIPE E DELEGACIA VASCO DA GAMA</t>
  </si>
  <si>
    <t>18.9/2021</t>
  </si>
  <si>
    <t>98531-9504</t>
  </si>
  <si>
    <t>-8°0'29"</t>
  </si>
  <si>
    <t>-34.55'15"</t>
  </si>
  <si>
    <t>02 BIG BIG (CRACK)</t>
  </si>
  <si>
    <t>LEONARDO FERREIRA DE OLIVEIRA</t>
  </si>
  <si>
    <t>LUCIA FERREIRA DOS SANTOS</t>
  </si>
  <si>
    <t>102257</t>
  </si>
  <si>
    <t>Fotos Enviadas?</t>
  </si>
  <si>
    <t>NATUREZA DO CASO</t>
  </si>
  <si>
    <t>TIPO DE LOCAL</t>
  </si>
  <si>
    <t>LEVOU KIT PAPILOSCOPIA?</t>
  </si>
  <si>
    <t>AUXILIAR DE PERITO CRIMINAL</t>
  </si>
  <si>
    <t>DATA INÍCIO (OCORRÊNCIA)</t>
  </si>
  <si>
    <t>HORÁRIO CIENTE (CONFIRMADO)</t>
  </si>
  <si>
    <t>HORÁRIO SAÍDA VT</t>
  </si>
  <si>
    <t>HORÁRIO CHEGADA VT (OCORRÊNCIA)</t>
  </si>
  <si>
    <t>HORÁRIO CONCLUSÃO (OCORRÊNCIA)</t>
  </si>
  <si>
    <t>Boletim de Ocorrência (Opcional)</t>
  </si>
  <si>
    <t>ENDEREÇO</t>
  </si>
  <si>
    <t>NOME DA VÍTIMA</t>
  </si>
  <si>
    <t>DADOS DA VÍTIMA (CUTIS,IDADE, ETC)</t>
  </si>
  <si>
    <t>GRAU DE REPERCUSSÃO</t>
  </si>
  <si>
    <t>INFORMÁTICA FORENSE</t>
  </si>
  <si>
    <t>IGFEC - DNA</t>
  </si>
  <si>
    <t>BALÍSTICA FORENSE</t>
  </si>
  <si>
    <t>UNILAB</t>
  </si>
  <si>
    <t>PAPILOSCOPIA</t>
  </si>
  <si>
    <t>OUTROS EXAMES</t>
  </si>
  <si>
    <t>Mês</t>
  </si>
  <si>
    <t>001.9/2020</t>
  </si>
  <si>
    <t>005/2020</t>
  </si>
  <si>
    <t>SIM, REVISADA</t>
  </si>
  <si>
    <t>D662021</t>
  </si>
  <si>
    <t>HOMICÍDIO</t>
  </si>
  <si>
    <t>EXTERNO</t>
  </si>
  <si>
    <t>NÃO</t>
  </si>
  <si>
    <t>BEIRA MAR PINA- POR TRAS DO POSTO POLICIAL- RECIFE-PE</t>
  </si>
  <si>
    <t>MELANODERMA, + - 30 ANOS , 1,70M</t>
  </si>
  <si>
    <t>SIM</t>
  </si>
  <si>
    <t>JANEIRO</t>
  </si>
  <si>
    <t>002.9/2020</t>
  </si>
  <si>
    <t>71/2020</t>
  </si>
  <si>
    <t>D662032</t>
  </si>
  <si>
    <t>MORTE A ESCLARECER</t>
  </si>
  <si>
    <t>INTERNO</t>
  </si>
  <si>
    <t>RUA COLOMBIA, Nº 87, BEBERIBE - RECIFE/PE</t>
  </si>
  <si>
    <t>MARCUS ANDRÉ DA SILVA</t>
  </si>
  <si>
    <t>FAIODERMA, 50 ANOS, 1,65M</t>
  </si>
  <si>
    <t>BAIXA</t>
  </si>
  <si>
    <t>003.9/2020</t>
  </si>
  <si>
    <t>009/2020</t>
  </si>
  <si>
    <t>D662041</t>
  </si>
  <si>
    <t>RUA PATROCINADOR - IBURA, RECIFE-PE</t>
  </si>
  <si>
    <t>RINALDO FERREIRA DA SILVA</t>
  </si>
  <si>
    <t>FAIODERMA, 18 ANOS, 1,65M</t>
  </si>
  <si>
    <t>004.9/2020</t>
  </si>
  <si>
    <t>094/2020</t>
  </si>
  <si>
    <t>D662172</t>
  </si>
  <si>
    <t>RICARDO SILVEIRA</t>
  </si>
  <si>
    <t>AÇUDE DO SEU PAULO, BAIRRO DE NOVA ARAÇOIABA, ARAÇOIABA-PE</t>
  </si>
  <si>
    <t>PÉRFURO-CONTUNDENTE E PÉRFURO-CORTANTE</t>
  </si>
  <si>
    <t>005.9/2020</t>
  </si>
  <si>
    <t>106/2020</t>
  </si>
  <si>
    <t>D662224</t>
  </si>
  <si>
    <t xml:space="preserve">HILTON PESSOA DE FREITAS NETO </t>
  </si>
  <si>
    <t>RUA DESEM. ÂNGELO JORDÃO, IPUTINGA, RECIFE</t>
  </si>
  <si>
    <t>006.9/2020</t>
  </si>
  <si>
    <t>192/2020</t>
  </si>
  <si>
    <t>D662267</t>
  </si>
  <si>
    <t>ELIELTON XAVIER</t>
  </si>
  <si>
    <t>R. ÁLVARO AMORIM, IMBIRIBEIRA, RECIFE - PE</t>
  </si>
  <si>
    <t>FELIPE ALVES DA SILVA</t>
  </si>
  <si>
    <t>FAIODERMA, 30 ANOS, 1,70m</t>
  </si>
  <si>
    <t>007.9/2020</t>
  </si>
  <si>
    <t>400/2020</t>
  </si>
  <si>
    <t>FOTOS DE CELULAR</t>
  </si>
  <si>
    <t>D662274</t>
  </si>
  <si>
    <t>R. AV. NORTE, PARQUE DA MACAXEIRA, RECIFE - PE</t>
  </si>
  <si>
    <t>MELANODERMA, + - 35 ANOS , 1,75M</t>
  </si>
  <si>
    <t>008.9/2020</t>
  </si>
  <si>
    <t>708/2020</t>
  </si>
  <si>
    <t>HOMICIDIO</t>
  </si>
  <si>
    <t>MOISES SEABRA</t>
  </si>
  <si>
    <t>SETOR 2,QUADRA 42,LOTE 20 ENSEADA DOS CORAIS, CABO DE SANTO AGOSTINHO</t>
  </si>
  <si>
    <t>JOSE THIAGO MENDES DE PAULA</t>
  </si>
  <si>
    <t>FAIODERMA,23ANOS,1,75M</t>
  </si>
  <si>
    <t>009.9/2020</t>
  </si>
  <si>
    <t>193/2020</t>
  </si>
  <si>
    <t>RUA DA BIQUINHA, PILAR, ITAMARACÁ,PE</t>
  </si>
  <si>
    <t>PAULO HENRIQUE GUEDES CARDOSO</t>
  </si>
  <si>
    <t>FAIODERMA, 20 ANOS, 1,75m</t>
  </si>
  <si>
    <t>0010.9/2020</t>
  </si>
  <si>
    <t>D662326</t>
  </si>
  <si>
    <t>ADYR ALMEIDA</t>
  </si>
  <si>
    <t>SÍTIO SÃO BENTO - BAIRRO JAGUARIBE - ABREU E LIMA</t>
  </si>
  <si>
    <t>1,75M</t>
  </si>
  <si>
    <t>0011.9/2020</t>
  </si>
  <si>
    <t>D662346</t>
  </si>
  <si>
    <t>LOTEAMENTO AGAMENON MAGALHÃES, IGARASSU-PE</t>
  </si>
  <si>
    <t>FAIODERMA,  + -15 ANOS, 1,70m</t>
  </si>
  <si>
    <t>0012.9/2020</t>
  </si>
  <si>
    <t>SIM; REVISADA</t>
  </si>
  <si>
    <t>D662393</t>
  </si>
  <si>
    <t>SÉRGIO RICARDO</t>
  </si>
  <si>
    <t>AV CHAGAS FERREIRA - DOIS UNIDOS - RECIFE - PE</t>
  </si>
  <si>
    <t>FAIODERMA,  27 ANOS, 1,70m</t>
  </si>
  <si>
    <t>0013.9/2020</t>
  </si>
  <si>
    <t>234/2020</t>
  </si>
  <si>
    <t>D662421</t>
  </si>
  <si>
    <t>RUA SUCUPIRA S/N, IPUTINGA</t>
  </si>
  <si>
    <t>CRITIANO MARINHO OLIVEIRA</t>
  </si>
  <si>
    <t>FAIODERMA, 23 ANOS, 1,70m</t>
  </si>
  <si>
    <t>0014.9/2020</t>
  </si>
  <si>
    <t>D662468</t>
  </si>
  <si>
    <t>RUA PALMARES, 121, SANTO ALEIXO, JABOATÃO</t>
  </si>
  <si>
    <t>JOÃO PAULO LIMA DA SILVA</t>
  </si>
  <si>
    <t>FAIODERMA, +-20 ANOS, 1,70m</t>
  </si>
  <si>
    <t>0015.9/2020</t>
  </si>
  <si>
    <t>261/2020</t>
  </si>
  <si>
    <t>D662493</t>
  </si>
  <si>
    <t>PROX. A RUA SEVERINO RODRIGUES DOS REIS, COMUNIDADE BONDADE DE DEUS ,SANTANA, CAMARAGIBE-PE</t>
  </si>
  <si>
    <t>EVALDO BEZERRA DE MENDONÇA</t>
  </si>
  <si>
    <t>FAIODERMA, 27, 1,75m</t>
  </si>
  <si>
    <t>0016.9/2020</t>
  </si>
  <si>
    <t>263/2020</t>
  </si>
  <si>
    <t>D662512</t>
  </si>
  <si>
    <t>POSTO SHELL, ALTO DA BELA VISTA, BR-101, ABREU E LIMA</t>
  </si>
  <si>
    <t>ADEMIR PEDRO DA SILVA</t>
  </si>
  <si>
    <t>FAIODERMA, 37, 1,75m</t>
  </si>
  <si>
    <t>0017.9/2020</t>
  </si>
  <si>
    <t>267/2020</t>
  </si>
  <si>
    <t>D662525</t>
  </si>
  <si>
    <t>BR-101, IBURA UR-05, RECIFE-PE</t>
  </si>
  <si>
    <t>FAIODERMA, +/- 19, 1,70M</t>
  </si>
  <si>
    <t>0018.9/2020</t>
  </si>
  <si>
    <t>369/2020</t>
  </si>
  <si>
    <t>D662610</t>
  </si>
  <si>
    <t>RUA DAS MENINAS, N°29, ÁGUAS COMPRIDAS, OLINDA - PE</t>
  </si>
  <si>
    <t>VICTOR JONATHAN DE LIMA SILVA</t>
  </si>
  <si>
    <t>FAIODERMA, 22 ANOS, 1,80m</t>
  </si>
  <si>
    <t>0019.9/2020</t>
  </si>
  <si>
    <t>375/2020</t>
  </si>
  <si>
    <t>D662641</t>
  </si>
  <si>
    <t>03;40</t>
  </si>
  <si>
    <t>04;10</t>
  </si>
  <si>
    <t>04;20</t>
  </si>
  <si>
    <t>05;10</t>
  </si>
  <si>
    <t>CAIS DA ALFANDEGA, Nº 130 RECIFE ANTIGO, RECIFE</t>
  </si>
  <si>
    <t>0020.9/2020</t>
  </si>
  <si>
    <t>459/2020</t>
  </si>
  <si>
    <t>D662646</t>
  </si>
  <si>
    <t>ANDRÉ LUNA</t>
  </si>
  <si>
    <t>ENGENHO SÃO JOSE, SÃO LOURENÇO-PE</t>
  </si>
  <si>
    <t>FAIODERMA, 1,70M</t>
  </si>
  <si>
    <t>0021.9/2020</t>
  </si>
  <si>
    <t>514/2020</t>
  </si>
  <si>
    <t>D662677</t>
  </si>
  <si>
    <t>RUA BOGOTÁ, 202, SAPUCAIA, OLINDA</t>
  </si>
  <si>
    <t>EDMILSON ETELVINO JUNIOR</t>
  </si>
  <si>
    <t>0022.9/2020</t>
  </si>
  <si>
    <t>539/2020</t>
  </si>
  <si>
    <t>D662712</t>
  </si>
  <si>
    <t>JOAQUIM MARINOSIO</t>
  </si>
  <si>
    <t>ALMIR CARLOS</t>
  </si>
  <si>
    <t>RUA CAPOEIRAS, VILA RICA, JABOATÃO DOS GUARARAPES-PE</t>
  </si>
  <si>
    <t>GUILHERME VICTOR TIMOTEO DA SILVA</t>
  </si>
  <si>
    <t>FAIODERMA, 16ANOS, 1,60M</t>
  </si>
  <si>
    <t>0023.9/2020</t>
  </si>
  <si>
    <t>540/2020</t>
  </si>
  <si>
    <t>D662714</t>
  </si>
  <si>
    <t>RUA DO CEMITÉRIO, MURIBECA, JABOATÃO-PE</t>
  </si>
  <si>
    <t>MELANODERMA, +- 39 ANOS, 1,55M, SEXO FEMININO</t>
  </si>
  <si>
    <t>0024.9/2020</t>
  </si>
  <si>
    <t>541/2020</t>
  </si>
  <si>
    <t>D662717</t>
  </si>
  <si>
    <t>RUA MANGUARATIBA, LOTEAMENTO PARQUE DA BARRA 2, BARRA DE JANGADA, JABOATÃO</t>
  </si>
  <si>
    <t>EDWILSON HERICLES VIEIRA BARBOSA</t>
  </si>
  <si>
    <t>FAIODERMA, 24ANOS, 1,70M</t>
  </si>
  <si>
    <t>0025.9/2021</t>
  </si>
  <si>
    <t>646/2020</t>
  </si>
  <si>
    <t>D662766</t>
  </si>
  <si>
    <t>BRUNO MELLO</t>
  </si>
  <si>
    <t>BR-101, GUABIRABA, RECIFE</t>
  </si>
  <si>
    <t>FAIODERMA, 14 ANOS, 1,70M</t>
  </si>
  <si>
    <t>PÉRFURO-CONTUNDENTE E CONTUDENTE</t>
  </si>
  <si>
    <t>0026.9/2020</t>
  </si>
  <si>
    <t>658/2020</t>
  </si>
  <si>
    <t>D662773</t>
  </si>
  <si>
    <t>AV. BEIRA RIO, S/N, COELHOS, RECIFE - PE</t>
  </si>
  <si>
    <t>SILAS CAVALCANTI DA SILVA</t>
  </si>
  <si>
    <t>FAIODERMA, 31 ANOS, 1,70M</t>
  </si>
  <si>
    <t>0027.9/2020</t>
  </si>
  <si>
    <t>680/2020</t>
  </si>
  <si>
    <t>D662776</t>
  </si>
  <si>
    <t>MARISANDRA PIMENTEL</t>
  </si>
  <si>
    <t>BR-101, KM 115, PROX. A SAIDA DA PE-42, IPOJUCA</t>
  </si>
  <si>
    <t>FAIODERMA, 36 ANOS, 1,70M</t>
  </si>
  <si>
    <t>0028.9/2020</t>
  </si>
  <si>
    <t>690/2020</t>
  </si>
  <si>
    <t>D662827</t>
  </si>
  <si>
    <t>R. ERCINA LAPENDA, 882, TIMBI, CAMARAGIBE - PE</t>
  </si>
  <si>
    <t>IDENTIDADE DESCONHECIDA/SEXO MASCULINO</t>
  </si>
  <si>
    <t>FAIODERMA, +-25 ANOS, 1,65M</t>
  </si>
  <si>
    <t>0029.9/2020</t>
  </si>
  <si>
    <t>2441/2020</t>
  </si>
  <si>
    <t>D662922</t>
  </si>
  <si>
    <t>MATA (ACESSO VIA RUA TREZE DE MAIO, 193. OLARIA - MORENO)</t>
  </si>
  <si>
    <t>JOÃO SERAFIM DA CRUZ FILHO</t>
  </si>
  <si>
    <t>FAIODERMA, +-64 ANOS, 1,75M</t>
  </si>
  <si>
    <t>0030.9/2020</t>
  </si>
  <si>
    <t>862/2020</t>
  </si>
  <si>
    <t>D662935</t>
  </si>
  <si>
    <t>MARIA DO SOCORRO</t>
  </si>
  <si>
    <t>RUA MANOEL QUEIROZ DA SILVA, S/N, TORRINHA, CABO DE SANTO AGOSTINHO, PE</t>
  </si>
  <si>
    <t>EDSON SINFRONIO DA SILVA</t>
  </si>
  <si>
    <t>FAIODERMA, 30 ANOS, 1,70M</t>
  </si>
  <si>
    <t>0031.9/2020</t>
  </si>
  <si>
    <t>893/2020</t>
  </si>
  <si>
    <t>D662943</t>
  </si>
  <si>
    <t>NATÁLIA ARAUJO</t>
  </si>
  <si>
    <t>RUA MONTE CARLOS, Nº26, FORTE ORANGE, ITAMARACÁ - PE</t>
  </si>
  <si>
    <t>FAIODERMA, 29 ANOS, 1,70M</t>
  </si>
  <si>
    <t>0032.9/2020</t>
  </si>
  <si>
    <t>957/2020</t>
  </si>
  <si>
    <t>D662998</t>
  </si>
  <si>
    <t xml:space="preserve">9ª DPH-DHMN </t>
  </si>
  <si>
    <t>AVENIDA SAUDADE, N°1898A, GUADALUPE, OLINDA -PE</t>
  </si>
  <si>
    <t>FAIODERMA, 50 ANOS, 1,70M</t>
  </si>
  <si>
    <t>0033.9/2020</t>
  </si>
  <si>
    <t>1055/2020</t>
  </si>
  <si>
    <t>D663010</t>
  </si>
  <si>
    <t xml:space="preserve">3ª DPH-DHPP </t>
  </si>
  <si>
    <t>RUA DR JOSE ALBERTO NUMERO 126, IMBIRIBEIRA</t>
  </si>
  <si>
    <t>FAIODERMA, +-35 ANOS , 1,70M</t>
  </si>
  <si>
    <t>0034.9/2020</t>
  </si>
  <si>
    <t>963/2020</t>
  </si>
  <si>
    <t>D663002</t>
  </si>
  <si>
    <t xml:space="preserve">4ª DPH-DHPP </t>
  </si>
  <si>
    <t>RUA ELIANE FRAGOSO DO NASCIMENTO, COMUNIDADE NOVA MORADA, CAXANGÁ, RECIFE</t>
  </si>
  <si>
    <t>ALLYSON DE JESUS DA SILVA</t>
  </si>
  <si>
    <t>FAIODERMA, 21 ANOS, 1,70M</t>
  </si>
  <si>
    <t>0035.9/2020</t>
  </si>
  <si>
    <t>1130/2020</t>
  </si>
  <si>
    <t>D663023</t>
  </si>
  <si>
    <t>RUA TEJIPEÓ, DESTERRO, ABRU E LIMA - PE</t>
  </si>
  <si>
    <t>MARCELINO FRANCISCO DA SILVA</t>
  </si>
  <si>
    <t>0036.9/2020</t>
  </si>
  <si>
    <t>1003/2020</t>
  </si>
  <si>
    <t>D663139</t>
  </si>
  <si>
    <t>RUA MÔNICA RAPOSO, N°14, MONTE VERDE, RECIFE-PE</t>
  </si>
  <si>
    <t>CARLOS JORGE GONÇALVES FERREIRA JÚNIOR</t>
  </si>
  <si>
    <t>0037.9/2020</t>
  </si>
  <si>
    <t>1024/2020</t>
  </si>
  <si>
    <t>D663201</t>
  </si>
  <si>
    <t>PRAIA DE ITAPUAMA, ITAPUAMA, CABO DE SANTO AGOSTINHO</t>
  </si>
  <si>
    <t>JOÃO PAULO JOSÉ DA SILVA ROCHA</t>
  </si>
  <si>
    <t>FAIODERMA, 19 ANOS, 1,65M</t>
  </si>
  <si>
    <t>0038.9/2020</t>
  </si>
  <si>
    <t>1034/2020</t>
  </si>
  <si>
    <t>D663239</t>
  </si>
  <si>
    <t>ESTÂNCIA, RUA IGARAI S/N RECIFE</t>
  </si>
  <si>
    <t>PAULO ERNESTO LINS DA SILVA</t>
  </si>
  <si>
    <t>FAIODERMA, 20 ANOS, 1,75M</t>
  </si>
  <si>
    <t>0039.9/2020</t>
  </si>
  <si>
    <t>1037/2020</t>
  </si>
  <si>
    <t>D663282</t>
  </si>
  <si>
    <t>TRAVESSA DA RUA SÃO BENTO, Nº 53, JARDIM JORDÃO, JABOATÃO DOS GUARARAPES-PE</t>
  </si>
  <si>
    <t>JOSÉ LEONARDO RODRIGUES</t>
  </si>
  <si>
    <t>FAIODERMA, 30 ANOS, 1,75M</t>
  </si>
  <si>
    <t>0040.9/2020</t>
  </si>
  <si>
    <t>1182/2020</t>
  </si>
  <si>
    <t>D663313</t>
  </si>
  <si>
    <t>SITIO GUERERE, CRUZ DE REBOUÇAS - IGARASSU</t>
  </si>
  <si>
    <t>JOSÉ MARIA MOREIRA ALVES</t>
  </si>
  <si>
    <t>FAIODERMA, 43 ANOS, 1,75M</t>
  </si>
  <si>
    <t>PÉRFURO-CONTUNDENTE + CORTO CONTUNDENTE</t>
  </si>
  <si>
    <t>0041.9/2020</t>
  </si>
  <si>
    <t>1321/2020</t>
  </si>
  <si>
    <t>D663352</t>
  </si>
  <si>
    <t>CLAUDIO ALVES</t>
  </si>
  <si>
    <t>AV. 1, ENSEADA DOS CORAIS, CABO DE SANTO AGOSTINHO - PE</t>
  </si>
  <si>
    <t xml:space="preserve">EDIVALDO VICENTE DA SILVA </t>
  </si>
  <si>
    <t>FAIODERMA, 43 ANOS, 1,65M</t>
  </si>
  <si>
    <t>0042.9/2020</t>
  </si>
  <si>
    <t>1267/2020</t>
  </si>
  <si>
    <t>D663441</t>
  </si>
  <si>
    <t>RUA PRESIDENTE KENNEDY, Nº217, VILA RICA, JABOATÃO DOS GUARARAPES -PE</t>
  </si>
  <si>
    <t>JOSÉ LUIZ DA SILVA NETO</t>
  </si>
  <si>
    <t>FAIODERMA, 40 ANOS, 1,75M</t>
  </si>
  <si>
    <t>0043.9/2020</t>
  </si>
  <si>
    <t>1286/2020</t>
  </si>
  <si>
    <t>D663466</t>
  </si>
  <si>
    <t>RUA CANAÃ, CURADO I, JABOATÃO DOS GUARARAPES</t>
  </si>
  <si>
    <t>SEVERINO AMARO DE OLIVEIRA</t>
  </si>
  <si>
    <t>MELANODERMA, 43 ANOS , 1,70M</t>
  </si>
  <si>
    <t>0044.9/2020</t>
  </si>
  <si>
    <t>1299/2020</t>
  </si>
  <si>
    <t>D663475</t>
  </si>
  <si>
    <t>RODOVIA PE-018, CAETÉS 1, ABREU E LIMA - PE</t>
  </si>
  <si>
    <t>IDENTIDADE DESCONHECIDA/SEXO FEMININO</t>
  </si>
  <si>
    <t>FAIODERMA, +OU-30 ANOS, 1,70M</t>
  </si>
  <si>
    <t>0045.9/2020</t>
  </si>
  <si>
    <t>1292/2020</t>
  </si>
  <si>
    <t>D663482</t>
  </si>
  <si>
    <t>RUA MARTA HOLANDA DE ALBUQUERQUE, CIDADE GARAPÚ, CABO DE SANTO AGOSTINHO, PE</t>
  </si>
  <si>
    <t>JOÃO BEZERRA DE LIRA</t>
  </si>
  <si>
    <t>FAIODERMA, 41 ANOS, 1,70M</t>
  </si>
  <si>
    <t>0046.9/2020</t>
  </si>
  <si>
    <t>1297/2020</t>
  </si>
  <si>
    <t>D663502</t>
  </si>
  <si>
    <t>RUA MATA GRANDE, 1125, PRAZERES, JABOATÃO</t>
  </si>
  <si>
    <t>SEVERINO ROBERTO DE LIMA FILHO</t>
  </si>
  <si>
    <t>FAIODERMA, 42 ANOS, 1,70M</t>
  </si>
  <si>
    <t>0047.9/2020</t>
  </si>
  <si>
    <t>1300/2020</t>
  </si>
  <si>
    <t>D663504</t>
  </si>
  <si>
    <t>RUA BOA ESPERANÇA, LOTEAMENTO CONCEIÇÃO, NOSSA SENHORA DA CONCEIÇÃO, PAULISTA</t>
  </si>
  <si>
    <t>LUCIANO JOSÉ ALVES DA SILVA JÚNIOR</t>
  </si>
  <si>
    <t>MELANODERMA, 23 ANOS , 1,70M</t>
  </si>
  <si>
    <t>0048.9/2020</t>
  </si>
  <si>
    <t>3616/2020</t>
  </si>
  <si>
    <t>D663598</t>
  </si>
  <si>
    <t>MARCELO</t>
  </si>
  <si>
    <t>RUA RENATO ALVES DE SENA- GAIBU - CABO DE SANTO AGOSTINHO-PE</t>
  </si>
  <si>
    <t>IDENTIDADE DESCONHECIDA-MASCULINO</t>
  </si>
  <si>
    <t>LEUCODERMA 44 ANOS, 1,70M</t>
  </si>
  <si>
    <t>0049.9/2020</t>
  </si>
  <si>
    <t>2965/2020</t>
  </si>
  <si>
    <t>D663625</t>
  </si>
  <si>
    <t>ROBERTO FERREIRA</t>
  </si>
  <si>
    <t>RUA 17, N 19, PONTE DOS CARVALHOS, CABO</t>
  </si>
  <si>
    <t>ALEXANDRO JOSÉ FIRMINO DE SENA</t>
  </si>
  <si>
    <t>FAIODERMA, 32A, 1,70M</t>
  </si>
  <si>
    <t>0050.9/2020</t>
  </si>
  <si>
    <t>3336/2020</t>
  </si>
  <si>
    <t>D663628</t>
  </si>
  <si>
    <t>MARIO MELO</t>
  </si>
  <si>
    <t>RUA PICO DA NEBLINA, MONTE VERDE, RECIFE</t>
  </si>
  <si>
    <t>DIEGO GOMES DE AMORIM DOS SANTOS</t>
  </si>
  <si>
    <t>FAIODERMA, 25 ANOS, 1,70m</t>
  </si>
  <si>
    <t>0051.9/2020</t>
  </si>
  <si>
    <t>2162/2020</t>
  </si>
  <si>
    <t>D663639</t>
  </si>
  <si>
    <t>PE 07- SENTIDO JABOATÃO - BULHÕES</t>
  </si>
  <si>
    <t>LUIZ JOSÉ DE ANDADRE</t>
  </si>
  <si>
    <t>LEUCODERMA, 66A, 1,70M</t>
  </si>
  <si>
    <t>0052.9/2020</t>
  </si>
  <si>
    <t>2178/2020</t>
  </si>
  <si>
    <t>MARCIO DE OLIVEIRA</t>
  </si>
  <si>
    <t>RUA DO REGISTRO, N 576, BARRA DE JANGADA, JABOATÃO-PE</t>
  </si>
  <si>
    <t>ABRAÃO SADRAQUE DA SILVA</t>
  </si>
  <si>
    <t>FAIODERMA, 16 ANOS, 1,70M</t>
  </si>
  <si>
    <t>0053.9/2020</t>
  </si>
  <si>
    <t>2645/2020</t>
  </si>
  <si>
    <t>D663663</t>
  </si>
  <si>
    <t>RUA LARGO DO MERCADO, 209, RIO DOCE, QUARTA ETAPA, OLINDA</t>
  </si>
  <si>
    <t>ANTÔNIO CÂNDIDO DE MOURA</t>
  </si>
  <si>
    <t>FAIODERMA, 90 ANOS, 1,65M</t>
  </si>
  <si>
    <t>0054.9/2020</t>
  </si>
  <si>
    <t>1552/2020</t>
  </si>
  <si>
    <t>D663683</t>
  </si>
  <si>
    <t>AUGUSTO CUNHA</t>
  </si>
  <si>
    <t>SITIO JAGUARIBE, ABREU E LIMA</t>
  </si>
  <si>
    <t>DAVID BRAZ DA SILVA</t>
  </si>
  <si>
    <t>LEUCODERMA 65 ANOS, 1,65M</t>
  </si>
  <si>
    <t>FOGO</t>
  </si>
  <si>
    <t>0055.9/2020</t>
  </si>
  <si>
    <t>1561/2020</t>
  </si>
  <si>
    <t>D663723</t>
  </si>
  <si>
    <t>RUA DAS MEDALHAS, N°36, PONTE DOS CARVALHOS, CABO DE SANTO AGOSTINHO - PE</t>
  </si>
  <si>
    <t>LEONARDO HENRIQUE GOMES BARBOSA</t>
  </si>
  <si>
    <t>FAIODERMA, 21 ANOS, 1,75M</t>
  </si>
  <si>
    <t>0056.9/2020</t>
  </si>
  <si>
    <t>1563/2020</t>
  </si>
  <si>
    <t>D663727</t>
  </si>
  <si>
    <t>MARCONI LUSTOSA</t>
  </si>
  <si>
    <t>RUA 26 DE MAIO, VILA DA FÁBRICA, CAMARAGIBE</t>
  </si>
  <si>
    <t>ERICK RIVSON CORDEIRO MARQUES</t>
  </si>
  <si>
    <t>0057.9/2020</t>
  </si>
  <si>
    <t>2557/2020</t>
  </si>
  <si>
    <t>D663811</t>
  </si>
  <si>
    <t>RUA 04 , Nº 14, BAIRRO NOVO HORIZONTE-CABO-PE</t>
  </si>
  <si>
    <t>MARLON THALES DO CARMO TAVARES</t>
  </si>
  <si>
    <t>FAIODERMA, 22 ANOS, 1,80M</t>
  </si>
  <si>
    <t>0058.9/2020</t>
  </si>
  <si>
    <t>10581/2020</t>
  </si>
  <si>
    <t>D663885</t>
  </si>
  <si>
    <t>2ª TRAVESSA JAPURÁ, ALTO JOSÉ DO PINHO, RECIFE-PE</t>
  </si>
  <si>
    <t>FAIODERMA, +OU-30 ANOS, 1,75M</t>
  </si>
  <si>
    <t>0059.9/2020</t>
  </si>
  <si>
    <t>1789/2020</t>
  </si>
  <si>
    <t>NÃO (SEM FOTOS)</t>
  </si>
  <si>
    <t>D663892</t>
  </si>
  <si>
    <t>RUA SUCUPIRA DO NORTE, PIEDADE, JABOATAO DOS GUARARAPES</t>
  </si>
  <si>
    <t>0060.9/2020</t>
  </si>
  <si>
    <t>1703/2020</t>
  </si>
  <si>
    <t>D663966</t>
  </si>
  <si>
    <t>AV AGRIPINO DE FREITAS,  PADRE ROMA , JABOATAO,  PE</t>
  </si>
  <si>
    <t>EDIVAN SOARES ANASTACIO</t>
  </si>
  <si>
    <t>FAIODERMA, +OU-32 ANOS, 1,70M</t>
  </si>
  <si>
    <t>0061.9/2020</t>
  </si>
  <si>
    <t>1701/2020</t>
  </si>
  <si>
    <t>D663964</t>
  </si>
  <si>
    <t>TRAVESSA BOM SUCESSO, CHARNECA, CABO DE SANTO AGOSTINHO</t>
  </si>
  <si>
    <t>GABRIEL HENRIQUE DOS SANTOS</t>
  </si>
  <si>
    <t>FAIODERMA, 22 ANOS, 1,75M</t>
  </si>
  <si>
    <t>0062.9/2020</t>
  </si>
  <si>
    <t>1705/2020</t>
  </si>
  <si>
    <t>D663980</t>
  </si>
  <si>
    <t>RUA DAS CAROLINAS, 454, CANDEIAS, JABOATÃO DOS GUARARAPES - PE</t>
  </si>
  <si>
    <t>JOSE ADRIANO DE LIMA</t>
  </si>
  <si>
    <t>MELANODERMA, 33 ANOS , 1,80M</t>
  </si>
  <si>
    <t>0063.9/2020</t>
  </si>
  <si>
    <t>1724/2020</t>
  </si>
  <si>
    <t>D664078</t>
  </si>
  <si>
    <t>FRANCISCA ERICA</t>
  </si>
  <si>
    <t>RUA SEIS (ALTO DO VILA NOVA), TORRINHA, CABO DE SANTO AGOSTINHO-PE</t>
  </si>
  <si>
    <t>JEFERSON DA SILVA CAMPOS</t>
  </si>
  <si>
    <t>FAIODERMA, 22 ANOS, 1,78M</t>
  </si>
  <si>
    <t>PERFURO-CONTUNDENTE</t>
  </si>
  <si>
    <t>0064.9/2020</t>
  </si>
  <si>
    <t>2559/2020</t>
  </si>
  <si>
    <t>D664086</t>
  </si>
  <si>
    <t>ARISTÓTELES PAES DE AZEVEDO, PAU AMARELO, PAULISTA</t>
  </si>
  <si>
    <t>JOSÉ RODRIGUES DA SILVA FILHO</t>
  </si>
  <si>
    <t>FAIODERMA, 20 ANOS, 1,70m</t>
  </si>
  <si>
    <t>0065.9/2020</t>
  </si>
  <si>
    <t>1744/2020</t>
  </si>
  <si>
    <t>D664144</t>
  </si>
  <si>
    <t>RUA IMACULADA, JARDIM SÃO PAULO - RECIFE - PE</t>
  </si>
  <si>
    <t>DIOGO MOURA SANTANA</t>
  </si>
  <si>
    <t>FAIODERMA, 38 ANOS, 1,70</t>
  </si>
  <si>
    <t>0066.9/2020</t>
  </si>
  <si>
    <t>1921/2020</t>
  </si>
  <si>
    <t>D664153</t>
  </si>
  <si>
    <t>CAIO MORAIS</t>
  </si>
  <si>
    <t>ENTRADA VELHA DE ITAPUAMA, CABO-PE</t>
  </si>
  <si>
    <t>SEVERINO JOSE DOS SANTOS</t>
  </si>
  <si>
    <t>FAIODERMA, 45 ANOS 1,75M</t>
  </si>
  <si>
    <t>PERFURO-CONTUNDENTE/CORTO-CONTUNDENTE</t>
  </si>
  <si>
    <t>0067.9/2020</t>
  </si>
  <si>
    <t>1811/2020</t>
  </si>
  <si>
    <t>D664161</t>
  </si>
  <si>
    <t>ANDRÉ LUNNA</t>
  </si>
  <si>
    <t>AVENIDA PROFESSOR JOSÉ CANDIDO PESSOA, N° 48, BAIRRO NOVO, OLINDA , PE</t>
  </si>
  <si>
    <t>FAIODERMA, +/-40 ANOS, +/- 1,75M</t>
  </si>
  <si>
    <t>0068.9/2020</t>
  </si>
  <si>
    <t>1922/2020</t>
  </si>
  <si>
    <t>D664177</t>
  </si>
  <si>
    <t>RUA MONTE CARLOS, SUCUPIRA, JABOATÃO DOS GUARARAPES-PE</t>
  </si>
  <si>
    <t>ROSENILDO FERREIRA DOS SANTOS</t>
  </si>
  <si>
    <t>0069.9/2020</t>
  </si>
  <si>
    <t>1908/2020</t>
  </si>
  <si>
    <t>D664179</t>
  </si>
  <si>
    <t>RUA PAU BRASIL, N°37, VILA RICA, JABOATÃO DOS GUARARAPES - PE</t>
  </si>
  <si>
    <t>RENATO MAURICIO DOS SANTOS</t>
  </si>
  <si>
    <t>FAIODERMA, 19 ANOS, +/- 1,70M</t>
  </si>
  <si>
    <t>0070.9/2020</t>
  </si>
  <si>
    <t>1957/2020</t>
  </si>
  <si>
    <t>D664203</t>
  </si>
  <si>
    <t>RUA COSTA LIMA, 50, CASA AMARELA - RECIFE - PE</t>
  </si>
  <si>
    <t>JOHNATHAS ALVES CÂNDIDO</t>
  </si>
  <si>
    <t>FAIODERMA, 33 ANOS, +/- 1,70M</t>
  </si>
  <si>
    <t>0071.9/2020</t>
  </si>
  <si>
    <t>2164/2020</t>
  </si>
  <si>
    <t>D664242</t>
  </si>
  <si>
    <t>13ªDPH</t>
  </si>
  <si>
    <t>RUA ALEMANHA ORIENTAL - PROX AO NUMER 34 - COMUNIDADE XINGU - MORENO - PE</t>
  </si>
  <si>
    <t>HENRIQUE ANTONIO ALVES DE DEUS</t>
  </si>
  <si>
    <t>PERFURO-CORTANTE</t>
  </si>
  <si>
    <t>0072.9/2020</t>
  </si>
  <si>
    <t>2015/2020</t>
  </si>
  <si>
    <t>D667342</t>
  </si>
  <si>
    <t>RUA DO PADRE, NOSSA SENHORA DO Ó, SEM NUMERO, IPOJUCA-PE</t>
  </si>
  <si>
    <t>ARTUR HENRIQUE BARBOSA DA SILVA</t>
  </si>
  <si>
    <t>MELANODERMA, 1,70M, 17 ANOS</t>
  </si>
  <si>
    <t>PERFURO-CORTANTE PERFURO-CONTUNDENTE CONTUNDENTE</t>
  </si>
  <si>
    <t>0073.9/2020</t>
  </si>
  <si>
    <t> 2012/2020</t>
  </si>
  <si>
    <t>D664280</t>
  </si>
  <si>
    <t>REPÚBLICA DA ARGELIA, TORRE, RECIFE - PE</t>
  </si>
  <si>
    <t>FAIODERMA, 35 ANOS, 1,70M</t>
  </si>
  <si>
    <t>0074.9/2020</t>
  </si>
  <si>
    <t>5194/2020</t>
  </si>
  <si>
    <t>D664328</t>
  </si>
  <si>
    <t>R.cristo rei, DESTILARIA, CABO DE SANTO AGOSTINHO - PE</t>
  </si>
  <si>
    <t>JOSE RONALDO DA SILVA</t>
  </si>
  <si>
    <t>26 ANOS, 1,70, MELANODERMA</t>
  </si>
  <si>
    <t>0075.9/2020</t>
  </si>
  <si>
    <t>2057/2020</t>
  </si>
  <si>
    <t>D664353</t>
  </si>
  <si>
    <t>ERICA BEZERRA</t>
  </si>
  <si>
    <t>R. OLIVEIRA FONSECA, Nº 238, CAMPO GRANDE, OLINDA - PE</t>
  </si>
  <si>
    <t>NÃO IDENTIFICADO/SEXO MASCULINO</t>
  </si>
  <si>
    <t>0076.9/2020</t>
  </si>
  <si>
    <t>2054/2020</t>
  </si>
  <si>
    <t>SIM, REVISDADA</t>
  </si>
  <si>
    <t>D664343</t>
  </si>
  <si>
    <t xml:space="preserve">2ªDPH </t>
  </si>
  <si>
    <t>BEIRA DO RIO CAPIBARIBE, IPUTINGA, RECIFE-PE</t>
  </si>
  <si>
    <t>KEVEM KENNEDY FERREIRA DA SILVA SANTO</t>
  </si>
  <si>
    <t>25 ANOS, 1,70, FAIODERMA</t>
  </si>
  <si>
    <t>CORTO-CONTUNDENTE PERFURO-CONTUNDENTE</t>
  </si>
  <si>
    <t>0077.9/2020</t>
  </si>
  <si>
    <t>2111/2020</t>
  </si>
  <si>
    <t>D664373</t>
  </si>
  <si>
    <t>FRANCISCO SANTOS</t>
  </si>
  <si>
    <t>ST 3ª TRAV. BOA ESPERANÇA, VILA RICA, JABOATÃO DOS GUARARAPES, Nº 49</t>
  </si>
  <si>
    <t>RHALDNEY LUCIANO SENA DA SILVA</t>
  </si>
  <si>
    <t>20 ANOS, 1,80, FAIODERMA</t>
  </si>
  <si>
    <t>0078.9/2020</t>
  </si>
  <si>
    <t>2166/2020</t>
  </si>
  <si>
    <t>D664404</t>
  </si>
  <si>
    <t>12º DPH - DHMS</t>
  </si>
  <si>
    <t>LEILA HELOÍSA MARTINS DE ANDRADE</t>
  </si>
  <si>
    <t>0079.9/2020</t>
  </si>
  <si>
    <t>2198/2020</t>
  </si>
  <si>
    <t>D664464</t>
  </si>
  <si>
    <t>Rua Regina, 310. Macaxeira - Recife</t>
  </si>
  <si>
    <t>RODRIGO DA SILVA FRANÇA</t>
  </si>
  <si>
    <t>FAIODERMA, 34 ANOS, 1,75M</t>
  </si>
  <si>
    <t>0080.9/2020</t>
  </si>
  <si>
    <t>2220/2020</t>
  </si>
  <si>
    <t>D664474</t>
  </si>
  <si>
    <t>STEPHANIE ALMEIDA</t>
  </si>
  <si>
    <t>ESTRADA LADEIRA DO SABÃO, GUABIRABA, RECIFE - PE</t>
  </si>
  <si>
    <t>SEM IDENTIFICAÇÃO</t>
  </si>
  <si>
    <t>DESCONHECIDO</t>
  </si>
  <si>
    <t>0081.9/2020</t>
  </si>
  <si>
    <t>D664492</t>
  </si>
  <si>
    <t>R. MANOEL DE ARRUDA CÂMARA, 202, PRADO, RECIFE - PE, COND. ANTÔNIO BRANDÃO</t>
  </si>
  <si>
    <t>0082.9/2020</t>
  </si>
  <si>
    <t>2272/2020</t>
  </si>
  <si>
    <t>D664515</t>
  </si>
  <si>
    <t>9ª DPH = DHPP</t>
  </si>
  <si>
    <t>R. PESCADORES, AMARO BRANCO, OLINDA</t>
  </si>
  <si>
    <t>AMILCAR MICHELE BEZERRA BARBOSA</t>
  </si>
  <si>
    <t>39 ANOS, FAIODREMA, 1, 70M</t>
  </si>
  <si>
    <t>PÉRFURO-CONTANTE</t>
  </si>
  <si>
    <t>0083.9/2020</t>
  </si>
  <si>
    <t>2274/2020</t>
  </si>
  <si>
    <t>d664510</t>
  </si>
  <si>
    <t>TRAVESSA DA RUA DARCY DE MELO, CAIXA D'AGUA, OLINDA-PE</t>
  </si>
  <si>
    <t>WILLIIAM MICHAEL DA SILVA PAJEU</t>
  </si>
  <si>
    <t>23 ANOS, LEUCODERMA, 1,70M</t>
  </si>
  <si>
    <t>0084.9/2020</t>
  </si>
  <si>
    <t>15200/2020</t>
  </si>
  <si>
    <t>D664525</t>
  </si>
  <si>
    <t>15ª DPH</t>
  </si>
  <si>
    <t>VIA LOCAL PE 009, PORTO DE GALINHAS, IPOJUCA-PE</t>
  </si>
  <si>
    <t>KLEYTON DA SILVA VIEIRA</t>
  </si>
  <si>
    <t>34 ANOS, FAIDERMA, 1,80</t>
  </si>
  <si>
    <t>0085.9/2020</t>
  </si>
  <si>
    <t>2418/2020</t>
  </si>
  <si>
    <t>D664690</t>
  </si>
  <si>
    <t>SERGIO RICARDO</t>
  </si>
  <si>
    <t>RUA ALAMEDA DAS BARAÚNAS, CAJUEIRO SECO, JABOATÃO DOS GUARARAPES-PE</t>
  </si>
  <si>
    <t>DEYVID ALISSON ALMEIDA</t>
  </si>
  <si>
    <t>27 ANOS, FAIODERMA, 1,70</t>
  </si>
  <si>
    <t>0086.9/2020</t>
  </si>
  <si>
    <t>2415/2020</t>
  </si>
  <si>
    <t>D664710</t>
  </si>
  <si>
    <t>6ªDPH</t>
  </si>
  <si>
    <t>AV. DUQUE DE CAXIAS, 512, ABREU E LIMA</t>
  </si>
  <si>
    <t>DOUGLAS SOARES SILVEIRA</t>
  </si>
  <si>
    <t>39 ANOS, FAIODERMA, 1,70</t>
  </si>
  <si>
    <t>0087.9/2020</t>
  </si>
  <si>
    <t> 2480/2020</t>
  </si>
  <si>
    <t>D664738</t>
  </si>
  <si>
    <t>RUA MOGI DAS CRUZES Nº 100, AGUAS COMPRIDAS - OLINDA</t>
  </si>
  <si>
    <t>CASSIANO RODRIGO SOUSA SILVA</t>
  </si>
  <si>
    <t>FAIODERMA, 26 ANOS, 1,70M</t>
  </si>
  <si>
    <t>PERFURO-CONTUDENTE</t>
  </si>
  <si>
    <t>0088.9/2020</t>
  </si>
  <si>
    <t>2429/2020</t>
  </si>
  <si>
    <t>D664752</t>
  </si>
  <si>
    <t>4ª DPH-DHMN</t>
  </si>
  <si>
    <t>RUA URBANO DUARTE 144, VÁRZEA, RECIFE-PE</t>
  </si>
  <si>
    <t>ADRIANO BATISTA DA SILVA</t>
  </si>
  <si>
    <t>28 ANOS, FAIODERMA, 1,75M</t>
  </si>
  <si>
    <t>0089.9/2020</t>
  </si>
  <si>
    <t>2477/2020</t>
  </si>
  <si>
    <t>D664760</t>
  </si>
  <si>
    <t>ROBERTO DE LIMA</t>
  </si>
  <si>
    <t>RUA PAULO BELENSE, N. 92, ENGENHO VELHO, JABOATÃO-PE</t>
  </si>
  <si>
    <t>JOSE HENRIQUE MOURA DIAS</t>
  </si>
  <si>
    <t>23 ANOS, FAIODERMA, 1,70M</t>
  </si>
  <si>
    <t>0090.9/2020</t>
  </si>
  <si>
    <t>2434/2020</t>
  </si>
  <si>
    <t>D664768</t>
  </si>
  <si>
    <t xml:space="preserve">RUA BOQUEIRA, N. 83, IBURA - UR10, RECIFE </t>
  </si>
  <si>
    <t>0091.9/2020</t>
  </si>
  <si>
    <t>2460/2020</t>
  </si>
  <si>
    <t>0092.9/2020</t>
  </si>
  <si>
    <t>2462/2020</t>
  </si>
  <si>
    <t>D664854</t>
  </si>
  <si>
    <t>10ª DPH - DHMS</t>
  </si>
  <si>
    <t>ASSENTAMENTO AGAPTO SANTOS, ZONA RURAL DE SÃO LOURENÇO DA MATA.</t>
  </si>
  <si>
    <t>FERNANDO LUIS CAMPOS</t>
  </si>
  <si>
    <t>0093.9/2020</t>
  </si>
  <si>
    <t>15241/2020</t>
  </si>
  <si>
    <t>D664918</t>
  </si>
  <si>
    <t>AVENIDA DR. BELMINIO CORREIA, CAMARAGIBE-PE</t>
  </si>
  <si>
    <t>0094.9/2020</t>
  </si>
  <si>
    <t>3389/2020</t>
  </si>
  <si>
    <t>6°DPH</t>
  </si>
  <si>
    <t>COTEL, ABREU E LIMA-PE</t>
  </si>
  <si>
    <t>PEDRO SOUZA SILVA</t>
  </si>
  <si>
    <t>0095.9/2020</t>
  </si>
  <si>
    <t>2866/2020</t>
  </si>
  <si>
    <t>D664932</t>
  </si>
  <si>
    <t>ERMIRIO AZEVEDO</t>
  </si>
  <si>
    <t>5°DPH</t>
  </si>
  <si>
    <t>BR 101, N2269, GUABIRABA, RECIFE-PE</t>
  </si>
  <si>
    <t>FAIODERMA, +- 30 ANOS, 1,70M</t>
  </si>
  <si>
    <t>0096.9/2020</t>
  </si>
  <si>
    <t>2558/2020</t>
  </si>
  <si>
    <t>D665034</t>
  </si>
  <si>
    <t>12ºDPH - DHMS</t>
  </si>
  <si>
    <t>3ª TRAVESSA JUPIARA, 40, BARRA DE JANGADA, JABOATÃO, PE.</t>
  </si>
  <si>
    <t>EMERSON DIONIZIO DA SILVA</t>
  </si>
  <si>
    <t>MELANODERMA, 20 ANOS, 1,70M</t>
  </si>
  <si>
    <t>0097.9/2020</t>
  </si>
  <si>
    <t>2955/2020</t>
  </si>
  <si>
    <t>D665125</t>
  </si>
  <si>
    <t>RUA GONÇALVES DIAS, JABOATÃO DOS GUARARAPES</t>
  </si>
  <si>
    <t>RODRIGO ASSIS DO NASCIMENTO</t>
  </si>
  <si>
    <t>FAIODERMA, 26 ANOS, 1,75m</t>
  </si>
  <si>
    <t>0098.9/2020</t>
  </si>
  <si>
    <t>2814/2020</t>
  </si>
  <si>
    <t>D665220</t>
  </si>
  <si>
    <t>BR-101 NORTE, DOIS IRMÃOS, RECIFE - PE</t>
  </si>
  <si>
    <t>ALEXANDRE MIGUEL FLOR</t>
  </si>
  <si>
    <t>0099.9/2020</t>
  </si>
  <si>
    <t>2888/2020</t>
  </si>
  <si>
    <t>D665308</t>
  </si>
  <si>
    <t>SÍTIO MESQUITA, COSME E DAMIÃO, CAMARAGIBE - PE</t>
  </si>
  <si>
    <t>JAIMERSON FERNANDO AMÂNCIO</t>
  </si>
  <si>
    <t>FAIODERMA, 28 ANOS, 1,75m</t>
  </si>
  <si>
    <t>0100.9/2020</t>
  </si>
  <si>
    <t>3288/2020</t>
  </si>
  <si>
    <t>D665346</t>
  </si>
  <si>
    <t>ANA AMELIA COELHO</t>
  </si>
  <si>
    <t>RUA ARQUITETO LUIS NUNES, N° 678, APARTAMENTO 101, IMBIRIBEIRA, RECIFE-PE</t>
  </si>
  <si>
    <t>FILOMENA NUNES NOGUEIRA BARROS</t>
  </si>
  <si>
    <t>FAIODERMA, 83 ANOS, 1,60M</t>
  </si>
  <si>
    <t>0101.9/2020</t>
  </si>
  <si>
    <t>2950/2020</t>
  </si>
  <si>
    <t>D665345</t>
  </si>
  <si>
    <t>6ª DPH - DHPP</t>
  </si>
  <si>
    <t>RUA SANTA MARIA, CRUZ DE REBOUÇAS, ENTRE IGARASSU E ABREU E LIMA</t>
  </si>
  <si>
    <t>1,70m, dados desconhecidos</t>
  </si>
  <si>
    <t>0102.9/2020</t>
  </si>
  <si>
    <t>2982/2020</t>
  </si>
  <si>
    <t>D665455</t>
  </si>
  <si>
    <t>GILMAR RODRIGUES</t>
  </si>
  <si>
    <t>RUA CORONEL FABRICIANO 625, IMBIRIBEIRA</t>
  </si>
  <si>
    <t>MELANODERMA, 23 ANOS, 1,70M</t>
  </si>
  <si>
    <t>FEVEREIRO</t>
  </si>
  <si>
    <t>0103.9/2020</t>
  </si>
  <si>
    <t>2988/2020</t>
  </si>
  <si>
    <t>D665468</t>
  </si>
  <si>
    <t>AV RIO LARGO, 175, COHAB, IBURA UR2 RECIFE</t>
  </si>
  <si>
    <t>LEONARDO CANDIDO DA ROCHA</t>
  </si>
  <si>
    <t>FAIODERMA, 24 ANOS, 1,70m</t>
  </si>
  <si>
    <t>0104.9/2020</t>
  </si>
  <si>
    <t>2992/2020</t>
  </si>
  <si>
    <t>D665495</t>
  </si>
  <si>
    <t>14ºDPH - DHMS</t>
  </si>
  <si>
    <t>RUA DO DENDÊ, S/N, ESQUINA COM A 2ª TRAVESSA DA RUA 37, CHARNEQUINHA, CABO DE SANTO AGOSTINHO - PE</t>
  </si>
  <si>
    <t>HUGO HENRIQUE JOSÉ DA SILVA</t>
  </si>
  <si>
    <t>FAIODERMA, 21 ANOS, 1,80m</t>
  </si>
  <si>
    <t>0105.9/2020</t>
  </si>
  <si>
    <t>3035/2020</t>
  </si>
  <si>
    <t>D665520</t>
  </si>
  <si>
    <t>8ª DPH-DHPP</t>
  </si>
  <si>
    <t>RUA CABO, CENTRO ARAÇOIABA</t>
  </si>
  <si>
    <t>JOÃO CARLOS GONÇALVES DE LIMA</t>
  </si>
  <si>
    <t>FAIODERMA, 19 ANOS, 1,60m</t>
  </si>
  <si>
    <t>0106.9/2020</t>
  </si>
  <si>
    <t>3004/2020</t>
  </si>
  <si>
    <t>D665526</t>
  </si>
  <si>
    <t>SAMUEL BASILIO</t>
  </si>
  <si>
    <t>5 DPH DHPP</t>
  </si>
  <si>
    <t>RUA ALTO DA BRASILEIRA, 126, NOVA DESCOBERTA, RECIFE PE</t>
  </si>
  <si>
    <t>EDISON TENORIO DA SILVA</t>
  </si>
  <si>
    <t>FAIODERMA, 54 ANOS, 1,70m</t>
  </si>
  <si>
    <t>0107.9/2020</t>
  </si>
  <si>
    <t>3010/2020</t>
  </si>
  <si>
    <t>D665573</t>
  </si>
  <si>
    <t>11º DPH</t>
  </si>
  <si>
    <t>RUA BOA FÉ, JARDIM JORDÃO, JABOATÃO-PE</t>
  </si>
  <si>
    <t>RENAN OLIVEIRA DA SILVA</t>
  </si>
  <si>
    <t>FAIODERMA, 21 ANOS, 1,70m</t>
  </si>
  <si>
    <t>0108.9/2020</t>
  </si>
  <si>
    <t>3024/2020</t>
  </si>
  <si>
    <t>D665650</t>
  </si>
  <si>
    <t>13º DPH</t>
  </si>
  <si>
    <t>AV 4, COAB 1, VILA RICA, JABOATÃO DOS GUARARAPES-PE</t>
  </si>
  <si>
    <t>0109.9/2020</t>
  </si>
  <si>
    <t>3040/2020</t>
  </si>
  <si>
    <t>D665655</t>
  </si>
  <si>
    <t>15º DPH - DHMS</t>
  </si>
  <si>
    <t>RUA DO COLEGIO 35, RUROPOLIS, IPOJUCA (ZONA RURAL)</t>
  </si>
  <si>
    <t>ISABELE MARIA DA SILVA</t>
  </si>
  <si>
    <t>FAIODERMA, 22 ANOS, 1,60m</t>
  </si>
  <si>
    <t>0110.9/2020</t>
  </si>
  <si>
    <t>3146/2020</t>
  </si>
  <si>
    <t>D665697</t>
  </si>
  <si>
    <t>RUA PARANÁ,  VILA RICA, JABOATÃO DOS GUARARAPES</t>
  </si>
  <si>
    <t>ALEXANDRE JOSE DOS SANTOS</t>
  </si>
  <si>
    <t>0111.9/2020</t>
  </si>
  <si>
    <t>3152/2020</t>
  </si>
  <si>
    <t>D665717</t>
  </si>
  <si>
    <t>RUA 18, Nº43, CHARNECA, CABO DE SANTO AGOSTINHO</t>
  </si>
  <si>
    <t>JOSÉ SEVERINO CORDEIRO</t>
  </si>
  <si>
    <t>FAIODERMA, 34 ANOS, 1,70M</t>
  </si>
  <si>
    <t>0112.9/2020</t>
  </si>
  <si>
    <t>3171/2020</t>
  </si>
  <si>
    <t>D665732</t>
  </si>
  <si>
    <t>PRIMEIRA TRAVESSA DA ASSEMBLEIA, CRUZ DE REBOUÇAS, IGARASSU</t>
  </si>
  <si>
    <t>GUSTAVO HENRIQUE DA SILVA FREITAS</t>
  </si>
  <si>
    <t>FAIODERMA, 18 ANOS, 1,60M</t>
  </si>
  <si>
    <t>0113.9/2020</t>
  </si>
  <si>
    <t>3257/2020</t>
  </si>
  <si>
    <t>D665745</t>
  </si>
  <si>
    <t>10ª DPH-DHMS</t>
  </si>
  <si>
    <t>RUA ESTRADA DO TIP (TRAVESSA N°54), MURIBARA, SÃO LOURENÇO DA MATA-PE</t>
  </si>
  <si>
    <t>IDENTIDADE DESCONHECIDA (MASCULINO)</t>
  </si>
  <si>
    <t>FAIODERMA, +- 45 ANOS, 1,70M</t>
  </si>
  <si>
    <t>0114.9/2020</t>
  </si>
  <si>
    <t>4665/2020</t>
  </si>
  <si>
    <t>D665769</t>
  </si>
  <si>
    <t>RUA LAGOA DO ZUMBI, GAIBU, CABO DE SANTO AGOSTINHO</t>
  </si>
  <si>
    <t>JOSIAS FRANCISCO DOS SANTOS</t>
  </si>
  <si>
    <t>FAIODERMA, 31 ANOS, 1,60M</t>
  </si>
  <si>
    <t>0115.9/2020</t>
  </si>
  <si>
    <t>3324/2020</t>
  </si>
  <si>
    <t>D665778</t>
  </si>
  <si>
    <t>RUA: CATUAMA, N 39, RIO ÂMBAR, ITAMARACÁ - PE</t>
  </si>
  <si>
    <t>HUMBERTO LINS BARRADAS NETO</t>
  </si>
  <si>
    <t>FAIODERMA, 54 ANOS, 1,70m.</t>
  </si>
  <si>
    <t>0116.9/2020</t>
  </si>
  <si>
    <t>4662/2020</t>
  </si>
  <si>
    <t>D665807</t>
  </si>
  <si>
    <t>RUA DA PAZ, N 20, CENTRO DE ITAPISSUMA</t>
  </si>
  <si>
    <t>JOSY XAVIER DA SILVA</t>
  </si>
  <si>
    <t>FAIODERMA, 37 ANOS, 1,70M</t>
  </si>
  <si>
    <t>0117.9/2020</t>
  </si>
  <si>
    <t>3337/2020</t>
  </si>
  <si>
    <t>D665827</t>
  </si>
  <si>
    <t>Av. AGAMENOM MAGALHÃES, N 871, MURIBECA, JABOATÃO - PE</t>
  </si>
  <si>
    <t>GREISON PEREIRA DA SILVA</t>
  </si>
  <si>
    <t>0118.9/2020</t>
  </si>
  <si>
    <t>3489/2020</t>
  </si>
  <si>
    <t>D665890</t>
  </si>
  <si>
    <t>Rua india, s/n. Nossa senhora da conceicao - Paulista</t>
  </si>
  <si>
    <t>DIEGO REIS DA SILVA MACHADO</t>
  </si>
  <si>
    <t>FAIODERMA, 24 ANOS, 1,70M</t>
  </si>
  <si>
    <t>0119.9/2020</t>
  </si>
  <si>
    <t>3494/2020</t>
  </si>
  <si>
    <t>D665907</t>
  </si>
  <si>
    <t>RUA BELA VISTA, Nº11, MURIBEQUINHA, JABOATÃO DOS GUARARAPES</t>
  </si>
  <si>
    <t>PAULO DE SOUZA LIMA</t>
  </si>
  <si>
    <t>FAIODERMA, 46 ANOS, 1,75M</t>
  </si>
  <si>
    <t>0120.9/2020</t>
  </si>
  <si>
    <t>3807/2020</t>
  </si>
  <si>
    <t>D666066</t>
  </si>
  <si>
    <t>ROBERTO LIMA FERREIRA</t>
  </si>
  <si>
    <t>ENGENHO MASSANGANA, ZONA RURAL, CABO DE SANTO AGOSTINHO - PE</t>
  </si>
  <si>
    <t>MAYCOM JOHNATA DA SILVA NEPOMUCENO</t>
  </si>
  <si>
    <t>FAIODERMA, 1,70, 18 ANOS</t>
  </si>
  <si>
    <t>0121.9/2020</t>
  </si>
  <si>
    <t>3834/2020</t>
  </si>
  <si>
    <t>D666119</t>
  </si>
  <si>
    <t>JOÃO FELIPE</t>
  </si>
  <si>
    <t>RUA DAS DALIAS, JARDIM PIEDADE, JABOATÃO DOS GUARARAPES</t>
  </si>
  <si>
    <t>EMANUEL VALERIO DA SILVA</t>
  </si>
  <si>
    <t>0122.9/2020</t>
  </si>
  <si>
    <t>3919/2020</t>
  </si>
  <si>
    <t>D666161</t>
  </si>
  <si>
    <t>AREA DA MATA PRÓXIMO A PE-17 - JABOATÃO DOS GUARARAPES</t>
  </si>
  <si>
    <t>0123.9/2020</t>
  </si>
  <si>
    <t>9642/2020</t>
  </si>
  <si>
    <t>D666214</t>
  </si>
  <si>
    <t>8ª DPH</t>
  </si>
  <si>
    <t>RUA CANA BRAVA, NOVA ESPERANÇA, ARAÇOIABA</t>
  </si>
  <si>
    <t>MIGUEL ISRAEL BARBOSA DOS SANTOS</t>
  </si>
  <si>
    <t>FAIODERMA, 19 ANOS, 1,80M</t>
  </si>
  <si>
    <t>0124.9/2020</t>
  </si>
  <si>
    <t>3951/2020</t>
  </si>
  <si>
    <t>D666288</t>
  </si>
  <si>
    <t>RUA PAULISTA, N 635, CENTRO DE ARAÇOIABA</t>
  </si>
  <si>
    <t>WILTON FELIX DE LIMA</t>
  </si>
  <si>
    <t>FAIDOERMA, 26 ANOS, 1,70</t>
  </si>
  <si>
    <t>0125.9/2020</t>
  </si>
  <si>
    <t>3965/2020</t>
  </si>
  <si>
    <t>D666334</t>
  </si>
  <si>
    <t>RUA GARIBALDI, 300, CAMPINA DO BARRETO - RECIFE - PE</t>
  </si>
  <si>
    <t>SANDRO JOSÉ DE LUCENA NOGUEIRA</t>
  </si>
  <si>
    <t>FAIODERMA, 39 ANOS, 1,68m.</t>
  </si>
  <si>
    <t>0126.9/2020</t>
  </si>
  <si>
    <t>3971/2020</t>
  </si>
  <si>
    <t>D666375</t>
  </si>
  <si>
    <t xml:space="preserve">                                       </t>
  </si>
  <si>
    <t>RUA CANABRAVA, 735, NOVA ARAÇOIABA, ARAÇOIABA</t>
  </si>
  <si>
    <t>ADRIEL RIBERIO DA SILVA</t>
  </si>
  <si>
    <t>LEUCODERMA, 22ANOS, 1,90M</t>
  </si>
  <si>
    <t>0127.9/2020</t>
  </si>
  <si>
    <t>3968/2020</t>
  </si>
  <si>
    <t>D666383</t>
  </si>
  <si>
    <t>RUA 9, N. 9, CHARNECA, CABO</t>
  </si>
  <si>
    <t>WELLINGTON SEVERINO DE LIMA</t>
  </si>
  <si>
    <t>FAIODERMA, 25 ANOS, 1,75m</t>
  </si>
  <si>
    <t>0128.9/2020</t>
  </si>
  <si>
    <t>4103/2020</t>
  </si>
  <si>
    <t>D666427</t>
  </si>
  <si>
    <t>ENGENHO SANTA ROSA, CHARNECA, CABO DE SANTO AGOSTINHO-PE</t>
  </si>
  <si>
    <t>JOSÉ ROBERTO DE OLIVEIRA</t>
  </si>
  <si>
    <t>FAIODERMA,48 ANOS, 1,70 m.</t>
  </si>
  <si>
    <t>0129.9/2020</t>
  </si>
  <si>
    <t>4117/2020</t>
  </si>
  <si>
    <t>D666451</t>
  </si>
  <si>
    <t>5ª DPH</t>
  </si>
  <si>
    <t>RUA ALIANÇA, Nº 76, APIPUCOS - RECIFE - PE</t>
  </si>
  <si>
    <t>ALDENBERG CARNEIRO DE BARROS</t>
  </si>
  <si>
    <t>FAIODERMA, 27 ANOS, 1,68M</t>
  </si>
  <si>
    <t>0130.9/2020</t>
  </si>
  <si>
    <t>4195/2020</t>
  </si>
  <si>
    <t>D 666449</t>
  </si>
  <si>
    <t>SILVIO ROMERO</t>
  </si>
  <si>
    <t>3ª DPH</t>
  </si>
  <si>
    <t>AV NICOLAU COPERNICO, N º 107 - IMBIRIBEIRA - RECIFE</t>
  </si>
  <si>
    <t>FAIODERMA, +/-25 ANOS, 1,70M</t>
  </si>
  <si>
    <t>0131.9/2020</t>
  </si>
  <si>
    <t>4206/2020</t>
  </si>
  <si>
    <t>D666523</t>
  </si>
  <si>
    <t>RUA COMENDADOR MORAES, S/N, PINA, RECIFE - PE</t>
  </si>
  <si>
    <t>FAIODERMA, 42 ANOS, 1,80 M</t>
  </si>
  <si>
    <t>0132.9/2020</t>
  </si>
  <si>
    <t>4280/2020</t>
  </si>
  <si>
    <t>D666542</t>
  </si>
  <si>
    <t>13ª DPH</t>
  </si>
  <si>
    <t>RUA BEIRA RIO, 70, SANTO ALEIXO, JABOATÃO DOS GUARARAPES.</t>
  </si>
  <si>
    <t>FABRICIO DOS SANTOS SILVA</t>
  </si>
  <si>
    <t>0133.9/2020</t>
  </si>
  <si>
    <t>4290/2020</t>
  </si>
  <si>
    <t>D666566</t>
  </si>
  <si>
    <t>RUA GAL. HELIO DE ALBUQUERQUE MELO, SÃO JOSE, RECIFE</t>
  </si>
  <si>
    <t>FAIODERMA, +/-30 ANOS, 1,70M</t>
  </si>
  <si>
    <t>0134.9/2020</t>
  </si>
  <si>
    <t> 4294/2020</t>
  </si>
  <si>
    <t>D666570</t>
  </si>
  <si>
    <t>ÉRICA BEZERRA</t>
  </si>
  <si>
    <t>RUA PIASATRA, N°28, BARRA DE JANGADA, JABOATÃO DOS GUARARAPES -PE</t>
  </si>
  <si>
    <t>JOSÉ GERÔNIMO VICENTE</t>
  </si>
  <si>
    <t>FAIODERMA, 51 ANOS, 1,80M</t>
  </si>
  <si>
    <t>0135.9/2020</t>
  </si>
  <si>
    <t>4651/2020</t>
  </si>
  <si>
    <t>D666587</t>
  </si>
  <si>
    <t>RUA MARECHAL BITENCOUT 12, POÇO DA PANELA</t>
  </si>
  <si>
    <t>LEANDRO ERIC DE LIMA SANTOS</t>
  </si>
  <si>
    <t>FAIODERMA, 24 ANOS, 1,80M</t>
  </si>
  <si>
    <t>0136.9/2020</t>
  </si>
  <si>
    <t>4819/2020</t>
  </si>
  <si>
    <t>D666622</t>
  </si>
  <si>
    <t>AV 02, N 876, GAIBU, CABO DE SANTO AGOSTINHO</t>
  </si>
  <si>
    <t>IDENTIDAE DESCONHECIDA</t>
  </si>
  <si>
    <t>FAIODERMA, 1,70m</t>
  </si>
  <si>
    <t>0137.9/2020</t>
  </si>
  <si>
    <t>5134/2020</t>
  </si>
  <si>
    <t>D666649</t>
  </si>
  <si>
    <t>RUA BONINAU, JARDIM SÃO PAULO, RECIFE-PE</t>
  </si>
  <si>
    <t>JOAO VITOR MENDES DOS SANTOS</t>
  </si>
  <si>
    <t>FAIODERMA, 20 ANOS, 1,70M</t>
  </si>
  <si>
    <t>0138.9/2020</t>
  </si>
  <si>
    <t>4674/2020</t>
  </si>
  <si>
    <t>D666744</t>
  </si>
  <si>
    <t>DIEGO JARDIM</t>
  </si>
  <si>
    <t>SEGUNDA TRAV. PALMERINA, ARTHUR LUNDGREN 2, PAULISTA</t>
  </si>
  <si>
    <t>BRUNO DAMIÃO VITAL</t>
  </si>
  <si>
    <t>LEUCODERMA, 1,85M, 38ANOS</t>
  </si>
  <si>
    <t>0139.9/2020</t>
  </si>
  <si>
    <t>4667/2020</t>
  </si>
  <si>
    <t>D666754</t>
  </si>
  <si>
    <t>MAGNUN LIMA</t>
  </si>
  <si>
    <t>UP06</t>
  </si>
  <si>
    <t>RUA DO MANANCIAL 327, CENTRO IGARASSU</t>
  </si>
  <si>
    <t>JAILTON GABRIEL DE SOUZA SANTANA</t>
  </si>
  <si>
    <t>FAIODERMA, 24 ANOS, 1,65M</t>
  </si>
  <si>
    <t>0140.9/2020</t>
  </si>
  <si>
    <t>4672/2020</t>
  </si>
  <si>
    <t>D666777</t>
  </si>
  <si>
    <t>ESTRADA ENGENHO MONJOPE, IGARASSU - PE</t>
  </si>
  <si>
    <t>EDINAN PEREIRA DA SILVA</t>
  </si>
  <si>
    <t>FAIODERMA, 20 ANOS, 1,65M</t>
  </si>
  <si>
    <t>0141.9/2020</t>
  </si>
  <si>
    <t>4675/2020</t>
  </si>
  <si>
    <t>D666799</t>
  </si>
  <si>
    <t>ESTACIONAMENTO DO IMIP, COELHOS, RECIFE -PE</t>
  </si>
  <si>
    <t>ALCIDESIO TORRES DE OLIVEIRA JUNIOR</t>
  </si>
  <si>
    <t>MELANODERMA, 18ANOS, 1,60</t>
  </si>
  <si>
    <t xml:space="preserve">PERFURO-CONTUDENTE </t>
  </si>
  <si>
    <t>0142.9/2020</t>
  </si>
  <si>
    <t>D666829</t>
  </si>
  <si>
    <t>MARIO JORGE SILVA FILHO</t>
  </si>
  <si>
    <t>FAIODERMA, 44 ANOS, 1,70M</t>
  </si>
  <si>
    <t>0143.9/2020</t>
  </si>
  <si>
    <t>4790/2020</t>
  </si>
  <si>
    <t>D666858</t>
  </si>
  <si>
    <t>RUA DOIS, N 59, GUABIRABA RECIFE</t>
  </si>
  <si>
    <t>FAIODERMA, MAIS OU MENOS 20 ANOS, 1,68m.</t>
  </si>
  <si>
    <t xml:space="preserve">0144.9/2020 </t>
  </si>
  <si>
    <t>4804/2020</t>
  </si>
  <si>
    <t>D666907</t>
  </si>
  <si>
    <t>106852/106586</t>
  </si>
  <si>
    <t>DUPLO HOMICÍDIO</t>
  </si>
  <si>
    <t>JOÃO BRITTO</t>
  </si>
  <si>
    <t>UP04</t>
  </si>
  <si>
    <t>RUA PRÍNCIPE DA BEIRA, N 108, ESTANCIA, RECIFE-PE</t>
  </si>
  <si>
    <t>FLAVIO CRISTIANO DA SILVA/ID DESCONHECIDA</t>
  </si>
  <si>
    <t>FAIODERMA 42 ANOS, 1,70M/FAIODERMA, +-35 ANOS, 1,80M</t>
  </si>
  <si>
    <t>0145.9/2020</t>
  </si>
  <si>
    <t>4809/2020</t>
  </si>
  <si>
    <t>D666911</t>
  </si>
  <si>
    <t>BÁRBARA</t>
  </si>
  <si>
    <t>14ª DPH-DHPP</t>
  </si>
  <si>
    <t xml:space="preserve">RUA: OITO, PIRAPAMA, CABO </t>
  </si>
  <si>
    <t>DAVYSON HENRIQUE DE SANTANA</t>
  </si>
  <si>
    <t>FAIODERMA, 1,70m, 26 ANOS.</t>
  </si>
  <si>
    <t>0146.9/2020</t>
  </si>
  <si>
    <t>4839/2020</t>
  </si>
  <si>
    <t>D666936</t>
  </si>
  <si>
    <t>JOAO FELIPE</t>
  </si>
  <si>
    <t>AVENIDA CHAGAS FERREIRA, N°265, DOIS UNIDOS, RECIFE - PE</t>
  </si>
  <si>
    <t>IVSON CARLOS SANTOS DO REGO</t>
  </si>
  <si>
    <t>FAIODERMA, 1,70m, 23 ANOS.</t>
  </si>
  <si>
    <t>0147.9/2020</t>
  </si>
  <si>
    <t> 4855/2020</t>
  </si>
  <si>
    <t>D666943</t>
  </si>
  <si>
    <t>MARCELO BARRETO</t>
  </si>
  <si>
    <t xml:space="preserve"> ENGENHO CASTELO, S/N, ÁREA RURAL DO CABO DE SANTO AGOSTINHO - PE</t>
  </si>
  <si>
    <t>HENEAS FERREIRA DA SILVA</t>
  </si>
  <si>
    <t>MELANODERMA, 1,80m, 31 ANOS.</t>
  </si>
  <si>
    <t>0148.9/2020</t>
  </si>
  <si>
    <t>4870/2020</t>
  </si>
  <si>
    <t>D666984</t>
  </si>
  <si>
    <t>RUA RIO PINA, MURIBECA, JABOATÃO DOS GUARARAPES</t>
  </si>
  <si>
    <t>JOSÉ AMARO DA SILVA</t>
  </si>
  <si>
    <t>FAIODERMA, 1,70m, 33 ANOS.</t>
  </si>
  <si>
    <t>PÉRFURO-CONTUNDENTE / PERFURO-CORTANTE</t>
  </si>
  <si>
    <t>0149.9/2020</t>
  </si>
  <si>
    <t>4871/2020</t>
  </si>
  <si>
    <t>D667000</t>
  </si>
  <si>
    <t>RUA 21 DE ABRIL, SAN MARTIN, RECIFE</t>
  </si>
  <si>
    <t>LUCIANO ALEXANDRE SILVA</t>
  </si>
  <si>
    <t>FAIODERMA, 1,70m, 41 ANOS.</t>
  </si>
  <si>
    <t>0150.9/2020</t>
  </si>
  <si>
    <t>4875/2020</t>
  </si>
  <si>
    <t>D666990</t>
  </si>
  <si>
    <t>RUA ANTÔNIO CURADO, N°293, CONDOMÍNIO PRAÇA DAS SAMAMBÁIAS, ENGENHO DO MEIO, RECIFE - PE</t>
  </si>
  <si>
    <t>DIÓGENES CÂNDIDO NUNES</t>
  </si>
  <si>
    <t>FAIODERMA, 1,70m, 56 ANOS.</t>
  </si>
  <si>
    <t>0151.9/2020</t>
  </si>
  <si>
    <t>5203/2020</t>
  </si>
  <si>
    <t>D667129</t>
  </si>
  <si>
    <t>ENGENHO BENFICA, ZONA RURAL IPOJUCA, IPOJUCA-PE</t>
  </si>
  <si>
    <t>FAIODERMA, 1,70M, SEM DEFINIÇÃO</t>
  </si>
  <si>
    <t>CORTO-CONTUNDENTE /  PERFURO-CORTANTE</t>
  </si>
  <si>
    <t>0152.9/2020</t>
  </si>
  <si>
    <t>5137/2020</t>
  </si>
  <si>
    <t>D667299</t>
  </si>
  <si>
    <t>R. PETRONILA BOTELHO, HIPODROMO RECIFE</t>
  </si>
  <si>
    <t>WANDERSON GOMES DA SILVA</t>
  </si>
  <si>
    <t>FAIODERMA, 1,70M, 21 ANOS</t>
  </si>
  <si>
    <t>0153.9/2020</t>
  </si>
  <si>
    <t>5311/2020</t>
  </si>
  <si>
    <t>12º DPD</t>
  </si>
  <si>
    <t>RUA CORONEL KLEBER ANDRADE, 797, CANDEIAS</t>
  </si>
  <si>
    <t>DIEGO FRANÇA MARTINS</t>
  </si>
  <si>
    <t>LEUCODERMA, 1,70M, 34 ANOS</t>
  </si>
  <si>
    <t>0154.9/2020</t>
  </si>
  <si>
    <t>5537/2020</t>
  </si>
  <si>
    <t>D667433</t>
  </si>
  <si>
    <t>ENGENHO CURRAIS DE SÃO MIGUEL, ipojuca pe</t>
  </si>
  <si>
    <t>JOSE CLAUDIO UMBELINO DA SILVA</t>
  </si>
  <si>
    <t>FAIODERMA, 1,75M, 25</t>
  </si>
  <si>
    <t>0155.9/2020</t>
  </si>
  <si>
    <t>23368/2020</t>
  </si>
  <si>
    <t>D667443</t>
  </si>
  <si>
    <t>6º DPH</t>
  </si>
  <si>
    <t>ESTRADA DE CUIEIRAS, CRUZ DE REBOUÇAS - IGARASSU</t>
  </si>
  <si>
    <t>JOSÉ BEZERRA DE PAULA JUNIOR</t>
  </si>
  <si>
    <t>FAIODERMA, 1,75M, 37</t>
  </si>
  <si>
    <t>0156.9/2020</t>
  </si>
  <si>
    <t>14701/2020</t>
  </si>
  <si>
    <t>D667450</t>
  </si>
  <si>
    <t>RUA CAMPOS DO ORIENTE, CRUZ DE REBOUÇAS, IGARASSU</t>
  </si>
  <si>
    <t>FAIODERMA, 1,70M, +- 25</t>
  </si>
  <si>
    <t>0157.9/2020</t>
  </si>
  <si>
    <t>5534/2020</t>
  </si>
  <si>
    <t>D667467</t>
  </si>
  <si>
    <t>AVENIDA FORTE DO BRUM, MARCOS FREIRE, JABOATÃO</t>
  </si>
  <si>
    <t>FAIODERMA, 1,55m, 67 ANOS</t>
  </si>
  <si>
    <t>ALTA</t>
  </si>
  <si>
    <t>0158.9/2020</t>
  </si>
  <si>
    <t>5538/2020</t>
  </si>
  <si>
    <t>D667471</t>
  </si>
  <si>
    <t>SEDE DO ENGENHO CALIFÓRNIA, ZONA RURAL DE SÃO LOURENÇO DA MATA</t>
  </si>
  <si>
    <t>0159.9/2020</t>
  </si>
  <si>
    <t> 5545/2020</t>
  </si>
  <si>
    <t>D667519</t>
  </si>
  <si>
    <t>AVENIDA CENTRAL, BARRO, RECIFE - PE</t>
  </si>
  <si>
    <t>DIOGO MANOEL DA SILVA</t>
  </si>
  <si>
    <t>FAIODERMA, 27 ANOS, 1,70m.</t>
  </si>
  <si>
    <t>0160.9/2020</t>
  </si>
  <si>
    <t>5682/2020</t>
  </si>
  <si>
    <t>D667655</t>
  </si>
  <si>
    <t>09ª DPH-DHMN</t>
  </si>
  <si>
    <t>ESTRADA DE AGUAZINHA, 411, AGUAZINHA- OLINDA</t>
  </si>
  <si>
    <t>LEANDRO JOSÉ COELHO</t>
  </si>
  <si>
    <t>0161.9/2020</t>
  </si>
  <si>
    <t>5683/2020</t>
  </si>
  <si>
    <t>D667663</t>
  </si>
  <si>
    <t>02ª DPH-DHMN</t>
  </si>
  <si>
    <t>AV MAURICIO DE NASSAU, IPUTINGA, RECIFE-PE / RUA BARAO DE SOLEDADE</t>
  </si>
  <si>
    <t>MELANODERMA, 19 ANOS, 1,70M</t>
  </si>
  <si>
    <t>0162.9/2020</t>
  </si>
  <si>
    <t>5828/2020</t>
  </si>
  <si>
    <t>D667910</t>
  </si>
  <si>
    <t>PRAÇA JOSÉ DOS SANTOS, COHAB, CABO DE SANTO AGOSTINHO - PE</t>
  </si>
  <si>
    <t>DOUGLAS DE LIMA SILVA</t>
  </si>
  <si>
    <t>0163.9/2020</t>
  </si>
  <si>
    <t>10898/2020</t>
  </si>
  <si>
    <t>D667956</t>
  </si>
  <si>
    <t>UP 004</t>
  </si>
  <si>
    <t>9ª DPH</t>
  </si>
  <si>
    <t>RUA SÃO JOSÉ DO EGITO, N 208, JATOBÁ, OLINDA</t>
  </si>
  <si>
    <t>JOÃO PAULO BARBOSA DE ANDRADE</t>
  </si>
  <si>
    <t>LEUCODERMA, 61 ANOS, 1,70M</t>
  </si>
  <si>
    <t>0164.9/2020</t>
  </si>
  <si>
    <t>5857/2020</t>
  </si>
  <si>
    <t>D667979</t>
  </si>
  <si>
    <t>MARIO DE  O. MELO</t>
  </si>
  <si>
    <t>UP 006</t>
  </si>
  <si>
    <t>RUA NAVESUL-MANGUEZAL- ITAPISSUMA-PE</t>
  </si>
  <si>
    <t>FAIDOERMA, 25 ANOS, 1,65 M</t>
  </si>
  <si>
    <t>0165.9/2020</t>
  </si>
  <si>
    <t>5869/2020</t>
  </si>
  <si>
    <t>D668046</t>
  </si>
  <si>
    <t>11ª DPH</t>
  </si>
  <si>
    <t>RUA SÃO SEBASTIÃO, JARDIM JORDÃO, RECIFE</t>
  </si>
  <si>
    <t>VANDERLUCIA PEREIRA DE LIMA</t>
  </si>
  <si>
    <t>FAIODERMA, 40ANOS, 1,50M</t>
  </si>
  <si>
    <t>0166.9/2020</t>
  </si>
  <si>
    <t>5870/2020</t>
  </si>
  <si>
    <t>D668058</t>
  </si>
  <si>
    <t>14ªDPH</t>
  </si>
  <si>
    <t>RUA 47, Nº108, SÃO FRANCISCO, CABO DE SANTO AGOSTINHO</t>
  </si>
  <si>
    <t>EDSON VITORINO WANDERLEI JUNIOR</t>
  </si>
  <si>
    <t>FAIODERMES, 1,70M, 21ANOS</t>
  </si>
  <si>
    <t>0167.9/2020</t>
  </si>
  <si>
    <t>11686/2020</t>
  </si>
  <si>
    <t>D668053</t>
  </si>
  <si>
    <t>14ª DPH</t>
  </si>
  <si>
    <t>AVENIDA LAURA CAVALCANTI, CABO DE SANTO AGOSTINHO</t>
  </si>
  <si>
    <t>MARIO JOSÉ FERREIRA DE SENA JÚNIOR</t>
  </si>
  <si>
    <t>FAIODERMA, 22 ANOS, 1,70M</t>
  </si>
  <si>
    <t>0168.9/2020</t>
  </si>
  <si>
    <t>5929/2020</t>
  </si>
  <si>
    <t>D668119</t>
  </si>
  <si>
    <t>RUA JASMIM, 64, JARDIM MURIBECA, JABOATÃO</t>
  </si>
  <si>
    <t>AGENOR RAMOS DE SANTANA</t>
  </si>
  <si>
    <t>FAIODERMA, 21 ANOS, 1,75</t>
  </si>
  <si>
    <t>0169.9/2020</t>
  </si>
  <si>
    <t>5892/2020</t>
  </si>
  <si>
    <t>D668148</t>
  </si>
  <si>
    <t>TRAVESSA DO CAJUEIRO, AMARO BRANCO, OLINDA</t>
  </si>
  <si>
    <t>JOSÉ DE ARIMATEIA DE LIMA</t>
  </si>
  <si>
    <t>FAIODERMA,37 ANOS, 1,65</t>
  </si>
  <si>
    <t>PÉRFURO-CONTUNTE E CORTANTE</t>
  </si>
  <si>
    <t>0170.9/2020</t>
  </si>
  <si>
    <t>5893/2020</t>
  </si>
  <si>
    <t>D668168</t>
  </si>
  <si>
    <t>AV. DO FORTE, CORDEIRO, RECIFE-PE</t>
  </si>
  <si>
    <t>FAIODERMA, MAIS OU MENOS 26 ANOS.</t>
  </si>
  <si>
    <t>0171.9.2020</t>
  </si>
  <si>
    <t>5933/2020</t>
  </si>
  <si>
    <t>D668172</t>
  </si>
  <si>
    <t>RUA ALTO DO RESERVATÓRIO, 370. NOVA DESCOBERTA, RECIFE/PE</t>
  </si>
  <si>
    <t>MAX WILLIAMS DIAS DA SILVA</t>
  </si>
  <si>
    <t>FAIODERMA, 21 ANOS.</t>
  </si>
  <si>
    <t>0172.9/2020</t>
  </si>
  <si>
    <t>5917/2020</t>
  </si>
  <si>
    <t>D668305</t>
  </si>
  <si>
    <t>BRUNO GABRIEL</t>
  </si>
  <si>
    <t>RUA ATAPUZ, 43 - VASCO DA GAMA - RECIFE</t>
  </si>
  <si>
    <t>HEZRON RANIEL DA SILVA BARBOZA</t>
  </si>
  <si>
    <t>FAIODERMA, 21 ANOS, 1,80M</t>
  </si>
  <si>
    <t>0173.9/2020</t>
  </si>
  <si>
    <t xml:space="preserve"> 7743/2020</t>
  </si>
  <si>
    <t>D668374</t>
  </si>
  <si>
    <t>RUA JARDIM, CENTRO, MORENO-PE</t>
  </si>
  <si>
    <t>ELIVELTON LIMA DOS SANTOS</t>
  </si>
  <si>
    <t>FAIODERMA, 27 ANOS, 1,75M</t>
  </si>
  <si>
    <t>0174.9/2020</t>
  </si>
  <si>
    <t>6042/2020</t>
  </si>
  <si>
    <t>D668438</t>
  </si>
  <si>
    <t>LARISSA SOUZA</t>
  </si>
  <si>
    <t>7º DPH - DHMN</t>
  </si>
  <si>
    <t>AV. PAULISTA, ARTHUR LUNDGREN II, N°101, DEPÓSITO DE RECICLAGEM</t>
  </si>
  <si>
    <t>ÁLVARO SABINO</t>
  </si>
  <si>
    <t>FAIODERMA, 32 ANOS, 1,70M</t>
  </si>
  <si>
    <t>0175.9/2020</t>
  </si>
  <si>
    <t>6057/2020</t>
  </si>
  <si>
    <t>D668491</t>
  </si>
  <si>
    <t>1ºDPH - DHPP</t>
  </si>
  <si>
    <t>TRAVESSA DA ROSA, ILHA DE JOANA BEZERRA, RECIFE - PE</t>
  </si>
  <si>
    <t>MATHEUS NATANAEL GLEI DA SILVA</t>
  </si>
  <si>
    <t>FAIODERMA, 15 ANOS, 1,70m</t>
  </si>
  <si>
    <t>0176.9/2020</t>
  </si>
  <si>
    <t>7873/2020</t>
  </si>
  <si>
    <t>D668542</t>
  </si>
  <si>
    <t>MISTO</t>
  </si>
  <si>
    <t>13 ºDPH - DHPP</t>
  </si>
  <si>
    <t>RUA Dr. JÚLIO LÍRA, N 91, SUCUPIRA, JABOATÃO</t>
  </si>
  <si>
    <t>SEVERINO VALENTIM TEODORO</t>
  </si>
  <si>
    <t>FAIODERMA, 88 ANOS, 1,70M</t>
  </si>
  <si>
    <t>0177.9/2020</t>
  </si>
  <si>
    <t>6209/2020</t>
  </si>
  <si>
    <t>D668577</t>
  </si>
  <si>
    <t>NATALIA ARAUJO</t>
  </si>
  <si>
    <t>6ºDPH - DHPP</t>
  </si>
  <si>
    <t>PRIMEIRA TRAVESSA PRIMAVERA, N85, PLANALTO, ABREU E LIMA-PE</t>
  </si>
  <si>
    <t>ANDERSON FERREIRA</t>
  </si>
  <si>
    <t>0178.9/2020</t>
  </si>
  <si>
    <t>6222/2020</t>
  </si>
  <si>
    <t>D668632</t>
  </si>
  <si>
    <t>2ºDPH - DHPP</t>
  </si>
  <si>
    <t>RUA JORNALISTA ALTAMIRO CUNHA, IPUTINGA, RECIFE-PE</t>
  </si>
  <si>
    <t>JOCLEILTON SOUZA LOPES</t>
  </si>
  <si>
    <t>FAIODERMA, 23 ANOS, 1,75m</t>
  </si>
  <si>
    <t>0179.9/2020</t>
  </si>
  <si>
    <t>6225/2020</t>
  </si>
  <si>
    <t>D668634</t>
  </si>
  <si>
    <t>11ª DHMS</t>
  </si>
  <si>
    <t>COMUNIDADE "CÓRREGO DA JIA", MURIBECA RUA, JABOATÃO DOS GUARARAPES - PE</t>
  </si>
  <si>
    <t>ADRIANO RAMOS DE OLIVEIRA FERREIRA</t>
  </si>
  <si>
    <t>FAIODERMA, 16 ANOS, 1,70m.</t>
  </si>
  <si>
    <t>0180.9/2020</t>
  </si>
  <si>
    <t>6229/2020</t>
  </si>
  <si>
    <t>D668656</t>
  </si>
  <si>
    <t>RUA MANOEL DE SANTANA, MATINHA, ABREU E LIMA</t>
  </si>
  <si>
    <t>GABRIEL DA SILVA NASCIMENTO</t>
  </si>
  <si>
    <t>FAIODERMA, 20 ANOS, 1,70m.</t>
  </si>
  <si>
    <t>0181.9/2020</t>
  </si>
  <si>
    <t>6257/2020</t>
  </si>
  <si>
    <t>D668747</t>
  </si>
  <si>
    <t>RUA SITIO NOVO</t>
  </si>
  <si>
    <t>MARÇO</t>
  </si>
  <si>
    <t>0182.9/2020</t>
  </si>
  <si>
    <t>6277/2020</t>
  </si>
  <si>
    <t>D668790</t>
  </si>
  <si>
    <t>RUA VEREADOR JOÃO FONSECA, PROXIMO AO IMÓVEL NUMERO 369</t>
  </si>
  <si>
    <t>VINICIUS FREIRE CASSIMIRO DA SILVA</t>
  </si>
  <si>
    <t>FAIODERMA, 21 ANOS, 1,75m.</t>
  </si>
  <si>
    <t>0183.9/2020</t>
  </si>
  <si>
    <t>6282/2020</t>
  </si>
  <si>
    <t>D668853</t>
  </si>
  <si>
    <t>11ªDPH - DHMS</t>
  </si>
  <si>
    <t>RUA BELA VISTA, LOTEAMENTO 56, JABOATÃO DOS GUARARAPES - PE</t>
  </si>
  <si>
    <t>ELLYAN KEVYN OLIVEIRA DA SILVA</t>
  </si>
  <si>
    <t>LEUCODERMA, 19ANOS, 1,65M</t>
  </si>
  <si>
    <t>0184.9/2020</t>
  </si>
  <si>
    <t>6290/2020</t>
  </si>
  <si>
    <t>D668874</t>
  </si>
  <si>
    <t>AV. MANOEL BEZERRA NEVES, ENGENHO VELHO, JABOATÃO</t>
  </si>
  <si>
    <t>ALEXSANDRO MENDES DA SILVA</t>
  </si>
  <si>
    <t>MELANODERMA, 1,60M, 32ANOS</t>
  </si>
  <si>
    <t>0185.9/2020</t>
  </si>
  <si>
    <t>6289/2020</t>
  </si>
  <si>
    <t>D668877</t>
  </si>
  <si>
    <t>3ª DPH - DHMS</t>
  </si>
  <si>
    <t>RUA DELFIM BRASILIA TEIMOSA</t>
  </si>
  <si>
    <t>NÃO IDENTIFICADO (SEXO MASCULINO)</t>
  </si>
  <si>
    <t>0186.9/2020</t>
  </si>
  <si>
    <t>6291/2020</t>
  </si>
  <si>
    <t>D668888</t>
  </si>
  <si>
    <t>5DPH</t>
  </si>
  <si>
    <t>AV. TANCREDO NEVES, 840, BREJO DE BEBERIBE, RECIFE-PE</t>
  </si>
  <si>
    <t>HERICLES RICHARD SILVA DE OLIVEIRA</t>
  </si>
  <si>
    <t>LEUCODERMA, 26ANOS, 1,75M</t>
  </si>
  <si>
    <t>0187.9/2020</t>
  </si>
  <si>
    <t>6423/2020</t>
  </si>
  <si>
    <t>D668913</t>
  </si>
  <si>
    <t>RUA DO AGAVE, 141, DOIS UNIDOS, RECIFE</t>
  </si>
  <si>
    <t>ROBSON PINTO DE ANDRADE</t>
  </si>
  <si>
    <t>FAIODERMA, 33, 1,70</t>
  </si>
  <si>
    <t>0188.9/2020</t>
  </si>
  <si>
    <t>6436/2020</t>
  </si>
  <si>
    <t>D668930</t>
  </si>
  <si>
    <t>AV. GAL MANOEL RABELO, Nº4347, SUCUPIRA, JABOATÃO</t>
  </si>
  <si>
    <t>JOSE MESSIAS ALVES DA SILVA</t>
  </si>
  <si>
    <t>MELANODERMA, 1,65M, 19ANOS</t>
  </si>
  <si>
    <t>0189.9/2020</t>
  </si>
  <si>
    <t>6451/2020</t>
  </si>
  <si>
    <t>D668942</t>
  </si>
  <si>
    <t>RUA DOS COQUEIROS, CAVALEIRO, JABOATÃO DOS GUARARAPES</t>
  </si>
  <si>
    <t>0190.9/2020</t>
  </si>
  <si>
    <t>6568/2020</t>
  </si>
  <si>
    <t>D669016</t>
  </si>
  <si>
    <t>RUA DEODATO TORRES, 39-B, BARRO</t>
  </si>
  <si>
    <t>ITALO NUNES DE SANTANA SILVA</t>
  </si>
  <si>
    <t>FAIODERMA, 20 ANOS, 1,70CM</t>
  </si>
  <si>
    <t>0191.9/2020</t>
  </si>
  <si>
    <t>6840/2020</t>
  </si>
  <si>
    <t>D669068</t>
  </si>
  <si>
    <t>RUA 179, CAETÉS 1, ABREU E LIMA</t>
  </si>
  <si>
    <t>WILLIAMS BEZERRA DA SILVA</t>
  </si>
  <si>
    <t>LEUCODERMA, 26ANOS. 160M</t>
  </si>
  <si>
    <t>0192.9/2020</t>
  </si>
  <si>
    <t>7973/2020</t>
  </si>
  <si>
    <t>D669075</t>
  </si>
  <si>
    <t>107317/107318</t>
  </si>
  <si>
    <t xml:space="preserve">RUA ENGENHEIRO AGAMENON MAGALHÃES DE MELO, 139, TAMARINEIRA </t>
  </si>
  <si>
    <t>ALEXSANDRO JOSE DA SILVA/AGATA DE FRANÇA</t>
  </si>
  <si>
    <t>FAIODERMA, 24 ANOS/FAIODERMA, 18 ANOS</t>
  </si>
  <si>
    <t>0193.9/2020</t>
  </si>
  <si>
    <t>7825/2020</t>
  </si>
  <si>
    <t>D669104</t>
  </si>
  <si>
    <t>RUA PLATANO, 9, CIDADE TABAJARA</t>
  </si>
  <si>
    <t>FERNANDO LUIZ DA SILVA</t>
  </si>
  <si>
    <t>FAIODERMA, /FAIODERMA, 41 ANOS</t>
  </si>
  <si>
    <t>0194.9/2020</t>
  </si>
  <si>
    <t>6760/2020</t>
  </si>
  <si>
    <t>D669138</t>
  </si>
  <si>
    <t>AV DANTAS BARRETO, SECRETARIA DA FAZENDA, BAIRRO SÃO JOSE RECIFE</t>
  </si>
  <si>
    <t>FAIODERMA, 38 ANOS, 1,70CM</t>
  </si>
  <si>
    <t>0195.9/2020</t>
  </si>
  <si>
    <t>6770/2020</t>
  </si>
  <si>
    <t>D669153</t>
  </si>
  <si>
    <t>RUA URUGUAI, N°69, SUCUPIRA, JABOATÃO DOS GUARARAPES - PE</t>
  </si>
  <si>
    <t>ALLEX MANOEL DE MELO RUFINO</t>
  </si>
  <si>
    <t>FAIODERMA, 22 ANOS, 1,70CM</t>
  </si>
  <si>
    <t>0196.9/2020</t>
  </si>
  <si>
    <t>7824/2020</t>
  </si>
  <si>
    <t>D669179</t>
  </si>
  <si>
    <t>4º DPH</t>
  </si>
  <si>
    <t>RUA FLAVIO FERREIRA MAJORA, TORRÔES</t>
  </si>
  <si>
    <t>ELIABE TELES DO NASCIMENTO</t>
  </si>
  <si>
    <t>FAIODERMA, 18 ANOS, 1,70CM</t>
  </si>
  <si>
    <t>0197.9/2020</t>
  </si>
  <si>
    <t>6946/2020</t>
  </si>
  <si>
    <t>D669213</t>
  </si>
  <si>
    <t>6º DPH- DHMN</t>
  </si>
  <si>
    <t>SÍTIO MIKAELA, MANGUE SECO - IGARASSU - PE</t>
  </si>
  <si>
    <t>OSSADA</t>
  </si>
  <si>
    <t xml:space="preserve">0198.9/2020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</si>
  <si>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6948/2020</t>
  </si>
  <si>
    <t>D669292</t>
  </si>
  <si>
    <t>RUA: FERREIROS, MERCÊS - CABO DE SANTO AGOSTINHO - PE</t>
  </si>
  <si>
    <t>GEAN PAULO DA SILVA</t>
  </si>
  <si>
    <t>FAIODERMA, 29 ANOS, 1,70m.</t>
  </si>
  <si>
    <t>0199.9/2020</t>
  </si>
  <si>
    <t>7024/2020</t>
  </si>
  <si>
    <t>D669342</t>
  </si>
  <si>
    <t>MÁRIO MELO</t>
  </si>
  <si>
    <t>1º DPH- DHPP</t>
  </si>
  <si>
    <t>AV. SUL, CABANGA, RECIFE - PE</t>
  </si>
  <si>
    <t>FAIODERMA, +OU-30 ANOS, 1,65m.</t>
  </si>
  <si>
    <t>0200.9/2020</t>
  </si>
  <si>
    <t>7045/2020</t>
  </si>
  <si>
    <t>D669359</t>
  </si>
  <si>
    <t>12ª DPH- DHPP</t>
  </si>
  <si>
    <t>RUA AMAMBAÍ, 536, CANDEIAS, JABOATÃO - CONJUNTO TOPÁZIO/TITANIC</t>
  </si>
  <si>
    <t>FAIODERMA, +OU-30 ANOS, 1,70m.</t>
  </si>
  <si>
    <t>PÉRFURO-CONTUDENTE</t>
  </si>
  <si>
    <t>0201.9/2020</t>
  </si>
  <si>
    <t>7073/2020</t>
  </si>
  <si>
    <t>D669432</t>
  </si>
  <si>
    <t>TRAVESSA 17, PONTE DOS CARVALHOS, CABO DE SANTO AGOSTINHO- PE</t>
  </si>
  <si>
    <t>PAULO ROBERTO DA SILVA</t>
  </si>
  <si>
    <t xml:space="preserve">FAIODERMA, + OU - 30 ANOS, 1,70M. </t>
  </si>
  <si>
    <t>0202.9/2020</t>
  </si>
  <si>
    <t>7074/2020</t>
  </si>
  <si>
    <t>D669441</t>
  </si>
  <si>
    <t>ESTRADA DE BARRO QUE DAR ACESSO A PEDREIRA GUARANY, COMPORTA, JABOATÃO DOS GUARARAPES</t>
  </si>
  <si>
    <t>IDENTIDADE DESCONHECIDA/MASC</t>
  </si>
  <si>
    <t>0203.9/2020</t>
  </si>
  <si>
    <t>8925/2020</t>
  </si>
  <si>
    <t>D669465</t>
  </si>
  <si>
    <t>6ª DPH</t>
  </si>
  <si>
    <t>RUA C, 60, CRUZ DE REBOUÇAS, IGARASSU</t>
  </si>
  <si>
    <t>ADINALDO GOMES CAMARA</t>
  </si>
  <si>
    <t xml:space="preserve">FAIODERMA, + OU - 25 ANOS, 1,70M. </t>
  </si>
  <si>
    <t>0204.9/2020</t>
  </si>
  <si>
    <t>7080/2020</t>
  </si>
  <si>
    <t>D669470</t>
  </si>
  <si>
    <t>10ª DPH</t>
  </si>
  <si>
    <t>RUA MANOEL CORREIA, BAIRRO DO PIXETE, SÃO LOURENÇO DA MATA</t>
  </si>
  <si>
    <t>LUCIANA FRANCISCA DAS CHAGAS</t>
  </si>
  <si>
    <t>FAIODERMA, 45 ANOS, 1,65M</t>
  </si>
  <si>
    <t>PERFURO- CONTUDENTE</t>
  </si>
  <si>
    <t>0205.9/2020</t>
  </si>
  <si>
    <t>7081/2020</t>
  </si>
  <si>
    <t>D669475</t>
  </si>
  <si>
    <t>1ª TRAVESSA HERCULANO CUNHA, OURO PRETO, OLINDA</t>
  </si>
  <si>
    <t>THIAGO GABRIEL ALVES DE MELO PIMENTEL</t>
  </si>
  <si>
    <t>FAIODERMA, 31 ANOS, 1,75M</t>
  </si>
  <si>
    <t>0206.9/2020</t>
  </si>
  <si>
    <t>9023/2020</t>
  </si>
  <si>
    <t>D669485</t>
  </si>
  <si>
    <t>IDENTIDADE DESCONHECIDA (SEXO MASCULINO)</t>
  </si>
  <si>
    <t>0207.9/2020</t>
  </si>
  <si>
    <t>7227/2020</t>
  </si>
  <si>
    <t>D669580</t>
  </si>
  <si>
    <t>R EMBAIXADOR ASSIS chateaubriand, N 259, GUABIRABA RECIFE</t>
  </si>
  <si>
    <t>HELENO PAULO DA SILVA FILHO</t>
  </si>
  <si>
    <t xml:space="preserve">FAIODERMA,  32 ANOS, 1,70M. </t>
  </si>
  <si>
    <t>0208.9/2020</t>
  </si>
  <si>
    <t>7686/2020</t>
  </si>
  <si>
    <t>D669614</t>
  </si>
  <si>
    <t>7ª DPH DHMN</t>
  </si>
  <si>
    <t>R JABOATAO, JANGA, PAULISTA, PE</t>
  </si>
  <si>
    <t>PAULO HENRIQUE DA SILVA LIMA</t>
  </si>
  <si>
    <t xml:space="preserve">FAIODERMA,  21 ANOS, 1,80M. </t>
  </si>
  <si>
    <t>0209.9/2020</t>
  </si>
  <si>
    <t>7639/2020</t>
  </si>
  <si>
    <t>D669663</t>
  </si>
  <si>
    <t>10° DPH - DHMN</t>
  </si>
  <si>
    <t>ZONA RURAL, SÃO LOURENÇO DA MATA-PE</t>
  </si>
  <si>
    <t>CRISTIANO MELO DE LIMA</t>
  </si>
  <si>
    <t>FAIODERMA, 32ANOS, 1,70M</t>
  </si>
  <si>
    <t>0210.9/2020</t>
  </si>
  <si>
    <t>8817/2020</t>
  </si>
  <si>
    <t>D669723</t>
  </si>
  <si>
    <t>10ª DPH DHMN</t>
  </si>
  <si>
    <t>RUA BELA VISTA, BELA VISTA,  IPOJUCA, PE</t>
  </si>
  <si>
    <t>JAILSON JOSE DA SILVA</t>
  </si>
  <si>
    <t>FAIODERMA, 19 ANOS, 1,70M</t>
  </si>
  <si>
    <t>0211.9/2020</t>
  </si>
  <si>
    <t>11011/2020</t>
  </si>
  <si>
    <t>D669735</t>
  </si>
  <si>
    <t>11ª DPH DHMN</t>
  </si>
  <si>
    <t>RUA F, N 123, PRAZERES, JABOATÃO</t>
  </si>
  <si>
    <t>FAIODERMA, +OU-18 ANOS, 1,75</t>
  </si>
  <si>
    <t>0212.9/2020</t>
  </si>
  <si>
    <t>7690/2020</t>
  </si>
  <si>
    <t>D669805</t>
  </si>
  <si>
    <t>13ª DPH DHMS</t>
  </si>
  <si>
    <t>R CÍCERO CALDAS, SANTO ALEIXO JABOATÃO</t>
  </si>
  <si>
    <t>ITALO ARAUJO CARVALHO</t>
  </si>
  <si>
    <t>FAIODERMA, +OU-17 ANOS, 1,75</t>
  </si>
  <si>
    <t>0213.9/2020</t>
  </si>
  <si>
    <t>7849/2020</t>
  </si>
  <si>
    <t>D669811</t>
  </si>
  <si>
    <t>14ª DPH DHMS</t>
  </si>
  <si>
    <t>RUA 1º DE MAIO, PONTE DOS CARVALHOS - CABO DO SANTO AGOSTINHO - PE</t>
  </si>
  <si>
    <t>JEFFERSON RODRIGO DA SILVA</t>
  </si>
  <si>
    <t>0214.9/2020</t>
  </si>
  <si>
    <t>7856/2020</t>
  </si>
  <si>
    <t>D669824</t>
  </si>
  <si>
    <t>SÍTIO AREIAL,  PRÓXIMO DA ANTIGA GUARITA, SUAPE - CABO DO SANTO AGOSTINHO - PE</t>
  </si>
  <si>
    <t>ADEILTON DOS SANTOS SILVA</t>
  </si>
  <si>
    <t>FAIODERMA, 35 ANOS, 1,75</t>
  </si>
  <si>
    <t>0215.9/2020</t>
  </si>
  <si>
    <t>D669828</t>
  </si>
  <si>
    <t>AVENIDA CANAL, COMUNIDADE ARCO ÍRIS, PEIXINHOS - OLINDA - PE</t>
  </si>
  <si>
    <t>JOSÉ PEDRO DUARTE DE LIMA</t>
  </si>
  <si>
    <t>FAIODERMA, 1,70m, 19 ANOS.</t>
  </si>
  <si>
    <t>0216.9/2020</t>
  </si>
  <si>
    <t>7694/2020</t>
  </si>
  <si>
    <t>D669890</t>
  </si>
  <si>
    <t>6a. DPH/DHMN</t>
  </si>
  <si>
    <t>AVENIDA BRASIL, COMUNIDADE "MATINHA" ABREU E LIMA PE</t>
  </si>
  <si>
    <t>LUIS FELIPE MONTE GONÇALVES</t>
  </si>
  <si>
    <t>FAIODERMA, 1,75m, 22 ANOS.</t>
  </si>
  <si>
    <t>0217.9/2020</t>
  </si>
  <si>
    <t>7638/2020</t>
  </si>
  <si>
    <t>D669971</t>
  </si>
  <si>
    <t>NATALIA SOUZA</t>
  </si>
  <si>
    <t>6°DPH - DHMN</t>
  </si>
  <si>
    <t>PE - 41, KM 2, CENTRO DE IGARASSU - PE</t>
  </si>
  <si>
    <t>IDENTIDADE DESCONHECIDA/ SEXO MASCULINO</t>
  </si>
  <si>
    <t>FAIODERMA, +OU- 1,75m,  +OU- 50 ANOS.</t>
  </si>
  <si>
    <t>0218.9/2020</t>
  </si>
  <si>
    <t>7647/2020</t>
  </si>
  <si>
    <t>D669979</t>
  </si>
  <si>
    <t>BRUNO MELO</t>
  </si>
  <si>
    <t>RUA LIRIO FORMOSO, IBURA DE BAIXO, RECIFE - PE</t>
  </si>
  <si>
    <t>MARCELO SILVA DE SANTANA</t>
  </si>
  <si>
    <t>FAIODERMA, 18 ANOS, 1,70M</t>
  </si>
  <si>
    <t>0219.9/2020</t>
  </si>
  <si>
    <t>7823/2020</t>
  </si>
  <si>
    <t>D670041</t>
  </si>
  <si>
    <t>CLAUDIO NETO</t>
  </si>
  <si>
    <t>13ºDPH - DHPP</t>
  </si>
  <si>
    <t>RUA SÃO JOSÉ 399, SANTO ALEIXO, JABOATÃO DOS GUARARAPES</t>
  </si>
  <si>
    <t>não identificada</t>
  </si>
  <si>
    <t>FAIODERMA, 40 ANOS, 1,80M</t>
  </si>
  <si>
    <t>0220.9/2020</t>
  </si>
  <si>
    <t>7903/2020</t>
  </si>
  <si>
    <t>D670133</t>
  </si>
  <si>
    <t>GUILHERME KERTH</t>
  </si>
  <si>
    <t>ENGENHO ARAÚJO, SÃO LOURENÇO DA MATA</t>
  </si>
  <si>
    <t>0221.9/2020</t>
  </si>
  <si>
    <t>8983/2020</t>
  </si>
  <si>
    <t>SIM, REVISADA (THAY)</t>
  </si>
  <si>
    <t>D670194</t>
  </si>
  <si>
    <t>LOTEAMENTO JOÃO PAULO II (campo JP II) - MORENO</t>
  </si>
  <si>
    <t>RAYANNE CARLA FERREIRA BARBOSA</t>
  </si>
  <si>
    <t>FAIODERMA, 38 ANOS, 1,70M (TRANS)</t>
  </si>
  <si>
    <t>0222.9/2020</t>
  </si>
  <si>
    <t>7954/2020</t>
  </si>
  <si>
    <t>D670234</t>
  </si>
  <si>
    <t>R DON MIRAO BARBOSA, N 10, CENTRO ITAMARACA</t>
  </si>
  <si>
    <t>GUSTAVO DE SANTANA NASCIMENTO</t>
  </si>
  <si>
    <t>FAIODERMA, +OU- 1,75m,  19 ANOS.</t>
  </si>
  <si>
    <t>0223.9/2020</t>
  </si>
  <si>
    <t>7986/2020</t>
  </si>
  <si>
    <t>D670272</t>
  </si>
  <si>
    <t>RUA CARLOS PINTO, SOCORRO, JABOATAO VELHO</t>
  </si>
  <si>
    <t>GLEIDSON VIRGINIO DA SILVA</t>
  </si>
  <si>
    <t>FAIODERMA, +OU- 1,70m,   25ANOS.</t>
  </si>
  <si>
    <t>0224.9/2020</t>
  </si>
  <si>
    <t>7991/2020</t>
  </si>
  <si>
    <t>D670310</t>
  </si>
  <si>
    <t>AV TIRADENTES 273, N0OSSA SENHORA DE FATIMA MORENO</t>
  </si>
  <si>
    <t>ALEXANDRO ARAUJO DA FONSÊCA</t>
  </si>
  <si>
    <t>FAIODERMA, +OU- 1,70M, 36 ANOS.</t>
  </si>
  <si>
    <t>0225.9/2020</t>
  </si>
  <si>
    <t>7990/2020</t>
  </si>
  <si>
    <t>D670308</t>
  </si>
  <si>
    <t>RUA DA CONSTELAÇÃO, 40, OURO PRETO OLINDA</t>
  </si>
  <si>
    <t>SADRAQUE PAULO TELES DA SILVA</t>
  </si>
  <si>
    <t>FAIODERMA, +OU- 1,70m,   25 ANOS</t>
  </si>
  <si>
    <t>0226.9/2020</t>
  </si>
  <si>
    <t>9947/2020</t>
  </si>
  <si>
    <t>D670427</t>
  </si>
  <si>
    <t>107562/106640/106639/106637/107566</t>
  </si>
  <si>
    <t>MÚLTIPLOS HOMICÍDIOS</t>
  </si>
  <si>
    <t>12ª DPH-DHMN</t>
  </si>
  <si>
    <t>ESTRADA DE PIEDADE, VILA PIEDADE, JABOATÃO</t>
  </si>
  <si>
    <t>IDENTIDADES DESCONHECIDAS</t>
  </si>
  <si>
    <t>5 VITIMAS</t>
  </si>
  <si>
    <t>0227.9/2020</t>
  </si>
  <si>
    <t>8567/2020</t>
  </si>
  <si>
    <t>D670449</t>
  </si>
  <si>
    <t>BARBARA FORTE</t>
  </si>
  <si>
    <t>RUA ALTO MANOEL BORBA, 57,  ENGENHO VELHO, JABOATÃO DOS GUARARAPES</t>
  </si>
  <si>
    <t>JECONIAS VIEIRA DA SILVA</t>
  </si>
  <si>
    <t>LEUCODERMA, 1,60M, 63ANOS</t>
  </si>
  <si>
    <t>0228.9/2020</t>
  </si>
  <si>
    <t>8568/2020</t>
  </si>
  <si>
    <t>D670463</t>
  </si>
  <si>
    <t>4ª DPH</t>
  </si>
  <si>
    <t>PROXIMO AO TUNEL CHICO SCIENCE, ILHA DO RETIRO, RECIFE-PE</t>
  </si>
  <si>
    <t>FAIDOERMA, 1,60M, +/-65ANOS</t>
  </si>
  <si>
    <t>0229.9/2020</t>
  </si>
  <si>
    <t>8218/2020</t>
  </si>
  <si>
    <t>D670509</t>
  </si>
  <si>
    <t>AV JOSELIA, NOVA DESCOBERTA, RECIFE</t>
  </si>
  <si>
    <t>CARLOS ALYSON SILVA ALVES</t>
  </si>
  <si>
    <t>MELANODERMA, 20 ANOS, 1,75M</t>
  </si>
  <si>
    <t>0230.9/2020</t>
  </si>
  <si>
    <t>8384/2020</t>
  </si>
  <si>
    <t>D670603</t>
  </si>
  <si>
    <t>BRENO MAIA</t>
  </si>
  <si>
    <t>RUA DO IMPERADOR, CENTRO RECIFE</t>
  </si>
  <si>
    <t>0231.9.2020</t>
  </si>
  <si>
    <t>8436/2020</t>
  </si>
  <si>
    <t>D670622</t>
  </si>
  <si>
    <t xml:space="preserve">                    NÃO</t>
  </si>
  <si>
    <t xml:space="preserve">PRAÇA NOVE, PORTO DE GALINHAS, IPOJUCA </t>
  </si>
  <si>
    <t>FAIODERMA, 1,80m, 35 ANOS</t>
  </si>
  <si>
    <t>0232.9/2020</t>
  </si>
  <si>
    <t>8422/2020</t>
  </si>
  <si>
    <t>D670635</t>
  </si>
  <si>
    <t>RUA TREZE, VILA NOVA, CABO</t>
  </si>
  <si>
    <t>RAIZA MAYARA DA SILVA</t>
  </si>
  <si>
    <t>FAIODERMA,  19 ANOS, 1,65M</t>
  </si>
  <si>
    <t>0233.9/2020</t>
  </si>
  <si>
    <t xml:space="preserve"> 8427/2020</t>
  </si>
  <si>
    <t>D670651</t>
  </si>
  <si>
    <t>JOAO BRITTO</t>
  </si>
  <si>
    <t>6ª DPH/DHMN</t>
  </si>
  <si>
    <t>RUA CURITIBA- IGARASSU-PE</t>
  </si>
  <si>
    <t>JOSELITO DE FARIAS LEMOS</t>
  </si>
  <si>
    <t>FAIODERMA,+ -  26 ANOS, 1,65M</t>
  </si>
  <si>
    <t>0234.9/2020</t>
  </si>
  <si>
    <t>8554/2020</t>
  </si>
  <si>
    <t>D670683</t>
  </si>
  <si>
    <t>ENGENHO ARANDEPE, ZONA RURAL, IPOJUCA</t>
  </si>
  <si>
    <t>IVANILDO JOSE MOREIRA</t>
  </si>
  <si>
    <t>FAIODERMA,+ -  63 ANOS, 1,65M</t>
  </si>
  <si>
    <t>0235.9/2020</t>
  </si>
  <si>
    <t>8566/2020</t>
  </si>
  <si>
    <t>D670715</t>
  </si>
  <si>
    <t>R VALE DO SIRIGI, CENTRO, CAMARAGIBE</t>
  </si>
  <si>
    <t>LEONARDO CANDIDO DA SILVA</t>
  </si>
  <si>
    <t>FAIODERMA, 20 ANOS, 1,90M</t>
  </si>
  <si>
    <t>0236.9/2020</t>
  </si>
  <si>
    <t>8762/2020</t>
  </si>
  <si>
    <t>D670924</t>
  </si>
  <si>
    <t>AV. NOSSA SENHORA DO BOM CONSELHO, PONTE DOS CARVALHOS, CABO - PE</t>
  </si>
  <si>
    <t>LEONARDO FRANCISCO DE FRANÇA FERREIRA</t>
  </si>
  <si>
    <t>FAIODERMA, 33 ANOS, 1,80M</t>
  </si>
  <si>
    <t>0237.9/2020</t>
  </si>
  <si>
    <t>8757/2020</t>
  </si>
  <si>
    <t>SIM,REVISADA</t>
  </si>
  <si>
    <t>D670929</t>
  </si>
  <si>
    <t>6º DPH-DHMN</t>
  </si>
  <si>
    <t>RUA 27 DE SETEMBRO, N°627, CENTRO, IGARASSU - PE</t>
  </si>
  <si>
    <t>FELIPE BRUNO MONTEIRO SANTANA</t>
  </si>
  <si>
    <t>FAIODERMA, 23 ANOS, 1,70M</t>
  </si>
  <si>
    <t>0238.9/2020</t>
  </si>
  <si>
    <t>8747/2020</t>
  </si>
  <si>
    <t>D670932</t>
  </si>
  <si>
    <t>5ºDPH-DHPP</t>
  </si>
  <si>
    <t>RUA EUGÊNIO SAMICO, N°15, CASA AMARELA, RECIFE - PE</t>
  </si>
  <si>
    <t>FAIODERMA, MAIS OU MENOS 28 ANOS</t>
  </si>
  <si>
    <t>0239.9/2020</t>
  </si>
  <si>
    <t>8782/2020</t>
  </si>
  <si>
    <t>D670944</t>
  </si>
  <si>
    <t>9ªDPH-DHMN</t>
  </si>
  <si>
    <t>COMUNIDADE COLOSSO , FRAGOSO, OLINDA - PE</t>
  </si>
  <si>
    <t>JOSÉ RENAN DA SILVA</t>
  </si>
  <si>
    <t>FAIODERMA, 17 ANOS, 1,70m.</t>
  </si>
  <si>
    <t>0240.9/2020</t>
  </si>
  <si>
    <t>8783/2020</t>
  </si>
  <si>
    <t>D670945</t>
  </si>
  <si>
    <t>R ENG FERNANDES DIAS, N29, ÁGUAS COMPRIDAS, OLINDA</t>
  </si>
  <si>
    <t>0241.9/2020</t>
  </si>
  <si>
    <t>8786/2020</t>
  </si>
  <si>
    <t>D670960</t>
  </si>
  <si>
    <t>13ªDPH-DHMS</t>
  </si>
  <si>
    <t>RUA SUZANA LIMA, N°109, CAVALEIRO, JABOATÃO DOS GUARARAPES - PE</t>
  </si>
  <si>
    <t>AUGUSTO DA ROCHA CORREIA</t>
  </si>
  <si>
    <t>0242.9/2020</t>
  </si>
  <si>
    <t>8789/2020</t>
  </si>
  <si>
    <t>D670963</t>
  </si>
  <si>
    <t>RUA DA PROSPERIDADE, LOTE 56, JABOATÃO CENTRO - PE</t>
  </si>
  <si>
    <t>FAIODERMA, 23 ANOS, 1,67M</t>
  </si>
  <si>
    <t>0243.9/2020</t>
  </si>
  <si>
    <t>8787/2020</t>
  </si>
  <si>
    <t>D670970</t>
  </si>
  <si>
    <t>RUA TAB. VALTER FREIRE LOPES, NOSSA SRA DE FATIMA, CENTRO DE MORENO</t>
  </si>
  <si>
    <t>PEDRO JOAO DA SILVA</t>
  </si>
  <si>
    <t>FAIODERMA, 34 ANOS, 1,80M</t>
  </si>
  <si>
    <t>0244.9/2020</t>
  </si>
  <si>
    <t>8794/2020</t>
  </si>
  <si>
    <t>D671003</t>
  </si>
  <si>
    <t>SETOR 4, ENSEADA DOS CORAIS, CABO DE SANTO AGOSTINHO - PE</t>
  </si>
  <si>
    <t>FAIODERMA, +OU-25 ANOS, 1,75M</t>
  </si>
  <si>
    <t>0245.9/2020</t>
  </si>
  <si>
    <t>8790/2020</t>
  </si>
  <si>
    <t>D671011</t>
  </si>
  <si>
    <t>RUA: ADIVANÍ CAIN, SITIO FRAGOSO - PAULISTA - PE</t>
  </si>
  <si>
    <t>JOSÉ DIEGO DE MELO ARAÚJO</t>
  </si>
  <si>
    <t>FAIODERMA, 1,70m, 27 ANOS</t>
  </si>
  <si>
    <t>0246.9/2020</t>
  </si>
  <si>
    <t>8825/2020</t>
  </si>
  <si>
    <t>D671019</t>
  </si>
  <si>
    <t>R JOSÉ JOAQUIM DA SILVA, 40, OURO PRETO, OLINDA</t>
  </si>
  <si>
    <t>ITALLO GUILHERME FERREIRA DA SILVA</t>
  </si>
  <si>
    <t>FAIODERMA, 19 ANOS, 1,75M</t>
  </si>
  <si>
    <t>0247.9/2020</t>
  </si>
  <si>
    <t>8792/2020</t>
  </si>
  <si>
    <t>D671043</t>
  </si>
  <si>
    <t>RUA: SANTA CATARINA, JARDIM BRASIL I, OLINDA - PE</t>
  </si>
  <si>
    <t>DIEGO ANDRADE DE OLIVEIRA</t>
  </si>
  <si>
    <t>FAIODERMA, 1,70m, 20 ANOS</t>
  </si>
  <si>
    <t>0248.9/2020</t>
  </si>
  <si>
    <t>8819/2020</t>
  </si>
  <si>
    <t>D671110</t>
  </si>
  <si>
    <t>RUA MANOEL MARIA CAETANO, N°31, CHARNEQUINHA, CABO DE SANTO AGOSTINHO-PE</t>
  </si>
  <si>
    <t>WALTER DE ALBUQUERQUE BALBINO DA SILVA</t>
  </si>
  <si>
    <t>FAIODERMA, 1,70m, 28 ANOS</t>
  </si>
  <si>
    <t>0249.9/2020</t>
  </si>
  <si>
    <t>8820/2020</t>
  </si>
  <si>
    <t>D671112</t>
  </si>
  <si>
    <t>RUA CINCO, N°50, MALAQUIAS, CABO DE SANTO AGOSTINHO-PE</t>
  </si>
  <si>
    <t>ALEXSANDRO BISPO DA SELVA</t>
  </si>
  <si>
    <t>FAIODERMA, 1,70m, 22 ANOS</t>
  </si>
  <si>
    <t>0250.9/2020</t>
  </si>
  <si>
    <t>8822/2020</t>
  </si>
  <si>
    <t>D671155</t>
  </si>
  <si>
    <t>4°DPH</t>
  </si>
  <si>
    <t>RUA LUIS AUGUSTO RABELO , 35 - VÁRZEA - RECIFE</t>
  </si>
  <si>
    <t>RAPHAEL HENRIQUE SANTOS DA SILVA</t>
  </si>
  <si>
    <t>LEUCODERMA, 1,70M, 21 ANOS</t>
  </si>
  <si>
    <t>0251.9/2020</t>
  </si>
  <si>
    <t>8834/2020</t>
  </si>
  <si>
    <t>D671180</t>
  </si>
  <si>
    <t>8°DPH</t>
  </si>
  <si>
    <t>R CANA BRAVA, NOVA ESPERANÇA ARAÇOIABA</t>
  </si>
  <si>
    <t>WELINTON ROCHA DA SILVA</t>
  </si>
  <si>
    <t>FAIODERMA, 1,70M, 32ANOS</t>
  </si>
  <si>
    <t>PERFURO CORTANTE/PERFURTO CONTUNDENTE</t>
  </si>
  <si>
    <t>0252.9/2020</t>
  </si>
  <si>
    <t>8831/2020</t>
  </si>
  <si>
    <t>D671185</t>
  </si>
  <si>
    <t>10°DPH DHMN</t>
  </si>
  <si>
    <t>RUA PÉROLA CENTRO SÃO LOURENÇO</t>
  </si>
  <si>
    <t>FAIODERMA, 1,70m, 17ANOS</t>
  </si>
  <si>
    <t>CORTANTE, CONTUNDENTE E CORTO-CONTUNDENTE</t>
  </si>
  <si>
    <t>0253.9/2020</t>
  </si>
  <si>
    <t>8836/2020</t>
  </si>
  <si>
    <t>D671213</t>
  </si>
  <si>
    <t>RUA DO CEMITERIO, RUA 29, PONTE DOS CARVALHOS, CABO DE SANTO AGOSTINHO</t>
  </si>
  <si>
    <t>WEDSON LAURENTINO DA SILVA</t>
  </si>
  <si>
    <t>FAIODERMA, 1,70m, 23ANOS</t>
  </si>
  <si>
    <t>0254.9/2020</t>
  </si>
  <si>
    <t>8841/2020</t>
  </si>
  <si>
    <t>D671221</t>
  </si>
  <si>
    <t>ESTRADA DE CURCURANA, 1943, BARRA DE JANGADA - JABOATÃO DOS GUARARAPES/PE</t>
  </si>
  <si>
    <t>AILTON ALVES DA SILVA FILHO</t>
  </si>
  <si>
    <t>FAIODERMA, 1,55m, 32 ANOS</t>
  </si>
  <si>
    <t>0255.9/2020</t>
  </si>
  <si>
    <t>8949/2020</t>
  </si>
  <si>
    <t>D671236</t>
  </si>
  <si>
    <t>RUA DA HIERARQUIA, 290, PASSARINHO, OLINDA</t>
  </si>
  <si>
    <t>FAIODERMA, 1,70m, 32ANOS</t>
  </si>
  <si>
    <t>0256.9/2020</t>
  </si>
  <si>
    <t>8838/2020</t>
  </si>
  <si>
    <t>D671245</t>
  </si>
  <si>
    <t>RUA ENTRE RIOS, 461, SANTO ALEIXO - JABOATÃO DOS GUARARAPES</t>
  </si>
  <si>
    <t>JOÃO FELIPE DOS SANTOS</t>
  </si>
  <si>
    <t>FAIODERMA, 1,75m, 19ANOS</t>
  </si>
  <si>
    <t>0257.9/2020</t>
  </si>
  <si>
    <t>8842/2020</t>
  </si>
  <si>
    <t>D671254</t>
  </si>
  <si>
    <t>RUA MANOEL PINTO RIBEIRO, CAVALEIRO, JABOATÃO</t>
  </si>
  <si>
    <t>DAIRLAN AMORIM BARROS DA SILVA</t>
  </si>
  <si>
    <t>FAIODERMA, 1,70M, 19 ANOS</t>
  </si>
  <si>
    <t>0258.9/2020</t>
  </si>
  <si>
    <t>8954/2020</t>
  </si>
  <si>
    <t>D671265</t>
  </si>
  <si>
    <t>PE-060, RUROPOLIS, IPOJUCA</t>
  </si>
  <si>
    <t>MAX UILLIMA DA SILVA SANTOS</t>
  </si>
  <si>
    <t>FAIODERMA, 1,70M, 35ANOS</t>
  </si>
  <si>
    <t>CORTANTE E CONTUNDENTE</t>
  </si>
  <si>
    <t>0259.9/2020</t>
  </si>
  <si>
    <t> 8873/2020</t>
  </si>
  <si>
    <t>D671303</t>
  </si>
  <si>
    <t>DANIEL LIRA</t>
  </si>
  <si>
    <t>RUA CAMINHO DO SOL, TABAJARA, OLINDA-PE (ATRAS DA UPA-PE15)</t>
  </si>
  <si>
    <t>NÃO IDENTIFICADO (MASCULINO)</t>
  </si>
  <si>
    <t>FAIODERMA, 1,70M, +- 30 ANOS</t>
  </si>
  <si>
    <t>0260.9/2020</t>
  </si>
  <si>
    <t>8928/2020</t>
  </si>
  <si>
    <t>D671310</t>
  </si>
  <si>
    <t>ÍCARO SCHINEIDER</t>
  </si>
  <si>
    <t>TRAVESSA SUCUPIRA DO NORTE, N°22, PIEDADE</t>
  </si>
  <si>
    <t>GILBERTO FERREIRA SANTANA</t>
  </si>
  <si>
    <t>FAIODERMA, 1,70M, 50 ANOS</t>
  </si>
  <si>
    <t>SEM LESÕES APARENTE</t>
  </si>
  <si>
    <t>0261.9/2020</t>
  </si>
  <si>
    <t>8937/2020</t>
  </si>
  <si>
    <t>D671339</t>
  </si>
  <si>
    <t>7ª DPM - DHMN</t>
  </si>
  <si>
    <t>RUA CANTOR ATAULFO ALVES, EM FRENTE AO Nº180, JAGUARANA, PAULISTA-PE</t>
  </si>
  <si>
    <t>JEFERSON ALVES ARAÚJO</t>
  </si>
  <si>
    <t>0262.9/2020</t>
  </si>
  <si>
    <t>9019/2020</t>
  </si>
  <si>
    <t>D671387</t>
  </si>
  <si>
    <t>RUA VALE 5, N141, LOTE 3, QUADRA 7, ENSEADA, CABO DE SANTO AGOSTINHO</t>
  </si>
  <si>
    <t>CLAUDIO MIGUEL ALVES FERREIRA</t>
  </si>
  <si>
    <t>FAIODERMA, 1,70 M, 26 ANOS</t>
  </si>
  <si>
    <t>0263.9/2020</t>
  </si>
  <si>
    <t>9048/2020</t>
  </si>
  <si>
    <t>D671472</t>
  </si>
  <si>
    <t>AVENIDA BERNARDO VIEIRA DE MELO, 5171, CANDEIAS - JABOATÃO DOS GUARARAPES</t>
  </si>
  <si>
    <t>FAIODERMA, MAIS OU MENOS 20 ANOS, 1,70m</t>
  </si>
  <si>
    <t>0264.9/2020</t>
  </si>
  <si>
    <t>9167/2020</t>
  </si>
  <si>
    <t>D671556</t>
  </si>
  <si>
    <t>107969/107586</t>
  </si>
  <si>
    <t>RODOVIA BR 101, KM 27, CENTRO, ITAPISSUMA.</t>
  </si>
  <si>
    <t>IDENTIDADE DESCONHECIDA (MASCULINO) / IDENTIDADE DESCONHECIDA (MASCULINO)</t>
  </si>
  <si>
    <t>DESCONHECIDOS</t>
  </si>
  <si>
    <t>0265.9/2020</t>
  </si>
  <si>
    <t>9195/2020</t>
  </si>
  <si>
    <t>D671582</t>
  </si>
  <si>
    <t>FRANCISCO JUNIOR</t>
  </si>
  <si>
    <t>14ª DPH- DHMS</t>
  </si>
  <si>
    <t>RUA MÁRIO FELIX CAVALVANTE, Nº148, PONTE DOS CARVALHOS, CABO DE SANTO AGOSTINHO - PE</t>
  </si>
  <si>
    <t>PAULO HENRIQUE FERREIRA PINTO</t>
  </si>
  <si>
    <t>FAIODERMA, 1,70M, 19ANOS</t>
  </si>
  <si>
    <t>0266.9/2020</t>
  </si>
  <si>
    <t>9170/2020</t>
  </si>
  <si>
    <t>D671555</t>
  </si>
  <si>
    <t>ENCONTRO DAS ÁGUAS, ZONA RURAL, NOVA CRUZ, IGARASSU</t>
  </si>
  <si>
    <t>0267.9/2020</t>
  </si>
  <si>
    <t>9181/2020</t>
  </si>
  <si>
    <t>D71566</t>
  </si>
  <si>
    <t>VILA VINTÉM, BREJO DE BEBERIBE, RECIFE</t>
  </si>
  <si>
    <t>JOÃO VITOR DAS NEVES DE PAULA</t>
  </si>
  <si>
    <t>FAIODERMA, 1,85 M, 19 ANOS</t>
  </si>
  <si>
    <t>0268.9/2020</t>
  </si>
  <si>
    <t>9201/2020</t>
  </si>
  <si>
    <t>D671629</t>
  </si>
  <si>
    <t>3ª DPH- DHMS</t>
  </si>
  <si>
    <t>AV. DR. VELOSO TOSCANO DE BRITO, PINA, RECIFE-PE</t>
  </si>
  <si>
    <t>MELANODERMA, 1,80 M, 20 ANOS</t>
  </si>
  <si>
    <t>0269.9/2020</t>
  </si>
  <si>
    <t>9206/2020</t>
  </si>
  <si>
    <t>D671639</t>
  </si>
  <si>
    <t>7ª DPH- DHMS</t>
  </si>
  <si>
    <t>RUA TREZE-A, N.5, JARDIM PAULISTA BAIXO, PAULISTA-PE</t>
  </si>
  <si>
    <t>WANDERSON RIBEIRO DE ARRUDA</t>
  </si>
  <si>
    <t>MELANODERMA, 1,70M, 36ANOS</t>
  </si>
  <si>
    <t>PERFURO-CONTUNDENTE/PERFURO-CORTANTE</t>
  </si>
  <si>
    <t>0270.9/2020</t>
  </si>
  <si>
    <t>9207/2020</t>
  </si>
  <si>
    <t>D671662</t>
  </si>
  <si>
    <t>107952/107962</t>
  </si>
  <si>
    <t>4ª DPH- DHPP</t>
  </si>
  <si>
    <t>RUA 1ª TRAVESSA PRINCIPE DA BEIRA, Nº 25, JIQUIÁ, RECIFE</t>
  </si>
  <si>
    <t xml:space="preserve">JARLON TAVARES DA SILVA / IDENTIDADE DESCONHECIDA (MASCULINO) </t>
  </si>
  <si>
    <t>FAIODERMA, 1,78 M, 18 ANOS / MELANODERMA, 1,75M, 25 ANOS</t>
  </si>
  <si>
    <t>0271.9/2020</t>
  </si>
  <si>
    <t>9214/2020</t>
  </si>
  <si>
    <t>D671677</t>
  </si>
  <si>
    <t>RUA CAPITÃO JOÃO SANTIAGO, CURADO II, JABOATÃO DOS GUARARAPES-PE</t>
  </si>
  <si>
    <t>LEUCODERMA, 1,70M, 29ANOS</t>
  </si>
  <si>
    <t>0272.9/2020</t>
  </si>
  <si>
    <t>9278/2020</t>
  </si>
  <si>
    <t>D671726</t>
  </si>
  <si>
    <t>RUA NELSINA PEREIRA, SN, SANTA TEREZA, OLINDA-PE</t>
  </si>
  <si>
    <t>EDUARDO DOS SANTOS FERREIRA CALADO</t>
  </si>
  <si>
    <t>FAIODERMA, 1,70M, 22 ANOS</t>
  </si>
  <si>
    <t>0273.9/2020</t>
  </si>
  <si>
    <t>9904/2020</t>
  </si>
  <si>
    <t>D671737</t>
  </si>
  <si>
    <t>14ª DPH-DHMN</t>
  </si>
  <si>
    <t>ENGENHO TIRIRI, ZONA RURAL, CABO DE SANTO AGOSTINHO-PE</t>
  </si>
  <si>
    <t>JOSÉ AILTON DA SILVA VIANA</t>
  </si>
  <si>
    <t>FAIODERMA, 1,70m, 25 anos</t>
  </si>
  <si>
    <t>0274.9/2020</t>
  </si>
  <si>
    <t>9286/2020</t>
  </si>
  <si>
    <t>D671760</t>
  </si>
  <si>
    <t>ESTRADA VELHA DE COMPORTA, COMPORTA, JABOATÃO - PE</t>
  </si>
  <si>
    <t>ADRIANO LAURINDO DE LIMA</t>
  </si>
  <si>
    <t>FAIODERMA, 1,75M, ANOS</t>
  </si>
  <si>
    <t>0275.9/2020</t>
  </si>
  <si>
    <t>9325/2020</t>
  </si>
  <si>
    <t>D671796</t>
  </si>
  <si>
    <t>RUA DOS PAULISTANOS, ALDEIA, CAMARAGIBE-PE</t>
  </si>
  <si>
    <t>MARCONIS SANTOS DE OLIVEIRA</t>
  </si>
  <si>
    <t>FAIODERMA, 1,70M, 31 ANOS</t>
  </si>
  <si>
    <t>0276.9/2020</t>
  </si>
  <si>
    <t>9297/2020</t>
  </si>
  <si>
    <t>D671805</t>
  </si>
  <si>
    <t>RUA JATEÍ, CADEIAS, JABOATÃO</t>
  </si>
  <si>
    <t>JOAB LUIZ DA MATA</t>
  </si>
  <si>
    <t>FAIODERMA, 1,75M, 34 ANOS</t>
  </si>
  <si>
    <t>0277.9/2020</t>
  </si>
  <si>
    <t>9310/2020</t>
  </si>
  <si>
    <t>28/30/2020</t>
  </si>
  <si>
    <t>D671803</t>
  </si>
  <si>
    <t>U006</t>
  </si>
  <si>
    <t>TRAVESSA 1A. DA VERDE, CURADO II, JABOATÃO</t>
  </si>
  <si>
    <t>RONALDO FRANCISCO MARQUES; RENATO ROBERTO DA SILVA</t>
  </si>
  <si>
    <t>FAIODERMA, 1,68, 25A NOS E LEUCODERMA, 175, 25 ANOS</t>
  </si>
  <si>
    <t>PÉRFURO-CONTUDENTE, PÉRFURO-CORTANTE</t>
  </si>
  <si>
    <t>0278.9/2020</t>
  </si>
  <si>
    <t>9298/2020</t>
  </si>
  <si>
    <t>D671802</t>
  </si>
  <si>
    <t>COMUNIDADE ARARA 2, ENTRADA DE SANTA MONICA, CAMARAGIBE</t>
  </si>
  <si>
    <t>DIEGO HENRIQUE DA CUNHA</t>
  </si>
  <si>
    <t>LEUCODERMA, 1,70M, 28 ANOS</t>
  </si>
  <si>
    <t>0279.9/2020</t>
  </si>
  <si>
    <t>9311/2020</t>
  </si>
  <si>
    <t>D671834</t>
  </si>
  <si>
    <t>R. MARIANO TEIXEIRA, 77, PEIXINHOS, OLINDA - PE</t>
  </si>
  <si>
    <t>OSVALDO ALVES DA SILVA FILHO</t>
  </si>
  <si>
    <t xml:space="preserve">FAIODERMA, 1,70, 26 ANOS </t>
  </si>
  <si>
    <t>PÉRFUROCONTUNDENTE,. CONTUNDENTE, CORTOCONTUNDENTE</t>
  </si>
  <si>
    <t>0280.9/2020</t>
  </si>
  <si>
    <t>9313/2020</t>
  </si>
  <si>
    <t>D671872</t>
  </si>
  <si>
    <t>RUA SITIO SÃO BRAZ, SÍTIO SÃO BRAZ, RECIFE</t>
  </si>
  <si>
    <t>ADILSON ANTONIO DOS SANTOS</t>
  </si>
  <si>
    <t xml:space="preserve">FAIODERMA, 1,70, 30 ANOS </t>
  </si>
  <si>
    <t>0281.9/2020</t>
  </si>
  <si>
    <t>9317/2020</t>
  </si>
  <si>
    <t>D671868</t>
  </si>
  <si>
    <t>RUA ALMIRANTE TAMANDARÉ, S/N - ORLA DE RIO DOCE</t>
  </si>
  <si>
    <t>JOSÉ GERALDO VIEIRA DE AMORIM NETO</t>
  </si>
  <si>
    <t>MELANODERMA, 1,80, 26 ANOS</t>
  </si>
  <si>
    <t>0282.9/2020</t>
  </si>
  <si>
    <t>9319/2020</t>
  </si>
  <si>
    <t>D671884</t>
  </si>
  <si>
    <t>13ª DPH - DHMN</t>
  </si>
  <si>
    <t>R. EGITO, Nº 238, SUCUPIRA, JABOATÃO DOS GUARARAPES - PE</t>
  </si>
  <si>
    <t xml:space="preserve">FAIODERMA, 1,70, 20 ANOS </t>
  </si>
  <si>
    <t>0283.9/2020</t>
  </si>
  <si>
    <t>9321/2020</t>
  </si>
  <si>
    <t>D671904</t>
  </si>
  <si>
    <t>107959/107945</t>
  </si>
  <si>
    <t>AV. CHAGAS FERREIRA, 695, PASSARINHO, RECIFE-PE</t>
  </si>
  <si>
    <t>IDENTIDADE DESCONHECIDA; PEDRO HENRIQUE DA SILVA</t>
  </si>
  <si>
    <t>FAIODERMA, 1,70, 31 ANOS; LEUCODERMA, 1,70, 16 ANOS</t>
  </si>
  <si>
    <t>0284.9/2020</t>
  </si>
  <si>
    <t>9322/2020</t>
  </si>
  <si>
    <t>D671910</t>
  </si>
  <si>
    <t>15ª DPH - DHMS</t>
  </si>
  <si>
    <t>RUA ESPERANÇA, Nº96, PORTO DE GALINHAS, IPOJUCA</t>
  </si>
  <si>
    <t xml:space="preserve">FAIODERMA, 1,70, 25 ANOS </t>
  </si>
  <si>
    <t>PÉRFURO-CONTUNDENTE / CORTO-CONTUNDENTE</t>
  </si>
  <si>
    <t>0285.9/2020</t>
  </si>
  <si>
    <t>9328/2020</t>
  </si>
  <si>
    <t>D671933</t>
  </si>
  <si>
    <t>RUA SANTO AMARO, PEIXINHOS, OLINDA</t>
  </si>
  <si>
    <t>ERIC DA SILVA</t>
  </si>
  <si>
    <t>0286.9/2020</t>
  </si>
  <si>
    <t>9329/2020</t>
  </si>
  <si>
    <t>D671939</t>
  </si>
  <si>
    <t xml:space="preserve">                     NÃO</t>
  </si>
  <si>
    <t xml:space="preserve">                               RANON BARROS BEZERRA</t>
  </si>
  <si>
    <t xml:space="preserve">                  ANDREZA CRISTINA MAIA DOS SANTOS</t>
  </si>
  <si>
    <t xml:space="preserve">                           16:00</t>
  </si>
  <si>
    <t xml:space="preserve">        14ª DPH- DHMS</t>
  </si>
  <si>
    <t xml:space="preserve">                                                                            RUA 29 DE DEZEMBRO, SUAPE, CABO- PE</t>
  </si>
  <si>
    <t>0287.9/2020</t>
  </si>
  <si>
    <t>9879/2020</t>
  </si>
  <si>
    <t>D671978</t>
  </si>
  <si>
    <t>2°DPH-DHPP</t>
  </si>
  <si>
    <t>RUA PETROVINA, N°80, AGUA FRIA, RECIFE-PE</t>
  </si>
  <si>
    <t>JOSENILDO LEITE DE MOURA</t>
  </si>
  <si>
    <t>FAIODERMA, 1,70M, 40 ANOS</t>
  </si>
  <si>
    <t>0288.9/2020</t>
  </si>
  <si>
    <t>9341/2020</t>
  </si>
  <si>
    <t>D672007</t>
  </si>
  <si>
    <t>13 °DPH-DHPP</t>
  </si>
  <si>
    <t>RUA MARIA DE FATIMA, CONCEICAO, MORENO-PE</t>
  </si>
  <si>
    <t>JOSÉ FERNANDO SILVA DOS SANTOS</t>
  </si>
  <si>
    <t>FAIODERMA, 1,65M, 18 ANOS</t>
  </si>
  <si>
    <t>0289.9/2020</t>
  </si>
  <si>
    <t>9342/2020</t>
  </si>
  <si>
    <t>D672018</t>
  </si>
  <si>
    <t>RUA DOS MILAGRES S/N IBURA- PE</t>
  </si>
  <si>
    <t>TERTULIANO JOAO LOURENÇO</t>
  </si>
  <si>
    <t>FAIODERMA, 1,65M, 29 ANOS</t>
  </si>
  <si>
    <t>0290.9/2020</t>
  </si>
  <si>
    <t>9443/2020</t>
  </si>
  <si>
    <t>D672072</t>
  </si>
  <si>
    <t>14ªDPH-DHMS</t>
  </si>
  <si>
    <t>ARARIBA DE BAIXO, Z. RURAL, CABO ST AUGUSTINHO</t>
  </si>
  <si>
    <t>FAIODERMA, 1,70m.</t>
  </si>
  <si>
    <t>0291.9/2020</t>
  </si>
  <si>
    <t>9479/2020</t>
  </si>
  <si>
    <t>D672075</t>
  </si>
  <si>
    <t>PRAIA DO SOSSEGO, TRAVESSIA DA BALSA, ITAMARACÁ-PE</t>
  </si>
  <si>
    <t>EDSON FELIPE NASCIMENTO SANTOS</t>
  </si>
  <si>
    <t>FAIODERMA, 1,70m, 24 ANOS</t>
  </si>
  <si>
    <t>0292.9/2020</t>
  </si>
  <si>
    <t>9480/2020</t>
  </si>
  <si>
    <t>D672084</t>
  </si>
  <si>
    <t>RUA 175, CAETES I, ABREU E LIMA</t>
  </si>
  <si>
    <t>FAIODERMA, 1,75m, 50 ANOS</t>
  </si>
  <si>
    <t>0293.9/2020</t>
  </si>
  <si>
    <t>9499/2020</t>
  </si>
  <si>
    <t>D672127</t>
  </si>
  <si>
    <t>15ªDPH- DHMS</t>
  </si>
  <si>
    <t>RUA NOVA CAMELA, 10, DISTRITO DE CAMELA</t>
  </si>
  <si>
    <t>JOSÉ VICTOR DA SILVA</t>
  </si>
  <si>
    <t>FAIODERMA, 1,65, 15 ANOS</t>
  </si>
  <si>
    <t>0294.9/2020</t>
  </si>
  <si>
    <t>9500/2020</t>
  </si>
  <si>
    <t>D672124</t>
  </si>
  <si>
    <t>JOÃO FELIPE DE LIMA FURTADO</t>
  </si>
  <si>
    <t>3ªDPH-DHPP</t>
  </si>
  <si>
    <t>AV. SÃO PAULO, UR II, IBURA</t>
  </si>
  <si>
    <t>ADRIANO ALVES DE FREITAS</t>
  </si>
  <si>
    <t>FAIODERMA, 1,75, 42</t>
  </si>
  <si>
    <t>0295.9/2020</t>
  </si>
  <si>
    <t>9560/2020</t>
  </si>
  <si>
    <t>D672160</t>
  </si>
  <si>
    <t>11ªDPH- DHMS</t>
  </si>
  <si>
    <t>BR 101, EMBAIXO DO VIADUTO PROX A VITARELA, JABOATÃO DOS GUARARAPES</t>
  </si>
  <si>
    <t>DIOGO HENRIQUE VASCONCELOS DE MEIRELES</t>
  </si>
  <si>
    <t>FAIODERMA, 1,75, 26 ANOS</t>
  </si>
  <si>
    <t>CORTO-CONTUDENTE</t>
  </si>
  <si>
    <t>0296.9/2020</t>
  </si>
  <si>
    <t>9588/2020</t>
  </si>
  <si>
    <t>D672173</t>
  </si>
  <si>
    <t>MAGNO LIMA</t>
  </si>
  <si>
    <t>ESTRADA DA CAENGA, BEBERIBE</t>
  </si>
  <si>
    <t>JOSE VITOR BATISTA COSTA</t>
  </si>
  <si>
    <t>FAIODERMA, 1,70, 25 ANOS</t>
  </si>
  <si>
    <t>0297.9/2020</t>
  </si>
  <si>
    <t>9619/2020</t>
  </si>
  <si>
    <t>D672242</t>
  </si>
  <si>
    <t>RUA DO REDENTOR, SANTANA, CAMARAGIBE</t>
  </si>
  <si>
    <t>FAIODERMA, 1,70, 30 ANOS</t>
  </si>
  <si>
    <t>0298.9/2020</t>
  </si>
  <si>
    <t>9701/2020</t>
  </si>
  <si>
    <t>D672284</t>
  </si>
  <si>
    <t>5ºDPH - DHPP</t>
  </si>
  <si>
    <t>RUA SAPUCAIA DO SUL, BEBERIBE, RECIFE - PE</t>
  </si>
  <si>
    <t>ABRIL</t>
  </si>
  <si>
    <t>0299.9/2020</t>
  </si>
  <si>
    <t>9707/2020</t>
  </si>
  <si>
    <t>D672275</t>
  </si>
  <si>
    <t>13ªDPH - DHMS</t>
  </si>
  <si>
    <t>AV. BEIRA RIO, JARDIM JORDÃO, JABOATÃO DOS GUARARAPES - PE</t>
  </si>
  <si>
    <t>FAIODERMA, 1,70, +-55 ANOS</t>
  </si>
  <si>
    <t>0300.9/2020</t>
  </si>
  <si>
    <t>9721/2020</t>
  </si>
  <si>
    <t>D672344</t>
  </si>
  <si>
    <t>12ªDPH - DHMS</t>
  </si>
  <si>
    <t>RUA GRUPIARA 60, BARRA DE JANGADA</t>
  </si>
  <si>
    <t>FAIODERMA, 1,65, +-21 ANOS</t>
  </si>
  <si>
    <t>0301.9/2020</t>
  </si>
  <si>
    <t>9794/2020</t>
  </si>
  <si>
    <t>D672382</t>
  </si>
  <si>
    <t>108212 e 108234</t>
  </si>
  <si>
    <t>1ª TRAVESSA QUIXAMBÁ, 60, BOMBA DO HEMETÉRIO, RECIFE-PE</t>
  </si>
  <si>
    <t>GUILHERME AUGUSTO GOMES DE ALMEIDA e CASSIO ROBERTO GOMES DA SILVA</t>
  </si>
  <si>
    <t>0302.9/2020</t>
  </si>
  <si>
    <t>9800/2020</t>
  </si>
  <si>
    <t>D672405</t>
  </si>
  <si>
    <t>RUA 5, Nº 19, PONTE DOS CARVALHOS, CABO DE SANTO AGOSTINHO</t>
  </si>
  <si>
    <t>ELIENE BARBOSA DOS SANTOS</t>
  </si>
  <si>
    <t>FAIODERMA, 1,65, 23 ANOS</t>
  </si>
  <si>
    <t>0303.9/2020</t>
  </si>
  <si>
    <t>9803/2020</t>
  </si>
  <si>
    <t>D672414</t>
  </si>
  <si>
    <t>RUA PROF. PEDRO AUGUSTO CARNEIRO LEÃO, IMBIRIBEIRA, RECIFE-PE</t>
  </si>
  <si>
    <t>FAIODERMA, 1,70M, 32 ANOS</t>
  </si>
  <si>
    <t>CONTUNDENTE / CORTO-CONTUNDENTE</t>
  </si>
  <si>
    <t>0304.9/2020</t>
  </si>
  <si>
    <t>9880/2020</t>
  </si>
  <si>
    <t>D672496</t>
  </si>
  <si>
    <t>RUA CORBELIA, TORROES, RECIFE-PE</t>
  </si>
  <si>
    <t xml:space="preserve">BRUNO TEOTONIO DA SILVA SANTOS </t>
  </si>
  <si>
    <t>MELANODERMA, 1,70, 24ANOS</t>
  </si>
  <si>
    <t>0305.9/2020</t>
  </si>
  <si>
    <t>9883/2020</t>
  </si>
  <si>
    <t>D672514</t>
  </si>
  <si>
    <t>AV. PERNAMBUCO, Nº88, CENTRO, CAMARAGIBE-PE</t>
  </si>
  <si>
    <t>EDSON CAMPELO DA SILVA</t>
  </si>
  <si>
    <t>0306.9/2020</t>
  </si>
  <si>
    <t>9900/2020</t>
  </si>
  <si>
    <t>D672574</t>
  </si>
  <si>
    <t>VICTOR SOUZA</t>
  </si>
  <si>
    <t>9°DPH-DHPP</t>
  </si>
  <si>
    <t>RUA JOÃO FERNANDO DA CRUZ, BULTRINS, OLINDA-PE</t>
  </si>
  <si>
    <t>JOAO VICTOR DE OLIVEIRA</t>
  </si>
  <si>
    <t>FAIODERMA, 1,60, 17 ANOS</t>
  </si>
  <si>
    <t>0307.9/2020</t>
  </si>
  <si>
    <t>9912/2020</t>
  </si>
  <si>
    <t>D672628</t>
  </si>
  <si>
    <t>12°DPH-DHPP</t>
  </si>
  <si>
    <t>RUA SÃO SEBASTIÃO, 1200, CAJUEIRO SECO, JABOATÃO-PE</t>
  </si>
  <si>
    <t>WELLINGTON GOLÇALVES BATISTA</t>
  </si>
  <si>
    <t>FAIODERMA, 1,70M,29ANOS</t>
  </si>
  <si>
    <t>0308.9/2020</t>
  </si>
  <si>
    <t>9914/2020</t>
  </si>
  <si>
    <t>D672635</t>
  </si>
  <si>
    <t>RUA APIABA, 19, VILA SANTA LUZIA (TORRE), RECIFE-PE</t>
  </si>
  <si>
    <t>TIAGO VICENTE DA SILVA</t>
  </si>
  <si>
    <t xml:space="preserve">FAIODERMA, 1,65, 24 ANOS </t>
  </si>
  <si>
    <t>0309.9/2020</t>
  </si>
  <si>
    <t>9920/2020</t>
  </si>
  <si>
    <t>D672650</t>
  </si>
  <si>
    <t>6ª DPH-DHPP</t>
  </si>
  <si>
    <t>RUA FORÇA ESTRANHA (LOTEAMENTO ENCANTO DE IGARASSU) - CRUZ DE REBOUÇAS</t>
  </si>
  <si>
    <t>ELIABE SANTOS DA ROCHA</t>
  </si>
  <si>
    <t>FAIODERMA, 1,65,25 ANOS</t>
  </si>
  <si>
    <t>0310.9/2020</t>
  </si>
  <si>
    <t>9944/2020</t>
  </si>
  <si>
    <t>D672725</t>
  </si>
  <si>
    <t>TRAVESSA HERMÍLIO GOMES, 143, CAMPO GRANDE, RECIFE-PE</t>
  </si>
  <si>
    <t>ALISSON TAVARES DA SILVA</t>
  </si>
  <si>
    <t>FAIODERMA, 1,65M, 17 ANOS</t>
  </si>
  <si>
    <t>0311.9/2020</t>
  </si>
  <si>
    <t>9945/2020</t>
  </si>
  <si>
    <t>D672724</t>
  </si>
  <si>
    <t>RUA CARUARU, N°36, JARDIM BRASIL II, OLINDA-PE</t>
  </si>
  <si>
    <t>LEONARDO ANTONIO DE BARROS</t>
  </si>
  <si>
    <t>FAIODERMA, 1,65M, 34 ANOS</t>
  </si>
  <si>
    <t>0312.9/2020</t>
  </si>
  <si>
    <t>9946/2020</t>
  </si>
  <si>
    <t>D672737</t>
  </si>
  <si>
    <t>R ROSA AMELIA DA PAZ, 105, PIEDADE, JABOOATAO,</t>
  </si>
  <si>
    <t>JOSÉ GERONIMO DA SILVA JR</t>
  </si>
  <si>
    <t>FAIODERMA, 1,70,25 ANOS</t>
  </si>
  <si>
    <t>0313.9/2020</t>
  </si>
  <si>
    <t>9948/2020</t>
  </si>
  <si>
    <t>D672743</t>
  </si>
  <si>
    <t>RUA ENGENHO CEDRO, CIDADE GARAPU, CABO DE SANTO AGOSTINHO</t>
  </si>
  <si>
    <t>VALDOMIRO LORENÇO FERREIRA FILHO</t>
  </si>
  <si>
    <t>FAIODERMA, 1,70M, 35 ANOS</t>
  </si>
  <si>
    <t>0314.9/2020</t>
  </si>
  <si>
    <t>10109/2020</t>
  </si>
  <si>
    <t>D672805</t>
  </si>
  <si>
    <t>RUA OSÓRIO BORBA, N°261, PIEDADE-JABOATÃO DOS GUARARAPES-PE</t>
  </si>
  <si>
    <t>FABIO FERREIRA DA SILVA</t>
  </si>
  <si>
    <t>FAIODERMA, 1,70, 32 ANOS</t>
  </si>
  <si>
    <t>0315.9/2020</t>
  </si>
  <si>
    <t>10055/2020</t>
  </si>
  <si>
    <t>D672791</t>
  </si>
  <si>
    <t>ANDRE LUNA</t>
  </si>
  <si>
    <t>8ª DPH - DHMN</t>
  </si>
  <si>
    <t>DENTRO DO QUARTEL  DE INSTRUÇÃO DO EXERCITO,ZONA RURAL, ARAÇOIABA-PE</t>
  </si>
  <si>
    <t>MARLON NASCIMENTO MORENO DA SILVA</t>
  </si>
  <si>
    <t>FAIODERMA, 1,73M, 26 ANOS</t>
  </si>
  <si>
    <t>0316.9/2020</t>
  </si>
  <si>
    <t>10111/2020</t>
  </si>
  <si>
    <t>D672833</t>
  </si>
  <si>
    <t>RUA 23, S/N, ALTO DA BOA VISTA, CABO DE SANTO AGOSTINHO</t>
  </si>
  <si>
    <t>LEANDRO VITOR DE LIMA</t>
  </si>
  <si>
    <t>FAIDOERMA, 1,70, 26 ANOS</t>
  </si>
  <si>
    <t>0317.9/2020</t>
  </si>
  <si>
    <t>10078/2020</t>
  </si>
  <si>
    <t>D672840</t>
  </si>
  <si>
    <t>LOTEAMENTO NOVO BOTAFOGO, BOTAFOGO, ITAPISSUMA</t>
  </si>
  <si>
    <t>EMERSON JOSÉ DE FRANÇA</t>
  </si>
  <si>
    <t>FAIODERMA, 1,75M, 35 ANOS</t>
  </si>
  <si>
    <t>0318.9/2020</t>
  </si>
  <si>
    <t>10080/2020</t>
  </si>
  <si>
    <t>D672851</t>
  </si>
  <si>
    <t>QUADRA 108- VILA CLAUDETE- CABO DE SANTO AGOSTINHO-PE</t>
  </si>
  <si>
    <t>WANDERSON EDNALDO DA SILVA</t>
  </si>
  <si>
    <t>FAIDOERMA, 1,70, 30 ANOS</t>
  </si>
  <si>
    <t>0319.9/2020</t>
  </si>
  <si>
    <t>10114/2020</t>
  </si>
  <si>
    <t>D672850</t>
  </si>
  <si>
    <t>AV RIO CAPIBARIBE- SÃO JOSE RECIFE</t>
  </si>
  <si>
    <t>JEAN GOMES DA SILVA</t>
  </si>
  <si>
    <t>FAIODERMA, 1,65m, 25ANOS</t>
  </si>
  <si>
    <t>0320.9/2020</t>
  </si>
  <si>
    <t>10086/2020</t>
  </si>
  <si>
    <t>D672857</t>
  </si>
  <si>
    <t xml:space="preserve"> RODA DE FOGO, TORRÕES, RECIFE-PE</t>
  </si>
  <si>
    <t>EDHERSON TAVARES DA SILVA</t>
  </si>
  <si>
    <t>0321.9/2020</t>
  </si>
  <si>
    <t>10099/2020</t>
  </si>
  <si>
    <t>D672878</t>
  </si>
  <si>
    <t>RUA ERNESTINA BATISTA, PONTEZINHA, CABO DE SANTO AGOSTINHO-PE</t>
  </si>
  <si>
    <t>JOSÉ FLORISVALDO MENDES DA SILVA</t>
  </si>
  <si>
    <t>FAIODERMA, 1,70M, 36 ANOS</t>
  </si>
  <si>
    <t>0322.9/2020</t>
  </si>
  <si>
    <t>10126/2020</t>
  </si>
  <si>
    <t>D672910</t>
  </si>
  <si>
    <t xml:space="preserve"> PE-28, ZONA RURAL, CABO</t>
  </si>
  <si>
    <t>FAIODERMA, 1,70M, 30 ANOS</t>
  </si>
  <si>
    <t>0323.9/2020</t>
  </si>
  <si>
    <t>10134/2020</t>
  </si>
  <si>
    <t>D672931</t>
  </si>
  <si>
    <t>RUA SERRA DA RUSSA, ZUMBI DO PACHECO, JABOATÃO DOS GUARARAPES - PE</t>
  </si>
  <si>
    <t>JEAN PIERRE DA SILVA DIAS</t>
  </si>
  <si>
    <t>0324.9/2020</t>
  </si>
  <si>
    <t>10133/2020</t>
  </si>
  <si>
    <t>D672929</t>
  </si>
  <si>
    <t>CRUZAMENTO DA RUA PADRE ANCHIETA E RUA JOSÉ BONIFACIO, TORRE, RECIFE</t>
  </si>
  <si>
    <t>PLINIO LIMA FERREIRA</t>
  </si>
  <si>
    <t>FAIODERMA, 1,65M, +- 25 ANOS</t>
  </si>
  <si>
    <t>0325.9/2020</t>
  </si>
  <si>
    <t>10140/2020</t>
  </si>
  <si>
    <t>D672950</t>
  </si>
  <si>
    <t>RUA JOVEM JOÃO SANTOS NETO, COHAB, RECIFE</t>
  </si>
  <si>
    <t>BRUNO EDUARDO DA SILVA MARTINS BEZERRA</t>
  </si>
  <si>
    <t>LEUCODERMA, 1,75M, 17 ANOS</t>
  </si>
  <si>
    <t>326.9/2020</t>
  </si>
  <si>
    <t>10187/2020</t>
  </si>
  <si>
    <t>D672994</t>
  </si>
  <si>
    <t>RUA ELÁDIO RAMOS, 309, BOA VIAGEM, RECIFE-PE</t>
  </si>
  <si>
    <t>LEUCODERMA, 1,75M, 22 ANOS</t>
  </si>
  <si>
    <t>327.9/2020</t>
  </si>
  <si>
    <t>10201/2020</t>
  </si>
  <si>
    <t>D673005</t>
  </si>
  <si>
    <t>6a. DPH</t>
  </si>
  <si>
    <t>RUA PROJETADA, S/N, CENTRO DE IGARASSU</t>
  </si>
  <si>
    <t>JONATAN EDÉSIO DA SILVA</t>
  </si>
  <si>
    <t>FAIODERMA, 1,80M, 50 ANOS</t>
  </si>
  <si>
    <t>328.9/2020</t>
  </si>
  <si>
    <t>10191/2020</t>
  </si>
  <si>
    <t>D673001</t>
  </si>
  <si>
    <t>1 TRAV ALTO DA TELHA, PASSARINHO RECIFE</t>
  </si>
  <si>
    <t>RICHARD FERREIRA DE LIMA</t>
  </si>
  <si>
    <t>FAIODERMA, 1,70M, 45 ANOS</t>
  </si>
  <si>
    <t>329.9/2020</t>
  </si>
  <si>
    <t>10227/2020</t>
  </si>
  <si>
    <t>D673042</t>
  </si>
  <si>
    <t>4a. DPH</t>
  </si>
  <si>
    <t>RUA GROSÉLIA, ALTURA DO N. 285, AREIAS, RECIFE-PE</t>
  </si>
  <si>
    <t>CLEOMENES JOSÉ GOMES DA SILVA</t>
  </si>
  <si>
    <t>FAIODERMA, 1,70M 44 ANOS</t>
  </si>
  <si>
    <t>330.9/2020</t>
  </si>
  <si>
    <t>10231/2020</t>
  </si>
  <si>
    <t>D673064</t>
  </si>
  <si>
    <t>7°DPH-DHMN</t>
  </si>
  <si>
    <t>RUA JOSÉ RAMOS DE VASCONCELOS, N° 636, PAU AMARELO, PAULISTA-PE</t>
  </si>
  <si>
    <t>ELIVELTON PACELO RODRIGUES PINTO</t>
  </si>
  <si>
    <t>FAIODERMA, 1,70M, 28 ANOS</t>
  </si>
  <si>
    <t>0331.9/2020</t>
  </si>
  <si>
    <t>10326/2020</t>
  </si>
  <si>
    <t>D673069</t>
  </si>
  <si>
    <t>AUGUSTO CESAR</t>
  </si>
  <si>
    <t>10°DPH-DHMN</t>
  </si>
  <si>
    <t>RUA PRESIDENTE HONÓRIO HERMETO, SN, COSME E DAMIÃO, VARZEA, RECIFE-PE</t>
  </si>
  <si>
    <t>ADEILDO BATISTA DE OLIVEIRA FILHO</t>
  </si>
  <si>
    <t>FAIODERMA, 1,65m, 30 ANOS</t>
  </si>
  <si>
    <t>0332.9/2020</t>
  </si>
  <si>
    <t>10302/2020</t>
  </si>
  <si>
    <t>D673115</t>
  </si>
  <si>
    <t>10ª DPH DHMS</t>
  </si>
  <si>
    <t>RODOVIA BR 408, MURIBARA, SÃO LOURENÇO DA MATA - PE</t>
  </si>
  <si>
    <t>LUIZ CARLOS VITORINO DA PAZ</t>
  </si>
  <si>
    <t>FAIODERMA, 1,75M, 56 ANOS</t>
  </si>
  <si>
    <t>0333.9/2020</t>
  </si>
  <si>
    <t>10321/2020</t>
  </si>
  <si>
    <t>D673110</t>
  </si>
  <si>
    <t>BR-101, KM95,5, USINA BOM JESUS, CABO</t>
  </si>
  <si>
    <t>FAIODERMA, 1,70M, +/-38ANOS</t>
  </si>
  <si>
    <t>0334.9/2020</t>
  </si>
  <si>
    <t>10322/2020</t>
  </si>
  <si>
    <t>D673139</t>
  </si>
  <si>
    <t>MAGNNO FEITOSA</t>
  </si>
  <si>
    <t>6ª DPH DHMN</t>
  </si>
  <si>
    <t>RUA CAMPOS DO ORIENTE, CRUZ DE REBOUÇAS, IGARASSU - PE</t>
  </si>
  <si>
    <t>FAIODERMA, 1,70M, +/-55ANOS</t>
  </si>
  <si>
    <t>0335.9/2020</t>
  </si>
  <si>
    <t>10330/2020</t>
  </si>
  <si>
    <t>D673186</t>
  </si>
  <si>
    <t>2ª DPH DHPP</t>
  </si>
  <si>
    <t>RUA MARACAJÁ, 88, CAMPO GRANDE, RECIFE</t>
  </si>
  <si>
    <t>ANTONIO CARLOS RIBEIRO DA SILVA</t>
  </si>
  <si>
    <t>FAIODERMA, 1,75M, 38 ANOS</t>
  </si>
  <si>
    <t>0336.9/2020</t>
  </si>
  <si>
    <t>10439/2020</t>
  </si>
  <si>
    <t>D673254</t>
  </si>
  <si>
    <t>10ª DPH DHPP</t>
  </si>
  <si>
    <t>RUA TOBIAS BARRETO, 50, PENEDO, SÃO LOURENÇO DA MATA</t>
  </si>
  <si>
    <t>DOUGLAS MESSIAS DA SILVA</t>
  </si>
  <si>
    <t>FAIODERMA, 29 ANOS, 1,70m</t>
  </si>
  <si>
    <t>0337.9/2020</t>
  </si>
  <si>
    <t>10373/2020</t>
  </si>
  <si>
    <t>D673267</t>
  </si>
  <si>
    <t>RUA EMANUEL BELMIRO DE SOUZA, CENTRO DE ITAPISSUMA-PE</t>
  </si>
  <si>
    <t>CIRLENE DE LIMA RODRIGUES</t>
  </si>
  <si>
    <t>FAIODERMA, 36 ANOS, 1,65m</t>
  </si>
  <si>
    <t>0338.9/2020</t>
  </si>
  <si>
    <t>10374/2020</t>
  </si>
  <si>
    <t>D673272</t>
  </si>
  <si>
    <t>14°DPH-DHMS</t>
  </si>
  <si>
    <t>RUA 23, N° 11, PONTE DOS CARVALHOS</t>
  </si>
  <si>
    <t>0339.9/2020</t>
  </si>
  <si>
    <t>10438/2020</t>
  </si>
  <si>
    <t>D673285</t>
  </si>
  <si>
    <t>6ªDPH-DHMN</t>
  </si>
  <si>
    <t>RUA ROSA PEREIRA DA CRUZ, DESTERRO, ABREU E LIMA</t>
  </si>
  <si>
    <t>SIDNEY SILVA DE SOUZA</t>
  </si>
  <si>
    <t>0340.9/2020</t>
  </si>
  <si>
    <t>10406/2020</t>
  </si>
  <si>
    <t>D673391</t>
  </si>
  <si>
    <t>NÃO ESTAVA NO LOCAL</t>
  </si>
  <si>
    <t>4ªDPH-DHMN</t>
  </si>
  <si>
    <t>PONTE ALIMONA, AFOGADOS, RECIFE-PE</t>
  </si>
  <si>
    <t>NÃO IDENTIFICADA</t>
  </si>
  <si>
    <t>0341.9/2020</t>
  </si>
  <si>
    <t>10412/2020</t>
  </si>
  <si>
    <t>D673438</t>
  </si>
  <si>
    <t>RUA DO JANGADEIRO, CANDEIAS, JABOATÃO DOS GUARARAPES</t>
  </si>
  <si>
    <t>EDUARDO FELIPE SILVA DE MESSIAS</t>
  </si>
  <si>
    <t>FAIODERMA, 1,70M, 17 ANOS</t>
  </si>
  <si>
    <t>0342.9/2020</t>
  </si>
  <si>
    <t>10448/2020</t>
  </si>
  <si>
    <t>D673474</t>
  </si>
  <si>
    <t>14ªDPH-DHMN</t>
  </si>
  <si>
    <t>RUA I, Nº 106, PONTE DOS CARVALHOS, CABO DE SANTO AGOSTINHO-PE</t>
  </si>
  <si>
    <t>JOELINGTON GOMES DE LIMA</t>
  </si>
  <si>
    <t>FAIODERMA, 1,65M, 24ANOS</t>
  </si>
  <si>
    <t>0343.9/2020</t>
  </si>
  <si>
    <t>10608/2020</t>
  </si>
  <si>
    <t>D673576</t>
  </si>
  <si>
    <t>ROBERTO WANDERLEY</t>
  </si>
  <si>
    <t>RUA CAP AURÉLIO DE ARAUJO, 310, IPUTINGA, RECIFE</t>
  </si>
  <si>
    <t>CARLOS WESLLEY MOURA DA SILVA</t>
  </si>
  <si>
    <t>FAIODERMA, 1,80M, 22 ANOS</t>
  </si>
  <si>
    <t>0344.9/2020</t>
  </si>
  <si>
    <t>10619/2020</t>
  </si>
  <si>
    <t>D673601</t>
  </si>
  <si>
    <t>RUA CONCEIÇÃO DA BARRA, VIANA, CAMARAGIBE</t>
  </si>
  <si>
    <t>FLAVIO ROGERIO FERREIRA DO NASCIMENTO</t>
  </si>
  <si>
    <t>0345.9/2020</t>
  </si>
  <si>
    <t>11.650/2020</t>
  </si>
  <si>
    <t>D673643</t>
  </si>
  <si>
    <t>PISTA PRETA; COMUNIDADE MORADA NOVA; ZONA RURAL DO CABO</t>
  </si>
  <si>
    <t>FAIODERMA, 1,75M, 25 ANOS</t>
  </si>
  <si>
    <t>0346.9/2020</t>
  </si>
  <si>
    <t>10696/2020</t>
  </si>
  <si>
    <t>D673648</t>
  </si>
  <si>
    <t>RUA CORREGO DO ABACATE, ÁGUAS COMPRIDAS, OLINDA</t>
  </si>
  <si>
    <t>MIZAEL RAMOS MOREIRA REIS</t>
  </si>
  <si>
    <t>FAIODERMA, 1,75M, 26ANOS</t>
  </si>
  <si>
    <t>0347.9/2020</t>
  </si>
  <si>
    <t>13766/2020</t>
  </si>
  <si>
    <t>D673657</t>
  </si>
  <si>
    <t>9ª DPH- DHMN</t>
  </si>
  <si>
    <t>AV. LEOPOLDINA CANUTO DE MELO, CAIXA D'ÁGUA, OLINDA-PE</t>
  </si>
  <si>
    <t>MICHEL ALVES BARBOSA</t>
  </si>
  <si>
    <t xml:space="preserve">FAIODERMA, 1,70M, </t>
  </si>
  <si>
    <t>0348.9/2020</t>
  </si>
  <si>
    <t>14154/2020</t>
  </si>
  <si>
    <t>D673670</t>
  </si>
  <si>
    <t>108722-108726</t>
  </si>
  <si>
    <t>AV. BEBERIBE COM URIEL DE HOLANDA, BEBERIBE,RECIFE-PE</t>
  </si>
  <si>
    <t>FERNANDA MARIA BENTO DA SILVA E ALESSANDRO GOMES DE LIMA</t>
  </si>
  <si>
    <t>FAIODERMAS, 1,65M - MASC./FAIODERMA 1,55M FEMININO</t>
  </si>
  <si>
    <t>0349.9/2020</t>
  </si>
  <si>
    <t>10701/2020</t>
  </si>
  <si>
    <t>D673679</t>
  </si>
  <si>
    <t>AV GENERAL MANOEL RABELO, ENGENHO VELHO, JABOATÃO DOS GUARARAPES</t>
  </si>
  <si>
    <t>FAIODERMA, 1,80M, 45ANOS</t>
  </si>
  <si>
    <t>0350.9/2020</t>
  </si>
  <si>
    <t>11015/2020</t>
  </si>
  <si>
    <t>D673699</t>
  </si>
  <si>
    <t xml:space="preserve">UP004 </t>
  </si>
  <si>
    <t>RUA INÁCIO MANOEL, 20C, ROSÁRIO, CABO DE SANTO AGOSTINHO</t>
  </si>
  <si>
    <t>FLAVIO ANASTACIO FERREIRA</t>
  </si>
  <si>
    <t>FAIODERMA, 1,65M, 32ANOS</t>
  </si>
  <si>
    <t>0351.9/2020</t>
  </si>
  <si>
    <t>10743/2020</t>
  </si>
  <si>
    <t>D673710</t>
  </si>
  <si>
    <t>BR-101, BARRO, RECIFE</t>
  </si>
  <si>
    <t>0352.9/2020</t>
  </si>
  <si>
    <t>10839/2020</t>
  </si>
  <si>
    <t>D673743</t>
  </si>
  <si>
    <t>RUA 53, IBURA, UR 11 JABOATÃO DOS GUARARAPES</t>
  </si>
  <si>
    <t>ITALO MARIANO DO AMORIM FRANCELINO</t>
  </si>
  <si>
    <t>0353.9/2020</t>
  </si>
  <si>
    <t>11003/2020</t>
  </si>
  <si>
    <t>D673821</t>
  </si>
  <si>
    <t>BR 232, RECIFE</t>
  </si>
  <si>
    <t>FAIODERMA, 1,70, 48 ANOS</t>
  </si>
  <si>
    <t>0354.9/2020</t>
  </si>
  <si>
    <t>11016/2020</t>
  </si>
  <si>
    <t>D673913</t>
  </si>
  <si>
    <t>AV. DUQUE DE CAIXIAS, MATINHA, ABREU E LIMA - PE</t>
  </si>
  <si>
    <t>FAIODERMA, 160M, 32ANOS</t>
  </si>
  <si>
    <t>0355.9/2020</t>
  </si>
  <si>
    <t>11019/2020</t>
  </si>
  <si>
    <t>D673929</t>
  </si>
  <si>
    <t>RUA BEIJA FLOR, JARDIM ATLÂNTICO, OLINDA - PE</t>
  </si>
  <si>
    <t>LUIZ CARLOS ANTONIO DA SILVA</t>
  </si>
  <si>
    <t>FAIODERMA, 1,75M, 29 ANOS</t>
  </si>
  <si>
    <t>0356.9/2020</t>
  </si>
  <si>
    <t>11029/2020</t>
  </si>
  <si>
    <t>D673956</t>
  </si>
  <si>
    <t>RUA CONSTANTINO ANTÔNIO FEITOSA, Nº252, SANTO ALEIXO, JABOATÃO DOS GUARARAPES - PE</t>
  </si>
  <si>
    <t>MARIA JOSÉ FERREIRA DA SILVA</t>
  </si>
  <si>
    <t>FAIODERMA, 1,65M, 74 ANOS</t>
  </si>
  <si>
    <t>CONTUSA</t>
  </si>
  <si>
    <t>0357.9/2020</t>
  </si>
  <si>
    <t>11069/2020</t>
  </si>
  <si>
    <t>D673976</t>
  </si>
  <si>
    <t>RUA 34 - BAIRRO CHARNECA - CABO</t>
  </si>
  <si>
    <t>ANDERSON JOSÉ DA SILVA</t>
  </si>
  <si>
    <t>0358.9/2020</t>
  </si>
  <si>
    <t>11091/2020</t>
  </si>
  <si>
    <t>D674064</t>
  </si>
  <si>
    <t>3ª TRAV. SANTA BRANCA, JARDIM PRAZERES, JABOATÃO</t>
  </si>
  <si>
    <t>MIQUEAS DOS SANTOS SILVA</t>
  </si>
  <si>
    <t>FAIODERMA, 170M, 24 ANOS</t>
  </si>
  <si>
    <t>PERFURO-CORTANTE/CONTUNDENTE</t>
  </si>
  <si>
    <t>0359.9/2020</t>
  </si>
  <si>
    <t>11096/2020</t>
  </si>
  <si>
    <t>D674093</t>
  </si>
  <si>
    <t>RUA IRLANDIA, NOSSA SENHORA DA CONCEIÇÃO, PAULISTA</t>
  </si>
  <si>
    <t>MARLON MARTINS DA SILVA</t>
  </si>
  <si>
    <t>FAIODERMA, 1,70M, 20 ANOS</t>
  </si>
  <si>
    <t>0360.9/2020</t>
  </si>
  <si>
    <t xml:space="preserve">   11100/2020</t>
  </si>
  <si>
    <t>D679121</t>
  </si>
  <si>
    <t>13ª DPH-DHMN</t>
  </si>
  <si>
    <t>RUA DO PESO, LOTEAMENTO MANASSU, SANTO ALEIXO, JABOATÃO DOS GUARARAPES</t>
  </si>
  <si>
    <t>HENRIQUE FREIRE DE OLIVEIRA</t>
  </si>
  <si>
    <t>0361.9/2020</t>
  </si>
  <si>
    <t>11192/2020</t>
  </si>
  <si>
    <t>D674182</t>
  </si>
  <si>
    <t>3ª DPH-DHMN</t>
  </si>
  <si>
    <t>AVENIDA NICOLAU COPERNICO, LAGOA DO ARAÇA, IMBIRIBEIRA, RECIFE</t>
  </si>
  <si>
    <t>1,75m, dados desconhecidos</t>
  </si>
  <si>
    <t>0362.9/2020</t>
  </si>
  <si>
    <t>11199/2020</t>
  </si>
  <si>
    <t>D674211</t>
  </si>
  <si>
    <t>MARIO MELLO</t>
  </si>
  <si>
    <t>RUA 76, CAETÉS TRÊS, ABREU E LIMA</t>
  </si>
  <si>
    <t>DARLAN JOSÉ GONÇALVES SOUZA</t>
  </si>
  <si>
    <t>FAIODERMA, 1,70M, 18 ANOS</t>
  </si>
  <si>
    <t>0363.9/2020</t>
  </si>
  <si>
    <t>11202/2020</t>
  </si>
  <si>
    <t>D674218</t>
  </si>
  <si>
    <t>RUA DANDARA, TORRÕES, RECIFE</t>
  </si>
  <si>
    <t>FAIODERMA, 1,70M, 23 ANOS</t>
  </si>
  <si>
    <t>0364.9/2020</t>
  </si>
  <si>
    <t>11224/2020</t>
  </si>
  <si>
    <t>D674243</t>
  </si>
  <si>
    <t>RAFAEL DUARTE</t>
  </si>
  <si>
    <t>RUA TOGO, JANGA, PAULISTA</t>
  </si>
  <si>
    <t>IVAN HENRIQUE DE FIGUEIREDO</t>
  </si>
  <si>
    <t>FAIODERMA, 1,70M, 47 ANOS</t>
  </si>
  <si>
    <t>0365.9/2020</t>
  </si>
  <si>
    <t>11259/2020</t>
  </si>
  <si>
    <t>D674276</t>
  </si>
  <si>
    <t>AV. DR CLAUDIO JOSÉ GUEIROS LEITE, N°2175, JANGA, PAULISTA - PE</t>
  </si>
  <si>
    <t>ANTÔNIO CARLOS DA SILVA</t>
  </si>
  <si>
    <t>0366.9/2020</t>
  </si>
  <si>
    <t>11261/2020</t>
  </si>
  <si>
    <t>D674294</t>
  </si>
  <si>
    <t>RUA PEDRO RODRIGUES DE BARROS, Nº62, CONJ. VILA IMPERIAL 1, BL: A, CAMPO GRANDE, RECIFE - PE</t>
  </si>
  <si>
    <t>JONATA FELIPE DOS SANTOS</t>
  </si>
  <si>
    <t>0367.9/2020</t>
  </si>
  <si>
    <t>11618/2020</t>
  </si>
  <si>
    <t>D674299</t>
  </si>
  <si>
    <t>AV FATOR, ALTO NOVA OLINDA, OLINDA</t>
  </si>
  <si>
    <t>JOSE LEONARDO DE LIMA</t>
  </si>
  <si>
    <t>FAIODERMA, 1,75M, 36 ANOS</t>
  </si>
  <si>
    <t>0368.9/2020</t>
  </si>
  <si>
    <t>11267/2020</t>
  </si>
  <si>
    <t>D674307</t>
  </si>
  <si>
    <t>RUA ST 03, QUADRA 61, ENSEADA DOS CORAIS, CABO DE ST AGOSTINHO - PE</t>
  </si>
  <si>
    <t>EVANDRO VALENTIM DE SOUZA</t>
  </si>
  <si>
    <t>FAIODERMA, 1,75M, 27 ANOS</t>
  </si>
  <si>
    <t>0369.9/2020</t>
  </si>
  <si>
    <t>11270/2020</t>
  </si>
  <si>
    <t>D674324</t>
  </si>
  <si>
    <t>AV. RECIFE, JARDIM SÃO PAULO, RECIFE</t>
  </si>
  <si>
    <t>FAIODERMA, 1,65M,+/-30ANOS</t>
  </si>
  <si>
    <t>0370.9/2020</t>
  </si>
  <si>
    <t>12079/2020</t>
  </si>
  <si>
    <t>D674359</t>
  </si>
  <si>
    <t>RUA DEZENOVE, N°81A, CHARNEQUINHA, CABO DE SANTO AGOSTINHO-PE</t>
  </si>
  <si>
    <t>FABIO DA SILVA SANTOS</t>
  </si>
  <si>
    <t>0371.9/2020</t>
  </si>
  <si>
    <t>11359/2020</t>
  </si>
  <si>
    <t>D674352</t>
  </si>
  <si>
    <t xml:space="preserve">9°DPH-DHMN  </t>
  </si>
  <si>
    <t xml:space="preserve">RUA DA HIERARQUIA, Nº08,  ALTO DA BONDADE OLINDA, </t>
  </si>
  <si>
    <t>ARTHUR VINICIUS SANTOS VARELA</t>
  </si>
  <si>
    <t>0372.9/2020</t>
  </si>
  <si>
    <t>11368/2020</t>
  </si>
  <si>
    <t>D674379</t>
  </si>
  <si>
    <t>15º DPH-DHMS</t>
  </si>
  <si>
    <t>RUA PEDRO SOUZA LEÃO, Nº 24, NOSSA SENHORA DO Ó - IPOJUCA</t>
  </si>
  <si>
    <t>SEVERINO MARCOS BATISTA PEREIRA</t>
  </si>
  <si>
    <t>FAIODERMA, 1,80M 37 ANOS</t>
  </si>
  <si>
    <t>0373.9/2020</t>
  </si>
  <si>
    <t xml:space="preserve"> 11367/2020</t>
  </si>
  <si>
    <t>D674385</t>
  </si>
  <si>
    <t>ALTO DA CAIXA D'ÁGUA, DESTERRO, ABREU E LIMA-PE</t>
  </si>
  <si>
    <t>ANDERSON MANOEL DA SILVA</t>
  </si>
  <si>
    <t xml:space="preserve">MELANODERMA, 1,70M, </t>
  </si>
  <si>
    <t>0374.9/2020</t>
  </si>
  <si>
    <t>11393/2020</t>
  </si>
  <si>
    <t>D674423</t>
  </si>
  <si>
    <t>12º DPH-DHMN</t>
  </si>
  <si>
    <t>1ª TRAVESSA DA UNIÃO, Nº 21, JD. PIEDADE, JABOATÃO-PE</t>
  </si>
  <si>
    <t>ANDERSON RODRIGUES RAMALHO DE MELO</t>
  </si>
  <si>
    <t>FAIODERMA, 1,80M 27 ANOS</t>
  </si>
  <si>
    <t>0375.9/2020</t>
  </si>
  <si>
    <t>11614/2020</t>
  </si>
  <si>
    <t>D674524</t>
  </si>
  <si>
    <t>14º DPH-DHMN</t>
  </si>
  <si>
    <t>ENGENHO ILHA AREEIRO, PONTE DOS CARVALHOS, CABO</t>
  </si>
  <si>
    <t>JOSÉ ARLINDO MENDES DE ANDRADE</t>
  </si>
  <si>
    <t>FAIODERMA, 1,65M 53 ANOS</t>
  </si>
  <si>
    <t>0376.9/2020</t>
  </si>
  <si>
    <t>11824/2020</t>
  </si>
  <si>
    <t>D674532</t>
  </si>
  <si>
    <t>ELIELTON BARBOSA XAVIER</t>
  </si>
  <si>
    <t>2º DPH-DHMN</t>
  </si>
  <si>
    <t>RUA C, 365, ILHA DO JOANEIRO, RECIFE-PE</t>
  </si>
  <si>
    <t>JOÃO OSMAR DA SILVA</t>
  </si>
  <si>
    <t>MELANODERMA, 1,60M, 64ANOS</t>
  </si>
  <si>
    <t>0377.9/2020</t>
  </si>
  <si>
    <t>11552/2020</t>
  </si>
  <si>
    <t>D674559</t>
  </si>
  <si>
    <t>RUA MANOEL DE SANTANA, 22, DESTERRO, ABREU E LIMA</t>
  </si>
  <si>
    <t>0378.9/2020</t>
  </si>
  <si>
    <t>11.721/2020</t>
  </si>
  <si>
    <t>D674631</t>
  </si>
  <si>
    <t>RUA FRANCISCO DE BARROS BARRETO, N 223 BOA VIAGEM</t>
  </si>
  <si>
    <t>MELANODERMA, 1,70M, 30 ANOS + -</t>
  </si>
  <si>
    <t>0379.9/2020</t>
  </si>
  <si>
    <t>11617/2020</t>
  </si>
  <si>
    <t>D674646</t>
  </si>
  <si>
    <t>11º DPH-DHMS</t>
  </si>
  <si>
    <t>RUA RIO TINTO, MURIBECA, JABOATAO</t>
  </si>
  <si>
    <t>JONATAS SOARES ALVES DE SOUZA</t>
  </si>
  <si>
    <t>FAIODERMA, 1,80M 36 ANOS</t>
  </si>
  <si>
    <t>0380.9/2020</t>
  </si>
  <si>
    <t>11619/2020</t>
  </si>
  <si>
    <t>D674655</t>
  </si>
  <si>
    <t>RUA BARRA DA GUABIRABA, Nº 83,  BOMFIM, IGARASSU - PE</t>
  </si>
  <si>
    <t>WILLIAMS ALVES DA COSTA</t>
  </si>
  <si>
    <t>0381.9/2020</t>
  </si>
  <si>
    <t>11649/2020</t>
  </si>
  <si>
    <t>D674749</t>
  </si>
  <si>
    <t>ALAMEDA DAS PEROBAS, N°165 A, CAJUEIRO SECO, JABOATÃO DOS GUARARAPEDS - PE</t>
  </si>
  <si>
    <t>EDUARDO DE MORAES ALVES</t>
  </si>
  <si>
    <t>MELANODERMA, 1,75M, 21 ANOS</t>
  </si>
  <si>
    <t>0382.9/2020</t>
  </si>
  <si>
    <t>11729/2020</t>
  </si>
  <si>
    <t>D674752</t>
  </si>
  <si>
    <t>RUA ALTO DA BELA VISTA, COMUNIDADE RUROPOLIS, RUROPOLIS, IPOJUCA - PE</t>
  </si>
  <si>
    <t>ADEMILSON JOSE GERALDO</t>
  </si>
  <si>
    <t>FAIODERMA, 35 ANOS, 1,80N</t>
  </si>
  <si>
    <t>0383.9/2020</t>
  </si>
  <si>
    <t>11656/2020</t>
  </si>
  <si>
    <t>D674777</t>
  </si>
  <si>
    <t>7ª DPH-DHMS</t>
  </si>
  <si>
    <t>RUA 152, N°11, JARDIM PAULISTA ALTO, PAULISTA-PE</t>
  </si>
  <si>
    <t>LARISSA ELLEN DA SILVA PESSOA</t>
  </si>
  <si>
    <t>FAIODERMA, 17ANOS, 1,62M</t>
  </si>
  <si>
    <t>0384.9/2020</t>
  </si>
  <si>
    <t>11730/2020</t>
  </si>
  <si>
    <t>D674820</t>
  </si>
  <si>
    <t>5ª DPH-DHMS</t>
  </si>
  <si>
    <t>RUA MACAMBÉ, ALTO JOSÉ DO PINHO, RECIFE-PE</t>
  </si>
  <si>
    <t>SIDICLEY SANTOS DA SILVA</t>
  </si>
  <si>
    <t>FAIODERMA, 25ANOS, 1,80M</t>
  </si>
  <si>
    <t>0385.9/2020</t>
  </si>
  <si>
    <t>11733/2020</t>
  </si>
  <si>
    <t>D674835</t>
  </si>
  <si>
    <t>108754 - 108755</t>
  </si>
  <si>
    <t>PROX AO SESI E AO HOSPITAL MENDO SAMPAIO, CABO</t>
  </si>
  <si>
    <t>ALESSANDRA MACHADO NUNES E VITÓRIA MARIA NUNES</t>
  </si>
  <si>
    <t>FAIODERMA, 45 ANOS, 1,65 E FAIODERMA, 18 ANOS, 1,70</t>
  </si>
  <si>
    <t>0386.9/2020</t>
  </si>
  <si>
    <t>14720/2020</t>
  </si>
  <si>
    <t>D674975</t>
  </si>
  <si>
    <t>RUA DA MACAÍBA, S/N, PASSARINHO, OLINDA</t>
  </si>
  <si>
    <t xml:space="preserve">ROBERTO SILVA DOS SANTOS </t>
  </si>
  <si>
    <t>FAIODERMA, 1,75m, 40 ANOS</t>
  </si>
  <si>
    <t>0387.9/2020</t>
  </si>
  <si>
    <t>11956/2020</t>
  </si>
  <si>
    <t>D674994</t>
  </si>
  <si>
    <t>RUA SÃO FRANCISCO, N°80, AGUAZINHA, OLINDA - PE</t>
  </si>
  <si>
    <t>SÉRGIO HENRIQUE BARBOSA DO NASCIMENTO</t>
  </si>
  <si>
    <t>FAIODERMA, 1,75m, 30 ANOS</t>
  </si>
  <si>
    <t>0388.9/2020</t>
  </si>
  <si>
    <t>12006/2020</t>
  </si>
  <si>
    <t>D675031</t>
  </si>
  <si>
    <t>11ª DPH DHMS</t>
  </si>
  <si>
    <t>TRAVESSA SÃO BENTO, N 27, JARDIM JORDÃO, JABOATÃO DOS GUARARAPES</t>
  </si>
  <si>
    <t>PATRIK FERNANDES DA SILVA MENDES</t>
  </si>
  <si>
    <t>FAIODERMA, 1,75m, +- 20 ANOS</t>
  </si>
  <si>
    <t>0389.9/2020</t>
  </si>
  <si>
    <t>12078/2020</t>
  </si>
  <si>
    <t>D675057</t>
  </si>
  <si>
    <t>RUA DAS CAROLINAS, N4512, CANDEIAS, JABOATÃO</t>
  </si>
  <si>
    <t>ARTUR AZEVEDO DE ALMEIDA</t>
  </si>
  <si>
    <t>FAIODERMA, 1,75m, 15 ANOS</t>
  </si>
  <si>
    <t>0390.9/2020</t>
  </si>
  <si>
    <t>12080/2020</t>
  </si>
  <si>
    <t>D675052</t>
  </si>
  <si>
    <t>CORREGO DO BARTOLOMEU, RECIFE-PE</t>
  </si>
  <si>
    <t>MANOEL FELIPE DE SANTANA</t>
  </si>
  <si>
    <t>FAIODERMA, 1,85M, 33ANOS</t>
  </si>
  <si>
    <t>0391.9/2020</t>
  </si>
  <si>
    <t>12081/2020</t>
  </si>
  <si>
    <t>D675043</t>
  </si>
  <si>
    <t>14DPH</t>
  </si>
  <si>
    <t>ZONA RURAL, CABO-PE</t>
  </si>
  <si>
    <t>LUIS CARLOS DO Ó</t>
  </si>
  <si>
    <t>FAIODERMA, 1,80, 17ANOS</t>
  </si>
  <si>
    <t>0392.9/2020</t>
  </si>
  <si>
    <t>12311/2020</t>
  </si>
  <si>
    <t>D675075</t>
  </si>
  <si>
    <t>RUA PROF. CLAUDIO SILVA - DOIS IRMÃOS- RECIFE - PE</t>
  </si>
  <si>
    <t>SERGIO DA SILVA BEZERRA</t>
  </si>
  <si>
    <t>FAIODERMA, 1,60, 30ANOS</t>
  </si>
  <si>
    <t>0393.9/2020</t>
  </si>
  <si>
    <t>12317/2020</t>
  </si>
  <si>
    <t>D675123</t>
  </si>
  <si>
    <t>ENGENHO MERCÊS,IPOJUCA- PE</t>
  </si>
  <si>
    <t>BRUNO HENRIQUE DOS SANTOS SILVA</t>
  </si>
  <si>
    <t>MELANODERMA, 1,75M, 18 ANOS</t>
  </si>
  <si>
    <t>CERCA ELÉTRICA</t>
  </si>
  <si>
    <t>MAIO</t>
  </si>
  <si>
    <t>0394.9/2020</t>
  </si>
  <si>
    <t>12133/2020</t>
  </si>
  <si>
    <t>D675143</t>
  </si>
  <si>
    <t>RUA NOSSA SENHORA DE LOURDES, N. 66, JARDIM JORDÃO, JABOATÃO</t>
  </si>
  <si>
    <t>CAROLINA BEATRIZ DOS SANTOS</t>
  </si>
  <si>
    <t>FAIODERMA, 1,75m, 18 ANOS</t>
  </si>
  <si>
    <t>0395.9/2020</t>
  </si>
  <si>
    <t>12140/2020</t>
  </si>
  <si>
    <t>D675146</t>
  </si>
  <si>
    <t>LANCHONETE MAK BURGUER, RUA PIERRE CÚRIE, CORDEIRO, RECIFE - PE</t>
  </si>
  <si>
    <t>LUCAS MARQUES DOS SANTOS</t>
  </si>
  <si>
    <t>FAIODERMA, 1,70m, 21 ANOS</t>
  </si>
  <si>
    <t>0396.9/2020</t>
  </si>
  <si>
    <t>12135/2020</t>
  </si>
  <si>
    <t>D675164</t>
  </si>
  <si>
    <t>RUA FELIPE CAMARÃO, JARDIM JORDÃO, JABOATÃO</t>
  </si>
  <si>
    <t>FAIODERMA, 1,80m, 30 ANOS</t>
  </si>
  <si>
    <t>0397.9/2020</t>
  </si>
  <si>
    <t>12142/2020</t>
  </si>
  <si>
    <t>D675195</t>
  </si>
  <si>
    <t>RUA BECO DO FERREIRO, SOTAVE, JABOATÃO DOS GUARARAPES - PE</t>
  </si>
  <si>
    <t>CARLOS FERNANDO DA SILVA NASCIMENTO</t>
  </si>
  <si>
    <t>PERFURO CORTANTE/CONTUNDENTE</t>
  </si>
  <si>
    <t>0398.9/2020</t>
  </si>
  <si>
    <t>12.158/2020</t>
  </si>
  <si>
    <t>D675200</t>
  </si>
  <si>
    <t>R. ALTO JOSÉ BONIFÁCIO, ALTO JOSÉ BONIFÁCIO, RECIFE - PE</t>
  </si>
  <si>
    <t>EMERSON FRANCISCO RODRIGUES DE ARAUJO</t>
  </si>
  <si>
    <t>FAIODERMA, 1,70m, 30ANOS</t>
  </si>
  <si>
    <t>0399.9/2020</t>
  </si>
  <si>
    <t>CANCELADO</t>
  </si>
  <si>
    <t>0400.9/2020</t>
  </si>
  <si>
    <t>12173/2020</t>
  </si>
  <si>
    <t>D675237</t>
  </si>
  <si>
    <t>14ª DPH - DHPP</t>
  </si>
  <si>
    <t>RUA SEBASTIÃO FRANCISCO LEAL -PONTE DOS CARVALHOS -CABO DE SANTO AGOSTINHO-PE</t>
  </si>
  <si>
    <t>MARCOS ANTÔNIO DOS SANTOS</t>
  </si>
  <si>
    <t>FAIODERMA, 1,70, 35 ANOS</t>
  </si>
  <si>
    <t>0401.9/2020</t>
  </si>
  <si>
    <t>12517/2020</t>
  </si>
  <si>
    <t>D675239</t>
  </si>
  <si>
    <t>RUA DO COMERCIO, CRUZ DE REBOUÇAS IGARASSU</t>
  </si>
  <si>
    <t>FAIODERMA, 1,70m, +OU-25 ANOS</t>
  </si>
  <si>
    <t>0402.9/2020</t>
  </si>
  <si>
    <t>12174/2020</t>
  </si>
  <si>
    <t>D675257</t>
  </si>
  <si>
    <t>RUA PRAIA DE MARAGOGI, MURIBECA, JABOATÃO DOS GUARARAPES/PE</t>
  </si>
  <si>
    <t>CRISTIANO FERREIRA DO NASCIMENTO</t>
  </si>
  <si>
    <t>FAIODERMA, 1,70m, +OU-28 ANOS</t>
  </si>
  <si>
    <t>0403.9/2020</t>
  </si>
  <si>
    <t>12178/2020</t>
  </si>
  <si>
    <t>D675283</t>
  </si>
  <si>
    <t>RUA ANTÔNIO SOARES DE LIMA, N11, TIMBI, CAMARAGIBE</t>
  </si>
  <si>
    <t>0404.9/2020</t>
  </si>
  <si>
    <t>12518/2020</t>
  </si>
  <si>
    <t>D675303</t>
  </si>
  <si>
    <t>RUA 167, CAETÉS I, ABREU E LIMA</t>
  </si>
  <si>
    <t>EDY CIRIACO PEREIRA DA SILVA</t>
  </si>
  <si>
    <t>0405.9/2020</t>
  </si>
  <si>
    <t>12184/2020</t>
  </si>
  <si>
    <t>D675310</t>
  </si>
  <si>
    <t>RUA DAS NASCENTES 06, CIDADE TABAJARA, OLINDA</t>
  </si>
  <si>
    <t>MARCOS OLIVEIRA LIMA</t>
  </si>
  <si>
    <t>0406.9/2020</t>
  </si>
  <si>
    <t>12186/2020</t>
  </si>
  <si>
    <t>D675320</t>
  </si>
  <si>
    <t>RUA DA VOLTA. AFOGADOS RECIFE</t>
  </si>
  <si>
    <t>MARCOS VINICIUS CANEL CORREIA DA SILVA</t>
  </si>
  <si>
    <t>0407.9/2020</t>
  </si>
  <si>
    <t>12189/2020</t>
  </si>
  <si>
    <t>D675325</t>
  </si>
  <si>
    <t>AV. PRESIDENTE KENNEDY, Nº 3816, AGUAZINHA, OLINDA - PE</t>
  </si>
  <si>
    <t>ADALTO FRANCISCO DA SILVA</t>
  </si>
  <si>
    <t>FAIODERMA, 1,65m, 58 ANOS</t>
  </si>
  <si>
    <t>0408.9/2020</t>
  </si>
  <si>
    <t>12195/2020</t>
  </si>
  <si>
    <t>D675323</t>
  </si>
  <si>
    <t>AÇUDE DO CURADO, PROX A LINHA DO TREM, JABOATÃO DOS GUARARAPES</t>
  </si>
  <si>
    <t>MATEUS JOSE DA SILVA</t>
  </si>
  <si>
    <t>0409.9/2020</t>
  </si>
  <si>
    <t>13268/2020</t>
  </si>
  <si>
    <t>D675364</t>
  </si>
  <si>
    <t>RUA 71, COHAB CABO</t>
  </si>
  <si>
    <t>JOASÉ DAMIAO DIAS</t>
  </si>
  <si>
    <t>FAIODERMA, 1,60m, 60 ANOS</t>
  </si>
  <si>
    <t>0410.9/2020</t>
  </si>
  <si>
    <t>12198/2020</t>
  </si>
  <si>
    <t>D675372</t>
  </si>
  <si>
    <t>AV. ANTÔNIO DA COSTA AZEVEDO, Nº2096, JARDIM BRASIL, OLINDA - PE</t>
  </si>
  <si>
    <t>RONALDO CASSIMIRO DA SILVA</t>
  </si>
  <si>
    <t>FAIODERMA, 1,75m, 37 ANOS</t>
  </si>
  <si>
    <t>0411.9/2020</t>
  </si>
  <si>
    <t>12201/2020</t>
  </si>
  <si>
    <t>D675388</t>
  </si>
  <si>
    <t>RUA SÃO JOSÉ COMUNIDADE B RES 236, SANTO ALEIXO, JABOATÃO DOS GUARARAPESRDIM BRASIL, OLINDA - PE</t>
  </si>
  <si>
    <t>JOSE FERNANDO GOMES DE SOUZA</t>
  </si>
  <si>
    <t>FAIODERMA, 1,70m, +- 47 ANOS</t>
  </si>
  <si>
    <t>0412.9/2020</t>
  </si>
  <si>
    <t>12828/2020</t>
  </si>
  <si>
    <t>sim</t>
  </si>
  <si>
    <t>D675391</t>
  </si>
  <si>
    <t>R OZIAS CABRAL DE OLIVEIRA 110, JARDIM ATALNTICO, OLINDA</t>
  </si>
  <si>
    <t>KEVEN DOUGLAS BRASILEIRO DE CARVALHO</t>
  </si>
  <si>
    <t>0413.9/2020</t>
  </si>
  <si>
    <t>12282/2020</t>
  </si>
  <si>
    <t>D675407</t>
  </si>
  <si>
    <t>CAIO WAGNER</t>
  </si>
  <si>
    <t>ENGENHO SÃO SALVADOR (BAR DA TÁBUA), MORENO - PE</t>
  </si>
  <si>
    <t>JESIEL JOSE DO NASCIMENTO CHAGAS</t>
  </si>
  <si>
    <t>FAIODERMA, 1,70m, 20ANOS</t>
  </si>
  <si>
    <t>0414.9/2020</t>
  </si>
  <si>
    <t>D675426</t>
  </si>
  <si>
    <t>ENGENHO MORENO, MORENO</t>
  </si>
  <si>
    <t>0415.9/2020</t>
  </si>
  <si>
    <t>13742.9/2020</t>
  </si>
  <si>
    <t>D675442</t>
  </si>
  <si>
    <t>9 DPH-DHMN</t>
  </si>
  <si>
    <t>RUA CAMINHO DO SOL, CIDADE TABAJARA, OLINDA-PE</t>
  </si>
  <si>
    <t>LUIZ CLAUDIO GOMES DOS SANTOS</t>
  </si>
  <si>
    <t>FAIODERMA, 1,70M, 38 ANOS</t>
  </si>
  <si>
    <t>0416.9/2020</t>
  </si>
  <si>
    <t>12289/2020</t>
  </si>
  <si>
    <t>D675451</t>
  </si>
  <si>
    <t>11DPH</t>
  </si>
  <si>
    <t>RODOVIA BR-101, JARDIM PRAZERES, JABOATÃO-PE</t>
  </si>
  <si>
    <t>JEFFERSON DA SILVA SOARES</t>
  </si>
  <si>
    <t>FAIODERMA, 1,60M, 22ANOS</t>
  </si>
  <si>
    <t>0417.9/2020</t>
  </si>
  <si>
    <t>14703/2020</t>
  </si>
  <si>
    <t>D675476</t>
  </si>
  <si>
    <t>RUA INALDO ARAÚJO, PIEDADE, JABOATÃO</t>
  </si>
  <si>
    <t xml:space="preserve">MASTERSON LINO DE MACEDO </t>
  </si>
  <si>
    <t>FAIODERMA, 1,80m, 34 ANOS</t>
  </si>
  <si>
    <t>0418.9/2020</t>
  </si>
  <si>
    <t>13740.9/2020</t>
  </si>
  <si>
    <t>D675485</t>
  </si>
  <si>
    <t>109192/109221</t>
  </si>
  <si>
    <t>RUA SUBIDA DA MANGUBA, CAIXA D'AGUA, OLINDA-PE</t>
  </si>
  <si>
    <t>FELIPE JOÃO DA SILVA/PRISCILA DANTAS DE MELO</t>
  </si>
  <si>
    <t>FAIODERMA, 1,70M, 22 ANOS/FAIODERMA, 1,60M, 31  ANOS</t>
  </si>
  <si>
    <t>0419.9/2020</t>
  </si>
  <si>
    <t>12299/2020</t>
  </si>
  <si>
    <t>D675489</t>
  </si>
  <si>
    <t>PE-15, COMPLEXO DE SALGADINHO, VARADOURO, OLINDA-PE</t>
  </si>
  <si>
    <t>FAIODERMA; +/- 22ANOS, +-/-1,70M</t>
  </si>
  <si>
    <t>0420.9/2020</t>
  </si>
  <si>
    <t>12381/2020</t>
  </si>
  <si>
    <t>D675515</t>
  </si>
  <si>
    <t>RUA ABRE CAMPO, N°26, JORDÃO BAIXO, RECIFE-PE</t>
  </si>
  <si>
    <t>GUSTAVO MARTINHO MARCELINO DA SILVA</t>
  </si>
  <si>
    <t>FAIODERMA; 28/ANOS, +-/-1,70M</t>
  </si>
  <si>
    <t>0421.9/2020</t>
  </si>
  <si>
    <t>12383/2020</t>
  </si>
  <si>
    <t>D675519</t>
  </si>
  <si>
    <t>ENGENHO SUASSUNA MIRIM, VILA PIEDADE-JABOATÃO-PE</t>
  </si>
  <si>
    <t>BRUNO JOSÉ DE LIMA DA SILVA</t>
  </si>
  <si>
    <t>FAIODERMA; 25/ANOS, +-/-1,70M</t>
  </si>
  <si>
    <t>0422.9/2020</t>
  </si>
  <si>
    <t>12384/2020</t>
  </si>
  <si>
    <t>D675525</t>
  </si>
  <si>
    <t>RUA TEREZA CARNEIRO,MACAXEIRA, RECIFE</t>
  </si>
  <si>
    <t>EDSON DOS SANTOS BERNARDO</t>
  </si>
  <si>
    <t>FAIODERMA; 49 ANOS, +-/-1,70M</t>
  </si>
  <si>
    <t>0423.9/2020</t>
  </si>
  <si>
    <t>12581/2020</t>
  </si>
  <si>
    <t>D675601</t>
  </si>
  <si>
    <t>12 DPH-DHMS</t>
  </si>
  <si>
    <t>RUA CAPANEMA, 641, BARRA DE JANGADA, JABOATAO DOS GUARARAPES-PE</t>
  </si>
  <si>
    <t>0424.9/2020</t>
  </si>
  <si>
    <t>12720/2020</t>
  </si>
  <si>
    <t>D675746</t>
  </si>
  <si>
    <t>RUA CORAÇÃO DE JESUS. MUSTARDINHA, RECIFE, PE</t>
  </si>
  <si>
    <t>FAIODERMA, +/-50 ANOS, 1,70M</t>
  </si>
  <si>
    <t>0425.9/2020</t>
  </si>
  <si>
    <t>12956/2020</t>
  </si>
  <si>
    <t>D675761</t>
  </si>
  <si>
    <t>JAIRO BRITTO</t>
  </si>
  <si>
    <t>SÍTIO CUNHEIRAS, BAIRRO CRUZ DE REBOUÇAS , IGARASSU</t>
  </si>
  <si>
    <t>0426.9/2020</t>
  </si>
  <si>
    <t> 12713/2020</t>
  </si>
  <si>
    <t>D675767</t>
  </si>
  <si>
    <t>PISTA PRINCIPAL DA REITORIA DA UFRPE, DOIS IRMÃOS, RECIFE</t>
  </si>
  <si>
    <t>MATHEUS VICENTE RATTIS</t>
  </si>
  <si>
    <t>0427.9/2020</t>
  </si>
  <si>
    <t xml:space="preserve"> 12758/2020</t>
  </si>
  <si>
    <t>D675861</t>
  </si>
  <si>
    <t>RUA DA CURUCA - ESCADARIA- TRÊS CARNEIROS RECIFE - PE</t>
  </si>
  <si>
    <t>DANILO FERANDES COSTA DA SILVA</t>
  </si>
  <si>
    <t>FAIODERMA, +/-18 ANOS, 1,70M</t>
  </si>
  <si>
    <t>0428.9/2020</t>
  </si>
  <si>
    <t>12768/2020</t>
  </si>
  <si>
    <t>D675875</t>
  </si>
  <si>
    <t>RUA SENADOR MILTON CAMPOS, VASCO DA GAMA, RECIFE-PE</t>
  </si>
  <si>
    <t>ANDRE LUIZ RAMOS DA SILVA</t>
  </si>
  <si>
    <t>0429.9/2020</t>
  </si>
  <si>
    <t>17051/2020</t>
  </si>
  <si>
    <t>D675941</t>
  </si>
  <si>
    <t>PE-009, NOSSA SENHORA DO Ó, IPOJUCA</t>
  </si>
  <si>
    <t>FAIODERMA, 1,65M, +/- 20 ANOS</t>
  </si>
  <si>
    <t>0430.9/2020</t>
  </si>
  <si>
    <t>13029/2020</t>
  </si>
  <si>
    <t>D675997</t>
  </si>
  <si>
    <t>RUA GREGÓRIO DE MATOS GUERRA, 96, UR6 IBURA, JABOATÃO</t>
  </si>
  <si>
    <t>MURILO ANDERSON FELIX GOMES DE SANTANA</t>
  </si>
  <si>
    <t>LEUCODERMA, ,180M, 1,75M</t>
  </si>
  <si>
    <t>0431.9/2020</t>
  </si>
  <si>
    <t>12835/2020</t>
  </si>
  <si>
    <t>D675995</t>
  </si>
  <si>
    <t>ESTRADA DE PEROBA, KM 06, CAMARAGIBE-PE</t>
  </si>
  <si>
    <t>BRUNO JOSÉ DA SILVA</t>
  </si>
  <si>
    <t>MELANODERMA, 1,70M, 21 ANOS</t>
  </si>
  <si>
    <t>0432.9/2020</t>
  </si>
  <si>
    <t>12841/2020</t>
  </si>
  <si>
    <t>D676027</t>
  </si>
  <si>
    <t>FELIPÉ MONTEIRO</t>
  </si>
  <si>
    <t>EVENIDA CANAÃ, CURADO I, JABOATÃO DOS GUARARAPES-PE</t>
  </si>
  <si>
    <t>0433.9/2020</t>
  </si>
  <si>
    <t>12873/2020</t>
  </si>
  <si>
    <t>D676011</t>
  </si>
  <si>
    <t>ESTRADA DE TABATINGA, IPOJUCA</t>
  </si>
  <si>
    <t>FAIODERMA, 1,75m, 28 ANOS</t>
  </si>
  <si>
    <t>PÉRFURO-CONTUNDENTE / CONTUNDENTE</t>
  </si>
  <si>
    <t>0434.9/2020</t>
  </si>
  <si>
    <t>12904/2020</t>
  </si>
  <si>
    <t>D676092</t>
  </si>
  <si>
    <t>109316/109325</t>
  </si>
  <si>
    <t>RUA PARANÁ, 16A, SANTO ALEIXO, JABOATÃO</t>
  </si>
  <si>
    <t>LINDECI CORDEIRO DA COSTA/WANDERSON COSTA DOS SANTOS</t>
  </si>
  <si>
    <t>FAIODERMA, 1,75m, +-25 ANOS/FAIODERMA, 1,60m, 45 ANOS</t>
  </si>
  <si>
    <t>0435.9/2020</t>
  </si>
  <si>
    <t>12903/2020</t>
  </si>
  <si>
    <t>D676087</t>
  </si>
  <si>
    <t>BR-232, CURADO, RECIFE</t>
  </si>
  <si>
    <t>MARIA DE LOURDES MARTINS BRANDÃO</t>
  </si>
  <si>
    <t>FAIODERMA, 1,65m, 42 ANOS</t>
  </si>
  <si>
    <t>0436.9/2020</t>
  </si>
  <si>
    <t>13026/2020</t>
  </si>
  <si>
    <t>D676155</t>
  </si>
  <si>
    <t>WANESSA B F GOMES</t>
  </si>
  <si>
    <t>RUA CUIARI - TRES CARNEIROS- RECIFE -PE</t>
  </si>
  <si>
    <t>JOSE AUGUSTO QUEIROZ DO NASCIMENTO</t>
  </si>
  <si>
    <t>FAIODERMA, 1,65m, 31 ANOS</t>
  </si>
  <si>
    <t>0437.9/2020</t>
  </si>
  <si>
    <t>D676207</t>
  </si>
  <si>
    <t>11ª DPH-SUL</t>
  </si>
  <si>
    <t>TRAV. BOA FÉ, JD. JORDÃO</t>
  </si>
  <si>
    <t>FLÁVIO VINICIUS DOS SANTOS</t>
  </si>
  <si>
    <t>FAIODERMA, +-1,70, 19 ANOS</t>
  </si>
  <si>
    <t>0438.9/2020</t>
  </si>
  <si>
    <t>13054/2020</t>
  </si>
  <si>
    <t>D676209</t>
  </si>
  <si>
    <t>NEY LUIZ</t>
  </si>
  <si>
    <t>40ª C. P.</t>
  </si>
  <si>
    <t>QUADRA 17, 100-A, PONTE DOS CARVALHOS</t>
  </si>
  <si>
    <t>LEMERSON VALERIO DA SILVA</t>
  </si>
  <si>
    <t>0439.9/2020</t>
  </si>
  <si>
    <t>13121/2020</t>
  </si>
  <si>
    <t>D676229</t>
  </si>
  <si>
    <t>RODOLFO LIMA</t>
  </si>
  <si>
    <t>RUA BRAGANÇA, N 462, JARDIM SÃO PAULO RECIFE</t>
  </si>
  <si>
    <t>HELTON JOSEM ALVES MEDEIROS</t>
  </si>
  <si>
    <t>FAIODERMA, 1,75M, 51 ANOS</t>
  </si>
  <si>
    <t>0440.9/2020</t>
  </si>
  <si>
    <t>13122/2020</t>
  </si>
  <si>
    <t>D676246</t>
  </si>
  <si>
    <t>VICTOR RONDON</t>
  </si>
  <si>
    <t>RUA JACUNDA, 560 - VILA SOTAVE - PRAZERES- JABOATÃO</t>
  </si>
  <si>
    <t>IRIS BARBOSA GUERRA</t>
  </si>
  <si>
    <t>0441.9/2020</t>
  </si>
  <si>
    <t>13149/2020</t>
  </si>
  <si>
    <t>D676271</t>
  </si>
  <si>
    <t>RUA TENENTE MAURICIO DE MEDEIROS</t>
  </si>
  <si>
    <t>ANDRÉ FILIPE DA ROCHA CORREIA</t>
  </si>
  <si>
    <t>FAIODERMA, 1,75m, 25 ANOS</t>
  </si>
  <si>
    <t>0442.9/2020</t>
  </si>
  <si>
    <t>D676274</t>
  </si>
  <si>
    <t>RUA JÚPITER, SOCORRO, JABOATAO</t>
  </si>
  <si>
    <t>NÃO SE APLICA</t>
  </si>
  <si>
    <t>0443.9/2020</t>
  </si>
  <si>
    <t>13218/2020</t>
  </si>
  <si>
    <t>D676302</t>
  </si>
  <si>
    <t>4ª DPH-DHMS</t>
  </si>
  <si>
    <t>RUA DA MARIA VIEIRA, 138, ILHA DO RETIRO, RECIFE-PE</t>
  </si>
  <si>
    <t>FAIODERMA, 1,80; 47 ANOS</t>
  </si>
  <si>
    <t>0444.9/2020</t>
  </si>
  <si>
    <t>13242/2020</t>
  </si>
  <si>
    <t>D676311</t>
  </si>
  <si>
    <t>13 DPH</t>
  </si>
  <si>
    <t>RUA MAESTRO PORTELA, N286, ALTO DA MATERNIDADE, MORENO-PE</t>
  </si>
  <si>
    <t>JOSE ERICO SILVA SANTOS</t>
  </si>
  <si>
    <t>FAIODERMA, 170M, 31ANOS</t>
  </si>
  <si>
    <t>0445.9/2020</t>
  </si>
  <si>
    <t>13244/2020</t>
  </si>
  <si>
    <t>D676320</t>
  </si>
  <si>
    <t>BR 232 - SANTO ALEIXO</t>
  </si>
  <si>
    <t>JOCENILDO DOMINGOS GOMES JÚNIOR</t>
  </si>
  <si>
    <t>FAIODERMA, 170M, 28 ANOS</t>
  </si>
  <si>
    <t>0446.9/2020</t>
  </si>
  <si>
    <t>13254/2020</t>
  </si>
  <si>
    <t>D676353</t>
  </si>
  <si>
    <t>5 DPH-DHPP</t>
  </si>
  <si>
    <t>RUA RIO VERMELHO, N286, VASCO DA GAMA, RECIFE-PE</t>
  </si>
  <si>
    <t>ALISSON FELIPE DAS NEVES</t>
  </si>
  <si>
    <t>FAIODERMA, 1,70M, 26 ANOS</t>
  </si>
  <si>
    <t>0447.9/2020</t>
  </si>
  <si>
    <t>13259/2020</t>
  </si>
  <si>
    <t>D676358</t>
  </si>
  <si>
    <t>109319/109324</t>
  </si>
  <si>
    <t>14a. DPH-DHPP</t>
  </si>
  <si>
    <t>TRAVESSA BELA VISTA, PONTE DOS CARVALHOS, CABO-PE</t>
  </si>
  <si>
    <t>EDIVANIA BARROS DA SILVA/RYAN QUIRINO FERREIRA</t>
  </si>
  <si>
    <t>LEUCODERMA, 1,70M, 38ANOS/FAIODERMA, 1,78M</t>
  </si>
  <si>
    <t>0448.9/2020</t>
  </si>
  <si>
    <t>13339/2020</t>
  </si>
  <si>
    <t>D676370</t>
  </si>
  <si>
    <t>BRUNO MAGALHÃES</t>
  </si>
  <si>
    <t>3ª. DPH-DHPP</t>
  </si>
  <si>
    <t>RUA BARÃO DE SOUZA LEÃO, 707, RECIFE-PE</t>
  </si>
  <si>
    <t>REYVISSON GOMES ALVES BARRETO</t>
  </si>
  <si>
    <t>FAIODERMA, 1,80; 25 ANOS</t>
  </si>
  <si>
    <t>0449.9/2020</t>
  </si>
  <si>
    <t>13347/2020</t>
  </si>
  <si>
    <t>D676375</t>
  </si>
  <si>
    <t>TRAVESSA SANTO ANGELO, N°2001, MANGUEIRA, RECIFE - PE</t>
  </si>
  <si>
    <t>FAIODERMA, +/- 1,75; +/- 22 ANOS</t>
  </si>
  <si>
    <t>0450.9/2020</t>
  </si>
  <si>
    <t>13449/2020</t>
  </si>
  <si>
    <t>D675496</t>
  </si>
  <si>
    <t>RUA DR. LUIZ BARBALHO UCHÔA CAVALCANTE, EM FRENTE AO Nº 51</t>
  </si>
  <si>
    <t>FAIODERMA, +/- 1,70; +/- 20 ANOS</t>
  </si>
  <si>
    <t>0451.9/2020</t>
  </si>
  <si>
    <t>13463/2020</t>
  </si>
  <si>
    <t>D676536</t>
  </si>
  <si>
    <t>RUA DO CHEQUE, PASSARINHO, OLINDA - PE</t>
  </si>
  <si>
    <t>CASSIO HENRIQUE FERREIRA DA SILVA</t>
  </si>
  <si>
    <t>FAIODERMA, +/- 1,70; 20 ANOS</t>
  </si>
  <si>
    <t>0452.9/2020</t>
  </si>
  <si>
    <t>13472/2020</t>
  </si>
  <si>
    <t>D676552</t>
  </si>
  <si>
    <t>RUA IMPERADOR DOM PEDRO PRIMEIRO, IBURA, RECIFE</t>
  </si>
  <si>
    <t>KACIO JOSE SANTOS DE ARAUJO</t>
  </si>
  <si>
    <t>0453.9/2020</t>
  </si>
  <si>
    <t>13483/2020</t>
  </si>
  <si>
    <t>D676558</t>
  </si>
  <si>
    <t>RUA ANTONIO DE ALMEIDA, 211. CAPIBARIBE - SÃO LOURENÇO</t>
  </si>
  <si>
    <t>ANTÔNIO MANOEL DOS SANTOS SANTANA</t>
  </si>
  <si>
    <t>FAIODERMA, +/- 1,75; 29 ANOS</t>
  </si>
  <si>
    <t>0454.9/2020</t>
  </si>
  <si>
    <t>13491/2020</t>
  </si>
  <si>
    <t>D676566</t>
  </si>
  <si>
    <t>RUA OURICANGA, BREJO DE BEBERIBA, RECIFE</t>
  </si>
  <si>
    <t>FAIODERMA, +/- 1,70; 30 ANOS</t>
  </si>
  <si>
    <t>0455.9/2020</t>
  </si>
  <si>
    <t>13488/2020</t>
  </si>
  <si>
    <t>D676577</t>
  </si>
  <si>
    <t>TRANSVERSAL DA RUA GOLFINHO, OURO PRETO, OLINDA - PE</t>
  </si>
  <si>
    <t>FAIODERMA, +/- 1,75; 27 ANOS</t>
  </si>
  <si>
    <t>0456.9/2020</t>
  </si>
  <si>
    <t>13492/2020</t>
  </si>
  <si>
    <t>D676581</t>
  </si>
  <si>
    <t>RUA DA BALEIA, JARDIM FRAGOSO, OLINDA PE</t>
  </si>
  <si>
    <t>ITALO DIAS DA SILVA FERREIRA</t>
  </si>
  <si>
    <t>FAIODERMA, +/- 1,75; 23 ANOS</t>
  </si>
  <si>
    <t>0457.9/2020</t>
  </si>
  <si>
    <t>13499/2020</t>
  </si>
  <si>
    <t>D676620</t>
  </si>
  <si>
    <t>PRÓXIMO A RUA DOM BOSCO. UR6 - JABOATÃO DOS GURARAPES</t>
  </si>
  <si>
    <t>VALDSON AMBROSIO ALVES DA SILVA</t>
  </si>
  <si>
    <t>FAIODERMA, +/- 1,75; 40 ANOS</t>
  </si>
  <si>
    <t>0458.9/2020</t>
  </si>
  <si>
    <t>13502/2020</t>
  </si>
  <si>
    <t>D676623</t>
  </si>
  <si>
    <t>ESTRADA DE CURCURANA, BARRA DE JANGADA, JABOATÃO DOS GUARARAPES - PE</t>
  </si>
  <si>
    <t>FAIODERMA, +/- 1,75; 24 ANOS</t>
  </si>
  <si>
    <t>0459.9/2020</t>
  </si>
  <si>
    <t>13583/2020</t>
  </si>
  <si>
    <t>D676663</t>
  </si>
  <si>
    <t xml:space="preserve"> RUA PONTE PRETA, AREIAS, RECIFE-PE</t>
  </si>
  <si>
    <t>LEONARDO DE SÁ LEMOS</t>
  </si>
  <si>
    <t>0460.9/2020</t>
  </si>
  <si>
    <t>13604/2020</t>
  </si>
  <si>
    <t>D676678</t>
  </si>
  <si>
    <t>SUICÍDIO</t>
  </si>
  <si>
    <t>AV BEIRA MAR, 5794, CANDEIAS, JABOATÃO DOS GUARARAPES-PE</t>
  </si>
  <si>
    <t>JAYME ANDRADE MEDEIROS</t>
  </si>
  <si>
    <t>FAIODERMA, 1,70M, 52 ANOS</t>
  </si>
  <si>
    <t>0461.9/2020</t>
  </si>
  <si>
    <t>13605/2020</t>
  </si>
  <si>
    <t>D676688</t>
  </si>
  <si>
    <t>RUA NESTOR BARBOSA DE LIMA, S/N, OURO PRETO, OLINDA-PE</t>
  </si>
  <si>
    <t>GUILHERME GABRIEL DA SILVA</t>
  </si>
  <si>
    <t>0462.9/2020</t>
  </si>
  <si>
    <t>13606/2020</t>
  </si>
  <si>
    <t>D676706</t>
  </si>
  <si>
    <t>RUA CHILE, SANTO AMARO, RECIFE</t>
  </si>
  <si>
    <t>LUCAS PEREIRA GOMES</t>
  </si>
  <si>
    <t>0463.9/2020</t>
  </si>
  <si>
    <t>13652/2020</t>
  </si>
  <si>
    <t>D676740</t>
  </si>
  <si>
    <t>9ªDPH - DHMN</t>
  </si>
  <si>
    <t>ESTRADA DE PASSARINHO, 48, PASSARINHO, OLINDA - PE</t>
  </si>
  <si>
    <t>ANTÔNIO JOSÉ DE MORAIS</t>
  </si>
  <si>
    <t>FAIODERMA, 1,60M, 12 ANOS</t>
  </si>
  <si>
    <t>PÉRFURO-INCISA</t>
  </si>
  <si>
    <t>0464.9/2020</t>
  </si>
  <si>
    <t>13687/2020</t>
  </si>
  <si>
    <t>D676764</t>
  </si>
  <si>
    <t>11ªDPH</t>
  </si>
  <si>
    <t>RUA RIO UNA, MURIBECA, JABOATÃO</t>
  </si>
  <si>
    <t>KAUA VICTOR DE LIMA CRESPO</t>
  </si>
  <si>
    <t>FAIODERMA, 1,60M, 16 ANOS</t>
  </si>
  <si>
    <t xml:space="preserve">PERFURO-CONTUNDENTE </t>
  </si>
  <si>
    <t>0465.9/2020</t>
  </si>
  <si>
    <t>13726/2020</t>
  </si>
  <si>
    <t>D676785</t>
  </si>
  <si>
    <t>MARCOS DE CASTRO</t>
  </si>
  <si>
    <t>14ªDPH - DHMS</t>
  </si>
  <si>
    <t>PE-60, ROSÁRIO, CABO DE SANTO AGOSTINHO</t>
  </si>
  <si>
    <t>LEUCODERMA, 1,70M, 40 ANOS</t>
  </si>
  <si>
    <t>0466.9/2020</t>
  </si>
  <si>
    <t>13743/2020</t>
  </si>
  <si>
    <t>D676795</t>
  </si>
  <si>
    <t>RUA 51 (ANTES DA LADEIRA DO GIZ), POÇO DO COBRE, ITAMARACÁ  -PE</t>
  </si>
  <si>
    <t>EDVALDO INOCÊNCIO VASCONCELOS DE OLIVEIRA JÚNIOR</t>
  </si>
  <si>
    <t>0467.9/2020</t>
  </si>
  <si>
    <t>13761/2020</t>
  </si>
  <si>
    <t>D676825</t>
  </si>
  <si>
    <t>FRANCISCO J V SANTOS</t>
  </si>
  <si>
    <t>RUA DA VITÓRIA, 263, AGUA FRIA, RECIFE-PE</t>
  </si>
  <si>
    <t>JOSE ROBERTO DA SILVA CODECEIRA JUNIOR</t>
  </si>
  <si>
    <t>0468.9/2020</t>
  </si>
  <si>
    <t>13762/2020</t>
  </si>
  <si>
    <t>D676826</t>
  </si>
  <si>
    <t>RUA DOS CRAVEIROS, 328, CAJUEIRO, RECIFE</t>
  </si>
  <si>
    <t>JOÃO VITOR FERREIRA DE OLIVEIRA</t>
  </si>
  <si>
    <t>0469.9/2020</t>
  </si>
  <si>
    <t>13776/2020</t>
  </si>
  <si>
    <t>D676827</t>
  </si>
  <si>
    <t>JOAO BRITO</t>
  </si>
  <si>
    <t>AV. DR. LUIZ INACIO ANDRADE DE LIMA NETO, ALBERTO MAIA CAMARAGIBE</t>
  </si>
  <si>
    <t>FAIODERMA, 1,60,</t>
  </si>
  <si>
    <t>PERFURO CONTUDENTE</t>
  </si>
  <si>
    <t>0470.9/2020</t>
  </si>
  <si>
    <t>13774/2020</t>
  </si>
  <si>
    <t>D676831</t>
  </si>
  <si>
    <t>AV DOIS RIOS, 368, IBURA DE BAIXO, RECIFE-PE</t>
  </si>
  <si>
    <t>FAIODERMA, 1,75M, 22 ANOS</t>
  </si>
  <si>
    <t>0471.9/2020</t>
  </si>
  <si>
    <t>13869/2020</t>
  </si>
  <si>
    <t>D676872</t>
  </si>
  <si>
    <t>RUA DR. FERREIRA DE CASTRO, BAIRRO NOVO, OLINDA</t>
  </si>
  <si>
    <t>0472.9/2020</t>
  </si>
  <si>
    <t>14034/2020</t>
  </si>
  <si>
    <t>D676904</t>
  </si>
  <si>
    <t xml:space="preserve">RUA DOIS ,197-  CHARNEQUINHA-CABO </t>
  </si>
  <si>
    <t>ROSEMILDA MARIA DE SOUZA</t>
  </si>
  <si>
    <t>FAIODERMA, 1,60M, 44 ANOS</t>
  </si>
  <si>
    <t>0473.9/2020</t>
  </si>
  <si>
    <t>14014/2020</t>
  </si>
  <si>
    <t>D676972</t>
  </si>
  <si>
    <t>RUA SÃO MIGUEL, JARDIM PRIMAVERA CAMARAGIBE</t>
  </si>
  <si>
    <t>MAVIEL DE ANDRADE FRANÇA</t>
  </si>
  <si>
    <t>0474.9/2020</t>
  </si>
  <si>
    <t>14047/2020</t>
  </si>
  <si>
    <t>D677081</t>
  </si>
  <si>
    <t>RUA FLORESTA, 85, VÁRZEA FRIA, SÃO LOURENÇO</t>
  </si>
  <si>
    <t>JOSÉ FRANCISCO SABINO DA SILVA</t>
  </si>
  <si>
    <t>FAIODERMA, 1,70M, 42 ANOS</t>
  </si>
  <si>
    <t>0475.9/2020</t>
  </si>
  <si>
    <t xml:space="preserve">     14057/2020</t>
  </si>
  <si>
    <t>D677123</t>
  </si>
  <si>
    <t>4ª DPH - DHMN</t>
  </si>
  <si>
    <t>RUA MANOEL SALVADOR, BARRO RECIFE</t>
  </si>
  <si>
    <t>VINICIUS GABRIEL FERREIRA DOS SANTOS</t>
  </si>
  <si>
    <t>FAIODERMA, 1,60M, 21 ANOS</t>
  </si>
  <si>
    <t>0476.9/2020</t>
  </si>
  <si>
    <t>14065/2020</t>
  </si>
  <si>
    <t>D677128</t>
  </si>
  <si>
    <t>12ª DPH - DHMN</t>
  </si>
  <si>
    <t>RUA RIO BRANCO,718 CANDEIAS- JABOATÃO- PE</t>
  </si>
  <si>
    <t>THOM BERGUE FERREIRA DA SILVA</t>
  </si>
  <si>
    <t>FAIODERMA, 1,60M, 25 ANOS</t>
  </si>
  <si>
    <t>0477.9/2020</t>
  </si>
  <si>
    <t>14062/2020</t>
  </si>
  <si>
    <t>D677145</t>
  </si>
  <si>
    <t>RUA DA IGREJINHA, S/N, CURADO IV, JABOATÃO DOS GUARARAPES - PE</t>
  </si>
  <si>
    <t>ADSON FIRMINO DOS SANTOS</t>
  </si>
  <si>
    <t>FAIODERMA, 1,60M, 26 ANOS</t>
  </si>
  <si>
    <t>0478.9/2020</t>
  </si>
  <si>
    <t>14102/2020</t>
  </si>
  <si>
    <t>D677192</t>
  </si>
  <si>
    <t>RUA EX COMBATENTE, ZUMBI DO PACHECO - JABOATÃO</t>
  </si>
  <si>
    <t>ERICK SOUZA DO NASCIMENTO</t>
  </si>
  <si>
    <t>FAIODERMA, 1,70M, 25 ANOS</t>
  </si>
  <si>
    <t>0479.9/2020</t>
  </si>
  <si>
    <t>14092/2020</t>
  </si>
  <si>
    <t>D677199</t>
  </si>
  <si>
    <t>RUA 30, 19, CHARNECA, CABO DE SANTO AGOSTINHO-PE</t>
  </si>
  <si>
    <t>GEOVANE DIAS DE MELO</t>
  </si>
  <si>
    <t>FAIODERMA; 1,70M; 19ANOS</t>
  </si>
  <si>
    <t>0480.9/2020</t>
  </si>
  <si>
    <t>14127/2020</t>
  </si>
  <si>
    <t>D677200</t>
  </si>
  <si>
    <t>RUA ALOÂNDIA, ALTO JOSÉ BONIFÁCIO-RECIFE-PE</t>
  </si>
  <si>
    <t>DANIEL FELICIANO DA SILVA</t>
  </si>
  <si>
    <t>0481.9/2020</t>
  </si>
  <si>
    <t>14099/2020</t>
  </si>
  <si>
    <t>D677256</t>
  </si>
  <si>
    <t>RUA ÍNDIA, EM FRENTE AO Nº 117, NOSSA SRA. DA CONCEIÇÃO, PAULISTA-PE</t>
  </si>
  <si>
    <t>0482.9/2020</t>
  </si>
  <si>
    <t>14100/2020</t>
  </si>
  <si>
    <t>D677263</t>
  </si>
  <si>
    <t>8ªDPH</t>
  </si>
  <si>
    <t>TRAVESSA DA MANGUEIRA, CHIÉ, ILHA DE ITAMARACÁ-PE</t>
  </si>
  <si>
    <t>VITOR RODRIGO DA SILVA</t>
  </si>
  <si>
    <t>0483.9/2020</t>
  </si>
  <si>
    <t>14148/2020</t>
  </si>
  <si>
    <t>D677296</t>
  </si>
  <si>
    <t>RUA DA AURORA, COELHOS, RECIFE - PE</t>
  </si>
  <si>
    <t>WILLIAMIS HENRIQUE NASCIMENTO BRAGA</t>
  </si>
  <si>
    <t>FAIODERMA, 1,65M, 16 ANOS</t>
  </si>
  <si>
    <t>0484.9/2020</t>
  </si>
  <si>
    <t>14153/2020</t>
  </si>
  <si>
    <t>D677306</t>
  </si>
  <si>
    <t>AV. NÁPOLIS, Nº665, RIO DOCE, OLINDA</t>
  </si>
  <si>
    <t>CIDICLEI RAFAEL MELO REVOREDO</t>
  </si>
  <si>
    <t>LEUCODERMA, 1,70M, 26 ANOS</t>
  </si>
  <si>
    <t>0485.9/2020</t>
  </si>
  <si>
    <t>14272/2020</t>
  </si>
  <si>
    <t>D677329</t>
  </si>
  <si>
    <t xml:space="preserve">7ª DPH </t>
  </si>
  <si>
    <t>RUA DO BONFIM, N. SRA DA CONCEIÇÃO- PAULISTA - PE</t>
  </si>
  <si>
    <t>MARCIO JOSÉ DE OLIVEIRA</t>
  </si>
  <si>
    <t>FAIODERMA, 1,75M, 39 ANOS</t>
  </si>
  <si>
    <t>0486.9/2020</t>
  </si>
  <si>
    <t>14230/2020</t>
  </si>
  <si>
    <t>D677362</t>
  </si>
  <si>
    <t xml:space="preserve">11ª DPH </t>
  </si>
  <si>
    <t>TRAVESSA DA ESPERANÇA. JARDIM JORDAO - JAB DOS GUARARAPES</t>
  </si>
  <si>
    <t>EDILSON DA SILVA</t>
  </si>
  <si>
    <t>0487.9/2020</t>
  </si>
  <si>
    <t>14314/2020</t>
  </si>
  <si>
    <t>D677371</t>
  </si>
  <si>
    <t>109935/109931</t>
  </si>
  <si>
    <t>RUA DO CAJA, ALTO DA BONDADE, OLINDA</t>
  </si>
  <si>
    <t>ELIZABETE SILVA DE MORAES/IDENTIDADE DESCONHECIDA</t>
  </si>
  <si>
    <t>FAIODERMA, 160M, 17ANOS/FAIODERAMA, 1,70, 20 ANOS</t>
  </si>
  <si>
    <t>0488.9/2020</t>
  </si>
  <si>
    <t>14270/2020</t>
  </si>
  <si>
    <t>D677436</t>
  </si>
  <si>
    <t>RUA PAJÉ, IPSEP</t>
  </si>
  <si>
    <t>FAIODERMA, 1,70M, +-30 ANOS</t>
  </si>
  <si>
    <t>PERFURO CORTANTE</t>
  </si>
  <si>
    <t>0489.9/2020</t>
  </si>
  <si>
    <t>17714/2020</t>
  </si>
  <si>
    <t>D677440</t>
  </si>
  <si>
    <t>R. DR. VALDIR PESSOA, 34, IMBIRIBEIRA, RECIFE - PE</t>
  </si>
  <si>
    <t>YSLAINE NATHALIA DA SILVA XAVIER</t>
  </si>
  <si>
    <t>FAIODERMA, 1,65M, 19 ANOS</t>
  </si>
  <si>
    <t>0490.9/2020</t>
  </si>
  <si>
    <t>14.604/2020</t>
  </si>
  <si>
    <t>D677496</t>
  </si>
  <si>
    <t xml:space="preserve">13ª DPH </t>
  </si>
  <si>
    <t>COMUNIDADE MALDIVA. JABOATÃO VELHO (COMPLEXO DA ISIS)</t>
  </si>
  <si>
    <t>WANDESON JOSE DO O</t>
  </si>
  <si>
    <t>FAIODERMA, 1,70, 23 ANOS</t>
  </si>
  <si>
    <t>0491.9/2020</t>
  </si>
  <si>
    <t>14468/2020</t>
  </si>
  <si>
    <t>D677553</t>
  </si>
  <si>
    <t>RUA ANDRÉ VIDAL DE NEGREIROS, MANGUEIRA, MORENO</t>
  </si>
  <si>
    <t>HIGOR FELIPE DA SILVA QUEIROZ</t>
  </si>
  <si>
    <t>FAIODERMA, 1,75, 22 ANOS</t>
  </si>
  <si>
    <t>0492.9/2020</t>
  </si>
  <si>
    <t>14509/2020</t>
  </si>
  <si>
    <t>D677591</t>
  </si>
  <si>
    <t>RUA DR JULIO PIRES FERREIRA, Nº 18, BAIRRO MAURITI, CABO DE SANTO AGOSTINHO</t>
  </si>
  <si>
    <t>FAIODERMA, 1,70, 17 ANOS</t>
  </si>
  <si>
    <t>0493.9/2020</t>
  </si>
  <si>
    <t>14531/2020</t>
  </si>
  <si>
    <t>D677629</t>
  </si>
  <si>
    <t>MARIO DE OLIVEIRA</t>
  </si>
  <si>
    <t>RUA ULISSES MONTARROYOS, N°143, BARRA DE JANGADA, JABOATÃO DOS GUARARAPES - PE</t>
  </si>
  <si>
    <t>ALLESON BEZERRA DA SILVA</t>
  </si>
  <si>
    <t>FAIODERMA, 1,70M, 22ANOS</t>
  </si>
  <si>
    <t>0494.9/2020</t>
  </si>
  <si>
    <t>14543/2020</t>
  </si>
  <si>
    <t>D677649</t>
  </si>
  <si>
    <t>RUA SEVERINO LUIS DE FRANÇA,137C</t>
  </si>
  <si>
    <t>JADSON DOUGLAS DA SILVA FIGUEIRA</t>
  </si>
  <si>
    <t>FAIODERMA, 1,60M, 26ANOS</t>
  </si>
  <si>
    <t>0495.9/2020</t>
  </si>
  <si>
    <t>14585/2020</t>
  </si>
  <si>
    <t>D677690</t>
  </si>
  <si>
    <t>RUA APOLO S/N  , BAIRRO DE MANASSU - JABOATÃO</t>
  </si>
  <si>
    <t>0496.9/2020</t>
  </si>
  <si>
    <t>14.605/2020</t>
  </si>
  <si>
    <t>D677704</t>
  </si>
  <si>
    <t>TRAVESSA BENVINDA DE FARIAS, 17</t>
  </si>
  <si>
    <t>MANOEL NASCIMENTO CRUZ</t>
  </si>
  <si>
    <t xml:space="preserve">FAIODERMA, 1,70, 49 ANOS </t>
  </si>
  <si>
    <t xml:space="preserve">NÃO IDENTIFICADO </t>
  </si>
  <si>
    <t>0497.9/2020</t>
  </si>
  <si>
    <t>14.606/2020</t>
  </si>
  <si>
    <t>D677783</t>
  </si>
  <si>
    <t>AV PADRE MOSCA DE CARVALHO, COMUNIDADE BOLA NA REDE. GUABIRABA - RECIFE</t>
  </si>
  <si>
    <t>ALEXANDRE LAURENTINO DA CONCEIÇÃO</t>
  </si>
  <si>
    <t xml:space="preserve">FAIODERMA, 1,70, 29 ANOS </t>
  </si>
  <si>
    <t>0498.9/2020</t>
  </si>
  <si>
    <t>14679/2020</t>
  </si>
  <si>
    <t>D677805</t>
  </si>
  <si>
    <t>13 DPH DHMS</t>
  </si>
  <si>
    <t>R NOVA ALIANÇA, MURIBECA, JABOATAO</t>
  </si>
  <si>
    <t>JOSEMAR JOSÉ BARBOSA DA SILVA</t>
  </si>
  <si>
    <t xml:space="preserve">FAIODERMA, 1,70, 40 ANOS </t>
  </si>
  <si>
    <t>0499.9/2020</t>
  </si>
  <si>
    <t>14682/2020</t>
  </si>
  <si>
    <t>D677809</t>
  </si>
  <si>
    <t>CAMPO DE TOINHA, ENGENHO ILHA, CABO DE SANTO AGOSTINHO - PE</t>
  </si>
  <si>
    <t>HELENO ALVES DA SILVA NETO</t>
  </si>
  <si>
    <t xml:space="preserve">FAIODERMA, 1,80, 23 ANOS </t>
  </si>
  <si>
    <t>0500.9/2020</t>
  </si>
  <si>
    <t>15225/2020</t>
  </si>
  <si>
    <t>D677828</t>
  </si>
  <si>
    <t>4ª DPH -DHPP</t>
  </si>
  <si>
    <t>RUA PARATIBE, 192. JARDIM SÃO PAULO - RECIFE</t>
  </si>
  <si>
    <t>LUIZ HENRIQUE JOSE JOAO</t>
  </si>
  <si>
    <t xml:space="preserve">FAIODERMA, 1,80, 21 ANOS </t>
  </si>
  <si>
    <t>0501.9/2020</t>
  </si>
  <si>
    <t>14686/2020</t>
  </si>
  <si>
    <t>D677846</t>
  </si>
  <si>
    <t>3ª DPH -DHPP</t>
  </si>
  <si>
    <t>AV EXP FRANCISCO VITORIANO, 473, IBURA, UR 5 RECIFE</t>
  </si>
  <si>
    <t>MIGUEL VICTOR DA SILVA</t>
  </si>
  <si>
    <t xml:space="preserve">FAIODERMA, 1,65, 17 ANOS </t>
  </si>
  <si>
    <t>0502.9/2020</t>
  </si>
  <si>
    <t>14734/2020</t>
  </si>
  <si>
    <t xml:space="preserve">SIM, REVISADA </t>
  </si>
  <si>
    <t>D677873</t>
  </si>
  <si>
    <t>109938/109951</t>
  </si>
  <si>
    <t>13ª DPH -DHPP</t>
  </si>
  <si>
    <t>RUA ABRAAO NUNES, 258, SOCORRO- JABOATÃO</t>
  </si>
  <si>
    <t>IDENTIDADE DESCONHECIDA/IDENTIDADE DESCONHECIDA</t>
  </si>
  <si>
    <t xml:space="preserve">FAIODERMA, 1,70, 25 ANOS / FAIODERMA, 1,70, 29 ANOS </t>
  </si>
  <si>
    <t>JUNHO</t>
  </si>
  <si>
    <t>0503.9/2020</t>
  </si>
  <si>
    <t>14747/2020</t>
  </si>
  <si>
    <t>D677885</t>
  </si>
  <si>
    <t>9ª DPH -DHPP</t>
  </si>
  <si>
    <t>R. MANOEL CLEMENTINO MARQUES - OLINDA - OURO PRETO</t>
  </si>
  <si>
    <t>ERALDO CARLOS VICENTE LOPES DA SILVA</t>
  </si>
  <si>
    <t xml:space="preserve">FAIODERMA, 1,70, 24 ANOS </t>
  </si>
  <si>
    <t>0504.9/2020</t>
  </si>
  <si>
    <t>0505.9/2020</t>
  </si>
  <si>
    <t>D677922</t>
  </si>
  <si>
    <t>RUA PRAIA DOS CARNEIROS, MURIBACA, JABOATÃO</t>
  </si>
  <si>
    <t>0506.9/2020</t>
  </si>
  <si>
    <t>14791/2020</t>
  </si>
  <si>
    <t>D677941</t>
  </si>
  <si>
    <t>RUA SOMÁLIA, NOSSA SENHORA DO Ó, PAULISTA PE</t>
  </si>
  <si>
    <t>CARLOS EDUARDO GOMES DE SOUZA</t>
  </si>
  <si>
    <t>0507.9/2020</t>
  </si>
  <si>
    <t>14843/2020</t>
  </si>
  <si>
    <t>D677976</t>
  </si>
  <si>
    <t>11ª DPH - DHMN</t>
  </si>
  <si>
    <t>TRAVESSA MURIBECA, MURIBECA- JABOATÃO</t>
  </si>
  <si>
    <t>REINAN SILVA ARAUJO DE ANDRADE</t>
  </si>
  <si>
    <t>PERFURO-CONTUNDETE</t>
  </si>
  <si>
    <t>0508.9/2020</t>
  </si>
  <si>
    <t>14853/2020</t>
  </si>
  <si>
    <t>D677985</t>
  </si>
  <si>
    <t>RUA DR JOSÉ MARIANO, PARATIBE, PAULISTA</t>
  </si>
  <si>
    <t>IVAN JOSÉ ALVES AZEVEDO JUNIOR</t>
  </si>
  <si>
    <t xml:space="preserve">FAIODERMA, 1,70, 15 ANOS </t>
  </si>
  <si>
    <t>0509.9/2020</t>
  </si>
  <si>
    <t>14868/2020</t>
  </si>
  <si>
    <t>D677998</t>
  </si>
  <si>
    <t>TERMINAL DE VILA DA FABRICA- CAMARAGIBE</t>
  </si>
  <si>
    <t>MANASSÉS SILVA DE ANDRADE</t>
  </si>
  <si>
    <t xml:space="preserve">FAIODERMA, 1,70, 35 ANOS </t>
  </si>
  <si>
    <t>0510.9/2020</t>
  </si>
  <si>
    <t>14895/2020</t>
  </si>
  <si>
    <t>D678054</t>
  </si>
  <si>
    <t>4ª DPH DHPP</t>
  </si>
  <si>
    <t>R 6 TRAV 11 DE AGOSTO, N 33, CURADO RECIFE</t>
  </si>
  <si>
    <t>IDENTIDADE DESCONHECIDA/MASCULINO</t>
  </si>
  <si>
    <t xml:space="preserve">FAIODERMA, 1,70, 37ANOS </t>
  </si>
  <si>
    <t>PÉRFURO-CONTUDENTE + CORTO-CONTUNDENTE</t>
  </si>
  <si>
    <t>0511.9/2020</t>
  </si>
  <si>
    <t>15292/2020</t>
  </si>
  <si>
    <t>D678060</t>
  </si>
  <si>
    <t>RUA DR FRANCISCO CORREA, S/N, CENTRO SÃO LOURENÇO</t>
  </si>
  <si>
    <t>BRUNO LUIS SILVA DOS SANTOS</t>
  </si>
  <si>
    <t>0512.9/2020</t>
  </si>
  <si>
    <t>15069/2020</t>
  </si>
  <si>
    <t>D678087</t>
  </si>
  <si>
    <t>VANESSA BASTOS</t>
  </si>
  <si>
    <t>13ª DPH DHPP</t>
  </si>
  <si>
    <t>RUA BELO JARDIM, 167, VISTA ALEGRE, JABOATÃO</t>
  </si>
  <si>
    <t>JONAS HENRIQUE DA SILVA</t>
  </si>
  <si>
    <t>FAIODERMA, 1,70M, 20ANOS</t>
  </si>
  <si>
    <t>0513.9/2020</t>
  </si>
  <si>
    <t>17134/2020</t>
  </si>
  <si>
    <t>D678126</t>
  </si>
  <si>
    <t>RUA 3° TRAVESSA DA REALEZA, SÃO JOSÉ, RECIFE-PE</t>
  </si>
  <si>
    <t xml:space="preserve">JEFFERSON OLIVEIRA DO NASCIMENTO </t>
  </si>
  <si>
    <t>FAIODERMA, 1,60, 24 ANOS</t>
  </si>
  <si>
    <t>0514.9/2020</t>
  </si>
  <si>
    <t>15291/2020</t>
  </si>
  <si>
    <t>D678129</t>
  </si>
  <si>
    <t>COMUNIDADE TORTURA NUNCA MAIS, MORENO-PE</t>
  </si>
  <si>
    <t>0515.9/2020</t>
  </si>
  <si>
    <t>15228/2020</t>
  </si>
  <si>
    <t>D678193</t>
  </si>
  <si>
    <t>RUA MARILIA, JD SÃO PAULO, RECIFE - PE</t>
  </si>
  <si>
    <t>FAIODERMA, 1,75m, 32 ANOS</t>
  </si>
  <si>
    <t>0516.9/2020</t>
  </si>
  <si>
    <t>15242/2020</t>
  </si>
  <si>
    <t>D678209</t>
  </si>
  <si>
    <t>RUA PRESIDENTE VARGAS, VILA RICA, JABOATÃO DOS GUARARAPES-PE</t>
  </si>
  <si>
    <t>CARLOS HENRIQUE DOS SANTOSLUE</t>
  </si>
  <si>
    <t>LEUCODERMA, 34ANOS, 1,65M</t>
  </si>
  <si>
    <t>0517.9/2020</t>
  </si>
  <si>
    <t>15674/2020</t>
  </si>
  <si>
    <t>D678297</t>
  </si>
  <si>
    <t xml:space="preserve">5ª DPH </t>
  </si>
  <si>
    <t>RUA CÓRREGO DO CURIÓ. DOIS UNIDOS - RECIFE</t>
  </si>
  <si>
    <t>MOISES ANTONIO DA SILVA</t>
  </si>
  <si>
    <t>FAIODERMA, 1,70m 28anos</t>
  </si>
  <si>
    <t>0518.9/2020</t>
  </si>
  <si>
    <t>15375/2020</t>
  </si>
  <si>
    <t>D678319</t>
  </si>
  <si>
    <t xml:space="preserve">5 ª DPH </t>
  </si>
  <si>
    <t>RUA ALTO DO TIRO, ALTO JOSE BONIFACIO, 325 - CASA AMARELA</t>
  </si>
  <si>
    <t>BRUNO CARLOS DA SILVA</t>
  </si>
  <si>
    <t>FAIODERMA, 1,70m, 25 ANOS</t>
  </si>
  <si>
    <t>0519.9/2020</t>
  </si>
  <si>
    <t>15392/2020</t>
  </si>
  <si>
    <t>SIM, REVISADAS</t>
  </si>
  <si>
    <t>D678339</t>
  </si>
  <si>
    <t>RUA ANTONIO FRANCISCO LISBOA, PENEDO - SÃO LOURENÇO DA MATA</t>
  </si>
  <si>
    <t>FAIODERMA, 1,60m, 20 ANOS</t>
  </si>
  <si>
    <t>0520.9/2020</t>
  </si>
  <si>
    <t>15410/2020</t>
  </si>
  <si>
    <t>D678362</t>
  </si>
  <si>
    <t>MARIO DE O. MELO</t>
  </si>
  <si>
    <t>ANTIGA BR 101- PISTA SUL - PRAZERES</t>
  </si>
  <si>
    <t>FAGNE CRISTIAN MELO DOS SANTOS</t>
  </si>
  <si>
    <t>FAIODERMA, 1,60m, 36 ANOS</t>
  </si>
  <si>
    <t>0521.9/2020</t>
  </si>
  <si>
    <t>15413/2020</t>
  </si>
  <si>
    <t>D678373</t>
  </si>
  <si>
    <t>05ª DPH</t>
  </si>
  <si>
    <t>RUA 19 DE ABRIL, MONTEIRO , RECIFE</t>
  </si>
  <si>
    <t>0522.9/2020</t>
  </si>
  <si>
    <t>15451/2020</t>
  </si>
  <si>
    <t>D678461</t>
  </si>
  <si>
    <t>09ª DPH</t>
  </si>
  <si>
    <t>RUA DR JOSÉ ANTONIO DE ALMEIDA, 31. OURO PRETO - OLINDA</t>
  </si>
  <si>
    <t>WAGNER SEVERINO DA SILVA</t>
  </si>
  <si>
    <t>0523.9/2020</t>
  </si>
  <si>
    <t>D678471</t>
  </si>
  <si>
    <t>14ª DPH-DHMSS</t>
  </si>
  <si>
    <t xml:space="preserve">TRAVESSA JULIO PINTO FERREIRA, MAURITI, CABO </t>
  </si>
  <si>
    <t>EVELLEN LEITE ALEXANDRINO SOBRAL</t>
  </si>
  <si>
    <t>FAIODERMA, 1,60M, 19 ANOS</t>
  </si>
  <si>
    <t>0524.9/2020</t>
  </si>
  <si>
    <t>15471/2020</t>
  </si>
  <si>
    <t>D678479</t>
  </si>
  <si>
    <t>ESTRADA PARA SALINAS, PILAR, ITAMARACÁ</t>
  </si>
  <si>
    <t>ADEILDO XAVIER DA SILVA JUNIOR</t>
  </si>
  <si>
    <t>FAIODERMA, 1,75M, 30 ANOS</t>
  </si>
  <si>
    <t>0525.9/2020</t>
  </si>
  <si>
    <t>15500/2020</t>
  </si>
  <si>
    <t>D678504</t>
  </si>
  <si>
    <t>ZONA RURAL DE OURO PRETO, OLINDA-PE</t>
  </si>
  <si>
    <t>JOÃO FERREIRA DA SILVA FILHO</t>
  </si>
  <si>
    <t>FAIODERMA, 1,75M, 50 ANOS</t>
  </si>
  <si>
    <t>0526.9/2020</t>
  </si>
  <si>
    <t>15568/2020</t>
  </si>
  <si>
    <t>D678537</t>
  </si>
  <si>
    <t>RUA POETA VINICIUS DE MORAES, OURO PRETO, OLINDA</t>
  </si>
  <si>
    <t>DENILSON AUGUSTO LIMA DE BARROS</t>
  </si>
  <si>
    <t>FAIODERMA, 1,75M, 21 ANOS</t>
  </si>
  <si>
    <t>0527.9/2020</t>
  </si>
  <si>
    <t>15673/2020</t>
  </si>
  <si>
    <t>D678639</t>
  </si>
  <si>
    <t>5ª DPH - DHMN</t>
  </si>
  <si>
    <t>RUA CORREGO DO ARCANJO, 120, NOVA DESCOBERTA, RECIFE-PE</t>
  </si>
  <si>
    <t>DANILO CONCEICAO DA SILVA</t>
  </si>
  <si>
    <t>FAIODERMA, 1,70M, 28ANOS</t>
  </si>
  <si>
    <t>0528.9/2020</t>
  </si>
  <si>
    <t>15688/2020</t>
  </si>
  <si>
    <t>D678663</t>
  </si>
  <si>
    <t>BR 232- SENTIDO VITÓRIA- STO ALEIXO</t>
  </si>
  <si>
    <t>FAIODERMA, 1,70M, 25ANOS</t>
  </si>
  <si>
    <t>0529.9/2020</t>
  </si>
  <si>
    <t>15756/2020</t>
  </si>
  <si>
    <t>D678682</t>
  </si>
  <si>
    <t>RUA DR. SABINO PINHO, N°149, MADALENA, RECIFE - PE</t>
  </si>
  <si>
    <t>LEANDRO ROBERTO DA SILVA</t>
  </si>
  <si>
    <t>FAIODERMA, 1,70M, 33 ANOS</t>
  </si>
  <si>
    <t>0530.9/2020</t>
  </si>
  <si>
    <t>15769/2020</t>
  </si>
  <si>
    <t>D678704</t>
  </si>
  <si>
    <t>AV. BEIRA RIO, ILHA DO RETIRO, RECIFE</t>
  </si>
  <si>
    <t>0531.9/2020</t>
  </si>
  <si>
    <t>15798/2020</t>
  </si>
  <si>
    <t>D678720</t>
  </si>
  <si>
    <t>RUA MARACANÃ- JD PRAZERES- JABOATÃP-PE</t>
  </si>
  <si>
    <t>CLAUDEMIR DA SILVA GOMES</t>
  </si>
  <si>
    <t>FAIODERMA, 1,60M, 34ANOS</t>
  </si>
  <si>
    <t>0532.9/2020</t>
  </si>
  <si>
    <t>15799/2020</t>
  </si>
  <si>
    <t>D678727</t>
  </si>
  <si>
    <t>1ªDPH - DHPP</t>
  </si>
  <si>
    <t>RUA FRANCISCO DE ASSIS, COELHOS, RECIFE -PE</t>
  </si>
  <si>
    <t>WIVISON COSTA DE MACEDO</t>
  </si>
  <si>
    <t>FAIODERMA, 1,65M, 35 ANOS</t>
  </si>
  <si>
    <t>0533.9/2020</t>
  </si>
  <si>
    <t>15897/2020</t>
  </si>
  <si>
    <t>D678777</t>
  </si>
  <si>
    <t>RUA 24 DE JUNHO, 279, EDF. TEÓFINES GONÇALVES, APT 1505, ENCRUZILHADA</t>
  </si>
  <si>
    <t>LEANDRO BRUNO BARBOSA</t>
  </si>
  <si>
    <t>FAIODERMA, 1,75, 34 ANOS</t>
  </si>
  <si>
    <t>0534.9/2020</t>
  </si>
  <si>
    <t>15907/2020</t>
  </si>
  <si>
    <t>D678796</t>
  </si>
  <si>
    <t>RUA ANIBAL BENEVOLO, ALTO DO PASCOAL, RECIFE-PE</t>
  </si>
  <si>
    <t>LEUCODERMA, 1,70M, 53ANOS</t>
  </si>
  <si>
    <t>0535.9/2020</t>
  </si>
  <si>
    <t>20.698/2020</t>
  </si>
  <si>
    <t>D678799</t>
  </si>
  <si>
    <t>RUA AMAZONIA N194, FOSFATO, ABREU E LIMA</t>
  </si>
  <si>
    <t>0536.9/2020</t>
  </si>
  <si>
    <t>15918/2020</t>
  </si>
  <si>
    <t>D678823</t>
  </si>
  <si>
    <t>6a. DPH-DHMN</t>
  </si>
  <si>
    <t>SÍTIO BEIRA DO RIO, MANGUE SECO, IGARASSU</t>
  </si>
  <si>
    <t>JOSÉ KEVIN DA SILVA SANTOS</t>
  </si>
  <si>
    <t>0537.9/2020</t>
  </si>
  <si>
    <t>15961/2020</t>
  </si>
  <si>
    <t>D678834</t>
  </si>
  <si>
    <t>TRAVESSA 11 DA RUA SANTO ELIAS, Nº729, CAJUEIRO SECO, JABOATÃO</t>
  </si>
  <si>
    <t>CARLOS ANTONIO DA SILVA</t>
  </si>
  <si>
    <t>FAIODERMA, 1,70M, 48 ANOS</t>
  </si>
  <si>
    <t>0538.9/2020</t>
  </si>
  <si>
    <t>15996/2020</t>
  </si>
  <si>
    <t>D678859</t>
  </si>
  <si>
    <t>110132/110133</t>
  </si>
  <si>
    <t>RUA SÃO JOÃO BATISTA, CRUZ DE REBOUÇAS, IGARASSU - PE</t>
  </si>
  <si>
    <t>VÍTIMA 1 (ELYMAR PEREIRA ALVES DA SILVA) / VÍTIMA 2 ( ELINALDO PEREIRA DA SILVA)</t>
  </si>
  <si>
    <t>VÍTIMA 1 (FAIODERMA, 1,70M, 23 ANOS)/                                   VÍTIMA 2 ( FAIODERMA, 1,70M, 45 ANOS)</t>
  </si>
  <si>
    <t>PÉRFURO-CONTUNDENTE / PÉRFURO-CORTANTE</t>
  </si>
  <si>
    <t>0539.9/2020</t>
  </si>
  <si>
    <t>16000/2020</t>
  </si>
  <si>
    <t>D678869</t>
  </si>
  <si>
    <t>RUA DA QUADRA, CHARNEQUINHA, CABO</t>
  </si>
  <si>
    <t>0540.9/2020</t>
  </si>
  <si>
    <t>16005/2020</t>
  </si>
  <si>
    <t>D678892</t>
  </si>
  <si>
    <t>LADEIRA DE PEDRA, BR-408, PENEDO, SÃO LOURENÇO DA MATA</t>
  </si>
  <si>
    <t>FAIODERMA, 1,70M, 41 ANOS</t>
  </si>
  <si>
    <t>0541.9/2020</t>
  </si>
  <si>
    <t>16006/2020</t>
  </si>
  <si>
    <t>D678902</t>
  </si>
  <si>
    <t>RUA MAESTRO JONES JHONSON, TORRÕES, RECIFE - PE</t>
  </si>
  <si>
    <t>FAIODERMA, 1,70M, 16 ANOS</t>
  </si>
  <si>
    <t>0542.9/2020</t>
  </si>
  <si>
    <t>16118/2020</t>
  </si>
  <si>
    <t>D678917</t>
  </si>
  <si>
    <t>BR 101, PISTA LATERAL CABO</t>
  </si>
  <si>
    <t>DEWYSON WILKES MARINHO DA SILVA</t>
  </si>
  <si>
    <t>FAIODERMA, 1,75M, 37 ANOS</t>
  </si>
  <si>
    <t>0543.9/2020</t>
  </si>
  <si>
    <t>16017/2020</t>
  </si>
  <si>
    <t>D678929</t>
  </si>
  <si>
    <t>2ª DPH-DHMS</t>
  </si>
  <si>
    <t>RUA FARIAS NEVES, CAMPO GRANDE</t>
  </si>
  <si>
    <t>JOSÉ ERINALDO ALEXANDRE ALBUQUERQUE LUNA</t>
  </si>
  <si>
    <t>0544.9/2020</t>
  </si>
  <si>
    <t>16066/2020</t>
  </si>
  <si>
    <t>D679026</t>
  </si>
  <si>
    <t>QUADRA 60, N 344n vila claudete, cabo de st agostinho -PE</t>
  </si>
  <si>
    <t>JOSÉ CARLOS ELENILSON DOS SANTOS</t>
  </si>
  <si>
    <t>FAIODERMA, 1,70M, 27 ANOS</t>
  </si>
  <si>
    <t>0545.9/2020</t>
  </si>
  <si>
    <t>16284/2020</t>
  </si>
  <si>
    <t>D679143</t>
  </si>
  <si>
    <t>RUA JOÃO CAVALCANTE PETRIBU</t>
  </si>
  <si>
    <t>CARLOS ANDRE ALVES DA SILVA</t>
  </si>
  <si>
    <t>0546.9/2020</t>
  </si>
  <si>
    <t>16458/2020</t>
  </si>
  <si>
    <t>D679159</t>
  </si>
  <si>
    <t>EURICELIA NOGUEIRA</t>
  </si>
  <si>
    <t>RUA SÃO GERALDO, 71 PLANALTO, ABREU E LIMA</t>
  </si>
  <si>
    <t>FAIODERMA, 1,70, +OU-20 ANOS</t>
  </si>
  <si>
    <t>0547.9/2020</t>
  </si>
  <si>
    <t>16313/2020</t>
  </si>
  <si>
    <t>D679181</t>
  </si>
  <si>
    <t>3ª TRAVESSA SÃO JOSÉ- STO ALEIXO- JABOATÃO-PE</t>
  </si>
  <si>
    <t>LUIZ FERNANDO DA CONCEIÇÃO</t>
  </si>
  <si>
    <t>FAIODERMA, 1,60M, 20 ANOS</t>
  </si>
  <si>
    <t>0548.9/2020</t>
  </si>
  <si>
    <t>16368/2020</t>
  </si>
  <si>
    <t>D679200</t>
  </si>
  <si>
    <t>3ª TRAVESSA DA RUA FRIBURGO, SAPUCAIA DE DENTRO, OLINDA - PE</t>
  </si>
  <si>
    <t>FELIPE WINICIUS DE BRITO</t>
  </si>
  <si>
    <t>FAIODERMA, 1,65M, 22 ANOS</t>
  </si>
  <si>
    <t>0549.9/2020</t>
  </si>
  <si>
    <t>16369/2020</t>
  </si>
  <si>
    <t>D679203</t>
  </si>
  <si>
    <t>RUA DA VITÓRIA, N°21, MARANGUAPE, PAULISTA - PE</t>
  </si>
  <si>
    <t>0550.9/2020</t>
  </si>
  <si>
    <t>16642/2020</t>
  </si>
  <si>
    <t>D 679246</t>
  </si>
  <si>
    <t>RUA ALAMEDA DA PEROLA - CAJUEIRO SECO- JABOATÃO</t>
  </si>
  <si>
    <t>0551.9/2020</t>
  </si>
  <si>
    <t>16425/2020</t>
  </si>
  <si>
    <t>D679267</t>
  </si>
  <si>
    <t>COMUNIDADE PLANETA DOS MACACOS - PRAÇA 7 DE SETEMBRO - JD SÃO PAULO</t>
  </si>
  <si>
    <t>FÁGNER FRANCISCO ROSA</t>
  </si>
  <si>
    <t>PERFUROCONTUNDENTE</t>
  </si>
  <si>
    <t>0552.9/2020</t>
  </si>
  <si>
    <t>16460/2020</t>
  </si>
  <si>
    <t>D679266</t>
  </si>
  <si>
    <t>RUA TENENTE PORTELA, IPSEP, RECIFE, PE</t>
  </si>
  <si>
    <t>FAIODERMA, 1,75, +OU-35 ANOS</t>
  </si>
  <si>
    <t>0553.9/2020</t>
  </si>
  <si>
    <t>16486/2020</t>
  </si>
  <si>
    <t>D679316</t>
  </si>
  <si>
    <t>BR-232, MANASSU, JABOATÃO</t>
  </si>
  <si>
    <t>JOSÉ LUCAS DE ALMEIDA FILHO</t>
  </si>
  <si>
    <t>FAIODERMA, 1,75, 17 ANOS</t>
  </si>
  <si>
    <t>0554.9/2020</t>
  </si>
  <si>
    <t>16596/2020</t>
  </si>
  <si>
    <t>D679340</t>
  </si>
  <si>
    <t>14ª DPH -DHMS</t>
  </si>
  <si>
    <t>ESTRADA ULISSES MARANHÃO (1KM APÓS USINA LIBERDADE), ZONA RUAL, CABO DE SANTO AGOSTINHO - PE</t>
  </si>
  <si>
    <t>FAIODERMA, 1,75M, +/- 30 ANOS</t>
  </si>
  <si>
    <t>0555.9/2020</t>
  </si>
  <si>
    <t>16644/2020</t>
  </si>
  <si>
    <t>D679372</t>
  </si>
  <si>
    <t>ESTRADA DA USINA BOM JESUS, ZONA RURAL, CABO DE SANTO AGOSTINHO-PE</t>
  </si>
  <si>
    <t>WAGNERLUIZ DOS SANTOS</t>
  </si>
  <si>
    <t>LEUCOERMA, 1,70M, 25ANOS</t>
  </si>
  <si>
    <t>0556.9/2020</t>
  </si>
  <si>
    <t> 16765/2020</t>
  </si>
  <si>
    <t>D679506</t>
  </si>
  <si>
    <t>10ª DPH -DHMN</t>
  </si>
  <si>
    <t>RUA ENG. CONSTANTINO, MURIBARA, SÃO LOURENÇO DA MATA - PE</t>
  </si>
  <si>
    <t>EVANDRO DA SILVA BARBOZA</t>
  </si>
  <si>
    <t>FAIODERMA, 1,75m, 32 anos</t>
  </si>
  <si>
    <t>0557.9/2020</t>
  </si>
  <si>
    <t>16784/2020</t>
  </si>
  <si>
    <t>D679522</t>
  </si>
  <si>
    <t>14ª DPH -DHMN</t>
  </si>
  <si>
    <t>RUA 01, CHARNECA, CABO</t>
  </si>
  <si>
    <t>FAIODERMA, 1,75m, 26 anos</t>
  </si>
  <si>
    <t>0558.9/2020</t>
  </si>
  <si>
    <t>16779/2020</t>
  </si>
  <si>
    <t>D679523</t>
  </si>
  <si>
    <t>BR 408, PARQUE CAPIBARIBE, SÃO LOURENÇO DA MATA - PE</t>
  </si>
  <si>
    <t>ALAN WELLINGTON DE ARAÚJO</t>
  </si>
  <si>
    <t>FAIODERMA, 1,75, 24 ANOS</t>
  </si>
  <si>
    <t>0559.9/2020</t>
  </si>
  <si>
    <t>16785/2020</t>
  </si>
  <si>
    <t>D679527</t>
  </si>
  <si>
    <t>RUA 10 DE NOVEMBRO, CENTRO, CABO DE SANTO AGOSTINHO</t>
  </si>
  <si>
    <t>FAIODERMA, 1,75m, 22 anos</t>
  </si>
  <si>
    <t>0560.9/2020</t>
  </si>
  <si>
    <t>16790/2020</t>
  </si>
  <si>
    <t>D679544</t>
  </si>
  <si>
    <t>R BAHIA, N 38, JORDÃO BAIXO, RECIFE</t>
  </si>
  <si>
    <t>0561.9/2020</t>
  </si>
  <si>
    <t>16796/2020</t>
  </si>
  <si>
    <t>D679556</t>
  </si>
  <si>
    <t>RUA PRIMAVERA, 68, PLANALTO, ABREU E LIMA</t>
  </si>
  <si>
    <t>DIONICE EUGENIA FERREIRA</t>
  </si>
  <si>
    <t>LEUCODERMA, 1,65M 45 ANOS</t>
  </si>
  <si>
    <t>0562.9/2020</t>
  </si>
  <si>
    <t>16797/2020</t>
  </si>
  <si>
    <t>D679568</t>
  </si>
  <si>
    <t>PRÓXIMO A RUA 127, JARDIM PAULISTA, PAULISTA</t>
  </si>
  <si>
    <t>MATHEUS DIEGO CASSIANO RAMOS DE MELO</t>
  </si>
  <si>
    <t>0563.9/2020</t>
  </si>
  <si>
    <t>16847/2020</t>
  </si>
  <si>
    <t>D679623</t>
  </si>
  <si>
    <t>RUA CATANDUBA, Nº 431, BARRA DE JANGADA, JABOATÃO DOS GUARARAPES-PE</t>
  </si>
  <si>
    <t>MARCONI FRANCISCO DA SILVA</t>
  </si>
  <si>
    <t>FAIODERMA, 1,80M, 38 ANOS</t>
  </si>
  <si>
    <t>0564.9/2020</t>
  </si>
  <si>
    <t>16848/2020</t>
  </si>
  <si>
    <t>D679624</t>
  </si>
  <si>
    <t>AVENIDA CHAPADA DO ARARIPE, Nº 43, MONTE DE VERDE, RECIFE-PE.</t>
  </si>
  <si>
    <t>NATANIEL BRENO FELIPE DE BRITO</t>
  </si>
  <si>
    <t>0565.9/2020</t>
  </si>
  <si>
    <t>16875/2020</t>
  </si>
  <si>
    <t>Avenida Nossa Senhora da Piedade, nº 210, Cajueiro Seco, Jaboatão</t>
  </si>
  <si>
    <t>helton Henrique da Silva</t>
  </si>
  <si>
    <t>faioderma, 1,70m, 36anos</t>
  </si>
  <si>
    <t>perfuro-cortante</t>
  </si>
  <si>
    <t>0566.9/2020</t>
  </si>
  <si>
    <t>16857/2020</t>
  </si>
  <si>
    <t>D679652</t>
  </si>
  <si>
    <t>MÁRIO DE MELO</t>
  </si>
  <si>
    <t>FELIPE JOSÉ DA SILVA</t>
  </si>
  <si>
    <t>FAIODERMA, 1,65, 27 ANOS</t>
  </si>
  <si>
    <t>0567.9/2020</t>
  </si>
  <si>
    <t>16877/2020</t>
  </si>
  <si>
    <t>D679660</t>
  </si>
  <si>
    <t>RUA RIO CLARO, BOA ESPERANÇA, ABREU E LIMA-PE</t>
  </si>
  <si>
    <t>WEVERTON ALEXANDRE DE SOUSA</t>
  </si>
  <si>
    <t>FAIODERMA, 1,55M, 18ANOS</t>
  </si>
  <si>
    <t>0568.9/2020</t>
  </si>
  <si>
    <t>17026/2020</t>
  </si>
  <si>
    <t>D679736</t>
  </si>
  <si>
    <t>RUA DA ARGILA, BAIRRO DO XINGU, MORENO</t>
  </si>
  <si>
    <t>0569.9/2020</t>
  </si>
  <si>
    <t>17035/2020</t>
  </si>
  <si>
    <t>D679740</t>
  </si>
  <si>
    <t xml:space="preserve">TRAVESSA DA RESISTENCIA, S/N, ARTHUR LUNDGREN II - PAULISTA - PE </t>
  </si>
  <si>
    <t>FAIODERMA, 1,60M, + - 18ANOS</t>
  </si>
  <si>
    <t>0570.9/2020</t>
  </si>
  <si>
    <t>17047/2020</t>
  </si>
  <si>
    <t>D679780</t>
  </si>
  <si>
    <t>UP007</t>
  </si>
  <si>
    <t>RUA DO CAMPO, 260, JARDIM JORDÃO, JABOATÃO DOS GUARARAPES</t>
  </si>
  <si>
    <t>MATEUS ELMIR DA SILVA</t>
  </si>
  <si>
    <t>FAIODERMA, 1,75M, 21ANOS</t>
  </si>
  <si>
    <t>0571.9/2020</t>
  </si>
  <si>
    <t>18849/2020</t>
  </si>
  <si>
    <t>D679784</t>
  </si>
  <si>
    <t>10ªDPH-DHMN</t>
  </si>
  <si>
    <t>RUA 5, TABATINGA, CAMARAGIBE-PE</t>
  </si>
  <si>
    <t>THIAGO JAMERSON DA SILVA SANTOS</t>
  </si>
  <si>
    <t>0572.9/2020</t>
  </si>
  <si>
    <t>17161/2020</t>
  </si>
  <si>
    <t>D679865</t>
  </si>
  <si>
    <t>1ª TRAVESSA DA RUA VILA NOVA, CAVALEIRO, JABOATÃO</t>
  </si>
  <si>
    <t>PAULO HENRIQUE SOUZA CIRINO GOMES</t>
  </si>
  <si>
    <t>0573.9/2020</t>
  </si>
  <si>
    <t>17176/2020</t>
  </si>
  <si>
    <t>D679870</t>
  </si>
  <si>
    <t>VILA DA JAQUEIRA, LOTEAMENTO GAIBU, GAIBU, CABO DE SANTO AGOSTINHO, PE</t>
  </si>
  <si>
    <t xml:space="preserve">FAIODERMA, +/- 1,70, +/- 25 ANOS </t>
  </si>
  <si>
    <t>0574.9/2020</t>
  </si>
  <si>
    <t>17577/2020</t>
  </si>
  <si>
    <t>D679971</t>
  </si>
  <si>
    <t>TERMINAL CAIS DE STA RITA, SÃO JOSÉ, RECIFE-PE</t>
  </si>
  <si>
    <t>0575.9/2020</t>
  </si>
  <si>
    <t>17308/2020</t>
  </si>
  <si>
    <t>D680034</t>
  </si>
  <si>
    <t>RUA 22, MARANGUAPE 2, PAULISTA-PE</t>
  </si>
  <si>
    <t xml:space="preserve">FAIODERMA, +/- 1,70, +/- 18 ANOS </t>
  </si>
  <si>
    <t>0576.9/2020</t>
  </si>
  <si>
    <t>17478/2020</t>
  </si>
  <si>
    <t>D680120</t>
  </si>
  <si>
    <t>RUA PAZ E AMOR, JARDIM PIEDADE, JABOATÃO DOS GUARARAPES</t>
  </si>
  <si>
    <t>MATHEUS VINICIOS BARBOSA DA SILVA</t>
  </si>
  <si>
    <t xml:space="preserve">FAIODERMA, +/- 1,70, +/- 19 ANOS </t>
  </si>
  <si>
    <t>CONTUDENTE</t>
  </si>
  <si>
    <t>0577.9/2020</t>
  </si>
  <si>
    <t>17846/2020</t>
  </si>
  <si>
    <t>D680131</t>
  </si>
  <si>
    <t xml:space="preserve"> RUA TAMBAQUI, UR 11, JABOATÃO</t>
  </si>
  <si>
    <t>EVERSON MANOEL DOS SANTOS SILVA</t>
  </si>
  <si>
    <t>FAIODERMA, +/- 1,70, +/- 29 ANOS</t>
  </si>
  <si>
    <t>0578.9/2020</t>
  </si>
  <si>
    <t>17502/2020</t>
  </si>
  <si>
    <t>D680180</t>
  </si>
  <si>
    <t>Rua 2 de Março, N° 58, Aguás compridas, Olinda-PE</t>
  </si>
  <si>
    <t>RINALDO LUIZ DOS SANTOS FILHO</t>
  </si>
  <si>
    <t>FAIODERMO, +/-1,70 25 ANOS</t>
  </si>
  <si>
    <t>0579.9/2020</t>
  </si>
  <si>
    <t>17517/2020</t>
  </si>
  <si>
    <t>D680205</t>
  </si>
  <si>
    <t>RUA EMERVAL LOBÃO, IBURA DE BAIXO</t>
  </si>
  <si>
    <t>JOSÉ FÁBIO VENTRA DE SOUZA</t>
  </si>
  <si>
    <t>FAIODERMA, +/- 1,70, +/- 23 ANOS</t>
  </si>
  <si>
    <t>0580.9/2020</t>
  </si>
  <si>
    <t>17576/2020</t>
  </si>
  <si>
    <t>D680284</t>
  </si>
  <si>
    <t xml:space="preserve">RUA ARLINDA GERMANO DOS SANTOS,  BAIRRO CAPIBARIBE-SAO LORENÇO DA MATA </t>
  </si>
  <si>
    <t xml:space="preserve">RUI PEREIRA CAVALCANTE </t>
  </si>
  <si>
    <t>FAIODERMA, 1,70M, 34ANOS</t>
  </si>
  <si>
    <t>0581.9/2020</t>
  </si>
  <si>
    <t>17582/2020</t>
  </si>
  <si>
    <t>D680296</t>
  </si>
  <si>
    <t>110135/110881</t>
  </si>
  <si>
    <t>RUA MAJOR GUILHERME BONIFÁCIO, N°268, ÁGUA FRIA, RECIFE - PE</t>
  </si>
  <si>
    <t>VÍTIMA 1 (ROSANGELA FRANCISCA DIAS)/                                   VÍTIMA 2 ( LUCAS DIAS DA SILVA)</t>
  </si>
  <si>
    <t>VÍTIMA 1 (FAIODERMA, 1,75M, 16 ANOS)/                                   VÍTIMA 2 ( FAIODERMA, 1,65M, 44 ANOS)</t>
  </si>
  <si>
    <t>0582.9/2020</t>
  </si>
  <si>
    <t>17663/2020</t>
  </si>
  <si>
    <t>D680312</t>
  </si>
  <si>
    <t>PRACINHA BEIRAMAR, PROX. A RUA BEIRAMAR, GAIBÚ, CABO DE SANTO AGOSTINHO</t>
  </si>
  <si>
    <t>AMARO ANDRÉ DE SOUZA FILHO</t>
  </si>
  <si>
    <t>SM</t>
  </si>
  <si>
    <t>0583.9/2020</t>
  </si>
  <si>
    <t>18402/2020</t>
  </si>
  <si>
    <t>D680325</t>
  </si>
  <si>
    <t>RUA LAFAIETE, S/N, LOTEAMENTO NAZARÉ, CAMARAGIBE-PE</t>
  </si>
  <si>
    <t>0584.9/2020</t>
  </si>
  <si>
    <t>19177/2020</t>
  </si>
  <si>
    <t>D680357</t>
  </si>
  <si>
    <t>RUA RIO MAJÚ, IPSEP,RECIFE-PE</t>
  </si>
  <si>
    <t>IDENTIDADE DESCONHECIDA(MASCULINO)</t>
  </si>
  <si>
    <t>FAIODERMA, 1,60, +/-60ANOS</t>
  </si>
  <si>
    <t>0585.9/2020</t>
  </si>
  <si>
    <t>17800/2020</t>
  </si>
  <si>
    <t>D680391</t>
  </si>
  <si>
    <t>AV. DR. BELMINO CORREIA, TIMBI, CAMARAGIBE - PE</t>
  </si>
  <si>
    <t>FAIODERMA, 1,70, +/-45ANOS</t>
  </si>
  <si>
    <t>0586.9/2020</t>
  </si>
  <si>
    <t>17807/2020</t>
  </si>
  <si>
    <t>D680393</t>
  </si>
  <si>
    <t>VIA PE 60- CIDADE GARAPU- CABO</t>
  </si>
  <si>
    <t>EDVALDO JOSE DA SILVA</t>
  </si>
  <si>
    <t>FAIODERMA, 1,60, +/-37ANOS</t>
  </si>
  <si>
    <r>
      <t xml:space="preserve">FAIODERMA, </t>
    </r>
    <r>
      <rPr>
        <u/>
        <sz val="11"/>
        <rFont val="Calibri"/>
        <family val="2"/>
      </rPr>
      <t>+</t>
    </r>
    <r>
      <rPr>
        <sz val="11"/>
        <rFont val="Calibri"/>
        <family val="2"/>
      </rPr>
      <t xml:space="preserve"> 20 ANOS, 1,70M.</t>
    </r>
  </si>
  <si>
    <r>
      <t xml:space="preserve">FAIODERMA, </t>
    </r>
    <r>
      <rPr>
        <u/>
        <sz val="11"/>
        <rFont val="Calibri"/>
        <family val="2"/>
      </rPr>
      <t>+</t>
    </r>
    <r>
      <rPr>
        <sz val="11"/>
        <rFont val="Calibri"/>
        <family val="2"/>
      </rPr>
      <t xml:space="preserve"> 1,70m, 25 ANOS / FAIODERMA, </t>
    </r>
    <r>
      <rPr>
        <u/>
        <sz val="11"/>
        <rFont val="Calibri"/>
        <family val="2"/>
      </rPr>
      <t>+</t>
    </r>
    <r>
      <rPr>
        <sz val="11"/>
        <rFont val="Calibri"/>
        <family val="2"/>
      </rPr>
      <t xml:space="preserve"> 1,70m, 18 ANOS.</t>
    </r>
  </si>
  <si>
    <r>
      <t xml:space="preserve">FAIODERMA, 1,70M, </t>
    </r>
    <r>
      <rPr>
        <u/>
        <sz val="11"/>
        <rFont val="Calibri"/>
        <family val="2"/>
      </rPr>
      <t>+</t>
    </r>
    <r>
      <rPr>
        <sz val="11"/>
        <rFont val="Calibri"/>
        <family val="2"/>
      </rPr>
      <t xml:space="preserve"> 25 ANOS</t>
    </r>
  </si>
  <si>
    <r>
      <t xml:space="preserve">FAIODERMA, 1,75m, </t>
    </r>
    <r>
      <rPr>
        <u/>
        <sz val="11"/>
        <rFont val="Calibri"/>
        <family val="2"/>
      </rPr>
      <t xml:space="preserve">+ </t>
    </r>
    <r>
      <rPr>
        <sz val="11"/>
        <rFont val="Calibri"/>
        <family val="2"/>
      </rPr>
      <t>22 anos</t>
    </r>
  </si>
  <si>
    <r>
      <t xml:space="preserve">FAIODERMA, 1,85m, </t>
    </r>
    <r>
      <rPr>
        <u/>
        <sz val="11"/>
        <rFont val="Calibri"/>
        <family val="2"/>
      </rPr>
      <t xml:space="preserve">+ </t>
    </r>
    <r>
      <rPr>
        <sz val="11"/>
        <rFont val="Calibri"/>
        <family val="2"/>
      </rPr>
      <t>20 anos</t>
    </r>
  </si>
  <si>
    <t>(3900000770.000063/2020-9) RUA RONDÔNIA, 252, CORDEIRO, RECIFE-PE # 2ª PERÍCIA: PÁTIO DHPP =  Ofício  Nº50/2020 (3900000770.000064/2020-31),  veículo VW/GOL, COR PRETA, PLACA OYM-3896, COM RESPECTIVA CHAVE #</t>
  </si>
  <si>
    <t>Fotos enviadas</t>
  </si>
  <si>
    <t>AUXILIAR DO PERITO CRIMINAL</t>
  </si>
  <si>
    <t>BO (Boletim de Ocorrêcia)</t>
  </si>
  <si>
    <t>GRAU X</t>
  </si>
  <si>
    <t>LPPGF - DNA</t>
  </si>
  <si>
    <t>001.10/2020</t>
  </si>
  <si>
    <t>4797/2020</t>
  </si>
  <si>
    <t>TENTATIVA DE HOMICÍDIO</t>
  </si>
  <si>
    <t xml:space="preserve">1ª TRAVESSA DAS PALMEIRAS, CIDADE UNIVERSITÁRIA </t>
  </si>
  <si>
    <t>ANDRÉ ALISSON FERNANDES SILVA</t>
  </si>
  <si>
    <t>002.10/2020</t>
  </si>
  <si>
    <t>SEM FOTOS</t>
  </si>
  <si>
    <t>JOSÉ CUSTODIO</t>
  </si>
  <si>
    <t>OUTRA SOLICITANTE</t>
  </si>
  <si>
    <t>RUA JOÃO FRAGOSO DE MEDEIROS,43, CANDEIAS, JABOATÃO DOS GUARARAPES</t>
  </si>
  <si>
    <t>003.10/2020</t>
  </si>
  <si>
    <t>1022/2020</t>
  </si>
  <si>
    <t>D663185</t>
  </si>
  <si>
    <t>DELEGACIA DO VARADOURO</t>
  </si>
  <si>
    <t>RUA 21, Nº05, 5ª ETAPA DE RIO DOCE, OLINDA</t>
  </si>
  <si>
    <t>MANOEL ANTONIO CAMAROTTI</t>
  </si>
  <si>
    <t>004.10/2020</t>
  </si>
  <si>
    <t>9047/2020</t>
  </si>
  <si>
    <t>D663597</t>
  </si>
  <si>
    <t>RUA 13 DE MAIO, CAJUEIRO SECO, JABOATÃO</t>
  </si>
  <si>
    <t>005.10/2020</t>
  </si>
  <si>
    <t>1385/2020</t>
  </si>
  <si>
    <t>D663602</t>
  </si>
  <si>
    <t>RUA PADRE JABOATÃO, VISTA ALEGRE, JABOATÃO-PE</t>
  </si>
  <si>
    <t>JOSELITO</t>
  </si>
  <si>
    <t>06.10/2020</t>
  </si>
  <si>
    <t>2662/2020</t>
  </si>
  <si>
    <t>RUA VIRGILÍNIA FRANCISCA DA CONCEIÇÃO, Nº 204, MANGABEIRA, ITAPISSUMA - PE</t>
  </si>
  <si>
    <t>ABDIAS BERNARDO DA SILVA NETO</t>
  </si>
  <si>
    <t>07.10/2020</t>
  </si>
  <si>
    <t>13195/2020</t>
  </si>
  <si>
    <t>D665146</t>
  </si>
  <si>
    <t>AVENIDA LIBERDADE, 96, SANCHO, RECIFE-PE</t>
  </si>
  <si>
    <t>NÃO SE APLICA (INTERVENÇÃO POLICIAL)</t>
  </si>
  <si>
    <t>MEDIA</t>
  </si>
  <si>
    <t>08.10/2020</t>
  </si>
  <si>
    <t>3262/2020</t>
  </si>
  <si>
    <t>D665740</t>
  </si>
  <si>
    <t>RUA SUZANA LIMA ,N° 208, CAVALEIRO, JABOATÃO DOS GUARARAPES-PE</t>
  </si>
  <si>
    <t>09.10/2020</t>
  </si>
  <si>
    <t>4602/2020</t>
  </si>
  <si>
    <t>D666738</t>
  </si>
  <si>
    <t>RUA E, CURADO, RECIFE -PE</t>
  </si>
  <si>
    <t>RICARDO VIEIRA VALÉRIO FILHO</t>
  </si>
  <si>
    <t>010.10/2020</t>
  </si>
  <si>
    <t>D666890</t>
  </si>
  <si>
    <t>AV. BERNARDO VIEIRA DE MELO, N 4221, PIEDADE, JABOATÃO</t>
  </si>
  <si>
    <t>011.10/2020</t>
  </si>
  <si>
    <t> 6438/2020</t>
  </si>
  <si>
    <t>D668908</t>
  </si>
  <si>
    <t>AV DR FRANCISCO CORREIA 189, CENTRO SÃO LOURENCO</t>
  </si>
  <si>
    <t>LUCIANE RODRIGUES DOS SANTOS/ SIDNEY DOS SANTOS/ MARCIO JOSÉ RAMOS DA SILVA</t>
  </si>
  <si>
    <t>012.10/2020</t>
  </si>
  <si>
    <t>6392/2020</t>
  </si>
  <si>
    <t>OF 0026.01.000165/2020</t>
  </si>
  <si>
    <t>26ª CIRC. RIO DOCE</t>
  </si>
  <si>
    <t>BO 20E0116000625</t>
  </si>
  <si>
    <t>RUA CÂNDIDO PESSOA, Nº 1033, BAIRRO NOVO - OLINDA</t>
  </si>
  <si>
    <t>OTÁVIO HENRIQUE BATISTA PEREIRA</t>
  </si>
  <si>
    <t>013.10/2020</t>
  </si>
  <si>
    <t>7079/2020</t>
  </si>
  <si>
    <t>D-669434</t>
  </si>
  <si>
    <t>10;46</t>
  </si>
  <si>
    <t>11;00</t>
  </si>
  <si>
    <t>11;20</t>
  </si>
  <si>
    <t>12;00</t>
  </si>
  <si>
    <t>BR 101, CIDADE UNIVERSITARIA</t>
  </si>
  <si>
    <t>WILTON BATISTA LINS</t>
  </si>
  <si>
    <t>014.10/2020</t>
  </si>
  <si>
    <t>14098/2020</t>
  </si>
  <si>
    <t>D671521</t>
  </si>
  <si>
    <t>AVENIDA BARRETO DE MENEZES, PIEDADE, JABOATÃO DOS GUARARAPES-PE</t>
  </si>
  <si>
    <t>015.10/2020</t>
  </si>
  <si>
    <t>10102/2020</t>
  </si>
  <si>
    <t>OF Nº28/2020</t>
  </si>
  <si>
    <t>23ª CIRC. CAVALEIRO</t>
  </si>
  <si>
    <t>BO 20E2143000329</t>
  </si>
  <si>
    <t>AV. GOV. AGAMENON MAGALHÃES, Nº1616, CAVALEIRO, JABOATÃO</t>
  </si>
  <si>
    <t>JOSUEL SOARES DA SILVA</t>
  </si>
  <si>
    <t>016.10/2020</t>
  </si>
  <si>
    <t>10325/2020</t>
  </si>
  <si>
    <t>D673131</t>
  </si>
  <si>
    <t>CONDOMINIO RESERVA DA PENINSULA , PAIVA, CABO DE SANTO AGOSTINHO - PE</t>
  </si>
  <si>
    <t>LEVI BORGES DE LIMA</t>
  </si>
  <si>
    <t>017.10/2020</t>
  </si>
  <si>
    <t>10570/2020</t>
  </si>
  <si>
    <t>D673553</t>
  </si>
  <si>
    <t>RUA JANGADEIRO, Nº847, PIEDADE, JABOATÃO DOS GUARARAPES - PE</t>
  </si>
  <si>
    <t>NÃO INFORMADO/ SEXO MASCULINO</t>
  </si>
  <si>
    <t>018.10/2020</t>
  </si>
  <si>
    <t>10620/2020</t>
  </si>
  <si>
    <t>OF. Nº69/20</t>
  </si>
  <si>
    <t>ELDER BEZERRA</t>
  </si>
  <si>
    <t>RUA OTHON BEZERRA DE MELO, Nº33, PENEDO DE CIMA, SÃO LOURENÇO DA MATA-PE</t>
  </si>
  <si>
    <t>JACIARA CICERO DE LIMA</t>
  </si>
  <si>
    <t>019.10/2020</t>
  </si>
  <si>
    <t>10961/2020</t>
  </si>
  <si>
    <t>OF.150/2020</t>
  </si>
  <si>
    <t>SEI 6303362</t>
  </si>
  <si>
    <t>RUA ERONDINA NEGREIRO DE ARAÚJO, CÓRREGO DO JENIPAPO,RECIFE,PE</t>
  </si>
  <si>
    <t>JOSÉ BARBOSA AMORIM FLHO</t>
  </si>
  <si>
    <t>20.10/2019</t>
  </si>
  <si>
    <t>16247/2020</t>
  </si>
  <si>
    <t>D675153</t>
  </si>
  <si>
    <t>RUA CAMPO DOS GUARARAPES, JARDIM JORDÃO, PRAZERES - PE</t>
  </si>
  <si>
    <t>21.10/2020</t>
  </si>
  <si>
    <t>12660/2020</t>
  </si>
  <si>
    <t>D675722</t>
  </si>
  <si>
    <t>UPA DE ENGENHO VELHO, JABOATÃO DOS GUARARAPES</t>
  </si>
  <si>
    <t>22.10/2020</t>
  </si>
  <si>
    <t>14000/2020</t>
  </si>
  <si>
    <t>D676954</t>
  </si>
  <si>
    <t>MARGENS DA BR 101, LOGO APÓS A FÁBRICA DA BOMBRIL</t>
  </si>
  <si>
    <t>23.10/2020</t>
  </si>
  <si>
    <t>D678598</t>
  </si>
  <si>
    <t>RUA ARQUITETO FERNANDO ALMEIDA, ESTACIONAMENTO DO ARMAZEM CORAL, IMBIRIBEIRA, RECIFE-PE</t>
  </si>
  <si>
    <t>24.10/2020</t>
  </si>
  <si>
    <t>15895/2020</t>
  </si>
  <si>
    <t>OFICIO 62/2020 (SEI 6765832)</t>
  </si>
  <si>
    <t>14° DPH</t>
  </si>
  <si>
    <t>QUADRA 69, CASA 90, VOLA NOVA CLAUDETE, BAIRRO DE GARAPU, CABO DE SANTO AGOSTINHO-PE</t>
  </si>
  <si>
    <t>ELIETE BONIFACIO DA SILVA LIMA/ LUCAS HENRIQUE DA SILVA LIMA</t>
  </si>
  <si>
    <t>25.10/2020</t>
  </si>
  <si>
    <t>25138/2020</t>
  </si>
  <si>
    <t>107/2020</t>
  </si>
  <si>
    <t>7ª DPH-DHPP</t>
  </si>
  <si>
    <t>RUA 88, QUADRA 65, BLOCO 06, APT 408, BAIRRO MARANGUAPE I, PAULISTA-PE</t>
  </si>
  <si>
    <t>CARLOS JOSÉ DA ROCHA</t>
  </si>
  <si>
    <t>OCORRÊNCIAS GEPH .10
(01/01/2020 até 30/06/2020)</t>
  </si>
  <si>
    <t>OCORRÊNCIAS GEPH .9
(01/01/2020 até 30/06/2020)</t>
  </si>
  <si>
    <t>OCORRÊNCIAS GEPH .9
(01/07/2020 até 31/12/2020)</t>
  </si>
  <si>
    <t>7403/2020</t>
  </si>
  <si>
    <t>OCORRÊNCIAS GEPH .10
(01/07/2020 até 31/12/2020)</t>
  </si>
  <si>
    <t>OF.9005.01.000005/2020</t>
  </si>
  <si>
    <t>OCORRÊNCIAS GEPH .13</t>
  </si>
  <si>
    <t>002.13/2021</t>
  </si>
  <si>
    <t>CASO (CONTROLE INTERNO)</t>
  </si>
  <si>
    <t>FOTOS ENVIADAS</t>
  </si>
  <si>
    <t>Nº OFÍCIO, CIODS, ETC</t>
  </si>
  <si>
    <t>NATUREZA DO EXAME</t>
  </si>
  <si>
    <t>TIPO DE EXAME</t>
  </si>
  <si>
    <t>BOLETIM DE OCORRÊNCIA (OPCIONAL)</t>
  </si>
  <si>
    <t>RELACIONADO A QUAL VÍTIMA</t>
  </si>
  <si>
    <t>QUAL(IS) OBJETO(S) A SER(EM) PERICIADO(S)? FAVOR FAZER UMA BREVE DESCRIÇÃO.</t>
  </si>
  <si>
    <t>001.12/2020</t>
  </si>
  <si>
    <t>240/2020</t>
  </si>
  <si>
    <t>CONFRONTO POLICIAL</t>
  </si>
  <si>
    <t>PROJETEIS, ESTOJOS, PLANTA, CELULAR</t>
  </si>
  <si>
    <t>002.12/2020</t>
  </si>
  <si>
    <t>310/2020</t>
  </si>
  <si>
    <t>OFÍCIO N°230/2019;  N°9005.01.000804/2019-1.1</t>
  </si>
  <si>
    <t>PERÍCIA EM VEÍCULO</t>
  </si>
  <si>
    <t>DOUGLAS CAMILO</t>
  </si>
  <si>
    <t>BOE N°19E2103001420</t>
  </si>
  <si>
    <t>VEÍCULO WOLKSVAGEM GOL, COR PRATA, PLACA  KHG6848 - PE</t>
  </si>
  <si>
    <t>003.12/2020</t>
  </si>
  <si>
    <t>312/2020</t>
  </si>
  <si>
    <t>OFÍCIO N°229/2019;  N°09901.9005.00227/2019-1.1</t>
  </si>
  <si>
    <t>VEÍCULO FORD KA, COR BRANCA, PLACA QNS2227 - MG</t>
  </si>
  <si>
    <t>004.12/2020</t>
  </si>
  <si>
    <t>2019.0278.004582DE 11/10/2019</t>
  </si>
  <si>
    <t>REPRODUÇÃO</t>
  </si>
  <si>
    <t>PRIMEIRA VARA CRIMINAL DA COMARCA DE CAMARAGIBE.</t>
  </si>
  <si>
    <t>PROCESSO 0000999-76.2018.8.17.0420</t>
  </si>
  <si>
    <t>SEVERINO RODRIGUES ALVES JÚNIOR</t>
  </si>
  <si>
    <t>005.12/2020</t>
  </si>
  <si>
    <t>610/2020</t>
  </si>
  <si>
    <t>OFÍCIO 286/2019</t>
  </si>
  <si>
    <t>PERÍCIA DE MEDIÇÃO INDIRETA</t>
  </si>
  <si>
    <t>IMAGENS DE PEGADAS</t>
  </si>
  <si>
    <t>006.12/2020</t>
  </si>
  <si>
    <t>5765/2020</t>
  </si>
  <si>
    <t>15/2020</t>
  </si>
  <si>
    <t>09907.9049.00001/2020-2.2</t>
  </si>
  <si>
    <t>GILVANILTON DA ROCHA PESSOA</t>
  </si>
  <si>
    <t>ÔNIBUS, PLACA PDI-0807 DA EMPRESA JUDAS TADEU</t>
  </si>
  <si>
    <t>007.12/2020</t>
  </si>
  <si>
    <t>962/2020</t>
  </si>
  <si>
    <t>OFÍCIO N°16/2020; SEI N°3900000771.000024/2020-80</t>
  </si>
  <si>
    <t>JOAQUIM MARINÓSIO</t>
  </si>
  <si>
    <t>20E210300045</t>
  </si>
  <si>
    <t>ANDERSON DA CONCEIÇÃO</t>
  </si>
  <si>
    <t>ÔNIBUS, PLACA PCS-2969, DA EMPRESA BORBOREMA</t>
  </si>
  <si>
    <t>008.12/2020</t>
  </si>
  <si>
    <t>1469/2020</t>
  </si>
  <si>
    <t>OFÍCIO Nº 8002.01.000074/2020; SEI Nº3900001014.000008/2020-21</t>
  </si>
  <si>
    <t>20E2104000068</t>
  </si>
  <si>
    <t>JOSELITO MARCOS DE MOURA</t>
  </si>
  <si>
    <t xml:space="preserve">FORD ECOSPORT PRETA, PLACA KHV-5492 (PFC-9101) </t>
  </si>
  <si>
    <t>009.12/2020</t>
  </si>
  <si>
    <t>1865/2020</t>
  </si>
  <si>
    <t>OFÍCIO N°9005.01.000028/2020</t>
  </si>
  <si>
    <t>09901.9005.00020/2019-1.1</t>
  </si>
  <si>
    <t>FIAT UNO MILE SMART, 2000, COR VERDE, PLACA KMB 3039</t>
  </si>
  <si>
    <t>010.12/2020</t>
  </si>
  <si>
    <t>2673/2020</t>
  </si>
  <si>
    <t>OFÍCIO Nº 3/2020 SEI 3900000862.000015/2020-70</t>
  </si>
  <si>
    <t>PERÍCIA EM RESIDÊNCIA</t>
  </si>
  <si>
    <t>3900000862.000015/2020-70</t>
  </si>
  <si>
    <t>RESIDÊNCIA DA VÍTIMA</t>
  </si>
  <si>
    <t>011.12/2020</t>
  </si>
  <si>
    <t>OFÍCIO</t>
  </si>
  <si>
    <t>OFÍCIO Nº 20/2020 INQ. POL Nº 09907.9045.00015/2020-1.3</t>
  </si>
  <si>
    <t>RUA DA ESTAÇÃO, Nº33, PROX. A PIZZARIA PURA SABER, PONTEZINHA, CABO DE SANTO AGOSTINHO-PE</t>
  </si>
  <si>
    <t>JOHNATHAN MATIAS DOS SANTOS</t>
  </si>
  <si>
    <t>VEÍCULO CHEVROLET ONIX JOY, COR PRATA, PLACA PCU-0473</t>
  </si>
  <si>
    <t>012.12/2020</t>
  </si>
  <si>
    <t>3483/2020</t>
  </si>
  <si>
    <t>D665885</t>
  </si>
  <si>
    <t>PISTA LOCAL DA RODOVIA BR 232, N, 210, BONANÇA MORENO PE</t>
  </si>
  <si>
    <t>013.12/2020</t>
  </si>
  <si>
    <t>3605/2020</t>
  </si>
  <si>
    <t>PERICIA EM VEICULO</t>
  </si>
  <si>
    <t>014.12/2020</t>
  </si>
  <si>
    <t>3964/2020</t>
  </si>
  <si>
    <t>D666277</t>
  </si>
  <si>
    <t>EXAME EM IMÓVEL</t>
  </si>
  <si>
    <t>RUA VISCONDE DO URUGUAI, 375, MADALENA, RECIFE-PE</t>
  </si>
  <si>
    <t>015.12/2020</t>
  </si>
  <si>
    <t>9038/2020</t>
  </si>
  <si>
    <t>9049.01.000029/2020</t>
  </si>
  <si>
    <t>20E2104000157</t>
  </si>
  <si>
    <t>ENGENHO DOURADO, PRÓX A PE 038 - IPOJUCA - PE</t>
  </si>
  <si>
    <t>WILLIAMS JOSÉ DA SILVA</t>
  </si>
  <si>
    <t>VEÍCULO  PEUGEOT, COR CINZA, PLACA KJZ4159</t>
  </si>
  <si>
    <t>016.12/2020</t>
  </si>
  <si>
    <t>12563/2020</t>
  </si>
  <si>
    <t>22/2020</t>
  </si>
  <si>
    <t>RUA MOACIR COUTINHO, N55, SAN MARTIN, RECIFE-PE</t>
  </si>
  <si>
    <t>JOSÉ MARCIO  DOS SANTOS / RAUL RIBEIRO DE SOUZA</t>
  </si>
  <si>
    <t>VEÍCULO</t>
  </si>
  <si>
    <t>017.12/2020</t>
  </si>
  <si>
    <t>4480/2020</t>
  </si>
  <si>
    <t>46/2020</t>
  </si>
  <si>
    <t>FELIPE JOSE DE LIMA ALBUQUERQUE</t>
  </si>
  <si>
    <t>3 DPH</t>
  </si>
  <si>
    <t>VEÍCULO - ONIX PRATA, PLACA: PES 2897</t>
  </si>
  <si>
    <t>018.12/2020</t>
  </si>
  <si>
    <t>5373/2020</t>
  </si>
  <si>
    <t>Ofício nº 47/2020 (SEI Nº 3900000770.000061/2020-06) do VEÍCULO / Ofício nº 49/2020 (SEI N° 3900000771.000069/2020-54) do LOCAL DE TENTATIVA HOMICÍDIO</t>
  </si>
  <si>
    <t>PERÍCIA EM VEÍCULO/LOCAL TENTATIVA HOMICÍDIO</t>
  </si>
  <si>
    <t>20E2103000160</t>
  </si>
  <si>
    <t>PÁTIO DO DHPP-VEÍCULO E RUA PREFEITO ANTONIO PEREIRA CURADO-TENTATIVA</t>
  </si>
  <si>
    <t>GUILHERME DA CONCEIÇÃO GOMES</t>
  </si>
  <si>
    <t>POLO AZUL - PLACA  PDZ-2216</t>
  </si>
  <si>
    <t>019.12/2020</t>
  </si>
  <si>
    <t>5128/2020</t>
  </si>
  <si>
    <t>OFÍCIO Nº31/2020</t>
  </si>
  <si>
    <t>RUA 07, Nº40, BAIRRO DE PIRAPAMA, CABO DE SANTO AGOSTINHO-PE</t>
  </si>
  <si>
    <t>20.12/2020</t>
  </si>
  <si>
    <t>0FÍCIO Nº77/2020</t>
  </si>
  <si>
    <t>ISAAC MANOEL DA SILVA</t>
  </si>
  <si>
    <t>SPIN (OYR-1767-PE)</t>
  </si>
  <si>
    <t>021.12/2020</t>
  </si>
  <si>
    <t>5780/2020</t>
  </si>
  <si>
    <t>AV. MASCARENHAS DE MORAES, AO LADO DO GERALDÃO, RECIFE-PE</t>
  </si>
  <si>
    <t>HYLUX OYS 0101</t>
  </si>
  <si>
    <t>022.12/2020</t>
  </si>
  <si>
    <t>5791/2020</t>
  </si>
  <si>
    <t>OFICIO 35/2020</t>
  </si>
  <si>
    <t>HYLUX QYS 0101</t>
  </si>
  <si>
    <t>023.12/2020</t>
  </si>
  <si>
    <t>8693/2020</t>
  </si>
  <si>
    <t>OFICIO 32/2020</t>
  </si>
  <si>
    <t>10ª - CP</t>
  </si>
  <si>
    <t>UM AUTOMÓVEL DE PLACA QYE1518, marca Renault, modelo KWID ZEN 10MT ano de fabricação 2019</t>
  </si>
  <si>
    <t>THAIS FERNANDA SANTOS VIEIRA</t>
  </si>
  <si>
    <t>Tentativa de homicídio na data de 22/03/2020, na BR 101, S/N, Ibura, Recife/PE</t>
  </si>
  <si>
    <t>024.12/2020</t>
  </si>
  <si>
    <t>9326/2020</t>
  </si>
  <si>
    <t xml:space="preserve">OFICIO </t>
  </si>
  <si>
    <t>ADYR MARTENS</t>
  </si>
  <si>
    <t>RUA CEL. JOAQUIM CAVALCANTE, VARADOURO, OLINDA</t>
  </si>
  <si>
    <t>STHEFANE CHARTONTHER, 64 ANOS</t>
  </si>
  <si>
    <t>FIAT ARGO, CINZA, PCO 7279</t>
  </si>
  <si>
    <t>025.12/2020</t>
  </si>
  <si>
    <t>9231/2020</t>
  </si>
  <si>
    <t>OFÍCIO 30/2020 - SEI 3900000868.000071/2020-54</t>
  </si>
  <si>
    <t>33ª CP - CRUZ DE REBOUÇAS</t>
  </si>
  <si>
    <t>20E012300401</t>
  </si>
  <si>
    <t>RUA JARDIM BOA SORTE, Nº 68, JARDIM BOA SORTE, IGARASSU - PE</t>
  </si>
  <si>
    <t>ELAINE MAIA DA SILVA e DYNSON BALBINO DE MOURA</t>
  </si>
  <si>
    <t>WV GOL, VERMELHO. PFG 9447</t>
  </si>
  <si>
    <t>026.12/2020</t>
  </si>
  <si>
    <t>9846/2020</t>
  </si>
  <si>
    <t>OFÍCIO N°38/2020 - 9ªDPH-DHMN/ SEI3900001011.000099/2020-25</t>
  </si>
  <si>
    <t xml:space="preserve">20E112000069, 20E2165000036, 20E2105000240 e 20E2105000242 </t>
  </si>
  <si>
    <t>PÁTIO DA 9ª DPH-DHMN (AV. GOV. CARLOS DE LIMA CAVALTE, Nº5040, RIO DOCE, OLINDA-PE)</t>
  </si>
  <si>
    <t>FABIOLA SEVERO DA SILVA</t>
  </si>
  <si>
    <t>UM AUTOMÓVEL DE PLACA QYM0667(OYL7165), marca FIAT, modelo PUNTO ATRACTIV, ano 2014, COR PRETA</t>
  </si>
  <si>
    <t>027.12/2020</t>
  </si>
  <si>
    <t>9847/2020</t>
  </si>
  <si>
    <t>OFÍCIO N°9043.01.000158/2020 - 9ªDPH-DHMN/ SEI3900001014.00085/2020-81</t>
  </si>
  <si>
    <t>STHEFANE ANTONIE FRANÇOIS LOUIS CHARPENTIER</t>
  </si>
  <si>
    <t>UM AUTOMÓVEL DE PLACA PCR6H57, marca Renault, modelo SANDERO AUTH1.0,  ano 2015, COR BRANCO</t>
  </si>
  <si>
    <t>028.12/2020</t>
  </si>
  <si>
    <t>9876/2020</t>
  </si>
  <si>
    <t xml:space="preserve">OFÍCIO N49/2020 11ªDPH-DHMS/ SEI°3900001020.000113/2020 -81 </t>
  </si>
  <si>
    <t>BO PCPE 20E2104000333</t>
  </si>
  <si>
    <t>EM FRENTE À 11ª DPH-DHMS (Av. Barreto de Menezes, 637 - Cajueiro Seco, Jaboatão dos Guararapes - PE, 54360-160)</t>
  </si>
  <si>
    <t>AUTOMOVEL VOYAGE VW VOLKSWAGEN TRACK PLACA QOS-6152, COR VERMELHA</t>
  </si>
  <si>
    <t>029.12/2020</t>
  </si>
  <si>
    <t>OFICIO Nº 167- PMPE/SEI 3900037916.000062/2020-51</t>
  </si>
  <si>
    <t>PERICIA EM LOCAL DE TENTATIVA DE HOMICIDIO</t>
  </si>
  <si>
    <t>BR-101 SUL, CHARNECA, CABO DFE SANTO AGOSTINHO( EM BAIXO DA PASSARELA)</t>
  </si>
  <si>
    <t>030.12/2020</t>
  </si>
  <si>
    <t>14690/2020</t>
  </si>
  <si>
    <t>AGUARDANDO OFÍCIO</t>
  </si>
  <si>
    <t>MAGNO FEITOSA</t>
  </si>
  <si>
    <t>PÁTIO DHPP</t>
  </si>
  <si>
    <t>CHEVROLET; S10; 2012; PRETA; PFV-1981</t>
  </si>
  <si>
    <t>031.12/2020</t>
  </si>
  <si>
    <t>PÁTIO DHPP SUL</t>
  </si>
  <si>
    <t>032.12/2020</t>
  </si>
  <si>
    <t>10994/2020</t>
  </si>
  <si>
    <t>OFÍCIO Nº 8001.01.00480/2020</t>
  </si>
  <si>
    <t>4ªDPH-DHPP</t>
  </si>
  <si>
    <t>IP n°09901.9004.00078/2020-1.2</t>
  </si>
  <si>
    <t>ELIAS BATISTA DE SANTANA</t>
  </si>
  <si>
    <t>RENAULT LOGAN, 2015, PLACA: PDI-6241, COR: BRANCA, TAXI</t>
  </si>
  <si>
    <t>033.12/2020</t>
  </si>
  <si>
    <t>11718/2020</t>
  </si>
  <si>
    <t>Nº 9041.01.000170/2020</t>
  </si>
  <si>
    <t>7ªDPH-DHMN</t>
  </si>
  <si>
    <t>IP Nº 09908.9041.00045/2020-1.1</t>
  </si>
  <si>
    <t>PATIO DHPP DHMN</t>
  </si>
  <si>
    <t>MOTO AZUL, PLACA PEA6940,YS150, FAZER, YAMAHA</t>
  </si>
  <si>
    <t>034.12/2020</t>
  </si>
  <si>
    <t>ALAUMO</t>
  </si>
  <si>
    <t>GOL BRANCO ,PLACA PED 4771</t>
  </si>
  <si>
    <t>035.12/2020</t>
  </si>
  <si>
    <t>12733/2020</t>
  </si>
  <si>
    <t>OFÍCIO Nº 66/2020 / OFÍCIO Nº 63/2020</t>
  </si>
  <si>
    <t>FRANCISCA ÉRICA DA SILVA BEZERRA</t>
  </si>
  <si>
    <t>IP Nº 09901.9001.00043/2020-1.1</t>
  </si>
  <si>
    <t>EVERTON ALEXANDRE DO CARMO</t>
  </si>
  <si>
    <t>FIAT/PALIO ATTRACtiv 1.4, PLACA PCK-9112, COR CINZA, ANO 2012</t>
  </si>
  <si>
    <t>036.12/2020</t>
  </si>
  <si>
    <t>12889/2020</t>
  </si>
  <si>
    <t xml:space="preserve">OFÍCIO Nº 34/2020 </t>
  </si>
  <si>
    <t>IP Nº09908.9040.00068/2020-1.3</t>
  </si>
  <si>
    <t>MARCA: CHEVROLET, MODELO: CLASSIC LS, PLACA:PFX4625, COR: PRETA</t>
  </si>
  <si>
    <t>037.12/2020</t>
  </si>
  <si>
    <t>14806/2020</t>
  </si>
  <si>
    <t>OFÍCIO Nº 90/2020</t>
  </si>
  <si>
    <t>11a. DPH</t>
  </si>
  <si>
    <t>JOSÉ HENRIQUE CÂNDIDO DA SILVA</t>
  </si>
  <si>
    <t>038.12/2020</t>
  </si>
  <si>
    <t>15338/2020</t>
  </si>
  <si>
    <t>D677865</t>
  </si>
  <si>
    <t>POLÍCIA MILITAR</t>
  </si>
  <si>
    <t>EDUARDO HENRIQUE DIAS CAVALCANTI / MARCOS VINÍCIUS NASCIMENTO DE SANTANA / THIAGO KLEYVE ARAÚJO DA SILVA</t>
  </si>
  <si>
    <t>039.12/2020</t>
  </si>
  <si>
    <t>15339/2020</t>
  </si>
  <si>
    <t>OFÍCIO Nº 111/2020</t>
  </si>
  <si>
    <t>040.12/2020</t>
  </si>
  <si>
    <t>23414/2020</t>
  </si>
  <si>
    <t>OFÍCIO Nº 226/2020 - SEI 3900009212.000346/2020-39</t>
  </si>
  <si>
    <t>18:10 / 18:50 / 20:15</t>
  </si>
  <si>
    <t>AV. REPUBLICA DO LÍBANO, PINA, RECIFE</t>
  </si>
  <si>
    <t>HYUNDAI HB20, COR PRATA, PLACA ORIGINAL PCE-7736, PLACA ADULTERADA PEG-7500</t>
  </si>
  <si>
    <t>041.12/2020</t>
  </si>
  <si>
    <t>OFÍCIO Nº 111/2020 - SEI 3900001020.000198/2020-06</t>
  </si>
  <si>
    <t>BO 20E2104000696</t>
  </si>
  <si>
    <t>RUA CRISTIANO SANTOS, VILA RICA, JABOATÃO-PE</t>
  </si>
  <si>
    <t>LUIZ CARLOS PEREIRA MEDINA-POLICIAL</t>
  </si>
  <si>
    <t>FORD K DE COR PRATA, PLACA PDF 2236</t>
  </si>
  <si>
    <t>042.12/2020</t>
  </si>
  <si>
    <t>16328/2020</t>
  </si>
  <si>
    <t>OFÍCIO Nº8008.01.000768/2020</t>
  </si>
  <si>
    <t>ESTRADA VELHA DA MURIBECA, PRÓXIMO À ENTRADA DA USINA SUASSUNA, GUARARAPES, JABOATÃO DOS GUARARAPES - PE</t>
  </si>
  <si>
    <t>GILSON PEREIRA DA SILVA</t>
  </si>
  <si>
    <t xml:space="preserve">ÔNIBUS N°818, PLACA:PGZ9156, EMPRESA: VIAÇÃO MIRIM LTDA, </t>
  </si>
  <si>
    <t>043.12/2020</t>
  </si>
  <si>
    <t>OF. 82/2020, SEI 3900000769.000138/2020-79</t>
  </si>
  <si>
    <t>BALANÇA DE PRECISÃO</t>
  </si>
  <si>
    <t>LABORATÓRIO</t>
  </si>
  <si>
    <t>RENATA DE OLIVEIRA-ESCRIVÃO</t>
  </si>
  <si>
    <t>B.O. 20E2037000019</t>
  </si>
  <si>
    <t>01(UMA) BALANÇA DE PRECISÃO , ANALISE DE RESÍDUOS ENTORPECENTES</t>
  </si>
  <si>
    <t>044.12.2020</t>
  </si>
  <si>
    <t>OF. Nº 145/2020, SEI 09901.9003.00053/2020-1.1</t>
  </si>
  <si>
    <t>CHEVROLLET/ÔNIX DE COR BRANCO, PLACA PGW 1366</t>
  </si>
  <si>
    <t>045.12/2020</t>
  </si>
  <si>
    <t>148/2020,SEI 3900000771.000225/2020-87</t>
  </si>
  <si>
    <t>BO Nº 20E2102000450</t>
  </si>
  <si>
    <t>FIAT FIORINO, COR: BRANCA, PLACA: QYE7143</t>
  </si>
  <si>
    <t>Column5</t>
  </si>
  <si>
    <t>OCORRÊNCIAS GEPH .12</t>
  </si>
  <si>
    <t>091.13/2020</t>
  </si>
  <si>
    <t>D700317</t>
  </si>
  <si>
    <t>AV. MÁRIO MELO</t>
  </si>
  <si>
    <t>19.9/2021</t>
  </si>
  <si>
    <t>SG AVELINO 98312708 - PAF -FEM</t>
  </si>
  <si>
    <t>PASSAGEM DE SERVIÇO</t>
  </si>
  <si>
    <t>ESCALA DE TRABALHO</t>
  </si>
  <si>
    <t>CONDIÇÕES DO VEÍCULO</t>
  </si>
  <si>
    <t>PREENCHIMENTO DO ADM GEPH</t>
  </si>
  <si>
    <t>DATA INÍCIO</t>
  </si>
  <si>
    <t>HORA INÍCIO</t>
  </si>
  <si>
    <t>DATA FINAL</t>
  </si>
  <si>
    <t>HORA FINAL</t>
  </si>
  <si>
    <t>AUXILIAR DE PERITO</t>
  </si>
  <si>
    <t>MATRÍCULA</t>
  </si>
  <si>
    <t>NÚMERO DE OCORRÊNCIAS</t>
  </si>
  <si>
    <t>UP ESCALADA</t>
  </si>
  <si>
    <t>KM INICIAL</t>
  </si>
  <si>
    <t>KM FINAL</t>
  </si>
  <si>
    <t>UP'S UTILIZADAS</t>
  </si>
  <si>
    <t>ALTERAÇÕES NA VIATURA E/OU PLANTÃO</t>
  </si>
  <si>
    <t>ABASTECIMENTO</t>
  </si>
  <si>
    <t>VISTO RESPONSÁVEL</t>
  </si>
  <si>
    <t>OBSERVAÇÕES</t>
  </si>
  <si>
    <t>DATA DO VISTO</t>
  </si>
  <si>
    <t>386.871-0</t>
  </si>
  <si>
    <t>004</t>
  </si>
  <si>
    <t>S/ ALTERAÇÃO</t>
  </si>
  <si>
    <t>387.610-1</t>
  </si>
  <si>
    <t>006</t>
  </si>
  <si>
    <t>387.609-8</t>
  </si>
  <si>
    <t>387.607-1</t>
  </si>
  <si>
    <t>387.043-0</t>
  </si>
  <si>
    <t>002</t>
  </si>
  <si>
    <t>386.596-7</t>
  </si>
  <si>
    <t>158.692-0</t>
  </si>
  <si>
    <t>387.046-4</t>
  </si>
  <si>
    <t>387.276-9</t>
  </si>
  <si>
    <t>387.559-8</t>
  </si>
  <si>
    <t>152.773-8</t>
  </si>
  <si>
    <t>002/004</t>
  </si>
  <si>
    <t>387.036-7</t>
  </si>
  <si>
    <t>004/006</t>
  </si>
  <si>
    <t>--</t>
  </si>
  <si>
    <t>SIM - VTR COM DIREÇÃO PUXANDO PARA DIREITA</t>
  </si>
  <si>
    <t>C/ALTERAÇÃO</t>
  </si>
  <si>
    <t>386.887-7</t>
  </si>
  <si>
    <t>COM  ALTERAÇÃO DO PLANTÃO DE 12/01/2020</t>
  </si>
  <si>
    <t>RESOLVIDO</t>
  </si>
  <si>
    <t>006/002</t>
  </si>
  <si>
    <t>002/006</t>
  </si>
  <si>
    <t>386.782-0</t>
  </si>
  <si>
    <t>134.724-1</t>
  </si>
  <si>
    <t>387.272-6</t>
  </si>
  <si>
    <t>386.779-0</t>
  </si>
  <si>
    <t>OBSERVADO FAROL QUEIMADO (FAROL DIREITO E LATERAL ESQUERDA)</t>
  </si>
  <si>
    <t>387.449-4</t>
  </si>
  <si>
    <t xml:space="preserve">BARULHOS E VIBRAÇÕES NA FRENAGEM </t>
  </si>
  <si>
    <t>386.772-2</t>
  </si>
  <si>
    <t>OBSERVADO FAROL QUEIMADO (FAROL DIREITO E LATERAL ESQUERDA) + RUIDO NA FRENAGEM</t>
  </si>
  <si>
    <t>REALIZADO SERVIÇO DE FREIOS E FAROL</t>
  </si>
  <si>
    <t>387.262-9</t>
  </si>
  <si>
    <t>387.608-0</t>
  </si>
  <si>
    <t>RÁDIO DA VIATURA ENCONTRA-SE SEM APRESENTAR SINAL</t>
  </si>
  <si>
    <t xml:space="preserve"> ALTERAÇÃO RESOLVIDA</t>
  </si>
  <si>
    <t>VIBRAÇÕES NA DIREÇÃO APÓS PASSAR DOS 100Km/h</t>
  </si>
  <si>
    <t>ALTERAÇÃO RESOLVIDA</t>
  </si>
  <si>
    <t>387.440-0</t>
  </si>
  <si>
    <t>UP 006 COM VIBRAÇÃO NO VOLANTE ACIMA DOS 100 KM/H</t>
  </si>
  <si>
    <t>386.768-4</t>
  </si>
  <si>
    <t>00</t>
  </si>
  <si>
    <t>VIBRAÇÕES NA DIREÇÃO APÓS PASSAR DOS 80Km/h</t>
  </si>
  <si>
    <t xml:space="preserve">SIM </t>
  </si>
  <si>
    <t>ALTERSÇÃO RESOLVIDA</t>
  </si>
  <si>
    <t>10/028202</t>
  </si>
  <si>
    <t>386.868-0</t>
  </si>
  <si>
    <t>---</t>
  </si>
  <si>
    <t>VIATURA TROCADA POR OUTRA NOVA</t>
  </si>
  <si>
    <t>CIENTE</t>
  </si>
  <si>
    <t>002 e 006</t>
  </si>
  <si>
    <t>----</t>
  </si>
  <si>
    <t>ESTROBE (ILUMINAÇAO INTERMITENTE DIANTEIRA E TRASEIRA) NAO ESTÁ FINCIONANDO NO (A1) DA 006</t>
  </si>
  <si>
    <t>.......</t>
  </si>
  <si>
    <t>7;00</t>
  </si>
  <si>
    <t>......</t>
  </si>
  <si>
    <t>INCOMPLETO</t>
  </si>
  <si>
    <t>....</t>
  </si>
  <si>
    <t>386.759-5</t>
  </si>
  <si>
    <t>119.520-4</t>
  </si>
  <si>
    <t>...</t>
  </si>
  <si>
    <t>06</t>
  </si>
  <si>
    <t>RICARDO ALESXANDRE MELO DA SILVA</t>
  </si>
  <si>
    <t>386.764-1</t>
  </si>
  <si>
    <t>A CÂMERA Nº94109 ENCONTRA-SE SEM A TAMPA QUE COBRE AS SAIDAS PARA CONECTAR CABO DE DADOS</t>
  </si>
  <si>
    <t>004/002</t>
  </si>
  <si>
    <t>ARRANHÃO NA PORTA TRASEIRA ESQUERDA (LOCAL DE CANAVIAL)</t>
  </si>
  <si>
    <t xml:space="preserve">OBSERVADO ARRANHÃO NA PORTA TRASEIRA ESQUERDA, JÁ RELATADO DIA </t>
  </si>
  <si>
    <t>006/004</t>
  </si>
  <si>
    <t>OBSERVADO ARRANHÃO NA PORTA TRASEIRA ESQUERDA, JÁ RELATADO DIA + UP LAVADA</t>
  </si>
  <si>
    <t>DIVERSAS AVARIAS NO RECEBIMENTO: LATERAL TRASEIRA ARRANHADA; ADESIVO/PINTURA TRASEIRA DANIFICADA; PORTA TRASEIRA DIREITA COM DANOS/AMASSADA/ARRANHADA</t>
  </si>
  <si>
    <t>não</t>
  </si>
  <si>
    <t>7:OO</t>
  </si>
  <si>
    <t>386.869-9</t>
  </si>
  <si>
    <t>ARRANHÃO NA PORTA TRASEIRA ESQUERDA; CINTO DO MOTORISTA PISADO DE BARRO POSICIONADO NA TRASEIRA DO BANCO DO MOTORISTA</t>
  </si>
  <si>
    <t>7:~00</t>
  </si>
  <si>
    <t>OBERVADO AMASSADO NO PARA CHOQUE TRASEIRO, FOTO ENVIADA P/ ALMIR</t>
  </si>
  <si>
    <t>ARRANHOES NA PORTA DO MOTORISTA E LATERAL ESQUERDA TRASEIRA (FOTOS TIRADAS)</t>
  </si>
  <si>
    <t>-----</t>
  </si>
  <si>
    <t>OBERVADO AMASSADO NO PARA CHOQUE TRASEIRO/ CONE LUMINOSO NA VIATURA.</t>
  </si>
  <si>
    <t>CAMERA 94108 ENCONTRAVA-SE SEM A TAMPA DA LENTE, COM AREIA E COM FOTOS NA MEMORIA (VIDE FOTO)</t>
  </si>
  <si>
    <t>VIATURA COLIDIDA NA TRASEIRA, PERICIA REALIZADA PELO IC</t>
  </si>
  <si>
    <t>386.764-7</t>
  </si>
  <si>
    <t>JÁ CITADO DIA 28/03</t>
  </si>
  <si>
    <t>RECEBIDA COM ARRANHÃO NA REGIÃO ACIMA DO FAROL</t>
  </si>
  <si>
    <t xml:space="preserve">RADIO COM PROBLEMAS </t>
  </si>
  <si>
    <t>TRASEIRA COLIDIDA. BO, PERÍCIA PRONTOS. AGUARDANDO PROCEDIMENTOS PARA RECUPERAÇÃO</t>
  </si>
  <si>
    <t>004 e 006</t>
  </si>
  <si>
    <t>LAVAGEM: OK!</t>
  </si>
  <si>
    <t>Não</t>
  </si>
  <si>
    <t>4269</t>
  </si>
  <si>
    <t>INCOMPLETA</t>
  </si>
  <si>
    <t>nÃO</t>
  </si>
  <si>
    <t>INTERMINTENTE E RÁDIO UHT SEM FUNCIONAR</t>
  </si>
  <si>
    <t>LAVAGEM OK, INTERMINTENTE E RÁDIO UHT SEM FUNCIONAR</t>
  </si>
  <si>
    <t>006/003</t>
  </si>
  <si>
    <t>VT COM BATERIA DESCARREGADA</t>
  </si>
  <si>
    <t>BATERIA DESCARREGOU</t>
  </si>
  <si>
    <t>LAVAGEM: OK, TRASEIRA COLIDIDA. BO, PERÍCIA PRONTOS. AGUARDANDO PROCEDIMENTOS PARA RECUPERAÇÃO</t>
  </si>
  <si>
    <t>Z</t>
  </si>
  <si>
    <t>BARULHO NO ROTAN, COMO SE ESTIVESSE FOLGADO, TRASEIRA COLIDIDA. BO, PERÍCIA PRONTOS. AGUARDANDO PROCEDIMENTOS PARA RECUPERAÇÃO</t>
  </si>
  <si>
    <t>19;00</t>
  </si>
  <si>
    <t>07;00</t>
  </si>
  <si>
    <t>RÁDIO UHT SEM FUNCIONAR</t>
  </si>
  <si>
    <t>NENHUMA</t>
  </si>
  <si>
    <t>RÁDIO UHT SEM FUNCIONAR, ARRANHOES NA LATERAL ESQUERDA DO VEICULO</t>
  </si>
  <si>
    <t>10/06/200</t>
  </si>
  <si>
    <t>386.794-1</t>
  </si>
  <si>
    <t>BARULHO AO FREIAR 006</t>
  </si>
  <si>
    <t>..</t>
  </si>
  <si>
    <t>19::00</t>
  </si>
  <si>
    <t>1 - TRASEIRA COLIDIDA. BO, PERÍCIA PRONTOS. AGUARDANDO PROCEDIMENTOS PARA RECUPERAÇÃO. ARRANHÃO PARACHOQUE DIANTEIRO (LADO ESQUERDO).</t>
  </si>
  <si>
    <t>CIENTE DAS ALTERAÇÕES</t>
  </si>
  <si>
    <t>NAO</t>
  </si>
  <si>
    <t>25/06//2020</t>
  </si>
  <si>
    <t>VT APRESENTANDO CHEIRO FORTE DE DIESEL QUEIMADO</t>
  </si>
  <si>
    <t>UP 002 MULTA DE TRÂNSITO NA BR 101 NORTE, KM 56,900</t>
  </si>
  <si>
    <t>003</t>
  </si>
  <si>
    <t>nao</t>
  </si>
  <si>
    <t>01/082020</t>
  </si>
  <si>
    <t>DIA 11/08/2020 NÃO FOI FEITA A PASSAGEM DE SERVIÇO</t>
  </si>
  <si>
    <t>.....</t>
  </si>
  <si>
    <t>FALTOU PREENCHIMENTO</t>
  </si>
  <si>
    <t>VIATURA AMARRANDO QUANDO EM MACHAS DE BAIXA ROTAÇÃO, LUZ DO PAINEL DE ACIONAMENTO DO FREIO ACIONANDO MESMO QUANDO O FREIO NÃO ESTA ACIONADO</t>
  </si>
  <si>
    <t>004 E 002</t>
  </si>
  <si>
    <t>CARTÃO DE ABASTECIMENTO NÃO PASSOU; RESOLVER C/ A GESTÃO DE COMBUSTÍVEIS SDS</t>
  </si>
  <si>
    <t>27/09/200</t>
  </si>
  <si>
    <t>REALIZADA INSTALAÇÃO DO RASTREADOR</t>
  </si>
  <si>
    <t>BATERIA DESCARREGOU NO LOCAL DE CRIME</t>
  </si>
  <si>
    <t>23/10/202</t>
  </si>
  <si>
    <t>no Recebimento foi verificada a Lanterna traseira esquerda quebrada (colisão)</t>
  </si>
  <si>
    <t>Lanterna traseira esquerda quebrada</t>
  </si>
  <si>
    <t>BATERIA  DESCARREGADA</t>
  </si>
  <si>
    <t>LANTERNA TRASEIRA AVARIADA</t>
  </si>
  <si>
    <t>BATERIA DESCARREGADA</t>
  </si>
  <si>
    <t>LANTERNA TRASEIRA ESQUERDA AVARIADA; ARRANHÃO TAMPA DE COMBUSTÍVEL</t>
  </si>
  <si>
    <t>BATERIA ARRIADA</t>
  </si>
  <si>
    <t>26/11/202</t>
  </si>
  <si>
    <t>13663</t>
  </si>
  <si>
    <t>004/003</t>
  </si>
  <si>
    <t>386.777-3</t>
  </si>
  <si>
    <t>16/12/202</t>
  </si>
  <si>
    <t>,,,</t>
  </si>
  <si>
    <t>ARRANHÕES LATERAL DIREITA/PORTA E PARALAMA DIANTEIRO ESQUERDO</t>
  </si>
  <si>
    <t>PROTETOR DA LENTE OBJETIVA DE UMA DAS CAMERAS DESAPARECIDO</t>
  </si>
  <si>
    <t>D700442</t>
  </si>
  <si>
    <t>AVENIDA SENADOR NILO COELHO</t>
  </si>
  <si>
    <t>PRÓXIMO AO BAR DE ACEROLA</t>
  </si>
  <si>
    <t>24.9/2021</t>
  </si>
  <si>
    <t>CB NUNES 984376247</t>
  </si>
  <si>
    <t>D700361</t>
  </si>
  <si>
    <t>-8.1648650</t>
  </si>
  <si>
    <t>-35.0053660</t>
  </si>
  <si>
    <t>RUA ARIANO SUSSUNA, S/N</t>
  </si>
  <si>
    <t>INVASÃO DE VILA DOS PALMARES, ESCOLA LAFAIETE, TERMINAL DE MURIBECA</t>
  </si>
  <si>
    <t>21.9/2021</t>
  </si>
  <si>
    <t>99487-8274 PAF - MASC</t>
  </si>
  <si>
    <t>D700376</t>
  </si>
  <si>
    <t>-8.125675</t>
  </si>
  <si>
    <t>-34.940904</t>
  </si>
  <si>
    <t>RUA RIO ESPERA, N°56C</t>
  </si>
  <si>
    <t>IGREJA PENTECOSTAL, COMUNIDADE ALTO DA BELA VISTA</t>
  </si>
  <si>
    <t>23.9/2021</t>
  </si>
  <si>
    <t>D700447</t>
  </si>
  <si>
    <t>7.885806</t>
  </si>
  <si>
    <t>34.895861</t>
  </si>
  <si>
    <t>RUA JOSÉ MARIA DIAS</t>
  </si>
  <si>
    <t>PROX. ENTRADA DO ATACADÃO</t>
  </si>
  <si>
    <t>25.9/2021</t>
  </si>
  <si>
    <t>PAF EXT</t>
  </si>
  <si>
    <t>D700370</t>
  </si>
  <si>
    <t>-7.952522</t>
  </si>
  <si>
    <t>-34.860381</t>
  </si>
  <si>
    <t>MARANGUAPE I</t>
  </si>
  <si>
    <t>TRAVESSA DA AV. COLIBRI</t>
  </si>
  <si>
    <t>BAR DO AMARELINHO, LOTERICA</t>
  </si>
  <si>
    <t>22.9/2021</t>
  </si>
  <si>
    <t>PAF - MASC_x000D_
CB TAMIRES: 988460498</t>
  </si>
  <si>
    <t>-7.829209</t>
  </si>
  <si>
    <t>-34.9100960</t>
  </si>
  <si>
    <t>D700333</t>
  </si>
  <si>
    <t>-8°9'25"</t>
  </si>
  <si>
    <t>-34°57'44"</t>
  </si>
  <si>
    <t>RUA BRUNO MARANHÃO</t>
  </si>
  <si>
    <t>POSTO FEDERAL, RETIFICA PTHS</t>
  </si>
  <si>
    <t>20.9/2021</t>
  </si>
  <si>
    <t>FEMININO - PAF - (PM 82 91976269)</t>
  </si>
  <si>
    <t>Ofício  Nº3/2021</t>
  </si>
  <si>
    <t>DELEGACIA DE PAULISTA</t>
  </si>
  <si>
    <t>RUA DA AURORA</t>
  </si>
  <si>
    <t>3.10/2021</t>
  </si>
  <si>
    <t>3 CARROS DE MÃO</t>
  </si>
  <si>
    <t>estojos</t>
  </si>
  <si>
    <t>projéteis</t>
  </si>
  <si>
    <t>SAMSUNG</t>
  </si>
  <si>
    <t>01 PROJÉTIL</t>
  </si>
  <si>
    <t>MARTA MARIA DA SILVA</t>
  </si>
  <si>
    <t>7359415</t>
  </si>
  <si>
    <t>115682</t>
  </si>
  <si>
    <t>RG 7359415</t>
  </si>
  <si>
    <t>VITORIA REGINA DE OLIVEIRA</t>
  </si>
  <si>
    <t>VIVIA OLIVEIRA DO NASCIMENTO</t>
  </si>
  <si>
    <t>9839875</t>
  </si>
  <si>
    <t>115673</t>
  </si>
  <si>
    <t>RG 9839875</t>
  </si>
  <si>
    <t>LUCIVALDO FLORENTINO PASSOS</t>
  </si>
  <si>
    <t>LUZINETE FLORENTINO DOS PASSOS</t>
  </si>
  <si>
    <t>7834313</t>
  </si>
  <si>
    <t>115677</t>
  </si>
  <si>
    <t>RG 7834313</t>
  </si>
  <si>
    <t>CHARLLES DE SANTANA LIMA</t>
  </si>
  <si>
    <t>MARIA JOSÉ DE SANTANA</t>
  </si>
  <si>
    <t>7650056</t>
  </si>
  <si>
    <t>115676</t>
  </si>
  <si>
    <t>RG 7650056</t>
  </si>
  <si>
    <t>CRISTIANO ALEXANDRINO SOARES FILHO</t>
  </si>
  <si>
    <t>ELIANE MARIA FERREIRA SOARES</t>
  </si>
  <si>
    <t>746/2021</t>
  </si>
  <si>
    <t>114555</t>
  </si>
  <si>
    <t>RG 746/2021</t>
  </si>
  <si>
    <t>PEDRO EZEQUIEL IMBELLONI DA SILVA</t>
  </si>
  <si>
    <t>ADRIANE IMBELLONI</t>
  </si>
  <si>
    <t>115678</t>
  </si>
  <si>
    <t>D700525</t>
  </si>
  <si>
    <t>7.989690</t>
  </si>
  <si>
    <t>35.044310</t>
  </si>
  <si>
    <t>VILA DO REINADO</t>
  </si>
  <si>
    <t>TRAVESSA DO RIACHUELO</t>
  </si>
  <si>
    <t>COLEGIO PRISMA</t>
  </si>
  <si>
    <t>29.9/2021</t>
  </si>
  <si>
    <t>PM 983729565</t>
  </si>
  <si>
    <t>D700516</t>
  </si>
  <si>
    <t>7.996660</t>
  </si>
  <si>
    <t>34.930670</t>
  </si>
  <si>
    <t>RUA CORREGO DO INACIO,106</t>
  </si>
  <si>
    <t>26.9/2021</t>
  </si>
  <si>
    <t>SGT SAMPAIO 984608887</t>
  </si>
  <si>
    <t>D700521</t>
  </si>
  <si>
    <t>-8.010677</t>
  </si>
  <si>
    <t>-34.9917510</t>
  </si>
  <si>
    <t>RUA ANTONIO SOARES DE LIMA, Nº105</t>
  </si>
  <si>
    <t>COLÉGIO INSTITUTO SANTA LUZIA, COMUNIDADE CEU AZUL</t>
  </si>
  <si>
    <t>28.9/2021</t>
  </si>
  <si>
    <t>D700519</t>
  </si>
  <si>
    <t>-8.160889</t>
  </si>
  <si>
    <t>-34.929347</t>
  </si>
  <si>
    <t>CENTRO DE PRAZERES</t>
  </si>
  <si>
    <t>RUA DA PRATAI, N°63</t>
  </si>
  <si>
    <t>AO LADO DO VIADUTO DE PRAZERES, SERRALHARIA E PALMA PARAFUSOS</t>
  </si>
  <si>
    <t>27.9/2021</t>
  </si>
  <si>
    <t>SD BRAZ 98840-3631 PAF- MASC- SIMPLES</t>
  </si>
  <si>
    <t>FELIPE ROBERTO BARBOSA DE SOUSA</t>
  </si>
  <si>
    <t>ANA MARIA DE SOUSA</t>
  </si>
  <si>
    <t>7802728</t>
  </si>
  <si>
    <t>RG 7802728</t>
  </si>
  <si>
    <t>MARLON MARCOS DA SILVA</t>
  </si>
  <si>
    <t>FRANCISCA LOPES DA SILVA</t>
  </si>
  <si>
    <t>8263353</t>
  </si>
  <si>
    <t>115672</t>
  </si>
  <si>
    <t>RG 8263353</t>
  </si>
  <si>
    <t>ANTONIO SEVERINO DA SILVA</t>
  </si>
  <si>
    <t>GEANE MARIA DA SILVA</t>
  </si>
  <si>
    <t>115671</t>
  </si>
  <si>
    <t>RICARDO ANTONIO BATISTA</t>
  </si>
  <si>
    <t>115669</t>
  </si>
  <si>
    <t>D700604</t>
  </si>
  <si>
    <t>-8.1044397</t>
  </si>
  <si>
    <t>-35.0285400</t>
  </si>
  <si>
    <t>BARRAGEM DUAS UNAS, MALVINAS</t>
  </si>
  <si>
    <t>PRÓXIMO A COMPESA E FÁBRICA DA ISIS</t>
  </si>
  <si>
    <t>31.9/2021</t>
  </si>
  <si>
    <t>ESPANCAMENTO MASCULINO, VT SGT ARAUJO 988843489</t>
  </si>
  <si>
    <t>D700654</t>
  </si>
  <si>
    <t>-8.060681</t>
  </si>
  <si>
    <t>-34.935259</t>
  </si>
  <si>
    <t>RUA GALÓPOLIS</t>
  </si>
  <si>
    <t>POR TRÁS DA ARENA EQUADOR</t>
  </si>
  <si>
    <t>32.9/2021</t>
  </si>
  <si>
    <t>D700663</t>
  </si>
  <si>
    <t>8.08037</t>
  </si>
  <si>
    <t>34.90776</t>
  </si>
  <si>
    <t>RUA 05 DE NOVEMBRO</t>
  </si>
  <si>
    <t>33.9/2021</t>
  </si>
  <si>
    <t>D700682</t>
  </si>
  <si>
    <t>-8,0193424</t>
  </si>
  <si>
    <t>-34,9273978</t>
  </si>
  <si>
    <t>AV. NORTE, 7969</t>
  </si>
  <si>
    <t>POSTO SOLAR</t>
  </si>
  <si>
    <t>34.9/2021</t>
  </si>
  <si>
    <t>D700683</t>
  </si>
  <si>
    <t>-8.291580</t>
  </si>
  <si>
    <t>-35.007933</t>
  </si>
  <si>
    <t>VILA CLAUDETE</t>
  </si>
  <si>
    <t>QUADRA 81</t>
  </si>
  <si>
    <t>35.9/2021</t>
  </si>
  <si>
    <t>D700689</t>
  </si>
  <si>
    <t>7.884780</t>
  </si>
  <si>
    <t>34.896360</t>
  </si>
  <si>
    <t>ENTRADA DO ATACADÃO</t>
  </si>
  <si>
    <t>COMUNIDADE IAMÃ/ CABARÉ DE BÓ</t>
  </si>
  <si>
    <t>36.9/2021</t>
  </si>
  <si>
    <t>989994894</t>
  </si>
  <si>
    <t>D700694</t>
  </si>
  <si>
    <t>-7,981697</t>
  </si>
  <si>
    <t>-34,9034525</t>
  </si>
  <si>
    <t>RUA MIRUEIRA, 402</t>
  </si>
  <si>
    <t>PROXIMO AO MERCADIMHO SALVADOR JESUS</t>
  </si>
  <si>
    <t>37.9/2021</t>
  </si>
  <si>
    <t>VT 987660861</t>
  </si>
  <si>
    <t>D700568</t>
  </si>
  <si>
    <t>-7.993782</t>
  </si>
  <si>
    <t>-34.896097</t>
  </si>
  <si>
    <t>RUA ROSA AMÉLIA</t>
  </si>
  <si>
    <t>RUA DA GALERIA PAIS E FILHOS, NO BURACO DO AFONSO</t>
  </si>
  <si>
    <t>30.9/2021</t>
  </si>
  <si>
    <t>PAF - MASC_x000D_
GT 1312- 984337317</t>
  </si>
  <si>
    <t>01 INVÓLUCRO DE PLASTICO COM CRACK</t>
  </si>
  <si>
    <t>ELIAS FERREIRA DA SIVLA</t>
  </si>
  <si>
    <t>ANTONIA FERREIRA DA SILVA</t>
  </si>
  <si>
    <t>5296314</t>
  </si>
  <si>
    <t>115602</t>
  </si>
  <si>
    <t>RG 5296314</t>
  </si>
  <si>
    <t>IVANILDO JOSÉ CORREIA</t>
  </si>
  <si>
    <t>MARIA ANANIAS CORREIA</t>
  </si>
  <si>
    <t>115684</t>
  </si>
  <si>
    <t>ORLANDO ANUNCIAÇÃO BANDEIRA DE CHRISTO FILHO</t>
  </si>
  <si>
    <t>ILZE MARIA PEDROSA DE ALMEIDA</t>
  </si>
  <si>
    <t>115683</t>
  </si>
  <si>
    <t>EDUARDO DE SOUZA LIMA JÚNIOR</t>
  </si>
  <si>
    <t>IVANEIDE MARIA MENDES DE LIMA</t>
  </si>
  <si>
    <t>115667</t>
  </si>
  <si>
    <t>PAULO HENRIQUE VICENTE DA SILVA</t>
  </si>
  <si>
    <t>EVANIA ROSA DE LIMA SILVA</t>
  </si>
  <si>
    <t>115664</t>
  </si>
  <si>
    <t>GIOVANE DA SILVA ARAÚJO</t>
  </si>
  <si>
    <t>115665</t>
  </si>
  <si>
    <t>D700742</t>
  </si>
  <si>
    <t>BONGI</t>
  </si>
  <si>
    <t>RUA RANDOLFO PINTO FERREIRA, S/N</t>
  </si>
  <si>
    <t>PRÓXIMO À CELPE DO BONGI</t>
  </si>
  <si>
    <t>38.9/2021</t>
  </si>
  <si>
    <t>CB MIRANDA (81) 98709-5513, PAF MASC.</t>
  </si>
  <si>
    <t>-8.064233</t>
  </si>
  <si>
    <t>ISRAEL DOS SANTOS DE SÁ</t>
  </si>
  <si>
    <t>MERYELE ISIS DOS SANTOS</t>
  </si>
  <si>
    <t>115680</t>
  </si>
  <si>
    <t>-34.820294</t>
  </si>
  <si>
    <t>D700794</t>
  </si>
  <si>
    <t>1ª TRAVESSA RAMIRES GALVÃO, KM-10</t>
  </si>
  <si>
    <t>OFICINA DE EDNO</t>
  </si>
  <si>
    <t>39.9/2021</t>
  </si>
  <si>
    <t>SD FIDEL 996819937</t>
  </si>
  <si>
    <t>D700791</t>
  </si>
  <si>
    <t>-8.-84210</t>
  </si>
  <si>
    <t>-34.964040</t>
  </si>
  <si>
    <t>RUA ORFEU DO CARNAVAL, 1</t>
  </si>
  <si>
    <t>PRESÍDIO FREI DAMIÃO DE BOZZANO</t>
  </si>
  <si>
    <t>OFÍCIO HOMICÍDIO EM PRESÍDIO</t>
  </si>
  <si>
    <t>JOSE NELSON DOS ANJOS SILVA</t>
  </si>
  <si>
    <t>MARIA JOSE DOS ANJOS SILVA</t>
  </si>
  <si>
    <t>114742</t>
  </si>
  <si>
    <t>-7.959011</t>
  </si>
  <si>
    <t>-35.011631</t>
  </si>
  <si>
    <t>4.10/2021</t>
  </si>
  <si>
    <t>MICHAEL DOUGLAS XAVIER</t>
  </si>
  <si>
    <t>ELIANE GONÇALVES</t>
  </si>
  <si>
    <t>56719924-4</t>
  </si>
  <si>
    <t>115661</t>
  </si>
  <si>
    <t>RG 56719924-4</t>
  </si>
  <si>
    <t>D700866</t>
  </si>
  <si>
    <t>JARDIM PAULISTA ALTO</t>
  </si>
  <si>
    <t>PRAÇA DE JD PAULISTA ALTO</t>
  </si>
  <si>
    <t>TERMINAL</t>
  </si>
  <si>
    <t>40.9/2021</t>
  </si>
  <si>
    <t>PM 995605060</t>
  </si>
  <si>
    <t>QYN8B51</t>
  </si>
  <si>
    <t>ONIX, PRATA</t>
  </si>
  <si>
    <t>13/2021</t>
  </si>
  <si>
    <t>5.10/2021</t>
  </si>
  <si>
    <t>VEÍCULO: GOL, PLACAHWD2C86, COR AZUL</t>
  </si>
  <si>
    <t>HWD2C8</t>
  </si>
  <si>
    <t>VEÍCULO: GOL,COR AZUL</t>
  </si>
  <si>
    <t>MARCELO VIEIRA NARITA</t>
  </si>
  <si>
    <t>70636679470</t>
  </si>
  <si>
    <t>CPF 70636679470</t>
  </si>
  <si>
    <t>MATEUS FELIPE NELCINA DA SILVA</t>
  </si>
  <si>
    <t>PATRICIA NELCINA DA SILVA</t>
  </si>
  <si>
    <t>115660</t>
  </si>
  <si>
    <t>D700927</t>
  </si>
  <si>
    <t>ENSEADA DOS CORAIS</t>
  </si>
  <si>
    <t>RUA VT 02</t>
  </si>
  <si>
    <t>PROX. AO BARATÃO DE XAREU</t>
  </si>
  <si>
    <t>41.9/2021</t>
  </si>
  <si>
    <t>PAF - MASC_x000D_
PM CB PINHEIRO: 997899947</t>
  </si>
  <si>
    <t>-7.957720</t>
  </si>
  <si>
    <t>-34.899110</t>
  </si>
  <si>
    <t>D700999</t>
  </si>
  <si>
    <t>RUA GRAUNÁ</t>
  </si>
  <si>
    <t>42.9/2021</t>
  </si>
  <si>
    <t>PAF EXTERNO EM LOCAL DE DIFÍCIL ACESSO.</t>
  </si>
  <si>
    <t>KIH1A83</t>
  </si>
  <si>
    <t>CORSA CLASSIC CINZA</t>
  </si>
  <si>
    <t>D701025</t>
  </si>
  <si>
    <t>RUA SÃO JOSE</t>
  </si>
  <si>
    <t>PROX ESCOLA MAESTRO NELSON FERREIRA</t>
  </si>
  <si>
    <t>43.9/2021</t>
  </si>
  <si>
    <t>-7.912535</t>
  </si>
  <si>
    <t>34.843845</t>
  </si>
  <si>
    <t>PAULO RICARDO MORAIS SILVA SOUZA</t>
  </si>
  <si>
    <t>ANA PAULA MORAIS SILVA SOUZA</t>
  </si>
  <si>
    <t>10.028.410</t>
  </si>
  <si>
    <t>115653</t>
  </si>
  <si>
    <t>RG 10.028.410</t>
  </si>
  <si>
    <t>D701033</t>
  </si>
  <si>
    <t>-8174264</t>
  </si>
  <si>
    <t>-34916751</t>
  </si>
  <si>
    <t>AV. BERNARDO VIEIRA DE MELO</t>
  </si>
  <si>
    <t>BANCO BRADESCO E HOTEL COSTA MAR</t>
  </si>
  <si>
    <t>44.9/2021</t>
  </si>
  <si>
    <t>INSTRUMENTO CONTUNDENTE (BARRA DE MADEIRA)</t>
  </si>
  <si>
    <t>D701056</t>
  </si>
  <si>
    <t>SUAPE</t>
  </si>
  <si>
    <t>PE 08</t>
  </si>
  <si>
    <t>ENGENHO JURITACA</t>
  </si>
  <si>
    <t>45.9/2021</t>
  </si>
  <si>
    <t>PM CB GOMES 998529655</t>
  </si>
  <si>
    <t>D701150</t>
  </si>
  <si>
    <t>RUA FRANCISCO DA CUNHA, N422</t>
  </si>
  <si>
    <t>PROXIMO A R2</t>
  </si>
  <si>
    <t>49.9/2021</t>
  </si>
  <si>
    <t>985202714</t>
  </si>
  <si>
    <t>D701148</t>
  </si>
  <si>
    <t>ENGENHO ALGODOASSEM</t>
  </si>
  <si>
    <t>PRÓXIMO DO ENGENHO ROSÁRIO, POSTO 6 BPRV</t>
  </si>
  <si>
    <t>50.9/2021</t>
  </si>
  <si>
    <t>PM 996302683</t>
  </si>
  <si>
    <t>D701087</t>
  </si>
  <si>
    <t>-8°473773</t>
  </si>
  <si>
    <t>-35°02312</t>
  </si>
  <si>
    <t>ENGENHO AGUA FRIA 2</t>
  </si>
  <si>
    <t>LIXÃO</t>
  </si>
  <si>
    <t>46.9/2021</t>
  </si>
  <si>
    <t>PM 994445086</t>
  </si>
  <si>
    <t>D701146</t>
  </si>
  <si>
    <t>-8°04305</t>
  </si>
  <si>
    <t>-34°56277</t>
  </si>
  <si>
    <t>VIADUTO QUE DÁ ACESSO A CEASA</t>
  </si>
  <si>
    <t>48.9/2021</t>
  </si>
  <si>
    <t>MASCULINO, PAF</t>
  </si>
  <si>
    <t>-8°307670</t>
  </si>
  <si>
    <t>-34°979301</t>
  </si>
  <si>
    <t>-8.304170</t>
  </si>
  <si>
    <t>-34.953672</t>
  </si>
  <si>
    <t>D701125</t>
  </si>
  <si>
    <t>-8.001541</t>
  </si>
  <si>
    <t>-34.933422</t>
  </si>
  <si>
    <t>RUA DO BOLEIRO, 300</t>
  </si>
  <si>
    <t>CORREGO DO BOLEIRO</t>
  </si>
  <si>
    <t>47.9/2021</t>
  </si>
  <si>
    <t>PAF - MASC - VITIMA NO QUINTAL DA CASA_x000D_
PM SGT JOSELINO: 995954545</t>
  </si>
  <si>
    <t>OF.5/2021</t>
  </si>
  <si>
    <t>-7.9799090</t>
  </si>
  <si>
    <t>-34.9099750</t>
  </si>
  <si>
    <t>ESTRADA DA MIRUEIRA</t>
  </si>
  <si>
    <t>6.10/2021</t>
  </si>
  <si>
    <t>COMPLEMENTAR AO CASO N°0037.9/2021</t>
  </si>
  <si>
    <t>08 ESTOJOS</t>
  </si>
  <si>
    <t>01 ESTOJO E 01 CARREGADOR COM 10 MUNIÇÕES</t>
  </si>
  <si>
    <t>115657</t>
  </si>
  <si>
    <t>115592</t>
  </si>
  <si>
    <t>115652</t>
  </si>
  <si>
    <t>FABIANA MARIA DE LIMA</t>
  </si>
  <si>
    <t>9744410</t>
  </si>
  <si>
    <t>115651</t>
  </si>
  <si>
    <t>RG 9744410</t>
  </si>
  <si>
    <t>-8.121272</t>
  </si>
  <si>
    <t>-34.89978</t>
  </si>
  <si>
    <t>D701158</t>
  </si>
  <si>
    <t>-9.149874</t>
  </si>
  <si>
    <t>-34.930654</t>
  </si>
  <si>
    <t>AV CÓRREGO DA BATALHA, N. 142</t>
  </si>
  <si>
    <t>ESCOLA NOSSA SENHORA DE FÁTIMA</t>
  </si>
  <si>
    <t>51.9/2021</t>
  </si>
  <si>
    <t>SGT. AMANDA: 99865-1472</t>
  </si>
  <si>
    <t>Faca tipo Serra</t>
  </si>
  <si>
    <t>115594</t>
  </si>
  <si>
    <t>JONATHAN GONÇALVES DA SILVA</t>
  </si>
  <si>
    <t>CLAUDETE MARIA GONÇALVES</t>
  </si>
  <si>
    <t>8487465</t>
  </si>
  <si>
    <t>RG 8487465</t>
  </si>
  <si>
    <t>D701198</t>
  </si>
  <si>
    <t>RUA: JONAS TAURINO, 372</t>
  </si>
  <si>
    <t>POR TRÁS DA SUBESTAÇÃO DA CELPE</t>
  </si>
  <si>
    <t>52.9/2021</t>
  </si>
  <si>
    <t>MASCULINO, "PAF".</t>
  </si>
  <si>
    <t>D701259</t>
  </si>
  <si>
    <t>-8.186676</t>
  </si>
  <si>
    <t>-34.925810</t>
  </si>
  <si>
    <t>RUA NOSSA SENHORA DO LORETO , Nº 632.</t>
  </si>
  <si>
    <t>PRÓXIMO A IGREJA Nª Sª DO LORETO/ FÁB.DE GESSO</t>
  </si>
  <si>
    <t>53.9/2021</t>
  </si>
  <si>
    <t>INSTRUMENTO PÉRFURO-CORTANTE, MASC. , EXTERNO.                                                  CONTATO:   SGT PMPE- EDJAIR  , 999304701.</t>
  </si>
  <si>
    <t>D701364</t>
  </si>
  <si>
    <t>-8.084966</t>
  </si>
  <si>
    <t>-35.028553</t>
  </si>
  <si>
    <t>MANASSU</t>
  </si>
  <si>
    <t>RUA APOLO</t>
  </si>
  <si>
    <t>RIO DOS CANOS/GRANJA DA DONA ELIANE</t>
  </si>
  <si>
    <t>55.9/2021</t>
  </si>
  <si>
    <t>D701421</t>
  </si>
  <si>
    <t>-7.9829502</t>
  </si>
  <si>
    <t>-35.0796974</t>
  </si>
  <si>
    <t>BR-408</t>
  </si>
  <si>
    <t>AO LADO DA ENTRADA DE MATRIZ DA LUZ</t>
  </si>
  <si>
    <t>58.9/2021</t>
  </si>
  <si>
    <t>PAF MASCULINO EXTERNO</t>
  </si>
  <si>
    <t>D701460</t>
  </si>
  <si>
    <t>-8,118707</t>
  </si>
  <si>
    <t>-35,081707</t>
  </si>
  <si>
    <t>CAPADOCIA</t>
  </si>
  <si>
    <t>RUA SEVERINO LAURENTINO</t>
  </si>
  <si>
    <t>212</t>
  </si>
  <si>
    <t>59.9/2021</t>
  </si>
  <si>
    <t>D701347</t>
  </si>
  <si>
    <t>-8.125560</t>
  </si>
  <si>
    <t>-35.024464</t>
  </si>
  <si>
    <t>CAMPO DA MACAXEIRA, COAHB DO MEIO</t>
  </si>
  <si>
    <t>SOCITY JABOATÃO CENTRO</t>
  </si>
  <si>
    <t>54.9/2021</t>
  </si>
  <si>
    <t>98463-2350 -  PAF - MASC</t>
  </si>
  <si>
    <t>D701372</t>
  </si>
  <si>
    <t>-7°912921</t>
  </si>
  <si>
    <t>-34°827519</t>
  </si>
  <si>
    <t>RUA DOUTOR SEBASTIÃO, AMARAL</t>
  </si>
  <si>
    <t>56.9/2021</t>
  </si>
  <si>
    <t>D701370</t>
  </si>
  <si>
    <t>-8,0906</t>
  </si>
  <si>
    <t>-35,14258</t>
  </si>
  <si>
    <t>USINA AUXILIADORA</t>
  </si>
  <si>
    <t>CANAVIAL</t>
  </si>
  <si>
    <t>57.9/2021</t>
  </si>
  <si>
    <t>28/2021</t>
  </si>
  <si>
    <t>AV. MAURICIO DE NASSAU, Nº 42, BLOCO C1, APT. 04</t>
  </si>
  <si>
    <t>7.10/2021</t>
  </si>
  <si>
    <t>EDMILSON NASCIMENTO DOS SANTOS</t>
  </si>
  <si>
    <t>115956</t>
  </si>
  <si>
    <t>RODRIGO HENRIQUE NASCIMENTO DA SILVA</t>
  </si>
  <si>
    <t>SEBASTIANA MARIA DO NASCIMENTO</t>
  </si>
  <si>
    <t>71320895441</t>
  </si>
  <si>
    <t>115654</t>
  </si>
  <si>
    <t>CPF 71320895441</t>
  </si>
  <si>
    <t>ALTAMIR FIRMINO DOS SANTOS</t>
  </si>
  <si>
    <t>MARIA DAS NEVES BEZERRA DOS SANTOS</t>
  </si>
  <si>
    <t>3906546</t>
  </si>
  <si>
    <t>115663</t>
  </si>
  <si>
    <t>RG 3906546</t>
  </si>
  <si>
    <t>ELISAEL SANTOS DE SOUZA</t>
  </si>
  <si>
    <t>LUZINETE FERREIRA DOS SANTOS</t>
  </si>
  <si>
    <t>9044045</t>
  </si>
  <si>
    <t>115957</t>
  </si>
  <si>
    <t>RG 9044045</t>
  </si>
  <si>
    <t>MARCO ROBERTO DA SILVA</t>
  </si>
  <si>
    <t>MARIA DO MONTE DA SILVA</t>
  </si>
  <si>
    <t>5398404</t>
  </si>
  <si>
    <t>115953</t>
  </si>
  <si>
    <t>RG 5398404</t>
  </si>
  <si>
    <t>CLEIBERSON DA SILVA XAVIER</t>
  </si>
  <si>
    <t>MARLUCE JUVINO DA SILVA</t>
  </si>
  <si>
    <t>8706011</t>
  </si>
  <si>
    <t>RG 8706011</t>
  </si>
  <si>
    <t>D701523</t>
  </si>
  <si>
    <t>-8,018879</t>
  </si>
  <si>
    <t>-34,900457</t>
  </si>
  <si>
    <t>RUA GUAPIMIRIM, N 49</t>
  </si>
  <si>
    <t>MERCEARIA DO MIZINHA</t>
  </si>
  <si>
    <t>60.9/2021</t>
  </si>
  <si>
    <t>PAF; MASCULINO;</t>
  </si>
  <si>
    <t>SALOMÃO PEREIRA DAS NEVES</t>
  </si>
  <si>
    <t>JACIARA PEREIRA DAS NEVES</t>
  </si>
  <si>
    <t>115969</t>
  </si>
  <si>
    <t>D701700</t>
  </si>
  <si>
    <t>RUA PROCURADOR PEDRO JORGE, 42</t>
  </si>
  <si>
    <t>PRÓXIMO BANANEIRAS</t>
  </si>
  <si>
    <t>66.9/2021</t>
  </si>
  <si>
    <t>PAF/MASCULINO/SIMPLES</t>
  </si>
  <si>
    <t>D701657</t>
  </si>
  <si>
    <t>8° 0' 34"</t>
  </si>
  <si>
    <t>34° 54' 29"</t>
  </si>
  <si>
    <t>RUA  ELADIO CAMBOIM</t>
  </si>
  <si>
    <t>61.9/2021</t>
  </si>
  <si>
    <t>985429829</t>
  </si>
  <si>
    <t>D701680</t>
  </si>
  <si>
    <t>8° 17' 15"</t>
  </si>
  <si>
    <t>35° 2' 10"</t>
  </si>
  <si>
    <t>RUA TEIXEIRA DE SÁ</t>
  </si>
  <si>
    <t>EM FRENTE AO MERCADO NORDESTINO</t>
  </si>
  <si>
    <t>64.9/2021</t>
  </si>
  <si>
    <t>99644266</t>
  </si>
  <si>
    <t>D701669</t>
  </si>
  <si>
    <t>-8.022760</t>
  </si>
  <si>
    <t>-34</t>
  </si>
  <si>
    <t>RUA ZEFERINO AGRA, 63</t>
  </si>
  <si>
    <t>PROXIMO A ACADEMIA DA CIDADE E IGREJA DE SANTOA ANTÔNIO</t>
  </si>
  <si>
    <t>62.9/2021</t>
  </si>
  <si>
    <t>PAF-MASC-EXT-988289680</t>
  </si>
  <si>
    <t>D701695</t>
  </si>
  <si>
    <t>-7.978098</t>
  </si>
  <si>
    <t>-34.849469</t>
  </si>
  <si>
    <t>JARDIM ATLÂNTICO</t>
  </si>
  <si>
    <t>RUA PROFESSOR MILTON SANTOS</t>
  </si>
  <si>
    <t>ARMAZÉM ALFREDO</t>
  </si>
  <si>
    <t>65.9/2021</t>
  </si>
  <si>
    <t>PM 996522130</t>
  </si>
  <si>
    <t>D701674</t>
  </si>
  <si>
    <t>-8.070530867521326</t>
  </si>
  <si>
    <t>-34.99272682432073</t>
  </si>
  <si>
    <t>RUA NACIONAL/CAMPO DA XUXA</t>
  </si>
  <si>
    <t>63.9/2021</t>
  </si>
  <si>
    <t>UM PROJETIL CALIBRE .38</t>
  </si>
  <si>
    <t>PESO</t>
  </si>
  <si>
    <t>SAQUINHO DE MACONHA</t>
  </si>
  <si>
    <t>115964</t>
  </si>
  <si>
    <t>115961</t>
  </si>
  <si>
    <t>MAURICEA ANGELA DA SILVA</t>
  </si>
  <si>
    <t>MARGARIDA ANGELA DA CONCEIÇÃO</t>
  </si>
  <si>
    <t>7.955.050</t>
  </si>
  <si>
    <t>115970</t>
  </si>
  <si>
    <t>RG 7.955.050</t>
  </si>
  <si>
    <t>DIOGO VILAS BÔAS DA SILVA</t>
  </si>
  <si>
    <t>ROSIMERI MENEZES VILAS BÔAS</t>
  </si>
  <si>
    <t>9.059.086</t>
  </si>
  <si>
    <t>115954</t>
  </si>
  <si>
    <t>RG 9.059.086</t>
  </si>
  <si>
    <t>JOSÉ RICARDO DA SILVA SOUZA</t>
  </si>
  <si>
    <t>IVANILDA ALVES DA SILVA</t>
  </si>
  <si>
    <t>5676592</t>
  </si>
  <si>
    <t>115960</t>
  </si>
  <si>
    <t>RG 5676592</t>
  </si>
  <si>
    <t>1º Semestre</t>
  </si>
  <si>
    <t>2º Semestre</t>
  </si>
  <si>
    <t>Dia da semana (.9)</t>
  </si>
  <si>
    <t>Dia da semana (.10)</t>
  </si>
  <si>
    <t>quarta-feira</t>
  </si>
  <si>
    <t>quinta-feira</t>
  </si>
  <si>
    <t>sexta-feira</t>
  </si>
  <si>
    <t>sábado</t>
  </si>
  <si>
    <t>domingo</t>
  </si>
  <si>
    <t>segunda-feira</t>
  </si>
  <si>
    <t>terça-feira</t>
  </si>
  <si>
    <t>Casos no dia</t>
  </si>
  <si>
    <t>Total</t>
  </si>
  <si>
    <t>12/2021</t>
  </si>
  <si>
    <t>8.10/2021</t>
  </si>
  <si>
    <t>VEÍCULO CHEVROLET PRISMA, COR BRANCA, PLACA PDW-4481</t>
  </si>
  <si>
    <t>02 FRAGMENTOS DE PROJETIL E 03 ESTOJOS DE .40</t>
  </si>
  <si>
    <t>D092021</t>
  </si>
  <si>
    <t>67.9/2021</t>
  </si>
  <si>
    <t>D701977</t>
  </si>
  <si>
    <t>79.9/2021</t>
  </si>
  <si>
    <t>D701917</t>
  </si>
  <si>
    <t>-8°4'41"</t>
  </si>
  <si>
    <t>-34°54'20"</t>
  </si>
  <si>
    <t>RUA NICOLAU PEREIRA</t>
  </si>
  <si>
    <t>AO LADO DO MERCADO DE AFOGADOS</t>
  </si>
  <si>
    <t>73.9/2021</t>
  </si>
  <si>
    <t>ARMA BRANCA - MASC_x000D_
PM SD ALENCAR 988993007</t>
  </si>
  <si>
    <t>D702073</t>
  </si>
  <si>
    <t>-8.2200670</t>
  </si>
  <si>
    <t>-34.9593420</t>
  </si>
  <si>
    <t>RUA BAURU</t>
  </si>
  <si>
    <t>PROX A ESTRADA DE CURCURANA/POSTO ROTA DO SOL</t>
  </si>
  <si>
    <t>80.9/2021</t>
  </si>
  <si>
    <t>D702080</t>
  </si>
  <si>
    <t>-8.320399</t>
  </si>
  <si>
    <t>-34.990534</t>
  </si>
  <si>
    <t>ENGENHO TIRIRI</t>
  </si>
  <si>
    <t>INDO PELA PE 28, APÓS 2ª LOMBADA, 1ª A DIREITA, SEGUE PELA ESTRADA DE BARRO POR 500M</t>
  </si>
  <si>
    <t>81.9/2021</t>
  </si>
  <si>
    <t>CORPO EM DECOMPOSIÇÃO AMARRADO NA MATA_x000D_
PM SGT GENILDO: 983215422</t>
  </si>
  <si>
    <t>D702154</t>
  </si>
  <si>
    <t>-8,43683</t>
  </si>
  <si>
    <t>-34,582385</t>
  </si>
  <si>
    <t>BR 232</t>
  </si>
  <si>
    <t>NA PASSARELA EM FRENTE A AUTOLINE</t>
  </si>
  <si>
    <t>84.9/2021</t>
  </si>
  <si>
    <t>Vítima encontrada com lesões de PAF no início da passarela da BR-232 que fica em frente a Autoline.</t>
  </si>
  <si>
    <t>D702186</t>
  </si>
  <si>
    <t>-8.05468</t>
  </si>
  <si>
    <t>-34.876463</t>
  </si>
  <si>
    <t>EM FRENTE A TV GLOBO</t>
  </si>
  <si>
    <t>85.9/2021</t>
  </si>
  <si>
    <t>COPRO RETIRADO DO RIO CAPIBARIBE</t>
  </si>
  <si>
    <t>D701751</t>
  </si>
  <si>
    <t>-8,0556</t>
  </si>
  <si>
    <t>-34,5558</t>
  </si>
  <si>
    <t>VILA CARDEAL</t>
  </si>
  <si>
    <t>PRAÇA DAS CRIANÇAS</t>
  </si>
  <si>
    <t>68.9/2021</t>
  </si>
  <si>
    <t>D701847</t>
  </si>
  <si>
    <t>-8,038744</t>
  </si>
  <si>
    <t>-34,928430</t>
  </si>
  <si>
    <t>AVENIDA MAURICIO DE NASSAU</t>
  </si>
  <si>
    <t>EM FRENTE AO PARQUE CAIARA</t>
  </si>
  <si>
    <t>71.9/2021</t>
  </si>
  <si>
    <t>PM 986678874</t>
  </si>
  <si>
    <t>D701922</t>
  </si>
  <si>
    <t>-8.151493</t>
  </si>
  <si>
    <t>-34.934477</t>
  </si>
  <si>
    <t>RUA DOS SONHOS</t>
  </si>
  <si>
    <t>POR TRÁS DO POSTO DE SAÚDE DO CAJÁ</t>
  </si>
  <si>
    <t>75.9/2021</t>
  </si>
  <si>
    <t>986855297</t>
  </si>
  <si>
    <t>D701943</t>
  </si>
  <si>
    <t>-8,080118</t>
  </si>
  <si>
    <t>-34,363842</t>
  </si>
  <si>
    <t>RUA 11 DE AGOSTO</t>
  </si>
  <si>
    <t>PROX. AO BIDU KRAUSE</t>
  </si>
  <si>
    <t>76.9/2021</t>
  </si>
  <si>
    <t>PM: 988612319</t>
  </si>
  <si>
    <t>D701960</t>
  </si>
  <si>
    <t>-7.729977</t>
  </si>
  <si>
    <t>-34.829074</t>
  </si>
  <si>
    <t>RUA ENEAS CORDEIRO GALVÃO</t>
  </si>
  <si>
    <t xml:space="preserve"> MERCADO DE DOCA E LADEIRA DO PDF</t>
  </si>
  <si>
    <t>77.9/2021</t>
  </si>
  <si>
    <t>PM 994291521</t>
  </si>
  <si>
    <t>D702242</t>
  </si>
  <si>
    <t>-7,796630</t>
  </si>
  <si>
    <t>-35,097046</t>
  </si>
  <si>
    <t>BAIRRO DO QUINZE</t>
  </si>
  <si>
    <t>RUA NOSSA SRA DE FATIMA</t>
  </si>
  <si>
    <t>CRECHE DO ALEMÃES, APÓS IGREJA CATOLICA</t>
  </si>
  <si>
    <t>88.9/2021</t>
  </si>
  <si>
    <t>SGT 993772755/ 97926429</t>
  </si>
  <si>
    <t>D701776</t>
  </si>
  <si>
    <t>-8.081995</t>
  </si>
  <si>
    <t>-34.953178</t>
  </si>
  <si>
    <t>ESTRADA DO CURADO, Nº328</t>
  </si>
  <si>
    <t>69.9/2021</t>
  </si>
  <si>
    <t>MASC - PAF - 986178050</t>
  </si>
  <si>
    <t>D701906</t>
  </si>
  <si>
    <t>-7.995481</t>
  </si>
  <si>
    <t>-34.902845</t>
  </si>
  <si>
    <t>RUA ALTO DO MANGUBA</t>
  </si>
  <si>
    <t>CHAFARIZ</t>
  </si>
  <si>
    <t>72.9/2021</t>
  </si>
  <si>
    <t>PAF EXT MASC _x000D_
SGT CLARISTONE 985714446</t>
  </si>
  <si>
    <t>D701928</t>
  </si>
  <si>
    <t>-7.705539</t>
  </si>
  <si>
    <t>-34.838377</t>
  </si>
  <si>
    <t>ENSEADA DOS GOLFINHOS</t>
  </si>
  <si>
    <t>RUA SANTA MARIA DO CAMBUCÁ</t>
  </si>
  <si>
    <t>GRANJA SEU NIVALDO, MERCADINHO PARAISO</t>
  </si>
  <si>
    <t>74.9/2021</t>
  </si>
  <si>
    <t>PM 988206606</t>
  </si>
  <si>
    <t>D706966</t>
  </si>
  <si>
    <t>-8,177928</t>
  </si>
  <si>
    <t>-34,927179</t>
  </si>
  <si>
    <t>TRAVESSA INALDA DE ARAUJO 57</t>
  </si>
  <si>
    <t>R DA DELEGACIA/ SUPERMERCADO LEAO</t>
  </si>
  <si>
    <t>78.9/2021</t>
  </si>
  <si>
    <t>PM 986155087</t>
  </si>
  <si>
    <t>D702097</t>
  </si>
  <si>
    <t>-8,065755</t>
  </si>
  <si>
    <t>-34,936615</t>
  </si>
  <si>
    <t>RUA LEILA FELIX KARAN</t>
  </si>
  <si>
    <t>PROX AO CAMPO DO POEIRÃO</t>
  </si>
  <si>
    <t>82.9/2021</t>
  </si>
  <si>
    <t>PM SGT AGNALDO 998268933</t>
  </si>
  <si>
    <t>D702153</t>
  </si>
  <si>
    <t>-7.9765029</t>
  </si>
  <si>
    <t>-34.9073403</t>
  </si>
  <si>
    <t>R PATENON 69</t>
  </si>
  <si>
    <t>POR TRAS DA PANIFICADORA PIRÂMIDE</t>
  </si>
  <si>
    <t>83.9/2021</t>
  </si>
  <si>
    <t>D702216</t>
  </si>
  <si>
    <t>-8,657</t>
  </si>
  <si>
    <t>-35,055</t>
  </si>
  <si>
    <t>DOMINGOS TEOTONIO</t>
  </si>
  <si>
    <t>PROX CAPELA SÃO JOSE</t>
  </si>
  <si>
    <t>86.9/2021</t>
  </si>
  <si>
    <t>CB FÁBIO 98551-2746</t>
  </si>
  <si>
    <t>D702231</t>
  </si>
  <si>
    <t>-8.3578903</t>
  </si>
  <si>
    <t>-35.0135867</t>
  </si>
  <si>
    <t>APÓS A ESCOLA JOAQUIM NABUCO</t>
  </si>
  <si>
    <t>87.9/2021</t>
  </si>
  <si>
    <t>D702259</t>
  </si>
  <si>
    <t>-8.043577</t>
  </si>
  <si>
    <t>-34.880826</t>
  </si>
  <si>
    <t>RUA DO VIVEIRO, N. 120</t>
  </si>
  <si>
    <t>POSTO DE GASOLINA ALVORADA</t>
  </si>
  <si>
    <t>89.9/2021</t>
  </si>
  <si>
    <t>PM: 999724077</t>
  </si>
  <si>
    <t>-8.2258927</t>
  </si>
  <si>
    <t>-34.9314096</t>
  </si>
  <si>
    <t>R. Padre Nestor de Alencar, 8472</t>
  </si>
  <si>
    <t>AP 606</t>
  </si>
  <si>
    <t>D701838</t>
  </si>
  <si>
    <t>-8.453910</t>
  </si>
  <si>
    <t>-35.020243</t>
  </si>
  <si>
    <t>LOTEAMENTO CANOAS</t>
  </si>
  <si>
    <t>SOCIETY DO ROBERTO</t>
  </si>
  <si>
    <t>70.9/2021</t>
  </si>
  <si>
    <t>984597238</t>
  </si>
  <si>
    <t>D701986</t>
  </si>
  <si>
    <t>-8.008906</t>
  </si>
  <si>
    <t>-35.0199290</t>
  </si>
  <si>
    <t>AV DR BELMIRO CORREIA</t>
  </si>
  <si>
    <t>9.10/2021</t>
  </si>
  <si>
    <t>CAMINHÃO E LOCAL DE MORTE</t>
  </si>
  <si>
    <t>27/2021</t>
  </si>
  <si>
    <t>VEICULO NO PÁTIO DO DHPP</t>
  </si>
  <si>
    <t>10.10/2021</t>
  </si>
  <si>
    <t>AUTOMOVEL FORD FIESTA SEDAN, COR PRATA, PLACA PEN-1211</t>
  </si>
  <si>
    <t>CÁPSULAS</t>
  </si>
  <si>
    <t>02 ESTOJOS .40</t>
  </si>
  <si>
    <t>01 PROJÉTIL .40</t>
  </si>
  <si>
    <t>01 MUNIÇÃO .12 PINADO</t>
  </si>
  <si>
    <t>CARTHUCO</t>
  </si>
  <si>
    <t>01 CARTUCHO</t>
  </si>
  <si>
    <t>03 PROJÉTEIS</t>
  </si>
  <si>
    <t>3 FACAS E DOIS PARES DE SANDALIA</t>
  </si>
  <si>
    <t>115989</t>
  </si>
  <si>
    <t>115985</t>
  </si>
  <si>
    <t>115983</t>
  </si>
  <si>
    <t>115981</t>
  </si>
  <si>
    <t>115988</t>
  </si>
  <si>
    <t>115980</t>
  </si>
  <si>
    <t>115977</t>
  </si>
  <si>
    <t>115976</t>
  </si>
  <si>
    <t>115973</t>
  </si>
  <si>
    <t>115986</t>
  </si>
  <si>
    <t>115679</t>
  </si>
  <si>
    <t>116473</t>
  </si>
  <si>
    <t>VANESSA FERNANDA BARBOSA DOS SANTOS</t>
  </si>
  <si>
    <t>VALDEILZA BARBOSA DOS SANTOS</t>
  </si>
  <si>
    <t>7921609</t>
  </si>
  <si>
    <t>114364</t>
  </si>
  <si>
    <t>7921609 RG</t>
  </si>
  <si>
    <t>JOSIAS JOSÉ DA SILVA JÚNIOR</t>
  </si>
  <si>
    <t>CRISTIANE NUNES MARIANO</t>
  </si>
  <si>
    <t>13823</t>
  </si>
  <si>
    <t>115958</t>
  </si>
  <si>
    <t>Registro de Nascimento 13823</t>
  </si>
  <si>
    <t>DEYVYD ROBERTO DOS SANTOS DIAS</t>
  </si>
  <si>
    <t>ROSEMERE BARRETO DOS SANTOS</t>
  </si>
  <si>
    <t>8612285</t>
  </si>
  <si>
    <t>115658</t>
  </si>
  <si>
    <t>RG 8612285</t>
  </si>
  <si>
    <t>MARCELO SANTANA DE LIMA</t>
  </si>
  <si>
    <t>LUCIANA MARIA DE SANTANA</t>
  </si>
  <si>
    <t>7124709</t>
  </si>
  <si>
    <t>115952</t>
  </si>
  <si>
    <t>RG 7124709</t>
  </si>
  <si>
    <t>RAIMUINDO ROBERTO ALVES</t>
  </si>
  <si>
    <t>MARIA NEVES DE LIMA</t>
  </si>
  <si>
    <t>9599423 SSPSP</t>
  </si>
  <si>
    <t>115966</t>
  </si>
  <si>
    <t>RG 9599423 SSPSP</t>
  </si>
  <si>
    <t>JUCELINO AMANCIO DA SILVA</t>
  </si>
  <si>
    <t>MARIA ANA DA SILVA</t>
  </si>
  <si>
    <t>3306465</t>
  </si>
  <si>
    <t>115982</t>
  </si>
  <si>
    <t>RG 3306465</t>
  </si>
  <si>
    <t>MESACKY SHARLLYSON ARAÚJO DA SILVA</t>
  </si>
  <si>
    <t>MARIA DA PENHA ARAÚJO DOS SANTOS</t>
  </si>
  <si>
    <t>9678936</t>
  </si>
  <si>
    <t>115968</t>
  </si>
  <si>
    <t>RG 9678936</t>
  </si>
  <si>
    <t>ADILSON DO Ó SILVA</t>
  </si>
  <si>
    <t>MARIA APARECIDA DO Ó LIMA</t>
  </si>
  <si>
    <t>9995069</t>
  </si>
  <si>
    <t>115984</t>
  </si>
  <si>
    <t>RG 9995069</t>
  </si>
  <si>
    <t>VINICIUS JOSÉ DA SILVA</t>
  </si>
  <si>
    <t>PATRICIA MARIA DA SILVA</t>
  </si>
  <si>
    <t>10.179.579</t>
  </si>
  <si>
    <t>115971</t>
  </si>
  <si>
    <t>RG 10.179.579</t>
  </si>
  <si>
    <t>DANIEL OLIVEIRA DOS SANTOS</t>
  </si>
  <si>
    <t>EURIMAR BATISTA DE OLIVEIRA</t>
  </si>
  <si>
    <t>115967</t>
  </si>
  <si>
    <t>WILLIAMS PEREIRA DE MELO</t>
  </si>
  <si>
    <t>EDITE PEREIRA DA SILVA</t>
  </si>
  <si>
    <t>115975</t>
  </si>
  <si>
    <t>D702272</t>
  </si>
  <si>
    <t>RODOVIA BR-101</t>
  </si>
  <si>
    <t>TREVO DA USINA LIBERDADE</t>
  </si>
  <si>
    <t>90.9/2021</t>
  </si>
  <si>
    <t>PM CB ACIOLI: 989780442_x000D_
PAF - MASC</t>
  </si>
  <si>
    <t>D702289</t>
  </si>
  <si>
    <t>RUA BELA VISTA, 414</t>
  </si>
  <si>
    <t>PROX. AO CONJ CATAMARÃ</t>
  </si>
  <si>
    <t>92.9/2021</t>
  </si>
  <si>
    <t>PM SD KENEDY 995586345 / 983612073</t>
  </si>
  <si>
    <t>D702274</t>
  </si>
  <si>
    <t>RUA DA VITÓRIA 220</t>
  </si>
  <si>
    <t>UPA DE NOVA DESCOBERTA</t>
  </si>
  <si>
    <t>91.9/2021</t>
  </si>
  <si>
    <t xml:space="preserve"> SGT IRMAR 998187851</t>
  </si>
  <si>
    <t>D702638</t>
  </si>
  <si>
    <t>QUADRA 10</t>
  </si>
  <si>
    <t>CAMPO DO CRISTAL/ EMPRESA BOM CONSELHO</t>
  </si>
  <si>
    <t>99.9/2021</t>
  </si>
  <si>
    <t>98872-1203/99530-2422</t>
  </si>
  <si>
    <t>-7,998415</t>
  </si>
  <si>
    <t>-34,918439</t>
  </si>
  <si>
    <t>D702788</t>
  </si>
  <si>
    <t>-8.020021</t>
  </si>
  <si>
    <t>-34.872169</t>
  </si>
  <si>
    <t>AV. JARDIM BRASILIA</t>
  </si>
  <si>
    <t>CAMPO DAS PEDREIRAS, VILA DA FAMILIA, ANTIGO MATADOURO</t>
  </si>
  <si>
    <t>103.9/2021</t>
  </si>
  <si>
    <t>PAF - MASC_x000D_
PM CB LADJANE: 999171031 / 988485752</t>
  </si>
  <si>
    <t>D702368</t>
  </si>
  <si>
    <t>-800608</t>
  </si>
  <si>
    <t>-3502232</t>
  </si>
  <si>
    <t>ESTRADA OSVALDO CRUZ</t>
  </si>
  <si>
    <t>PONTE NOVA DE PENEDO/GARAGEM MOBI BRASIL</t>
  </si>
  <si>
    <t>94.9/2021</t>
  </si>
  <si>
    <t>DELEGADA TAYNA: 87 99980.3092</t>
  </si>
  <si>
    <t>D702462</t>
  </si>
  <si>
    <t>-8°026987</t>
  </si>
  <si>
    <t>-34°943077</t>
  </si>
  <si>
    <t>POR TRAS DO ATACADÃO, AO LADO DA BR 101</t>
  </si>
  <si>
    <t>96.9/2021</t>
  </si>
  <si>
    <t>MASC -  CORPO NO RIO - FACADA</t>
  </si>
  <si>
    <t>D702543</t>
  </si>
  <si>
    <t>-8,140794</t>
  </si>
  <si>
    <t>-34,907855</t>
  </si>
  <si>
    <t>RUA SÁ E SOUZA</t>
  </si>
  <si>
    <t>RUA DA ESCOLA AMERICANA</t>
  </si>
  <si>
    <t>97.9/2021</t>
  </si>
  <si>
    <t>PM 995414548</t>
  </si>
  <si>
    <t>D702660</t>
  </si>
  <si>
    <t>-8.157463</t>
  </si>
  <si>
    <t>-34.970574</t>
  </si>
  <si>
    <t>JARDIM MURIBECA</t>
  </si>
  <si>
    <t>ESTRADA DO EIXO DA INTEGRAÇÃO</t>
  </si>
  <si>
    <t>POUSADA JARDIM MURIBECA</t>
  </si>
  <si>
    <t>100.9/2021</t>
  </si>
  <si>
    <t>PM 988170424</t>
  </si>
  <si>
    <t>-8.339218</t>
  </si>
  <si>
    <t>-35.142406</t>
  </si>
  <si>
    <t>-8°196661</t>
  </si>
  <si>
    <t>-34°930347</t>
  </si>
  <si>
    <t>D702319</t>
  </si>
  <si>
    <t>-7,806612</t>
  </si>
  <si>
    <t>-34,932264</t>
  </si>
  <si>
    <t>RUA OIAPOQUE,370</t>
  </si>
  <si>
    <t>ESCOLA FRANCISCO SIMÕES</t>
  </si>
  <si>
    <t>93.9/2021</t>
  </si>
  <si>
    <t>PM 988459147</t>
  </si>
  <si>
    <t>D702363</t>
  </si>
  <si>
    <t>8°5'20''</t>
  </si>
  <si>
    <t>34°52'47''</t>
  </si>
  <si>
    <t>BRASÍLIA TEIMOSA</t>
  </si>
  <si>
    <t>ENTRADA DE BRASÍLIA TEIMOSA</t>
  </si>
  <si>
    <t>PRÓXIMO AO BIRUTA BAR</t>
  </si>
  <si>
    <t>95.9/2021</t>
  </si>
  <si>
    <t>CORPO LOCALIZADO NOS ARRECIFES.</t>
  </si>
  <si>
    <t>D702629</t>
  </si>
  <si>
    <t>-8.293530</t>
  </si>
  <si>
    <t>-35.038469</t>
  </si>
  <si>
    <t>RUA SÃO JOÃO</t>
  </si>
  <si>
    <t>MERCADO DE SEU BIO; SASPE.</t>
  </si>
  <si>
    <t>98.9/2021</t>
  </si>
  <si>
    <t>MASC - PAF. CONTATO NO LOCAL 99373-5719</t>
  </si>
  <si>
    <t>D702672</t>
  </si>
  <si>
    <t>-7,891003</t>
  </si>
  <si>
    <t>-34,936311</t>
  </si>
  <si>
    <t>rua campos do oriente</t>
  </si>
  <si>
    <t>101.9/2021</t>
  </si>
  <si>
    <t>D702487</t>
  </si>
  <si>
    <t>-8.097448</t>
  </si>
  <si>
    <t>-34.888656</t>
  </si>
  <si>
    <t>RUA ARARUBA</t>
  </si>
  <si>
    <t>PRÓX. A IGREJA DE FREI DAMIÃO, NO BODE</t>
  </si>
  <si>
    <t>11.10/2021</t>
  </si>
  <si>
    <t>VEICULO RELACIONADO AO HOMICIDIO DO CASO 095.9/2021</t>
  </si>
  <si>
    <t>D702687</t>
  </si>
  <si>
    <t>8,1'42"</t>
  </si>
  <si>
    <t>34'57'29"</t>
  </si>
  <si>
    <t>RUA DR. DUSTAN DE CARVALHO</t>
  </si>
  <si>
    <t>EM FRENTE À UPA DA CAXANGÁ</t>
  </si>
  <si>
    <t>102.9/2021</t>
  </si>
  <si>
    <t>PM 988872866</t>
  </si>
  <si>
    <t>PEY1987</t>
  </si>
  <si>
    <t>HYUNDAI SANTA FÉ</t>
  </si>
  <si>
    <t>VÁRIOS ESTOJOS</t>
  </si>
  <si>
    <t>faixa de jiu jitsu</t>
  </si>
  <si>
    <t>roupas íntimas</t>
  </si>
  <si>
    <t>garrafa água mineral 500ml</t>
  </si>
  <si>
    <t>01 PROJETIL DE .38</t>
  </si>
  <si>
    <t>116475</t>
  </si>
  <si>
    <t>116474</t>
  </si>
  <si>
    <t>116484</t>
  </si>
  <si>
    <t>115962</t>
  </si>
  <si>
    <t>DAMIÃO BARROS SANTOS DA SILVA</t>
  </si>
  <si>
    <t>116471</t>
  </si>
  <si>
    <t>RAMOM MIRANDA DE CARVALHO</t>
  </si>
  <si>
    <t>BENEDITA MIRANDA</t>
  </si>
  <si>
    <t>115963</t>
  </si>
  <si>
    <t>GUILHERME FRANCISCO LAURINDO DA MATA</t>
  </si>
  <si>
    <t>SEVERINA DA CONCEIÇÃO FRANCISCO</t>
  </si>
  <si>
    <t>635685218</t>
  </si>
  <si>
    <t>116472</t>
  </si>
  <si>
    <t>RG 635685218</t>
  </si>
  <si>
    <t>WIRLLAN WEVERTHON SANTIAGO BEZERRA</t>
  </si>
  <si>
    <t>ROBILANIA DA CAMARA SANTIAGO</t>
  </si>
  <si>
    <t>8354751</t>
  </si>
  <si>
    <t>115965</t>
  </si>
  <si>
    <t>RG 8354751</t>
  </si>
  <si>
    <t>KLEIGDNILSSEM PAVAO DE OLIVEIRA</t>
  </si>
  <si>
    <t>ROSIANE CRISTINA COSTA PAVAO</t>
  </si>
  <si>
    <t>210752700836</t>
  </si>
  <si>
    <t>116482</t>
  </si>
  <si>
    <t>RG 210752700836</t>
  </si>
  <si>
    <t>RAFAEL LUIZ DA SILVA</t>
  </si>
  <si>
    <t>ANTONIA DE LOURDES DA SILVA SANTOS</t>
  </si>
  <si>
    <t>9865513</t>
  </si>
  <si>
    <t>116483</t>
  </si>
  <si>
    <t>RG 9865513</t>
  </si>
  <si>
    <t>JOSÉ HIGOR DA SILVA</t>
  </si>
  <si>
    <t>IRIS MARIA DA CONCEIÇÃO</t>
  </si>
  <si>
    <t>9.892.234 SDS/PE</t>
  </si>
  <si>
    <t>115978</t>
  </si>
  <si>
    <t>RG 9.892.234 SDS/PE</t>
  </si>
  <si>
    <t>GILBERTO MARCOS DO NASCIMENTO</t>
  </si>
  <si>
    <t>SANDRA MARIA DO NASCIMENTO</t>
  </si>
  <si>
    <t>116485</t>
  </si>
  <si>
    <t>BRUNO BARBOSA DA SILVA</t>
  </si>
  <si>
    <t>MÔNICA BATISTA DA SILVA</t>
  </si>
  <si>
    <t>115972</t>
  </si>
  <si>
    <t>WELLINGTON RAFAEL DA SILVA</t>
  </si>
  <si>
    <t>CLAUDETE MARIA DA SILVA</t>
  </si>
  <si>
    <t>115987</t>
  </si>
  <si>
    <t>D702868</t>
  </si>
  <si>
    <t>-8,076232186018894</t>
  </si>
  <si>
    <t>-34,93032759087998</t>
  </si>
  <si>
    <t>AV JOÃO CABRAL DE MELO NETO</t>
  </si>
  <si>
    <t>PRAÇA DO ZEPELIM</t>
  </si>
  <si>
    <t>104.9/2021</t>
  </si>
  <si>
    <t>D702890</t>
  </si>
  <si>
    <t>-8.153567</t>
  </si>
  <si>
    <t>-34.937691</t>
  </si>
  <si>
    <t>COMUNIDADE DO CAJÁ</t>
  </si>
  <si>
    <t>105.9/2021</t>
  </si>
  <si>
    <t>PAF/MASCULINO PM LOCAL&gt;&gt;CB EDSON: 98698.3970</t>
  </si>
  <si>
    <t>D702898</t>
  </si>
  <si>
    <t>-8.173942</t>
  </si>
  <si>
    <t>-34.925847</t>
  </si>
  <si>
    <t>RUA ALAMEDA DAS SUCUPIRAS</t>
  </si>
  <si>
    <t>PROX AO CANAL/IGREJA ASSEMBLEIA DE DEUS</t>
  </si>
  <si>
    <t>106.9/2021</t>
  </si>
  <si>
    <t>116476</t>
  </si>
  <si>
    <t>LUIS VITOR SANTOS DE MOURA</t>
  </si>
  <si>
    <t>CRISTIANA CARLA FERREIRA DOS SANTOS</t>
  </si>
  <si>
    <t>9620496</t>
  </si>
  <si>
    <t>116481</t>
  </si>
  <si>
    <t>RG 9620496</t>
  </si>
  <si>
    <t>18073/2020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</si>
</sst>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400]h:mm:ss\ AM/PM"/>
    <numFmt numFmtId="165" formatCode="0.0000"/>
    <numFmt numFmtId="166" formatCode="mmmm"/>
    <numFmt numFmtId="167" formatCode="dd/mm/yy;@"/>
    <numFmt numFmtId="168" formatCode="h:mm;@"/>
  </numFmts>
  <fonts count="2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8000"/>
      <name val="Segoe UI"/>
      <family val="2"/>
    </font>
    <font>
      <sz val="1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2">
    <xf numFmtId="0" fontId="0" fillId="0" borderId="0" xfId="0"/>
    <xf numFmtId="14" fontId="0" fillId="0" borderId="0" xfId="0" applyNumberFormat="1"/>
    <xf numFmtId="14" fontId="4" fillId="2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Protection="1"/>
    <xf numFmtId="14" fontId="0" fillId="0" borderId="0" xfId="0" applyNumberFormat="1" applyProtection="1"/>
    <xf numFmtId="164" fontId="0" fillId="0" borderId="0" xfId="0" applyNumberFormat="1" applyProtection="1"/>
    <xf numFmtId="22" fontId="0" fillId="0" borderId="0" xfId="0" applyNumberFormat="1" applyProtection="1"/>
    <xf numFmtId="21" fontId="0" fillId="0" borderId="0" xfId="0" applyNumberFormat="1" applyProtection="1"/>
    <xf numFmtId="49" fontId="0" fillId="0" borderId="0" xfId="0" applyNumberFormat="1" applyProtection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NumberFormat="1" applyProtection="1"/>
    <xf numFmtId="0" fontId="7" fillId="0" borderId="0" xfId="0" applyFont="1" applyFill="1" applyAlignment="1">
      <alignment horizontal="center" vertical="center" wrapText="1"/>
    </xf>
    <xf numFmtId="0" fontId="0" fillId="0" borderId="0" xfId="0" applyNumberFormat="1"/>
    <xf numFmtId="0" fontId="5" fillId="0" borderId="0" xfId="0" applyFont="1" applyFill="1" applyAlignment="1">
      <alignment horizontal="center" vertical="center" wrapText="1"/>
    </xf>
    <xf numFmtId="3" fontId="0" fillId="0" borderId="0" xfId="0" applyNumberFormat="1" applyProtection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Fill="1" applyBorder="1" applyAlignment="1">
      <alignment horizontal="center" vertical="center" wrapText="1"/>
    </xf>
    <xf numFmtId="11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Alignment="1" applyProtection="1">
      <alignment horizontal="center"/>
    </xf>
    <xf numFmtId="0" fontId="0" fillId="0" borderId="0" xfId="0" applyAlignment="1"/>
    <xf numFmtId="0" fontId="9" fillId="0" borderId="0" xfId="0" applyNumberFormat="1" applyFont="1" applyFill="1" applyAlignment="1" applyProtection="1"/>
    <xf numFmtId="14" fontId="9" fillId="0" borderId="0" xfId="0" applyNumberFormat="1" applyFont="1" applyFill="1" applyAlignment="1" applyProtection="1"/>
    <xf numFmtId="164" fontId="9" fillId="0" borderId="0" xfId="0" applyNumberFormat="1" applyFont="1" applyFill="1" applyAlignment="1" applyProtection="1"/>
    <xf numFmtId="0" fontId="9" fillId="0" borderId="0" xfId="0" applyFont="1" applyFill="1" applyAlignment="1" applyProtection="1"/>
    <xf numFmtId="22" fontId="9" fillId="0" borderId="0" xfId="0" applyNumberFormat="1" applyFont="1" applyFill="1" applyAlignment="1" applyProtection="1"/>
    <xf numFmtId="21" fontId="9" fillId="0" borderId="0" xfId="0" applyNumberFormat="1" applyFont="1" applyFill="1" applyAlignment="1" applyProtection="1"/>
    <xf numFmtId="49" fontId="9" fillId="0" borderId="0" xfId="0" applyNumberFormat="1" applyFont="1" applyFill="1" applyAlignment="1" applyProtection="1"/>
    <xf numFmtId="0" fontId="16" fillId="0" borderId="0" xfId="0" applyNumberFormat="1" applyFont="1" applyFill="1" applyAlignment="1" applyProtection="1"/>
    <xf numFmtId="14" fontId="16" fillId="0" borderId="0" xfId="0" applyNumberFormat="1" applyFont="1" applyFill="1" applyAlignment="1" applyProtection="1"/>
    <xf numFmtId="164" fontId="16" fillId="0" borderId="0" xfId="0" applyNumberFormat="1" applyFont="1" applyFill="1" applyAlignment="1" applyProtection="1"/>
    <xf numFmtId="0" fontId="16" fillId="0" borderId="0" xfId="0" applyFont="1" applyFill="1" applyAlignment="1" applyProtection="1"/>
    <xf numFmtId="22" fontId="16" fillId="0" borderId="0" xfId="0" applyNumberFormat="1" applyFont="1" applyFill="1" applyAlignment="1" applyProtection="1"/>
    <xf numFmtId="21" fontId="16" fillId="0" borderId="0" xfId="0" applyNumberFormat="1" applyFont="1" applyFill="1" applyAlignment="1" applyProtection="1"/>
    <xf numFmtId="49" fontId="16" fillId="0" borderId="0" xfId="0" applyNumberFormat="1" applyFont="1" applyFill="1" applyAlignment="1" applyProtection="1"/>
    <xf numFmtId="0" fontId="9" fillId="0" borderId="0" xfId="0" applyFont="1" applyFill="1" applyAlignment="1"/>
    <xf numFmtId="3" fontId="9" fillId="0" borderId="0" xfId="0" applyNumberFormat="1" applyFont="1" applyFill="1" applyAlignment="1" applyProtection="1"/>
    <xf numFmtId="0" fontId="9" fillId="0" borderId="0" xfId="0" applyNumberFormat="1" applyFont="1" applyFill="1" applyBorder="1" applyAlignment="1" applyProtection="1"/>
    <xf numFmtId="14" fontId="9" fillId="0" borderId="0" xfId="0" applyNumberFormat="1" applyFont="1" applyFill="1" applyBorder="1" applyAlignment="1" applyProtection="1"/>
    <xf numFmtId="164" fontId="9" fillId="0" borderId="0" xfId="0" applyNumberFormat="1" applyFont="1" applyFill="1" applyBorder="1" applyAlignment="1" applyProtection="1"/>
    <xf numFmtId="3" fontId="16" fillId="0" borderId="0" xfId="0" applyNumberFormat="1" applyFont="1" applyFill="1" applyAlignment="1" applyProtection="1"/>
    <xf numFmtId="0" fontId="17" fillId="0" borderId="0" xfId="1" applyAlignment="1"/>
    <xf numFmtId="0" fontId="0" fillId="0" borderId="0" xfId="0" applyAlignment="1">
      <alignment wrapText="1"/>
    </xf>
    <xf numFmtId="0" fontId="9" fillId="0" borderId="0" xfId="0" applyNumberFormat="1" applyFont="1" applyFill="1" applyAlignment="1" applyProtection="1">
      <alignment wrapText="1"/>
    </xf>
    <xf numFmtId="0" fontId="16" fillId="0" borderId="0" xfId="0" applyNumberFormat="1" applyFont="1" applyFill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Font="1" applyFill="1" applyAlignment="1" applyProtection="1">
      <alignment wrapText="1"/>
    </xf>
    <xf numFmtId="167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Fill="1" applyBorder="1" applyAlignment="1">
      <alignment horizontal="center" vertical="center" wrapText="1"/>
    </xf>
    <xf numFmtId="0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wrapText="1"/>
    </xf>
    <xf numFmtId="164" fontId="18" fillId="0" borderId="0" xfId="0" applyNumberFormat="1" applyFont="1" applyFill="1" applyAlignment="1" applyProtection="1"/>
    <xf numFmtId="0" fontId="18" fillId="0" borderId="0" xfId="0" applyFont="1" applyFill="1" applyAlignment="1" applyProtection="1"/>
    <xf numFmtId="22" fontId="18" fillId="0" borderId="0" xfId="0" applyNumberFormat="1" applyFont="1" applyFill="1" applyAlignment="1" applyProtection="1"/>
    <xf numFmtId="21" fontId="18" fillId="0" borderId="0" xfId="0" applyNumberFormat="1" applyFont="1" applyFill="1" applyAlignment="1" applyProtection="1"/>
    <xf numFmtId="49" fontId="18" fillId="0" borderId="0" xfId="0" applyNumberFormat="1" applyFont="1" applyFill="1" applyAlignment="1" applyProtection="1"/>
    <xf numFmtId="0" fontId="9" fillId="0" borderId="0" xfId="0" quotePrefix="1" applyNumberFormat="1" applyFont="1" applyFill="1" applyAlignment="1" applyProtection="1"/>
    <xf numFmtId="0" fontId="19" fillId="0" borderId="0" xfId="0" applyNumberFormat="1" applyFont="1" applyFill="1" applyAlignment="1" applyProtection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/>
    <xf numFmtId="14" fontId="0" fillId="0" borderId="0" xfId="0" applyNumberFormat="1" applyAlignment="1">
      <alignment horizontal="center"/>
    </xf>
    <xf numFmtId="0" fontId="0" fillId="0" borderId="0" xfId="0" applyFont="1"/>
    <xf numFmtId="168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0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Font="1"/>
    <xf numFmtId="0" fontId="25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4" fontId="25" fillId="0" borderId="0" xfId="0" applyNumberFormat="1" applyFont="1" applyFill="1" applyBorder="1" applyAlignment="1">
      <alignment horizontal="center" vertical="center" wrapText="1"/>
    </xf>
    <xf numFmtId="22" fontId="25" fillId="0" borderId="0" xfId="0" applyNumberFormat="1" applyFont="1" applyFill="1" applyBorder="1" applyAlignment="1">
      <alignment horizontal="center" vertical="center" wrapText="1"/>
    </xf>
    <xf numFmtId="168" fontId="25" fillId="0" borderId="0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4" fillId="0" borderId="0" xfId="0" applyFont="1" applyFill="1" applyBorder="1" applyAlignment="1">
      <alignment horizontal="left" vertical="center" wrapText="1"/>
    </xf>
    <xf numFmtId="17" fontId="9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left" vertical="center" wrapText="1"/>
    </xf>
    <xf numFmtId="168" fontId="4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4" fontId="9" fillId="0" borderId="0" xfId="0" applyNumberFormat="1" applyFont="1" applyFill="1" applyBorder="1" applyAlignment="1">
      <alignment horizontal="left" vertical="center" wrapText="1"/>
    </xf>
    <xf numFmtId="20" fontId="9" fillId="0" borderId="0" xfId="0" applyNumberFormat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14" fontId="4" fillId="0" borderId="0" xfId="0" quotePrefix="1" applyNumberFormat="1" applyFont="1" applyFill="1" applyBorder="1" applyAlignment="1">
      <alignment horizontal="left" vertical="center" wrapText="1"/>
    </xf>
    <xf numFmtId="20" fontId="4" fillId="0" borderId="0" xfId="0" applyNumberFormat="1" applyFont="1" applyFill="1" applyBorder="1" applyAlignment="1">
      <alignment horizontal="left" vertical="center" wrapText="1"/>
    </xf>
    <xf numFmtId="0" fontId="4" fillId="0" borderId="0" xfId="0" quotePrefix="1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horizontal="left" vertical="center" wrapText="1"/>
    </xf>
    <xf numFmtId="166" fontId="9" fillId="0" borderId="0" xfId="0" applyNumberFormat="1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center" wrapText="1"/>
    </xf>
    <xf numFmtId="166" fontId="4" fillId="0" borderId="0" xfId="0" applyNumberFormat="1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167" fontId="9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Border="1" applyAlignment="1" applyProtection="1">
      <alignment horizontal="left" vertical="center" wrapText="1"/>
      <protection locked="0"/>
    </xf>
    <xf numFmtId="17" fontId="0" fillId="0" borderId="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11" fontId="0" fillId="0" borderId="0" xfId="0" applyNumberFormat="1" applyFont="1" applyFill="1" applyBorder="1" applyAlignment="1" applyProtection="1">
      <alignment horizontal="left" vertical="center" wrapText="1"/>
      <protection locked="0"/>
    </xf>
    <xf numFmtId="166" fontId="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horizontal="left" vertical="center" wrapText="1"/>
      <protection locked="0"/>
    </xf>
    <xf numFmtId="166" fontId="0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164" fontId="0" fillId="0" borderId="0" xfId="0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28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241"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30" formatCode="@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</font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/mm/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numFmt numFmtId="164" formatCode="[$-F400]h:mm:ss\ AM/PM"/>
    </dxf>
    <dxf>
      <numFmt numFmtId="19" formatCode="dd/mm/yyyy"/>
    </dxf>
    <dxf>
      <numFmt numFmtId="19" formatCode="dd/mm/yyyy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m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h:mm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h:mm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h:mm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h:mm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6" formatCode="hh:mm:ss"/>
      <protection locked="1" hidden="0"/>
    </dxf>
    <dxf>
      <numFmt numFmtId="26" formatCode="hh:mm:ss"/>
      <protection locked="1" hidden="0"/>
    </dxf>
    <dxf>
      <numFmt numFmtId="26" formatCode="hh:mm:ss"/>
      <protection locked="1" hidden="0"/>
    </dxf>
    <dxf>
      <numFmt numFmtId="27" formatCode="dd/mm/yyyy\ hh:mm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4" formatCode="[$-F400]h:mm:ss\ AM/PM"/>
      <protection locked="1" hidden="0"/>
    </dxf>
    <dxf>
      <numFmt numFmtId="164" formatCode="[$-F400]h:mm:ss\ AM/PM"/>
      <protection locked="1" hidden="0"/>
    </dxf>
    <dxf>
      <numFmt numFmtId="164" formatCode="[$-F400]h:mm:ss\ AM/PM"/>
      <protection locked="1" hidden="0"/>
    </dxf>
    <dxf>
      <numFmt numFmtId="164" formatCode="[$-F400]h:mm:ss\ AM/PM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19" formatCode="dd/mm/yyyy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6" formatCode="hh:mm:ss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6" formatCode="hh:mm:ss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6" formatCode="hh:mm:ss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1" hidden="0"/>
    </dxf>
    <dxf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Ordem de Saída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103282701226085"/>
          <c:y val="0.19432888597258677"/>
          <c:w val="0.50241303030107154"/>
          <c:h val="0.75474518810148727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'Ordem de Saída'!$B$3:$B$14</c:f>
              <c:strCache>
                <c:ptCount val="12"/>
                <c:pt idx="0">
                  <c:v>BETSON ANDRADE</c:v>
                </c:pt>
                <c:pt idx="1">
                  <c:v>LUCAS ARAUJO</c:v>
                </c:pt>
                <c:pt idx="2">
                  <c:v>FERNANDO BENEVIDES</c:v>
                </c:pt>
                <c:pt idx="3">
                  <c:v>TADEU CRUZ</c:v>
                </c:pt>
                <c:pt idx="4">
                  <c:v>VICTOR LEITÃO</c:v>
                </c:pt>
                <c:pt idx="5">
                  <c:v>RODION MALINOVSKY</c:v>
                </c:pt>
                <c:pt idx="6">
                  <c:v>MOISEIS GAUTHIER</c:v>
                </c:pt>
                <c:pt idx="7">
                  <c:v>RANON BEZERRA</c:v>
                </c:pt>
                <c:pt idx="8">
                  <c:v>DIEGO NUNES</c:v>
                </c:pt>
                <c:pt idx="9">
                  <c:v>DIOGO SINÉSIO</c:v>
                </c:pt>
                <c:pt idx="10">
                  <c:v>ADILSON CARDOSO</c:v>
                </c:pt>
                <c:pt idx="11">
                  <c:v>JOSÉ MONTEIRO</c:v>
                </c:pt>
              </c:strCache>
            </c:strRef>
          </c:cat>
          <c:val>
            <c:numRef>
              <c:f>'Ordem de Saída'!$F$3:$F$14</c:f>
              <c:numCache>
                <c:formatCode>0.0000</c:formatCode>
                <c:ptCount val="12"/>
                <c:pt idx="0">
                  <c:v>1.4303030303030304</c:v>
                </c:pt>
                <c:pt idx="1">
                  <c:v>1.4805194805194806</c:v>
                </c:pt>
                <c:pt idx="2">
                  <c:v>1.5</c:v>
                </c:pt>
                <c:pt idx="3">
                  <c:v>1.4339622641509433</c:v>
                </c:pt>
                <c:pt idx="4">
                  <c:v>1.4054054054054055</c:v>
                </c:pt>
                <c:pt idx="5">
                  <c:v>1.3626373626373627</c:v>
                </c:pt>
                <c:pt idx="6">
                  <c:v>1.421875</c:v>
                </c:pt>
                <c:pt idx="7">
                  <c:v>1.3788819875776397</c:v>
                </c:pt>
                <c:pt idx="8">
                  <c:v>1.4056224899598393</c:v>
                </c:pt>
                <c:pt idx="9">
                  <c:v>1.2560975609756098</c:v>
                </c:pt>
                <c:pt idx="10">
                  <c:v>1.2173913043478262</c:v>
                </c:pt>
                <c:pt idx="11">
                  <c:v>1.1282051282051282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4-48B0-ACF0-0FECAAA1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2618720"/>
        <c:axId val="102620288"/>
      </c:barChart>
      <c:catAx>
        <c:axId val="10261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20288"/>
        <c:crosses val="autoZero"/>
        <c:auto val="1"/>
        <c:lblAlgn val="ctr"/>
        <c:lblOffset val="100"/>
        <c:noMultiLvlLbl val="0"/>
      </c:catAx>
      <c:valAx>
        <c:axId val="102620288"/>
        <c:scaling>
          <c:orientation val="minMax"/>
        </c:scaling>
        <c:delete val="1"/>
        <c:axPos val="b"/>
        <c:numFmt formatCode="0.0000" sourceLinked="1"/>
        <c:majorTickMark val="none"/>
        <c:minorTickMark val="none"/>
        <c:tickLblPos val="nextTo"/>
        <c:crossAx val="1026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Casos</a:t>
            </a:r>
          </a:p>
        </c:rich>
      </c:tx>
      <c:layout>
        <c:manualLayout>
          <c:xMode val="edge"/>
          <c:yMode val="edge"/>
          <c:x val="0.44329669553686452"/>
          <c:y val="2.979515246163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'Ordem de Saída'!$B$3:$B$14</c:f>
              <c:strCache>
                <c:ptCount val="12"/>
                <c:pt idx="0">
                  <c:v>BETSON ANDRADE</c:v>
                </c:pt>
                <c:pt idx="1">
                  <c:v>LUCAS ARAUJO</c:v>
                </c:pt>
                <c:pt idx="2">
                  <c:v>FERNANDO BENEVIDES</c:v>
                </c:pt>
                <c:pt idx="3">
                  <c:v>TADEU CRUZ</c:v>
                </c:pt>
                <c:pt idx="4">
                  <c:v>VICTOR LEITÃO</c:v>
                </c:pt>
                <c:pt idx="5">
                  <c:v>RODION MALINOVSKY</c:v>
                </c:pt>
                <c:pt idx="6">
                  <c:v>MOISEIS GAUTHIER</c:v>
                </c:pt>
                <c:pt idx="7">
                  <c:v>RANON BEZERRA</c:v>
                </c:pt>
                <c:pt idx="8">
                  <c:v>DIEGO NUNES</c:v>
                </c:pt>
                <c:pt idx="9">
                  <c:v>DIOGO SINÉSIO</c:v>
                </c:pt>
                <c:pt idx="10">
                  <c:v>ADILSON CARDOSO</c:v>
                </c:pt>
                <c:pt idx="11">
                  <c:v>JOSÉ MONTEIRO</c:v>
                </c:pt>
              </c:strCache>
            </c:strRef>
          </c:cat>
          <c:val>
            <c:numRef>
              <c:f>'Ordem de Saída'!$C$3:$C$14</c:f>
              <c:numCache>
                <c:formatCode>General</c:formatCode>
                <c:ptCount val="12"/>
                <c:pt idx="0">
                  <c:v>118</c:v>
                </c:pt>
                <c:pt idx="1">
                  <c:v>114</c:v>
                </c:pt>
                <c:pt idx="2">
                  <c:v>87</c:v>
                </c:pt>
                <c:pt idx="3">
                  <c:v>152</c:v>
                </c:pt>
                <c:pt idx="4">
                  <c:v>104</c:v>
                </c:pt>
                <c:pt idx="5">
                  <c:v>124</c:v>
                </c:pt>
                <c:pt idx="6">
                  <c:v>91</c:v>
                </c:pt>
                <c:pt idx="7">
                  <c:v>111</c:v>
                </c:pt>
                <c:pt idx="8">
                  <c:v>175</c:v>
                </c:pt>
                <c:pt idx="9">
                  <c:v>103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7-41D8-859C-5F3FB34A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63200"/>
        <c:axId val="99960848"/>
      </c:barChart>
      <c:catAx>
        <c:axId val="99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60848"/>
        <c:crosses val="autoZero"/>
        <c:auto val="1"/>
        <c:lblAlgn val="ctr"/>
        <c:lblOffset val="100"/>
        <c:noMultiLvlLbl val="0"/>
      </c:catAx>
      <c:valAx>
        <c:axId val="99960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'Estatísticas casos'!$H$4:$H$10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'Estatísticas casos'!$K$4:$K$10</c:f>
              <c:numCache>
                <c:formatCode>General</c:formatCode>
                <c:ptCount val="7"/>
                <c:pt idx="0">
                  <c:v>313</c:v>
                </c:pt>
                <c:pt idx="1">
                  <c:v>278</c:v>
                </c:pt>
                <c:pt idx="2">
                  <c:v>279</c:v>
                </c:pt>
                <c:pt idx="3">
                  <c:v>265</c:v>
                </c:pt>
                <c:pt idx="4">
                  <c:v>261</c:v>
                </c:pt>
                <c:pt idx="5">
                  <c:v>304</c:v>
                </c:pt>
                <c:pt idx="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9-4B3D-91BE-4C6AB000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810256"/>
        <c:axId val="236808592"/>
      </c:barChart>
      <c:catAx>
        <c:axId val="2368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808592"/>
        <c:crosses val="autoZero"/>
        <c:auto val="1"/>
        <c:lblAlgn val="ctr"/>
        <c:lblOffset val="100"/>
        <c:noMultiLvlLbl val="0"/>
      </c:catAx>
      <c:valAx>
        <c:axId val="236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8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'Estatísticas casos'!$H$4:$H$10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'Estatísticas casos'!$I$4:$I$10</c:f>
              <c:numCache>
                <c:formatCode>General</c:formatCode>
                <c:ptCount val="7"/>
                <c:pt idx="0">
                  <c:v>208</c:v>
                </c:pt>
                <c:pt idx="1">
                  <c:v>179</c:v>
                </c:pt>
                <c:pt idx="2">
                  <c:v>176</c:v>
                </c:pt>
                <c:pt idx="3">
                  <c:v>170</c:v>
                </c:pt>
                <c:pt idx="4">
                  <c:v>164</c:v>
                </c:pt>
                <c:pt idx="5">
                  <c:v>189</c:v>
                </c:pt>
                <c:pt idx="6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3-46D1-BA65-0F6CE7B2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119568"/>
        <c:axId val="1325098352"/>
      </c:barChart>
      <c:catAx>
        <c:axId val="13251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098352"/>
        <c:crosses val="autoZero"/>
        <c:auto val="1"/>
        <c:lblAlgn val="ctr"/>
        <c:lblOffset val="100"/>
        <c:noMultiLvlLbl val="0"/>
      </c:catAx>
      <c:valAx>
        <c:axId val="13250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1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293775</xdr:colOff>
      <xdr:row>0</xdr:row>
      <xdr:rowOff>25018</xdr:rowOff>
    </xdr:from>
    <xdr:to>
      <xdr:col>8</xdr:col>
      <xdr:colOff>1333806</xdr:colOff>
      <xdr:row>0</xdr:row>
      <xdr:rowOff>1246909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DF37EF-0B6A-4BFD-8498-00B1D61E1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4858" y="25018"/>
          <a:ext cx="1040031" cy="1244982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1</xdr:col>
      <xdr:colOff>821305</xdr:colOff>
      <xdr:row>0</xdr:row>
      <xdr:rowOff>1238967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C0347B-2D31-44DE-A685-771C9FF8F9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42109" cy="1262058"/>
        </a:xfrm>
        <a:prstGeom prst="rect">
          <a:avLst/>
        </a:prstGeom>
      </xdr:spPr>
    </xdr:pic>
    <xdr:clientData/>
  </xdr:twoCellAnchor>
  <xdr:twoCellAnchor editAs="oneCell">
    <xdr:from>
      <xdr:col>11</xdr:col>
      <xdr:colOff>556516</xdr:colOff>
      <xdr:row>0</xdr:row>
      <xdr:rowOff>53511</xdr:rowOff>
    </xdr:from>
    <xdr:to>
      <xdr:col>11</xdr:col>
      <xdr:colOff>1791214</xdr:colOff>
      <xdr:row>1</xdr:row>
      <xdr:rowOff>11895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765577CD-2178-48CA-89B9-89B8DBECA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39999" y="53511"/>
          <a:ext cx="1229422" cy="1262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293775</xdr:colOff>
      <xdr:row>0</xdr:row>
      <xdr:rowOff>25018</xdr:rowOff>
    </xdr:from>
    <xdr:to>
      <xdr:col>7</xdr:col>
      <xdr:colOff>1369887</xdr:colOff>
      <xdr:row>0</xdr:row>
      <xdr:rowOff>1317858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435E5-7FA0-4236-A246-DA17B3B87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4000" y="25018"/>
          <a:ext cx="1076112" cy="1292840"/>
        </a:xfrm>
        <a:prstGeom prst="rect">
          <a:avLst/>
        </a:prstGeom>
      </xdr:spPr>
    </xdr:pic>
    <xdr:clientData/>
  </xdr:twoCellAnchor>
  <xdr:twoCellAnchor editAs="oneCell">
    <xdr:from>
      <xdr:col>0</xdr:col>
      <xdr:colOff>1337</xdr:colOff>
      <xdr:row>0</xdr:row>
      <xdr:rowOff>37056</xdr:rowOff>
    </xdr:from>
    <xdr:to>
      <xdr:col>1</xdr:col>
      <xdr:colOff>395984</xdr:colOff>
      <xdr:row>0</xdr:row>
      <xdr:rowOff>1299114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6C9DE-F4EF-41FB-B3FF-B2731CAE40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337" y="37056"/>
          <a:ext cx="1224713" cy="1262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293775</xdr:colOff>
      <xdr:row>0</xdr:row>
      <xdr:rowOff>25018</xdr:rowOff>
    </xdr:from>
    <xdr:to>
      <xdr:col>8</xdr:col>
      <xdr:colOff>1301750</xdr:colOff>
      <xdr:row>0</xdr:row>
      <xdr:rowOff>1260613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60DFF-F0BE-4BB1-909D-1A6F1684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108" y="25018"/>
          <a:ext cx="1007975" cy="1235595"/>
        </a:xfrm>
        <a:prstGeom prst="rect">
          <a:avLst/>
        </a:prstGeom>
      </xdr:spPr>
    </xdr:pic>
    <xdr:clientData/>
  </xdr:twoCellAnchor>
  <xdr:twoCellAnchor editAs="oneCell">
    <xdr:from>
      <xdr:col>0</xdr:col>
      <xdr:colOff>23695</xdr:colOff>
      <xdr:row>0</xdr:row>
      <xdr:rowOff>0</xdr:rowOff>
    </xdr:from>
    <xdr:to>
      <xdr:col>1</xdr:col>
      <xdr:colOff>423332</xdr:colOff>
      <xdr:row>0</xdr:row>
      <xdr:rowOff>1267501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3D1BA8-3EBC-4721-8634-1F74BA392A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5" y="0"/>
          <a:ext cx="1225137" cy="1267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293775</xdr:colOff>
      <xdr:row>0</xdr:row>
      <xdr:rowOff>25018</xdr:rowOff>
    </xdr:from>
    <xdr:to>
      <xdr:col>8</xdr:col>
      <xdr:colOff>137584</xdr:colOff>
      <xdr:row>0</xdr:row>
      <xdr:rowOff>1291167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2714F8-3F0A-4BAF-B8C0-91C5063D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08" y="25018"/>
          <a:ext cx="1007975" cy="1266149"/>
        </a:xfrm>
        <a:prstGeom prst="rect">
          <a:avLst/>
        </a:prstGeom>
      </xdr:spPr>
    </xdr:pic>
    <xdr:clientData/>
  </xdr:twoCellAnchor>
  <xdr:twoCellAnchor editAs="oneCell">
    <xdr:from>
      <xdr:col>0</xdr:col>
      <xdr:colOff>23695</xdr:colOff>
      <xdr:row>0</xdr:row>
      <xdr:rowOff>0</xdr:rowOff>
    </xdr:from>
    <xdr:to>
      <xdr:col>1</xdr:col>
      <xdr:colOff>424390</xdr:colOff>
      <xdr:row>0</xdr:row>
      <xdr:rowOff>1217083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41AC2B-5E27-4A68-9C46-134E939B3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5" y="0"/>
          <a:ext cx="1226195" cy="12170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695942</xdr:colOff>
      <xdr:row>0</xdr:row>
      <xdr:rowOff>88519</xdr:rowOff>
    </xdr:from>
    <xdr:to>
      <xdr:col>5</xdr:col>
      <xdr:colOff>1725083</xdr:colOff>
      <xdr:row>0</xdr:row>
      <xdr:rowOff>1353148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347D9C-1398-4194-83C8-070AE30B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9692" y="88519"/>
          <a:ext cx="1029141" cy="12646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26476</xdr:rowOff>
    </xdr:from>
    <xdr:to>
      <xdr:col>0</xdr:col>
      <xdr:colOff>1238250</xdr:colOff>
      <xdr:row>0</xdr:row>
      <xdr:rowOff>1378638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23DDD-73A1-4F28-AAE1-6C1DB9E53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26476"/>
          <a:ext cx="1238250" cy="13521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293775</xdr:colOff>
      <xdr:row>0</xdr:row>
      <xdr:rowOff>25019</xdr:rowOff>
    </xdr:from>
    <xdr:to>
      <xdr:col>7</xdr:col>
      <xdr:colOff>1400120</xdr:colOff>
      <xdr:row>0</xdr:row>
      <xdr:rowOff>1423285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8CCCED4A-536F-4565-A258-162E87A5A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775" y="25019"/>
          <a:ext cx="1106345" cy="13967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26475</xdr:rowOff>
    </xdr:from>
    <xdr:to>
      <xdr:col>1</xdr:col>
      <xdr:colOff>377739</xdr:colOff>
      <xdr:row>0</xdr:row>
      <xdr:rowOff>1387931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E570BF7-C65B-4517-AC8F-B7B384C5BD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26475"/>
          <a:ext cx="1363913" cy="13599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109537</xdr:colOff>
      <xdr:row>14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1B1DD-3A19-4C60-A40B-2864C0D6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100012</xdr:rowOff>
    </xdr:from>
    <xdr:to>
      <xdr:col>14</xdr:col>
      <xdr:colOff>90488</xdr:colOff>
      <xdr:row>27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FC76D-6A07-4756-92BE-EF2126E5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24</xdr:row>
      <xdr:rowOff>52387</xdr:rowOff>
    </xdr:from>
    <xdr:to>
      <xdr:col>16</xdr:col>
      <xdr:colOff>28575</xdr:colOff>
      <xdr:row>38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CE40D-C67F-40C7-939E-A5A30E89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7</xdr:row>
      <xdr:rowOff>71437</xdr:rowOff>
    </xdr:from>
    <xdr:to>
      <xdr:col>10</xdr:col>
      <xdr:colOff>457200</xdr:colOff>
      <xdr:row>21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F371B-EC75-4462-B6E7-B8EA1D948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xiliares" backgroundRefresh="0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2.xml><?xml version="1.0" encoding="utf-8"?>
<queryTable xmlns="http://schemas.openxmlformats.org/spreadsheetml/2006/main" name="delegados" backgroundRefresh="0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3.xml><?xml version="1.0" encoding="utf-8"?>
<queryTable xmlns="http://schemas.openxmlformats.org/spreadsheetml/2006/main" name="DPHs" backgroundRefresh="0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4.xml><?xml version="1.0" encoding="utf-8"?>
<queryTable xmlns="http://schemas.openxmlformats.org/spreadsheetml/2006/main" name="municipios" backgroundRefresh="0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5.xml><?xml version="1.0" encoding="utf-8"?>
<queryTable xmlns="http://schemas.openxmlformats.org/spreadsheetml/2006/main" name="ocorrencias" backgroundRefresh="0" connectionId="6" autoFormatId="16" applyNumberFormats="0" applyBorderFormats="0" applyFontFormats="0" applyPatternFormats="0" applyAlignmentFormats="0" applyWidthHeightFormats="0">
  <queryTableRefresh nextId="129" unboundColumnsLeft="26">
    <queryTableFields count="56">
      <queryTableField id="122" dataBound="0" tableColumnId="19"/>
      <queryTableField id="84" dataBound="0" tableColumnId="74"/>
      <queryTableField id="113" dataBound="0" tableColumnId="93"/>
      <queryTableField id="116" dataBound="0" tableColumnId="11"/>
      <queryTableField id="112" dataBound="0" tableColumnId="94"/>
      <queryTableField id="111" dataBound="0" tableColumnId="95"/>
      <queryTableField id="110" dataBound="0" tableColumnId="96"/>
      <queryTableField id="109" dataBound="0" tableColumnId="97"/>
      <queryTableField id="108" dataBound="0" tableColumnId="98"/>
      <queryTableField id="107" dataBound="0" tableColumnId="99"/>
      <queryTableField id="106" dataBound="0" tableColumnId="100"/>
      <queryTableField id="105" dataBound="0" tableColumnId="101"/>
      <queryTableField id="104" dataBound="0" tableColumnId="102"/>
      <queryTableField id="103" dataBound="0" tableColumnId="103"/>
      <queryTableField id="102" dataBound="0" tableColumnId="104"/>
      <queryTableField id="101" dataBound="0" tableColumnId="105"/>
      <queryTableField id="100" dataBound="0" tableColumnId="106"/>
      <queryTableField id="99" dataBound="0" tableColumnId="79"/>
      <queryTableField id="98" dataBound="0" tableColumnId="80"/>
      <queryTableField id="97" dataBound="0" tableColumnId="81"/>
      <queryTableField id="96" dataBound="0" tableColumnId="82"/>
      <queryTableField id="95" dataBound="0" tableColumnId="83"/>
      <queryTableField id="94" dataBound="0" tableColumnId="84"/>
      <queryTableField id="93" dataBound="0" tableColumnId="85"/>
      <queryTableField id="92" dataBound="0" tableColumnId="86"/>
      <queryTableField id="91" dataBound="0" tableColumnId="87"/>
      <queryTableField id="1" name="ocorrencia_id" tableColumnId="1"/>
      <queryTableField id="2" name="caso_n" tableColumnId="2"/>
      <queryTableField id="3" name="DPH" tableColumnId="3"/>
      <queryTableField id="4" name="matricula_perito" tableColumnId="4"/>
      <queryTableField id="5" name="matricula_auxiliar" tableColumnId="5"/>
      <queryTableField id="6" name="matricula_delegado" tableColumnId="6"/>
      <queryTableField id="7" name="GDL" tableColumnId="7"/>
      <queryTableField id="8" name="data_plantao" tableColumnId="8"/>
      <queryTableField id="9" name="CIODS" tableColumnId="9"/>
      <queryTableField id="12" name="natureza" tableColumnId="12"/>
      <queryTableField id="13" name="tipo_local" tableColumnId="13"/>
      <queryTableField id="14" name="viatura" tableColumnId="14"/>
      <queryTableField id="15" name="data_ciencia" tableColumnId="15"/>
      <queryTableField id="16" name="data_saida" tableColumnId="16"/>
      <queryTableField id="17" name="data_chegada" tableColumnId="17"/>
      <queryTableField id="18" name="data_conclusao" tableColumnId="18"/>
      <queryTableField id="21" name="latitude" tableColumnId="21"/>
      <queryTableField id="22" name="longitude" tableColumnId="22"/>
      <queryTableField id="23" name="municipio" tableColumnId="23"/>
      <queryTableField id="24" name="bairro" tableColumnId="24"/>
      <queryTableField id="25" name="rua" tableColumnId="25"/>
      <queryTableField id="26" name="complemento" tableColumnId="26"/>
      <queryTableField id="27" name="instrumento" tableColumnId="27"/>
      <queryTableField id="28" name="codigo" tableColumnId="28"/>
      <queryTableField id="29" name="descricao" tableColumnId="29"/>
      <queryTableField id="115" name="fotos_gdl" tableColumnId="10"/>
      <queryTableField id="118" name="ponto" tableColumnId="20"/>
      <queryTableField id="124" name="veiculo" tableColumnId="30"/>
      <queryTableField id="125" name="veiculo_placa" tableColumnId="31"/>
      <queryTableField id="126" name="veiculo_descricao" tableColumnId="32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6.xml><?xml version="1.0" encoding="utf-8"?>
<queryTable xmlns="http://schemas.openxmlformats.org/spreadsheetml/2006/main" name="ocorrencias" backgroundRefresh="0" connectionId="7" autoFormatId="16" applyNumberFormats="0" applyBorderFormats="0" applyFontFormats="0" applyPatternFormats="0" applyAlignmentFormats="0" applyWidthHeightFormats="0">
  <queryTableRefresh nextId="123" unboundColumnsLeft="25">
    <queryTableFields count="55">
      <queryTableField id="84" dataBound="0" tableColumnId="74"/>
      <queryTableField id="113" dataBound="0" tableColumnId="93"/>
      <queryTableField id="116" dataBound="0" tableColumnId="11"/>
      <queryTableField id="112" dataBound="0" tableColumnId="94"/>
      <queryTableField id="111" dataBound="0" tableColumnId="95"/>
      <queryTableField id="110" dataBound="0" tableColumnId="96"/>
      <queryTableField id="109" dataBound="0" tableColumnId="97"/>
      <queryTableField id="108" dataBound="0" tableColumnId="98"/>
      <queryTableField id="107" dataBound="0" tableColumnId="99"/>
      <queryTableField id="106" dataBound="0" tableColumnId="100"/>
      <queryTableField id="105" dataBound="0" tableColumnId="101"/>
      <queryTableField id="104" dataBound="0" tableColumnId="102"/>
      <queryTableField id="103" dataBound="0" tableColumnId="103"/>
      <queryTableField id="102" dataBound="0" tableColumnId="104"/>
      <queryTableField id="101" dataBound="0" tableColumnId="105"/>
      <queryTableField id="100" dataBound="0" tableColumnId="106"/>
      <queryTableField id="99" dataBound="0" tableColumnId="79"/>
      <queryTableField id="98" dataBound="0" tableColumnId="80"/>
      <queryTableField id="97" dataBound="0" tableColumnId="81"/>
      <queryTableField id="96" dataBound="0" tableColumnId="82"/>
      <queryTableField id="95" dataBound="0" tableColumnId="83"/>
      <queryTableField id="94" dataBound="0" tableColumnId="84"/>
      <queryTableField id="93" dataBound="0" tableColumnId="85"/>
      <queryTableField id="92" dataBound="0" tableColumnId="86"/>
      <queryTableField id="91" dataBound="0" tableColumnId="87"/>
      <queryTableField id="1" name="ocorrencia_id" tableColumnId="1"/>
      <queryTableField id="2" name="caso_n" tableColumnId="2"/>
      <queryTableField id="3" name="DPH" tableColumnId="3"/>
      <queryTableField id="4" name="matricula_perito" tableColumnId="4"/>
      <queryTableField id="5" name="matricula_auxiliar" tableColumnId="5"/>
      <queryTableField id="6" name="matricula_delegado" tableColumnId="6"/>
      <queryTableField id="7" name="GDL" tableColumnId="7"/>
      <queryTableField id="8" name="data_plantao" tableColumnId="8"/>
      <queryTableField id="9" name="CIODS" tableColumnId="9"/>
      <queryTableField id="12" name="natureza" tableColumnId="12"/>
      <queryTableField id="13" name="tipo_local" tableColumnId="13"/>
      <queryTableField id="14" name="viatura" tableColumnId="14"/>
      <queryTableField id="15" name="data_ciencia" tableColumnId="15"/>
      <queryTableField id="16" name="data_saida" tableColumnId="16"/>
      <queryTableField id="17" name="data_chegada" tableColumnId="17"/>
      <queryTableField id="18" name="data_conclusao" tableColumnId="18"/>
      <queryTableField id="21" name="latitude" tableColumnId="21"/>
      <queryTableField id="22" name="longitude" tableColumnId="22"/>
      <queryTableField id="23" name="municipio" tableColumnId="23"/>
      <queryTableField id="24" name="bairro" tableColumnId="24"/>
      <queryTableField id="25" name="rua" tableColumnId="25"/>
      <queryTableField id="26" name="complemento" tableColumnId="26"/>
      <queryTableField id="27" name="instrumento" tableColumnId="27"/>
      <queryTableField id="28" name="codigo" tableColumnId="28"/>
      <queryTableField id="29" name="descricao" tableColumnId="29"/>
      <queryTableField id="115" name="fotos_gdl" tableColumnId="10"/>
      <queryTableField id="118" name="ponto" tableColumnId="20"/>
      <queryTableField id="119" name="veiculo" tableColumnId="19"/>
      <queryTableField id="120" name="veiculo_placa" tableColumnId="30"/>
      <queryTableField id="121" name="veiculo_descricao" tableColumnId="31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7.xml><?xml version="1.0" encoding="utf-8"?>
<queryTable xmlns="http://schemas.openxmlformats.org/spreadsheetml/2006/main" name="peritos" backgroundRefresh="0" connectionId="8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8.xml><?xml version="1.0" encoding="utf-8"?>
<queryTable xmlns="http://schemas.openxmlformats.org/spreadsheetml/2006/main" name="vestigios" backgroundRefresh="0" connectionId="9" autoFormatId="16" applyNumberFormats="0" applyBorderFormats="0" applyFontFormats="0" applyPatternFormats="0" applyAlignmentFormats="0" applyWidthHeightFormats="0">
  <queryTableRefresh nextId="10">
    <queryTableFields count="9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queryTables/queryTable9.xml><?xml version="1.0" encoding="utf-8"?>
<queryTable xmlns="http://schemas.openxmlformats.org/spreadsheetml/2006/main" name="vitimas" backgroundRefresh="0" connectionId="10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9" name="sexo" tableColumnId="9"/>
      <queryTableField id="10" name="NIC" tableColumnId="10"/>
      <queryTableField id="11" name="documento" tableColumnId="11"/>
      <queryTableField id="13" dataBound="0" tableColumnId="8"/>
    </queryTableFields>
  </queryTableRefresh>
  <extLst>
    <ext xmlns:x15="http://schemas.microsoft.com/office/spreadsheetml/2010/11/main" uri="{883FBD77-0823-4a55-B5E3-86C4891E6966}">
      <x15:queryTable sourceDataName="Database11_b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_auxiliares" displayName="Table_auxiliares" ref="A1:C77" tableType="queryTable" totalsRowShown="0">
  <autoFilter ref="A1:C77"/>
  <tableColumns count="3">
    <tableColumn id="1" uniqueName="1" name="matricula" queryTableFieldId="1"/>
    <tableColumn id="2" uniqueName="2" name="nome" queryTableFieldId="2"/>
    <tableColumn id="3" uniqueName="3" name="lotacao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ela9" displayName="Tabela9" ref="A2:P178" totalsRowShown="0" headerRowDxfId="40" dataDxfId="39">
  <autoFilter ref="A2:P178"/>
  <sortState ref="A3:P178">
    <sortCondition ref="A2:A178"/>
  </sortState>
  <tableColumns count="16">
    <tableColumn id="1" name="CASO" dataDxfId="38"/>
    <tableColumn id="2" name="GDL" dataDxfId="37"/>
    <tableColumn id="3" name="DATA DE RECEBIMENTO" dataDxfId="36"/>
    <tableColumn id="4" name="DATA DO OFÍCIO/RPC/REQUERIMENTO" dataDxfId="35"/>
    <tableColumn id="5" name="Nº RPC" dataDxfId="34"/>
    <tableColumn id="6" name="Nº OFÍCIO/REP SUPERIOR/REQUERIMENTO" dataDxfId="33"/>
    <tableColumn id="7" name="IP" dataDxfId="32"/>
    <tableColumn id="8" name="SEI/SIGEPE" dataDxfId="31"/>
    <tableColumn id="9" name="NATUREZA DO EXAME DE INFORMÁTICA FORENSE" dataDxfId="30"/>
    <tableColumn id="10" name="PERITO CRIMINAL" dataDxfId="29"/>
    <tableColumn id="11" name="AUXILIAR DE PERITO " dataDxfId="28"/>
    <tableColumn id="12" name="JUIZ(A) / DELEGADO(A)" dataDxfId="27"/>
    <tableColumn id="13" name="DPH OU SOLICITANTE" dataDxfId="26"/>
    <tableColumn id="14" name="QUAL(IS) OBJETO(S) A SER(EM) PERICIADO(S)? " dataDxfId="25"/>
    <tableColumn id="15" name="RELACIONADO A QUAL VÍTIMA/SUSPEITO" dataDxfId="24"/>
    <tableColumn id="17" name="CUSTODIADO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A2:F14" totalsRowShown="0" headerRowDxfId="22">
  <autoFilter ref="A2:F14"/>
  <sortState ref="A3:F14">
    <sortCondition descending="1" ref="F2:F14"/>
  </sortState>
  <tableColumns count="6">
    <tableColumn id="1" name="Perito Criminal"/>
    <tableColumn id="5" name="Perito Criminal " dataDxfId="21"/>
    <tableColumn id="2" name="Nº CASOS" dataDxfId="20">
      <calculatedColumnFormula>COUNTIFS(Table_ocorrencias[PERITO],$A3)+Table12[[#This Row],[CASOS ATÉ 06/2020]]</calculatedColumnFormula>
    </tableColumn>
    <tableColumn id="6" name="CASOS ATÉ 06/2020" dataDxfId="19"/>
    <tableColumn id="3" name="PLANTÕES 24h" dataDxfId="18">
      <calculatedColumnFormula>COUNTIFS(Table_escala[[PERITO CRIMINAL]:[PERITO CRIMINAL3]],$A3)/2</calculatedColumnFormula>
    </tableColumn>
    <tableColumn id="4" name="MÉDIA" dataDxfId="17">
      <calculatedColumnFormula>(C3)/E3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1" name="Table_escala" displayName="Table_escala" ref="A2:E734" totalsRowShown="0" tableBorderDxfId="16">
  <autoFilter ref="A2:E734">
    <filterColumn colId="0">
      <filters blank="1">
        <dateGroupItem year="2020" month="12" dateTimeGrouping="month"/>
      </filters>
    </filterColumn>
  </autoFilter>
  <tableColumns count="5">
    <tableColumn id="1" name="DATA DO PLANTÃO" dataDxfId="15"/>
    <tableColumn id="2" name="TURNO" dataDxfId="14"/>
    <tableColumn id="3" name="PERITO CRIMINAL" dataDxfId="13"/>
    <tableColumn id="4" name="PERITO CRIMINAL2" dataDxfId="12"/>
    <tableColumn id="5" name="PERITO CRIMINAL3" dataDxfId="11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3:P916" totalsRowShown="0" headerRowDxfId="10">
  <autoFilter ref="A3:P916"/>
  <tableColumns count="16">
    <tableColumn id="1" name="DATA INÍCIO" dataDxfId="9"/>
    <tableColumn id="2" name="HORA INÍCIO" dataDxfId="8"/>
    <tableColumn id="3" name="DATA FINAL" dataDxfId="7"/>
    <tableColumn id="4" name="HORA FINAL" dataDxfId="6"/>
    <tableColumn id="5" name="AUXILIAR DE PERITO"/>
    <tableColumn id="6" name="MATRÍCULA"/>
    <tableColumn id="7" name="NÚMERO DE OCORRÊNCIAS"/>
    <tableColumn id="8" name="UP ESCALADA" dataDxfId="5"/>
    <tableColumn id="9" name="KM INICIAL" dataDxfId="4"/>
    <tableColumn id="10" name="KM FINAL" dataDxfId="3"/>
    <tableColumn id="11" name="UP'S UTILIZADAS"/>
    <tableColumn id="12" name="ALTERAÇÕES NA VIATURA E/OU PLANTÃO"/>
    <tableColumn id="13" name="ABASTECIMENTO"/>
    <tableColumn id="14" name="VISTO RESPONSÁVEL"/>
    <tableColumn id="15" name="OBSERVAÇÕES"/>
    <tableColumn id="16" name="DATA DO VISTO" dataDxfId="2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6" name="Table_peritos" displayName="Table_peritos" ref="A1:C28" tableType="queryTable" totalsRowShown="0">
  <autoFilter ref="A1:C28"/>
  <tableColumns count="3">
    <tableColumn id="1" uniqueName="1" name="matricula" queryTableFieldId="1"/>
    <tableColumn id="2" uniqueName="2" name="nome" queryTableFieldId="2"/>
    <tableColumn id="3" uniqueName="3" name="lotacao" queryTableField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Table_vestigios" displayName="Table_vestigios" ref="A1:I587" tableType="queryTable" totalsRowShown="0">
  <autoFilter ref="A1:I587"/>
  <tableColumns count="9">
    <tableColumn id="1" uniqueName="1" name="vestigio_id" queryTableFieldId="1"/>
    <tableColumn id="2" uniqueName="2" name="ocorrencia_id" queryTableFieldId="2"/>
    <tableColumn id="3" uniqueName="3" name="tipo" queryTableFieldId="3"/>
    <tableColumn id="4" uniqueName="4" name="modelo" queryTableFieldId="4"/>
    <tableColumn id="5" uniqueName="5" name="marca" queryTableFieldId="5"/>
    <tableColumn id="6" uniqueName="6" name="tipo_medida" queryTableFieldId="6"/>
    <tableColumn id="7" uniqueName="7" name="medida" queryTableFieldId="7"/>
    <tableColumn id="8" uniqueName="8" name="calibre" queryTableFieldId="8"/>
    <tableColumn id="9" uniqueName="9" name="descricao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Table_vitimas" displayName="Table_vitimas" ref="A1:K696" tableType="queryTable" totalsRowShown="0">
  <autoFilter ref="A1:K696"/>
  <tableColumns count="11">
    <tableColumn id="2" uniqueName="2" name="ocorrencia_id" queryTableFieldId="2"/>
    <tableColumn id="1" uniqueName="1" name="vitima_id" queryTableFieldId="1"/>
    <tableColumn id="3" uniqueName="3" name="nome" queryTableFieldId="3"/>
    <tableColumn id="4" uniqueName="4" name="nascimento" queryTableFieldId="4" dataDxfId="1"/>
    <tableColumn id="5" uniqueName="5" name="mae" queryTableFieldId="5"/>
    <tableColumn id="6" uniqueName="6" name="documento_tipo" queryTableFieldId="6"/>
    <tableColumn id="7" uniqueName="7" name="documento_numero" queryTableFieldId="7"/>
    <tableColumn id="9" uniqueName="9" name="sexo" queryTableFieldId="9"/>
    <tableColumn id="10" uniqueName="10" name="NIC" queryTableFieldId="10"/>
    <tableColumn id="11" uniqueName="11" name="documento" queryTableFieldId="11"/>
    <tableColumn id="8" uniqueName="8" name="nome_nic" queryTableFieldId="13" dataDxfId="0">
      <calculatedColumnFormula>Table_vitimas[[#This Row],[nome]] &amp; " (NIC " &amp;Table_vitimas[[#This Row],[NIC]] &amp;")"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elegados" displayName="Table_delegados" ref="A1:C466" tableType="queryTable" totalsRowShown="0">
  <autoFilter ref="A1:C466"/>
  <tableColumns count="3">
    <tableColumn id="1" uniqueName="1" name="matricula" queryTableFieldId="1"/>
    <tableColumn id="2" uniqueName="2" name="nome" queryTableFieldId="2"/>
    <tableColumn id="3" uniqueName="3" name="dph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DPHs" displayName="Table_DPHs" ref="A1:D16" tableType="queryTable" totalsRowShown="0">
  <autoFilter ref="A1:D16"/>
  <tableColumns count="4">
    <tableColumn id="1" uniqueName="1" name="DPH" queryTableFieldId="1"/>
    <tableColumn id="2" uniqueName="2" name="regiao" queryTableFieldId="2"/>
    <tableColumn id="3" uniqueName="3" name="tipo" queryTableFieldId="3"/>
    <tableColumn id="4" uniqueName="4" name="nome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municipios" displayName="Table_municipios" ref="A1:B17" tableType="queryTable" totalsRowShown="0">
  <autoFilter ref="A1:B17"/>
  <tableColumns count="2">
    <tableColumn id="1" uniqueName="1" name="ID" queryTableFieldId="1"/>
    <tableColumn id="2" uniqueName="2" name="no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ocorrencias" displayName="Table_ocorrencias" ref="A2:BD737" tableType="queryTable" totalsRowShown="0" headerRowDxfId="240" dataDxfId="239">
  <autoFilter ref="A2:BD737"/>
  <tableColumns count="56">
    <tableColumn id="19" uniqueName="19" name=" " queryTableFieldId="122" dataDxfId="238">
      <calculatedColumnFormula>COUNTBLANK(B3:Q3)</calculatedColumnFormula>
    </tableColumn>
    <tableColumn id="74" uniqueName="74" name="CASO" queryTableFieldId="84" dataDxfId="237">
      <calculatedColumnFormula>IFERROR(TEXT(Table_ocorrencias[[#This Row],[caso_n]],"0000")&amp;Table_ocorrencias[[#This Row],[ponto]]&amp;"/"&amp;YEAR(Table_ocorrencias[[#This Row],[DATA PLANTÃO]]),"")</calculatedColumnFormula>
    </tableColumn>
    <tableColumn id="93" uniqueName="93" name="REP" queryTableFieldId="113" dataDxfId="236">
      <calculatedColumnFormula>IFERROR(IF(Table_ocorrencias[[#This Row],[GDL]] = "","", Table_ocorrencias[[#This Row],[GDL]]&amp;"/"&amp;YEAR(Table_ocorrencias[[#This Row],[data_plantao]])),"")</calculatedColumnFormula>
    </tableColumn>
    <tableColumn id="11" uniqueName="11" name="FOTOS GDL" queryTableFieldId="116" dataDxfId="235">
      <calculatedColumnFormula>IF(Table_ocorrencias[[#This Row],[fotos_gdl]] = TRUE,"ENVIADAS","PENDENTE")</calculatedColumnFormula>
    </tableColumn>
    <tableColumn id="94" uniqueName="94" name="DATA PLANTÃO" queryTableFieldId="112" dataDxfId="234">
      <calculatedColumnFormula>IFERROR(Table_ocorrencias[[#This Row],[data_plantao]],"")</calculatedColumnFormula>
    </tableColumn>
    <tableColumn id="95" uniqueName="95" name="CIODS" queryTableFieldId="111" dataDxfId="233">
      <calculatedColumnFormula>IFERROR(Table_ocorrencias[[#This Row],[CIODS3]],"")</calculatedColumnFormula>
    </tableColumn>
    <tableColumn id="96" uniqueName="96" name="NATUREZA" queryTableFieldId="110" dataDxfId="232">
      <calculatedColumnFormula>IFERROR(Table_ocorrencias[[#This Row],[natureza4]],"")</calculatedColumnFormula>
    </tableColumn>
    <tableColumn id="97" uniqueName="97" name="LOCAL" queryTableFieldId="109" dataDxfId="231">
      <calculatedColumnFormula>IFERROR(Table_ocorrencias[[#This Row],[tipo_local]],"")</calculatedColumnFormula>
    </tableColumn>
    <tableColumn id="98" uniqueName="98" name="INSTRUMENTO" queryTableFieldId="108" dataDxfId="230">
      <calculatedColumnFormula>IFERROR(IF(Table_ocorrencias[[#This Row],[instrumento10]] = 0,"",Table_ocorrencias[[#This Row],[instrumento10]]),"")</calculatedColumnFormula>
    </tableColumn>
    <tableColumn id="99" uniqueName="99" name="PERITO" queryTableFieldId="107" dataDxfId="229">
      <calculatedColumnFormula>IFERROR(VLOOKUP(Table_ocorrencias[[#This Row],[matricula_perito]],Table_peritos[],2,FALSE),"")</calculatedColumnFormula>
    </tableColumn>
    <tableColumn id="100" uniqueName="100" name="AUXILIAR" queryTableFieldId="106" dataDxfId="228">
      <calculatedColumnFormula>IFERROR(VLOOKUP(Table_ocorrencias[[#This Row],[matricula_auxiliar]],Table_auxiliares[],2,FALSE),"")</calculatedColumnFormula>
    </tableColumn>
    <tableColumn id="101" uniqueName="101" name="DELEGADO" queryTableFieldId="105" dataDxfId="227">
      <calculatedColumnFormula>IFERROR(VLOOKUP(Table_ocorrencias[[#This Row],[matricula_delegado]],Table_delegados[],2,FALSE),"")</calculatedColumnFormula>
    </tableColumn>
    <tableColumn id="102" uniqueName="102" name="VIATURA" queryTableFieldId="104" dataDxfId="226">
      <calculatedColumnFormula>IFERROR(Table_ocorrencias[[#This Row],[viatura5]],"")</calculatedColumnFormula>
    </tableColumn>
    <tableColumn id="103" uniqueName="103" name="DPH" queryTableFieldId="103" dataDxfId="225">
      <calculatedColumnFormula>IFERROR(IF(Table_ocorrencias[[#This Row],[DPH2]] ="","",Table_ocorrencias[[#This Row],[DPH2]]&amp;"º DPH"),"")</calculatedColumnFormula>
    </tableColumn>
    <tableColumn id="104" uniqueName="104" name="Município" queryTableFieldId="102" dataDxfId="224">
      <calculatedColumnFormula>UPPER(IFERROR(VLOOKUP(Table_ocorrencias[[#This Row],[municipio]],Table_municipios[],2,FALSE),""))</calculatedColumnFormula>
    </tableColumn>
    <tableColumn id="105" uniqueName="105" name="Bairro" queryTableFieldId="101" dataDxfId="223">
      <calculatedColumnFormula>UPPER(IFERROR(Table_ocorrencias[[#This Row],[bairro8]],""))</calculatedColumnFormula>
    </tableColumn>
    <tableColumn id="106" uniqueName="106" name="Rua" queryTableFieldId="100" dataDxfId="222">
      <calculatedColumnFormula>IFERROR(IF(Table_ocorrencias[[#This Row],[rua9]] ="","",Table_ocorrencias[[#This Row],[rua9]]),"")</calculatedColumnFormula>
    </tableColumn>
    <tableColumn id="79" uniqueName="79" name="LATITUDE" queryTableFieldId="99" dataDxfId="221">
      <calculatedColumnFormula>IFERROR(IF(Table_ocorrencias[[#This Row],[latitude6]] ="","",Table_ocorrencias[[#This Row],[latitude6]]),"")</calculatedColumnFormula>
    </tableColumn>
    <tableColumn id="80" uniqueName="80" name="LONGITUDE" queryTableFieldId="98" dataDxfId="220">
      <calculatedColumnFormula>IFERROR(IF(Table_ocorrencias[[#This Row],[longitude7]] ="","",Table_ocorrencias[[#This Row],[longitude7]]),"")</calculatedColumnFormula>
    </tableColumn>
    <tableColumn id="81" uniqueName="81" name="VÍTIMA(S)" queryTableFieldId="97" dataDxfId="219">
      <calculatedColumnFormula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calculatedColumnFormula>
    </tableColumn>
    <tableColumn id="82" uniqueName="82" name="VESTÍGIO(S)" queryTableFieldId="96" dataDxfId="218">
      <calculatedColumnFormula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calculatedColumnFormula>
    </tableColumn>
    <tableColumn id="83" uniqueName="83" name="DESCRIÇÃO" queryTableFieldId="95" dataDxfId="217">
      <calculatedColumnFormula>UPPER(IFERROR(Table_ocorrencias[[#This Row],[descricao]],""))</calculatedColumnFormula>
    </tableColumn>
    <tableColumn id="84" uniqueName="84" name="CIÊNCIA" queryTableFieldId="94" dataDxfId="216">
      <calculatedColumnFormula>IFERROR(IF(Table_ocorrencias[[#This Row],[data_ciencia]]="","",Table_ocorrencias[[#This Row],[data_ciencia]]),"")</calculatedColumnFormula>
    </tableColumn>
    <tableColumn id="85" uniqueName="85" name="SAÍDA" queryTableFieldId="93" dataDxfId="215">
      <calculatedColumnFormula>IFERROR(IF(Table_ocorrencias[[#This Row],[data_saida]]="","",Table_ocorrencias[[#This Row],[data_saida]]),"")</calculatedColumnFormula>
    </tableColumn>
    <tableColumn id="86" uniqueName="86" name="CHEGADA" queryTableFieldId="92" dataDxfId="214">
      <calculatedColumnFormula>IFERROR(IF(Table_ocorrencias[[#This Row],[data_chegada]]="","",Table_ocorrencias[[#This Row],[data_chegada]]),"")</calculatedColumnFormula>
    </tableColumn>
    <tableColumn id="87" uniqueName="87" name="CONCLUSÃO" queryTableFieldId="91" dataDxfId="213">
      <calculatedColumnFormula>IFERROR(IF(Table_ocorrencias[[#This Row],[data_conclusao]]="","",Table_ocorrencias[[#This Row],[data_conclusao]]),"")</calculatedColumnFormula>
    </tableColumn>
    <tableColumn id="1" uniqueName="1" name="ocorrencia_id" queryTableFieldId="1" dataDxfId="212"/>
    <tableColumn id="2" uniqueName="2" name="caso_n" queryTableFieldId="2" dataDxfId="211"/>
    <tableColumn id="3" uniqueName="3" name="DPH2" queryTableFieldId="3" dataDxfId="210"/>
    <tableColumn id="4" uniqueName="4" name="matricula_perito" queryTableFieldId="4" dataDxfId="209"/>
    <tableColumn id="5" uniqueName="5" name="matricula_auxiliar" queryTableFieldId="5" dataDxfId="208"/>
    <tableColumn id="6" uniqueName="6" name="matricula_delegado" queryTableFieldId="6" dataDxfId="207"/>
    <tableColumn id="7" uniqueName="7" name="GDL" queryTableFieldId="7" dataDxfId="206"/>
    <tableColumn id="8" uniqueName="8" name="data_plantao" queryTableFieldId="8" dataDxfId="205"/>
    <tableColumn id="9" uniqueName="9" name="CIODS3" queryTableFieldId="9" dataDxfId="204"/>
    <tableColumn id="12" uniqueName="12" name="natureza4" queryTableFieldId="12" dataDxfId="203"/>
    <tableColumn id="13" uniqueName="13" name="tipo_local" queryTableFieldId="13" dataDxfId="202"/>
    <tableColumn id="14" uniqueName="14" name="viatura5" queryTableFieldId="14" dataDxfId="201"/>
    <tableColumn id="15" uniqueName="15" name="data_ciencia" queryTableFieldId="15" dataDxfId="200"/>
    <tableColumn id="16" uniqueName="16" name="data_saida" queryTableFieldId="16" dataDxfId="199"/>
    <tableColumn id="17" uniqueName="17" name="data_chegada" queryTableFieldId="17" dataDxfId="198"/>
    <tableColumn id="18" uniqueName="18" name="data_conclusao" queryTableFieldId="18" dataDxfId="197"/>
    <tableColumn id="21" uniqueName="21" name="latitude6" queryTableFieldId="21" dataDxfId="196"/>
    <tableColumn id="22" uniqueName="22" name="longitude7" queryTableFieldId="22" dataDxfId="195"/>
    <tableColumn id="23" uniqueName="23" name="municipio" queryTableFieldId="23" dataDxfId="194"/>
    <tableColumn id="24" uniqueName="24" name="bairro8" queryTableFieldId="24" dataDxfId="193"/>
    <tableColumn id="25" uniqueName="25" name="rua9" queryTableFieldId="25" dataDxfId="192"/>
    <tableColumn id="26" uniqueName="26" name="complemento" queryTableFieldId="26" dataDxfId="191"/>
    <tableColumn id="27" uniqueName="27" name="instrumento10" queryTableFieldId="27" dataDxfId="190"/>
    <tableColumn id="28" uniqueName="28" name="codigo" queryTableFieldId="28" dataDxfId="189"/>
    <tableColumn id="29" uniqueName="29" name="descricao" queryTableFieldId="29" dataDxfId="188"/>
    <tableColumn id="10" uniqueName="10" name="fotos_gdl" queryTableFieldId="115" dataDxfId="187"/>
    <tableColumn id="20" uniqueName="20" name="ponto" queryTableFieldId="118" dataDxfId="186"/>
    <tableColumn id="30" uniqueName="30" name="veiculo" queryTableFieldId="124" dataDxfId="185"/>
    <tableColumn id="31" uniqueName="31" name="veiculo_placa" queryTableFieldId="125" dataDxfId="184"/>
    <tableColumn id="32" uniqueName="32" name="veiculo_descricao" queryTableFieldId="126" dataDxfId="18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0" name="Table_ocorrencias11" displayName="Table_ocorrencias11" ref="A2:BC737" tableType="queryTable" totalsRowShown="0" dataDxfId="182">
  <autoFilter ref="A2:BC737">
    <filterColumn colId="8">
      <filters>
        <filter val="BETSON FERNANDO DELGADO DOS SANTOS ANDRADE"/>
      </filters>
    </filterColumn>
    <filterColumn colId="32">
      <filters>
        <dateGroupItem year="2020" dateTimeGrouping="year"/>
      </filters>
    </filterColumn>
    <filterColumn colId="51">
      <filters>
        <filter val=".10"/>
      </filters>
    </filterColumn>
  </autoFilter>
  <sortState ref="A3:BC737">
    <sortCondition ref="A2:A737"/>
  </sortState>
  <tableColumns count="55">
    <tableColumn id="74" uniqueName="74" name="CASO" queryTableFieldId="84" dataDxfId="181">
      <calculatedColumnFormula>IFERROR(TEXT(Table_ocorrencias11[[#This Row],[caso_n]],"000")&amp;Table_ocorrencias11[[#This Row],[ponto]]&amp;"/"&amp;YEAR(Table_ocorrencias11[[#This Row],[DATA PLANTÃO]]),"")</calculatedColumnFormula>
    </tableColumn>
    <tableColumn id="93" uniqueName="93" name="REP" queryTableFieldId="113" dataDxfId="180">
      <calculatedColumnFormula>IFERROR(IF(Table_ocorrencias11[[#This Row],[GDL]] = "","", Table_ocorrencias11[[#This Row],[GDL]]&amp;"/"&amp;YEAR(Table_ocorrencias11[[#This Row],[data_plantao]])),"")</calculatedColumnFormula>
    </tableColumn>
    <tableColumn id="11" uniqueName="11" name="FOTOS GDL" queryTableFieldId="116" dataDxfId="179">
      <calculatedColumnFormula>IF(Table_ocorrencias11[[#This Row],[fotos_gdl]] = TRUE,"ENVIADAS","PENDENTE")</calculatedColumnFormula>
    </tableColumn>
    <tableColumn id="94" uniqueName="94" name="DATA PLANTÃO" queryTableFieldId="112" dataDxfId="178">
      <calculatedColumnFormula>IFERROR(Table_ocorrencias11[[#This Row],[data_plantao]],"")</calculatedColumnFormula>
    </tableColumn>
    <tableColumn id="95" uniqueName="95" name="CIODS/SEI" queryTableFieldId="111" dataDxfId="177">
      <calculatedColumnFormula>IFERROR(Table_ocorrencias11[[#This Row],[CIODS]],"")</calculatedColumnFormula>
    </tableColumn>
    <tableColumn id="96" uniqueName="96" name="NATUREZA" queryTableFieldId="110" dataDxfId="176">
      <calculatedColumnFormula>IFERROR(Table_ocorrencias11[[#This Row],[natureza3]],"")</calculatedColumnFormula>
    </tableColumn>
    <tableColumn id="97" uniqueName="97" name="LOCAL" queryTableFieldId="109" dataDxfId="175">
      <calculatedColumnFormula>IFERROR(Table_ocorrencias11[[#This Row],[tipo_local]],"")</calculatedColumnFormula>
    </tableColumn>
    <tableColumn id="98" uniqueName="98" name="INSTRUMENTO" queryTableFieldId="108" dataDxfId="174">
      <calculatedColumnFormula>IFERROR(IF(Table_ocorrencias11[[#This Row],[instrumento9]] = 0,"",Table_ocorrencias11[[#This Row],[instrumento9]]),"")</calculatedColumnFormula>
    </tableColumn>
    <tableColumn id="99" uniqueName="99" name="PERITO" queryTableFieldId="107" dataDxfId="173">
      <calculatedColumnFormula>IFERROR(VLOOKUP(Table_ocorrencias11[[#This Row],[matricula_perito]],Table_peritos[],2,FALSE),"")</calculatedColumnFormula>
    </tableColumn>
    <tableColumn id="100" uniqueName="100" name="AUXILIAR" queryTableFieldId="106" dataDxfId="172">
      <calculatedColumnFormula>IFERROR(VLOOKUP(Table_ocorrencias11[[#This Row],[matricula_auxiliar]],Table_auxiliares[],2,FALSE),"")</calculatedColumnFormula>
    </tableColumn>
    <tableColumn id="101" uniqueName="101" name="DELEGADO" queryTableFieldId="105" dataDxfId="171">
      <calculatedColumnFormula>IFERROR(VLOOKUP(Table_ocorrencias11[[#This Row],[matricula_delegado]],Table_delegados[],2,FALSE),"")</calculatedColumnFormula>
    </tableColumn>
    <tableColumn id="102" uniqueName="102" name="VIATURA" queryTableFieldId="104" dataDxfId="170">
      <calculatedColumnFormula>IFERROR(Table_ocorrencias11[[#This Row],[viatura4]],"")</calculatedColumnFormula>
    </tableColumn>
    <tableColumn id="103" uniqueName="103" name="DPH" queryTableFieldId="103" dataDxfId="169">
      <calculatedColumnFormula>IFERROR(IF(Table_ocorrencias11[[#This Row],[DPH2]] ="","",Table_ocorrencias11[[#This Row],[DPH2]]&amp;"º DPH"),"")</calculatedColumnFormula>
    </tableColumn>
    <tableColumn id="104" uniqueName="104" name="Município" queryTableFieldId="102" dataDxfId="168">
      <calculatedColumnFormula>UPPER(IFERROR(VLOOKUP(Table_ocorrencias11[[#This Row],[municipio]],Table_municipios[],2,FALSE),""))</calculatedColumnFormula>
    </tableColumn>
    <tableColumn id="105" uniqueName="105" name="Bairro" queryTableFieldId="101" dataDxfId="167">
      <calculatedColumnFormula>UPPER(IFERROR(Table_ocorrencias11[[#This Row],[bairro7]],""))</calculatedColumnFormula>
    </tableColumn>
    <tableColumn id="106" uniqueName="106" name="Rua" queryTableFieldId="100" dataDxfId="166">
      <calculatedColumnFormula>IFERROR(IF(Table_ocorrencias11[[#This Row],[rua8]] ="","",Table_ocorrencias11[[#This Row],[rua8]]),"")</calculatedColumnFormula>
    </tableColumn>
    <tableColumn id="79" uniqueName="79" name="LATITUDE" queryTableFieldId="99" dataDxfId="165">
      <calculatedColumnFormula>IFERROR(IF(Table_ocorrencias11[[#This Row],[latitude5]] ="","",Table_ocorrencias11[[#This Row],[latitude5]]),"")</calculatedColumnFormula>
    </tableColumn>
    <tableColumn id="80" uniqueName="80" name="LONGITUDE" queryTableFieldId="98" dataDxfId="164">
      <calculatedColumnFormula>IFERROR(IF(Table_ocorrencias11[[#This Row],[longitude6]] ="","",Table_ocorrencias11[[#This Row],[longitude6]]),"")</calculatedColumnFormula>
    </tableColumn>
    <tableColumn id="81" uniqueName="81" name="VÍTIMA(S)" queryTableFieldId="97" dataDxfId="163">
      <calculatedColumnFormula>IFERROR(UPPER(VLOOKUP(Table_ocorrencias11[[#This Row],[ocorrencia_id]],Table_vitimas[],3,FALSE) &amp; " (NIC: "&amp; VLOOKUP(Table_ocorrencias11[[#This Row],[ocorrencia_id]],Table_vitimas[],9,FALSE)) &amp;")","")</calculatedColumnFormula>
    </tableColumn>
    <tableColumn id="82" uniqueName="82" name="VESTÍGIO(S)" queryTableFieldId="96" dataDxfId="162">
      <calculatedColumnFormula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calculatedColumnFormula>
    </tableColumn>
    <tableColumn id="83" uniqueName="83" name="DESCRIÇÃO" queryTableFieldId="95" dataDxfId="161">
      <calculatedColumnFormula>UPPER(IFERROR(Table_ocorrencias11[[#This Row],[descricao]],""))</calculatedColumnFormula>
    </tableColumn>
    <tableColumn id="84" uniqueName="84" name="CIÊNCIA" queryTableFieldId="94" dataDxfId="160">
      <calculatedColumnFormula>IFERROR(IF(Table_ocorrencias11[[#This Row],[data_ciencia]]="","",Table_ocorrencias11[[#This Row],[data_ciencia]]),"")</calculatedColumnFormula>
    </tableColumn>
    <tableColumn id="85" uniqueName="85" name="SAÍDA" queryTableFieldId="93" dataDxfId="159">
      <calculatedColumnFormula>IFERROR(IF(Table_ocorrencias11[[#This Row],[data_saida]]="","",Table_ocorrencias11[[#This Row],[data_saida]]),"")</calculatedColumnFormula>
    </tableColumn>
    <tableColumn id="86" uniqueName="86" name="CHEGADA" queryTableFieldId="92" dataDxfId="158">
      <calculatedColumnFormula>IFERROR(IF(Table_ocorrencias11[[#This Row],[data_chegada]]="","",Table_ocorrencias11[[#This Row],[data_chegada]]),"")</calculatedColumnFormula>
    </tableColumn>
    <tableColumn id="87" uniqueName="87" name="CONCLUSÃO" queryTableFieldId="91" dataDxfId="157">
      <calculatedColumnFormula>IFERROR(IF(Table_ocorrencias11[[#This Row],[data_conclusao]]="","",Table_ocorrencias11[[#This Row],[data_conclusao]]),"")</calculatedColumnFormula>
    </tableColumn>
    <tableColumn id="1" uniqueName="1" name="ocorrencia_id" queryTableFieldId="1" dataDxfId="156"/>
    <tableColumn id="2" uniqueName="2" name="caso_n" queryTableFieldId="2" dataDxfId="155"/>
    <tableColumn id="3" uniqueName="3" name="DPH2" queryTableFieldId="3" dataDxfId="154"/>
    <tableColumn id="4" uniqueName="4" name="matricula_perito" queryTableFieldId="4" dataDxfId="153"/>
    <tableColumn id="5" uniqueName="5" name="matricula_auxiliar" queryTableFieldId="5" dataDxfId="152"/>
    <tableColumn id="6" uniqueName="6" name="matricula_delegado" queryTableFieldId="6" dataDxfId="151"/>
    <tableColumn id="7" uniqueName="7" name="GDL" queryTableFieldId="7" dataDxfId="150"/>
    <tableColumn id="8" uniqueName="8" name="data_plantao" queryTableFieldId="8" dataDxfId="149"/>
    <tableColumn id="9" uniqueName="9" name="CIODS" queryTableFieldId="9" dataDxfId="148"/>
    <tableColumn id="12" uniqueName="12" name="natureza3" queryTableFieldId="12" dataDxfId="147"/>
    <tableColumn id="13" uniqueName="13" name="tipo_local" queryTableFieldId="13" dataDxfId="146"/>
    <tableColumn id="14" uniqueName="14" name="viatura4" queryTableFieldId="14" dataDxfId="145"/>
    <tableColumn id="15" uniqueName="15" name="data_ciencia" queryTableFieldId="15" dataDxfId="144"/>
    <tableColumn id="16" uniqueName="16" name="data_saida" queryTableFieldId="16" dataDxfId="143"/>
    <tableColumn id="17" uniqueName="17" name="data_chegada" queryTableFieldId="17" dataDxfId="142"/>
    <tableColumn id="18" uniqueName="18" name="data_conclusao" queryTableFieldId="18" dataDxfId="141"/>
    <tableColumn id="21" uniqueName="21" name="latitude5" queryTableFieldId="21" dataDxfId="140"/>
    <tableColumn id="22" uniqueName="22" name="longitude6" queryTableFieldId="22" dataDxfId="139"/>
    <tableColumn id="23" uniqueName="23" name="municipio" queryTableFieldId="23" dataDxfId="138"/>
    <tableColumn id="24" uniqueName="24" name="bairro7" queryTableFieldId="24" dataDxfId="137"/>
    <tableColumn id="25" uniqueName="25" name="rua8" queryTableFieldId="25" dataDxfId="136"/>
    <tableColumn id="26" uniqueName="26" name="complemento" queryTableFieldId="26" dataDxfId="135"/>
    <tableColumn id="27" uniqueName="27" name="instrumento9" queryTableFieldId="27" dataDxfId="134"/>
    <tableColumn id="28" uniqueName="28" name="codigo" queryTableFieldId="28" dataDxfId="133"/>
    <tableColumn id="29" uniqueName="29" name="descricao" queryTableFieldId="29" dataDxfId="132"/>
    <tableColumn id="10" uniqueName="10" name="fotos_gdl" queryTableFieldId="115" dataDxfId="131"/>
    <tableColumn id="20" uniqueName="20" name="ponto" queryTableFieldId="118" dataDxfId="130"/>
    <tableColumn id="19" uniqueName="19" name="veiculo" queryTableFieldId="119" dataDxfId="129"/>
    <tableColumn id="30" uniqueName="30" name="veiculo_placa" queryTableFieldId="120" dataDxfId="128"/>
    <tableColumn id="31" uniqueName="31" name="veiculo_descricao" queryTableFieldId="121" dataDxfId="12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2:AF588" totalsRowShown="0" headerRowDxfId="126" dataDxfId="125">
  <autoFilter ref="A2:AF588"/>
  <tableColumns count="32">
    <tableColumn id="1" name="CASO" dataDxfId="124"/>
    <tableColumn id="2" name="GDL" dataDxfId="123"/>
    <tableColumn id="3" name="Fotos Enviadas?" dataDxfId="122"/>
    <tableColumn id="4" name="DATA DO PLANTÃO" dataDxfId="121"/>
    <tableColumn id="5" name="CIODS" dataDxfId="120"/>
    <tableColumn id="6" name="NIC" dataDxfId="119"/>
    <tableColumn id="7" name="NATUREZA DO CASO" dataDxfId="118"/>
    <tableColumn id="8" name="TIPO DE LOCAL" dataDxfId="117"/>
    <tableColumn id="9" name="LEVOU KIT PAPILOSCOPIA?" dataDxfId="116"/>
    <tableColumn id="10" name="PERITO CRIMINAL" dataDxfId="115"/>
    <tableColumn id="11" name="DELEGADO" dataDxfId="114"/>
    <tableColumn id="12" name="AUXILIAR DE PERITO CRIMINAL" dataDxfId="113"/>
    <tableColumn id="13" name="VIATURA" dataDxfId="112"/>
    <tableColumn id="14" name="DATA INÍCIO (OCORRÊNCIA)" dataDxfId="111"/>
    <tableColumn id="15" name="HORÁRIO CIENTE (CONFIRMADO)" dataDxfId="110"/>
    <tableColumn id="16" name="HORÁRIO SAÍDA VT" dataDxfId="109"/>
    <tableColumn id="17" name="HORÁRIO CHEGADA VT (OCORRÊNCIA)" dataDxfId="108"/>
    <tableColumn id="18" name="HORÁRIO CONCLUSÃO (OCORRÊNCIA)" dataDxfId="107"/>
    <tableColumn id="19" name="DPH" dataDxfId="106"/>
    <tableColumn id="20" name="Boletim de Ocorrência (Opcional)" dataDxfId="105"/>
    <tableColumn id="21" name="ENDEREÇO" dataDxfId="104"/>
    <tableColumn id="22" name="NOME DA VÍTIMA" dataDxfId="103"/>
    <tableColumn id="23" name="DADOS DA VÍTIMA (CUTIS,IDADE, ETC)" dataDxfId="102"/>
    <tableColumn id="24" name="INSTRUMENTO" dataDxfId="101"/>
    <tableColumn id="25" name="GRAU DE REPERCUSSÃO" dataDxfId="100"/>
    <tableColumn id="26" name="INFORMÁTICA FORENSE" dataDxfId="99"/>
    <tableColumn id="27" name="IGFEC - DNA" dataDxfId="98"/>
    <tableColumn id="28" name="BALÍSTICA FORENSE" dataDxfId="97"/>
    <tableColumn id="29" name="UNILAB" dataDxfId="96"/>
    <tableColumn id="30" name="PAPILOSCOPIA" dataDxfId="95"/>
    <tableColumn id="31" name="OUTROS EXAMES" dataDxfId="94"/>
    <tableColumn id="32" name="Mês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2:AE27" totalsRowShown="0" headerRowDxfId="92" dataDxfId="91">
  <autoFilter ref="A2:AE27"/>
  <tableColumns count="31">
    <tableColumn id="1" name="CASO" dataDxfId="90"/>
    <tableColumn id="2" name="GDL" dataDxfId="89"/>
    <tableColumn id="3" name="Fotos enviadas" dataDxfId="88"/>
    <tableColumn id="4" name="DATA DO PLANTÃO" dataDxfId="87"/>
    <tableColumn id="5" name="CIODS" dataDxfId="86"/>
    <tableColumn id="7" name="NATUREZA DO CASO" dataDxfId="85"/>
    <tableColumn id="8" name="TIPO DE LOCAL" dataDxfId="84"/>
    <tableColumn id="9" name="LEVOU KIT PAPILOSCOPIA?" dataDxfId="83"/>
    <tableColumn id="10" name="PERITO CRIMINAL" dataDxfId="82"/>
    <tableColumn id="11" name="DELEGADO" dataDxfId="81"/>
    <tableColumn id="12" name="AUXILIAR DO PERITO CRIMINAL" dataDxfId="80"/>
    <tableColumn id="13" name="VIATURA" dataDxfId="79"/>
    <tableColumn id="14" name="DATA INÍCIO (OCORRÊNCIA)" dataDxfId="78"/>
    <tableColumn id="15" name="HORÁRIO CIENTE (CONFIRMADO)" dataDxfId="77"/>
    <tableColumn id="16" name="HORÁRIO SAÍDA VT" dataDxfId="76"/>
    <tableColumn id="17" name="HORÁRIO CHEGADA VT (OCORRÊNCIA)" dataDxfId="75"/>
    <tableColumn id="18" name="HORÁRIO CONCLUSÃO (OCORRÊNCIA)" dataDxfId="74"/>
    <tableColumn id="19" name="DPH" dataDxfId="73"/>
    <tableColumn id="20" name="BO (Boletim de Ocorrêcia)" dataDxfId="72"/>
    <tableColumn id="21" name="ENDEREÇO" dataDxfId="71"/>
    <tableColumn id="22" name="NOME DA VÍTIMA" dataDxfId="70"/>
    <tableColumn id="23" name="DADOS DA VÍTIMA (CUTIS,IDADE, ETC)" dataDxfId="69"/>
    <tableColumn id="24" name="INSTRUMENTO" dataDxfId="68"/>
    <tableColumn id="25" name="GRAU X" dataDxfId="67"/>
    <tableColumn id="26" name="INFORMÁTICA FORENSE" dataDxfId="66"/>
    <tableColumn id="27" name="LPPGF - DNA" dataDxfId="65"/>
    <tableColumn id="28" name="BALÍSTICA FORENSE" dataDxfId="64"/>
    <tableColumn id="29" name="UNILAB" dataDxfId="63"/>
    <tableColumn id="30" name="PAPILOSCOPIA" dataDxfId="62"/>
    <tableColumn id="31" name="OUTROS EXAMES" dataDxfId="61"/>
    <tableColumn id="32" name="Mês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2:AB48" totalsRowShown="0" headerRowDxfId="59">
  <autoFilter ref="A2:AB48"/>
  <tableColumns count="28">
    <tableColumn id="1" name="CASO (CONTROLE INTERNO)"/>
    <tableColumn id="2" name="GDL"/>
    <tableColumn id="3" name="FOTOS ENVIADAS"/>
    <tableColumn id="4" name="DATA DO PLANTÃO" dataDxfId="58"/>
    <tableColumn id="5" name="Nº OFÍCIO, CIODS, ETC"/>
    <tableColumn id="7" name="NATUREZA DO EXAME"/>
    <tableColumn id="8" name="TIPO DE EXAME"/>
    <tableColumn id="9" name="LEVOU KIT PAPILOSCOPIA?"/>
    <tableColumn id="10" name="PERITO CRIMINAL"/>
    <tableColumn id="11" name="DELEGADO"/>
    <tableColumn id="12" name="AUXILIAR DO PERITO CRIMINAL"/>
    <tableColumn id="13" name="VIATURA"/>
    <tableColumn id="14" name="DATA INÍCIO (OCORRÊNCIA)" dataDxfId="57"/>
    <tableColumn id="15" name="HORÁRIO CIENTE (CONFIRMADO)" dataDxfId="56"/>
    <tableColumn id="19" name="DPH"/>
    <tableColumn id="20" name="BOLETIM DE OCORRÊNCIA (OPCIONAL)"/>
    <tableColumn id="21" name="ENDEREÇO"/>
    <tableColumn id="22" name="RELACIONADO A QUAL VÍTIMA"/>
    <tableColumn id="23" name="QUAL(IS) OBJETO(S) A SER(EM) PERICIADO(S)? FAVOR FAZER UMA BREVE DESCRIÇÃO."/>
    <tableColumn id="24" name="Column5"/>
    <tableColumn id="25" name="GRAU X"/>
    <tableColumn id="26" name="INFORMÁTICA FORENSE"/>
    <tableColumn id="27" name="LPPGF - DNA"/>
    <tableColumn id="28" name="BALÍSTICA FORENSE"/>
    <tableColumn id="29" name="UNILAB"/>
    <tableColumn id="30" name="PAPILOSCOPIA"/>
    <tableColumn id="31" name="OUTROS EXAMES"/>
    <tableColumn id="32" name="Mê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rvicos.sds.pe.gov.br/gdlic/REP/Default.aspx?rep_id=381271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rvicos.sds.pe.gov.br/gdlic/REP/Default.aspx?rep_id=358403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C77"/>
  <sheetViews>
    <sheetView topLeftCell="A11" workbookViewId="0">
      <selection activeCell="AA7" sqref="AA7"/>
    </sheetView>
  </sheetViews>
  <sheetFormatPr defaultRowHeight="15" x14ac:dyDescent="0.25"/>
  <cols>
    <col min="1" max="1" width="11.5703125" bestFit="1" customWidth="1"/>
    <col min="2" max="2" width="46.4257812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 t="s">
        <v>105</v>
      </c>
    </row>
    <row r="3" spans="1:3" x14ac:dyDescent="0.25">
      <c r="A3">
        <v>0</v>
      </c>
      <c r="B3" t="s">
        <v>77</v>
      </c>
    </row>
    <row r="4" spans="1:3" x14ac:dyDescent="0.25">
      <c r="A4">
        <v>1195204</v>
      </c>
      <c r="B4" t="s">
        <v>22</v>
      </c>
    </row>
    <row r="5" spans="1:3" x14ac:dyDescent="0.25">
      <c r="A5">
        <v>1347241</v>
      </c>
      <c r="B5" t="s">
        <v>58</v>
      </c>
    </row>
    <row r="6" spans="1:3" x14ac:dyDescent="0.25">
      <c r="A6">
        <v>1347730</v>
      </c>
      <c r="B6" t="s">
        <v>61</v>
      </c>
    </row>
    <row r="7" spans="1:3" x14ac:dyDescent="0.25">
      <c r="A7">
        <v>1402803</v>
      </c>
      <c r="B7" t="s">
        <v>51</v>
      </c>
    </row>
    <row r="8" spans="1:3" x14ac:dyDescent="0.25">
      <c r="A8">
        <v>1402900</v>
      </c>
      <c r="B8" t="s">
        <v>52</v>
      </c>
    </row>
    <row r="9" spans="1:3" x14ac:dyDescent="0.25">
      <c r="A9">
        <v>1520865</v>
      </c>
      <c r="B9" t="s">
        <v>63</v>
      </c>
    </row>
    <row r="10" spans="1:3" x14ac:dyDescent="0.25">
      <c r="A10">
        <v>1527738</v>
      </c>
      <c r="B10" t="s">
        <v>44</v>
      </c>
    </row>
    <row r="11" spans="1:3" x14ac:dyDescent="0.25">
      <c r="A11">
        <v>1527924</v>
      </c>
      <c r="B11" t="s">
        <v>56</v>
      </c>
    </row>
    <row r="12" spans="1:3" x14ac:dyDescent="0.25">
      <c r="A12">
        <v>1575872</v>
      </c>
      <c r="B12" t="s">
        <v>26</v>
      </c>
    </row>
    <row r="13" spans="1:3" x14ac:dyDescent="0.25">
      <c r="A13">
        <v>1586920</v>
      </c>
      <c r="B13" t="s">
        <v>7</v>
      </c>
    </row>
    <row r="14" spans="1:3" x14ac:dyDescent="0.25">
      <c r="A14">
        <v>1599437</v>
      </c>
      <c r="B14" t="s">
        <v>18</v>
      </c>
    </row>
    <row r="15" spans="1:3" x14ac:dyDescent="0.25">
      <c r="A15">
        <v>1602381</v>
      </c>
      <c r="B15" t="s">
        <v>50</v>
      </c>
    </row>
    <row r="16" spans="1:3" x14ac:dyDescent="0.25">
      <c r="A16">
        <v>2207915</v>
      </c>
      <c r="B16" t="s">
        <v>48</v>
      </c>
    </row>
    <row r="17" spans="1:2" x14ac:dyDescent="0.25">
      <c r="A17">
        <v>2217910</v>
      </c>
      <c r="B17" t="s">
        <v>42</v>
      </c>
    </row>
    <row r="18" spans="1:2" x14ac:dyDescent="0.25">
      <c r="A18">
        <v>2730723</v>
      </c>
      <c r="B18" t="s">
        <v>74</v>
      </c>
    </row>
    <row r="19" spans="1:2" x14ac:dyDescent="0.25">
      <c r="A19">
        <v>2962268</v>
      </c>
      <c r="B19" t="s">
        <v>60</v>
      </c>
    </row>
    <row r="20" spans="1:2" x14ac:dyDescent="0.25">
      <c r="A20">
        <v>2962349</v>
      </c>
      <c r="B20" t="s">
        <v>14</v>
      </c>
    </row>
    <row r="21" spans="1:2" x14ac:dyDescent="0.25">
      <c r="A21">
        <v>2964961</v>
      </c>
      <c r="B21" t="s">
        <v>32</v>
      </c>
    </row>
    <row r="22" spans="1:2" x14ac:dyDescent="0.25">
      <c r="A22">
        <v>2965003</v>
      </c>
      <c r="B22" t="s">
        <v>37</v>
      </c>
    </row>
    <row r="23" spans="1:2" x14ac:dyDescent="0.25">
      <c r="A23">
        <v>2965070</v>
      </c>
      <c r="B23" t="s">
        <v>43</v>
      </c>
    </row>
    <row r="24" spans="1:2" x14ac:dyDescent="0.25">
      <c r="A24">
        <v>2965127</v>
      </c>
      <c r="B24" t="s">
        <v>29</v>
      </c>
    </row>
    <row r="25" spans="1:2" x14ac:dyDescent="0.25">
      <c r="A25">
        <v>2966808</v>
      </c>
      <c r="B25" t="s">
        <v>4</v>
      </c>
    </row>
    <row r="26" spans="1:2" x14ac:dyDescent="0.25">
      <c r="A26">
        <v>2966816</v>
      </c>
      <c r="B26" t="s">
        <v>75</v>
      </c>
    </row>
    <row r="27" spans="1:2" x14ac:dyDescent="0.25">
      <c r="A27">
        <v>2968746</v>
      </c>
      <c r="B27" t="s">
        <v>5</v>
      </c>
    </row>
    <row r="28" spans="1:2" x14ac:dyDescent="0.25">
      <c r="A28">
        <v>2971887</v>
      </c>
      <c r="B28" t="s">
        <v>34</v>
      </c>
    </row>
    <row r="29" spans="1:2" x14ac:dyDescent="0.25">
      <c r="A29">
        <v>3806110</v>
      </c>
      <c r="B29" t="s">
        <v>55</v>
      </c>
    </row>
    <row r="30" spans="1:2" x14ac:dyDescent="0.25">
      <c r="A30">
        <v>3865916</v>
      </c>
      <c r="B30" t="s">
        <v>57</v>
      </c>
    </row>
    <row r="31" spans="1:2" x14ac:dyDescent="0.25">
      <c r="A31">
        <v>3865932</v>
      </c>
      <c r="B31" t="s">
        <v>53</v>
      </c>
    </row>
    <row r="32" spans="1:2" x14ac:dyDescent="0.25">
      <c r="A32">
        <v>3865967</v>
      </c>
      <c r="B32" t="s">
        <v>38</v>
      </c>
    </row>
    <row r="33" spans="1:2" x14ac:dyDescent="0.25">
      <c r="A33">
        <v>3867188</v>
      </c>
      <c r="B33" t="s">
        <v>66</v>
      </c>
    </row>
    <row r="34" spans="1:2" x14ac:dyDescent="0.25">
      <c r="A34">
        <v>3867218</v>
      </c>
      <c r="B34" t="s">
        <v>67</v>
      </c>
    </row>
    <row r="35" spans="1:2" x14ac:dyDescent="0.25">
      <c r="A35">
        <v>3867250</v>
      </c>
      <c r="B35" t="s">
        <v>49</v>
      </c>
    </row>
    <row r="36" spans="1:2" x14ac:dyDescent="0.25">
      <c r="A36">
        <v>3867358</v>
      </c>
      <c r="B36" t="s">
        <v>69</v>
      </c>
    </row>
    <row r="37" spans="1:2" x14ac:dyDescent="0.25">
      <c r="A37">
        <v>3867463</v>
      </c>
      <c r="B37" t="s">
        <v>33</v>
      </c>
    </row>
    <row r="38" spans="1:2" x14ac:dyDescent="0.25">
      <c r="A38">
        <v>3867595</v>
      </c>
      <c r="B38" t="s">
        <v>45</v>
      </c>
    </row>
    <row r="39" spans="1:2" x14ac:dyDescent="0.25">
      <c r="A39">
        <v>3867641</v>
      </c>
      <c r="B39" t="s">
        <v>62</v>
      </c>
    </row>
    <row r="40" spans="1:2" x14ac:dyDescent="0.25">
      <c r="A40">
        <v>3867684</v>
      </c>
      <c r="B40" t="s">
        <v>28</v>
      </c>
    </row>
    <row r="41" spans="1:2" x14ac:dyDescent="0.25">
      <c r="A41">
        <v>3867722</v>
      </c>
      <c r="B41" t="s">
        <v>17</v>
      </c>
    </row>
    <row r="42" spans="1:2" x14ac:dyDescent="0.25">
      <c r="A42">
        <v>3867773</v>
      </c>
      <c r="B42" t="s">
        <v>15</v>
      </c>
    </row>
    <row r="43" spans="1:2" x14ac:dyDescent="0.25">
      <c r="A43">
        <v>3867790</v>
      </c>
      <c r="B43" t="s">
        <v>8</v>
      </c>
    </row>
    <row r="44" spans="1:2" x14ac:dyDescent="0.25">
      <c r="A44">
        <v>3867820</v>
      </c>
      <c r="B44" t="s">
        <v>10</v>
      </c>
    </row>
    <row r="45" spans="1:2" x14ac:dyDescent="0.25">
      <c r="A45">
        <v>3867838</v>
      </c>
      <c r="B45" t="s">
        <v>20</v>
      </c>
    </row>
    <row r="46" spans="1:2" x14ac:dyDescent="0.25">
      <c r="A46">
        <v>3868664</v>
      </c>
      <c r="B46" t="s">
        <v>40</v>
      </c>
    </row>
    <row r="47" spans="1:2" x14ac:dyDescent="0.25">
      <c r="A47">
        <v>3868680</v>
      </c>
      <c r="B47" t="s">
        <v>31</v>
      </c>
    </row>
    <row r="48" spans="1:2" x14ac:dyDescent="0.25">
      <c r="A48">
        <v>3868699</v>
      </c>
      <c r="B48" t="s">
        <v>30</v>
      </c>
    </row>
    <row r="49" spans="1:2" x14ac:dyDescent="0.25">
      <c r="A49">
        <v>3868710</v>
      </c>
      <c r="B49" t="s">
        <v>19</v>
      </c>
    </row>
    <row r="50" spans="1:2" x14ac:dyDescent="0.25">
      <c r="A50">
        <v>3868877</v>
      </c>
      <c r="B50" t="s">
        <v>73</v>
      </c>
    </row>
    <row r="51" spans="1:2" x14ac:dyDescent="0.25">
      <c r="A51">
        <v>3869890</v>
      </c>
      <c r="B51" t="s">
        <v>13</v>
      </c>
    </row>
    <row r="52" spans="1:2" x14ac:dyDescent="0.25">
      <c r="A52">
        <v>3870332</v>
      </c>
      <c r="B52" t="s">
        <v>76</v>
      </c>
    </row>
    <row r="53" spans="1:2" x14ac:dyDescent="0.25">
      <c r="A53">
        <v>3870340</v>
      </c>
      <c r="B53" t="s">
        <v>59</v>
      </c>
    </row>
    <row r="54" spans="1:2" x14ac:dyDescent="0.25">
      <c r="A54">
        <v>3870367</v>
      </c>
      <c r="B54" t="s">
        <v>25</v>
      </c>
    </row>
    <row r="55" spans="1:2" x14ac:dyDescent="0.25">
      <c r="A55">
        <v>3870430</v>
      </c>
      <c r="B55" t="s">
        <v>71</v>
      </c>
    </row>
    <row r="56" spans="1:2" x14ac:dyDescent="0.25">
      <c r="A56">
        <v>3870464</v>
      </c>
      <c r="B56" t="s">
        <v>72</v>
      </c>
    </row>
    <row r="57" spans="1:2" x14ac:dyDescent="0.25">
      <c r="A57">
        <v>3870618</v>
      </c>
      <c r="B57" t="s">
        <v>46</v>
      </c>
    </row>
    <row r="58" spans="1:2" x14ac:dyDescent="0.25">
      <c r="A58">
        <v>3872629</v>
      </c>
      <c r="B58" t="s">
        <v>24</v>
      </c>
    </row>
    <row r="59" spans="1:2" x14ac:dyDescent="0.25">
      <c r="A59">
        <v>3872661</v>
      </c>
      <c r="B59" t="s">
        <v>70</v>
      </c>
    </row>
    <row r="60" spans="1:2" x14ac:dyDescent="0.25">
      <c r="A60">
        <v>3872726</v>
      </c>
      <c r="B60" t="s">
        <v>65</v>
      </c>
    </row>
    <row r="61" spans="1:2" x14ac:dyDescent="0.25">
      <c r="A61">
        <v>3872769</v>
      </c>
      <c r="B61" t="s">
        <v>23</v>
      </c>
    </row>
    <row r="62" spans="1:2" x14ac:dyDescent="0.25">
      <c r="A62">
        <v>3874400</v>
      </c>
      <c r="B62" t="s">
        <v>54</v>
      </c>
    </row>
    <row r="63" spans="1:2" x14ac:dyDescent="0.25">
      <c r="A63">
        <v>3874478</v>
      </c>
      <c r="B63" t="s">
        <v>41</v>
      </c>
    </row>
    <row r="64" spans="1:2" x14ac:dyDescent="0.25">
      <c r="A64">
        <v>3874494</v>
      </c>
      <c r="B64" t="s">
        <v>21</v>
      </c>
    </row>
    <row r="65" spans="1:2" x14ac:dyDescent="0.25">
      <c r="A65">
        <v>3875598</v>
      </c>
      <c r="B65" t="s">
        <v>68</v>
      </c>
    </row>
    <row r="66" spans="1:2" x14ac:dyDescent="0.25">
      <c r="A66">
        <v>3876071</v>
      </c>
      <c r="B66" t="s">
        <v>16</v>
      </c>
    </row>
    <row r="67" spans="1:2" x14ac:dyDescent="0.25">
      <c r="A67">
        <v>3876080</v>
      </c>
      <c r="B67" t="s">
        <v>11</v>
      </c>
    </row>
    <row r="68" spans="1:2" x14ac:dyDescent="0.25">
      <c r="A68">
        <v>3876098</v>
      </c>
      <c r="B68" t="s">
        <v>9</v>
      </c>
    </row>
    <row r="69" spans="1:2" x14ac:dyDescent="0.25">
      <c r="A69">
        <v>3876101</v>
      </c>
      <c r="B69" t="s">
        <v>35</v>
      </c>
    </row>
    <row r="70" spans="1:2" x14ac:dyDescent="0.25">
      <c r="A70">
        <v>3876349</v>
      </c>
      <c r="B70" t="s">
        <v>64</v>
      </c>
    </row>
    <row r="71" spans="1:2" x14ac:dyDescent="0.25">
      <c r="A71">
        <v>3876403</v>
      </c>
      <c r="B71" t="s">
        <v>47</v>
      </c>
    </row>
    <row r="72" spans="1:2" x14ac:dyDescent="0.25">
      <c r="A72">
        <v>3876454</v>
      </c>
      <c r="B72" t="s">
        <v>39</v>
      </c>
    </row>
    <row r="73" spans="1:2" x14ac:dyDescent="0.25">
      <c r="A73">
        <v>3876470</v>
      </c>
      <c r="B73" t="s">
        <v>27</v>
      </c>
    </row>
    <row r="74" spans="1:2" x14ac:dyDescent="0.25">
      <c r="A74">
        <v>3876489</v>
      </c>
      <c r="B74" t="s">
        <v>12</v>
      </c>
    </row>
    <row r="75" spans="1:2" x14ac:dyDescent="0.25">
      <c r="A75">
        <v>3876497</v>
      </c>
      <c r="B75" t="s">
        <v>36</v>
      </c>
    </row>
    <row r="76" spans="1:2" x14ac:dyDescent="0.25">
      <c r="A76">
        <v>3877434</v>
      </c>
      <c r="B76" t="s">
        <v>3</v>
      </c>
    </row>
    <row r="77" spans="1:2" x14ac:dyDescent="0.25">
      <c r="A77">
        <v>3889297</v>
      </c>
      <c r="B77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5"/>
  <sheetViews>
    <sheetView showGridLines="0" topLeftCell="N145" zoomScale="90" zoomScaleNormal="90" workbookViewId="0">
      <selection activeCell="O163" sqref="O163"/>
    </sheetView>
  </sheetViews>
  <sheetFormatPr defaultRowHeight="15" x14ac:dyDescent="0.25"/>
  <cols>
    <col min="1" max="1" width="14.7109375" style="47" customWidth="1"/>
    <col min="2" max="2" width="28.28515625" style="42" customWidth="1"/>
    <col min="3" max="3" width="23.28515625" style="85" customWidth="1"/>
    <col min="4" max="4" width="36.5703125" style="43" customWidth="1"/>
    <col min="5" max="5" width="16.140625" style="43" customWidth="1"/>
    <col min="6" max="6" width="39.7109375" style="43" customWidth="1"/>
    <col min="7" max="7" width="32.28515625" style="43" customWidth="1"/>
    <col min="8" max="8" width="54.28515625" style="43" customWidth="1"/>
    <col min="9" max="9" width="44.7109375" style="43" bestFit="1" customWidth="1"/>
    <col min="10" max="10" width="59.28515625" style="43" customWidth="1"/>
    <col min="11" max="11" width="38.5703125" style="43" customWidth="1"/>
    <col min="12" max="12" width="45.7109375" style="43" customWidth="1"/>
    <col min="13" max="13" width="21.42578125" style="43" customWidth="1"/>
    <col min="14" max="14" width="162.42578125" style="43" customWidth="1"/>
    <col min="15" max="15" width="49.28515625" style="43" customWidth="1"/>
    <col min="16" max="16" width="16.28515625" style="43" customWidth="1"/>
    <col min="17" max="16384" width="9.140625" style="43"/>
  </cols>
  <sheetData>
    <row r="1" spans="1:16" s="36" customFormat="1" ht="116.25" customHeight="1" x14ac:dyDescent="0.25">
      <c r="A1" s="167" t="s">
        <v>11844</v>
      </c>
      <c r="B1" s="167"/>
      <c r="C1" s="167"/>
      <c r="D1" s="167"/>
      <c r="E1" s="167"/>
      <c r="F1" s="167"/>
      <c r="G1" s="167"/>
      <c r="H1" s="37"/>
      <c r="I1" s="37"/>
    </row>
    <row r="2" spans="1:16" ht="30" x14ac:dyDescent="0.25">
      <c r="A2" s="38" t="s">
        <v>208</v>
      </c>
      <c r="B2" s="39" t="s">
        <v>155</v>
      </c>
      <c r="C2" s="84" t="s">
        <v>2573</v>
      </c>
      <c r="D2" s="40" t="s">
        <v>2574</v>
      </c>
      <c r="E2" s="39" t="s">
        <v>2575</v>
      </c>
      <c r="F2" s="39" t="s">
        <v>2576</v>
      </c>
      <c r="G2" s="39" t="s">
        <v>2577</v>
      </c>
      <c r="H2" s="39" t="s">
        <v>2578</v>
      </c>
      <c r="I2" s="39" t="s">
        <v>2579</v>
      </c>
      <c r="J2" s="39" t="s">
        <v>231</v>
      </c>
      <c r="K2" s="39" t="s">
        <v>2580</v>
      </c>
      <c r="L2" s="39" t="s">
        <v>2581</v>
      </c>
      <c r="M2" s="41" t="s">
        <v>2582</v>
      </c>
      <c r="N2" s="42" t="s">
        <v>2583</v>
      </c>
      <c r="O2" s="42" t="s">
        <v>2584</v>
      </c>
      <c r="P2" s="42" t="s">
        <v>2585</v>
      </c>
    </row>
    <row r="3" spans="1:16" x14ac:dyDescent="0.25">
      <c r="A3" s="120" t="s">
        <v>2586</v>
      </c>
      <c r="B3" s="120" t="s">
        <v>2587</v>
      </c>
      <c r="C3" s="139">
        <v>43837</v>
      </c>
      <c r="D3" s="140">
        <v>43837</v>
      </c>
      <c r="E3" s="145"/>
      <c r="F3" s="146" t="s">
        <v>2588</v>
      </c>
      <c r="G3" s="138" t="s">
        <v>2589</v>
      </c>
      <c r="H3" s="142" t="s">
        <v>2590</v>
      </c>
      <c r="I3" s="142" t="s">
        <v>2591</v>
      </c>
      <c r="J3" s="143" t="s">
        <v>171</v>
      </c>
      <c r="K3" s="144" t="s">
        <v>29</v>
      </c>
      <c r="L3" s="138" t="s">
        <v>2592</v>
      </c>
      <c r="M3" s="142" t="s">
        <v>2593</v>
      </c>
      <c r="N3" s="138" t="s">
        <v>2594</v>
      </c>
      <c r="O3" s="138" t="s">
        <v>2595</v>
      </c>
      <c r="P3" s="138" t="s">
        <v>2596</v>
      </c>
    </row>
    <row r="4" spans="1:16" x14ac:dyDescent="0.25">
      <c r="A4" s="120" t="s">
        <v>8033</v>
      </c>
      <c r="B4" s="138" t="s">
        <v>8041</v>
      </c>
      <c r="C4" s="139">
        <v>44201</v>
      </c>
      <c r="D4" s="140">
        <v>44166</v>
      </c>
      <c r="E4" s="141"/>
      <c r="F4" s="141" t="s">
        <v>8034</v>
      </c>
      <c r="G4" s="141" t="s">
        <v>8035</v>
      </c>
      <c r="H4" s="143" t="s">
        <v>8042</v>
      </c>
      <c r="I4" s="142" t="s">
        <v>2591</v>
      </c>
      <c r="J4" s="143" t="s">
        <v>187</v>
      </c>
      <c r="K4" s="142" t="s">
        <v>8036</v>
      </c>
      <c r="L4" s="138" t="s">
        <v>94</v>
      </c>
      <c r="M4" s="154" t="s">
        <v>8037</v>
      </c>
      <c r="N4" s="138" t="s">
        <v>8038</v>
      </c>
      <c r="O4" s="138" t="s">
        <v>8039</v>
      </c>
      <c r="P4" s="138"/>
    </row>
    <row r="5" spans="1:16" x14ac:dyDescent="0.25">
      <c r="A5" s="120" t="s">
        <v>2597</v>
      </c>
      <c r="B5" s="138" t="s">
        <v>2598</v>
      </c>
      <c r="C5" s="139">
        <v>43839</v>
      </c>
      <c r="D5" s="140">
        <v>43834</v>
      </c>
      <c r="E5" s="141"/>
      <c r="F5" s="141" t="s">
        <v>11843</v>
      </c>
      <c r="G5" s="141" t="s">
        <v>2599</v>
      </c>
      <c r="H5" s="141"/>
      <c r="I5" s="142" t="s">
        <v>2591</v>
      </c>
      <c r="J5" s="143" t="s">
        <v>171</v>
      </c>
      <c r="K5" s="144" t="s">
        <v>29</v>
      </c>
      <c r="L5" s="138" t="s">
        <v>2600</v>
      </c>
      <c r="M5" s="142" t="s">
        <v>2601</v>
      </c>
      <c r="N5" s="138" t="s">
        <v>2602</v>
      </c>
      <c r="O5" s="138" t="s">
        <v>2603</v>
      </c>
      <c r="P5" s="138" t="s">
        <v>2596</v>
      </c>
    </row>
    <row r="6" spans="1:16" x14ac:dyDescent="0.25">
      <c r="A6" s="120" t="s">
        <v>11845</v>
      </c>
      <c r="B6" s="138" t="s">
        <v>8040</v>
      </c>
      <c r="C6" s="139">
        <v>44201</v>
      </c>
      <c r="D6" s="140"/>
      <c r="E6" s="141" t="s">
        <v>7826</v>
      </c>
      <c r="F6" s="141"/>
      <c r="G6" s="141"/>
      <c r="H6" s="143">
        <v>10642764</v>
      </c>
      <c r="I6" s="142" t="s">
        <v>2591</v>
      </c>
      <c r="J6" s="143" t="s">
        <v>171</v>
      </c>
      <c r="K6" s="142" t="s">
        <v>1799</v>
      </c>
      <c r="L6" s="138"/>
      <c r="M6" s="154"/>
      <c r="N6" s="138"/>
      <c r="O6" s="138"/>
      <c r="P6" s="138"/>
    </row>
    <row r="7" spans="1:16" x14ac:dyDescent="0.25">
      <c r="A7" s="120" t="s">
        <v>2604</v>
      </c>
      <c r="B7" s="138"/>
      <c r="C7" s="139">
        <v>43852</v>
      </c>
      <c r="D7" s="140"/>
      <c r="E7" s="141"/>
      <c r="F7" s="141"/>
      <c r="G7" s="141"/>
      <c r="H7" s="141" t="s">
        <v>2605</v>
      </c>
      <c r="I7" s="142" t="s">
        <v>2591</v>
      </c>
      <c r="J7" s="143" t="s">
        <v>171</v>
      </c>
      <c r="K7" s="144" t="s">
        <v>29</v>
      </c>
      <c r="L7" s="138"/>
      <c r="M7" s="142"/>
      <c r="N7" s="138" t="s">
        <v>2606</v>
      </c>
      <c r="O7" s="138" t="s">
        <v>2607</v>
      </c>
      <c r="P7" s="138" t="s">
        <v>2596</v>
      </c>
    </row>
    <row r="8" spans="1:16" x14ac:dyDescent="0.25">
      <c r="A8" s="120" t="s">
        <v>8083</v>
      </c>
      <c r="B8" s="138"/>
      <c r="C8" s="139">
        <v>44202</v>
      </c>
      <c r="D8" s="140">
        <v>44200</v>
      </c>
      <c r="E8" s="141"/>
      <c r="F8" s="141" t="s">
        <v>8084</v>
      </c>
      <c r="G8" s="148" t="s">
        <v>8085</v>
      </c>
      <c r="H8" s="143" t="s">
        <v>8086</v>
      </c>
      <c r="I8" s="142" t="s">
        <v>2684</v>
      </c>
      <c r="J8" s="143" t="s">
        <v>187</v>
      </c>
      <c r="K8" s="142" t="s">
        <v>8036</v>
      </c>
      <c r="L8" s="138" t="s">
        <v>847</v>
      </c>
      <c r="M8" s="154" t="s">
        <v>8087</v>
      </c>
      <c r="N8" s="138" t="s">
        <v>8088</v>
      </c>
      <c r="O8" s="138" t="s">
        <v>8089</v>
      </c>
      <c r="P8" s="138"/>
    </row>
    <row r="9" spans="1:16" x14ac:dyDescent="0.25">
      <c r="A9" s="120" t="s">
        <v>2608</v>
      </c>
      <c r="B9" s="138" t="s">
        <v>2609</v>
      </c>
      <c r="C9" s="139">
        <v>43858</v>
      </c>
      <c r="D9" s="140">
        <v>43858</v>
      </c>
      <c r="E9" s="141"/>
      <c r="F9" s="141" t="s">
        <v>2610</v>
      </c>
      <c r="G9" s="141" t="s">
        <v>2611</v>
      </c>
      <c r="H9" s="141" t="s">
        <v>2612</v>
      </c>
      <c r="I9" s="142" t="s">
        <v>2613</v>
      </c>
      <c r="J9" s="143" t="s">
        <v>171</v>
      </c>
      <c r="K9" s="144" t="s">
        <v>29</v>
      </c>
      <c r="L9" s="138" t="s">
        <v>2614</v>
      </c>
      <c r="M9" s="142" t="s">
        <v>2615</v>
      </c>
      <c r="N9" s="138" t="s">
        <v>2616</v>
      </c>
      <c r="O9" s="138" t="s">
        <v>2617</v>
      </c>
      <c r="P9" s="138" t="s">
        <v>2596</v>
      </c>
    </row>
    <row r="10" spans="1:16" x14ac:dyDescent="0.25">
      <c r="A10" s="120" t="s">
        <v>2618</v>
      </c>
      <c r="B10" s="138" t="s">
        <v>2619</v>
      </c>
      <c r="C10" s="139">
        <v>43858</v>
      </c>
      <c r="D10" s="140">
        <v>43858</v>
      </c>
      <c r="E10" s="141"/>
      <c r="F10" s="141" t="s">
        <v>2620</v>
      </c>
      <c r="G10" s="141" t="s">
        <v>2621</v>
      </c>
      <c r="H10" s="141" t="s">
        <v>2622</v>
      </c>
      <c r="I10" s="142" t="s">
        <v>2591</v>
      </c>
      <c r="J10" s="143" t="s">
        <v>171</v>
      </c>
      <c r="K10" s="144" t="s">
        <v>29</v>
      </c>
      <c r="L10" s="138" t="s">
        <v>2623</v>
      </c>
      <c r="M10" s="142" t="s">
        <v>2624</v>
      </c>
      <c r="N10" s="138" t="s">
        <v>2625</v>
      </c>
      <c r="O10" s="138" t="s">
        <v>2626</v>
      </c>
      <c r="P10" s="138" t="s">
        <v>2596</v>
      </c>
    </row>
    <row r="11" spans="1:16" x14ac:dyDescent="0.25">
      <c r="A11" s="120" t="s">
        <v>2627</v>
      </c>
      <c r="B11" s="138" t="s">
        <v>2628</v>
      </c>
      <c r="C11" s="139">
        <v>43859</v>
      </c>
      <c r="D11" s="140">
        <v>43859</v>
      </c>
      <c r="E11" s="141"/>
      <c r="F11" s="141" t="s">
        <v>2629</v>
      </c>
      <c r="G11" s="141" t="s">
        <v>2630</v>
      </c>
      <c r="H11" s="141" t="s">
        <v>2631</v>
      </c>
      <c r="I11" s="142" t="s">
        <v>2591</v>
      </c>
      <c r="J11" s="143" t="s">
        <v>171</v>
      </c>
      <c r="K11" s="144" t="s">
        <v>29</v>
      </c>
      <c r="L11" s="138" t="s">
        <v>2623</v>
      </c>
      <c r="M11" s="142" t="s">
        <v>2624</v>
      </c>
      <c r="N11" s="138" t="s">
        <v>2632</v>
      </c>
      <c r="O11" s="138" t="s">
        <v>2626</v>
      </c>
      <c r="P11" s="138" t="s">
        <v>2596</v>
      </c>
    </row>
    <row r="12" spans="1:16" x14ac:dyDescent="0.25">
      <c r="A12" s="120" t="s">
        <v>2633</v>
      </c>
      <c r="B12" s="138" t="s">
        <v>2634</v>
      </c>
      <c r="C12" s="139">
        <v>43865</v>
      </c>
      <c r="D12" s="140">
        <v>43864</v>
      </c>
      <c r="E12" s="141"/>
      <c r="F12" s="141" t="s">
        <v>2635</v>
      </c>
      <c r="G12" s="141" t="s">
        <v>2636</v>
      </c>
      <c r="H12" s="141">
        <v>5138221</v>
      </c>
      <c r="I12" s="142" t="s">
        <v>2591</v>
      </c>
      <c r="J12" s="143" t="s">
        <v>171</v>
      </c>
      <c r="K12" s="144" t="s">
        <v>29</v>
      </c>
      <c r="L12" s="138" t="s">
        <v>2637</v>
      </c>
      <c r="M12" s="142" t="s">
        <v>2638</v>
      </c>
      <c r="N12" s="138" t="s">
        <v>2639</v>
      </c>
      <c r="O12" s="138" t="s">
        <v>2640</v>
      </c>
      <c r="P12" s="138" t="s">
        <v>2596</v>
      </c>
    </row>
    <row r="13" spans="1:16" ht="30" x14ac:dyDescent="0.25">
      <c r="A13" s="120" t="s">
        <v>2641</v>
      </c>
      <c r="B13" s="138"/>
      <c r="C13" s="139">
        <v>43865</v>
      </c>
      <c r="D13" s="140">
        <v>43853</v>
      </c>
      <c r="E13" s="141"/>
      <c r="F13" s="141" t="s">
        <v>2642</v>
      </c>
      <c r="G13" s="141" t="s">
        <v>2643</v>
      </c>
      <c r="H13" s="141">
        <v>4986245</v>
      </c>
      <c r="I13" s="142" t="s">
        <v>2591</v>
      </c>
      <c r="J13" s="143" t="s">
        <v>171</v>
      </c>
      <c r="K13" s="144" t="s">
        <v>29</v>
      </c>
      <c r="L13" s="138" t="s">
        <v>1046</v>
      </c>
      <c r="M13" s="142" t="s">
        <v>2644</v>
      </c>
      <c r="N13" s="138" t="s">
        <v>2645</v>
      </c>
      <c r="O13" s="138"/>
      <c r="P13" s="138" t="s">
        <v>2596</v>
      </c>
    </row>
    <row r="14" spans="1:16" x14ac:dyDescent="0.25">
      <c r="A14" s="120" t="s">
        <v>2646</v>
      </c>
      <c r="B14" s="138"/>
      <c r="C14" s="139">
        <v>43844</v>
      </c>
      <c r="D14" s="140">
        <v>43844</v>
      </c>
      <c r="E14" s="141"/>
      <c r="F14" s="141" t="s">
        <v>2647</v>
      </c>
      <c r="G14" s="141"/>
      <c r="H14" s="141">
        <v>4874937</v>
      </c>
      <c r="I14" s="142" t="s">
        <v>2648</v>
      </c>
      <c r="J14" s="143" t="s">
        <v>171</v>
      </c>
      <c r="K14" s="144"/>
      <c r="L14" s="138" t="s">
        <v>2649</v>
      </c>
      <c r="M14" s="138" t="s">
        <v>2650</v>
      </c>
      <c r="N14" s="138" t="s">
        <v>2651</v>
      </c>
      <c r="O14" s="138" t="s">
        <v>2652</v>
      </c>
      <c r="P14" s="138" t="s">
        <v>2596</v>
      </c>
    </row>
    <row r="15" spans="1:16" x14ac:dyDescent="0.25">
      <c r="A15" s="120" t="s">
        <v>2653</v>
      </c>
      <c r="B15" s="138"/>
      <c r="C15" s="139">
        <v>43844</v>
      </c>
      <c r="D15" s="140">
        <v>43844</v>
      </c>
      <c r="E15" s="141"/>
      <c r="F15" s="141" t="s">
        <v>2647</v>
      </c>
      <c r="G15" s="141"/>
      <c r="H15" s="141">
        <v>4874937</v>
      </c>
      <c r="I15" s="142" t="s">
        <v>2648</v>
      </c>
      <c r="J15" s="143" t="s">
        <v>171</v>
      </c>
      <c r="K15" s="144"/>
      <c r="L15" s="138" t="s">
        <v>2649</v>
      </c>
      <c r="M15" s="138" t="s">
        <v>2650</v>
      </c>
      <c r="N15" s="138" t="s">
        <v>2654</v>
      </c>
      <c r="O15" s="138" t="s">
        <v>2652</v>
      </c>
      <c r="P15" s="138" t="s">
        <v>2596</v>
      </c>
    </row>
    <row r="16" spans="1:16" x14ac:dyDescent="0.25">
      <c r="A16" s="120" t="s">
        <v>2655</v>
      </c>
      <c r="B16" s="138" t="s">
        <v>2656</v>
      </c>
      <c r="C16" s="139">
        <v>43870</v>
      </c>
      <c r="D16" s="140">
        <v>43872</v>
      </c>
      <c r="E16" s="141"/>
      <c r="F16" s="141" t="s">
        <v>2657</v>
      </c>
      <c r="G16" s="141"/>
      <c r="H16" s="141">
        <v>5260416</v>
      </c>
      <c r="I16" s="142" t="s">
        <v>2591</v>
      </c>
      <c r="J16" s="143" t="s">
        <v>171</v>
      </c>
      <c r="K16" s="144" t="s">
        <v>29</v>
      </c>
      <c r="L16" s="138" t="s">
        <v>2658</v>
      </c>
      <c r="M16" s="142" t="s">
        <v>2659</v>
      </c>
      <c r="N16" s="138" t="s">
        <v>2660</v>
      </c>
      <c r="O16" s="138" t="s">
        <v>2661</v>
      </c>
      <c r="P16" s="138" t="s">
        <v>2596</v>
      </c>
    </row>
    <row r="17" spans="1:16" x14ac:dyDescent="0.25">
      <c r="A17" s="120" t="s">
        <v>2662</v>
      </c>
      <c r="B17" s="138"/>
      <c r="C17" s="139">
        <v>43873</v>
      </c>
      <c r="D17" s="140">
        <v>43873</v>
      </c>
      <c r="E17" s="141"/>
      <c r="F17" s="141" t="s">
        <v>2663</v>
      </c>
      <c r="G17" s="141"/>
      <c r="H17" s="141">
        <v>5326047</v>
      </c>
      <c r="I17" s="142" t="s">
        <v>2591</v>
      </c>
      <c r="J17" s="143" t="s">
        <v>171</v>
      </c>
      <c r="K17" s="144" t="s">
        <v>29</v>
      </c>
      <c r="L17" s="138" t="s">
        <v>2664</v>
      </c>
      <c r="M17" s="142" t="s">
        <v>2665</v>
      </c>
      <c r="N17" s="138" t="s">
        <v>2666</v>
      </c>
      <c r="O17" s="138"/>
      <c r="P17" s="138" t="s">
        <v>2596</v>
      </c>
    </row>
    <row r="18" spans="1:16" x14ac:dyDescent="0.25">
      <c r="A18" s="120" t="s">
        <v>2667</v>
      </c>
      <c r="B18" s="138"/>
      <c r="C18" s="139">
        <v>43874</v>
      </c>
      <c r="D18" s="140" t="s">
        <v>2668</v>
      </c>
      <c r="E18" s="141"/>
      <c r="F18" s="141" t="s">
        <v>2669</v>
      </c>
      <c r="G18" s="141"/>
      <c r="H18" s="141" t="s">
        <v>2670</v>
      </c>
      <c r="I18" s="142" t="s">
        <v>2591</v>
      </c>
      <c r="J18" s="143" t="s">
        <v>171</v>
      </c>
      <c r="K18" s="144" t="s">
        <v>29</v>
      </c>
      <c r="L18" s="138" t="s">
        <v>1182</v>
      </c>
      <c r="M18" s="142" t="s">
        <v>2671</v>
      </c>
      <c r="N18" s="138" t="s">
        <v>2672</v>
      </c>
      <c r="O18" s="138"/>
      <c r="P18" s="138" t="s">
        <v>2596</v>
      </c>
    </row>
    <row r="19" spans="1:16" x14ac:dyDescent="0.25">
      <c r="A19" s="120" t="s">
        <v>2673</v>
      </c>
      <c r="B19" s="138" t="s">
        <v>2674</v>
      </c>
      <c r="C19" s="139">
        <v>43878</v>
      </c>
      <c r="D19" s="140">
        <v>43878</v>
      </c>
      <c r="E19" s="141"/>
      <c r="F19" s="141" t="s">
        <v>2675</v>
      </c>
      <c r="G19" s="141"/>
      <c r="H19" s="141">
        <v>5392196</v>
      </c>
      <c r="I19" s="142" t="s">
        <v>2591</v>
      </c>
      <c r="J19" s="143" t="s">
        <v>171</v>
      </c>
      <c r="K19" s="144" t="s">
        <v>29</v>
      </c>
      <c r="L19" s="138" t="s">
        <v>2623</v>
      </c>
      <c r="M19" s="142" t="s">
        <v>2624</v>
      </c>
      <c r="N19" s="138" t="s">
        <v>2676</v>
      </c>
      <c r="O19" s="138" t="s">
        <v>2677</v>
      </c>
      <c r="P19" s="138" t="s">
        <v>2596</v>
      </c>
    </row>
    <row r="20" spans="1:16" x14ac:dyDescent="0.25">
      <c r="A20" s="120" t="s">
        <v>2678</v>
      </c>
      <c r="B20" s="138" t="s">
        <v>2679</v>
      </c>
      <c r="C20" s="139">
        <v>43881</v>
      </c>
      <c r="D20" s="140">
        <v>43881</v>
      </c>
      <c r="E20" s="141"/>
      <c r="F20" s="141" t="s">
        <v>2680</v>
      </c>
      <c r="G20" s="141"/>
      <c r="H20" s="141">
        <v>5484949</v>
      </c>
      <c r="I20" s="142" t="s">
        <v>2591</v>
      </c>
      <c r="J20" s="143" t="s">
        <v>171</v>
      </c>
      <c r="K20" s="144" t="s">
        <v>29</v>
      </c>
      <c r="L20" s="138" t="s">
        <v>2623</v>
      </c>
      <c r="M20" s="142" t="s">
        <v>2624</v>
      </c>
      <c r="N20" s="138" t="s">
        <v>2681</v>
      </c>
      <c r="O20" s="138"/>
      <c r="P20" s="138" t="s">
        <v>2596</v>
      </c>
    </row>
    <row r="21" spans="1:16" x14ac:dyDescent="0.25">
      <c r="A21" s="120" t="s">
        <v>2682</v>
      </c>
      <c r="B21" s="138"/>
      <c r="C21" s="139">
        <v>43882</v>
      </c>
      <c r="D21" s="140">
        <v>43882</v>
      </c>
      <c r="E21" s="141"/>
      <c r="F21" s="141" t="s">
        <v>2683</v>
      </c>
      <c r="G21" s="141"/>
      <c r="H21" s="141">
        <v>5499364</v>
      </c>
      <c r="I21" s="142" t="s">
        <v>2684</v>
      </c>
      <c r="J21" s="143" t="s">
        <v>189</v>
      </c>
      <c r="K21" s="144"/>
      <c r="L21" s="138" t="s">
        <v>2685</v>
      </c>
      <c r="M21" s="142" t="s">
        <v>2659</v>
      </c>
      <c r="N21" s="138" t="s">
        <v>2686</v>
      </c>
      <c r="O21" s="138"/>
      <c r="P21" s="138" t="s">
        <v>2596</v>
      </c>
    </row>
    <row r="22" spans="1:16" x14ac:dyDescent="0.25">
      <c r="A22" s="120" t="s">
        <v>2687</v>
      </c>
      <c r="B22" s="138"/>
      <c r="C22" s="139"/>
      <c r="D22" s="140"/>
      <c r="E22" s="141"/>
      <c r="F22" s="141" t="s">
        <v>2688</v>
      </c>
      <c r="G22" s="141"/>
      <c r="H22" s="141">
        <v>5520624</v>
      </c>
      <c r="I22" s="142" t="s">
        <v>2684</v>
      </c>
      <c r="J22" s="143"/>
      <c r="K22" s="144"/>
      <c r="L22" s="138"/>
      <c r="M22" s="142"/>
      <c r="N22" s="138"/>
      <c r="O22" s="138"/>
      <c r="P22" s="138"/>
    </row>
    <row r="23" spans="1:16" x14ac:dyDescent="0.25">
      <c r="A23" s="120" t="s">
        <v>2689</v>
      </c>
      <c r="B23" s="138"/>
      <c r="C23" s="139">
        <v>43888</v>
      </c>
      <c r="D23" s="140">
        <v>43888</v>
      </c>
      <c r="E23" s="141"/>
      <c r="F23" s="141"/>
      <c r="G23" s="141"/>
      <c r="H23" s="141">
        <v>5533922</v>
      </c>
      <c r="I23" s="142" t="s">
        <v>2591</v>
      </c>
      <c r="J23" s="143" t="s">
        <v>171</v>
      </c>
      <c r="K23" s="144" t="s">
        <v>29</v>
      </c>
      <c r="L23" s="138" t="s">
        <v>2690</v>
      </c>
      <c r="M23" s="142" t="s">
        <v>2593</v>
      </c>
      <c r="N23" s="138" t="s">
        <v>2691</v>
      </c>
      <c r="O23" s="138" t="s">
        <v>2692</v>
      </c>
      <c r="P23" s="138" t="s">
        <v>2596</v>
      </c>
    </row>
    <row r="24" spans="1:16" x14ac:dyDescent="0.25">
      <c r="A24" s="120" t="s">
        <v>2693</v>
      </c>
      <c r="B24" s="138"/>
      <c r="C24" s="139">
        <v>43875</v>
      </c>
      <c r="D24" s="140">
        <v>43875</v>
      </c>
      <c r="E24" s="141" t="s">
        <v>2669</v>
      </c>
      <c r="F24" s="141" t="s">
        <v>2694</v>
      </c>
      <c r="G24" s="141"/>
      <c r="H24" s="141"/>
      <c r="I24" s="142" t="s">
        <v>2591</v>
      </c>
      <c r="J24" s="143" t="s">
        <v>171</v>
      </c>
      <c r="K24" s="144" t="s">
        <v>29</v>
      </c>
      <c r="L24" s="138"/>
      <c r="M24" s="142"/>
      <c r="N24" s="138" t="s">
        <v>2695</v>
      </c>
      <c r="O24" s="138"/>
      <c r="P24" s="138" t="s">
        <v>2596</v>
      </c>
    </row>
    <row r="25" spans="1:16" x14ac:dyDescent="0.25">
      <c r="A25" s="120" t="s">
        <v>2696</v>
      </c>
      <c r="B25" s="138"/>
      <c r="C25" s="139">
        <v>43888</v>
      </c>
      <c r="D25" s="140">
        <v>43888</v>
      </c>
      <c r="E25" s="141"/>
      <c r="F25" s="141" t="s">
        <v>2697</v>
      </c>
      <c r="G25" s="141" t="s">
        <v>2698</v>
      </c>
      <c r="H25" s="141" t="s">
        <v>2699</v>
      </c>
      <c r="I25" s="142" t="s">
        <v>2591</v>
      </c>
      <c r="J25" s="143" t="s">
        <v>171</v>
      </c>
      <c r="K25" s="144" t="s">
        <v>29</v>
      </c>
      <c r="L25" s="138" t="s">
        <v>2600</v>
      </c>
      <c r="M25" s="142" t="s">
        <v>2700</v>
      </c>
      <c r="N25" s="138" t="s">
        <v>2701</v>
      </c>
      <c r="O25" s="138"/>
      <c r="P25" s="138" t="s">
        <v>2596</v>
      </c>
    </row>
    <row r="26" spans="1:16" x14ac:dyDescent="0.25">
      <c r="A26" s="120" t="s">
        <v>2702</v>
      </c>
      <c r="B26" s="138"/>
      <c r="C26" s="139">
        <v>43900</v>
      </c>
      <c r="D26" s="140">
        <v>43894</v>
      </c>
      <c r="E26" s="141"/>
      <c r="F26" s="141" t="s">
        <v>2703</v>
      </c>
      <c r="G26" s="141"/>
      <c r="H26" s="141" t="s">
        <v>2704</v>
      </c>
      <c r="I26" s="142" t="s">
        <v>2705</v>
      </c>
      <c r="J26" s="143" t="s">
        <v>189</v>
      </c>
      <c r="K26" s="144"/>
      <c r="L26" s="138" t="s">
        <v>2623</v>
      </c>
      <c r="M26" s="142" t="s">
        <v>2624</v>
      </c>
      <c r="N26" s="138" t="s">
        <v>2706</v>
      </c>
      <c r="O26" s="138"/>
      <c r="P26" s="138"/>
    </row>
    <row r="27" spans="1:16" ht="30" x14ac:dyDescent="0.25">
      <c r="A27" s="120" t="s">
        <v>2707</v>
      </c>
      <c r="B27" s="155" t="s">
        <v>2708</v>
      </c>
      <c r="C27" s="139">
        <v>43901</v>
      </c>
      <c r="D27" s="140">
        <v>43894</v>
      </c>
      <c r="E27" s="141"/>
      <c r="F27" s="141" t="s">
        <v>2709</v>
      </c>
      <c r="G27" s="141" t="s">
        <v>2710</v>
      </c>
      <c r="H27" s="141" t="s">
        <v>2711</v>
      </c>
      <c r="I27" s="142" t="s">
        <v>2591</v>
      </c>
      <c r="J27" s="143"/>
      <c r="K27" s="144" t="s">
        <v>48</v>
      </c>
      <c r="L27" s="138" t="s">
        <v>837</v>
      </c>
      <c r="M27" s="142" t="s">
        <v>2624</v>
      </c>
      <c r="N27" s="138" t="s">
        <v>2712</v>
      </c>
      <c r="O27" s="138" t="s">
        <v>2713</v>
      </c>
      <c r="P27" s="138"/>
    </row>
    <row r="28" spans="1:16" ht="30" x14ac:dyDescent="0.25">
      <c r="A28" s="120" t="s">
        <v>2714</v>
      </c>
      <c r="B28" s="138" t="s">
        <v>2715</v>
      </c>
      <c r="C28" s="139" t="s">
        <v>2716</v>
      </c>
      <c r="D28" s="140">
        <v>43894</v>
      </c>
      <c r="E28" s="141"/>
      <c r="F28" s="141" t="s">
        <v>2717</v>
      </c>
      <c r="G28" s="141" t="s">
        <v>2718</v>
      </c>
      <c r="H28" s="141" t="s">
        <v>2719</v>
      </c>
      <c r="I28" s="142" t="s">
        <v>2591</v>
      </c>
      <c r="J28" s="143"/>
      <c r="K28" s="144" t="s">
        <v>48</v>
      </c>
      <c r="L28" s="138" t="s">
        <v>837</v>
      </c>
      <c r="M28" s="142" t="s">
        <v>2624</v>
      </c>
      <c r="N28" s="120" t="s">
        <v>2720</v>
      </c>
      <c r="O28" s="138" t="s">
        <v>2721</v>
      </c>
      <c r="P28" s="138"/>
    </row>
    <row r="29" spans="1:16" ht="30" x14ac:dyDescent="0.25">
      <c r="A29" s="120" t="s">
        <v>2722</v>
      </c>
      <c r="B29" s="138"/>
      <c r="C29" s="139">
        <v>43901</v>
      </c>
      <c r="D29" s="140">
        <v>43901</v>
      </c>
      <c r="E29" s="141"/>
      <c r="F29" s="141" t="s">
        <v>2723</v>
      </c>
      <c r="G29" s="141" t="s">
        <v>2710</v>
      </c>
      <c r="H29" s="141" t="s">
        <v>2724</v>
      </c>
      <c r="I29" s="142" t="s">
        <v>2591</v>
      </c>
      <c r="J29" s="143"/>
      <c r="K29" s="144" t="s">
        <v>48</v>
      </c>
      <c r="L29" s="138" t="s">
        <v>837</v>
      </c>
      <c r="M29" s="142" t="s">
        <v>2624</v>
      </c>
      <c r="N29" s="138" t="s">
        <v>2725</v>
      </c>
      <c r="O29" s="138" t="s">
        <v>2726</v>
      </c>
      <c r="P29" s="138"/>
    </row>
    <row r="30" spans="1:16" ht="30" x14ac:dyDescent="0.25">
      <c r="A30" s="120" t="s">
        <v>2727</v>
      </c>
      <c r="B30" s="138" t="s">
        <v>2728</v>
      </c>
      <c r="C30" s="139">
        <v>43907</v>
      </c>
      <c r="D30" s="140">
        <v>43907</v>
      </c>
      <c r="E30" s="141"/>
      <c r="F30" s="141" t="s">
        <v>2729</v>
      </c>
      <c r="G30" s="141"/>
      <c r="H30" s="141">
        <v>5742370</v>
      </c>
      <c r="I30" s="142" t="s">
        <v>2591</v>
      </c>
      <c r="J30" s="143"/>
      <c r="K30" s="144" t="s">
        <v>10</v>
      </c>
      <c r="L30" s="138" t="s">
        <v>96</v>
      </c>
      <c r="M30" s="142" t="s">
        <v>2730</v>
      </c>
      <c r="N30" s="138" t="s">
        <v>2731</v>
      </c>
      <c r="O30" s="138" t="s">
        <v>2732</v>
      </c>
      <c r="P30" s="138"/>
    </row>
    <row r="31" spans="1:16" ht="30" x14ac:dyDescent="0.25">
      <c r="A31" s="120" t="s">
        <v>2733</v>
      </c>
      <c r="B31" s="155" t="s">
        <v>2734</v>
      </c>
      <c r="C31" s="139">
        <v>43913</v>
      </c>
      <c r="D31" s="140">
        <v>43910</v>
      </c>
      <c r="E31" s="141"/>
      <c r="F31" s="141" t="s">
        <v>2735</v>
      </c>
      <c r="G31" s="141" t="s">
        <v>2736</v>
      </c>
      <c r="H31" s="141" t="s">
        <v>2737</v>
      </c>
      <c r="I31" s="142" t="s">
        <v>2591</v>
      </c>
      <c r="J31" s="143"/>
      <c r="K31" s="144" t="s">
        <v>71</v>
      </c>
      <c r="L31" s="138" t="s">
        <v>2738</v>
      </c>
      <c r="M31" s="142" t="s">
        <v>2739</v>
      </c>
      <c r="N31" s="138" t="s">
        <v>2740</v>
      </c>
      <c r="O31" s="138" t="s">
        <v>2741</v>
      </c>
      <c r="P31" s="138"/>
    </row>
    <row r="32" spans="1:16" ht="30" x14ac:dyDescent="0.25">
      <c r="A32" s="120" t="s">
        <v>2742</v>
      </c>
      <c r="B32" s="138" t="s">
        <v>2743</v>
      </c>
      <c r="C32" s="139">
        <v>43917</v>
      </c>
      <c r="D32" s="140">
        <v>43916</v>
      </c>
      <c r="E32" s="141"/>
      <c r="F32" s="141" t="s">
        <v>2744</v>
      </c>
      <c r="G32" s="141" t="s">
        <v>2745</v>
      </c>
      <c r="H32" s="141" t="s">
        <v>2746</v>
      </c>
      <c r="I32" s="142" t="s">
        <v>2591</v>
      </c>
      <c r="J32" s="143"/>
      <c r="K32" s="144" t="s">
        <v>54</v>
      </c>
      <c r="L32" s="138" t="s">
        <v>2747</v>
      </c>
      <c r="M32" s="142" t="s">
        <v>2748</v>
      </c>
      <c r="N32" s="138" t="s">
        <v>2749</v>
      </c>
      <c r="O32" s="138" t="s">
        <v>2750</v>
      </c>
      <c r="P32" s="138"/>
    </row>
    <row r="33" spans="1:16" ht="16.5" x14ac:dyDescent="0.25">
      <c r="A33" s="120" t="s">
        <v>2751</v>
      </c>
      <c r="B33" s="155" t="s">
        <v>2752</v>
      </c>
      <c r="C33" s="139">
        <v>43937</v>
      </c>
      <c r="D33" s="140">
        <v>43936</v>
      </c>
      <c r="E33" s="141"/>
      <c r="F33" s="141" t="s">
        <v>2753</v>
      </c>
      <c r="G33" s="141" t="s">
        <v>2754</v>
      </c>
      <c r="H33" s="141" t="s">
        <v>2755</v>
      </c>
      <c r="I33" s="142" t="s">
        <v>2591</v>
      </c>
      <c r="J33" s="143"/>
      <c r="K33" s="144"/>
      <c r="L33" s="138" t="s">
        <v>266</v>
      </c>
      <c r="M33" s="142" t="s">
        <v>2638</v>
      </c>
      <c r="N33" s="138" t="s">
        <v>2756</v>
      </c>
      <c r="O33" s="138" t="s">
        <v>2757</v>
      </c>
      <c r="P33" s="138"/>
    </row>
    <row r="34" spans="1:16" x14ac:dyDescent="0.25">
      <c r="A34" s="120" t="s">
        <v>2758</v>
      </c>
      <c r="B34" s="138"/>
      <c r="C34" s="139">
        <v>43938</v>
      </c>
      <c r="D34" s="140">
        <v>43938</v>
      </c>
      <c r="E34" s="141"/>
      <c r="F34" s="141" t="s">
        <v>2759</v>
      </c>
      <c r="G34" s="141" t="s">
        <v>2760</v>
      </c>
      <c r="H34" s="141" t="s">
        <v>2761</v>
      </c>
      <c r="I34" s="142" t="s">
        <v>2684</v>
      </c>
      <c r="J34" s="143"/>
      <c r="K34" s="144"/>
      <c r="L34" s="138" t="s">
        <v>2762</v>
      </c>
      <c r="M34" s="142" t="s">
        <v>2624</v>
      </c>
      <c r="N34" s="138" t="s">
        <v>2763</v>
      </c>
      <c r="O34" s="138" t="s">
        <v>2764</v>
      </c>
      <c r="P34" s="138"/>
    </row>
    <row r="35" spans="1:16" x14ac:dyDescent="0.25">
      <c r="A35" s="120" t="s">
        <v>2765</v>
      </c>
      <c r="B35" s="138" t="s">
        <v>2766</v>
      </c>
      <c r="C35" s="139">
        <v>43944</v>
      </c>
      <c r="D35" s="140">
        <v>43944</v>
      </c>
      <c r="E35" s="141"/>
      <c r="F35" s="141" t="s">
        <v>2767</v>
      </c>
      <c r="G35" s="141" t="s">
        <v>2760</v>
      </c>
      <c r="H35" s="141" t="s">
        <v>2768</v>
      </c>
      <c r="I35" s="142" t="s">
        <v>2591</v>
      </c>
      <c r="J35" s="143" t="s">
        <v>187</v>
      </c>
      <c r="K35" s="144"/>
      <c r="L35" s="138"/>
      <c r="M35" s="142" t="s">
        <v>2624</v>
      </c>
      <c r="N35" s="138" t="s">
        <v>2769</v>
      </c>
      <c r="O35" s="138" t="s">
        <v>2764</v>
      </c>
      <c r="P35" s="138"/>
    </row>
    <row r="36" spans="1:16" ht="30" x14ac:dyDescent="0.25">
      <c r="A36" s="120" t="s">
        <v>2770</v>
      </c>
      <c r="B36" s="138"/>
      <c r="C36" s="139">
        <v>43950</v>
      </c>
      <c r="D36" s="140">
        <v>43938</v>
      </c>
      <c r="E36" s="141"/>
      <c r="F36" s="141" t="s">
        <v>2771</v>
      </c>
      <c r="G36" s="141" t="s">
        <v>2772</v>
      </c>
      <c r="H36" s="141" t="s">
        <v>2773</v>
      </c>
      <c r="I36" s="142" t="s">
        <v>2591</v>
      </c>
      <c r="J36" s="143"/>
      <c r="K36" s="144"/>
      <c r="L36" s="138" t="s">
        <v>1182</v>
      </c>
      <c r="M36" s="142" t="s">
        <v>2774</v>
      </c>
      <c r="N36" s="138" t="s">
        <v>2775</v>
      </c>
      <c r="O36" s="138" t="s">
        <v>2626</v>
      </c>
      <c r="P36" s="138"/>
    </row>
    <row r="37" spans="1:16" ht="90" x14ac:dyDescent="0.25">
      <c r="A37" s="120" t="s">
        <v>6462</v>
      </c>
      <c r="B37" s="138"/>
      <c r="C37" s="139">
        <v>43950</v>
      </c>
      <c r="D37" s="140">
        <v>43948</v>
      </c>
      <c r="E37" s="141"/>
      <c r="F37" s="141" t="s">
        <v>2776</v>
      </c>
      <c r="G37" s="141"/>
      <c r="H37" s="141"/>
      <c r="I37" s="142" t="s">
        <v>2591</v>
      </c>
      <c r="J37" s="143"/>
      <c r="K37" s="144"/>
      <c r="L37" s="138" t="s">
        <v>1182</v>
      </c>
      <c r="M37" s="142" t="s">
        <v>2777</v>
      </c>
      <c r="N37" s="138" t="s">
        <v>2778</v>
      </c>
      <c r="O37" s="138"/>
      <c r="P37" s="138"/>
    </row>
    <row r="38" spans="1:16" x14ac:dyDescent="0.25">
      <c r="A38" s="120" t="s">
        <v>2779</v>
      </c>
      <c r="B38" s="141" t="s">
        <v>2780</v>
      </c>
      <c r="C38" s="139">
        <v>43952</v>
      </c>
      <c r="D38" s="141" t="s">
        <v>2780</v>
      </c>
      <c r="E38" s="141" t="s">
        <v>2780</v>
      </c>
      <c r="F38" s="141" t="s">
        <v>2780</v>
      </c>
      <c r="G38" s="141" t="s">
        <v>2780</v>
      </c>
      <c r="H38" s="141" t="s">
        <v>2780</v>
      </c>
      <c r="I38" s="142" t="s">
        <v>2684</v>
      </c>
      <c r="J38" s="143" t="s">
        <v>189</v>
      </c>
      <c r="K38" s="144" t="s">
        <v>71</v>
      </c>
      <c r="L38" s="138" t="s">
        <v>2781</v>
      </c>
      <c r="M38" s="142" t="s">
        <v>2782</v>
      </c>
      <c r="N38" s="138" t="s">
        <v>2783</v>
      </c>
      <c r="O38" s="138" t="s">
        <v>2784</v>
      </c>
      <c r="P38" s="138"/>
    </row>
    <row r="39" spans="1:16" ht="30" x14ac:dyDescent="0.25">
      <c r="A39" s="120" t="s">
        <v>2785</v>
      </c>
      <c r="B39" s="138" t="s">
        <v>2786</v>
      </c>
      <c r="C39" s="139">
        <v>43949</v>
      </c>
      <c r="D39" s="140">
        <v>43948</v>
      </c>
      <c r="E39" s="141"/>
      <c r="F39" s="141" t="s">
        <v>2787</v>
      </c>
      <c r="G39" s="141"/>
      <c r="H39" s="141"/>
      <c r="I39" s="142" t="s">
        <v>2591</v>
      </c>
      <c r="J39" s="143" t="s">
        <v>187</v>
      </c>
      <c r="K39" s="144"/>
      <c r="L39" s="138" t="s">
        <v>1182</v>
      </c>
      <c r="M39" s="142" t="s">
        <v>2788</v>
      </c>
      <c r="N39" s="138" t="s">
        <v>2789</v>
      </c>
      <c r="O39" s="138"/>
      <c r="P39" s="138"/>
    </row>
    <row r="40" spans="1:16" x14ac:dyDescent="0.25">
      <c r="A40" s="120" t="s">
        <v>2790</v>
      </c>
      <c r="B40" s="138" t="s">
        <v>2791</v>
      </c>
      <c r="C40" s="139">
        <v>43955</v>
      </c>
      <c r="D40" s="140">
        <v>43955</v>
      </c>
      <c r="E40" s="141"/>
      <c r="F40" s="141" t="s">
        <v>2792</v>
      </c>
      <c r="G40" s="141" t="s">
        <v>2793</v>
      </c>
      <c r="H40" s="141"/>
      <c r="I40" s="142" t="s">
        <v>2591</v>
      </c>
      <c r="J40" s="143" t="s">
        <v>178</v>
      </c>
      <c r="K40" s="144"/>
      <c r="L40" s="138" t="s">
        <v>2794</v>
      </c>
      <c r="M40" s="142" t="s">
        <v>2795</v>
      </c>
      <c r="N40" s="138" t="s">
        <v>2796</v>
      </c>
      <c r="O40" s="138" t="s">
        <v>2797</v>
      </c>
      <c r="P40" s="138"/>
    </row>
    <row r="41" spans="1:16" x14ac:dyDescent="0.25">
      <c r="A41" s="120" t="s">
        <v>2798</v>
      </c>
      <c r="B41" s="138" t="s">
        <v>2799</v>
      </c>
      <c r="C41" s="139">
        <v>43955</v>
      </c>
      <c r="D41" s="140">
        <v>43955</v>
      </c>
      <c r="E41" s="141"/>
      <c r="F41" s="141" t="s">
        <v>2800</v>
      </c>
      <c r="G41" s="141"/>
      <c r="H41" s="141"/>
      <c r="I41" s="142" t="s">
        <v>2705</v>
      </c>
      <c r="J41" s="143"/>
      <c r="K41" s="144" t="s">
        <v>10</v>
      </c>
      <c r="L41" s="138" t="s">
        <v>2690</v>
      </c>
      <c r="M41" s="142" t="s">
        <v>2801</v>
      </c>
      <c r="N41" s="138" t="s">
        <v>2802</v>
      </c>
      <c r="O41" s="138" t="s">
        <v>2803</v>
      </c>
      <c r="P41" s="138"/>
    </row>
    <row r="42" spans="1:16" x14ac:dyDescent="0.25">
      <c r="A42" s="120" t="s">
        <v>2804</v>
      </c>
      <c r="B42" s="138"/>
      <c r="C42" s="139">
        <v>43958</v>
      </c>
      <c r="D42" s="140">
        <v>43958</v>
      </c>
      <c r="E42" s="141"/>
      <c r="F42" s="141" t="s">
        <v>2805</v>
      </c>
      <c r="G42" s="141" t="s">
        <v>2806</v>
      </c>
      <c r="H42" s="141" t="s">
        <v>2807</v>
      </c>
      <c r="I42" s="142" t="s">
        <v>2591</v>
      </c>
      <c r="J42" s="143" t="s">
        <v>178</v>
      </c>
      <c r="K42" s="144"/>
      <c r="L42" s="138" t="s">
        <v>2690</v>
      </c>
      <c r="M42" s="142" t="s">
        <v>2801</v>
      </c>
      <c r="N42" s="138" t="s">
        <v>2808</v>
      </c>
      <c r="O42" s="138" t="s">
        <v>2809</v>
      </c>
      <c r="P42" s="138"/>
    </row>
    <row r="43" spans="1:16" x14ac:dyDescent="0.25">
      <c r="A43" s="120" t="s">
        <v>2810</v>
      </c>
      <c r="B43" s="138"/>
      <c r="C43" s="139">
        <v>43959</v>
      </c>
      <c r="D43" s="140">
        <v>43959</v>
      </c>
      <c r="E43" s="141"/>
      <c r="F43" s="141" t="s">
        <v>2811</v>
      </c>
      <c r="G43" s="141" t="s">
        <v>2812</v>
      </c>
      <c r="H43" s="141" t="s">
        <v>2813</v>
      </c>
      <c r="I43" s="142" t="s">
        <v>2705</v>
      </c>
      <c r="J43" s="143" t="s">
        <v>178</v>
      </c>
      <c r="K43" s="144"/>
      <c r="L43" s="138" t="s">
        <v>2814</v>
      </c>
      <c r="M43" s="142" t="s">
        <v>2624</v>
      </c>
      <c r="N43" s="138" t="s">
        <v>2815</v>
      </c>
      <c r="O43" s="138"/>
      <c r="P43" s="138"/>
    </row>
    <row r="44" spans="1:16" x14ac:dyDescent="0.25">
      <c r="A44" s="120" t="s">
        <v>2816</v>
      </c>
      <c r="B44" s="138" t="s">
        <v>2817</v>
      </c>
      <c r="C44" s="139">
        <v>43970</v>
      </c>
      <c r="D44" s="140">
        <v>43970</v>
      </c>
      <c r="E44" s="141"/>
      <c r="F44" s="141" t="s">
        <v>2818</v>
      </c>
      <c r="G44" s="141" t="s">
        <v>2819</v>
      </c>
      <c r="H44" s="141" t="s">
        <v>2820</v>
      </c>
      <c r="I44" s="142" t="s">
        <v>2591</v>
      </c>
      <c r="J44" s="143"/>
      <c r="K44" s="144"/>
      <c r="L44" s="138" t="s">
        <v>2762</v>
      </c>
      <c r="M44" s="142" t="s">
        <v>2624</v>
      </c>
      <c r="N44" s="138" t="s">
        <v>2821</v>
      </c>
      <c r="O44" s="138" t="s">
        <v>2822</v>
      </c>
      <c r="P44" s="138"/>
    </row>
    <row r="45" spans="1:16" x14ac:dyDescent="0.25">
      <c r="A45" s="120" t="s">
        <v>2823</v>
      </c>
      <c r="B45" s="138" t="s">
        <v>2824</v>
      </c>
      <c r="C45" s="139">
        <v>43971</v>
      </c>
      <c r="D45" s="140">
        <v>43962</v>
      </c>
      <c r="E45" s="141"/>
      <c r="F45" s="141" t="s">
        <v>2825</v>
      </c>
      <c r="G45" s="141" t="s">
        <v>2826</v>
      </c>
      <c r="H45" s="141" t="s">
        <v>2827</v>
      </c>
      <c r="I45" s="142" t="s">
        <v>2591</v>
      </c>
      <c r="J45" s="143"/>
      <c r="K45" s="144"/>
      <c r="L45" s="138" t="s">
        <v>2828</v>
      </c>
      <c r="M45" s="142" t="s">
        <v>2829</v>
      </c>
      <c r="N45" s="138" t="s">
        <v>2830</v>
      </c>
      <c r="O45" s="138" t="s">
        <v>2831</v>
      </c>
      <c r="P45" s="138"/>
    </row>
    <row r="46" spans="1:16" x14ac:dyDescent="0.25">
      <c r="A46" s="120" t="s">
        <v>2832</v>
      </c>
      <c r="B46" s="138" t="s">
        <v>2833</v>
      </c>
      <c r="C46" s="139">
        <v>43971</v>
      </c>
      <c r="D46" s="140">
        <v>43962</v>
      </c>
      <c r="E46" s="141"/>
      <c r="F46" s="141" t="s">
        <v>2834</v>
      </c>
      <c r="G46" s="141" t="s">
        <v>2835</v>
      </c>
      <c r="H46" s="141" t="s">
        <v>2836</v>
      </c>
      <c r="I46" s="142" t="s">
        <v>2591</v>
      </c>
      <c r="J46" s="143"/>
      <c r="K46" s="144"/>
      <c r="L46" s="138" t="s">
        <v>2828</v>
      </c>
      <c r="M46" s="142" t="s">
        <v>2829</v>
      </c>
      <c r="N46" s="138" t="s">
        <v>2837</v>
      </c>
      <c r="O46" s="138" t="s">
        <v>2838</v>
      </c>
      <c r="P46" s="138"/>
    </row>
    <row r="47" spans="1:16" x14ac:dyDescent="0.25">
      <c r="A47" s="120" t="s">
        <v>2839</v>
      </c>
      <c r="B47" s="138" t="s">
        <v>2840</v>
      </c>
      <c r="C47" s="139">
        <v>43971</v>
      </c>
      <c r="D47" s="140">
        <v>43962</v>
      </c>
      <c r="E47" s="141"/>
      <c r="F47" s="141" t="s">
        <v>2841</v>
      </c>
      <c r="G47" s="141" t="s">
        <v>2842</v>
      </c>
      <c r="H47" s="141">
        <v>6804608</v>
      </c>
      <c r="I47" s="142" t="s">
        <v>2591</v>
      </c>
      <c r="J47" s="143"/>
      <c r="K47" s="144"/>
      <c r="L47" s="138" t="s">
        <v>2814</v>
      </c>
      <c r="M47" s="142" t="s">
        <v>2624</v>
      </c>
      <c r="N47" s="138" t="s">
        <v>2843</v>
      </c>
      <c r="O47" s="138" t="s">
        <v>293</v>
      </c>
      <c r="P47" s="138"/>
    </row>
    <row r="48" spans="1:16" x14ac:dyDescent="0.25">
      <c r="A48" s="120" t="s">
        <v>2844</v>
      </c>
      <c r="B48" s="138" t="s">
        <v>2845</v>
      </c>
      <c r="C48" s="139">
        <v>43971</v>
      </c>
      <c r="D48" s="140">
        <v>43971</v>
      </c>
      <c r="E48" s="141"/>
      <c r="F48" s="141" t="s">
        <v>2846</v>
      </c>
      <c r="G48" s="141" t="s">
        <v>2847</v>
      </c>
      <c r="H48" s="141">
        <v>6804926</v>
      </c>
      <c r="I48" s="142" t="s">
        <v>2591</v>
      </c>
      <c r="J48" s="143"/>
      <c r="K48" s="144"/>
      <c r="L48" s="138" t="s">
        <v>2814</v>
      </c>
      <c r="M48" s="142" t="s">
        <v>2624</v>
      </c>
      <c r="N48" s="138" t="s">
        <v>2848</v>
      </c>
      <c r="O48" s="138" t="s">
        <v>2849</v>
      </c>
      <c r="P48" s="138"/>
    </row>
    <row r="49" spans="1:16" x14ac:dyDescent="0.25">
      <c r="A49" s="120" t="s">
        <v>2850</v>
      </c>
      <c r="B49" s="138" t="s">
        <v>2851</v>
      </c>
      <c r="C49" s="139">
        <v>43971</v>
      </c>
      <c r="D49" s="140">
        <v>43962</v>
      </c>
      <c r="E49" s="141"/>
      <c r="F49" s="141" t="s">
        <v>2852</v>
      </c>
      <c r="G49" s="141" t="s">
        <v>2853</v>
      </c>
      <c r="H49" s="141" t="s">
        <v>2854</v>
      </c>
      <c r="I49" s="142" t="s">
        <v>2591</v>
      </c>
      <c r="J49" s="143"/>
      <c r="K49" s="144"/>
      <c r="L49" s="138" t="s">
        <v>798</v>
      </c>
      <c r="M49" s="142" t="s">
        <v>2829</v>
      </c>
      <c r="N49" s="138" t="s">
        <v>2855</v>
      </c>
      <c r="O49" s="138" t="s">
        <v>2856</v>
      </c>
      <c r="P49" s="138"/>
    </row>
    <row r="50" spans="1:16" ht="30" x14ac:dyDescent="0.25">
      <c r="A50" s="120" t="s">
        <v>2857</v>
      </c>
      <c r="B50" s="138"/>
      <c r="C50" s="139">
        <v>43971</v>
      </c>
      <c r="D50" s="140">
        <v>43900</v>
      </c>
      <c r="E50" s="141"/>
      <c r="F50" s="141" t="s">
        <v>2858</v>
      </c>
      <c r="G50" s="141" t="s">
        <v>2853</v>
      </c>
      <c r="H50" s="141" t="s">
        <v>2859</v>
      </c>
      <c r="I50" s="142" t="s">
        <v>2684</v>
      </c>
      <c r="J50" s="143" t="s">
        <v>189</v>
      </c>
      <c r="K50" s="144"/>
      <c r="L50" s="138" t="s">
        <v>798</v>
      </c>
      <c r="M50" s="142" t="s">
        <v>2829</v>
      </c>
      <c r="N50" s="138" t="s">
        <v>2860</v>
      </c>
      <c r="O50" s="138" t="s">
        <v>2626</v>
      </c>
      <c r="P50" s="138"/>
    </row>
    <row r="51" spans="1:16" ht="45" x14ac:dyDescent="0.25">
      <c r="A51" s="120" t="s">
        <v>2861</v>
      </c>
      <c r="B51" s="138" t="s">
        <v>2862</v>
      </c>
      <c r="C51" s="139">
        <v>43970</v>
      </c>
      <c r="D51" s="140">
        <v>43970</v>
      </c>
      <c r="E51" s="141"/>
      <c r="F51" s="141" t="s">
        <v>2863</v>
      </c>
      <c r="G51" s="141" t="s">
        <v>2675</v>
      </c>
      <c r="H51" s="141" t="s">
        <v>2864</v>
      </c>
      <c r="I51" s="142" t="s">
        <v>2648</v>
      </c>
      <c r="J51" s="143"/>
      <c r="K51" s="144"/>
      <c r="L51" s="138" t="s">
        <v>895</v>
      </c>
      <c r="M51" s="142" t="s">
        <v>2593</v>
      </c>
      <c r="N51" s="138" t="s">
        <v>2865</v>
      </c>
      <c r="O51" s="138" t="s">
        <v>2866</v>
      </c>
      <c r="P51" s="138"/>
    </row>
    <row r="52" spans="1:16" x14ac:dyDescent="0.25">
      <c r="A52" s="120" t="s">
        <v>2867</v>
      </c>
      <c r="B52" s="138" t="s">
        <v>2868</v>
      </c>
      <c r="C52" s="139">
        <v>43973</v>
      </c>
      <c r="D52" s="140">
        <v>43972</v>
      </c>
      <c r="E52" s="141"/>
      <c r="F52" s="141" t="s">
        <v>2869</v>
      </c>
      <c r="G52" s="141"/>
      <c r="H52" s="141"/>
      <c r="I52" s="142" t="s">
        <v>2591</v>
      </c>
      <c r="J52" s="143"/>
      <c r="K52" s="144"/>
      <c r="L52" s="138" t="s">
        <v>895</v>
      </c>
      <c r="M52" s="142"/>
      <c r="N52" s="138" t="s">
        <v>2870</v>
      </c>
      <c r="O52" s="138" t="s">
        <v>2871</v>
      </c>
      <c r="P52" s="138"/>
    </row>
    <row r="53" spans="1:16" x14ac:dyDescent="0.25">
      <c r="A53" s="120" t="s">
        <v>2872</v>
      </c>
      <c r="B53" s="138"/>
      <c r="C53" s="139">
        <v>43956</v>
      </c>
      <c r="D53" s="140">
        <v>43950</v>
      </c>
      <c r="E53" s="141"/>
      <c r="F53" s="141" t="s">
        <v>2873</v>
      </c>
      <c r="G53" s="141"/>
      <c r="H53" s="141" t="s">
        <v>2874</v>
      </c>
      <c r="I53" s="142" t="s">
        <v>2684</v>
      </c>
      <c r="J53" s="143" t="s">
        <v>189</v>
      </c>
      <c r="K53" s="144"/>
      <c r="L53" s="138" t="s">
        <v>2690</v>
      </c>
      <c r="M53" s="142" t="s">
        <v>2593</v>
      </c>
      <c r="N53" s="138" t="s">
        <v>2875</v>
      </c>
      <c r="O53" s="138"/>
      <c r="P53" s="138"/>
    </row>
    <row r="54" spans="1:16" x14ac:dyDescent="0.25">
      <c r="A54" s="120" t="s">
        <v>2876</v>
      </c>
      <c r="B54" s="138" t="s">
        <v>2877</v>
      </c>
      <c r="C54" s="139">
        <v>43980</v>
      </c>
      <c r="D54" s="140">
        <v>43978</v>
      </c>
      <c r="E54" s="141"/>
      <c r="F54" s="141" t="s">
        <v>2878</v>
      </c>
      <c r="G54" s="141" t="s">
        <v>2879</v>
      </c>
      <c r="H54" s="141" t="s">
        <v>2880</v>
      </c>
      <c r="I54" s="142" t="s">
        <v>2591</v>
      </c>
      <c r="J54" s="143"/>
      <c r="K54" s="144"/>
      <c r="L54" s="138" t="s">
        <v>2881</v>
      </c>
      <c r="M54" s="142" t="s">
        <v>2882</v>
      </c>
      <c r="N54" s="138" t="s">
        <v>2883</v>
      </c>
      <c r="O54" s="138" t="s">
        <v>2884</v>
      </c>
      <c r="P54" s="138"/>
    </row>
    <row r="55" spans="1:16" x14ac:dyDescent="0.25">
      <c r="A55" s="120" t="s">
        <v>2885</v>
      </c>
      <c r="B55" s="138"/>
      <c r="C55" s="139">
        <v>43991</v>
      </c>
      <c r="D55" s="140">
        <v>43991</v>
      </c>
      <c r="E55" s="141"/>
      <c r="F55" s="141" t="s">
        <v>2886</v>
      </c>
      <c r="G55" s="141" t="s">
        <v>2887</v>
      </c>
      <c r="H55" s="141" t="s">
        <v>2888</v>
      </c>
      <c r="I55" s="142" t="s">
        <v>2705</v>
      </c>
      <c r="J55" s="143" t="s">
        <v>189</v>
      </c>
      <c r="K55" s="144" t="s">
        <v>7</v>
      </c>
      <c r="L55" s="138" t="s">
        <v>1086</v>
      </c>
      <c r="M55" s="142" t="s">
        <v>2889</v>
      </c>
      <c r="N55" s="138" t="s">
        <v>2890</v>
      </c>
      <c r="O55" s="138"/>
      <c r="P55" s="138"/>
    </row>
    <row r="56" spans="1:16" x14ac:dyDescent="0.25">
      <c r="A56" s="120" t="s">
        <v>2891</v>
      </c>
      <c r="B56" s="138" t="s">
        <v>3491</v>
      </c>
      <c r="C56" s="139">
        <v>43901</v>
      </c>
      <c r="D56" s="140">
        <v>43901</v>
      </c>
      <c r="E56" s="141"/>
      <c r="F56" s="141" t="s">
        <v>2892</v>
      </c>
      <c r="G56" s="141"/>
      <c r="H56" s="141">
        <v>5751874</v>
      </c>
      <c r="I56" s="142" t="s">
        <v>2684</v>
      </c>
      <c r="J56" s="143" t="s">
        <v>171</v>
      </c>
      <c r="K56" s="144"/>
      <c r="L56" s="138" t="s">
        <v>2893</v>
      </c>
      <c r="M56" s="142" t="s">
        <v>2894</v>
      </c>
      <c r="N56" s="138"/>
      <c r="O56" s="138"/>
      <c r="P56" s="138" t="s">
        <v>2895</v>
      </c>
    </row>
    <row r="57" spans="1:16" x14ac:dyDescent="0.25">
      <c r="A57" s="120" t="s">
        <v>2896</v>
      </c>
      <c r="B57" s="138" t="s">
        <v>3492</v>
      </c>
      <c r="C57" s="139">
        <v>43918</v>
      </c>
      <c r="D57" s="140">
        <v>43918</v>
      </c>
      <c r="E57" s="141"/>
      <c r="F57" s="141" t="s">
        <v>2897</v>
      </c>
      <c r="G57" s="141"/>
      <c r="H57" s="141">
        <v>5886779</v>
      </c>
      <c r="I57" s="142" t="s">
        <v>2684</v>
      </c>
      <c r="J57" s="143" t="s">
        <v>171</v>
      </c>
      <c r="K57" s="144"/>
      <c r="L57" s="138" t="s">
        <v>2893</v>
      </c>
      <c r="M57" s="142" t="s">
        <v>2894</v>
      </c>
      <c r="N57" s="138"/>
      <c r="O57" s="138"/>
      <c r="P57" s="138" t="s">
        <v>2895</v>
      </c>
    </row>
    <row r="58" spans="1:16" x14ac:dyDescent="0.25">
      <c r="A58" s="120" t="s">
        <v>2898</v>
      </c>
      <c r="B58" s="138"/>
      <c r="C58" s="139">
        <v>43998</v>
      </c>
      <c r="D58" s="140">
        <v>43997</v>
      </c>
      <c r="E58" s="141"/>
      <c r="F58" s="141" t="s">
        <v>2899</v>
      </c>
      <c r="G58" s="141" t="s">
        <v>2900</v>
      </c>
      <c r="H58" s="141" t="s">
        <v>2901</v>
      </c>
      <c r="I58" s="142" t="s">
        <v>2705</v>
      </c>
      <c r="J58" s="143" t="s">
        <v>189</v>
      </c>
      <c r="K58" s="144"/>
      <c r="L58" s="138" t="s">
        <v>2690</v>
      </c>
      <c r="M58" s="142" t="s">
        <v>2593</v>
      </c>
      <c r="N58" s="138" t="s">
        <v>2902</v>
      </c>
      <c r="O58" s="138" t="s">
        <v>2903</v>
      </c>
      <c r="P58" s="138"/>
    </row>
    <row r="59" spans="1:16" x14ac:dyDescent="0.25">
      <c r="A59" s="120" t="s">
        <v>2904</v>
      </c>
      <c r="B59" s="138" t="s">
        <v>2905</v>
      </c>
      <c r="C59" s="139">
        <v>43998</v>
      </c>
      <c r="D59" s="140">
        <v>43997</v>
      </c>
      <c r="E59" s="141"/>
      <c r="F59" s="141" t="s">
        <v>2906</v>
      </c>
      <c r="G59" s="141"/>
      <c r="H59" s="141" t="s">
        <v>2907</v>
      </c>
      <c r="I59" s="142" t="s">
        <v>2591</v>
      </c>
      <c r="J59" s="143"/>
      <c r="K59" s="144"/>
      <c r="L59" s="138" t="s">
        <v>2762</v>
      </c>
      <c r="M59" s="142" t="s">
        <v>2624</v>
      </c>
      <c r="N59" s="138" t="s">
        <v>2908</v>
      </c>
      <c r="O59" s="138" t="s">
        <v>2909</v>
      </c>
      <c r="P59" s="138"/>
    </row>
    <row r="60" spans="1:16" x14ac:dyDescent="0.25">
      <c r="A60" s="120" t="s">
        <v>2910</v>
      </c>
      <c r="B60" s="138"/>
      <c r="C60" s="139">
        <v>44000</v>
      </c>
      <c r="D60" s="140">
        <v>170</v>
      </c>
      <c r="E60" s="141"/>
      <c r="F60" s="141" t="s">
        <v>2911</v>
      </c>
      <c r="G60" s="141" t="s">
        <v>2912</v>
      </c>
      <c r="H60" s="141" t="s">
        <v>2913</v>
      </c>
      <c r="I60" s="142" t="s">
        <v>2591</v>
      </c>
      <c r="J60" s="143" t="s">
        <v>187</v>
      </c>
      <c r="K60" s="144"/>
      <c r="L60" s="138" t="s">
        <v>2914</v>
      </c>
      <c r="M60" s="142" t="s">
        <v>2915</v>
      </c>
      <c r="N60" s="138" t="s">
        <v>2916</v>
      </c>
      <c r="O60" s="138" t="s">
        <v>2626</v>
      </c>
      <c r="P60" s="138"/>
    </row>
    <row r="61" spans="1:16" x14ac:dyDescent="0.25">
      <c r="A61" s="120" t="s">
        <v>2917</v>
      </c>
      <c r="B61" s="138" t="s">
        <v>2918</v>
      </c>
      <c r="C61" s="139">
        <v>44000</v>
      </c>
      <c r="D61" s="140">
        <v>170</v>
      </c>
      <c r="E61" s="141"/>
      <c r="F61" s="141" t="s">
        <v>2919</v>
      </c>
      <c r="G61" s="141" t="s">
        <v>2912</v>
      </c>
      <c r="H61" s="141" t="s">
        <v>2920</v>
      </c>
      <c r="I61" s="142" t="s">
        <v>2591</v>
      </c>
      <c r="J61" s="143" t="s">
        <v>187</v>
      </c>
      <c r="K61" s="144"/>
      <c r="L61" s="138" t="s">
        <v>2914</v>
      </c>
      <c r="M61" s="142" t="s">
        <v>2915</v>
      </c>
      <c r="N61" s="138" t="s">
        <v>2921</v>
      </c>
      <c r="O61" s="138" t="s">
        <v>2626</v>
      </c>
      <c r="P61" s="138"/>
    </row>
    <row r="62" spans="1:16" x14ac:dyDescent="0.25">
      <c r="A62" s="120" t="s">
        <v>2922</v>
      </c>
      <c r="B62" s="138"/>
      <c r="C62" s="139">
        <v>44000</v>
      </c>
      <c r="D62" s="140">
        <v>170</v>
      </c>
      <c r="E62" s="141"/>
      <c r="F62" s="141" t="s">
        <v>2923</v>
      </c>
      <c r="G62" s="141" t="s">
        <v>2912</v>
      </c>
      <c r="H62" s="141" t="s">
        <v>2924</v>
      </c>
      <c r="I62" s="142" t="s">
        <v>2591</v>
      </c>
      <c r="J62" s="143" t="s">
        <v>187</v>
      </c>
      <c r="K62" s="144"/>
      <c r="L62" s="138" t="s">
        <v>2914</v>
      </c>
      <c r="M62" s="142" t="s">
        <v>2915</v>
      </c>
      <c r="N62" s="138" t="s">
        <v>2925</v>
      </c>
      <c r="O62" s="138" t="s">
        <v>2626</v>
      </c>
      <c r="P62" s="138"/>
    </row>
    <row r="63" spans="1:16" x14ac:dyDescent="0.25">
      <c r="A63" s="120" t="s">
        <v>2926</v>
      </c>
      <c r="B63" s="138" t="s">
        <v>2927</v>
      </c>
      <c r="C63" s="139">
        <v>44000</v>
      </c>
      <c r="D63" s="140">
        <v>170</v>
      </c>
      <c r="E63" s="141"/>
      <c r="F63" s="141" t="s">
        <v>2928</v>
      </c>
      <c r="G63" s="141" t="s">
        <v>2912</v>
      </c>
      <c r="H63" s="141" t="s">
        <v>2929</v>
      </c>
      <c r="I63" s="142" t="s">
        <v>2591</v>
      </c>
      <c r="J63" s="143" t="s">
        <v>187</v>
      </c>
      <c r="K63" s="144"/>
      <c r="L63" s="138" t="s">
        <v>2914</v>
      </c>
      <c r="M63" s="142" t="s">
        <v>2915</v>
      </c>
      <c r="N63" s="138" t="s">
        <v>2930</v>
      </c>
      <c r="O63" s="138" t="s">
        <v>2626</v>
      </c>
      <c r="P63" s="138"/>
    </row>
    <row r="64" spans="1:16" x14ac:dyDescent="0.25">
      <c r="A64" s="120" t="s">
        <v>2931</v>
      </c>
      <c r="B64" s="138" t="s">
        <v>2932</v>
      </c>
      <c r="C64" s="139">
        <v>44004</v>
      </c>
      <c r="D64" s="140">
        <v>44000</v>
      </c>
      <c r="E64" s="141"/>
      <c r="F64" s="141" t="s">
        <v>2933</v>
      </c>
      <c r="G64" s="141"/>
      <c r="H64" s="141" t="s">
        <v>2934</v>
      </c>
      <c r="I64" s="142" t="s">
        <v>2591</v>
      </c>
      <c r="J64" s="143"/>
      <c r="K64" s="144"/>
      <c r="L64" s="138" t="s">
        <v>2935</v>
      </c>
      <c r="M64" s="142" t="s">
        <v>2936</v>
      </c>
      <c r="N64" s="138" t="s">
        <v>2937</v>
      </c>
      <c r="O64" s="138" t="s">
        <v>2938</v>
      </c>
      <c r="P64" s="138"/>
    </row>
    <row r="65" spans="1:16" ht="30" x14ac:dyDescent="0.25">
      <c r="A65" s="120" t="s">
        <v>2939</v>
      </c>
      <c r="B65" s="138" t="s">
        <v>2940</v>
      </c>
      <c r="C65" s="139">
        <v>44007</v>
      </c>
      <c r="D65" s="140">
        <v>44007</v>
      </c>
      <c r="E65" s="141"/>
      <c r="F65" s="141" t="s">
        <v>2941</v>
      </c>
      <c r="G65" s="141" t="s">
        <v>2942</v>
      </c>
      <c r="H65" s="141" t="s">
        <v>2943</v>
      </c>
      <c r="I65" s="142" t="s">
        <v>2591</v>
      </c>
      <c r="J65" s="143"/>
      <c r="K65" s="144" t="s">
        <v>2944</v>
      </c>
      <c r="L65" s="138" t="s">
        <v>94</v>
      </c>
      <c r="M65" s="142" t="s">
        <v>2945</v>
      </c>
      <c r="N65" s="138" t="s">
        <v>2946</v>
      </c>
      <c r="O65" s="138" t="s">
        <v>2947</v>
      </c>
      <c r="P65" s="138"/>
    </row>
    <row r="66" spans="1:16" x14ac:dyDescent="0.25">
      <c r="A66" s="120" t="s">
        <v>2948</v>
      </c>
      <c r="B66" s="138"/>
      <c r="C66" s="139">
        <v>44007</v>
      </c>
      <c r="D66" s="140">
        <v>44004</v>
      </c>
      <c r="E66" s="141"/>
      <c r="F66" s="141" t="s">
        <v>2949</v>
      </c>
      <c r="G66" s="141" t="s">
        <v>2950</v>
      </c>
      <c r="H66" s="141" t="s">
        <v>2951</v>
      </c>
      <c r="I66" s="142" t="s">
        <v>2705</v>
      </c>
      <c r="J66" s="143" t="s">
        <v>189</v>
      </c>
      <c r="K66" s="144"/>
      <c r="L66" s="138" t="s">
        <v>2952</v>
      </c>
      <c r="M66" s="142" t="s">
        <v>2945</v>
      </c>
      <c r="N66" s="138" t="s">
        <v>2953</v>
      </c>
      <c r="O66" s="138" t="s">
        <v>2954</v>
      </c>
      <c r="P66" s="138"/>
    </row>
    <row r="67" spans="1:16" x14ac:dyDescent="0.25">
      <c r="A67" s="120" t="s">
        <v>2955</v>
      </c>
      <c r="B67" s="138"/>
      <c r="C67" s="139">
        <v>44008</v>
      </c>
      <c r="D67" s="140">
        <v>44008</v>
      </c>
      <c r="E67" s="141"/>
      <c r="F67" s="141" t="s">
        <v>2703</v>
      </c>
      <c r="G67" s="141"/>
      <c r="H67" s="141" t="s">
        <v>2956</v>
      </c>
      <c r="I67" s="142" t="s">
        <v>2684</v>
      </c>
      <c r="J67" s="143" t="s">
        <v>189</v>
      </c>
      <c r="K67" s="144"/>
      <c r="L67" s="138" t="s">
        <v>2747</v>
      </c>
      <c r="M67" s="142" t="s">
        <v>2936</v>
      </c>
      <c r="N67" s="138" t="s">
        <v>2957</v>
      </c>
      <c r="O67" s="138" t="s">
        <v>2626</v>
      </c>
      <c r="P67" s="138"/>
    </row>
    <row r="68" spans="1:16" x14ac:dyDescent="0.25">
      <c r="A68" s="120" t="s">
        <v>2958</v>
      </c>
      <c r="B68" s="138" t="s">
        <v>2959</v>
      </c>
      <c r="C68" s="139">
        <v>44008</v>
      </c>
      <c r="D68" s="140">
        <v>44008</v>
      </c>
      <c r="E68" s="141"/>
      <c r="F68" s="141" t="s">
        <v>2960</v>
      </c>
      <c r="G68" s="141" t="s">
        <v>2961</v>
      </c>
      <c r="H68" s="141" t="s">
        <v>2962</v>
      </c>
      <c r="I68" s="142" t="s">
        <v>2591</v>
      </c>
      <c r="J68" s="143" t="s">
        <v>187</v>
      </c>
      <c r="K68" s="144"/>
      <c r="L68" s="138" t="s">
        <v>2762</v>
      </c>
      <c r="M68" s="142" t="s">
        <v>2624</v>
      </c>
      <c r="N68" s="138" t="s">
        <v>2963</v>
      </c>
      <c r="O68" s="138" t="s">
        <v>2964</v>
      </c>
      <c r="P68" s="138"/>
    </row>
    <row r="69" spans="1:16" x14ac:dyDescent="0.25">
      <c r="A69" s="120" t="s">
        <v>2965</v>
      </c>
      <c r="B69" s="138"/>
      <c r="C69" s="139">
        <v>44011</v>
      </c>
      <c r="D69" s="140">
        <v>44011</v>
      </c>
      <c r="E69" s="141"/>
      <c r="F69" s="141" t="s">
        <v>2966</v>
      </c>
      <c r="G69" s="141"/>
      <c r="H69" s="141" t="s">
        <v>2967</v>
      </c>
      <c r="I69" s="142" t="s">
        <v>2684</v>
      </c>
      <c r="J69" s="143" t="s">
        <v>189</v>
      </c>
      <c r="K69" s="144"/>
      <c r="L69" s="138" t="s">
        <v>2600</v>
      </c>
      <c r="M69" s="142" t="s">
        <v>2968</v>
      </c>
      <c r="N69" s="138" t="s">
        <v>2957</v>
      </c>
      <c r="O69" s="138" t="s">
        <v>2969</v>
      </c>
      <c r="P69" s="138"/>
    </row>
    <row r="70" spans="1:16" ht="30" x14ac:dyDescent="0.25">
      <c r="A70" s="120" t="s">
        <v>2970</v>
      </c>
      <c r="B70" s="138" t="s">
        <v>2971</v>
      </c>
      <c r="C70" s="139">
        <v>44012</v>
      </c>
      <c r="D70" s="140">
        <v>44011</v>
      </c>
      <c r="E70" s="141"/>
      <c r="F70" s="141" t="s">
        <v>2972</v>
      </c>
      <c r="G70" s="141" t="s">
        <v>2973</v>
      </c>
      <c r="H70" s="141" t="s">
        <v>2974</v>
      </c>
      <c r="I70" s="142" t="s">
        <v>2591</v>
      </c>
      <c r="J70" s="143" t="s">
        <v>187</v>
      </c>
      <c r="K70" s="144" t="s">
        <v>29</v>
      </c>
      <c r="L70" s="138" t="s">
        <v>2762</v>
      </c>
      <c r="M70" s="142" t="s">
        <v>2624</v>
      </c>
      <c r="N70" s="138" t="s">
        <v>2975</v>
      </c>
      <c r="O70" s="138" t="s">
        <v>2976</v>
      </c>
      <c r="P70" s="138"/>
    </row>
    <row r="71" spans="1:16" x14ac:dyDescent="0.25">
      <c r="A71" s="120" t="s">
        <v>2977</v>
      </c>
      <c r="B71" s="138" t="s">
        <v>2978</v>
      </c>
      <c r="C71" s="139">
        <v>44018</v>
      </c>
      <c r="D71" s="140">
        <v>44015</v>
      </c>
      <c r="E71" s="141"/>
      <c r="F71" s="141" t="s">
        <v>2979</v>
      </c>
      <c r="G71" s="141" t="s">
        <v>2980</v>
      </c>
      <c r="H71" s="141" t="s">
        <v>2981</v>
      </c>
      <c r="I71" s="142" t="s">
        <v>2591</v>
      </c>
      <c r="J71" s="143" t="s">
        <v>171</v>
      </c>
      <c r="K71" s="144" t="s">
        <v>29</v>
      </c>
      <c r="L71" s="138" t="s">
        <v>2982</v>
      </c>
      <c r="M71" s="142" t="s">
        <v>2601</v>
      </c>
      <c r="N71" s="138" t="s">
        <v>2983</v>
      </c>
      <c r="O71" s="138" t="s">
        <v>2984</v>
      </c>
      <c r="P71" s="138"/>
    </row>
    <row r="72" spans="1:16" ht="30" x14ac:dyDescent="0.25">
      <c r="A72" s="120" t="s">
        <v>2985</v>
      </c>
      <c r="B72" s="138" t="s">
        <v>2986</v>
      </c>
      <c r="C72" s="139">
        <v>44018</v>
      </c>
      <c r="D72" s="140">
        <v>43885</v>
      </c>
      <c r="E72" s="141" t="s">
        <v>2987</v>
      </c>
      <c r="F72" s="141" t="s">
        <v>2988</v>
      </c>
      <c r="G72" s="141"/>
      <c r="H72" s="141" t="s">
        <v>2989</v>
      </c>
      <c r="I72" s="142" t="s">
        <v>2591</v>
      </c>
      <c r="J72" s="143"/>
      <c r="K72" s="144"/>
      <c r="L72" s="138" t="s">
        <v>2881</v>
      </c>
      <c r="M72" s="142" t="s">
        <v>2990</v>
      </c>
      <c r="N72" s="138" t="s">
        <v>2991</v>
      </c>
      <c r="O72" s="138" t="s">
        <v>2992</v>
      </c>
      <c r="P72" s="138"/>
    </row>
    <row r="73" spans="1:16" ht="30" x14ac:dyDescent="0.25">
      <c r="A73" s="120" t="s">
        <v>2993</v>
      </c>
      <c r="B73" s="138" t="s">
        <v>2994</v>
      </c>
      <c r="C73" s="139">
        <v>44018</v>
      </c>
      <c r="D73" s="140">
        <v>43826</v>
      </c>
      <c r="E73" s="141" t="s">
        <v>2995</v>
      </c>
      <c r="F73" s="141" t="s">
        <v>2996</v>
      </c>
      <c r="G73" s="141"/>
      <c r="H73" s="141">
        <v>7499036</v>
      </c>
      <c r="I73" s="142" t="s">
        <v>2591</v>
      </c>
      <c r="J73" s="143"/>
      <c r="K73" s="144"/>
      <c r="L73" s="138" t="s">
        <v>2881</v>
      </c>
      <c r="M73" s="142" t="s">
        <v>2997</v>
      </c>
      <c r="N73" s="138" t="s">
        <v>2998</v>
      </c>
      <c r="O73" s="138" t="s">
        <v>2999</v>
      </c>
      <c r="P73" s="138"/>
    </row>
    <row r="74" spans="1:16" ht="30" x14ac:dyDescent="0.25">
      <c r="A74" s="120" t="s">
        <v>3000</v>
      </c>
      <c r="B74" s="138" t="s">
        <v>3001</v>
      </c>
      <c r="C74" s="139">
        <v>44018</v>
      </c>
      <c r="D74" s="140">
        <v>43960</v>
      </c>
      <c r="E74" s="141" t="s">
        <v>3002</v>
      </c>
      <c r="F74" s="141" t="s">
        <v>3003</v>
      </c>
      <c r="G74" s="141" t="s">
        <v>3004</v>
      </c>
      <c r="H74" s="141">
        <v>7497761</v>
      </c>
      <c r="I74" s="142" t="s">
        <v>2591</v>
      </c>
      <c r="J74" s="143"/>
      <c r="K74" s="144"/>
      <c r="L74" s="138" t="s">
        <v>3005</v>
      </c>
      <c r="M74" s="142" t="s">
        <v>2593</v>
      </c>
      <c r="N74" s="138" t="s">
        <v>2998</v>
      </c>
      <c r="O74" s="138" t="s">
        <v>3006</v>
      </c>
      <c r="P74" s="138"/>
    </row>
    <row r="75" spans="1:16" ht="30" x14ac:dyDescent="0.25">
      <c r="A75" s="120" t="s">
        <v>3007</v>
      </c>
      <c r="B75" s="138" t="s">
        <v>3008</v>
      </c>
      <c r="C75" s="139">
        <v>44018</v>
      </c>
      <c r="D75" s="140">
        <v>43825</v>
      </c>
      <c r="E75" s="141" t="s">
        <v>3009</v>
      </c>
      <c r="F75" s="141" t="s">
        <v>3010</v>
      </c>
      <c r="G75" s="141"/>
      <c r="H75" s="141">
        <v>7498952</v>
      </c>
      <c r="I75" s="142" t="s">
        <v>2591</v>
      </c>
      <c r="J75" s="143"/>
      <c r="K75" s="144"/>
      <c r="L75" s="138" t="s">
        <v>2881</v>
      </c>
      <c r="M75" s="142" t="s">
        <v>2624</v>
      </c>
      <c r="N75" s="138" t="s">
        <v>3011</v>
      </c>
      <c r="O75" s="138" t="s">
        <v>3012</v>
      </c>
      <c r="P75" s="138"/>
    </row>
    <row r="76" spans="1:16" x14ac:dyDescent="0.25">
      <c r="A76" s="120" t="s">
        <v>3013</v>
      </c>
      <c r="B76" s="138" t="s">
        <v>3014</v>
      </c>
      <c r="C76" s="139">
        <v>44019</v>
      </c>
      <c r="D76" s="140">
        <v>6</v>
      </c>
      <c r="E76" s="141"/>
      <c r="F76" s="141" t="s">
        <v>3015</v>
      </c>
      <c r="G76" s="141"/>
      <c r="H76" s="141" t="s">
        <v>3016</v>
      </c>
      <c r="I76" s="142" t="s">
        <v>3017</v>
      </c>
      <c r="J76" s="143" t="s">
        <v>187</v>
      </c>
      <c r="K76" s="144"/>
      <c r="L76" s="138" t="s">
        <v>266</v>
      </c>
      <c r="M76" s="142" t="s">
        <v>2638</v>
      </c>
      <c r="N76" s="138" t="s">
        <v>3018</v>
      </c>
      <c r="O76" s="138" t="s">
        <v>3019</v>
      </c>
      <c r="P76" s="138"/>
    </row>
    <row r="77" spans="1:16" x14ac:dyDescent="0.25">
      <c r="A77" s="120" t="s">
        <v>3020</v>
      </c>
      <c r="B77" s="138" t="s">
        <v>3021</v>
      </c>
      <c r="C77" s="139">
        <v>44019</v>
      </c>
      <c r="D77" s="140">
        <v>44019</v>
      </c>
      <c r="E77" s="141"/>
      <c r="F77" s="141" t="s">
        <v>3022</v>
      </c>
      <c r="G77" s="141" t="s">
        <v>3023</v>
      </c>
      <c r="H77" s="141" t="s">
        <v>3024</v>
      </c>
      <c r="I77" s="142" t="s">
        <v>2591</v>
      </c>
      <c r="J77" s="143" t="s">
        <v>187</v>
      </c>
      <c r="K77" s="144"/>
      <c r="L77" s="138" t="s">
        <v>2762</v>
      </c>
      <c r="M77" s="142" t="s">
        <v>2624</v>
      </c>
      <c r="N77" s="138" t="s">
        <v>3025</v>
      </c>
      <c r="O77" s="138" t="s">
        <v>3026</v>
      </c>
      <c r="P77" s="138"/>
    </row>
    <row r="78" spans="1:16" ht="30" x14ac:dyDescent="0.25">
      <c r="A78" s="120" t="s">
        <v>3027</v>
      </c>
      <c r="B78" s="138" t="s">
        <v>3028</v>
      </c>
      <c r="C78" s="139">
        <v>44024</v>
      </c>
      <c r="D78" s="140">
        <v>44025</v>
      </c>
      <c r="E78" s="141"/>
      <c r="F78" s="141" t="s">
        <v>3029</v>
      </c>
      <c r="G78" s="141"/>
      <c r="H78" s="141">
        <v>7658780</v>
      </c>
      <c r="I78" s="142" t="s">
        <v>2591</v>
      </c>
      <c r="J78" s="143" t="s">
        <v>187</v>
      </c>
      <c r="K78" s="144"/>
      <c r="L78" s="138" t="s">
        <v>3030</v>
      </c>
      <c r="M78" s="142" t="s">
        <v>2945</v>
      </c>
      <c r="N78" s="138" t="s">
        <v>3031</v>
      </c>
      <c r="O78" s="138" t="s">
        <v>3032</v>
      </c>
      <c r="P78" s="138"/>
    </row>
    <row r="79" spans="1:16" ht="30" x14ac:dyDescent="0.25">
      <c r="A79" s="120" t="s">
        <v>3033</v>
      </c>
      <c r="B79" s="138" t="s">
        <v>3034</v>
      </c>
      <c r="C79" s="139">
        <v>44029</v>
      </c>
      <c r="D79" s="140">
        <v>44027</v>
      </c>
      <c r="E79" s="141"/>
      <c r="F79" s="141" t="s">
        <v>3035</v>
      </c>
      <c r="G79" s="141" t="s">
        <v>3036</v>
      </c>
      <c r="H79" s="141" t="s">
        <v>3037</v>
      </c>
      <c r="I79" s="142" t="s">
        <v>2591</v>
      </c>
      <c r="J79" s="143" t="s">
        <v>187</v>
      </c>
      <c r="K79" s="144"/>
      <c r="L79" s="138" t="s">
        <v>3038</v>
      </c>
      <c r="M79" s="142" t="s">
        <v>3039</v>
      </c>
      <c r="N79" s="138" t="s">
        <v>3040</v>
      </c>
      <c r="O79" s="138" t="s">
        <v>3041</v>
      </c>
      <c r="P79" s="138"/>
    </row>
    <row r="80" spans="1:16" ht="16.5" x14ac:dyDescent="0.25">
      <c r="A80" s="120" t="s">
        <v>3042</v>
      </c>
      <c r="B80" s="155" t="s">
        <v>3043</v>
      </c>
      <c r="C80" s="139">
        <v>44029</v>
      </c>
      <c r="D80" s="140">
        <v>44029</v>
      </c>
      <c r="E80" s="141"/>
      <c r="F80" s="141" t="s">
        <v>3044</v>
      </c>
      <c r="G80" s="141" t="s">
        <v>3045</v>
      </c>
      <c r="H80" s="141">
        <v>7708998</v>
      </c>
      <c r="I80" s="142" t="s">
        <v>2591</v>
      </c>
      <c r="J80" s="143" t="s">
        <v>187</v>
      </c>
      <c r="K80" s="144"/>
      <c r="L80" s="138" t="s">
        <v>2762</v>
      </c>
      <c r="M80" s="142" t="s">
        <v>2624</v>
      </c>
      <c r="N80" s="138" t="s">
        <v>3046</v>
      </c>
      <c r="O80" s="138" t="s">
        <v>3047</v>
      </c>
      <c r="P80" s="138"/>
    </row>
    <row r="81" spans="1:16" x14ac:dyDescent="0.25">
      <c r="A81" s="120" t="s">
        <v>3048</v>
      </c>
      <c r="B81" s="138" t="s">
        <v>3049</v>
      </c>
      <c r="C81" s="139">
        <v>44032</v>
      </c>
      <c r="D81" s="140">
        <v>44032</v>
      </c>
      <c r="E81" s="141"/>
      <c r="F81" s="141" t="s">
        <v>3050</v>
      </c>
      <c r="G81" s="141" t="s">
        <v>3051</v>
      </c>
      <c r="H81" s="141">
        <v>7744625</v>
      </c>
      <c r="I81" s="142" t="s">
        <v>2591</v>
      </c>
      <c r="J81" s="143"/>
      <c r="K81" s="144"/>
      <c r="L81" s="138" t="s">
        <v>3052</v>
      </c>
      <c r="M81" s="142" t="s">
        <v>3053</v>
      </c>
      <c r="N81" s="138" t="s">
        <v>3054</v>
      </c>
      <c r="O81" s="138" t="s">
        <v>1799</v>
      </c>
      <c r="P81" s="138"/>
    </row>
    <row r="82" spans="1:16" x14ac:dyDescent="0.25">
      <c r="A82" s="120" t="s">
        <v>3055</v>
      </c>
      <c r="B82" s="138"/>
      <c r="C82" s="139">
        <v>44032</v>
      </c>
      <c r="D82" s="140">
        <v>44032</v>
      </c>
      <c r="E82" s="141"/>
      <c r="F82" s="141" t="s">
        <v>3056</v>
      </c>
      <c r="G82" s="141"/>
      <c r="H82" s="141" t="s">
        <v>3057</v>
      </c>
      <c r="I82" s="142" t="s">
        <v>2648</v>
      </c>
      <c r="J82" s="143" t="s">
        <v>189</v>
      </c>
      <c r="K82" s="144"/>
      <c r="L82" s="138" t="s">
        <v>2623</v>
      </c>
      <c r="M82" s="142" t="s">
        <v>2593</v>
      </c>
      <c r="N82" s="138" t="s">
        <v>3058</v>
      </c>
      <c r="O82" s="138" t="s">
        <v>3059</v>
      </c>
      <c r="P82" s="138"/>
    </row>
    <row r="83" spans="1:16" ht="16.5" x14ac:dyDescent="0.25">
      <c r="A83" s="120" t="s">
        <v>3060</v>
      </c>
      <c r="B83" s="156" t="s">
        <v>3061</v>
      </c>
      <c r="C83" s="139">
        <v>44035</v>
      </c>
      <c r="D83" s="140">
        <v>44034</v>
      </c>
      <c r="E83" s="141"/>
      <c r="F83" s="141" t="s">
        <v>3062</v>
      </c>
      <c r="G83" s="141"/>
      <c r="H83" s="141" t="s">
        <v>3063</v>
      </c>
      <c r="I83" s="142" t="s">
        <v>3017</v>
      </c>
      <c r="J83" s="143"/>
      <c r="K83" s="144"/>
      <c r="L83" s="138" t="s">
        <v>3064</v>
      </c>
      <c r="M83" s="142" t="s">
        <v>3065</v>
      </c>
      <c r="N83" s="138" t="s">
        <v>3066</v>
      </c>
      <c r="O83" s="138" t="s">
        <v>639</v>
      </c>
      <c r="P83" s="138"/>
    </row>
    <row r="84" spans="1:16" x14ac:dyDescent="0.25">
      <c r="A84" s="120" t="s">
        <v>3067</v>
      </c>
      <c r="B84" s="138" t="s">
        <v>3068</v>
      </c>
      <c r="C84" s="139">
        <v>44036</v>
      </c>
      <c r="D84" s="140">
        <v>44034</v>
      </c>
      <c r="E84" s="141"/>
      <c r="F84" s="141" t="s">
        <v>3069</v>
      </c>
      <c r="G84" s="141" t="s">
        <v>3070</v>
      </c>
      <c r="H84" s="141"/>
      <c r="I84" s="142" t="s">
        <v>2591</v>
      </c>
      <c r="J84" s="143" t="s">
        <v>187</v>
      </c>
      <c r="K84" s="144"/>
      <c r="L84" s="138" t="s">
        <v>1182</v>
      </c>
      <c r="M84" s="142" t="s">
        <v>2671</v>
      </c>
      <c r="N84" s="138" t="s">
        <v>3071</v>
      </c>
      <c r="O84" s="138"/>
      <c r="P84" s="138"/>
    </row>
    <row r="85" spans="1:16" ht="30" x14ac:dyDescent="0.25">
      <c r="A85" s="120" t="s">
        <v>3072</v>
      </c>
      <c r="B85" s="138" t="s">
        <v>3073</v>
      </c>
      <c r="C85" s="139">
        <v>44036</v>
      </c>
      <c r="D85" s="140">
        <v>44035</v>
      </c>
      <c r="E85" s="141"/>
      <c r="F85" s="141" t="s">
        <v>3074</v>
      </c>
      <c r="G85" s="141" t="s">
        <v>3075</v>
      </c>
      <c r="H85" s="141">
        <v>7818685</v>
      </c>
      <c r="I85" s="142" t="s">
        <v>2591</v>
      </c>
      <c r="J85" s="143" t="s">
        <v>187</v>
      </c>
      <c r="K85" s="144" t="s">
        <v>29</v>
      </c>
      <c r="L85" s="138" t="s">
        <v>80</v>
      </c>
      <c r="M85" s="142" t="s">
        <v>128</v>
      </c>
      <c r="N85" s="138" t="s">
        <v>3076</v>
      </c>
      <c r="O85" s="138" t="s">
        <v>3077</v>
      </c>
      <c r="P85" s="138"/>
    </row>
    <row r="86" spans="1:16" x14ac:dyDescent="0.25">
      <c r="A86" s="120" t="s">
        <v>3078</v>
      </c>
      <c r="B86" s="138" t="s">
        <v>3079</v>
      </c>
      <c r="C86" s="139">
        <v>44039</v>
      </c>
      <c r="D86" s="140">
        <v>43964</v>
      </c>
      <c r="E86" s="141"/>
      <c r="F86" s="141" t="s">
        <v>3080</v>
      </c>
      <c r="G86" s="141" t="s">
        <v>3081</v>
      </c>
      <c r="H86" s="141" t="s">
        <v>3082</v>
      </c>
      <c r="I86" s="142" t="s">
        <v>2705</v>
      </c>
      <c r="J86" s="143"/>
      <c r="K86" s="144"/>
      <c r="L86" s="138"/>
      <c r="M86" s="142" t="s">
        <v>2601</v>
      </c>
      <c r="N86" s="138" t="s">
        <v>3083</v>
      </c>
      <c r="O86" s="138" t="s">
        <v>3084</v>
      </c>
      <c r="P86" s="138"/>
    </row>
    <row r="87" spans="1:16" x14ac:dyDescent="0.25">
      <c r="A87" s="120" t="s">
        <v>3085</v>
      </c>
      <c r="B87" s="138" t="s">
        <v>3086</v>
      </c>
      <c r="C87" s="139">
        <v>43993</v>
      </c>
      <c r="D87" s="140">
        <v>43993</v>
      </c>
      <c r="E87" s="141" t="s">
        <v>3087</v>
      </c>
      <c r="F87" s="141" t="s">
        <v>3088</v>
      </c>
      <c r="G87" s="141" t="s">
        <v>3089</v>
      </c>
      <c r="H87" s="141">
        <v>7156671</v>
      </c>
      <c r="I87" s="142" t="s">
        <v>2591</v>
      </c>
      <c r="J87" s="143" t="s">
        <v>187</v>
      </c>
      <c r="K87" s="144" t="s">
        <v>29</v>
      </c>
      <c r="L87" s="138" t="s">
        <v>94</v>
      </c>
      <c r="M87" s="142" t="s">
        <v>2601</v>
      </c>
      <c r="N87" s="138" t="s">
        <v>3090</v>
      </c>
      <c r="O87" s="138" t="s">
        <v>3091</v>
      </c>
      <c r="P87" s="138"/>
    </row>
    <row r="88" spans="1:16" x14ac:dyDescent="0.25">
      <c r="A88" s="120" t="s">
        <v>3092</v>
      </c>
      <c r="B88" s="138" t="s">
        <v>3093</v>
      </c>
      <c r="C88" s="139">
        <v>44000</v>
      </c>
      <c r="D88" s="140">
        <v>44000</v>
      </c>
      <c r="E88" s="141" t="s">
        <v>3094</v>
      </c>
      <c r="F88" s="141" t="s">
        <v>3095</v>
      </c>
      <c r="G88" s="141"/>
      <c r="H88" s="141">
        <v>7334232</v>
      </c>
      <c r="I88" s="142" t="s">
        <v>2591</v>
      </c>
      <c r="J88" s="143" t="s">
        <v>187</v>
      </c>
      <c r="K88" s="144" t="s">
        <v>29</v>
      </c>
      <c r="L88" s="138"/>
      <c r="M88" s="142"/>
      <c r="N88" s="138" t="s">
        <v>3096</v>
      </c>
      <c r="O88" s="138" t="s">
        <v>3097</v>
      </c>
      <c r="P88" s="138"/>
    </row>
    <row r="89" spans="1:16" x14ac:dyDescent="0.25">
      <c r="A89" s="120" t="s">
        <v>3098</v>
      </c>
      <c r="B89" s="138" t="s">
        <v>3099</v>
      </c>
      <c r="C89" s="139">
        <v>44036</v>
      </c>
      <c r="D89" s="140">
        <v>44036</v>
      </c>
      <c r="E89" s="141">
        <v>101</v>
      </c>
      <c r="F89" s="141" t="s">
        <v>3100</v>
      </c>
      <c r="G89" s="141" t="s">
        <v>3101</v>
      </c>
      <c r="H89" s="141">
        <v>7846225</v>
      </c>
      <c r="I89" s="142" t="s">
        <v>2591</v>
      </c>
      <c r="J89" s="143" t="s">
        <v>187</v>
      </c>
      <c r="K89" s="144" t="s">
        <v>29</v>
      </c>
      <c r="L89" s="138" t="s">
        <v>3102</v>
      </c>
      <c r="M89" s="142" t="s">
        <v>3103</v>
      </c>
      <c r="N89" s="138" t="s">
        <v>3104</v>
      </c>
      <c r="O89" s="138" t="s">
        <v>3105</v>
      </c>
      <c r="P89" s="138"/>
    </row>
    <row r="90" spans="1:16" x14ac:dyDescent="0.25">
      <c r="A90" s="120" t="s">
        <v>3106</v>
      </c>
      <c r="B90" s="138" t="s">
        <v>3107</v>
      </c>
      <c r="C90" s="139">
        <v>44039</v>
      </c>
      <c r="D90" s="140">
        <v>44039</v>
      </c>
      <c r="E90" s="141">
        <v>102</v>
      </c>
      <c r="F90" s="141" t="s">
        <v>3108</v>
      </c>
      <c r="G90" s="141" t="s">
        <v>3109</v>
      </c>
      <c r="H90" s="141">
        <v>7892719</v>
      </c>
      <c r="I90" s="142" t="s">
        <v>2591</v>
      </c>
      <c r="J90" s="143" t="s">
        <v>187</v>
      </c>
      <c r="K90" s="144" t="s">
        <v>29</v>
      </c>
      <c r="L90" s="138" t="s">
        <v>3110</v>
      </c>
      <c r="M90" s="142" t="s">
        <v>3103</v>
      </c>
      <c r="N90" s="138" t="s">
        <v>3111</v>
      </c>
      <c r="O90" s="138" t="s">
        <v>3112</v>
      </c>
      <c r="P90" s="138"/>
    </row>
    <row r="91" spans="1:16" x14ac:dyDescent="0.25">
      <c r="A91" s="120" t="s">
        <v>3113</v>
      </c>
      <c r="B91" s="138" t="s">
        <v>3114</v>
      </c>
      <c r="C91" s="139">
        <v>44037</v>
      </c>
      <c r="D91" s="140">
        <v>44037</v>
      </c>
      <c r="E91" s="141">
        <v>103</v>
      </c>
      <c r="F91" s="141" t="s">
        <v>3115</v>
      </c>
      <c r="G91" s="141"/>
      <c r="H91" s="141">
        <v>7892719</v>
      </c>
      <c r="I91" s="142" t="s">
        <v>2591</v>
      </c>
      <c r="J91" s="143" t="s">
        <v>187</v>
      </c>
      <c r="K91" s="144" t="s">
        <v>29</v>
      </c>
      <c r="L91" s="138" t="s">
        <v>3116</v>
      </c>
      <c r="M91" s="142" t="s">
        <v>3117</v>
      </c>
      <c r="N91" s="138" t="s">
        <v>3118</v>
      </c>
      <c r="O91" s="138" t="s">
        <v>3119</v>
      </c>
      <c r="P91" s="138"/>
    </row>
    <row r="92" spans="1:16" x14ac:dyDescent="0.25">
      <c r="A92" s="120" t="s">
        <v>3120</v>
      </c>
      <c r="B92" s="138" t="s">
        <v>3121</v>
      </c>
      <c r="C92" s="139">
        <v>44041</v>
      </c>
      <c r="D92" s="140">
        <v>44041</v>
      </c>
      <c r="E92" s="141"/>
      <c r="F92" s="141" t="s">
        <v>3122</v>
      </c>
      <c r="G92" s="141" t="s">
        <v>3123</v>
      </c>
      <c r="H92" s="141" t="s">
        <v>3124</v>
      </c>
      <c r="I92" s="142" t="s">
        <v>2591</v>
      </c>
      <c r="J92" s="143" t="s">
        <v>187</v>
      </c>
      <c r="K92" s="144" t="s">
        <v>29</v>
      </c>
      <c r="L92" s="138" t="s">
        <v>268</v>
      </c>
      <c r="M92" s="142" t="s">
        <v>3103</v>
      </c>
      <c r="N92" s="138" t="s">
        <v>3125</v>
      </c>
      <c r="O92" s="138" t="s">
        <v>3126</v>
      </c>
      <c r="P92" s="138"/>
    </row>
    <row r="93" spans="1:16" x14ac:dyDescent="0.25">
      <c r="A93" s="120" t="s">
        <v>3127</v>
      </c>
      <c r="B93" s="138" t="s">
        <v>3128</v>
      </c>
      <c r="C93" s="139" t="s">
        <v>3129</v>
      </c>
      <c r="D93" s="140">
        <v>43901</v>
      </c>
      <c r="E93" s="141"/>
      <c r="F93" s="141" t="s">
        <v>3130</v>
      </c>
      <c r="G93" s="141" t="s">
        <v>3131</v>
      </c>
      <c r="H93" s="141">
        <v>5736881</v>
      </c>
      <c r="I93" s="142" t="s">
        <v>2591</v>
      </c>
      <c r="J93" s="143" t="s">
        <v>187</v>
      </c>
      <c r="K93" s="144" t="s">
        <v>29</v>
      </c>
      <c r="L93" s="138" t="s">
        <v>3132</v>
      </c>
      <c r="M93" s="142" t="s">
        <v>2624</v>
      </c>
      <c r="N93" s="138" t="s">
        <v>3133</v>
      </c>
      <c r="O93" s="138" t="s">
        <v>3134</v>
      </c>
      <c r="P93" s="138"/>
    </row>
    <row r="94" spans="1:16" x14ac:dyDescent="0.25">
      <c r="A94" s="120" t="s">
        <v>3135</v>
      </c>
      <c r="B94" s="138" t="s">
        <v>3136</v>
      </c>
      <c r="C94" s="139" t="s">
        <v>3129</v>
      </c>
      <c r="D94" s="147">
        <v>43960</v>
      </c>
      <c r="E94" s="141" t="s">
        <v>3129</v>
      </c>
      <c r="F94" s="138" t="s">
        <v>3137</v>
      </c>
      <c r="G94" s="138"/>
      <c r="H94" s="141"/>
      <c r="I94" s="142" t="s">
        <v>2591</v>
      </c>
      <c r="J94" s="143" t="s">
        <v>187</v>
      </c>
      <c r="K94" s="144" t="s">
        <v>29</v>
      </c>
      <c r="L94" s="138"/>
      <c r="M94" s="142"/>
      <c r="N94" s="138" t="s">
        <v>3138</v>
      </c>
      <c r="O94" s="138" t="s">
        <v>3139</v>
      </c>
      <c r="P94" s="138"/>
    </row>
    <row r="95" spans="1:16" x14ac:dyDescent="0.25">
      <c r="A95" s="120" t="s">
        <v>3140</v>
      </c>
      <c r="B95" s="138" t="s">
        <v>3141</v>
      </c>
      <c r="C95" s="139" t="s">
        <v>3129</v>
      </c>
      <c r="D95" s="140">
        <v>44008</v>
      </c>
      <c r="E95" s="141" t="s">
        <v>3129</v>
      </c>
      <c r="F95" s="141" t="s">
        <v>3142</v>
      </c>
      <c r="G95" s="141"/>
      <c r="H95" s="141">
        <v>6012029</v>
      </c>
      <c r="I95" s="142" t="s">
        <v>2591</v>
      </c>
      <c r="J95" s="143" t="s">
        <v>187</v>
      </c>
      <c r="K95" s="144" t="s">
        <v>29</v>
      </c>
      <c r="L95" s="138" t="s">
        <v>96</v>
      </c>
      <c r="M95" s="142" t="s">
        <v>2945</v>
      </c>
      <c r="N95" s="138" t="s">
        <v>3143</v>
      </c>
      <c r="O95" s="138" t="s">
        <v>3144</v>
      </c>
      <c r="P95" s="138"/>
    </row>
    <row r="96" spans="1:16" ht="30" x14ac:dyDescent="0.25">
      <c r="A96" s="120" t="s">
        <v>3145</v>
      </c>
      <c r="B96" s="138" t="s">
        <v>3146</v>
      </c>
      <c r="C96" s="139" t="s">
        <v>3129</v>
      </c>
      <c r="D96" s="140">
        <v>44006</v>
      </c>
      <c r="E96" s="141" t="s">
        <v>3147</v>
      </c>
      <c r="F96" s="141" t="s">
        <v>3148</v>
      </c>
      <c r="G96" s="141" t="s">
        <v>3149</v>
      </c>
      <c r="H96" s="141">
        <v>7081025</v>
      </c>
      <c r="I96" s="142" t="s">
        <v>2591</v>
      </c>
      <c r="J96" s="143" t="s">
        <v>187</v>
      </c>
      <c r="K96" s="144" t="s">
        <v>29</v>
      </c>
      <c r="L96" s="138" t="s">
        <v>3030</v>
      </c>
      <c r="M96" s="142" t="s">
        <v>3103</v>
      </c>
      <c r="N96" s="138" t="s">
        <v>3150</v>
      </c>
      <c r="O96" s="138" t="s">
        <v>3151</v>
      </c>
      <c r="P96" s="138"/>
    </row>
    <row r="97" spans="1:16" x14ac:dyDescent="0.25">
      <c r="A97" s="120" t="s">
        <v>12099</v>
      </c>
      <c r="B97" s="138"/>
      <c r="C97" s="139">
        <v>44040</v>
      </c>
      <c r="D97" s="140">
        <v>44021</v>
      </c>
      <c r="E97" s="141">
        <v>109</v>
      </c>
      <c r="F97" s="141" t="s">
        <v>3152</v>
      </c>
      <c r="G97" s="141" t="s">
        <v>3153</v>
      </c>
      <c r="H97" s="141">
        <v>8016611</v>
      </c>
      <c r="I97" s="142" t="s">
        <v>2591</v>
      </c>
      <c r="J97" s="143" t="s">
        <v>187</v>
      </c>
      <c r="K97" s="144" t="s">
        <v>29</v>
      </c>
      <c r="L97" s="138" t="s">
        <v>3154</v>
      </c>
      <c r="M97" s="142" t="s">
        <v>2997</v>
      </c>
      <c r="N97" s="138" t="s">
        <v>3155</v>
      </c>
      <c r="O97" s="138" t="s">
        <v>3156</v>
      </c>
      <c r="P97" s="138"/>
    </row>
    <row r="98" spans="1:16" x14ac:dyDescent="0.25">
      <c r="A98" s="120" t="s">
        <v>3157</v>
      </c>
      <c r="B98" s="138"/>
      <c r="C98" s="139">
        <v>44049</v>
      </c>
      <c r="D98" s="140">
        <v>44048</v>
      </c>
      <c r="E98" s="141"/>
      <c r="F98" s="141" t="s">
        <v>3158</v>
      </c>
      <c r="G98" s="141" t="s">
        <v>3159</v>
      </c>
      <c r="H98" s="141" t="s">
        <v>3160</v>
      </c>
      <c r="I98" s="142" t="s">
        <v>2591</v>
      </c>
      <c r="J98" s="143" t="s">
        <v>187</v>
      </c>
      <c r="K98" s="144" t="s">
        <v>29</v>
      </c>
      <c r="L98" s="138" t="s">
        <v>2982</v>
      </c>
      <c r="M98" s="142" t="s">
        <v>2601</v>
      </c>
      <c r="N98" s="138" t="s">
        <v>3161</v>
      </c>
      <c r="O98" s="138"/>
      <c r="P98" s="138"/>
    </row>
    <row r="99" spans="1:16" x14ac:dyDescent="0.25">
      <c r="A99" s="120" t="s">
        <v>3162</v>
      </c>
      <c r="B99" s="138"/>
      <c r="C99" s="139">
        <v>44049</v>
      </c>
      <c r="D99" s="140">
        <v>44049</v>
      </c>
      <c r="E99" s="141"/>
      <c r="F99" s="141" t="s">
        <v>3163</v>
      </c>
      <c r="G99" s="141" t="s">
        <v>3164</v>
      </c>
      <c r="H99" s="141" t="s">
        <v>3165</v>
      </c>
      <c r="I99" s="142" t="s">
        <v>2705</v>
      </c>
      <c r="J99" s="143" t="s">
        <v>189</v>
      </c>
      <c r="K99" s="144"/>
      <c r="L99" s="138" t="s">
        <v>2690</v>
      </c>
      <c r="M99" s="142" t="s">
        <v>2593</v>
      </c>
      <c r="N99" s="138" t="s">
        <v>3166</v>
      </c>
      <c r="O99" s="138" t="s">
        <v>3167</v>
      </c>
      <c r="P99" s="138"/>
    </row>
    <row r="100" spans="1:16" x14ac:dyDescent="0.25">
      <c r="A100" s="120" t="s">
        <v>3168</v>
      </c>
      <c r="B100" s="138"/>
      <c r="C100" s="139">
        <v>44050</v>
      </c>
      <c r="D100" s="140">
        <v>44047</v>
      </c>
      <c r="E100" s="141"/>
      <c r="F100" s="141" t="s">
        <v>3169</v>
      </c>
      <c r="G100" s="141" t="s">
        <v>3170</v>
      </c>
      <c r="H100" s="141" t="s">
        <v>3171</v>
      </c>
      <c r="I100" s="142" t="s">
        <v>2591</v>
      </c>
      <c r="J100" s="143" t="s">
        <v>187</v>
      </c>
      <c r="K100" s="144" t="s">
        <v>29</v>
      </c>
      <c r="L100" s="138" t="s">
        <v>268</v>
      </c>
      <c r="M100" s="142" t="s">
        <v>3103</v>
      </c>
      <c r="N100" s="138" t="s">
        <v>3172</v>
      </c>
      <c r="O100" s="138" t="s">
        <v>3173</v>
      </c>
      <c r="P100" s="138"/>
    </row>
    <row r="101" spans="1:16" x14ac:dyDescent="0.25">
      <c r="A101" s="120" t="s">
        <v>3174</v>
      </c>
      <c r="B101" s="138" t="s">
        <v>3175</v>
      </c>
      <c r="C101" s="139">
        <v>44053</v>
      </c>
      <c r="D101" s="140">
        <v>44053</v>
      </c>
      <c r="E101" s="141"/>
      <c r="F101" s="141" t="s">
        <v>3176</v>
      </c>
      <c r="G101" s="141" t="s">
        <v>3177</v>
      </c>
      <c r="H101" s="141" t="s">
        <v>3178</v>
      </c>
      <c r="I101" s="142" t="s">
        <v>2705</v>
      </c>
      <c r="J101" s="143"/>
      <c r="K101" s="144"/>
      <c r="L101" s="138" t="s">
        <v>2600</v>
      </c>
      <c r="M101" s="142" t="s">
        <v>2601</v>
      </c>
      <c r="N101" s="138" t="s">
        <v>3179</v>
      </c>
      <c r="O101" s="138" t="s">
        <v>3180</v>
      </c>
      <c r="P101" s="138"/>
    </row>
    <row r="102" spans="1:16" x14ac:dyDescent="0.25">
      <c r="A102" s="120" t="s">
        <v>3181</v>
      </c>
      <c r="B102" s="138" t="s">
        <v>3182</v>
      </c>
      <c r="C102" s="139">
        <v>44054</v>
      </c>
      <c r="D102" s="140">
        <v>44042</v>
      </c>
      <c r="E102" s="141"/>
      <c r="F102" s="141" t="s">
        <v>3183</v>
      </c>
      <c r="G102" s="141"/>
      <c r="H102" s="157" t="s">
        <v>3184</v>
      </c>
      <c r="I102" s="142" t="s">
        <v>2684</v>
      </c>
      <c r="J102" s="143" t="s">
        <v>189</v>
      </c>
      <c r="K102" s="144"/>
      <c r="L102" s="138" t="s">
        <v>3185</v>
      </c>
      <c r="M102" s="142" t="s">
        <v>2945</v>
      </c>
      <c r="N102" s="138" t="s">
        <v>3186</v>
      </c>
      <c r="O102" s="138" t="s">
        <v>3187</v>
      </c>
      <c r="P102" s="138"/>
    </row>
    <row r="103" spans="1:16" x14ac:dyDescent="0.25">
      <c r="A103" s="120" t="s">
        <v>3188</v>
      </c>
      <c r="B103" s="138" t="s">
        <v>3189</v>
      </c>
      <c r="C103" s="139">
        <v>44055</v>
      </c>
      <c r="D103" s="140">
        <v>44055</v>
      </c>
      <c r="E103" s="141"/>
      <c r="F103" s="141" t="s">
        <v>3190</v>
      </c>
      <c r="G103" s="141"/>
      <c r="H103" s="141">
        <v>8166107</v>
      </c>
      <c r="I103" s="142" t="s">
        <v>2591</v>
      </c>
      <c r="J103" s="143" t="s">
        <v>187</v>
      </c>
      <c r="K103" s="144" t="s">
        <v>29</v>
      </c>
      <c r="L103" s="138" t="s">
        <v>2690</v>
      </c>
      <c r="M103" s="142" t="s">
        <v>2593</v>
      </c>
      <c r="N103" s="138" t="s">
        <v>3155</v>
      </c>
      <c r="O103" s="138"/>
      <c r="P103" s="138"/>
    </row>
    <row r="104" spans="1:16" x14ac:dyDescent="0.25">
      <c r="A104" s="120" t="s">
        <v>3191</v>
      </c>
      <c r="B104" s="138" t="s">
        <v>3192</v>
      </c>
      <c r="C104" s="139">
        <v>44055</v>
      </c>
      <c r="D104" s="140">
        <v>44055</v>
      </c>
      <c r="E104" s="141"/>
      <c r="F104" s="141" t="s">
        <v>3193</v>
      </c>
      <c r="G104" s="141" t="s">
        <v>3194</v>
      </c>
      <c r="H104" s="141">
        <v>8158785</v>
      </c>
      <c r="I104" s="142" t="s">
        <v>2705</v>
      </c>
      <c r="J104" s="143"/>
      <c r="K104" s="144"/>
      <c r="L104" s="138" t="s">
        <v>3195</v>
      </c>
      <c r="M104" s="142" t="s">
        <v>3196</v>
      </c>
      <c r="N104" s="138" t="s">
        <v>3197</v>
      </c>
      <c r="O104" s="138" t="s">
        <v>3198</v>
      </c>
      <c r="P104" s="138"/>
    </row>
    <row r="105" spans="1:16" x14ac:dyDescent="0.25">
      <c r="A105" s="120" t="s">
        <v>3199</v>
      </c>
      <c r="B105" s="138"/>
      <c r="C105" s="139">
        <v>44056</v>
      </c>
      <c r="D105" s="140">
        <v>44056</v>
      </c>
      <c r="E105" s="141"/>
      <c r="F105" s="141" t="s">
        <v>3200</v>
      </c>
      <c r="G105" s="141"/>
      <c r="H105" s="141">
        <v>8182460</v>
      </c>
      <c r="I105" s="142" t="s">
        <v>2591</v>
      </c>
      <c r="J105" s="143" t="s">
        <v>187</v>
      </c>
      <c r="K105" s="144" t="s">
        <v>29</v>
      </c>
      <c r="L105" s="138" t="s">
        <v>2690</v>
      </c>
      <c r="M105" s="142" t="s">
        <v>2593</v>
      </c>
      <c r="N105" s="138"/>
      <c r="O105" s="138" t="s">
        <v>749</v>
      </c>
      <c r="P105" s="138"/>
    </row>
    <row r="106" spans="1:16" x14ac:dyDescent="0.25">
      <c r="A106" s="120" t="s">
        <v>3201</v>
      </c>
      <c r="B106" s="138" t="s">
        <v>3202</v>
      </c>
      <c r="C106" s="139">
        <v>44060</v>
      </c>
      <c r="D106" s="140">
        <v>44060</v>
      </c>
      <c r="E106" s="141"/>
      <c r="F106" s="141" t="s">
        <v>3203</v>
      </c>
      <c r="G106" s="141"/>
      <c r="H106" s="141">
        <v>8231112</v>
      </c>
      <c r="I106" s="142" t="s">
        <v>2684</v>
      </c>
      <c r="J106" s="143" t="s">
        <v>187</v>
      </c>
      <c r="K106" s="144" t="s">
        <v>29</v>
      </c>
      <c r="L106" s="138" t="s">
        <v>2600</v>
      </c>
      <c r="M106" s="142" t="s">
        <v>2601</v>
      </c>
      <c r="N106" s="138" t="s">
        <v>3197</v>
      </c>
      <c r="O106" s="138" t="s">
        <v>2273</v>
      </c>
      <c r="P106" s="138"/>
    </row>
    <row r="107" spans="1:16" x14ac:dyDescent="0.25">
      <c r="A107" s="120" t="s">
        <v>3204</v>
      </c>
      <c r="B107" s="138" t="s">
        <v>3205</v>
      </c>
      <c r="C107" s="139">
        <v>44061</v>
      </c>
      <c r="D107" s="140">
        <v>44059</v>
      </c>
      <c r="E107" s="141"/>
      <c r="F107" s="141" t="s">
        <v>3206</v>
      </c>
      <c r="G107" s="141" t="s">
        <v>3207</v>
      </c>
      <c r="H107" s="141" t="s">
        <v>3208</v>
      </c>
      <c r="I107" s="142" t="s">
        <v>2591</v>
      </c>
      <c r="J107" s="143" t="s">
        <v>187</v>
      </c>
      <c r="K107" s="144" t="s">
        <v>29</v>
      </c>
      <c r="L107" s="138" t="s">
        <v>3209</v>
      </c>
      <c r="M107" s="142" t="s">
        <v>2997</v>
      </c>
      <c r="N107" s="138" t="s">
        <v>3210</v>
      </c>
      <c r="O107" s="138" t="s">
        <v>3211</v>
      </c>
      <c r="P107" s="138"/>
    </row>
    <row r="108" spans="1:16" x14ac:dyDescent="0.25">
      <c r="A108" s="120" t="s">
        <v>3212</v>
      </c>
      <c r="B108" s="138" t="s">
        <v>3213</v>
      </c>
      <c r="C108" s="139">
        <v>44061</v>
      </c>
      <c r="D108" s="140">
        <v>44060</v>
      </c>
      <c r="E108" s="141"/>
      <c r="F108" s="141" t="s">
        <v>3214</v>
      </c>
      <c r="G108" s="141" t="s">
        <v>3215</v>
      </c>
      <c r="H108" s="141" t="s">
        <v>3216</v>
      </c>
      <c r="I108" s="142" t="s">
        <v>2591</v>
      </c>
      <c r="J108" s="143" t="s">
        <v>187</v>
      </c>
      <c r="K108" s="144" t="s">
        <v>29</v>
      </c>
      <c r="L108" s="138" t="s">
        <v>3709</v>
      </c>
      <c r="M108" s="142" t="s">
        <v>2990</v>
      </c>
      <c r="N108" s="138" t="s">
        <v>3217</v>
      </c>
      <c r="O108" s="138" t="s">
        <v>3218</v>
      </c>
      <c r="P108" s="138"/>
    </row>
    <row r="109" spans="1:16" x14ac:dyDescent="0.25">
      <c r="A109" s="120" t="s">
        <v>3219</v>
      </c>
      <c r="B109" s="138" t="s">
        <v>3220</v>
      </c>
      <c r="C109" s="139">
        <v>44061</v>
      </c>
      <c r="D109" s="140">
        <v>44061</v>
      </c>
      <c r="E109" s="141"/>
      <c r="F109" s="141" t="s">
        <v>3221</v>
      </c>
      <c r="G109" s="141" t="s">
        <v>3222</v>
      </c>
      <c r="H109" s="141">
        <v>8260908</v>
      </c>
      <c r="I109" s="142" t="s">
        <v>2591</v>
      </c>
      <c r="J109" s="143"/>
      <c r="K109" s="144"/>
      <c r="L109" s="138" t="s">
        <v>3132</v>
      </c>
      <c r="M109" s="142" t="s">
        <v>2624</v>
      </c>
      <c r="N109" s="138" t="s">
        <v>3223</v>
      </c>
      <c r="O109" s="138"/>
      <c r="P109" s="138"/>
    </row>
    <row r="110" spans="1:16" x14ac:dyDescent="0.25">
      <c r="A110" s="120" t="s">
        <v>3224</v>
      </c>
      <c r="B110" s="138" t="s">
        <v>3225</v>
      </c>
      <c r="C110" s="139">
        <v>44067</v>
      </c>
      <c r="D110" s="140">
        <v>44063</v>
      </c>
      <c r="E110" s="141"/>
      <c r="F110" s="141" t="s">
        <v>3226</v>
      </c>
      <c r="G110" s="141" t="s">
        <v>3227</v>
      </c>
      <c r="H110" s="141">
        <v>8316187</v>
      </c>
      <c r="I110" s="142" t="s">
        <v>3228</v>
      </c>
      <c r="J110" s="143"/>
      <c r="K110" s="144"/>
      <c r="L110" s="138" t="s">
        <v>3229</v>
      </c>
      <c r="M110" s="142" t="s">
        <v>3230</v>
      </c>
      <c r="N110" s="138" t="s">
        <v>3231</v>
      </c>
      <c r="O110" s="138"/>
      <c r="P110" s="138"/>
    </row>
    <row r="111" spans="1:16" x14ac:dyDescent="0.25">
      <c r="A111" s="120" t="s">
        <v>3232</v>
      </c>
      <c r="B111" s="138"/>
      <c r="C111" s="139">
        <v>44068</v>
      </c>
      <c r="D111" s="140">
        <v>44068</v>
      </c>
      <c r="E111" s="141"/>
      <c r="F111" s="141" t="s">
        <v>3233</v>
      </c>
      <c r="G111" s="141" t="s">
        <v>3234</v>
      </c>
      <c r="H111" s="141">
        <v>8379629</v>
      </c>
      <c r="I111" s="142" t="s">
        <v>2684</v>
      </c>
      <c r="J111" s="143" t="s">
        <v>189</v>
      </c>
      <c r="K111" s="144"/>
      <c r="L111" s="138" t="s">
        <v>2690</v>
      </c>
      <c r="M111" s="142" t="s">
        <v>2593</v>
      </c>
      <c r="N111" s="138" t="s">
        <v>3235</v>
      </c>
      <c r="O111" s="138"/>
      <c r="P111" s="138"/>
    </row>
    <row r="112" spans="1:16" x14ac:dyDescent="0.25">
      <c r="A112" s="120" t="s">
        <v>3275</v>
      </c>
      <c r="B112" s="138" t="s">
        <v>3281</v>
      </c>
      <c r="C112" s="139">
        <v>44071</v>
      </c>
      <c r="D112" s="140">
        <v>44071</v>
      </c>
      <c r="E112" s="141"/>
      <c r="F112" s="141" t="s">
        <v>3276</v>
      </c>
      <c r="G112" s="141" t="s">
        <v>3277</v>
      </c>
      <c r="H112" s="141">
        <v>8453161</v>
      </c>
      <c r="I112" s="142" t="s">
        <v>3278</v>
      </c>
      <c r="J112" s="143" t="s">
        <v>187</v>
      </c>
      <c r="K112" s="144" t="s">
        <v>29</v>
      </c>
      <c r="L112" s="138" t="s">
        <v>2600</v>
      </c>
      <c r="M112" s="142" t="s">
        <v>2601</v>
      </c>
      <c r="N112" s="138" t="s">
        <v>3279</v>
      </c>
      <c r="O112" s="138" t="s">
        <v>3280</v>
      </c>
      <c r="P112" s="138"/>
    </row>
    <row r="113" spans="1:16" x14ac:dyDescent="0.25">
      <c r="A113" s="120" t="s">
        <v>3543</v>
      </c>
      <c r="B113" s="138" t="s">
        <v>3549</v>
      </c>
      <c r="C113" s="139">
        <v>44077</v>
      </c>
      <c r="D113" s="140">
        <v>44077</v>
      </c>
      <c r="E113" s="141"/>
      <c r="F113" s="141" t="s">
        <v>3544</v>
      </c>
      <c r="G113" s="141"/>
      <c r="H113" s="141" t="s">
        <v>3545</v>
      </c>
      <c r="I113" s="142" t="s">
        <v>3546</v>
      </c>
      <c r="J113" s="143" t="s">
        <v>187</v>
      </c>
      <c r="K113" s="144" t="s">
        <v>29</v>
      </c>
      <c r="L113" s="138" t="s">
        <v>2690</v>
      </c>
      <c r="M113" s="142" t="s">
        <v>2593</v>
      </c>
      <c r="N113" s="138" t="s">
        <v>3547</v>
      </c>
      <c r="O113" s="138" t="s">
        <v>3548</v>
      </c>
      <c r="P113" s="138"/>
    </row>
    <row r="114" spans="1:16" x14ac:dyDescent="0.25">
      <c r="A114" s="120" t="s">
        <v>3559</v>
      </c>
      <c r="B114" s="138"/>
      <c r="C114" s="139">
        <v>44071</v>
      </c>
      <c r="D114" s="140">
        <v>44076</v>
      </c>
      <c r="E114" s="141"/>
      <c r="F114" s="141" t="s">
        <v>3493</v>
      </c>
      <c r="G114" s="141" t="s">
        <v>3494</v>
      </c>
      <c r="H114" s="141">
        <v>8513360</v>
      </c>
      <c r="I114" s="142" t="s">
        <v>3278</v>
      </c>
      <c r="J114" s="143" t="s">
        <v>187</v>
      </c>
      <c r="K114" s="144" t="s">
        <v>29</v>
      </c>
      <c r="L114" s="138" t="s">
        <v>96</v>
      </c>
      <c r="M114" s="142" t="s">
        <v>2882</v>
      </c>
      <c r="N114" s="138" t="s">
        <v>3495</v>
      </c>
      <c r="O114" s="138" t="s">
        <v>3293</v>
      </c>
      <c r="P114" s="138"/>
    </row>
    <row r="115" spans="1:16" x14ac:dyDescent="0.25">
      <c r="A115" s="120" t="s">
        <v>3580</v>
      </c>
      <c r="B115" s="138" t="s">
        <v>4160</v>
      </c>
      <c r="C115" s="139">
        <v>44077</v>
      </c>
      <c r="D115" s="140"/>
      <c r="E115" s="141"/>
      <c r="F115" s="141" t="s">
        <v>3581</v>
      </c>
      <c r="G115" s="141" t="s">
        <v>3582</v>
      </c>
      <c r="H115" s="141">
        <v>8562655</v>
      </c>
      <c r="I115" s="142" t="s">
        <v>2684</v>
      </c>
      <c r="J115" s="143" t="s">
        <v>187</v>
      </c>
      <c r="K115" s="144" t="s">
        <v>29</v>
      </c>
      <c r="L115" s="138" t="s">
        <v>3195</v>
      </c>
      <c r="M115" s="142" t="s">
        <v>3196</v>
      </c>
      <c r="N115" s="138" t="s">
        <v>4161</v>
      </c>
      <c r="O115" s="138"/>
      <c r="P115" s="138"/>
    </row>
    <row r="116" spans="1:16" x14ac:dyDescent="0.25">
      <c r="A116" s="120" t="s">
        <v>3719</v>
      </c>
      <c r="B116" s="138" t="s">
        <v>3725</v>
      </c>
      <c r="C116" s="139">
        <v>44083</v>
      </c>
      <c r="D116" s="140">
        <v>44082</v>
      </c>
      <c r="E116" s="141"/>
      <c r="F116" s="141" t="s">
        <v>3720</v>
      </c>
      <c r="G116" s="141"/>
      <c r="H116" s="141" t="s">
        <v>3721</v>
      </c>
      <c r="I116" s="142" t="s">
        <v>3722</v>
      </c>
      <c r="J116" s="143" t="s">
        <v>187</v>
      </c>
      <c r="K116" s="144" t="s">
        <v>29</v>
      </c>
      <c r="L116" s="138" t="s">
        <v>837</v>
      </c>
      <c r="M116" s="142" t="s">
        <v>2624</v>
      </c>
      <c r="N116" s="138" t="s">
        <v>3723</v>
      </c>
      <c r="O116" s="138" t="s">
        <v>3724</v>
      </c>
      <c r="P116" s="138"/>
    </row>
    <row r="117" spans="1:16" x14ac:dyDescent="0.25">
      <c r="A117" s="120" t="s">
        <v>3933</v>
      </c>
      <c r="B117" s="138" t="s">
        <v>3938</v>
      </c>
      <c r="C117" s="139">
        <v>44088</v>
      </c>
      <c r="D117" s="140">
        <v>44088</v>
      </c>
      <c r="E117" s="141"/>
      <c r="F117" s="141" t="s">
        <v>3934</v>
      </c>
      <c r="G117" s="141" t="s">
        <v>3935</v>
      </c>
      <c r="H117" s="141"/>
      <c r="I117" s="142" t="s">
        <v>3278</v>
      </c>
      <c r="J117" s="143" t="s">
        <v>187</v>
      </c>
      <c r="K117" s="144" t="s">
        <v>29</v>
      </c>
      <c r="L117" s="138" t="s">
        <v>2600</v>
      </c>
      <c r="M117" s="142" t="s">
        <v>2601</v>
      </c>
      <c r="N117" s="138" t="s">
        <v>3936</v>
      </c>
      <c r="O117" s="138" t="s">
        <v>3937</v>
      </c>
      <c r="P117" s="138"/>
    </row>
    <row r="118" spans="1:16" x14ac:dyDescent="0.25">
      <c r="A118" s="120" t="s">
        <v>3989</v>
      </c>
      <c r="B118" s="138" t="s">
        <v>4057</v>
      </c>
      <c r="C118" s="139">
        <v>44090</v>
      </c>
      <c r="D118" s="140">
        <v>44090</v>
      </c>
      <c r="E118" s="141"/>
      <c r="F118" s="141" t="s">
        <v>3990</v>
      </c>
      <c r="G118" s="141"/>
      <c r="H118" s="141">
        <v>8760331</v>
      </c>
      <c r="I118" s="142" t="s">
        <v>2684</v>
      </c>
      <c r="J118" s="143" t="s">
        <v>189</v>
      </c>
      <c r="K118" s="144"/>
      <c r="L118" s="138" t="s">
        <v>3991</v>
      </c>
      <c r="M118" s="142" t="s">
        <v>111</v>
      </c>
      <c r="N118" s="138" t="s">
        <v>3992</v>
      </c>
      <c r="O118" s="138"/>
      <c r="P118" s="138"/>
    </row>
    <row r="119" spans="1:16" x14ac:dyDescent="0.25">
      <c r="A119" s="120" t="s">
        <v>3993</v>
      </c>
      <c r="B119" s="138" t="s">
        <v>4008</v>
      </c>
      <c r="C119" s="139">
        <v>44090</v>
      </c>
      <c r="D119" s="140">
        <v>44085</v>
      </c>
      <c r="E119" s="141">
        <v>138</v>
      </c>
      <c r="F119" s="141" t="s">
        <v>3994</v>
      </c>
      <c r="G119" s="141" t="s">
        <v>3995</v>
      </c>
      <c r="H119" s="141">
        <v>8677068</v>
      </c>
      <c r="I119" s="142" t="s">
        <v>3546</v>
      </c>
      <c r="J119" s="143" t="s">
        <v>187</v>
      </c>
      <c r="K119" s="144" t="s">
        <v>29</v>
      </c>
      <c r="L119" s="138" t="s">
        <v>3996</v>
      </c>
      <c r="M119" s="142" t="s">
        <v>2990</v>
      </c>
      <c r="N119" s="138" t="s">
        <v>3997</v>
      </c>
      <c r="O119" s="138" t="s">
        <v>3998</v>
      </c>
      <c r="P119" s="138"/>
    </row>
    <row r="120" spans="1:16" x14ac:dyDescent="0.25">
      <c r="A120" s="120" t="s">
        <v>3999</v>
      </c>
      <c r="B120" s="138" t="s">
        <v>4009</v>
      </c>
      <c r="C120" s="139">
        <v>44090</v>
      </c>
      <c r="D120" s="140">
        <v>44085</v>
      </c>
      <c r="E120" s="141">
        <v>139</v>
      </c>
      <c r="F120" s="141" t="s">
        <v>4000</v>
      </c>
      <c r="G120" s="141" t="s">
        <v>4001</v>
      </c>
      <c r="H120" s="141">
        <v>8684114</v>
      </c>
      <c r="I120" s="142" t="s">
        <v>2591</v>
      </c>
      <c r="J120" s="143" t="s">
        <v>187</v>
      </c>
      <c r="K120" s="144" t="s">
        <v>29</v>
      </c>
      <c r="L120" s="138" t="s">
        <v>96</v>
      </c>
      <c r="M120" s="142" t="s">
        <v>4002</v>
      </c>
      <c r="N120" s="138" t="s">
        <v>4003</v>
      </c>
      <c r="O120" s="138" t="s">
        <v>4004</v>
      </c>
      <c r="P120" s="138"/>
    </row>
    <row r="121" spans="1:16" x14ac:dyDescent="0.25">
      <c r="A121" s="120" t="s">
        <v>4058</v>
      </c>
      <c r="B121" s="138"/>
      <c r="C121" s="139">
        <v>44091</v>
      </c>
      <c r="D121" s="140">
        <v>44075</v>
      </c>
      <c r="E121" s="141"/>
      <c r="F121" s="141" t="s">
        <v>4059</v>
      </c>
      <c r="G121" s="141" t="s">
        <v>4060</v>
      </c>
      <c r="H121" s="141"/>
      <c r="I121" s="142" t="s">
        <v>4061</v>
      </c>
      <c r="J121" s="143" t="s">
        <v>189</v>
      </c>
      <c r="K121" s="144"/>
      <c r="L121" s="138" t="s">
        <v>4062</v>
      </c>
      <c r="M121" s="142" t="s">
        <v>4063</v>
      </c>
      <c r="N121" s="138" t="s">
        <v>4064</v>
      </c>
      <c r="O121" s="138"/>
      <c r="P121" s="138"/>
    </row>
    <row r="122" spans="1:16" x14ac:dyDescent="0.25">
      <c r="A122" s="120" t="s">
        <v>4162</v>
      </c>
      <c r="B122" s="138" t="s">
        <v>4251</v>
      </c>
      <c r="C122" s="139">
        <v>44095</v>
      </c>
      <c r="D122" s="140">
        <v>44095</v>
      </c>
      <c r="E122" s="141"/>
      <c r="F122" s="141" t="s">
        <v>4163</v>
      </c>
      <c r="G122" s="141" t="s">
        <v>4164</v>
      </c>
      <c r="H122" s="141">
        <v>8851939</v>
      </c>
      <c r="I122" s="142" t="s">
        <v>3546</v>
      </c>
      <c r="J122" s="143" t="s">
        <v>187</v>
      </c>
      <c r="K122" s="144" t="s">
        <v>29</v>
      </c>
      <c r="L122" s="138" t="s">
        <v>2982</v>
      </c>
      <c r="M122" s="142" t="s">
        <v>2601</v>
      </c>
      <c r="N122" s="138" t="s">
        <v>4165</v>
      </c>
      <c r="O122" s="138" t="s">
        <v>4166</v>
      </c>
      <c r="P122" s="138"/>
    </row>
    <row r="123" spans="1:16" x14ac:dyDescent="0.25">
      <c r="A123" s="120" t="s">
        <v>4245</v>
      </c>
      <c r="B123" s="138" t="s">
        <v>4252</v>
      </c>
      <c r="C123" s="139">
        <v>44097</v>
      </c>
      <c r="D123" s="140">
        <v>44096</v>
      </c>
      <c r="E123" s="141"/>
      <c r="F123" s="141" t="s">
        <v>4246</v>
      </c>
      <c r="G123" s="148" t="s">
        <v>4247</v>
      </c>
      <c r="H123" s="141" t="s">
        <v>4248</v>
      </c>
      <c r="I123" s="142" t="s">
        <v>3546</v>
      </c>
      <c r="J123" s="143" t="s">
        <v>187</v>
      </c>
      <c r="K123" s="144" t="s">
        <v>29</v>
      </c>
      <c r="L123" s="138" t="s">
        <v>4249</v>
      </c>
      <c r="M123" s="142" t="s">
        <v>2936</v>
      </c>
      <c r="N123" s="138" t="s">
        <v>4250</v>
      </c>
      <c r="O123" s="138" t="s">
        <v>3911</v>
      </c>
      <c r="P123" s="138"/>
    </row>
    <row r="124" spans="1:16" x14ac:dyDescent="0.25">
      <c r="A124" s="120" t="s">
        <v>4256</v>
      </c>
      <c r="B124" s="138"/>
      <c r="C124" s="139">
        <v>44097</v>
      </c>
      <c r="D124" s="140">
        <v>44097</v>
      </c>
      <c r="E124" s="141"/>
      <c r="F124" s="141" t="s">
        <v>4257</v>
      </c>
      <c r="G124" s="141"/>
      <c r="H124" s="141" t="s">
        <v>4258</v>
      </c>
      <c r="I124" s="142" t="s">
        <v>2684</v>
      </c>
      <c r="J124" s="143" t="s">
        <v>189</v>
      </c>
      <c r="K124" s="144"/>
      <c r="L124" s="138" t="s">
        <v>837</v>
      </c>
      <c r="M124" s="142" t="s">
        <v>2624</v>
      </c>
      <c r="N124" s="138" t="s">
        <v>2875</v>
      </c>
      <c r="O124" s="138" t="s">
        <v>4259</v>
      </c>
      <c r="P124" s="138"/>
    </row>
    <row r="125" spans="1:16" x14ac:dyDescent="0.25">
      <c r="A125" s="120" t="s">
        <v>4264</v>
      </c>
      <c r="B125" s="138"/>
      <c r="C125" s="139">
        <v>44096</v>
      </c>
      <c r="D125" s="140">
        <v>44097</v>
      </c>
      <c r="E125" s="141"/>
      <c r="F125" s="141" t="s">
        <v>4265</v>
      </c>
      <c r="G125" s="141"/>
      <c r="H125" s="141">
        <v>8906850</v>
      </c>
      <c r="I125" s="142" t="s">
        <v>3546</v>
      </c>
      <c r="J125" s="143" t="s">
        <v>187</v>
      </c>
      <c r="K125" s="144" t="s">
        <v>29</v>
      </c>
      <c r="L125" s="138" t="s">
        <v>2982</v>
      </c>
      <c r="M125" s="142" t="s">
        <v>2601</v>
      </c>
      <c r="N125" s="138" t="s">
        <v>4266</v>
      </c>
      <c r="O125" s="138" t="s">
        <v>4207</v>
      </c>
      <c r="P125" s="138"/>
    </row>
    <row r="126" spans="1:16" x14ac:dyDescent="0.25">
      <c r="A126" s="120" t="s">
        <v>4562</v>
      </c>
      <c r="B126" s="138" t="s">
        <v>4571</v>
      </c>
      <c r="C126" s="139">
        <v>44105</v>
      </c>
      <c r="D126" s="140">
        <v>44104</v>
      </c>
      <c r="E126" s="141"/>
      <c r="F126" s="141" t="s">
        <v>4558</v>
      </c>
      <c r="G126" s="141"/>
      <c r="H126" s="141" t="s">
        <v>4559</v>
      </c>
      <c r="I126" s="142" t="s">
        <v>3546</v>
      </c>
      <c r="J126" s="143" t="s">
        <v>187</v>
      </c>
      <c r="K126" s="144" t="s">
        <v>29</v>
      </c>
      <c r="L126" s="138" t="s">
        <v>2690</v>
      </c>
      <c r="M126" s="142" t="s">
        <v>2593</v>
      </c>
      <c r="N126" s="138" t="s">
        <v>4560</v>
      </c>
      <c r="O126" s="138" t="s">
        <v>4561</v>
      </c>
      <c r="P126" s="138"/>
    </row>
    <row r="127" spans="1:16" x14ac:dyDescent="0.25">
      <c r="A127" s="120" t="s">
        <v>4563</v>
      </c>
      <c r="B127" s="138" t="s">
        <v>4572</v>
      </c>
      <c r="C127" s="139" t="s">
        <v>4768</v>
      </c>
      <c r="D127" s="140">
        <v>44104</v>
      </c>
      <c r="E127" s="141"/>
      <c r="F127" s="141" t="s">
        <v>4564</v>
      </c>
      <c r="G127" s="141"/>
      <c r="H127" s="141">
        <v>9020150</v>
      </c>
      <c r="I127" s="142" t="s">
        <v>2591</v>
      </c>
      <c r="J127" s="143" t="s">
        <v>187</v>
      </c>
      <c r="K127" s="144" t="s">
        <v>29</v>
      </c>
      <c r="L127" s="138" t="s">
        <v>4565</v>
      </c>
      <c r="M127" s="142" t="s">
        <v>2615</v>
      </c>
      <c r="N127" s="138" t="s">
        <v>4566</v>
      </c>
      <c r="O127" s="138" t="s">
        <v>4570</v>
      </c>
      <c r="P127" s="138"/>
    </row>
    <row r="128" spans="1:16" x14ac:dyDescent="0.25">
      <c r="A128" s="120" t="s">
        <v>4767</v>
      </c>
      <c r="B128" s="138" t="s">
        <v>4773</v>
      </c>
      <c r="C128" s="139">
        <v>44110</v>
      </c>
      <c r="D128" s="140">
        <v>44105</v>
      </c>
      <c r="E128" s="141"/>
      <c r="F128" s="141" t="s">
        <v>4769</v>
      </c>
      <c r="G128" s="141"/>
      <c r="H128" s="141">
        <v>9057168</v>
      </c>
      <c r="I128" s="142" t="s">
        <v>4770</v>
      </c>
      <c r="J128" s="143" t="s">
        <v>187</v>
      </c>
      <c r="K128" s="144"/>
      <c r="L128" s="138" t="s">
        <v>4771</v>
      </c>
      <c r="M128" s="142" t="s">
        <v>2945</v>
      </c>
      <c r="N128" s="138" t="s">
        <v>4772</v>
      </c>
      <c r="O128" s="138"/>
      <c r="P128" s="138"/>
    </row>
    <row r="129" spans="1:16" x14ac:dyDescent="0.25">
      <c r="A129" s="120" t="s">
        <v>4779</v>
      </c>
      <c r="B129" s="138" t="s">
        <v>4783</v>
      </c>
      <c r="C129" s="139">
        <v>44110</v>
      </c>
      <c r="D129" s="140">
        <v>44110</v>
      </c>
      <c r="E129" s="141"/>
      <c r="F129" s="141" t="s">
        <v>4780</v>
      </c>
      <c r="G129" s="141" t="s">
        <v>4781</v>
      </c>
      <c r="H129" s="141">
        <v>9145192</v>
      </c>
      <c r="I129" s="142" t="s">
        <v>2591</v>
      </c>
      <c r="J129" s="143" t="s">
        <v>187</v>
      </c>
      <c r="K129" s="144" t="s">
        <v>29</v>
      </c>
      <c r="L129" s="138" t="s">
        <v>2690</v>
      </c>
      <c r="M129" s="142" t="s">
        <v>2593</v>
      </c>
      <c r="N129" s="138" t="s">
        <v>4782</v>
      </c>
      <c r="O129" s="138"/>
      <c r="P129" s="138"/>
    </row>
    <row r="130" spans="1:16" x14ac:dyDescent="0.25">
      <c r="A130" s="120" t="s">
        <v>4843</v>
      </c>
      <c r="B130" s="138" t="s">
        <v>4848</v>
      </c>
      <c r="C130" s="139">
        <v>44112</v>
      </c>
      <c r="D130" s="140">
        <v>44111</v>
      </c>
      <c r="E130" s="141">
        <v>147</v>
      </c>
      <c r="F130" s="141" t="s">
        <v>4844</v>
      </c>
      <c r="G130" s="148" t="s">
        <v>4845</v>
      </c>
      <c r="H130" s="141">
        <v>9170040</v>
      </c>
      <c r="I130" s="142" t="s">
        <v>2591</v>
      </c>
      <c r="J130" s="143" t="s">
        <v>187</v>
      </c>
      <c r="K130" s="144" t="s">
        <v>29</v>
      </c>
      <c r="L130" s="138" t="s">
        <v>4249</v>
      </c>
      <c r="M130" s="142" t="s">
        <v>2601</v>
      </c>
      <c r="N130" s="138" t="s">
        <v>4846</v>
      </c>
      <c r="O130" s="138" t="s">
        <v>4847</v>
      </c>
      <c r="P130" s="138"/>
    </row>
    <row r="131" spans="1:16" x14ac:dyDescent="0.25">
      <c r="A131" s="120" t="s">
        <v>4854</v>
      </c>
      <c r="B131" s="138" t="s">
        <v>5071</v>
      </c>
      <c r="C131" s="139">
        <v>44113</v>
      </c>
      <c r="D131" s="140">
        <v>44112</v>
      </c>
      <c r="E131" s="141"/>
      <c r="F131" s="141" t="s">
        <v>4855</v>
      </c>
      <c r="G131" s="148" t="s">
        <v>4856</v>
      </c>
      <c r="H131" s="141">
        <v>9198679</v>
      </c>
      <c r="I131" s="142" t="s">
        <v>2684</v>
      </c>
      <c r="J131" s="143" t="s">
        <v>187</v>
      </c>
      <c r="K131" s="144"/>
      <c r="L131" s="138" t="s">
        <v>4857</v>
      </c>
      <c r="M131" s="142" t="s">
        <v>4858</v>
      </c>
      <c r="N131" s="138" t="s">
        <v>4859</v>
      </c>
      <c r="O131" s="138"/>
      <c r="P131" s="138"/>
    </row>
    <row r="132" spans="1:16" x14ac:dyDescent="0.25">
      <c r="A132" s="120" t="s">
        <v>5025</v>
      </c>
      <c r="B132" s="138" t="s">
        <v>5028</v>
      </c>
      <c r="C132" s="139">
        <v>44118</v>
      </c>
      <c r="D132" s="140">
        <v>44111</v>
      </c>
      <c r="E132" s="141">
        <v>156</v>
      </c>
      <c r="F132" s="141"/>
      <c r="G132" s="141"/>
      <c r="H132" s="141"/>
      <c r="I132" s="142" t="s">
        <v>2591</v>
      </c>
      <c r="J132" s="143" t="s">
        <v>187</v>
      </c>
      <c r="K132" s="144" t="s">
        <v>29</v>
      </c>
      <c r="L132" s="138"/>
      <c r="M132" s="149" t="s">
        <v>2945</v>
      </c>
      <c r="N132" s="138" t="s">
        <v>5026</v>
      </c>
      <c r="O132" s="138" t="s">
        <v>5027</v>
      </c>
      <c r="P132" s="138"/>
    </row>
    <row r="133" spans="1:16" x14ac:dyDescent="0.25">
      <c r="A133" s="120" t="s">
        <v>5029</v>
      </c>
      <c r="B133" s="138" t="s">
        <v>5031</v>
      </c>
      <c r="C133" s="139">
        <v>44118</v>
      </c>
      <c r="D133" s="140">
        <v>43860</v>
      </c>
      <c r="E133" s="141">
        <v>158</v>
      </c>
      <c r="F133" s="141"/>
      <c r="G133" s="141"/>
      <c r="H133" s="141"/>
      <c r="I133" s="142" t="s">
        <v>2684</v>
      </c>
      <c r="J133" s="143" t="s">
        <v>187</v>
      </c>
      <c r="K133" s="144" t="s">
        <v>29</v>
      </c>
      <c r="L133" s="138"/>
      <c r="M133" s="149" t="s">
        <v>2990</v>
      </c>
      <c r="N133" s="138" t="s">
        <v>5030</v>
      </c>
      <c r="O133" s="138"/>
      <c r="P133" s="138"/>
    </row>
    <row r="134" spans="1:16" x14ac:dyDescent="0.25">
      <c r="A134" s="120" t="s">
        <v>5059</v>
      </c>
      <c r="B134" s="138" t="s">
        <v>5066</v>
      </c>
      <c r="C134" s="139">
        <v>44120</v>
      </c>
      <c r="D134" s="140">
        <v>44105</v>
      </c>
      <c r="E134" s="141"/>
      <c r="F134" s="141" t="s">
        <v>5060</v>
      </c>
      <c r="G134" s="141" t="s">
        <v>5061</v>
      </c>
      <c r="H134" s="141">
        <v>9224744</v>
      </c>
      <c r="I134" s="142" t="s">
        <v>5062</v>
      </c>
      <c r="J134" s="143" t="s">
        <v>187</v>
      </c>
      <c r="K134" s="144" t="s">
        <v>29</v>
      </c>
      <c r="L134" s="138" t="s">
        <v>5063</v>
      </c>
      <c r="M134" s="149" t="s">
        <v>5064</v>
      </c>
      <c r="N134" s="138" t="s">
        <v>5065</v>
      </c>
      <c r="O134" s="138"/>
      <c r="P134" s="138"/>
    </row>
    <row r="135" spans="1:16" x14ac:dyDescent="0.25">
      <c r="A135" s="120" t="s">
        <v>5206</v>
      </c>
      <c r="B135" s="138" t="s">
        <v>5211</v>
      </c>
      <c r="C135" s="139">
        <v>44123</v>
      </c>
      <c r="D135" s="140">
        <v>44123</v>
      </c>
      <c r="E135" s="141"/>
      <c r="F135" s="141" t="s">
        <v>5207</v>
      </c>
      <c r="G135" s="141" t="s">
        <v>5208</v>
      </c>
      <c r="H135" s="141">
        <v>9347177</v>
      </c>
      <c r="I135" s="142" t="s">
        <v>2591</v>
      </c>
      <c r="J135" s="143" t="s">
        <v>187</v>
      </c>
      <c r="K135" s="144" t="s">
        <v>29</v>
      </c>
      <c r="L135" s="138" t="s">
        <v>5209</v>
      </c>
      <c r="M135" s="149" t="s">
        <v>2624</v>
      </c>
      <c r="N135" s="138" t="s">
        <v>5210</v>
      </c>
      <c r="O135" s="138"/>
      <c r="P135" s="138"/>
    </row>
    <row r="136" spans="1:16" x14ac:dyDescent="0.25">
      <c r="A136" s="120" t="s">
        <v>5222</v>
      </c>
      <c r="B136" s="138" t="s">
        <v>5225</v>
      </c>
      <c r="C136" s="139">
        <v>44124</v>
      </c>
      <c r="D136" s="140">
        <v>44124</v>
      </c>
      <c r="E136" s="141"/>
      <c r="F136" s="141" t="s">
        <v>5223</v>
      </c>
      <c r="G136" s="141"/>
      <c r="H136" s="141">
        <v>9372463</v>
      </c>
      <c r="I136" s="142" t="s">
        <v>2684</v>
      </c>
      <c r="J136" s="143"/>
      <c r="K136" s="144"/>
      <c r="L136" s="138" t="s">
        <v>2623</v>
      </c>
      <c r="M136" s="149" t="s">
        <v>2624</v>
      </c>
      <c r="N136" s="138" t="s">
        <v>5224</v>
      </c>
      <c r="O136" s="138"/>
      <c r="P136" s="138"/>
    </row>
    <row r="137" spans="1:16" x14ac:dyDescent="0.25">
      <c r="A137" s="120" t="s">
        <v>5380</v>
      </c>
      <c r="B137" s="138" t="s">
        <v>5389</v>
      </c>
      <c r="C137" s="139">
        <v>44126</v>
      </c>
      <c r="D137" s="140">
        <v>44127</v>
      </c>
      <c r="E137" s="141"/>
      <c r="F137" s="141" t="s">
        <v>5381</v>
      </c>
      <c r="G137" s="141" t="s">
        <v>5382</v>
      </c>
      <c r="H137" s="141">
        <v>9435438</v>
      </c>
      <c r="I137" s="142" t="s">
        <v>2591</v>
      </c>
      <c r="J137" s="143" t="s">
        <v>187</v>
      </c>
      <c r="K137" s="144" t="s">
        <v>29</v>
      </c>
      <c r="L137" s="138" t="s">
        <v>5209</v>
      </c>
      <c r="M137" s="149" t="s">
        <v>2624</v>
      </c>
      <c r="N137" s="138" t="s">
        <v>5383</v>
      </c>
      <c r="O137" s="138" t="s">
        <v>5384</v>
      </c>
      <c r="P137" s="138"/>
    </row>
    <row r="138" spans="1:16" x14ac:dyDescent="0.25">
      <c r="A138" s="120" t="s">
        <v>5385</v>
      </c>
      <c r="B138" s="138"/>
      <c r="C138" s="139">
        <v>44126</v>
      </c>
      <c r="D138" s="140">
        <v>44127</v>
      </c>
      <c r="E138" s="141"/>
      <c r="F138" s="141" t="s">
        <v>5386</v>
      </c>
      <c r="G138" s="141" t="s">
        <v>5382</v>
      </c>
      <c r="H138" s="141">
        <v>94366110</v>
      </c>
      <c r="I138" s="142" t="s">
        <v>2591</v>
      </c>
      <c r="J138" s="143" t="s">
        <v>187</v>
      </c>
      <c r="K138" s="144" t="s">
        <v>29</v>
      </c>
      <c r="L138" s="138" t="s">
        <v>5209</v>
      </c>
      <c r="M138" s="149" t="s">
        <v>2624</v>
      </c>
      <c r="N138" s="138" t="s">
        <v>5387</v>
      </c>
      <c r="O138" s="138" t="s">
        <v>5388</v>
      </c>
      <c r="P138" s="138"/>
    </row>
    <row r="139" spans="1:16" x14ac:dyDescent="0.25">
      <c r="A139" s="120" t="s">
        <v>5816</v>
      </c>
      <c r="B139" s="138" t="s">
        <v>5817</v>
      </c>
      <c r="C139" s="139">
        <v>44119</v>
      </c>
      <c r="D139" s="140">
        <v>44110</v>
      </c>
      <c r="E139" s="141"/>
      <c r="F139" s="141" t="s">
        <v>5818</v>
      </c>
      <c r="G139" s="148" t="s">
        <v>5819</v>
      </c>
      <c r="H139" s="141">
        <v>9141251</v>
      </c>
      <c r="I139" s="142" t="s">
        <v>3546</v>
      </c>
      <c r="J139" s="143" t="s">
        <v>187</v>
      </c>
      <c r="K139" s="144" t="s">
        <v>29</v>
      </c>
      <c r="L139" s="138" t="s">
        <v>4771</v>
      </c>
      <c r="M139" s="149" t="s">
        <v>2945</v>
      </c>
      <c r="N139" s="138" t="s">
        <v>5824</v>
      </c>
      <c r="O139" s="138" t="s">
        <v>4659</v>
      </c>
      <c r="P139" s="138"/>
    </row>
    <row r="140" spans="1:16" x14ac:dyDescent="0.25">
      <c r="A140" s="120" t="s">
        <v>5820</v>
      </c>
      <c r="B140" s="138" t="s">
        <v>5821</v>
      </c>
      <c r="C140" s="139">
        <v>44130</v>
      </c>
      <c r="D140" s="140">
        <v>44130</v>
      </c>
      <c r="E140" s="141"/>
      <c r="F140" s="141" t="s">
        <v>5822</v>
      </c>
      <c r="G140" s="141" t="s">
        <v>5823</v>
      </c>
      <c r="H140" s="141"/>
      <c r="I140" s="142" t="s">
        <v>2591</v>
      </c>
      <c r="J140" s="143" t="s">
        <v>187</v>
      </c>
      <c r="K140" s="144" t="s">
        <v>29</v>
      </c>
      <c r="L140" s="138" t="s">
        <v>2600</v>
      </c>
      <c r="M140" s="149" t="s">
        <v>2601</v>
      </c>
      <c r="N140" s="138" t="s">
        <v>5825</v>
      </c>
      <c r="O140" s="138" t="s">
        <v>5826</v>
      </c>
      <c r="P140" s="138"/>
    </row>
    <row r="141" spans="1:16" x14ac:dyDescent="0.25">
      <c r="A141" s="120" t="s">
        <v>5827</v>
      </c>
      <c r="B141" s="138" t="s">
        <v>5828</v>
      </c>
      <c r="C141" s="139">
        <v>44129</v>
      </c>
      <c r="D141" s="140">
        <v>44126</v>
      </c>
      <c r="E141" s="141">
        <v>162</v>
      </c>
      <c r="F141" s="141" t="s">
        <v>5829</v>
      </c>
      <c r="G141" s="148" t="s">
        <v>5830</v>
      </c>
      <c r="H141" s="141">
        <v>9417135</v>
      </c>
      <c r="I141" s="142" t="s">
        <v>2591</v>
      </c>
      <c r="J141" s="143" t="s">
        <v>187</v>
      </c>
      <c r="K141" s="144" t="s">
        <v>29</v>
      </c>
      <c r="L141" s="138" t="s">
        <v>3110</v>
      </c>
      <c r="M141" s="149" t="s">
        <v>2593</v>
      </c>
      <c r="N141" s="138" t="s">
        <v>5831</v>
      </c>
      <c r="O141" s="138"/>
      <c r="P141" s="138"/>
    </row>
    <row r="142" spans="1:16" x14ac:dyDescent="0.25">
      <c r="A142" s="120" t="s">
        <v>5850</v>
      </c>
      <c r="B142" s="138"/>
      <c r="C142" s="139">
        <v>44139</v>
      </c>
      <c r="D142" s="140">
        <v>44134</v>
      </c>
      <c r="E142" s="141"/>
      <c r="F142" s="141" t="s">
        <v>5851</v>
      </c>
      <c r="G142" s="141" t="s">
        <v>5852</v>
      </c>
      <c r="H142" s="144">
        <v>9570654</v>
      </c>
      <c r="I142" s="142" t="s">
        <v>5062</v>
      </c>
      <c r="J142" s="143" t="s">
        <v>187</v>
      </c>
      <c r="K142" s="144" t="s">
        <v>29</v>
      </c>
      <c r="L142" s="138" t="s">
        <v>2690</v>
      </c>
      <c r="M142" s="149" t="s">
        <v>2593</v>
      </c>
      <c r="N142" s="138" t="s">
        <v>5853</v>
      </c>
      <c r="O142" s="138" t="s">
        <v>5854</v>
      </c>
      <c r="P142" s="138"/>
    </row>
    <row r="143" spans="1:16" x14ac:dyDescent="0.25">
      <c r="A143" s="120" t="s">
        <v>5855</v>
      </c>
      <c r="B143" s="138" t="s">
        <v>6365</v>
      </c>
      <c r="C143" s="139">
        <v>44139</v>
      </c>
      <c r="D143" s="140">
        <v>44138</v>
      </c>
      <c r="E143" s="141"/>
      <c r="F143" s="141" t="s">
        <v>5856</v>
      </c>
      <c r="G143" s="141" t="s">
        <v>5857</v>
      </c>
      <c r="H143" s="144">
        <v>9614460</v>
      </c>
      <c r="I143" s="142" t="s">
        <v>2684</v>
      </c>
      <c r="J143" s="143" t="s">
        <v>187</v>
      </c>
      <c r="K143" s="144" t="s">
        <v>29</v>
      </c>
      <c r="L143" s="138" t="s">
        <v>5858</v>
      </c>
      <c r="M143" s="149" t="s">
        <v>2615</v>
      </c>
      <c r="N143" s="138" t="s">
        <v>5859</v>
      </c>
      <c r="O143" s="138"/>
      <c r="P143" s="138"/>
    </row>
    <row r="144" spans="1:16" x14ac:dyDescent="0.25">
      <c r="A144" s="120" t="s">
        <v>5860</v>
      </c>
      <c r="B144" s="138"/>
      <c r="C144" s="139">
        <v>44139</v>
      </c>
      <c r="D144" s="140">
        <v>44139</v>
      </c>
      <c r="E144" s="141"/>
      <c r="F144" s="141" t="s">
        <v>5861</v>
      </c>
      <c r="G144" s="141" t="s">
        <v>5862</v>
      </c>
      <c r="H144" s="144">
        <v>9623269</v>
      </c>
      <c r="I144" s="142" t="s">
        <v>2684</v>
      </c>
      <c r="J144" s="143" t="s">
        <v>187</v>
      </c>
      <c r="K144" s="144" t="s">
        <v>29</v>
      </c>
      <c r="L144" s="138" t="s">
        <v>2690</v>
      </c>
      <c r="M144" s="149" t="s">
        <v>2593</v>
      </c>
      <c r="N144" s="138" t="s">
        <v>5863</v>
      </c>
      <c r="O144" s="138"/>
      <c r="P144" s="138"/>
    </row>
    <row r="145" spans="1:16" x14ac:dyDescent="0.25">
      <c r="A145" s="120" t="s">
        <v>6014</v>
      </c>
      <c r="B145" s="138" t="s">
        <v>6022</v>
      </c>
      <c r="C145" s="139">
        <v>44144</v>
      </c>
      <c r="D145" s="140">
        <v>44140</v>
      </c>
      <c r="E145" s="141"/>
      <c r="F145" s="141" t="s">
        <v>6015</v>
      </c>
      <c r="G145" s="141"/>
      <c r="H145" s="144">
        <v>9666729</v>
      </c>
      <c r="I145" s="142" t="s">
        <v>2684</v>
      </c>
      <c r="J145" s="143" t="s">
        <v>187</v>
      </c>
      <c r="K145" s="144" t="s">
        <v>29</v>
      </c>
      <c r="L145" s="138" t="s">
        <v>895</v>
      </c>
      <c r="M145" s="149" t="s">
        <v>2593</v>
      </c>
      <c r="N145" s="138" t="s">
        <v>6016</v>
      </c>
      <c r="O145" s="138" t="s">
        <v>6017</v>
      </c>
      <c r="P145" s="138"/>
    </row>
    <row r="146" spans="1:16" x14ac:dyDescent="0.25">
      <c r="A146" s="120" t="s">
        <v>6018</v>
      </c>
      <c r="B146" s="138" t="s">
        <v>6023</v>
      </c>
      <c r="C146" s="139">
        <v>44144</v>
      </c>
      <c r="D146" s="140">
        <v>44144</v>
      </c>
      <c r="E146" s="141">
        <v>165</v>
      </c>
      <c r="F146" s="141" t="s">
        <v>6020</v>
      </c>
      <c r="G146" s="141" t="s">
        <v>6021</v>
      </c>
      <c r="H146" s="144">
        <v>9337757</v>
      </c>
      <c r="I146" s="142" t="s">
        <v>2591</v>
      </c>
      <c r="J146" s="143" t="s">
        <v>187</v>
      </c>
      <c r="K146" s="144" t="s">
        <v>29</v>
      </c>
      <c r="L146" s="138"/>
      <c r="M146" s="149" t="s">
        <v>120</v>
      </c>
      <c r="N146" s="138" t="s">
        <v>6019</v>
      </c>
      <c r="O146" s="138" t="s">
        <v>5169</v>
      </c>
      <c r="P146" s="138"/>
    </row>
    <row r="147" spans="1:16" x14ac:dyDescent="0.25">
      <c r="A147" s="120" t="s">
        <v>6078</v>
      </c>
      <c r="B147" s="138" t="s">
        <v>6151</v>
      </c>
      <c r="C147" s="139">
        <v>44147</v>
      </c>
      <c r="D147" s="140">
        <v>44147</v>
      </c>
      <c r="E147" s="141"/>
      <c r="F147" s="141">
        <v>6517540</v>
      </c>
      <c r="G147" s="141"/>
      <c r="H147" s="144"/>
      <c r="I147" s="142" t="s">
        <v>2591</v>
      </c>
      <c r="J147" s="143" t="s">
        <v>178</v>
      </c>
      <c r="K147" s="144"/>
      <c r="L147" s="138"/>
      <c r="M147" s="149" t="s">
        <v>2945</v>
      </c>
      <c r="N147" s="138" t="s">
        <v>6152</v>
      </c>
      <c r="O147" s="138"/>
      <c r="P147" s="138"/>
    </row>
    <row r="148" spans="1:16" x14ac:dyDescent="0.25">
      <c r="A148" s="120" t="s">
        <v>6082</v>
      </c>
      <c r="B148" s="138" t="s">
        <v>6086</v>
      </c>
      <c r="C148" s="139">
        <v>44146</v>
      </c>
      <c r="D148" s="140">
        <v>44146</v>
      </c>
      <c r="E148" s="141"/>
      <c r="F148" s="141" t="s">
        <v>6083</v>
      </c>
      <c r="G148" s="141" t="s">
        <v>6084</v>
      </c>
      <c r="H148" s="144">
        <v>9757317</v>
      </c>
      <c r="I148" s="142" t="s">
        <v>2684</v>
      </c>
      <c r="J148" s="143" t="s">
        <v>189</v>
      </c>
      <c r="K148" s="144" t="s">
        <v>29</v>
      </c>
      <c r="L148" s="138" t="s">
        <v>268</v>
      </c>
      <c r="M148" s="149" t="s">
        <v>3103</v>
      </c>
      <c r="N148" s="138" t="s">
        <v>2865</v>
      </c>
      <c r="O148" s="138"/>
      <c r="P148" s="138"/>
    </row>
    <row r="149" spans="1:16" ht="30" x14ac:dyDescent="0.25">
      <c r="A149" s="120" t="s">
        <v>6144</v>
      </c>
      <c r="B149" s="138" t="s">
        <v>6145</v>
      </c>
      <c r="C149" s="139">
        <v>44147</v>
      </c>
      <c r="D149" s="140">
        <v>44146</v>
      </c>
      <c r="E149" s="141"/>
      <c r="F149" s="141" t="s">
        <v>6146</v>
      </c>
      <c r="G149" s="141"/>
      <c r="H149" s="144">
        <v>9771748</v>
      </c>
      <c r="I149" s="142" t="s">
        <v>2684</v>
      </c>
      <c r="J149" s="143" t="s">
        <v>189</v>
      </c>
      <c r="K149" s="144"/>
      <c r="L149" s="138" t="s">
        <v>6148</v>
      </c>
      <c r="M149" s="149" t="s">
        <v>6149</v>
      </c>
      <c r="N149" s="138" t="s">
        <v>6150</v>
      </c>
      <c r="O149" s="138"/>
      <c r="P149" s="138"/>
    </row>
    <row r="150" spans="1:16" x14ac:dyDescent="0.25">
      <c r="A150" s="120" t="s">
        <v>6147</v>
      </c>
      <c r="B150" s="138" t="s">
        <v>6085</v>
      </c>
      <c r="C150" s="139">
        <v>44146</v>
      </c>
      <c r="D150" s="140">
        <v>44146</v>
      </c>
      <c r="E150" s="141"/>
      <c r="F150" s="141" t="s">
        <v>6079</v>
      </c>
      <c r="G150" s="141" t="s">
        <v>6080</v>
      </c>
      <c r="H150" s="144">
        <v>9757643</v>
      </c>
      <c r="I150" s="142" t="s">
        <v>2591</v>
      </c>
      <c r="J150" s="143" t="s">
        <v>187</v>
      </c>
      <c r="K150" s="144" t="s">
        <v>29</v>
      </c>
      <c r="L150" s="138" t="s">
        <v>2623</v>
      </c>
      <c r="M150" s="149" t="s">
        <v>2624</v>
      </c>
      <c r="N150" s="138" t="s">
        <v>6081</v>
      </c>
      <c r="O150" s="138" t="s">
        <v>4634</v>
      </c>
      <c r="P150" s="138"/>
    </row>
    <row r="151" spans="1:16" x14ac:dyDescent="0.25">
      <c r="A151" s="120" t="s">
        <v>6277</v>
      </c>
      <c r="B151" s="138" t="s">
        <v>6310</v>
      </c>
      <c r="C151" s="139">
        <v>44151</v>
      </c>
      <c r="D151" s="140">
        <v>44148</v>
      </c>
      <c r="E151" s="141"/>
      <c r="F151" s="141" t="s">
        <v>6278</v>
      </c>
      <c r="G151" s="141" t="s">
        <v>6279</v>
      </c>
      <c r="H151" s="144">
        <v>9814003</v>
      </c>
      <c r="I151" s="142" t="s">
        <v>2591</v>
      </c>
      <c r="J151" s="143" t="s">
        <v>187</v>
      </c>
      <c r="K151" s="144" t="s">
        <v>29</v>
      </c>
      <c r="L151" s="138" t="s">
        <v>2690</v>
      </c>
      <c r="M151" s="149" t="s">
        <v>2593</v>
      </c>
      <c r="N151" s="138" t="s">
        <v>6280</v>
      </c>
      <c r="O151" s="138" t="s">
        <v>5946</v>
      </c>
      <c r="P151" s="138"/>
    </row>
    <row r="152" spans="1:16" x14ac:dyDescent="0.25">
      <c r="A152" s="120" t="s">
        <v>6281</v>
      </c>
      <c r="B152" s="138" t="s">
        <v>6311</v>
      </c>
      <c r="C152" s="139">
        <v>44151</v>
      </c>
      <c r="D152" s="140">
        <v>44147</v>
      </c>
      <c r="E152" s="141"/>
      <c r="F152" s="141" t="s">
        <v>6282</v>
      </c>
      <c r="G152" s="141" t="s">
        <v>6283</v>
      </c>
      <c r="H152" s="144">
        <v>9788667</v>
      </c>
      <c r="I152" s="142" t="s">
        <v>2591</v>
      </c>
      <c r="J152" s="143" t="s">
        <v>187</v>
      </c>
      <c r="K152" s="144" t="s">
        <v>29</v>
      </c>
      <c r="L152" s="138" t="s">
        <v>268</v>
      </c>
      <c r="M152" s="149" t="s">
        <v>3103</v>
      </c>
      <c r="N152" s="138" t="s">
        <v>6284</v>
      </c>
      <c r="O152" s="138" t="s">
        <v>5905</v>
      </c>
      <c r="P152" s="138"/>
    </row>
    <row r="153" spans="1:16" x14ac:dyDescent="0.25">
      <c r="A153" s="120" t="s">
        <v>6299</v>
      </c>
      <c r="B153" s="138" t="s">
        <v>6312</v>
      </c>
      <c r="C153" s="139">
        <v>44151</v>
      </c>
      <c r="D153" s="140">
        <v>44151</v>
      </c>
      <c r="E153" s="141"/>
      <c r="F153" s="141" t="s">
        <v>6300</v>
      </c>
      <c r="G153" s="141" t="s">
        <v>6279</v>
      </c>
      <c r="H153" s="144">
        <v>9839352</v>
      </c>
      <c r="I153" s="142" t="s">
        <v>2684</v>
      </c>
      <c r="J153" s="143" t="s">
        <v>187</v>
      </c>
      <c r="K153" s="144" t="s">
        <v>29</v>
      </c>
      <c r="L153" s="138" t="s">
        <v>2690</v>
      </c>
      <c r="M153" s="149" t="s">
        <v>2593</v>
      </c>
      <c r="N153" s="138" t="s">
        <v>6301</v>
      </c>
      <c r="O153" s="138" t="s">
        <v>5946</v>
      </c>
      <c r="P153" s="138"/>
    </row>
    <row r="154" spans="1:16" x14ac:dyDescent="0.25">
      <c r="A154" s="120" t="s">
        <v>6313</v>
      </c>
      <c r="B154" s="138" t="s">
        <v>6314</v>
      </c>
      <c r="C154" s="139">
        <v>44151</v>
      </c>
      <c r="D154" s="140">
        <v>44151</v>
      </c>
      <c r="E154" s="141"/>
      <c r="F154" s="141" t="s">
        <v>6315</v>
      </c>
      <c r="G154" s="141" t="s">
        <v>6279</v>
      </c>
      <c r="H154" s="144">
        <v>9850805</v>
      </c>
      <c r="I154" s="142" t="s">
        <v>2684</v>
      </c>
      <c r="J154" s="143" t="s">
        <v>187</v>
      </c>
      <c r="K154" s="144" t="s">
        <v>29</v>
      </c>
      <c r="L154" s="138" t="s">
        <v>2690</v>
      </c>
      <c r="M154" s="149" t="s">
        <v>2593</v>
      </c>
      <c r="N154" s="138" t="s">
        <v>6316</v>
      </c>
      <c r="O154" s="138" t="s">
        <v>5946</v>
      </c>
      <c r="P154" s="138"/>
    </row>
    <row r="155" spans="1:16" x14ac:dyDescent="0.25">
      <c r="A155" s="120" t="s">
        <v>6344</v>
      </c>
      <c r="B155" s="138" t="s">
        <v>6351</v>
      </c>
      <c r="C155" s="139">
        <v>44152</v>
      </c>
      <c r="D155" s="140">
        <v>44148</v>
      </c>
      <c r="E155" s="141"/>
      <c r="F155" s="141" t="s">
        <v>6345</v>
      </c>
      <c r="G155" s="141" t="s">
        <v>6346</v>
      </c>
      <c r="H155" s="144">
        <v>826596</v>
      </c>
      <c r="I155" s="142" t="s">
        <v>2591</v>
      </c>
      <c r="J155" s="143" t="s">
        <v>187</v>
      </c>
      <c r="K155" s="144" t="s">
        <v>29</v>
      </c>
      <c r="L155" s="138" t="s">
        <v>6347</v>
      </c>
      <c r="M155" s="149" t="s">
        <v>6348</v>
      </c>
      <c r="N155" s="138" t="s">
        <v>6349</v>
      </c>
      <c r="O155" s="138" t="s">
        <v>6350</v>
      </c>
      <c r="P155" s="138"/>
    </row>
    <row r="156" spans="1:16" x14ac:dyDescent="0.25">
      <c r="A156" s="120" t="s">
        <v>6405</v>
      </c>
      <c r="B156" s="138" t="s">
        <v>6409</v>
      </c>
      <c r="C156" s="139">
        <v>44153</v>
      </c>
      <c r="D156" s="140">
        <v>44152</v>
      </c>
      <c r="E156" s="141"/>
      <c r="F156" s="141" t="s">
        <v>6406</v>
      </c>
      <c r="G156" s="141" t="s">
        <v>6279</v>
      </c>
      <c r="H156" s="144">
        <v>9875290</v>
      </c>
      <c r="I156" s="142" t="s">
        <v>2684</v>
      </c>
      <c r="J156" s="143" t="s">
        <v>187</v>
      </c>
      <c r="K156" s="144" t="s">
        <v>29</v>
      </c>
      <c r="L156" s="138" t="s">
        <v>2690</v>
      </c>
      <c r="M156" s="149" t="s">
        <v>2593</v>
      </c>
      <c r="N156" s="138" t="s">
        <v>6407</v>
      </c>
      <c r="O156" s="138" t="s">
        <v>6408</v>
      </c>
      <c r="P156" s="138"/>
    </row>
    <row r="157" spans="1:16" x14ac:dyDescent="0.25">
      <c r="A157" s="120" t="s">
        <v>6426</v>
      </c>
      <c r="B157" s="138" t="s">
        <v>6427</v>
      </c>
      <c r="C157" s="139">
        <v>44139</v>
      </c>
      <c r="D157" s="140">
        <v>44139</v>
      </c>
      <c r="E157" s="141"/>
      <c r="F157" s="141" t="s">
        <v>6428</v>
      </c>
      <c r="G157" s="141"/>
      <c r="H157" s="144">
        <v>9635969</v>
      </c>
      <c r="I157" s="150" t="s">
        <v>2591</v>
      </c>
      <c r="J157" s="151" t="s">
        <v>187</v>
      </c>
      <c r="K157" s="152" t="s">
        <v>29</v>
      </c>
      <c r="L157" s="138" t="s">
        <v>6429</v>
      </c>
      <c r="M157" s="149" t="s">
        <v>6430</v>
      </c>
      <c r="N157" s="138" t="s">
        <v>6431</v>
      </c>
      <c r="O157" s="138" t="s">
        <v>6432</v>
      </c>
      <c r="P157" s="138"/>
    </row>
    <row r="158" spans="1:16" x14ac:dyDescent="0.25">
      <c r="A158" s="120" t="s">
        <v>6463</v>
      </c>
      <c r="B158" s="138" t="s">
        <v>6467</v>
      </c>
      <c r="C158" s="139">
        <v>44153</v>
      </c>
      <c r="D158" s="140">
        <v>44153</v>
      </c>
      <c r="E158" s="141"/>
      <c r="F158" s="141" t="s">
        <v>6464</v>
      </c>
      <c r="G158" s="141"/>
      <c r="H158" s="144">
        <v>9885855</v>
      </c>
      <c r="I158" s="150" t="s">
        <v>3722</v>
      </c>
      <c r="J158" s="151" t="s">
        <v>187</v>
      </c>
      <c r="K158" s="152" t="s">
        <v>29</v>
      </c>
      <c r="L158" s="138" t="s">
        <v>6429</v>
      </c>
      <c r="M158" s="149" t="s">
        <v>6430</v>
      </c>
      <c r="N158" s="138" t="s">
        <v>6465</v>
      </c>
      <c r="O158" s="138" t="s">
        <v>6432</v>
      </c>
      <c r="P158" s="138"/>
    </row>
    <row r="159" spans="1:16" x14ac:dyDescent="0.25">
      <c r="A159" s="120" t="s">
        <v>6466</v>
      </c>
      <c r="B159" s="138"/>
      <c r="C159" s="139">
        <v>43993</v>
      </c>
      <c r="D159" s="140"/>
      <c r="E159" s="141"/>
      <c r="F159" s="141" t="s">
        <v>6468</v>
      </c>
      <c r="G159" s="141"/>
      <c r="H159" s="144">
        <v>9690110</v>
      </c>
      <c r="I159" s="153" t="s">
        <v>2684</v>
      </c>
      <c r="J159" s="151" t="s">
        <v>187</v>
      </c>
      <c r="K159" s="152" t="s">
        <v>29</v>
      </c>
      <c r="L159" s="138" t="s">
        <v>6429</v>
      </c>
      <c r="M159" s="149" t="s">
        <v>6430</v>
      </c>
      <c r="N159" s="138" t="s">
        <v>6469</v>
      </c>
      <c r="O159" s="138" t="s">
        <v>6432</v>
      </c>
      <c r="P159" s="138"/>
    </row>
    <row r="160" spans="1:16" x14ac:dyDescent="0.25">
      <c r="A160" s="120" t="s">
        <v>6470</v>
      </c>
      <c r="B160" s="138" t="s">
        <v>6475</v>
      </c>
      <c r="C160" s="139">
        <v>44155</v>
      </c>
      <c r="D160" s="140">
        <v>44153</v>
      </c>
      <c r="E160" s="141"/>
      <c r="F160" s="141" t="s">
        <v>6471</v>
      </c>
      <c r="G160" s="141" t="s">
        <v>6472</v>
      </c>
      <c r="H160" s="144">
        <v>9890159</v>
      </c>
      <c r="I160" s="142" t="s">
        <v>2591</v>
      </c>
      <c r="J160" s="143"/>
      <c r="K160" s="144" t="s">
        <v>29</v>
      </c>
      <c r="L160" s="138" t="s">
        <v>4249</v>
      </c>
      <c r="M160" s="149" t="s">
        <v>111</v>
      </c>
      <c r="N160" s="138" t="s">
        <v>6473</v>
      </c>
      <c r="O160" s="138" t="s">
        <v>6474</v>
      </c>
      <c r="P160" s="138"/>
    </row>
    <row r="161" spans="1:16" x14ac:dyDescent="0.25">
      <c r="A161" s="120" t="s">
        <v>6516</v>
      </c>
      <c r="B161" s="138" t="s">
        <v>6521</v>
      </c>
      <c r="C161" s="139">
        <v>44158</v>
      </c>
      <c r="D161" s="140">
        <v>44155</v>
      </c>
      <c r="E161" s="141"/>
      <c r="F161" s="141" t="s">
        <v>6517</v>
      </c>
      <c r="G161" s="141" t="s">
        <v>6518</v>
      </c>
      <c r="H161" s="144">
        <v>9952027</v>
      </c>
      <c r="I161" s="142" t="s">
        <v>2591</v>
      </c>
      <c r="J161" s="143" t="s">
        <v>187</v>
      </c>
      <c r="K161" s="144" t="s">
        <v>29</v>
      </c>
      <c r="L161" s="138" t="s">
        <v>268</v>
      </c>
      <c r="M161" s="149" t="s">
        <v>3103</v>
      </c>
      <c r="N161" s="138" t="s">
        <v>6519</v>
      </c>
      <c r="O161" s="138" t="s">
        <v>6520</v>
      </c>
      <c r="P161" s="138"/>
    </row>
    <row r="162" spans="1:16" x14ac:dyDescent="0.25">
      <c r="A162" s="120" t="s">
        <v>6570</v>
      </c>
      <c r="B162" s="138" t="s">
        <v>6574</v>
      </c>
      <c r="C162" s="139">
        <v>44155</v>
      </c>
      <c r="D162" s="139">
        <v>44155</v>
      </c>
      <c r="E162" s="141"/>
      <c r="F162" s="141" t="s">
        <v>6571</v>
      </c>
      <c r="G162" s="141" t="s">
        <v>6572</v>
      </c>
      <c r="H162" s="144">
        <v>9939374</v>
      </c>
      <c r="I162" s="142" t="s">
        <v>2684</v>
      </c>
      <c r="J162" s="143" t="s">
        <v>189</v>
      </c>
      <c r="K162" s="144" t="s">
        <v>29</v>
      </c>
      <c r="L162" s="138" t="s">
        <v>2794</v>
      </c>
      <c r="M162" s="149" t="s">
        <v>131</v>
      </c>
      <c r="N162" s="138" t="s">
        <v>6573</v>
      </c>
      <c r="O162" s="138" t="s">
        <v>5426</v>
      </c>
      <c r="P162" s="138"/>
    </row>
    <row r="163" spans="1:16" x14ac:dyDescent="0.25">
      <c r="A163" s="120" t="s">
        <v>6607</v>
      </c>
      <c r="B163" s="138" t="s">
        <v>6621</v>
      </c>
      <c r="C163" s="139">
        <v>44161</v>
      </c>
      <c r="D163" s="140">
        <v>44159</v>
      </c>
      <c r="E163" s="141"/>
      <c r="F163" s="141" t="s">
        <v>6608</v>
      </c>
      <c r="G163" s="141" t="s">
        <v>6609</v>
      </c>
      <c r="H163" s="144">
        <v>10006271</v>
      </c>
      <c r="I163" s="142" t="s">
        <v>2591</v>
      </c>
      <c r="J163" s="143" t="s">
        <v>187</v>
      </c>
      <c r="K163" s="144" t="s">
        <v>29</v>
      </c>
      <c r="L163" s="138" t="s">
        <v>5209</v>
      </c>
      <c r="M163" s="149" t="s">
        <v>2624</v>
      </c>
      <c r="N163" s="138" t="s">
        <v>6610</v>
      </c>
      <c r="O163" s="138" t="s">
        <v>6611</v>
      </c>
      <c r="P163" s="138"/>
    </row>
    <row r="164" spans="1:16" x14ac:dyDescent="0.25">
      <c r="A164" s="120" t="s">
        <v>6612</v>
      </c>
      <c r="B164" s="138" t="s">
        <v>6622</v>
      </c>
      <c r="C164" s="139">
        <v>44161</v>
      </c>
      <c r="D164" s="140">
        <v>44159</v>
      </c>
      <c r="E164" s="141"/>
      <c r="F164" s="141" t="s">
        <v>6613</v>
      </c>
      <c r="G164" s="141" t="s">
        <v>6614</v>
      </c>
      <c r="H164" s="144">
        <v>9988356</v>
      </c>
      <c r="I164" s="142" t="s">
        <v>2591</v>
      </c>
      <c r="J164" s="143" t="s">
        <v>187</v>
      </c>
      <c r="K164" s="144" t="s">
        <v>29</v>
      </c>
      <c r="L164" s="138" t="s">
        <v>268</v>
      </c>
      <c r="M164" s="149" t="s">
        <v>3103</v>
      </c>
      <c r="N164" s="138" t="s">
        <v>6615</v>
      </c>
      <c r="O164" s="138" t="s">
        <v>6616</v>
      </c>
      <c r="P164" s="138"/>
    </row>
    <row r="165" spans="1:16" x14ac:dyDescent="0.25">
      <c r="A165" s="120" t="s">
        <v>6617</v>
      </c>
      <c r="B165" s="138" t="s">
        <v>6623</v>
      </c>
      <c r="C165" s="139">
        <v>44161</v>
      </c>
      <c r="D165" s="140">
        <v>44159</v>
      </c>
      <c r="E165" s="141"/>
      <c r="F165" s="141" t="s">
        <v>6618</v>
      </c>
      <c r="G165" s="141" t="s">
        <v>6609</v>
      </c>
      <c r="H165" s="144">
        <v>10005357</v>
      </c>
      <c r="I165" s="142" t="s">
        <v>2591</v>
      </c>
      <c r="J165" s="143" t="s">
        <v>187</v>
      </c>
      <c r="K165" s="144" t="s">
        <v>29</v>
      </c>
      <c r="L165" s="138" t="s">
        <v>5209</v>
      </c>
      <c r="M165" s="149" t="s">
        <v>2624</v>
      </c>
      <c r="N165" s="138" t="s">
        <v>6619</v>
      </c>
      <c r="O165" s="138" t="s">
        <v>6620</v>
      </c>
      <c r="P165" s="138"/>
    </row>
    <row r="166" spans="1:16" x14ac:dyDescent="0.25">
      <c r="A166" s="120" t="s">
        <v>6630</v>
      </c>
      <c r="B166" s="138" t="s">
        <v>6634</v>
      </c>
      <c r="C166" s="139">
        <v>44161</v>
      </c>
      <c r="D166" s="140">
        <v>44161</v>
      </c>
      <c r="E166" s="141"/>
      <c r="F166" s="141" t="s">
        <v>6631</v>
      </c>
      <c r="G166" s="141" t="s">
        <v>6609</v>
      </c>
      <c r="H166" s="144">
        <v>10050157</v>
      </c>
      <c r="I166" s="142" t="s">
        <v>2591</v>
      </c>
      <c r="J166" s="143" t="s">
        <v>187</v>
      </c>
      <c r="K166" s="144" t="s">
        <v>29</v>
      </c>
      <c r="L166" s="138" t="s">
        <v>5209</v>
      </c>
      <c r="M166" s="149" t="s">
        <v>2624</v>
      </c>
      <c r="N166" s="138" t="s">
        <v>6632</v>
      </c>
      <c r="O166" s="138" t="s">
        <v>6633</v>
      </c>
      <c r="P166" s="138"/>
    </row>
    <row r="167" spans="1:16" ht="30" x14ac:dyDescent="0.25">
      <c r="A167" s="120" t="s">
        <v>6852</v>
      </c>
      <c r="B167" s="138" t="s">
        <v>6859</v>
      </c>
      <c r="C167" s="139">
        <v>44165</v>
      </c>
      <c r="D167" s="140">
        <v>44165</v>
      </c>
      <c r="E167" s="141" t="s">
        <v>6858</v>
      </c>
      <c r="F167" s="141" t="s">
        <v>6857</v>
      </c>
      <c r="G167" s="141" t="s">
        <v>6853</v>
      </c>
      <c r="H167" s="144">
        <v>10084319</v>
      </c>
      <c r="I167" s="142" t="s">
        <v>2591</v>
      </c>
      <c r="J167" s="143" t="s">
        <v>187</v>
      </c>
      <c r="K167" s="144" t="s">
        <v>29</v>
      </c>
      <c r="L167" s="138" t="s">
        <v>6854</v>
      </c>
      <c r="M167" s="149" t="s">
        <v>2990</v>
      </c>
      <c r="N167" s="138" t="s">
        <v>6855</v>
      </c>
      <c r="O167" s="138" t="s">
        <v>6856</v>
      </c>
      <c r="P167" s="138"/>
    </row>
    <row r="168" spans="1:16" x14ac:dyDescent="0.25">
      <c r="A168" s="120" t="s">
        <v>6922</v>
      </c>
      <c r="B168" s="138" t="s">
        <v>6924</v>
      </c>
      <c r="C168" s="139">
        <v>44167</v>
      </c>
      <c r="D168" s="140">
        <v>44166</v>
      </c>
      <c r="E168" s="141"/>
      <c r="F168" s="141" t="s">
        <v>5851</v>
      </c>
      <c r="G168" s="141" t="s">
        <v>6084</v>
      </c>
      <c r="H168" s="144">
        <v>10135619</v>
      </c>
      <c r="I168" s="142" t="s">
        <v>2591</v>
      </c>
      <c r="J168" s="143" t="s">
        <v>187</v>
      </c>
      <c r="K168" s="144" t="s">
        <v>29</v>
      </c>
      <c r="L168" s="138" t="s">
        <v>268</v>
      </c>
      <c r="M168" s="149" t="s">
        <v>3103</v>
      </c>
      <c r="N168" s="138" t="s">
        <v>6923</v>
      </c>
      <c r="O168" s="138" t="s">
        <v>6006</v>
      </c>
      <c r="P168" s="138"/>
    </row>
    <row r="169" spans="1:16" x14ac:dyDescent="0.25">
      <c r="A169" s="120" t="s">
        <v>6986</v>
      </c>
      <c r="B169" s="138" t="s">
        <v>6991</v>
      </c>
      <c r="C169" s="139">
        <v>44169</v>
      </c>
      <c r="D169" s="140">
        <v>44167</v>
      </c>
      <c r="E169" s="141" t="s">
        <v>6987</v>
      </c>
      <c r="F169" s="141" t="s">
        <v>6988</v>
      </c>
      <c r="G169" s="141" t="s">
        <v>6989</v>
      </c>
      <c r="H169" s="144">
        <v>10169475</v>
      </c>
      <c r="I169" s="142" t="s">
        <v>3546</v>
      </c>
      <c r="J169" s="143" t="s">
        <v>187</v>
      </c>
      <c r="K169" s="144" t="s">
        <v>29</v>
      </c>
      <c r="L169" s="138" t="s">
        <v>3154</v>
      </c>
      <c r="M169" s="149" t="s">
        <v>2624</v>
      </c>
      <c r="N169" s="138" t="s">
        <v>6990</v>
      </c>
      <c r="O169" s="138"/>
      <c r="P169" s="138"/>
    </row>
    <row r="170" spans="1:16" x14ac:dyDescent="0.25">
      <c r="A170" s="120" t="s">
        <v>7250</v>
      </c>
      <c r="B170" s="138" t="s">
        <v>7259</v>
      </c>
      <c r="C170" s="139">
        <v>44175</v>
      </c>
      <c r="D170" s="140">
        <v>44176</v>
      </c>
      <c r="E170" s="141"/>
      <c r="F170" s="141" t="s">
        <v>7251</v>
      </c>
      <c r="G170" s="141" t="s">
        <v>7252</v>
      </c>
      <c r="H170" s="144">
        <v>10247805</v>
      </c>
      <c r="I170" s="142" t="s">
        <v>3546</v>
      </c>
      <c r="J170" s="143" t="s">
        <v>187</v>
      </c>
      <c r="K170" s="144" t="s">
        <v>29</v>
      </c>
      <c r="L170" s="138" t="s">
        <v>7253</v>
      </c>
      <c r="M170" s="149" t="s">
        <v>2615</v>
      </c>
      <c r="N170" s="138" t="s">
        <v>7254</v>
      </c>
      <c r="O170" s="138"/>
      <c r="P170" s="138"/>
    </row>
    <row r="171" spans="1:16" x14ac:dyDescent="0.25">
      <c r="A171" s="120" t="s">
        <v>7255</v>
      </c>
      <c r="B171" s="138" t="s">
        <v>7260</v>
      </c>
      <c r="C171" s="139">
        <v>44175</v>
      </c>
      <c r="D171" s="140">
        <v>44176</v>
      </c>
      <c r="E171" s="141"/>
      <c r="F171" s="141" t="s">
        <v>7256</v>
      </c>
      <c r="G171" s="141"/>
      <c r="H171" s="144">
        <v>10306826</v>
      </c>
      <c r="I171" s="142" t="s">
        <v>2591</v>
      </c>
      <c r="J171" s="143" t="s">
        <v>187</v>
      </c>
      <c r="K171" s="144" t="s">
        <v>29</v>
      </c>
      <c r="L171" s="138" t="s">
        <v>2690</v>
      </c>
      <c r="M171" s="149" t="s">
        <v>2593</v>
      </c>
      <c r="N171" s="138" t="s">
        <v>7257</v>
      </c>
      <c r="O171" s="138" t="s">
        <v>7258</v>
      </c>
      <c r="P171" s="138"/>
    </row>
    <row r="172" spans="1:16" ht="16.5" x14ac:dyDescent="0.25">
      <c r="A172" s="120" t="s">
        <v>7370</v>
      </c>
      <c r="B172" s="138" t="s">
        <v>7371</v>
      </c>
      <c r="C172" s="139">
        <v>44180</v>
      </c>
      <c r="D172" s="140">
        <v>44176</v>
      </c>
      <c r="E172" s="158">
        <v>40716</v>
      </c>
      <c r="F172" s="141" t="s">
        <v>7372</v>
      </c>
      <c r="G172" s="141" t="s">
        <v>7373</v>
      </c>
      <c r="H172" s="144">
        <v>10333593</v>
      </c>
      <c r="I172" s="142" t="s">
        <v>2684</v>
      </c>
      <c r="J172" s="143" t="s">
        <v>189</v>
      </c>
      <c r="K172" s="144" t="s">
        <v>29</v>
      </c>
      <c r="L172" s="138" t="s">
        <v>2881</v>
      </c>
      <c r="M172" s="149" t="s">
        <v>2882</v>
      </c>
      <c r="N172" s="138" t="s">
        <v>7374</v>
      </c>
      <c r="O172" s="138" t="s">
        <v>7375</v>
      </c>
      <c r="P172" s="138"/>
    </row>
    <row r="173" spans="1:16" x14ac:dyDescent="0.25">
      <c r="A173" s="120" t="s">
        <v>7435</v>
      </c>
      <c r="B173" s="138" t="s">
        <v>7440</v>
      </c>
      <c r="C173" s="139">
        <v>44183</v>
      </c>
      <c r="D173" s="140">
        <v>44182</v>
      </c>
      <c r="E173" s="141"/>
      <c r="F173" s="141" t="s">
        <v>7436</v>
      </c>
      <c r="G173" s="141" t="s">
        <v>7437</v>
      </c>
      <c r="H173" s="144">
        <v>10453662</v>
      </c>
      <c r="I173" s="142" t="s">
        <v>2591</v>
      </c>
      <c r="J173" s="143" t="s">
        <v>187</v>
      </c>
      <c r="K173" s="144" t="s">
        <v>29</v>
      </c>
      <c r="L173" s="138" t="s">
        <v>5858</v>
      </c>
      <c r="M173" s="149" t="s">
        <v>2615</v>
      </c>
      <c r="N173" s="138" t="s">
        <v>7438</v>
      </c>
      <c r="O173" s="138" t="s">
        <v>7439</v>
      </c>
      <c r="P173" s="138"/>
    </row>
    <row r="174" spans="1:16" x14ac:dyDescent="0.25">
      <c r="A174" s="120" t="s">
        <v>7519</v>
      </c>
      <c r="B174" s="138" t="s">
        <v>7526</v>
      </c>
      <c r="C174" s="139">
        <v>44186</v>
      </c>
      <c r="D174" s="140">
        <v>44186</v>
      </c>
      <c r="E174" s="141"/>
      <c r="F174" s="141" t="s">
        <v>7520</v>
      </c>
      <c r="G174" s="141" t="s">
        <v>7521</v>
      </c>
      <c r="H174" s="144">
        <v>10501783</v>
      </c>
      <c r="I174" s="142" t="s">
        <v>3722</v>
      </c>
      <c r="J174" s="143" t="s">
        <v>187</v>
      </c>
      <c r="K174" s="144" t="s">
        <v>29</v>
      </c>
      <c r="L174" s="138" t="s">
        <v>7522</v>
      </c>
      <c r="M174" s="149" t="s">
        <v>7523</v>
      </c>
      <c r="N174" s="138" t="s">
        <v>7524</v>
      </c>
      <c r="O174" s="138" t="s">
        <v>7525</v>
      </c>
      <c r="P174" s="138"/>
    </row>
    <row r="175" spans="1:16" x14ac:dyDescent="0.25">
      <c r="A175" s="120" t="s">
        <v>7537</v>
      </c>
      <c r="B175" s="138" t="s">
        <v>8031</v>
      </c>
      <c r="C175" s="139">
        <v>44187</v>
      </c>
      <c r="D175" s="140">
        <v>44187</v>
      </c>
      <c r="E175" s="141"/>
      <c r="F175" s="141" t="s">
        <v>7538</v>
      </c>
      <c r="G175" s="141"/>
      <c r="H175" s="144">
        <v>10538588</v>
      </c>
      <c r="I175" s="142" t="s">
        <v>2684</v>
      </c>
      <c r="J175" s="143" t="s">
        <v>189</v>
      </c>
      <c r="K175" s="144" t="s">
        <v>29</v>
      </c>
      <c r="L175" s="138" t="s">
        <v>3185</v>
      </c>
      <c r="M175" s="149" t="s">
        <v>3117</v>
      </c>
      <c r="N175" s="138" t="s">
        <v>3992</v>
      </c>
      <c r="O175" s="138"/>
      <c r="P175" s="138"/>
    </row>
    <row r="176" spans="1:16" x14ac:dyDescent="0.25">
      <c r="A176" s="120" t="s">
        <v>7817</v>
      </c>
      <c r="B176" s="138" t="s">
        <v>8032</v>
      </c>
      <c r="C176" s="139">
        <v>44187</v>
      </c>
      <c r="D176" s="140">
        <v>44187</v>
      </c>
      <c r="E176" s="141"/>
      <c r="F176" s="141" t="s">
        <v>7539</v>
      </c>
      <c r="G176" s="141"/>
      <c r="H176" s="144">
        <v>10536932</v>
      </c>
      <c r="I176" s="142" t="s">
        <v>2684</v>
      </c>
      <c r="J176" s="143" t="s">
        <v>189</v>
      </c>
      <c r="K176" s="144" t="s">
        <v>29</v>
      </c>
      <c r="L176" s="138" t="s">
        <v>3185</v>
      </c>
      <c r="M176" s="149" t="s">
        <v>3117</v>
      </c>
      <c r="N176" s="138" t="s">
        <v>7540</v>
      </c>
      <c r="O176" s="138" t="s">
        <v>7541</v>
      </c>
      <c r="P176" s="138"/>
    </row>
    <row r="177" spans="1:16" ht="30" x14ac:dyDescent="0.25">
      <c r="A177" s="120" t="s">
        <v>7818</v>
      </c>
      <c r="B177" s="138" t="s">
        <v>7827</v>
      </c>
      <c r="C177" s="139">
        <v>44194</v>
      </c>
      <c r="D177" s="140">
        <v>44139</v>
      </c>
      <c r="E177" s="141" t="s">
        <v>7819</v>
      </c>
      <c r="F177" s="141" t="s">
        <v>7820</v>
      </c>
      <c r="G177" s="141" t="s">
        <v>7821</v>
      </c>
      <c r="H177" s="143">
        <v>9628997</v>
      </c>
      <c r="I177" s="142" t="s">
        <v>2591</v>
      </c>
      <c r="J177" s="143" t="s">
        <v>187</v>
      </c>
      <c r="K177" s="142" t="s">
        <v>29</v>
      </c>
      <c r="L177" s="138" t="s">
        <v>7822</v>
      </c>
      <c r="M177" s="154" t="s">
        <v>131</v>
      </c>
      <c r="N177" s="138" t="s">
        <v>7823</v>
      </c>
      <c r="O177" s="138" t="s">
        <v>7824</v>
      </c>
      <c r="P177" s="138"/>
    </row>
    <row r="178" spans="1:16" x14ac:dyDescent="0.25">
      <c r="A178" s="120" t="s">
        <v>7825</v>
      </c>
      <c r="B178" s="138" t="s">
        <v>7828</v>
      </c>
      <c r="C178" s="139">
        <v>43918</v>
      </c>
      <c r="D178" s="140">
        <v>43918</v>
      </c>
      <c r="E178" s="141"/>
      <c r="F178" s="141" t="s">
        <v>2897</v>
      </c>
      <c r="G178" s="141"/>
      <c r="H178" s="141">
        <v>5886779</v>
      </c>
      <c r="I178" s="142" t="s">
        <v>2684</v>
      </c>
      <c r="J178" s="143" t="s">
        <v>171</v>
      </c>
      <c r="K178" s="144"/>
      <c r="L178" s="138" t="s">
        <v>2893</v>
      </c>
      <c r="M178" s="142" t="s">
        <v>2894</v>
      </c>
      <c r="N178" s="138"/>
      <c r="O178" s="138"/>
      <c r="P178" s="138"/>
    </row>
    <row r="179" spans="1:16" x14ac:dyDescent="0.25">
      <c r="C179" s="83"/>
      <c r="D179" s="48"/>
      <c r="E179" s="46"/>
      <c r="F179" s="46"/>
      <c r="G179" s="46"/>
      <c r="H179" s="44"/>
      <c r="I179" s="49"/>
      <c r="J179" s="44"/>
      <c r="K179" s="49"/>
      <c r="M179" s="50"/>
    </row>
    <row r="180" spans="1:16" x14ac:dyDescent="0.25">
      <c r="C180" s="83"/>
      <c r="D180" s="48"/>
      <c r="E180" s="46"/>
      <c r="F180" s="46"/>
      <c r="G180" s="46"/>
      <c r="H180" s="46"/>
      <c r="I180" s="49"/>
      <c r="J180" s="44"/>
      <c r="K180" s="45"/>
      <c r="M180" s="38"/>
    </row>
    <row r="181" spans="1:16" x14ac:dyDescent="0.25">
      <c r="C181" s="83"/>
      <c r="D181" s="48"/>
      <c r="E181" s="46"/>
      <c r="F181" s="46"/>
      <c r="G181" s="46"/>
      <c r="H181" s="44"/>
      <c r="I181" s="49"/>
      <c r="J181" s="44"/>
      <c r="K181" s="49"/>
      <c r="M181" s="50"/>
    </row>
    <row r="182" spans="1:16" x14ac:dyDescent="0.25">
      <c r="C182" s="83"/>
      <c r="D182" s="48"/>
      <c r="E182" s="46"/>
      <c r="F182" s="46"/>
      <c r="G182" s="46"/>
      <c r="H182" s="44"/>
      <c r="I182" s="49"/>
      <c r="J182" s="44"/>
      <c r="K182" s="49"/>
      <c r="M182" s="50"/>
    </row>
    <row r="183" spans="1:16" x14ac:dyDescent="0.25">
      <c r="C183" s="83"/>
      <c r="D183" s="48"/>
      <c r="E183" s="46"/>
      <c r="F183" s="46"/>
      <c r="G183" s="51"/>
      <c r="H183" s="44"/>
      <c r="I183" s="49"/>
      <c r="J183" s="44"/>
      <c r="K183" s="49"/>
      <c r="M183" s="50"/>
    </row>
    <row r="184" spans="1:16" x14ac:dyDescent="0.25">
      <c r="C184" s="83"/>
      <c r="D184" s="48"/>
      <c r="E184" s="46"/>
      <c r="F184" s="46"/>
      <c r="G184" s="46"/>
      <c r="H184" s="44"/>
      <c r="I184" s="49"/>
      <c r="J184" s="44"/>
      <c r="K184" s="49"/>
      <c r="M184" s="50"/>
    </row>
    <row r="185" spans="1:16" x14ac:dyDescent="0.25">
      <c r="C185" s="83"/>
      <c r="D185" s="48"/>
      <c r="E185" s="46"/>
      <c r="F185" s="46"/>
      <c r="G185" s="46"/>
      <c r="H185" s="44"/>
      <c r="I185" s="49"/>
      <c r="J185" s="44"/>
      <c r="K185" s="49"/>
      <c r="M185" s="50"/>
    </row>
    <row r="186" spans="1:16" x14ac:dyDescent="0.25">
      <c r="C186" s="83"/>
      <c r="D186" s="48"/>
      <c r="E186" s="46"/>
      <c r="F186" s="46"/>
      <c r="G186" s="46"/>
      <c r="H186" s="44"/>
      <c r="I186" s="49"/>
      <c r="J186" s="44"/>
      <c r="K186" s="49"/>
      <c r="M186" s="50"/>
    </row>
    <row r="187" spans="1:16" x14ac:dyDescent="0.25">
      <c r="C187" s="83"/>
      <c r="D187" s="48"/>
      <c r="E187" s="46"/>
      <c r="F187" s="46"/>
      <c r="G187" s="46"/>
      <c r="H187" s="44"/>
      <c r="I187" s="45"/>
      <c r="J187" s="44"/>
      <c r="K187" s="49"/>
      <c r="M187" s="50"/>
    </row>
    <row r="188" spans="1:16" x14ac:dyDescent="0.25">
      <c r="C188" s="83"/>
      <c r="D188" s="48"/>
      <c r="E188" s="46"/>
      <c r="F188" s="46"/>
      <c r="G188" s="46"/>
      <c r="H188" s="44"/>
      <c r="I188" s="45"/>
      <c r="J188" s="44"/>
      <c r="K188" s="49"/>
      <c r="M188" s="50"/>
    </row>
    <row r="189" spans="1:16" x14ac:dyDescent="0.25">
      <c r="C189" s="83"/>
      <c r="D189" s="48"/>
      <c r="E189" s="46"/>
      <c r="F189" s="46"/>
      <c r="G189" s="46"/>
      <c r="H189" s="44"/>
      <c r="I189" s="45"/>
      <c r="J189" s="44"/>
      <c r="K189" s="49"/>
      <c r="M189" s="50"/>
    </row>
    <row r="190" spans="1:16" x14ac:dyDescent="0.25">
      <c r="C190" s="83"/>
      <c r="D190" s="48"/>
      <c r="E190" s="46"/>
      <c r="F190" s="46"/>
      <c r="G190" s="46"/>
      <c r="H190" s="44"/>
      <c r="I190" s="45"/>
      <c r="J190" s="49"/>
      <c r="K190" s="49"/>
      <c r="M190" s="50"/>
    </row>
    <row r="191" spans="1:16" x14ac:dyDescent="0.25">
      <c r="C191" s="83"/>
      <c r="D191" s="48"/>
      <c r="E191" s="46"/>
      <c r="F191" s="46"/>
      <c r="G191" s="46"/>
      <c r="H191" s="44"/>
      <c r="I191" s="45"/>
      <c r="J191" s="49"/>
      <c r="K191" s="49"/>
      <c r="M191" s="50"/>
    </row>
    <row r="192" spans="1:16" x14ac:dyDescent="0.25">
      <c r="C192" s="83"/>
      <c r="D192" s="48"/>
      <c r="E192" s="46"/>
      <c r="F192" s="46"/>
      <c r="G192" s="46"/>
      <c r="H192" s="44"/>
      <c r="I192" s="45"/>
      <c r="J192" s="49"/>
      <c r="K192" s="49"/>
      <c r="M192" s="50"/>
    </row>
    <row r="193" spans="3:13" x14ac:dyDescent="0.25">
      <c r="C193" s="83"/>
      <c r="D193" s="48"/>
      <c r="E193" s="46"/>
      <c r="F193" s="46"/>
      <c r="G193" s="46"/>
      <c r="H193" s="44"/>
      <c r="I193" s="45"/>
      <c r="J193" s="49"/>
      <c r="K193" s="49"/>
      <c r="M193" s="50"/>
    </row>
    <row r="194" spans="3:13" x14ac:dyDescent="0.25">
      <c r="C194" s="83"/>
      <c r="D194" s="48"/>
      <c r="E194" s="46"/>
      <c r="F194" s="46"/>
      <c r="G194" s="46"/>
      <c r="H194" s="44"/>
      <c r="I194" s="45"/>
      <c r="J194" s="49"/>
      <c r="K194" s="49"/>
      <c r="M194" s="50"/>
    </row>
    <row r="195" spans="3:13" x14ac:dyDescent="0.25">
      <c r="C195" s="83"/>
      <c r="D195" s="48"/>
      <c r="E195" s="46"/>
      <c r="F195" s="46"/>
      <c r="G195" s="46"/>
      <c r="H195" s="44"/>
      <c r="I195" s="45"/>
      <c r="J195" s="49"/>
      <c r="K195" s="49"/>
      <c r="M195" s="50"/>
    </row>
    <row r="196" spans="3:13" x14ac:dyDescent="0.25">
      <c r="C196" s="83"/>
      <c r="D196" s="48"/>
      <c r="E196" s="46"/>
      <c r="F196" s="46"/>
      <c r="G196" s="46"/>
      <c r="H196" s="44"/>
      <c r="I196" s="45"/>
      <c r="J196" s="49"/>
      <c r="K196" s="49"/>
      <c r="M196" s="50"/>
    </row>
    <row r="197" spans="3:13" x14ac:dyDescent="0.25">
      <c r="C197" s="83"/>
      <c r="D197" s="48"/>
      <c r="E197" s="46"/>
      <c r="F197" s="46"/>
      <c r="G197" s="46"/>
      <c r="H197" s="44"/>
      <c r="I197" s="45"/>
      <c r="J197" s="49"/>
      <c r="K197" s="49"/>
      <c r="M197" s="50"/>
    </row>
    <row r="198" spans="3:13" x14ac:dyDescent="0.25">
      <c r="C198" s="83"/>
      <c r="D198" s="48"/>
      <c r="E198" s="46"/>
      <c r="F198" s="46"/>
      <c r="G198" s="46"/>
      <c r="H198" s="44"/>
      <c r="I198" s="45"/>
      <c r="J198" s="49"/>
      <c r="K198" s="49"/>
      <c r="M198" s="50"/>
    </row>
    <row r="199" spans="3:13" x14ac:dyDescent="0.25">
      <c r="C199" s="83"/>
      <c r="D199" s="48"/>
      <c r="E199" s="46"/>
      <c r="F199" s="46"/>
      <c r="G199" s="46"/>
      <c r="H199" s="44"/>
      <c r="I199" s="45"/>
      <c r="J199" s="49"/>
      <c r="K199" s="49"/>
      <c r="M199" s="50"/>
    </row>
    <row r="200" spans="3:13" x14ac:dyDescent="0.25">
      <c r="C200" s="83"/>
      <c r="D200" s="48"/>
      <c r="E200" s="46"/>
      <c r="F200" s="46"/>
      <c r="G200" s="46"/>
      <c r="H200" s="44"/>
      <c r="I200" s="45"/>
      <c r="J200" s="49"/>
      <c r="K200" s="49"/>
      <c r="M200" s="50"/>
    </row>
    <row r="201" spans="3:13" x14ac:dyDescent="0.25">
      <c r="C201" s="83"/>
      <c r="D201" s="48"/>
      <c r="E201" s="46"/>
      <c r="F201" s="46"/>
      <c r="G201" s="46"/>
      <c r="H201" s="44"/>
      <c r="I201" s="45"/>
      <c r="J201" s="49"/>
      <c r="K201" s="49"/>
      <c r="M201" s="50"/>
    </row>
    <row r="202" spans="3:13" x14ac:dyDescent="0.25">
      <c r="C202" s="83"/>
      <c r="D202" s="48"/>
      <c r="E202" s="46"/>
      <c r="F202" s="46"/>
      <c r="G202" s="46"/>
      <c r="H202" s="44"/>
      <c r="I202" s="45"/>
      <c r="J202" s="49"/>
      <c r="K202" s="49"/>
      <c r="M202" s="50"/>
    </row>
    <row r="203" spans="3:13" x14ac:dyDescent="0.25">
      <c r="C203" s="83"/>
      <c r="D203" s="48"/>
      <c r="E203" s="46"/>
      <c r="F203" s="46"/>
      <c r="G203" s="46"/>
      <c r="H203" s="44"/>
      <c r="I203" s="45"/>
      <c r="J203" s="49"/>
      <c r="K203" s="49"/>
      <c r="M203" s="50"/>
    </row>
    <row r="204" spans="3:13" x14ac:dyDescent="0.25">
      <c r="C204" s="83"/>
      <c r="D204" s="48"/>
      <c r="E204" s="46"/>
      <c r="F204" s="46"/>
      <c r="G204" s="46"/>
      <c r="H204" s="44"/>
      <c r="I204" s="45"/>
      <c r="J204" s="49"/>
      <c r="K204" s="49"/>
      <c r="M204" s="50"/>
    </row>
    <row r="205" spans="3:13" x14ac:dyDescent="0.25">
      <c r="C205" s="83"/>
      <c r="D205" s="48"/>
      <c r="E205" s="46"/>
      <c r="F205" s="46"/>
      <c r="G205" s="46"/>
      <c r="H205" s="44"/>
      <c r="I205" s="45"/>
      <c r="J205" s="49"/>
      <c r="K205" s="49"/>
      <c r="M205" s="50"/>
    </row>
    <row r="206" spans="3:13" x14ac:dyDescent="0.25">
      <c r="C206" s="83"/>
      <c r="D206" s="48"/>
      <c r="E206" s="46"/>
      <c r="F206" s="46"/>
      <c r="G206" s="46"/>
      <c r="H206" s="44"/>
      <c r="I206" s="45"/>
      <c r="J206" s="49"/>
      <c r="K206" s="49"/>
      <c r="M206" s="50"/>
    </row>
    <row r="207" spans="3:13" x14ac:dyDescent="0.25">
      <c r="C207" s="83"/>
      <c r="D207" s="48"/>
      <c r="E207" s="46"/>
      <c r="F207" s="46"/>
      <c r="G207" s="49"/>
      <c r="H207" s="44"/>
      <c r="I207" s="45"/>
      <c r="J207" s="49"/>
      <c r="K207" s="49"/>
      <c r="M207" s="50"/>
    </row>
    <row r="208" spans="3:13" x14ac:dyDescent="0.25">
      <c r="C208" s="83"/>
      <c r="D208" s="48"/>
      <c r="E208" s="46"/>
      <c r="F208" s="46"/>
      <c r="G208" s="49"/>
      <c r="H208" s="44"/>
      <c r="I208" s="45"/>
      <c r="J208" s="49"/>
      <c r="K208" s="49"/>
      <c r="M208" s="50"/>
    </row>
    <row r="209" spans="3:13" x14ac:dyDescent="0.25">
      <c r="C209" s="83"/>
      <c r="D209" s="48"/>
      <c r="E209" s="46"/>
      <c r="F209" s="46"/>
      <c r="G209" s="49"/>
      <c r="H209" s="44"/>
      <c r="I209" s="45"/>
      <c r="J209" s="49"/>
      <c r="K209" s="49"/>
      <c r="M209" s="50"/>
    </row>
    <row r="210" spans="3:13" x14ac:dyDescent="0.25">
      <c r="C210" s="83"/>
      <c r="D210" s="48"/>
      <c r="E210" s="46"/>
      <c r="F210" s="46"/>
      <c r="G210" s="49"/>
      <c r="H210" s="44"/>
      <c r="I210" s="45"/>
      <c r="J210" s="49"/>
      <c r="K210" s="49"/>
      <c r="M210" s="50"/>
    </row>
    <row r="211" spans="3:13" x14ac:dyDescent="0.25">
      <c r="C211" s="83"/>
      <c r="D211" s="48"/>
      <c r="E211" s="46"/>
      <c r="F211" s="46"/>
      <c r="G211" s="49"/>
      <c r="H211" s="44"/>
      <c r="I211" s="45"/>
      <c r="J211" s="49"/>
      <c r="K211" s="49"/>
      <c r="M211" s="50"/>
    </row>
    <row r="212" spans="3:13" x14ac:dyDescent="0.25">
      <c r="C212" s="83"/>
      <c r="D212" s="48"/>
      <c r="E212" s="46"/>
      <c r="F212" s="46"/>
      <c r="G212" s="49"/>
      <c r="H212" s="44"/>
      <c r="I212" s="45"/>
      <c r="J212" s="49"/>
      <c r="K212" s="49"/>
      <c r="M212" s="50"/>
    </row>
    <row r="213" spans="3:13" x14ac:dyDescent="0.25">
      <c r="C213" s="83"/>
      <c r="D213" s="48"/>
      <c r="E213" s="46"/>
      <c r="F213" s="46"/>
      <c r="G213" s="49"/>
      <c r="H213" s="44"/>
      <c r="I213" s="45"/>
      <c r="J213" s="49"/>
      <c r="K213" s="49"/>
      <c r="M213" s="50"/>
    </row>
    <row r="214" spans="3:13" x14ac:dyDescent="0.25">
      <c r="C214" s="83"/>
      <c r="D214" s="48"/>
      <c r="E214" s="46"/>
      <c r="F214" s="46"/>
      <c r="G214" s="49"/>
      <c r="H214" s="44"/>
      <c r="I214" s="45"/>
      <c r="J214" s="49"/>
      <c r="K214" s="49"/>
      <c r="M214" s="50"/>
    </row>
    <row r="215" spans="3:13" x14ac:dyDescent="0.25">
      <c r="C215" s="83"/>
      <c r="D215" s="48"/>
      <c r="E215" s="46"/>
      <c r="F215" s="46"/>
      <c r="G215" s="49"/>
      <c r="H215" s="44"/>
      <c r="I215" s="45"/>
      <c r="J215" s="49"/>
      <c r="K215" s="49"/>
      <c r="M215" s="50"/>
    </row>
    <row r="216" spans="3:13" x14ac:dyDescent="0.25">
      <c r="C216" s="83"/>
      <c r="D216" s="48"/>
      <c r="E216" s="46"/>
      <c r="F216" s="46"/>
      <c r="G216" s="49"/>
      <c r="H216" s="44"/>
      <c r="I216" s="45"/>
      <c r="J216" s="49"/>
      <c r="K216" s="49"/>
      <c r="M216" s="50"/>
    </row>
    <row r="217" spans="3:13" x14ac:dyDescent="0.25">
      <c r="C217" s="83"/>
      <c r="D217" s="48"/>
      <c r="E217" s="46"/>
      <c r="F217" s="46"/>
      <c r="G217" s="49"/>
      <c r="H217" s="44"/>
      <c r="I217" s="45"/>
      <c r="J217" s="49"/>
      <c r="K217" s="49"/>
      <c r="M217" s="50"/>
    </row>
    <row r="218" spans="3:13" x14ac:dyDescent="0.25">
      <c r="C218" s="83"/>
      <c r="D218" s="48"/>
      <c r="E218" s="46"/>
      <c r="F218" s="46"/>
      <c r="G218" s="49"/>
      <c r="H218" s="44"/>
      <c r="I218" s="45"/>
      <c r="J218" s="49"/>
      <c r="K218" s="49"/>
      <c r="M218" s="50"/>
    </row>
    <row r="219" spans="3:13" x14ac:dyDescent="0.25">
      <c r="C219" s="83"/>
      <c r="D219" s="48"/>
      <c r="E219" s="46"/>
      <c r="F219" s="46"/>
      <c r="G219" s="49"/>
      <c r="H219" s="44"/>
      <c r="I219" s="45"/>
      <c r="J219" s="49"/>
      <c r="K219" s="49"/>
      <c r="M219" s="50"/>
    </row>
    <row r="220" spans="3:13" x14ac:dyDescent="0.25">
      <c r="C220" s="83"/>
      <c r="D220" s="48"/>
      <c r="E220" s="46"/>
      <c r="F220" s="46"/>
      <c r="G220" s="49"/>
      <c r="H220" s="44"/>
      <c r="I220" s="45"/>
      <c r="J220" s="49"/>
      <c r="K220" s="49"/>
      <c r="M220" s="50"/>
    </row>
    <row r="221" spans="3:13" x14ac:dyDescent="0.25">
      <c r="C221" s="83"/>
      <c r="D221" s="48"/>
      <c r="E221" s="46"/>
      <c r="F221" s="46"/>
      <c r="G221" s="49"/>
      <c r="H221" s="44"/>
      <c r="I221" s="45"/>
      <c r="J221" s="49"/>
      <c r="K221" s="49"/>
      <c r="M221" s="50"/>
    </row>
    <row r="222" spans="3:13" x14ac:dyDescent="0.25">
      <c r="C222" s="83"/>
      <c r="D222" s="48"/>
      <c r="E222" s="46"/>
      <c r="F222" s="46"/>
      <c r="G222" s="49"/>
      <c r="H222" s="44"/>
      <c r="I222" s="45"/>
      <c r="J222" s="49"/>
      <c r="K222" s="49"/>
      <c r="M222" s="50"/>
    </row>
    <row r="223" spans="3:13" x14ac:dyDescent="0.25">
      <c r="C223" s="83"/>
      <c r="D223" s="48"/>
      <c r="E223" s="46"/>
      <c r="F223" s="46"/>
      <c r="G223" s="49"/>
      <c r="H223" s="44"/>
      <c r="I223" s="45"/>
      <c r="J223" s="49"/>
      <c r="K223" s="49"/>
      <c r="M223" s="50"/>
    </row>
    <row r="224" spans="3:13" x14ac:dyDescent="0.25">
      <c r="C224" s="83"/>
      <c r="D224" s="48"/>
      <c r="E224" s="46"/>
      <c r="F224" s="46"/>
      <c r="G224" s="49"/>
      <c r="H224" s="44"/>
      <c r="I224" s="45"/>
      <c r="J224" s="49"/>
      <c r="K224" s="49"/>
      <c r="M224" s="50"/>
    </row>
    <row r="225" spans="3:13" x14ac:dyDescent="0.25">
      <c r="C225" s="83"/>
      <c r="D225" s="48"/>
      <c r="E225" s="46"/>
      <c r="F225" s="46"/>
      <c r="G225" s="49"/>
      <c r="H225" s="44"/>
      <c r="I225" s="45"/>
      <c r="J225" s="49"/>
      <c r="K225" s="49"/>
      <c r="M225" s="50"/>
    </row>
    <row r="226" spans="3:13" x14ac:dyDescent="0.25">
      <c r="C226" s="83"/>
      <c r="D226" s="48"/>
      <c r="E226" s="46"/>
      <c r="F226" s="46"/>
      <c r="G226" s="49"/>
      <c r="H226" s="44"/>
      <c r="I226" s="45"/>
      <c r="J226" s="49"/>
      <c r="K226" s="49"/>
      <c r="M226" s="50"/>
    </row>
    <row r="227" spans="3:13" x14ac:dyDescent="0.25">
      <c r="C227" s="83"/>
      <c r="D227" s="48"/>
      <c r="E227" s="46"/>
      <c r="F227" s="46"/>
      <c r="G227" s="49"/>
      <c r="H227" s="44"/>
      <c r="I227" s="45"/>
      <c r="J227" s="49"/>
      <c r="K227" s="49"/>
      <c r="M227" s="50"/>
    </row>
    <row r="228" spans="3:13" x14ac:dyDescent="0.25">
      <c r="C228" s="83"/>
      <c r="D228" s="48"/>
      <c r="E228" s="46"/>
      <c r="F228" s="46"/>
      <c r="G228" s="49"/>
      <c r="H228" s="44"/>
      <c r="I228" s="45"/>
      <c r="J228" s="49"/>
      <c r="K228" s="49"/>
      <c r="M228" s="50"/>
    </row>
    <row r="229" spans="3:13" x14ac:dyDescent="0.25">
      <c r="C229" s="83"/>
      <c r="D229" s="48"/>
      <c r="E229" s="46"/>
      <c r="F229" s="46"/>
      <c r="G229" s="49"/>
      <c r="H229" s="44"/>
      <c r="I229" s="45"/>
      <c r="J229" s="49"/>
      <c r="K229" s="49"/>
      <c r="M229" s="50"/>
    </row>
    <row r="230" spans="3:13" x14ac:dyDescent="0.25">
      <c r="C230" s="83"/>
      <c r="D230" s="48"/>
      <c r="E230" s="46"/>
      <c r="F230" s="46"/>
      <c r="G230" s="49"/>
      <c r="H230" s="44"/>
      <c r="I230" s="45"/>
      <c r="J230" s="49"/>
      <c r="K230" s="49"/>
      <c r="M230" s="50"/>
    </row>
    <row r="231" spans="3:13" x14ac:dyDescent="0.25">
      <c r="C231" s="83"/>
      <c r="D231" s="48"/>
      <c r="E231" s="46"/>
      <c r="F231" s="46"/>
      <c r="G231" s="49"/>
      <c r="H231" s="44"/>
      <c r="I231" s="45"/>
      <c r="J231" s="49"/>
      <c r="K231" s="49"/>
      <c r="M231" s="50"/>
    </row>
    <row r="232" spans="3:13" x14ac:dyDescent="0.25">
      <c r="C232" s="83"/>
      <c r="D232" s="48"/>
      <c r="E232" s="46"/>
      <c r="F232" s="46"/>
      <c r="G232" s="49"/>
      <c r="H232" s="44"/>
      <c r="I232" s="45"/>
      <c r="J232" s="49"/>
      <c r="K232" s="49"/>
      <c r="M232" s="50"/>
    </row>
    <row r="233" spans="3:13" x14ac:dyDescent="0.25">
      <c r="C233" s="83"/>
      <c r="D233" s="48"/>
      <c r="E233" s="46"/>
      <c r="F233" s="46"/>
      <c r="G233" s="49"/>
      <c r="H233" s="44"/>
      <c r="I233" s="45"/>
      <c r="J233" s="49"/>
      <c r="K233" s="49"/>
      <c r="M233" s="50"/>
    </row>
    <row r="234" spans="3:13" x14ac:dyDescent="0.25">
      <c r="C234" s="83"/>
      <c r="D234" s="48"/>
      <c r="E234" s="46"/>
      <c r="F234" s="46"/>
      <c r="G234" s="49"/>
      <c r="H234" s="44"/>
      <c r="I234" s="45"/>
      <c r="J234" s="49"/>
      <c r="K234" s="49"/>
      <c r="M234" s="50"/>
    </row>
    <row r="235" spans="3:13" x14ac:dyDescent="0.25">
      <c r="C235" s="83"/>
      <c r="D235" s="48"/>
      <c r="E235" s="46"/>
      <c r="F235" s="46"/>
      <c r="G235" s="49"/>
      <c r="H235" s="44"/>
      <c r="I235" s="45"/>
      <c r="J235" s="49"/>
      <c r="K235" s="49"/>
      <c r="M235" s="50"/>
    </row>
    <row r="236" spans="3:13" x14ac:dyDescent="0.25">
      <c r="C236" s="83"/>
      <c r="D236" s="48"/>
      <c r="E236" s="46"/>
      <c r="F236" s="46"/>
      <c r="G236" s="49"/>
      <c r="H236" s="44"/>
      <c r="I236" s="45"/>
      <c r="J236" s="49"/>
      <c r="K236" s="49"/>
      <c r="M236" s="50"/>
    </row>
    <row r="237" spans="3:13" x14ac:dyDescent="0.25">
      <c r="C237" s="83"/>
      <c r="D237" s="48"/>
      <c r="E237" s="46"/>
      <c r="F237" s="46"/>
      <c r="G237" s="49"/>
      <c r="H237" s="44"/>
      <c r="I237" s="45"/>
      <c r="J237" s="49"/>
      <c r="K237" s="49"/>
      <c r="M237" s="50"/>
    </row>
    <row r="238" spans="3:13" x14ac:dyDescent="0.25">
      <c r="C238" s="83"/>
      <c r="D238" s="48"/>
      <c r="E238" s="46"/>
      <c r="F238" s="46"/>
      <c r="G238" s="49"/>
      <c r="H238" s="44"/>
      <c r="I238" s="45"/>
      <c r="J238" s="49"/>
      <c r="K238" s="49"/>
      <c r="M238" s="50"/>
    </row>
    <row r="239" spans="3:13" x14ac:dyDescent="0.25">
      <c r="C239" s="83"/>
      <c r="D239" s="48"/>
      <c r="E239" s="46"/>
      <c r="F239" s="46"/>
      <c r="G239" s="49"/>
      <c r="H239" s="44"/>
      <c r="I239" s="45"/>
      <c r="J239" s="49"/>
      <c r="K239" s="49"/>
      <c r="M239" s="50"/>
    </row>
    <row r="240" spans="3:13" x14ac:dyDescent="0.25">
      <c r="C240" s="83"/>
      <c r="D240" s="48"/>
      <c r="E240" s="46"/>
      <c r="F240" s="46"/>
      <c r="G240" s="49"/>
      <c r="H240" s="44"/>
      <c r="I240" s="45"/>
      <c r="J240" s="49"/>
      <c r="K240" s="49"/>
      <c r="M240" s="50"/>
    </row>
    <row r="241" spans="3:13" x14ac:dyDescent="0.25">
      <c r="C241" s="83"/>
      <c r="D241" s="48"/>
      <c r="E241" s="46"/>
      <c r="F241" s="46"/>
      <c r="G241" s="49"/>
      <c r="H241" s="44"/>
      <c r="I241" s="45"/>
      <c r="J241" s="49"/>
      <c r="K241" s="49"/>
      <c r="M241" s="50"/>
    </row>
    <row r="242" spans="3:13" x14ac:dyDescent="0.25">
      <c r="C242" s="83"/>
      <c r="D242" s="48"/>
      <c r="E242" s="46"/>
      <c r="F242" s="46"/>
      <c r="G242" s="49"/>
      <c r="H242" s="44"/>
      <c r="I242" s="45"/>
      <c r="J242" s="49"/>
      <c r="K242" s="49"/>
      <c r="M242" s="50"/>
    </row>
    <row r="243" spans="3:13" x14ac:dyDescent="0.25">
      <c r="C243" s="83"/>
      <c r="D243" s="48"/>
      <c r="E243" s="46"/>
      <c r="F243" s="46"/>
      <c r="G243" s="49"/>
      <c r="H243" s="44"/>
      <c r="I243" s="45"/>
      <c r="J243" s="49"/>
      <c r="K243" s="49"/>
      <c r="M243" s="50"/>
    </row>
    <row r="244" spans="3:13" x14ac:dyDescent="0.25">
      <c r="C244" s="83"/>
      <c r="D244" s="48"/>
      <c r="E244" s="46"/>
      <c r="F244" s="46"/>
      <c r="G244" s="49"/>
      <c r="H244" s="44"/>
      <c r="I244" s="45"/>
      <c r="J244" s="49"/>
      <c r="K244" s="49"/>
      <c r="M244" s="50"/>
    </row>
    <row r="245" spans="3:13" x14ac:dyDescent="0.25">
      <c r="C245" s="83"/>
      <c r="D245" s="48"/>
      <c r="E245" s="46"/>
      <c r="F245" s="46"/>
      <c r="G245" s="49"/>
      <c r="H245" s="44"/>
      <c r="I245" s="45"/>
      <c r="J245" s="49"/>
      <c r="K245" s="49"/>
      <c r="M245" s="50"/>
    </row>
    <row r="246" spans="3:13" x14ac:dyDescent="0.25">
      <c r="C246" s="83"/>
      <c r="D246" s="48"/>
      <c r="E246" s="46"/>
      <c r="F246" s="46"/>
      <c r="G246" s="49"/>
      <c r="H246" s="44"/>
      <c r="I246" s="45"/>
      <c r="J246" s="49"/>
      <c r="K246" s="49"/>
      <c r="M246" s="50"/>
    </row>
    <row r="247" spans="3:13" x14ac:dyDescent="0.25">
      <c r="C247" s="83"/>
      <c r="D247" s="48"/>
      <c r="E247" s="46"/>
      <c r="F247" s="46"/>
      <c r="G247" s="49"/>
      <c r="H247" s="44"/>
      <c r="I247" s="45"/>
      <c r="J247" s="49"/>
      <c r="K247" s="49"/>
      <c r="M247" s="50"/>
    </row>
    <row r="248" spans="3:13" x14ac:dyDescent="0.25">
      <c r="C248" s="83"/>
      <c r="D248" s="48"/>
      <c r="E248" s="46"/>
      <c r="F248" s="46"/>
      <c r="G248" s="49"/>
      <c r="H248" s="44"/>
      <c r="I248" s="45"/>
      <c r="J248" s="49"/>
      <c r="K248" s="49"/>
      <c r="M248" s="50"/>
    </row>
    <row r="249" spans="3:13" x14ac:dyDescent="0.25">
      <c r="C249" s="83"/>
      <c r="D249" s="48"/>
      <c r="E249" s="46"/>
      <c r="F249" s="46"/>
      <c r="G249" s="49"/>
      <c r="H249" s="44"/>
      <c r="I249" s="45"/>
      <c r="J249" s="49"/>
      <c r="K249" s="49"/>
      <c r="M249" s="50"/>
    </row>
    <row r="250" spans="3:13" x14ac:dyDescent="0.25">
      <c r="C250" s="83"/>
      <c r="D250" s="48"/>
      <c r="E250" s="46"/>
      <c r="F250" s="46"/>
      <c r="G250" s="49"/>
      <c r="H250" s="44"/>
      <c r="I250" s="45"/>
      <c r="J250" s="49"/>
      <c r="K250" s="49"/>
      <c r="M250" s="50"/>
    </row>
    <row r="251" spans="3:13" x14ac:dyDescent="0.25">
      <c r="C251" s="83"/>
      <c r="D251" s="48"/>
      <c r="E251" s="46"/>
      <c r="F251" s="46"/>
      <c r="G251" s="49"/>
      <c r="H251" s="44"/>
      <c r="I251" s="45"/>
      <c r="J251" s="49"/>
      <c r="K251" s="49"/>
      <c r="M251" s="50"/>
    </row>
    <row r="252" spans="3:13" x14ac:dyDescent="0.25">
      <c r="C252" s="83"/>
      <c r="D252" s="48"/>
      <c r="E252" s="46"/>
      <c r="F252" s="46"/>
      <c r="G252" s="49"/>
      <c r="H252" s="44"/>
      <c r="I252" s="45"/>
      <c r="J252" s="49"/>
      <c r="K252" s="49"/>
      <c r="M252" s="50"/>
    </row>
    <row r="253" spans="3:13" x14ac:dyDescent="0.25">
      <c r="C253" s="83"/>
      <c r="D253" s="48"/>
      <c r="E253" s="46"/>
      <c r="F253" s="46"/>
      <c r="G253" s="49"/>
      <c r="H253" s="44"/>
      <c r="I253" s="45"/>
      <c r="J253" s="49"/>
      <c r="K253" s="49"/>
      <c r="M253" s="50"/>
    </row>
    <row r="254" spans="3:13" x14ac:dyDescent="0.25">
      <c r="C254" s="83"/>
      <c r="D254" s="48"/>
      <c r="E254" s="46"/>
      <c r="F254" s="46"/>
      <c r="G254" s="49"/>
      <c r="H254" s="44"/>
      <c r="I254" s="45"/>
      <c r="J254" s="49"/>
      <c r="K254" s="49"/>
      <c r="M254" s="50"/>
    </row>
    <row r="255" spans="3:13" x14ac:dyDescent="0.25">
      <c r="C255" s="83"/>
      <c r="D255" s="48"/>
      <c r="E255" s="46"/>
      <c r="F255" s="46"/>
      <c r="G255" s="49"/>
      <c r="H255" s="44"/>
      <c r="I255" s="45"/>
      <c r="J255" s="49"/>
      <c r="K255" s="49"/>
      <c r="M255" s="50"/>
    </row>
    <row r="256" spans="3:13" x14ac:dyDescent="0.25">
      <c r="C256" s="83"/>
      <c r="D256" s="48"/>
      <c r="E256" s="46"/>
      <c r="F256" s="46"/>
      <c r="G256" s="49"/>
      <c r="H256" s="44"/>
      <c r="I256" s="45"/>
      <c r="J256" s="49"/>
      <c r="K256" s="49"/>
      <c r="M256" s="50"/>
    </row>
    <row r="257" spans="3:13" x14ac:dyDescent="0.25">
      <c r="C257" s="83"/>
      <c r="D257" s="48"/>
      <c r="E257" s="46"/>
      <c r="F257" s="46"/>
      <c r="G257" s="49"/>
      <c r="H257" s="44"/>
      <c r="I257" s="45"/>
      <c r="J257" s="49"/>
      <c r="K257" s="49"/>
      <c r="M257" s="50"/>
    </row>
    <row r="258" spans="3:13" x14ac:dyDescent="0.25">
      <c r="C258" s="83"/>
      <c r="D258" s="48"/>
      <c r="E258" s="46"/>
      <c r="F258" s="46"/>
      <c r="G258" s="49"/>
      <c r="H258" s="44"/>
      <c r="I258" s="45"/>
      <c r="J258" s="49"/>
      <c r="K258" s="49"/>
      <c r="M258" s="50"/>
    </row>
    <row r="259" spans="3:13" x14ac:dyDescent="0.25">
      <c r="C259" s="83"/>
      <c r="D259" s="48"/>
      <c r="E259" s="46"/>
      <c r="F259" s="46"/>
      <c r="G259" s="49"/>
      <c r="H259" s="44"/>
      <c r="I259" s="45"/>
      <c r="J259" s="49"/>
      <c r="K259" s="49"/>
      <c r="M259" s="50"/>
    </row>
    <row r="260" spans="3:13" x14ac:dyDescent="0.25">
      <c r="C260" s="83"/>
      <c r="D260" s="48"/>
      <c r="E260" s="46"/>
      <c r="F260" s="46"/>
      <c r="G260" s="49"/>
      <c r="H260" s="44"/>
      <c r="I260" s="45"/>
      <c r="J260" s="49"/>
      <c r="K260" s="49"/>
      <c r="M260" s="50"/>
    </row>
    <row r="261" spans="3:13" x14ac:dyDescent="0.25">
      <c r="C261" s="83"/>
      <c r="D261" s="48"/>
      <c r="E261" s="46"/>
      <c r="F261" s="46"/>
      <c r="G261" s="49"/>
      <c r="H261" s="44"/>
      <c r="I261" s="45"/>
      <c r="J261" s="49"/>
      <c r="K261" s="49"/>
      <c r="M261" s="50"/>
    </row>
    <row r="262" spans="3:13" x14ac:dyDescent="0.25">
      <c r="C262" s="83"/>
      <c r="D262" s="48"/>
      <c r="E262" s="46"/>
      <c r="F262" s="49"/>
      <c r="G262" s="49"/>
      <c r="H262" s="44"/>
      <c r="I262" s="45"/>
      <c r="J262" s="49"/>
      <c r="K262" s="49"/>
      <c r="M262" s="50"/>
    </row>
    <row r="263" spans="3:13" x14ac:dyDescent="0.25">
      <c r="C263" s="83"/>
      <c r="D263" s="48"/>
      <c r="E263" s="46"/>
      <c r="F263" s="49"/>
      <c r="G263" s="49"/>
      <c r="H263" s="44"/>
      <c r="I263" s="45"/>
      <c r="J263" s="49"/>
      <c r="K263" s="49"/>
      <c r="M263" s="50"/>
    </row>
    <row r="264" spans="3:13" x14ac:dyDescent="0.25">
      <c r="C264" s="83"/>
      <c r="D264" s="48"/>
      <c r="E264" s="46"/>
      <c r="F264" s="49"/>
      <c r="G264" s="49"/>
      <c r="H264" s="44"/>
      <c r="I264" s="45"/>
      <c r="J264" s="49"/>
      <c r="K264" s="49"/>
      <c r="M264" s="50"/>
    </row>
    <row r="265" spans="3:13" x14ac:dyDescent="0.25">
      <c r="C265" s="83"/>
      <c r="D265" s="48"/>
      <c r="E265" s="46"/>
      <c r="F265" s="49"/>
      <c r="G265" s="49"/>
      <c r="H265" s="44"/>
      <c r="I265" s="45"/>
      <c r="J265" s="49"/>
      <c r="K265" s="49"/>
      <c r="M265" s="50"/>
    </row>
    <row r="266" spans="3:13" x14ac:dyDescent="0.25">
      <c r="C266" s="83"/>
      <c r="D266" s="48"/>
      <c r="E266" s="46"/>
      <c r="F266" s="49"/>
      <c r="G266" s="49"/>
      <c r="H266" s="44"/>
      <c r="I266" s="45"/>
      <c r="J266" s="49"/>
      <c r="K266" s="49"/>
      <c r="M266" s="50"/>
    </row>
    <row r="267" spans="3:13" x14ac:dyDescent="0.25">
      <c r="C267" s="83"/>
      <c r="D267" s="48"/>
      <c r="E267" s="46"/>
      <c r="F267" s="49"/>
      <c r="G267" s="49"/>
      <c r="H267" s="44"/>
      <c r="I267" s="45"/>
      <c r="J267" s="49"/>
      <c r="K267" s="49"/>
      <c r="M267" s="50"/>
    </row>
    <row r="268" spans="3:13" x14ac:dyDescent="0.25">
      <c r="C268" s="83"/>
      <c r="D268" s="48"/>
      <c r="E268" s="46"/>
      <c r="F268" s="49"/>
      <c r="G268" s="49"/>
      <c r="H268" s="44"/>
      <c r="I268" s="45"/>
      <c r="J268" s="49"/>
      <c r="K268" s="49"/>
      <c r="M268" s="50"/>
    </row>
    <row r="269" spans="3:13" x14ac:dyDescent="0.25">
      <c r="C269" s="83"/>
      <c r="D269" s="48"/>
      <c r="E269" s="46"/>
      <c r="F269" s="49"/>
      <c r="G269" s="49"/>
      <c r="H269" s="44"/>
      <c r="I269" s="45"/>
      <c r="J269" s="49"/>
      <c r="K269" s="49"/>
      <c r="M269" s="50"/>
    </row>
    <row r="270" spans="3:13" x14ac:dyDescent="0.25">
      <c r="C270" s="83"/>
      <c r="D270" s="48"/>
      <c r="E270" s="46"/>
      <c r="F270" s="49"/>
      <c r="G270" s="49"/>
      <c r="H270" s="44"/>
      <c r="I270" s="45"/>
      <c r="J270" s="49"/>
      <c r="K270" s="49"/>
      <c r="M270" s="50"/>
    </row>
    <row r="271" spans="3:13" x14ac:dyDescent="0.25">
      <c r="C271" s="83"/>
      <c r="D271" s="48"/>
      <c r="E271" s="46"/>
      <c r="F271" s="49"/>
      <c r="G271" s="49"/>
      <c r="H271" s="44"/>
      <c r="I271" s="45"/>
      <c r="J271" s="49"/>
      <c r="K271" s="49"/>
      <c r="M271" s="50"/>
    </row>
    <row r="272" spans="3:13" x14ac:dyDescent="0.25">
      <c r="C272" s="83"/>
      <c r="D272" s="48"/>
      <c r="E272" s="46"/>
      <c r="F272" s="49"/>
      <c r="G272" s="49"/>
      <c r="H272" s="44"/>
      <c r="I272" s="45"/>
      <c r="J272" s="49"/>
      <c r="K272" s="49"/>
      <c r="M272" s="50"/>
    </row>
    <row r="273" spans="3:13" x14ac:dyDescent="0.25">
      <c r="C273" s="83"/>
      <c r="D273" s="48"/>
      <c r="E273" s="46"/>
      <c r="F273" s="49"/>
      <c r="G273" s="49"/>
      <c r="H273" s="44"/>
      <c r="I273" s="45"/>
      <c r="J273" s="49"/>
      <c r="K273" s="49"/>
      <c r="M273" s="50"/>
    </row>
    <row r="274" spans="3:13" x14ac:dyDescent="0.25">
      <c r="C274" s="83"/>
      <c r="D274" s="48"/>
      <c r="E274" s="46"/>
      <c r="F274" s="49"/>
      <c r="G274" s="49"/>
      <c r="H274" s="44"/>
      <c r="I274" s="45"/>
      <c r="J274" s="49"/>
      <c r="K274" s="49"/>
      <c r="M274" s="50"/>
    </row>
    <row r="275" spans="3:13" x14ac:dyDescent="0.25">
      <c r="C275" s="83"/>
      <c r="D275" s="48"/>
      <c r="E275" s="46"/>
      <c r="F275" s="49"/>
      <c r="G275" s="49"/>
      <c r="H275" s="44"/>
      <c r="I275" s="45"/>
      <c r="J275" s="49"/>
      <c r="K275" s="49"/>
      <c r="M275" s="50"/>
    </row>
    <row r="276" spans="3:13" x14ac:dyDescent="0.25">
      <c r="C276" s="83"/>
      <c r="D276" s="48"/>
      <c r="E276" s="46"/>
      <c r="F276" s="49"/>
      <c r="G276" s="49"/>
      <c r="H276" s="44"/>
      <c r="I276" s="45"/>
      <c r="J276" s="49"/>
      <c r="K276" s="49"/>
      <c r="M276" s="50"/>
    </row>
    <row r="277" spans="3:13" x14ac:dyDescent="0.25">
      <c r="C277" s="83"/>
      <c r="D277" s="48"/>
      <c r="E277" s="46"/>
      <c r="F277" s="49"/>
      <c r="G277" s="49"/>
      <c r="H277" s="44"/>
      <c r="I277" s="45"/>
      <c r="J277" s="49"/>
      <c r="K277" s="49"/>
      <c r="M277" s="50"/>
    </row>
    <row r="278" spans="3:13" x14ac:dyDescent="0.25">
      <c r="C278" s="83"/>
      <c r="D278" s="48"/>
      <c r="E278" s="46"/>
      <c r="F278" s="49"/>
      <c r="G278" s="49"/>
      <c r="H278" s="44"/>
      <c r="I278" s="45"/>
      <c r="J278" s="49"/>
      <c r="K278" s="49"/>
      <c r="M278" s="50"/>
    </row>
    <row r="279" spans="3:13" x14ac:dyDescent="0.25">
      <c r="C279" s="83"/>
      <c r="D279" s="48"/>
      <c r="E279" s="46"/>
      <c r="F279" s="49"/>
      <c r="G279" s="49"/>
      <c r="H279" s="44"/>
      <c r="I279" s="45"/>
      <c r="J279" s="49"/>
      <c r="K279" s="49"/>
      <c r="M279" s="50"/>
    </row>
    <row r="280" spans="3:13" x14ac:dyDescent="0.25">
      <c r="C280" s="83"/>
      <c r="D280" s="48"/>
      <c r="E280" s="46"/>
      <c r="F280" s="49"/>
      <c r="G280" s="49"/>
      <c r="H280" s="44"/>
      <c r="I280" s="45"/>
      <c r="J280" s="49"/>
      <c r="K280" s="49"/>
      <c r="M280" s="50"/>
    </row>
    <row r="281" spans="3:13" x14ac:dyDescent="0.25">
      <c r="C281" s="83"/>
      <c r="D281" s="48"/>
      <c r="E281" s="46"/>
      <c r="F281" s="49"/>
      <c r="G281" s="49"/>
      <c r="H281" s="44"/>
      <c r="I281" s="45"/>
      <c r="J281" s="49"/>
      <c r="K281" s="49"/>
      <c r="M281" s="50"/>
    </row>
    <row r="282" spans="3:13" x14ac:dyDescent="0.25">
      <c r="C282" s="83"/>
      <c r="D282" s="48"/>
      <c r="E282" s="46"/>
      <c r="F282" s="49"/>
      <c r="G282" s="49"/>
      <c r="H282" s="44"/>
      <c r="I282" s="45"/>
      <c r="J282" s="49"/>
      <c r="K282" s="49"/>
      <c r="M282" s="50"/>
    </row>
    <row r="283" spans="3:13" x14ac:dyDescent="0.25">
      <c r="C283" s="83"/>
      <c r="D283" s="48"/>
      <c r="E283" s="46"/>
      <c r="F283" s="49"/>
      <c r="G283" s="49"/>
      <c r="H283" s="44"/>
      <c r="I283" s="45"/>
      <c r="J283" s="49"/>
      <c r="K283" s="49"/>
      <c r="M283" s="50"/>
    </row>
    <row r="284" spans="3:13" x14ac:dyDescent="0.25">
      <c r="C284" s="83"/>
      <c r="D284" s="48"/>
      <c r="E284" s="46"/>
      <c r="F284" s="49"/>
      <c r="G284" s="49"/>
      <c r="H284" s="44"/>
      <c r="I284" s="45"/>
      <c r="J284" s="49"/>
      <c r="K284" s="49"/>
      <c r="M284" s="50"/>
    </row>
    <row r="285" spans="3:13" x14ac:dyDescent="0.25">
      <c r="C285" s="83"/>
      <c r="D285" s="48"/>
      <c r="E285" s="46"/>
      <c r="F285" s="49"/>
      <c r="G285" s="49"/>
      <c r="H285" s="44"/>
      <c r="I285" s="45"/>
      <c r="J285" s="49"/>
      <c r="K285" s="49"/>
      <c r="M285" s="50"/>
    </row>
    <row r="286" spans="3:13" x14ac:dyDescent="0.25">
      <c r="C286" s="83"/>
      <c r="D286" s="48"/>
      <c r="E286" s="46"/>
      <c r="F286" s="49"/>
      <c r="G286" s="49"/>
      <c r="H286" s="44"/>
      <c r="I286" s="45"/>
      <c r="J286" s="49"/>
      <c r="K286" s="49"/>
      <c r="M286" s="50"/>
    </row>
    <row r="287" spans="3:13" x14ac:dyDescent="0.25">
      <c r="C287" s="83"/>
      <c r="D287" s="48"/>
      <c r="E287" s="46"/>
      <c r="F287" s="49"/>
      <c r="G287" s="49"/>
      <c r="H287" s="44"/>
      <c r="I287" s="45"/>
      <c r="J287" s="49"/>
      <c r="K287" s="49"/>
      <c r="M287" s="50"/>
    </row>
    <row r="288" spans="3:13" x14ac:dyDescent="0.25">
      <c r="C288" s="83"/>
      <c r="D288" s="48"/>
      <c r="E288" s="46"/>
      <c r="F288" s="49"/>
      <c r="G288" s="49"/>
      <c r="H288" s="44"/>
      <c r="I288" s="45"/>
      <c r="J288" s="49"/>
      <c r="K288" s="49"/>
      <c r="M288" s="50"/>
    </row>
    <row r="289" spans="3:13" x14ac:dyDescent="0.25">
      <c r="C289" s="83"/>
      <c r="D289" s="48"/>
      <c r="E289" s="46"/>
      <c r="F289" s="49"/>
      <c r="G289" s="49"/>
      <c r="H289" s="44"/>
      <c r="I289" s="45"/>
      <c r="J289" s="49"/>
      <c r="K289" s="49"/>
      <c r="M289" s="50"/>
    </row>
    <row r="290" spans="3:13" x14ac:dyDescent="0.25">
      <c r="C290" s="83"/>
      <c r="D290" s="48"/>
      <c r="E290" s="46"/>
      <c r="F290" s="49"/>
      <c r="G290" s="49"/>
      <c r="H290" s="44"/>
      <c r="I290" s="45"/>
      <c r="J290" s="49"/>
      <c r="K290" s="49"/>
      <c r="M290" s="50"/>
    </row>
    <row r="291" spans="3:13" x14ac:dyDescent="0.25">
      <c r="C291" s="83"/>
      <c r="D291" s="48"/>
      <c r="E291" s="46"/>
      <c r="F291" s="49"/>
      <c r="G291" s="49"/>
      <c r="H291" s="44"/>
      <c r="I291" s="45"/>
      <c r="J291" s="49"/>
      <c r="K291" s="49"/>
      <c r="M291" s="50"/>
    </row>
    <row r="292" spans="3:13" x14ac:dyDescent="0.25">
      <c r="C292" s="83"/>
      <c r="D292" s="48"/>
      <c r="E292" s="46"/>
      <c r="F292" s="49"/>
      <c r="G292" s="49"/>
      <c r="H292" s="44"/>
      <c r="I292" s="45"/>
      <c r="J292" s="49"/>
      <c r="K292" s="49"/>
      <c r="M292" s="50"/>
    </row>
    <row r="293" spans="3:13" x14ac:dyDescent="0.25">
      <c r="C293" s="83"/>
      <c r="D293" s="48"/>
      <c r="E293" s="46"/>
      <c r="F293" s="49"/>
      <c r="G293" s="49"/>
      <c r="H293" s="44"/>
      <c r="I293" s="45"/>
      <c r="J293" s="49"/>
      <c r="K293" s="49"/>
      <c r="M293" s="50"/>
    </row>
    <row r="294" spans="3:13" x14ac:dyDescent="0.25">
      <c r="C294" s="83"/>
      <c r="D294" s="48"/>
      <c r="E294" s="46"/>
      <c r="F294" s="49"/>
      <c r="G294" s="49"/>
      <c r="H294" s="44"/>
      <c r="I294" s="45"/>
      <c r="J294" s="49"/>
      <c r="K294" s="49"/>
      <c r="M294" s="50"/>
    </row>
    <row r="295" spans="3:13" x14ac:dyDescent="0.25">
      <c r="C295" s="83"/>
      <c r="D295" s="48"/>
      <c r="E295" s="46"/>
      <c r="F295" s="49"/>
      <c r="G295" s="49"/>
      <c r="H295" s="44"/>
      <c r="I295" s="45"/>
      <c r="J295" s="49"/>
      <c r="K295" s="49"/>
      <c r="M295" s="50"/>
    </row>
    <row r="296" spans="3:13" x14ac:dyDescent="0.25">
      <c r="C296" s="83"/>
      <c r="D296" s="48"/>
      <c r="E296" s="46"/>
      <c r="F296" s="49"/>
      <c r="G296" s="49"/>
      <c r="H296" s="44"/>
      <c r="I296" s="45"/>
      <c r="J296" s="49"/>
      <c r="K296" s="49"/>
      <c r="M296" s="50"/>
    </row>
    <row r="297" spans="3:13" x14ac:dyDescent="0.25">
      <c r="C297" s="83"/>
      <c r="D297" s="48"/>
      <c r="E297" s="46"/>
      <c r="F297" s="49"/>
      <c r="G297" s="49"/>
      <c r="H297" s="44"/>
      <c r="I297" s="45"/>
      <c r="J297" s="49"/>
      <c r="K297" s="49"/>
      <c r="M297" s="50"/>
    </row>
    <row r="298" spans="3:13" x14ac:dyDescent="0.25">
      <c r="C298" s="83"/>
      <c r="D298" s="48"/>
      <c r="E298" s="46"/>
      <c r="F298" s="49"/>
      <c r="G298" s="49"/>
      <c r="H298" s="44"/>
      <c r="I298" s="45"/>
      <c r="J298" s="49"/>
      <c r="K298" s="49"/>
      <c r="M298" s="50"/>
    </row>
    <row r="299" spans="3:13" x14ac:dyDescent="0.25">
      <c r="C299" s="83"/>
      <c r="D299" s="48"/>
      <c r="E299" s="46"/>
      <c r="F299" s="49"/>
      <c r="G299" s="49"/>
      <c r="H299" s="44"/>
      <c r="I299" s="45"/>
      <c r="J299" s="49"/>
      <c r="K299" s="49"/>
      <c r="M299" s="50"/>
    </row>
    <row r="300" spans="3:13" x14ac:dyDescent="0.25">
      <c r="C300" s="83"/>
      <c r="D300" s="48"/>
      <c r="E300" s="46"/>
      <c r="F300" s="49"/>
      <c r="G300" s="49"/>
      <c r="H300" s="44"/>
      <c r="I300" s="45"/>
      <c r="J300" s="49"/>
      <c r="K300" s="49"/>
      <c r="M300" s="50"/>
    </row>
    <row r="301" spans="3:13" x14ac:dyDescent="0.25">
      <c r="C301" s="83"/>
      <c r="D301" s="48"/>
      <c r="E301" s="46"/>
      <c r="F301" s="49"/>
      <c r="G301" s="49"/>
      <c r="H301" s="44"/>
      <c r="I301" s="45"/>
      <c r="J301" s="49"/>
      <c r="K301" s="49"/>
      <c r="M301" s="50"/>
    </row>
    <row r="302" spans="3:13" x14ac:dyDescent="0.25">
      <c r="C302" s="83"/>
      <c r="D302" s="48"/>
      <c r="E302" s="46"/>
      <c r="F302" s="49"/>
      <c r="G302" s="49"/>
      <c r="H302" s="44"/>
      <c r="I302" s="45"/>
      <c r="J302" s="49"/>
      <c r="K302" s="49"/>
      <c r="M302" s="50"/>
    </row>
    <row r="303" spans="3:13" x14ac:dyDescent="0.25">
      <c r="C303" s="83"/>
      <c r="D303" s="48"/>
      <c r="E303" s="46"/>
      <c r="F303" s="49"/>
      <c r="G303" s="49"/>
      <c r="H303" s="44"/>
      <c r="I303" s="45"/>
      <c r="J303" s="49"/>
      <c r="K303" s="49"/>
      <c r="M303" s="50"/>
    </row>
    <row r="304" spans="3:13" x14ac:dyDescent="0.25">
      <c r="C304" s="83"/>
      <c r="D304" s="48"/>
      <c r="E304" s="46"/>
      <c r="F304" s="49"/>
      <c r="G304" s="49"/>
      <c r="H304" s="44"/>
      <c r="I304" s="45"/>
      <c r="J304" s="49"/>
      <c r="K304" s="49"/>
      <c r="M304" s="50"/>
    </row>
    <row r="305" spans="3:13" x14ac:dyDescent="0.25">
      <c r="C305" s="83"/>
      <c r="D305" s="48"/>
      <c r="E305" s="46"/>
      <c r="F305" s="49"/>
      <c r="G305" s="49"/>
      <c r="H305" s="44"/>
      <c r="I305" s="45"/>
      <c r="J305" s="49"/>
      <c r="K305" s="49"/>
      <c r="M305" s="50"/>
    </row>
    <row r="306" spans="3:13" x14ac:dyDescent="0.25">
      <c r="C306" s="83"/>
      <c r="D306" s="48"/>
      <c r="E306" s="46"/>
      <c r="F306" s="49"/>
      <c r="G306" s="49"/>
      <c r="H306" s="44"/>
      <c r="I306" s="45"/>
      <c r="J306" s="49"/>
      <c r="K306" s="49"/>
      <c r="M306" s="50"/>
    </row>
    <row r="307" spans="3:13" x14ac:dyDescent="0.25">
      <c r="C307" s="83"/>
      <c r="D307" s="48"/>
      <c r="E307" s="46"/>
      <c r="F307" s="49"/>
      <c r="G307" s="49"/>
      <c r="H307" s="44"/>
      <c r="I307" s="45"/>
      <c r="J307" s="49"/>
      <c r="K307" s="49"/>
      <c r="M307" s="50"/>
    </row>
    <row r="308" spans="3:13" x14ac:dyDescent="0.25">
      <c r="C308" s="83"/>
      <c r="D308" s="48"/>
      <c r="E308" s="46"/>
      <c r="F308" s="49"/>
      <c r="G308" s="49"/>
      <c r="H308" s="44"/>
      <c r="I308" s="45"/>
      <c r="J308" s="49"/>
      <c r="K308" s="49"/>
      <c r="M308" s="50"/>
    </row>
    <row r="309" spans="3:13" x14ac:dyDescent="0.25">
      <c r="C309" s="83"/>
      <c r="D309" s="48"/>
      <c r="E309" s="46"/>
      <c r="F309" s="49"/>
      <c r="G309" s="49"/>
      <c r="H309" s="44"/>
      <c r="I309" s="45"/>
      <c r="J309" s="49"/>
      <c r="K309" s="49"/>
      <c r="M309" s="50"/>
    </row>
    <row r="310" spans="3:13" x14ac:dyDescent="0.25">
      <c r="C310" s="83"/>
      <c r="D310" s="48"/>
      <c r="E310" s="46"/>
      <c r="F310" s="49"/>
      <c r="G310" s="49"/>
      <c r="H310" s="44"/>
      <c r="I310" s="45"/>
      <c r="J310" s="49"/>
      <c r="K310" s="49"/>
      <c r="M310" s="50"/>
    </row>
    <row r="311" spans="3:13" x14ac:dyDescent="0.25">
      <c r="C311" s="83"/>
      <c r="D311" s="48"/>
      <c r="E311" s="46"/>
      <c r="F311" s="49"/>
      <c r="G311" s="49"/>
      <c r="H311" s="44"/>
      <c r="I311" s="45"/>
      <c r="J311" s="49"/>
      <c r="K311" s="49"/>
      <c r="M311" s="50"/>
    </row>
    <row r="312" spans="3:13" x14ac:dyDescent="0.25">
      <c r="C312" s="83"/>
      <c r="D312" s="48"/>
      <c r="E312" s="46"/>
      <c r="F312" s="49"/>
      <c r="G312" s="49"/>
      <c r="H312" s="44"/>
      <c r="I312" s="45"/>
      <c r="J312" s="49"/>
      <c r="K312" s="49"/>
      <c r="M312" s="50"/>
    </row>
    <row r="313" spans="3:13" x14ac:dyDescent="0.25">
      <c r="C313" s="83"/>
      <c r="D313" s="48"/>
      <c r="E313" s="46"/>
      <c r="F313" s="49"/>
      <c r="G313" s="49"/>
      <c r="H313" s="44"/>
      <c r="I313" s="45"/>
      <c r="J313" s="49"/>
      <c r="K313" s="49"/>
      <c r="M313" s="50"/>
    </row>
    <row r="314" spans="3:13" x14ac:dyDescent="0.25">
      <c r="C314" s="83"/>
      <c r="D314" s="48"/>
      <c r="E314" s="46"/>
      <c r="F314" s="49"/>
      <c r="G314" s="49"/>
      <c r="H314" s="44"/>
      <c r="I314" s="45"/>
      <c r="J314" s="49"/>
      <c r="K314" s="49"/>
      <c r="M314" s="50"/>
    </row>
    <row r="315" spans="3:13" x14ac:dyDescent="0.25">
      <c r="C315" s="83"/>
      <c r="D315" s="48"/>
      <c r="E315" s="46"/>
      <c r="F315" s="49"/>
      <c r="G315" s="49"/>
      <c r="H315" s="44"/>
      <c r="I315" s="45"/>
      <c r="J315" s="49"/>
      <c r="K315" s="49"/>
      <c r="M315" s="50"/>
    </row>
    <row r="316" spans="3:13" x14ac:dyDescent="0.25">
      <c r="C316" s="83"/>
      <c r="D316" s="48"/>
      <c r="E316" s="46"/>
      <c r="F316" s="49"/>
      <c r="G316" s="49"/>
      <c r="H316" s="44"/>
      <c r="I316" s="45"/>
      <c r="J316" s="49"/>
      <c r="K316" s="49"/>
      <c r="M316" s="50"/>
    </row>
    <row r="317" spans="3:13" x14ac:dyDescent="0.25">
      <c r="C317" s="83"/>
      <c r="D317" s="48"/>
      <c r="E317" s="46"/>
      <c r="F317" s="49"/>
      <c r="G317" s="49"/>
      <c r="H317" s="44"/>
      <c r="I317" s="45"/>
      <c r="J317" s="49"/>
      <c r="K317" s="49"/>
      <c r="M317" s="50"/>
    </row>
    <row r="318" spans="3:13" x14ac:dyDescent="0.25">
      <c r="C318" s="83"/>
      <c r="D318" s="48"/>
      <c r="E318" s="46"/>
      <c r="F318" s="49"/>
      <c r="G318" s="49"/>
      <c r="H318" s="44"/>
      <c r="I318" s="45"/>
      <c r="J318" s="49"/>
      <c r="K318" s="49"/>
      <c r="M318" s="50"/>
    </row>
    <row r="319" spans="3:13" x14ac:dyDescent="0.25">
      <c r="C319" s="83"/>
      <c r="D319" s="48"/>
      <c r="E319" s="46"/>
      <c r="F319" s="49"/>
      <c r="G319" s="49"/>
      <c r="H319" s="44"/>
      <c r="I319" s="45"/>
      <c r="J319" s="49"/>
      <c r="K319" s="49"/>
      <c r="M319" s="50"/>
    </row>
    <row r="320" spans="3:13" x14ac:dyDescent="0.25">
      <c r="C320" s="83"/>
      <c r="D320" s="48"/>
      <c r="E320" s="46"/>
      <c r="F320" s="49"/>
      <c r="G320" s="49"/>
      <c r="H320" s="44"/>
      <c r="I320" s="45"/>
      <c r="J320" s="49"/>
      <c r="K320" s="49"/>
      <c r="M320" s="50"/>
    </row>
    <row r="321" spans="3:13" x14ac:dyDescent="0.25">
      <c r="C321" s="83"/>
      <c r="D321" s="48"/>
      <c r="E321" s="46"/>
      <c r="F321" s="49"/>
      <c r="G321" s="49"/>
      <c r="H321" s="44"/>
      <c r="I321" s="45"/>
      <c r="J321" s="49"/>
      <c r="K321" s="49"/>
      <c r="M321" s="50"/>
    </row>
    <row r="322" spans="3:13" x14ac:dyDescent="0.25">
      <c r="C322" s="83"/>
      <c r="D322" s="48"/>
      <c r="E322" s="46"/>
      <c r="F322" s="49"/>
      <c r="G322" s="49"/>
      <c r="H322" s="44"/>
      <c r="I322" s="45"/>
      <c r="J322" s="49"/>
      <c r="K322" s="49"/>
      <c r="M322" s="50"/>
    </row>
    <row r="323" spans="3:13" x14ac:dyDescent="0.25">
      <c r="C323" s="83"/>
      <c r="D323" s="48"/>
      <c r="E323" s="46"/>
      <c r="F323" s="49"/>
      <c r="G323" s="49"/>
      <c r="H323" s="44"/>
      <c r="I323" s="45"/>
      <c r="J323" s="49"/>
      <c r="K323" s="49"/>
      <c r="M323" s="50"/>
    </row>
    <row r="324" spans="3:13" x14ac:dyDescent="0.25">
      <c r="C324" s="83"/>
      <c r="D324" s="48"/>
      <c r="E324" s="46"/>
      <c r="F324" s="49"/>
      <c r="G324" s="49"/>
      <c r="H324" s="44"/>
      <c r="I324" s="45"/>
      <c r="J324" s="49"/>
      <c r="K324" s="49"/>
      <c r="M324" s="50"/>
    </row>
    <row r="325" spans="3:13" x14ac:dyDescent="0.25">
      <c r="C325" s="83"/>
      <c r="D325" s="48"/>
      <c r="E325" s="46"/>
      <c r="F325" s="49"/>
      <c r="G325" s="49"/>
      <c r="H325" s="44"/>
      <c r="I325" s="45"/>
      <c r="J325" s="49"/>
      <c r="K325" s="49"/>
      <c r="M325" s="50"/>
    </row>
    <row r="326" spans="3:13" x14ac:dyDescent="0.25">
      <c r="C326" s="83"/>
      <c r="D326" s="48"/>
      <c r="E326" s="46"/>
      <c r="F326" s="49"/>
      <c r="G326" s="49"/>
      <c r="H326" s="44"/>
      <c r="I326" s="45"/>
      <c r="J326" s="49"/>
      <c r="K326" s="49"/>
      <c r="M326" s="50"/>
    </row>
    <row r="327" spans="3:13" x14ac:dyDescent="0.25">
      <c r="C327" s="83"/>
      <c r="D327" s="48"/>
      <c r="E327" s="46"/>
      <c r="F327" s="49"/>
      <c r="G327" s="49"/>
      <c r="H327" s="44"/>
      <c r="I327" s="45"/>
      <c r="J327" s="49"/>
      <c r="K327" s="49"/>
      <c r="M327" s="50"/>
    </row>
    <row r="328" spans="3:13" x14ac:dyDescent="0.25">
      <c r="C328" s="83"/>
      <c r="D328" s="48"/>
      <c r="E328" s="46"/>
      <c r="F328" s="49"/>
      <c r="G328" s="49"/>
      <c r="H328" s="44"/>
      <c r="I328" s="45"/>
      <c r="J328" s="49"/>
      <c r="K328" s="49"/>
      <c r="M328" s="50"/>
    </row>
    <row r="329" spans="3:13" x14ac:dyDescent="0.25">
      <c r="C329" s="83"/>
      <c r="D329" s="48"/>
      <c r="E329" s="46"/>
      <c r="F329" s="49"/>
      <c r="G329" s="49"/>
      <c r="H329" s="44"/>
      <c r="I329" s="45"/>
      <c r="J329" s="49"/>
      <c r="K329" s="49"/>
      <c r="M329" s="50"/>
    </row>
    <row r="330" spans="3:13" x14ac:dyDescent="0.25">
      <c r="C330" s="83"/>
      <c r="D330" s="48"/>
      <c r="E330" s="46"/>
      <c r="F330" s="49"/>
      <c r="G330" s="49"/>
      <c r="H330" s="44"/>
      <c r="I330" s="45"/>
      <c r="J330" s="49"/>
      <c r="K330" s="49"/>
      <c r="M330" s="50"/>
    </row>
    <row r="331" spans="3:13" x14ac:dyDescent="0.25">
      <c r="C331" s="83"/>
      <c r="D331" s="48"/>
      <c r="E331" s="46"/>
      <c r="F331" s="49"/>
      <c r="G331" s="49"/>
      <c r="H331" s="44"/>
      <c r="I331" s="45"/>
      <c r="J331" s="49"/>
      <c r="K331" s="49"/>
      <c r="M331" s="50"/>
    </row>
    <row r="332" spans="3:13" x14ac:dyDescent="0.25">
      <c r="C332" s="83"/>
      <c r="D332" s="48"/>
      <c r="E332" s="46"/>
      <c r="F332" s="49"/>
      <c r="G332" s="49"/>
      <c r="H332" s="44"/>
      <c r="I332" s="45"/>
      <c r="J332" s="49"/>
      <c r="K332" s="49"/>
      <c r="M332" s="50"/>
    </row>
    <row r="333" spans="3:13" x14ac:dyDescent="0.25">
      <c r="C333" s="83"/>
      <c r="D333" s="48"/>
      <c r="E333" s="46"/>
      <c r="F333" s="49"/>
      <c r="G333" s="49"/>
      <c r="H333" s="44"/>
      <c r="I333" s="45"/>
      <c r="J333" s="49"/>
      <c r="K333" s="49"/>
      <c r="M333" s="50"/>
    </row>
    <row r="334" spans="3:13" x14ac:dyDescent="0.25">
      <c r="C334" s="83"/>
      <c r="D334" s="48"/>
      <c r="E334" s="46"/>
      <c r="F334" s="49"/>
      <c r="G334" s="49"/>
      <c r="H334" s="44"/>
      <c r="I334" s="45"/>
      <c r="J334" s="49"/>
      <c r="K334" s="49"/>
      <c r="M334" s="50"/>
    </row>
    <row r="335" spans="3:13" x14ac:dyDescent="0.25">
      <c r="C335" s="83"/>
      <c r="D335" s="48"/>
      <c r="E335" s="46"/>
      <c r="F335" s="49"/>
      <c r="G335" s="49"/>
      <c r="H335" s="44"/>
      <c r="I335" s="45"/>
      <c r="J335" s="49"/>
      <c r="K335" s="49"/>
      <c r="M335" s="50"/>
    </row>
    <row r="336" spans="3:13" x14ac:dyDescent="0.25">
      <c r="C336" s="83"/>
      <c r="D336" s="48"/>
      <c r="E336" s="46"/>
      <c r="F336" s="49"/>
      <c r="G336" s="49"/>
      <c r="H336" s="44"/>
      <c r="I336" s="45"/>
      <c r="J336" s="49"/>
      <c r="K336" s="49"/>
      <c r="M336" s="50"/>
    </row>
    <row r="337" spans="3:13" x14ac:dyDescent="0.25">
      <c r="C337" s="83"/>
      <c r="D337" s="48"/>
      <c r="E337" s="46"/>
      <c r="F337" s="49"/>
      <c r="G337" s="49"/>
      <c r="H337" s="44"/>
      <c r="I337" s="45"/>
      <c r="J337" s="49"/>
      <c r="K337" s="49"/>
      <c r="M337" s="50"/>
    </row>
    <row r="338" spans="3:13" x14ac:dyDescent="0.25">
      <c r="C338" s="83"/>
      <c r="D338" s="48"/>
      <c r="E338" s="46"/>
      <c r="F338" s="49"/>
      <c r="G338" s="49"/>
      <c r="H338" s="44"/>
      <c r="I338" s="45"/>
      <c r="J338" s="49"/>
      <c r="K338" s="49"/>
      <c r="M338" s="50"/>
    </row>
    <row r="339" spans="3:13" x14ac:dyDescent="0.25">
      <c r="C339" s="83"/>
      <c r="D339" s="48"/>
      <c r="E339" s="46"/>
      <c r="F339" s="49"/>
      <c r="G339" s="49"/>
      <c r="H339" s="44"/>
      <c r="I339" s="45"/>
      <c r="J339" s="49"/>
      <c r="K339" s="49"/>
      <c r="M339" s="50"/>
    </row>
    <row r="340" spans="3:13" x14ac:dyDescent="0.25">
      <c r="C340" s="83"/>
      <c r="D340" s="48"/>
      <c r="E340" s="46"/>
      <c r="F340" s="49"/>
      <c r="G340" s="49"/>
      <c r="H340" s="44"/>
      <c r="I340" s="45"/>
      <c r="J340" s="49"/>
      <c r="K340" s="49"/>
      <c r="M340" s="50"/>
    </row>
    <row r="341" spans="3:13" x14ac:dyDescent="0.25">
      <c r="C341" s="83"/>
      <c r="D341" s="48"/>
      <c r="E341" s="46"/>
      <c r="F341" s="49"/>
      <c r="G341" s="49"/>
      <c r="H341" s="44"/>
      <c r="I341" s="45"/>
      <c r="J341" s="49"/>
      <c r="K341" s="49"/>
      <c r="M341" s="50"/>
    </row>
    <row r="342" spans="3:13" x14ac:dyDescent="0.25">
      <c r="C342" s="83"/>
      <c r="D342" s="48"/>
      <c r="E342" s="46"/>
      <c r="F342" s="49"/>
      <c r="G342" s="49"/>
      <c r="H342" s="44"/>
      <c r="I342" s="45"/>
      <c r="J342" s="49"/>
      <c r="K342" s="49"/>
      <c r="M342" s="50"/>
    </row>
    <row r="343" spans="3:13" x14ac:dyDescent="0.25">
      <c r="C343" s="83"/>
      <c r="D343" s="48"/>
      <c r="E343" s="46"/>
      <c r="F343" s="49"/>
      <c r="G343" s="49"/>
      <c r="H343" s="44"/>
      <c r="I343" s="45"/>
      <c r="J343" s="49"/>
      <c r="K343" s="49"/>
      <c r="M343" s="50"/>
    </row>
    <row r="344" spans="3:13" x14ac:dyDescent="0.25">
      <c r="C344" s="83"/>
      <c r="D344" s="48"/>
      <c r="E344" s="46"/>
      <c r="F344" s="49"/>
      <c r="G344" s="49"/>
      <c r="H344" s="44"/>
      <c r="I344" s="45"/>
      <c r="J344" s="49"/>
      <c r="K344" s="49"/>
      <c r="M344" s="50"/>
    </row>
    <row r="345" spans="3:13" x14ac:dyDescent="0.25">
      <c r="C345" s="83"/>
      <c r="D345" s="48"/>
      <c r="E345" s="46"/>
      <c r="F345" s="49"/>
      <c r="G345" s="49"/>
      <c r="H345" s="44"/>
      <c r="I345" s="45"/>
      <c r="J345" s="49"/>
      <c r="K345" s="49"/>
      <c r="M345" s="50"/>
    </row>
    <row r="346" spans="3:13" x14ac:dyDescent="0.25">
      <c r="C346" s="83"/>
      <c r="D346" s="48"/>
      <c r="E346" s="46"/>
      <c r="F346" s="49"/>
      <c r="G346" s="49"/>
      <c r="H346" s="44"/>
      <c r="I346" s="45"/>
      <c r="J346" s="49"/>
      <c r="K346" s="49"/>
      <c r="M346" s="50"/>
    </row>
    <row r="347" spans="3:13" x14ac:dyDescent="0.25">
      <c r="C347" s="83"/>
      <c r="D347" s="48"/>
      <c r="E347" s="46"/>
      <c r="F347" s="49"/>
      <c r="G347" s="49"/>
      <c r="H347" s="44"/>
      <c r="I347" s="45"/>
      <c r="J347" s="49"/>
      <c r="K347" s="49"/>
      <c r="M347" s="50"/>
    </row>
    <row r="348" spans="3:13" x14ac:dyDescent="0.25">
      <c r="C348" s="83"/>
      <c r="D348" s="48"/>
      <c r="E348" s="46"/>
      <c r="F348" s="49"/>
      <c r="G348" s="49"/>
      <c r="H348" s="44"/>
      <c r="I348" s="45"/>
      <c r="J348" s="49"/>
      <c r="K348" s="49"/>
      <c r="M348" s="50"/>
    </row>
    <row r="349" spans="3:13" x14ac:dyDescent="0.25">
      <c r="C349" s="83"/>
      <c r="D349" s="48"/>
      <c r="E349" s="46"/>
      <c r="F349" s="49"/>
      <c r="G349" s="49"/>
      <c r="H349" s="44"/>
      <c r="I349" s="45"/>
      <c r="J349" s="49"/>
      <c r="K349" s="49"/>
      <c r="M349" s="50"/>
    </row>
    <row r="350" spans="3:13" x14ac:dyDescent="0.25">
      <c r="C350" s="83"/>
      <c r="D350" s="48"/>
      <c r="E350" s="46"/>
      <c r="F350" s="49"/>
      <c r="G350" s="49"/>
      <c r="H350" s="44"/>
      <c r="I350" s="45"/>
      <c r="J350" s="49"/>
      <c r="K350" s="49"/>
      <c r="M350" s="50"/>
    </row>
    <row r="351" spans="3:13" x14ac:dyDescent="0.25">
      <c r="C351" s="83"/>
      <c r="D351" s="48"/>
      <c r="E351" s="46"/>
      <c r="F351" s="49"/>
      <c r="G351" s="49"/>
      <c r="H351" s="44"/>
      <c r="I351" s="45"/>
      <c r="J351" s="49"/>
      <c r="K351" s="49"/>
      <c r="M351" s="50"/>
    </row>
    <row r="352" spans="3:13" x14ac:dyDescent="0.25">
      <c r="C352" s="83"/>
      <c r="D352" s="48"/>
      <c r="E352" s="46"/>
      <c r="F352" s="49"/>
      <c r="G352" s="49"/>
      <c r="H352" s="44"/>
      <c r="I352" s="45"/>
      <c r="J352" s="49"/>
      <c r="K352" s="49"/>
      <c r="M352" s="50"/>
    </row>
    <row r="353" spans="3:13" x14ac:dyDescent="0.25">
      <c r="C353" s="83"/>
      <c r="D353" s="48"/>
      <c r="E353" s="46"/>
      <c r="F353" s="49"/>
      <c r="G353" s="49"/>
      <c r="H353" s="44"/>
      <c r="I353" s="45"/>
      <c r="J353" s="49"/>
      <c r="K353" s="49"/>
      <c r="M353" s="50"/>
    </row>
    <row r="354" spans="3:13" x14ac:dyDescent="0.25">
      <c r="C354" s="83"/>
      <c r="D354" s="48"/>
      <c r="E354" s="46"/>
      <c r="F354" s="49"/>
      <c r="G354" s="49"/>
      <c r="H354" s="44"/>
      <c r="I354" s="45"/>
      <c r="J354" s="49"/>
      <c r="K354" s="49"/>
      <c r="M354" s="50"/>
    </row>
    <row r="355" spans="3:13" x14ac:dyDescent="0.25">
      <c r="C355" s="83"/>
      <c r="D355" s="48"/>
      <c r="E355" s="46"/>
      <c r="F355" s="49"/>
      <c r="G355" s="49"/>
      <c r="H355" s="44"/>
      <c r="I355" s="45"/>
      <c r="J355" s="49"/>
      <c r="K355" s="49"/>
      <c r="M355" s="50"/>
    </row>
    <row r="356" spans="3:13" x14ac:dyDescent="0.25">
      <c r="C356" s="83"/>
      <c r="D356" s="48"/>
      <c r="E356" s="46"/>
      <c r="F356" s="49"/>
      <c r="G356" s="49"/>
      <c r="H356" s="44"/>
      <c r="I356" s="45"/>
      <c r="J356" s="49"/>
      <c r="K356" s="49"/>
      <c r="M356" s="50"/>
    </row>
    <row r="357" spans="3:13" x14ac:dyDescent="0.25">
      <c r="C357" s="83"/>
      <c r="D357" s="48"/>
      <c r="E357" s="46"/>
      <c r="F357" s="49"/>
      <c r="G357" s="49"/>
      <c r="H357" s="44"/>
      <c r="I357" s="45"/>
      <c r="J357" s="49"/>
      <c r="K357" s="49"/>
      <c r="M357" s="50"/>
    </row>
    <row r="358" spans="3:13" x14ac:dyDescent="0.25">
      <c r="C358" s="83"/>
      <c r="D358" s="48"/>
      <c r="E358" s="46"/>
      <c r="F358" s="49"/>
      <c r="G358" s="49"/>
      <c r="H358" s="44"/>
      <c r="I358" s="45"/>
      <c r="J358" s="49"/>
      <c r="K358" s="49"/>
      <c r="M358" s="50"/>
    </row>
    <row r="359" spans="3:13" x14ac:dyDescent="0.25">
      <c r="C359" s="83"/>
      <c r="D359" s="48"/>
      <c r="E359" s="46"/>
      <c r="F359" s="49"/>
      <c r="G359" s="49"/>
      <c r="H359" s="44"/>
      <c r="I359" s="45"/>
      <c r="J359" s="49"/>
      <c r="K359" s="49"/>
      <c r="M359" s="50"/>
    </row>
    <row r="360" spans="3:13" x14ac:dyDescent="0.25">
      <c r="C360" s="83"/>
      <c r="D360" s="48"/>
      <c r="E360" s="46"/>
      <c r="F360" s="49"/>
      <c r="G360" s="49"/>
      <c r="H360" s="44"/>
      <c r="I360" s="45"/>
      <c r="J360" s="49"/>
      <c r="K360" s="49"/>
      <c r="M360" s="50"/>
    </row>
    <row r="361" spans="3:13" x14ac:dyDescent="0.25">
      <c r="C361" s="83"/>
      <c r="D361" s="48"/>
      <c r="E361" s="46"/>
      <c r="F361" s="49"/>
      <c r="G361" s="49"/>
      <c r="H361" s="44"/>
      <c r="I361" s="45"/>
      <c r="J361" s="49"/>
      <c r="K361" s="49"/>
      <c r="M361" s="50"/>
    </row>
    <row r="362" spans="3:13" x14ac:dyDescent="0.25">
      <c r="C362" s="83"/>
      <c r="D362" s="48"/>
      <c r="E362" s="46"/>
      <c r="F362" s="49"/>
      <c r="G362" s="49"/>
      <c r="H362" s="44"/>
      <c r="I362" s="45"/>
      <c r="J362" s="49"/>
      <c r="K362" s="49"/>
      <c r="M362" s="50"/>
    </row>
    <row r="363" spans="3:13" x14ac:dyDescent="0.25">
      <c r="C363" s="83"/>
      <c r="D363" s="48"/>
      <c r="E363" s="46"/>
      <c r="F363" s="49"/>
      <c r="G363" s="49"/>
      <c r="H363" s="44"/>
      <c r="I363" s="45"/>
      <c r="J363" s="49"/>
      <c r="K363" s="49"/>
      <c r="M363" s="50"/>
    </row>
    <row r="364" spans="3:13" x14ac:dyDescent="0.25">
      <c r="C364" s="83"/>
      <c r="D364" s="48"/>
      <c r="E364" s="46"/>
      <c r="F364" s="49"/>
      <c r="G364" s="49"/>
      <c r="H364" s="44"/>
      <c r="I364" s="45"/>
      <c r="J364" s="49"/>
      <c r="K364" s="49"/>
      <c r="M364" s="50"/>
    </row>
    <row r="365" spans="3:13" x14ac:dyDescent="0.25">
      <c r="C365" s="83"/>
      <c r="D365" s="48"/>
      <c r="E365" s="46"/>
      <c r="F365" s="49"/>
      <c r="G365" s="49"/>
      <c r="H365" s="44"/>
      <c r="I365" s="45"/>
      <c r="J365" s="49"/>
      <c r="K365" s="49"/>
      <c r="M365" s="50"/>
    </row>
    <row r="366" spans="3:13" x14ac:dyDescent="0.25">
      <c r="C366" s="83"/>
      <c r="D366" s="48"/>
      <c r="E366" s="46"/>
      <c r="F366" s="49"/>
      <c r="G366" s="49"/>
      <c r="H366" s="44"/>
      <c r="I366" s="45"/>
      <c r="J366" s="49"/>
      <c r="K366" s="49"/>
      <c r="M366" s="50"/>
    </row>
    <row r="367" spans="3:13" x14ac:dyDescent="0.25">
      <c r="C367" s="83"/>
      <c r="D367" s="48"/>
      <c r="E367" s="46"/>
      <c r="F367" s="49"/>
      <c r="G367" s="49"/>
      <c r="H367" s="44"/>
      <c r="I367" s="45"/>
      <c r="J367" s="49"/>
      <c r="K367" s="49"/>
      <c r="M367" s="50"/>
    </row>
    <row r="368" spans="3:13" x14ac:dyDescent="0.25">
      <c r="C368" s="83"/>
      <c r="D368" s="48"/>
      <c r="E368" s="46"/>
      <c r="F368" s="49"/>
      <c r="G368" s="49"/>
      <c r="H368" s="44"/>
      <c r="I368" s="45"/>
      <c r="J368" s="49"/>
      <c r="K368" s="49"/>
      <c r="M368" s="50"/>
    </row>
    <row r="369" spans="3:13" x14ac:dyDescent="0.25">
      <c r="C369" s="83"/>
      <c r="D369" s="48"/>
      <c r="E369" s="46"/>
      <c r="F369" s="49"/>
      <c r="G369" s="49"/>
      <c r="H369" s="44"/>
      <c r="I369" s="45"/>
      <c r="J369" s="49"/>
      <c r="K369" s="49"/>
      <c r="M369" s="50"/>
    </row>
    <row r="370" spans="3:13" x14ac:dyDescent="0.25">
      <c r="C370" s="83"/>
      <c r="D370" s="48"/>
      <c r="E370" s="46"/>
      <c r="F370" s="49"/>
      <c r="G370" s="49"/>
      <c r="H370" s="44"/>
      <c r="I370" s="45"/>
      <c r="J370" s="49"/>
      <c r="K370" s="49"/>
      <c r="M370" s="50"/>
    </row>
    <row r="371" spans="3:13" x14ac:dyDescent="0.25">
      <c r="C371" s="83"/>
      <c r="D371" s="48"/>
      <c r="E371" s="46"/>
      <c r="F371" s="49"/>
      <c r="G371" s="49"/>
      <c r="H371" s="44"/>
      <c r="I371" s="45"/>
      <c r="J371" s="49"/>
      <c r="K371" s="49"/>
      <c r="M371" s="50"/>
    </row>
    <row r="372" spans="3:13" x14ac:dyDescent="0.25">
      <c r="C372" s="83"/>
      <c r="D372" s="48"/>
      <c r="E372" s="46"/>
      <c r="F372" s="49"/>
      <c r="G372" s="49"/>
      <c r="H372" s="44"/>
      <c r="I372" s="45"/>
      <c r="J372" s="49"/>
      <c r="K372" s="49"/>
      <c r="M372" s="50"/>
    </row>
    <row r="373" spans="3:13" x14ac:dyDescent="0.25">
      <c r="C373" s="83"/>
      <c r="D373" s="48"/>
      <c r="E373" s="46"/>
      <c r="F373" s="49"/>
      <c r="G373" s="49"/>
      <c r="H373" s="44"/>
      <c r="I373" s="45"/>
      <c r="J373" s="49"/>
      <c r="K373" s="49"/>
      <c r="M373" s="50"/>
    </row>
    <row r="374" spans="3:13" x14ac:dyDescent="0.25">
      <c r="C374" s="83"/>
      <c r="D374" s="48"/>
      <c r="E374" s="46"/>
      <c r="F374" s="49"/>
      <c r="G374" s="49"/>
      <c r="H374" s="44"/>
      <c r="I374" s="45"/>
      <c r="J374" s="49"/>
      <c r="K374" s="49"/>
      <c r="M374" s="50"/>
    </row>
    <row r="375" spans="3:13" x14ac:dyDescent="0.25">
      <c r="C375" s="83"/>
      <c r="D375" s="48"/>
      <c r="E375" s="46"/>
      <c r="F375" s="49"/>
      <c r="G375" s="49"/>
      <c r="H375" s="44"/>
      <c r="I375" s="45"/>
      <c r="J375" s="49"/>
      <c r="K375" s="49"/>
      <c r="M375" s="50"/>
    </row>
    <row r="376" spans="3:13" x14ac:dyDescent="0.25">
      <c r="C376" s="83"/>
      <c r="D376" s="48"/>
      <c r="E376" s="46"/>
      <c r="F376" s="49"/>
      <c r="G376" s="49"/>
      <c r="H376" s="44"/>
      <c r="I376" s="45"/>
      <c r="J376" s="49"/>
      <c r="K376" s="49"/>
      <c r="M376" s="50"/>
    </row>
    <row r="377" spans="3:13" x14ac:dyDescent="0.25">
      <c r="C377" s="83"/>
      <c r="D377" s="48"/>
      <c r="E377" s="46"/>
      <c r="F377" s="49"/>
      <c r="G377" s="49"/>
      <c r="H377" s="44"/>
      <c r="I377" s="45"/>
      <c r="J377" s="49"/>
      <c r="K377" s="49"/>
      <c r="M377" s="50"/>
    </row>
    <row r="378" spans="3:13" x14ac:dyDescent="0.25">
      <c r="C378" s="83"/>
      <c r="D378" s="48"/>
      <c r="E378" s="46"/>
      <c r="F378" s="49"/>
      <c r="G378" s="49"/>
      <c r="H378" s="44"/>
      <c r="I378" s="45"/>
      <c r="J378" s="49"/>
      <c r="K378" s="49"/>
      <c r="M378" s="50"/>
    </row>
    <row r="379" spans="3:13" x14ac:dyDescent="0.25">
      <c r="C379" s="83"/>
      <c r="D379" s="48"/>
      <c r="E379" s="46"/>
      <c r="F379" s="49"/>
      <c r="G379" s="49"/>
      <c r="H379" s="44"/>
      <c r="I379" s="45"/>
      <c r="J379" s="49"/>
      <c r="K379" s="49"/>
      <c r="M379" s="50"/>
    </row>
    <row r="380" spans="3:13" x14ac:dyDescent="0.25">
      <c r="C380" s="83"/>
      <c r="D380" s="48"/>
      <c r="E380" s="46"/>
      <c r="F380" s="49"/>
      <c r="G380" s="49"/>
      <c r="H380" s="44"/>
      <c r="I380" s="45"/>
      <c r="J380" s="49"/>
      <c r="K380" s="49"/>
      <c r="M380" s="50"/>
    </row>
    <row r="381" spans="3:13" x14ac:dyDescent="0.25">
      <c r="C381" s="83"/>
      <c r="D381" s="48"/>
      <c r="E381" s="46"/>
      <c r="F381" s="49"/>
      <c r="G381" s="49"/>
      <c r="H381" s="44"/>
      <c r="I381" s="45"/>
      <c r="J381" s="49"/>
      <c r="K381" s="49"/>
      <c r="M381" s="50"/>
    </row>
    <row r="382" spans="3:13" x14ac:dyDescent="0.25">
      <c r="C382" s="83"/>
      <c r="D382" s="48"/>
      <c r="E382" s="46"/>
      <c r="F382" s="49"/>
      <c r="G382" s="49"/>
      <c r="H382" s="44"/>
      <c r="I382" s="45"/>
      <c r="J382" s="49"/>
      <c r="K382" s="49"/>
      <c r="M382" s="50"/>
    </row>
    <row r="383" spans="3:13" x14ac:dyDescent="0.25">
      <c r="C383" s="83"/>
      <c r="D383" s="48"/>
      <c r="E383" s="46"/>
      <c r="F383" s="49"/>
      <c r="G383" s="49"/>
      <c r="H383" s="44"/>
      <c r="I383" s="45"/>
      <c r="J383" s="49"/>
      <c r="K383" s="49"/>
      <c r="M383" s="50"/>
    </row>
    <row r="384" spans="3:13" x14ac:dyDescent="0.25">
      <c r="C384" s="83"/>
      <c r="D384" s="48"/>
      <c r="E384" s="46"/>
      <c r="F384" s="49"/>
      <c r="G384" s="49"/>
      <c r="H384" s="44"/>
      <c r="I384" s="45"/>
      <c r="J384" s="49"/>
      <c r="K384" s="49"/>
      <c r="M384" s="50"/>
    </row>
    <row r="385" spans="3:13" x14ac:dyDescent="0.25">
      <c r="C385" s="83"/>
      <c r="D385" s="48"/>
      <c r="E385" s="46"/>
      <c r="F385" s="49"/>
      <c r="G385" s="49"/>
      <c r="H385" s="44"/>
      <c r="I385" s="45"/>
      <c r="J385" s="49"/>
      <c r="K385" s="49"/>
      <c r="M385" s="50"/>
    </row>
    <row r="386" spans="3:13" x14ac:dyDescent="0.25">
      <c r="C386" s="83"/>
      <c r="D386" s="48"/>
      <c r="E386" s="46"/>
      <c r="F386" s="49"/>
      <c r="G386" s="49"/>
      <c r="H386" s="44"/>
      <c r="I386" s="45"/>
      <c r="J386" s="49"/>
      <c r="K386" s="49"/>
      <c r="M386" s="50"/>
    </row>
    <row r="387" spans="3:13" x14ac:dyDescent="0.25">
      <c r="C387" s="83"/>
      <c r="D387" s="48"/>
      <c r="E387" s="46"/>
      <c r="F387" s="49"/>
      <c r="G387" s="49"/>
      <c r="H387" s="44"/>
      <c r="I387" s="45"/>
      <c r="J387" s="49"/>
      <c r="K387" s="49"/>
      <c r="M387" s="50"/>
    </row>
    <row r="388" spans="3:13" x14ac:dyDescent="0.25">
      <c r="C388" s="83"/>
      <c r="D388" s="48"/>
      <c r="E388" s="46"/>
      <c r="F388" s="49"/>
      <c r="G388" s="49"/>
      <c r="H388" s="44"/>
      <c r="I388" s="45"/>
      <c r="J388" s="49"/>
      <c r="K388" s="49"/>
      <c r="M388" s="50"/>
    </row>
    <row r="389" spans="3:13" x14ac:dyDescent="0.25">
      <c r="C389" s="83"/>
      <c r="D389" s="48"/>
      <c r="E389" s="46"/>
      <c r="F389" s="49"/>
      <c r="G389" s="49"/>
      <c r="H389" s="44"/>
      <c r="I389" s="45"/>
      <c r="J389" s="49"/>
      <c r="K389" s="49"/>
      <c r="M389" s="50"/>
    </row>
    <row r="390" spans="3:13" x14ac:dyDescent="0.25">
      <c r="C390" s="83"/>
      <c r="D390" s="48"/>
      <c r="E390" s="46"/>
      <c r="F390" s="49"/>
      <c r="G390" s="49"/>
      <c r="H390" s="44"/>
      <c r="I390" s="45"/>
      <c r="J390" s="49"/>
      <c r="K390" s="49"/>
      <c r="M390" s="50"/>
    </row>
    <row r="391" spans="3:13" x14ac:dyDescent="0.25">
      <c r="C391" s="83"/>
      <c r="D391" s="48"/>
      <c r="E391" s="46"/>
      <c r="F391" s="49"/>
      <c r="G391" s="49"/>
      <c r="H391" s="44"/>
      <c r="I391" s="45"/>
      <c r="J391" s="49"/>
      <c r="K391" s="49"/>
      <c r="M391" s="50"/>
    </row>
    <row r="392" spans="3:13" x14ac:dyDescent="0.25">
      <c r="C392" s="83"/>
      <c r="D392" s="48"/>
      <c r="E392" s="46"/>
      <c r="F392" s="49"/>
      <c r="G392" s="49"/>
      <c r="H392" s="44"/>
      <c r="I392" s="45"/>
      <c r="J392" s="49"/>
      <c r="K392" s="49"/>
      <c r="M392" s="50"/>
    </row>
    <row r="393" spans="3:13" x14ac:dyDescent="0.25">
      <c r="C393" s="83"/>
      <c r="D393" s="48"/>
      <c r="E393" s="46"/>
      <c r="F393" s="49"/>
      <c r="G393" s="49"/>
      <c r="H393" s="44"/>
      <c r="I393" s="45"/>
      <c r="J393" s="49"/>
      <c r="K393" s="49"/>
      <c r="M393" s="50"/>
    </row>
    <row r="394" spans="3:13" x14ac:dyDescent="0.25">
      <c r="C394" s="83"/>
      <c r="D394" s="48"/>
      <c r="E394" s="46"/>
      <c r="F394" s="49"/>
      <c r="G394" s="49"/>
      <c r="H394" s="44"/>
      <c r="I394" s="45"/>
      <c r="J394" s="49"/>
      <c r="K394" s="49"/>
      <c r="M394" s="50"/>
    </row>
    <row r="395" spans="3:13" x14ac:dyDescent="0.25">
      <c r="C395" s="83"/>
      <c r="D395" s="48"/>
      <c r="E395" s="46"/>
      <c r="F395" s="49"/>
      <c r="G395" s="49"/>
      <c r="H395" s="44"/>
      <c r="I395" s="45"/>
      <c r="J395" s="49"/>
      <c r="K395" s="49"/>
      <c r="M395" s="50"/>
    </row>
    <row r="396" spans="3:13" x14ac:dyDescent="0.25">
      <c r="C396" s="83"/>
      <c r="D396" s="48"/>
      <c r="E396" s="46"/>
      <c r="F396" s="49"/>
      <c r="G396" s="49"/>
      <c r="H396" s="44"/>
      <c r="I396" s="45"/>
      <c r="J396" s="49"/>
      <c r="K396" s="49"/>
      <c r="M396" s="50"/>
    </row>
    <row r="397" spans="3:13" x14ac:dyDescent="0.25">
      <c r="C397" s="83"/>
      <c r="D397" s="48"/>
      <c r="E397" s="46"/>
      <c r="F397" s="49"/>
      <c r="G397" s="49"/>
      <c r="H397" s="44"/>
      <c r="I397" s="45"/>
      <c r="J397" s="49"/>
      <c r="K397" s="49"/>
      <c r="M397" s="50"/>
    </row>
    <row r="398" spans="3:13" x14ac:dyDescent="0.25">
      <c r="C398" s="83"/>
      <c r="D398" s="48"/>
      <c r="E398" s="46"/>
      <c r="F398" s="49"/>
      <c r="G398" s="49"/>
      <c r="H398" s="44"/>
      <c r="I398" s="45"/>
      <c r="J398" s="49"/>
      <c r="K398" s="49"/>
      <c r="M398" s="50"/>
    </row>
    <row r="399" spans="3:13" x14ac:dyDescent="0.25">
      <c r="C399" s="83"/>
      <c r="D399" s="48"/>
      <c r="E399" s="46"/>
      <c r="F399" s="49"/>
      <c r="G399" s="49"/>
      <c r="H399" s="44"/>
      <c r="I399" s="45"/>
      <c r="J399" s="49"/>
      <c r="K399" s="49"/>
      <c r="M399" s="50"/>
    </row>
    <row r="400" spans="3:13" x14ac:dyDescent="0.25">
      <c r="C400" s="83"/>
      <c r="D400" s="48"/>
      <c r="E400" s="46"/>
      <c r="F400" s="49"/>
      <c r="G400" s="49"/>
      <c r="H400" s="44"/>
      <c r="I400" s="45"/>
      <c r="J400" s="49"/>
      <c r="K400" s="49"/>
      <c r="M400" s="50"/>
    </row>
    <row r="401" spans="3:13" x14ac:dyDescent="0.25">
      <c r="C401" s="83"/>
      <c r="D401" s="48"/>
      <c r="E401" s="46"/>
      <c r="F401" s="49"/>
      <c r="G401" s="49"/>
      <c r="H401" s="44"/>
      <c r="I401" s="45"/>
      <c r="J401" s="49"/>
      <c r="K401" s="49"/>
      <c r="M401" s="50"/>
    </row>
    <row r="402" spans="3:13" x14ac:dyDescent="0.25">
      <c r="C402" s="83"/>
      <c r="D402" s="48"/>
      <c r="E402" s="46"/>
      <c r="F402" s="49"/>
      <c r="G402" s="49"/>
      <c r="H402" s="44"/>
      <c r="I402" s="45"/>
      <c r="J402" s="49"/>
      <c r="K402" s="49"/>
      <c r="M402" s="50"/>
    </row>
    <row r="403" spans="3:13" x14ac:dyDescent="0.25">
      <c r="C403" s="83"/>
      <c r="D403" s="48"/>
      <c r="E403" s="46"/>
      <c r="F403" s="49"/>
      <c r="G403" s="49"/>
      <c r="H403" s="44"/>
      <c r="I403" s="45"/>
      <c r="J403" s="49"/>
      <c r="K403" s="49"/>
      <c r="M403" s="50"/>
    </row>
    <row r="404" spans="3:13" x14ac:dyDescent="0.25">
      <c r="C404" s="83"/>
      <c r="D404" s="48"/>
      <c r="E404" s="46"/>
      <c r="F404" s="49"/>
      <c r="G404" s="49"/>
      <c r="H404" s="44"/>
      <c r="I404" s="45"/>
      <c r="J404" s="49"/>
      <c r="K404" s="49"/>
      <c r="M404" s="50"/>
    </row>
    <row r="405" spans="3:13" x14ac:dyDescent="0.25">
      <c r="C405" s="83"/>
      <c r="D405" s="48"/>
      <c r="E405" s="46"/>
      <c r="F405" s="49"/>
      <c r="G405" s="49"/>
      <c r="H405" s="44"/>
      <c r="I405" s="45"/>
      <c r="J405" s="49"/>
      <c r="K405" s="49"/>
      <c r="M405" s="50"/>
    </row>
    <row r="406" spans="3:13" x14ac:dyDescent="0.25">
      <c r="C406" s="83"/>
      <c r="D406" s="48"/>
      <c r="E406" s="46"/>
      <c r="F406" s="49"/>
      <c r="G406" s="49"/>
      <c r="H406" s="44"/>
      <c r="I406" s="45"/>
      <c r="J406" s="49"/>
      <c r="K406" s="49"/>
      <c r="M406" s="50"/>
    </row>
    <row r="407" spans="3:13" x14ac:dyDescent="0.25">
      <c r="C407" s="83"/>
      <c r="D407" s="48"/>
      <c r="E407" s="46"/>
      <c r="F407" s="49"/>
      <c r="G407" s="49"/>
      <c r="H407" s="44"/>
      <c r="I407" s="45"/>
      <c r="J407" s="49"/>
      <c r="K407" s="49"/>
      <c r="M407" s="50"/>
    </row>
    <row r="408" spans="3:13" x14ac:dyDescent="0.25">
      <c r="C408" s="83"/>
      <c r="D408" s="48"/>
      <c r="E408" s="46"/>
      <c r="F408" s="49"/>
      <c r="G408" s="49"/>
      <c r="H408" s="44"/>
      <c r="I408" s="45"/>
      <c r="J408" s="49"/>
      <c r="K408" s="49"/>
      <c r="M408" s="50"/>
    </row>
    <row r="409" spans="3:13" x14ac:dyDescent="0.25">
      <c r="C409" s="83"/>
      <c r="D409" s="48"/>
      <c r="E409" s="46"/>
      <c r="F409" s="49"/>
      <c r="G409" s="49"/>
      <c r="H409" s="44"/>
      <c r="I409" s="45"/>
      <c r="J409" s="49"/>
      <c r="K409" s="49"/>
      <c r="M409" s="50"/>
    </row>
    <row r="410" spans="3:13" x14ac:dyDescent="0.25">
      <c r="C410" s="83"/>
      <c r="D410" s="48"/>
      <c r="E410" s="46"/>
      <c r="F410" s="49"/>
      <c r="G410" s="49"/>
      <c r="H410" s="44"/>
      <c r="I410" s="45"/>
      <c r="J410" s="49"/>
      <c r="K410" s="49"/>
      <c r="M410" s="50"/>
    </row>
    <row r="411" spans="3:13" x14ac:dyDescent="0.25">
      <c r="C411" s="83"/>
      <c r="D411" s="48"/>
      <c r="E411" s="46"/>
      <c r="F411" s="49"/>
      <c r="G411" s="49"/>
      <c r="H411" s="44"/>
      <c r="I411" s="45"/>
      <c r="J411" s="49"/>
      <c r="K411" s="49"/>
      <c r="M411" s="50"/>
    </row>
    <row r="412" spans="3:13" x14ac:dyDescent="0.25">
      <c r="C412" s="83"/>
      <c r="D412" s="48"/>
      <c r="E412" s="46"/>
      <c r="F412" s="49"/>
      <c r="G412" s="49"/>
      <c r="H412" s="44"/>
      <c r="I412" s="45"/>
      <c r="J412" s="49"/>
      <c r="K412" s="49"/>
      <c r="M412" s="50"/>
    </row>
    <row r="413" spans="3:13" x14ac:dyDescent="0.25">
      <c r="C413" s="83"/>
      <c r="D413" s="48"/>
      <c r="E413" s="46"/>
      <c r="F413" s="49"/>
      <c r="G413" s="49"/>
      <c r="H413" s="44"/>
      <c r="I413" s="45"/>
      <c r="J413" s="49"/>
      <c r="K413" s="49"/>
      <c r="M413" s="50"/>
    </row>
    <row r="414" spans="3:13" x14ac:dyDescent="0.25">
      <c r="C414" s="83"/>
      <c r="D414" s="48"/>
      <c r="E414" s="46"/>
      <c r="F414" s="49"/>
      <c r="G414" s="49"/>
      <c r="H414" s="44"/>
      <c r="I414" s="45"/>
      <c r="J414" s="49"/>
      <c r="K414" s="49"/>
      <c r="M414" s="50"/>
    </row>
    <row r="415" spans="3:13" x14ac:dyDescent="0.25">
      <c r="C415" s="83"/>
      <c r="D415" s="48"/>
      <c r="E415" s="46"/>
      <c r="F415" s="49"/>
      <c r="G415" s="49"/>
      <c r="H415" s="44"/>
      <c r="I415" s="45"/>
      <c r="J415" s="49"/>
      <c r="K415" s="49"/>
      <c r="M415" s="50"/>
    </row>
    <row r="416" spans="3:13" x14ac:dyDescent="0.25">
      <c r="C416" s="83"/>
      <c r="D416" s="48"/>
      <c r="E416" s="46"/>
      <c r="F416" s="49"/>
      <c r="G416" s="49"/>
      <c r="H416" s="44"/>
      <c r="I416" s="45"/>
      <c r="J416" s="49"/>
      <c r="K416" s="49"/>
      <c r="M416" s="50"/>
    </row>
    <row r="417" spans="3:13" x14ac:dyDescent="0.25">
      <c r="C417" s="83"/>
      <c r="D417" s="48"/>
      <c r="E417" s="46"/>
      <c r="F417" s="49"/>
      <c r="G417" s="49"/>
      <c r="H417" s="44"/>
      <c r="I417" s="45"/>
      <c r="J417" s="49"/>
      <c r="K417" s="49"/>
      <c r="M417" s="50"/>
    </row>
    <row r="418" spans="3:13" x14ac:dyDescent="0.25">
      <c r="C418" s="83"/>
      <c r="D418" s="48"/>
      <c r="E418" s="46"/>
      <c r="F418" s="49"/>
      <c r="G418" s="49"/>
      <c r="H418" s="44"/>
      <c r="I418" s="45"/>
      <c r="J418" s="49"/>
      <c r="K418" s="49"/>
      <c r="M418" s="50"/>
    </row>
    <row r="419" spans="3:13" x14ac:dyDescent="0.25">
      <c r="C419" s="83"/>
      <c r="D419" s="48"/>
      <c r="E419" s="46"/>
      <c r="F419" s="49"/>
      <c r="G419" s="49"/>
      <c r="H419" s="44"/>
      <c r="I419" s="45"/>
      <c r="J419" s="49"/>
      <c r="K419" s="49"/>
      <c r="M419" s="50"/>
    </row>
    <row r="420" spans="3:13" x14ac:dyDescent="0.25">
      <c r="C420" s="83"/>
      <c r="D420" s="48"/>
      <c r="E420" s="46"/>
      <c r="F420" s="49"/>
      <c r="G420" s="49"/>
      <c r="H420" s="44"/>
      <c r="I420" s="45"/>
      <c r="J420" s="49"/>
      <c r="K420" s="49"/>
      <c r="M420" s="50"/>
    </row>
    <row r="421" spans="3:13" x14ac:dyDescent="0.25">
      <c r="C421" s="83"/>
      <c r="D421" s="48"/>
      <c r="E421" s="46"/>
      <c r="F421" s="49"/>
      <c r="G421" s="49"/>
      <c r="H421" s="44"/>
      <c r="I421" s="45"/>
      <c r="J421" s="49"/>
      <c r="K421" s="49"/>
      <c r="M421" s="50"/>
    </row>
    <row r="422" spans="3:13" x14ac:dyDescent="0.25">
      <c r="C422" s="83"/>
      <c r="D422" s="48"/>
      <c r="E422" s="46"/>
      <c r="F422" s="49"/>
      <c r="G422" s="49"/>
      <c r="H422" s="44"/>
      <c r="I422" s="45"/>
      <c r="J422" s="49"/>
      <c r="K422" s="49"/>
      <c r="M422" s="50"/>
    </row>
    <row r="423" spans="3:13" x14ac:dyDescent="0.25">
      <c r="C423" s="83"/>
      <c r="D423" s="48"/>
      <c r="E423" s="46"/>
      <c r="F423" s="49"/>
      <c r="G423" s="49"/>
      <c r="H423" s="44"/>
      <c r="I423" s="45"/>
      <c r="J423" s="49"/>
      <c r="K423" s="49"/>
      <c r="M423" s="50"/>
    </row>
    <row r="424" spans="3:13" x14ac:dyDescent="0.25">
      <c r="C424" s="83"/>
      <c r="D424" s="48"/>
      <c r="E424" s="46"/>
      <c r="F424" s="49"/>
      <c r="G424" s="49"/>
      <c r="H424" s="44"/>
      <c r="I424" s="45"/>
      <c r="J424" s="49"/>
      <c r="K424" s="49"/>
      <c r="M424" s="50"/>
    </row>
    <row r="425" spans="3:13" x14ac:dyDescent="0.25">
      <c r="C425" s="83"/>
      <c r="D425" s="48"/>
      <c r="E425" s="46"/>
      <c r="F425" s="49"/>
      <c r="G425" s="49"/>
      <c r="H425" s="44"/>
      <c r="I425" s="45"/>
      <c r="J425" s="49"/>
      <c r="K425" s="49"/>
      <c r="M425" s="50"/>
    </row>
    <row r="426" spans="3:13" x14ac:dyDescent="0.25">
      <c r="C426" s="83"/>
      <c r="D426" s="48"/>
      <c r="E426" s="46"/>
      <c r="F426" s="49"/>
      <c r="G426" s="49"/>
      <c r="H426" s="44"/>
      <c r="I426" s="45"/>
      <c r="J426" s="49"/>
      <c r="K426" s="49"/>
      <c r="M426" s="50"/>
    </row>
    <row r="427" spans="3:13" x14ac:dyDescent="0.25">
      <c r="C427" s="83"/>
      <c r="D427" s="48"/>
      <c r="E427" s="46"/>
      <c r="F427" s="49"/>
      <c r="G427" s="49"/>
      <c r="H427" s="44"/>
      <c r="I427" s="45"/>
      <c r="J427" s="49"/>
      <c r="K427" s="49"/>
      <c r="M427" s="50"/>
    </row>
    <row r="428" spans="3:13" x14ac:dyDescent="0.25">
      <c r="C428" s="83"/>
      <c r="D428" s="48"/>
      <c r="E428" s="46"/>
      <c r="F428" s="49"/>
      <c r="G428" s="49"/>
      <c r="H428" s="44"/>
      <c r="I428" s="45"/>
      <c r="J428" s="49"/>
      <c r="K428" s="49"/>
      <c r="M428" s="50"/>
    </row>
    <row r="429" spans="3:13" x14ac:dyDescent="0.25">
      <c r="C429" s="83"/>
      <c r="D429" s="48"/>
      <c r="E429" s="46"/>
      <c r="F429" s="49"/>
      <c r="G429" s="49"/>
      <c r="H429" s="44"/>
      <c r="I429" s="45"/>
      <c r="J429" s="49"/>
      <c r="K429" s="49"/>
      <c r="M429" s="50"/>
    </row>
    <row r="430" spans="3:13" x14ac:dyDescent="0.25">
      <c r="C430" s="83"/>
      <c r="D430" s="48"/>
      <c r="E430" s="46"/>
      <c r="F430" s="49"/>
      <c r="G430" s="49"/>
      <c r="H430" s="44"/>
      <c r="I430" s="45"/>
      <c r="J430" s="49"/>
      <c r="K430" s="49"/>
      <c r="M430" s="50"/>
    </row>
    <row r="431" spans="3:13" x14ac:dyDescent="0.25">
      <c r="C431" s="83"/>
      <c r="D431" s="48"/>
      <c r="E431" s="46"/>
      <c r="F431" s="49"/>
      <c r="G431" s="49"/>
      <c r="H431" s="44"/>
      <c r="I431" s="45"/>
      <c r="J431" s="49"/>
      <c r="K431" s="49"/>
      <c r="M431" s="50"/>
    </row>
    <row r="432" spans="3:13" x14ac:dyDescent="0.25">
      <c r="C432" s="83"/>
      <c r="D432" s="48"/>
      <c r="E432" s="46"/>
      <c r="F432" s="49"/>
      <c r="G432" s="49"/>
      <c r="H432" s="44"/>
      <c r="I432" s="45"/>
      <c r="J432" s="49"/>
      <c r="K432" s="49"/>
      <c r="M432" s="50"/>
    </row>
    <row r="433" spans="3:13" x14ac:dyDescent="0.25">
      <c r="C433" s="83"/>
      <c r="D433" s="48"/>
      <c r="E433" s="46"/>
      <c r="F433" s="49"/>
      <c r="G433" s="49"/>
      <c r="H433" s="44"/>
      <c r="I433" s="45"/>
      <c r="J433" s="49"/>
      <c r="K433" s="49"/>
      <c r="M433" s="50"/>
    </row>
    <row r="434" spans="3:13" x14ac:dyDescent="0.25">
      <c r="C434" s="83"/>
      <c r="D434" s="48"/>
      <c r="E434" s="46"/>
      <c r="F434" s="49"/>
      <c r="G434" s="49"/>
      <c r="H434" s="44"/>
      <c r="I434" s="45"/>
      <c r="J434" s="49"/>
      <c r="K434" s="49"/>
      <c r="M434" s="50"/>
    </row>
    <row r="435" spans="3:13" x14ac:dyDescent="0.25">
      <c r="C435" s="83"/>
      <c r="D435" s="48"/>
      <c r="E435" s="46"/>
      <c r="F435" s="49"/>
      <c r="G435" s="49"/>
      <c r="H435" s="44"/>
      <c r="I435" s="45"/>
      <c r="J435" s="49"/>
      <c r="K435" s="49"/>
      <c r="M435" s="50"/>
    </row>
    <row r="436" spans="3:13" x14ac:dyDescent="0.25">
      <c r="C436" s="83"/>
      <c r="D436" s="48"/>
      <c r="E436" s="46"/>
      <c r="F436" s="49"/>
      <c r="G436" s="49"/>
      <c r="H436" s="44"/>
      <c r="I436" s="45"/>
      <c r="J436" s="49"/>
      <c r="K436" s="49"/>
      <c r="M436" s="50"/>
    </row>
    <row r="437" spans="3:13" x14ac:dyDescent="0.25">
      <c r="C437" s="83"/>
      <c r="D437" s="48"/>
      <c r="E437" s="46"/>
      <c r="F437" s="49"/>
      <c r="G437" s="49"/>
      <c r="H437" s="44"/>
      <c r="I437" s="45"/>
      <c r="J437" s="49"/>
      <c r="K437" s="49"/>
      <c r="M437" s="50"/>
    </row>
    <row r="438" spans="3:13" x14ac:dyDescent="0.25">
      <c r="C438" s="83"/>
      <c r="D438" s="48"/>
      <c r="E438" s="46"/>
      <c r="F438" s="49"/>
      <c r="G438" s="49"/>
      <c r="H438" s="44"/>
      <c r="I438" s="45"/>
      <c r="J438" s="49"/>
      <c r="K438" s="49"/>
      <c r="M438" s="50"/>
    </row>
    <row r="439" spans="3:13" x14ac:dyDescent="0.25">
      <c r="C439" s="83"/>
      <c r="D439" s="48"/>
      <c r="E439" s="46"/>
      <c r="F439" s="49"/>
      <c r="G439" s="49"/>
      <c r="H439" s="44"/>
      <c r="I439" s="45"/>
      <c r="J439" s="49"/>
      <c r="K439" s="49"/>
      <c r="M439" s="50"/>
    </row>
    <row r="440" spans="3:13" x14ac:dyDescent="0.25">
      <c r="C440" s="83"/>
      <c r="D440" s="48"/>
      <c r="E440" s="46"/>
      <c r="F440" s="49"/>
      <c r="G440" s="49"/>
      <c r="H440" s="44"/>
      <c r="I440" s="45"/>
      <c r="J440" s="49"/>
      <c r="K440" s="49"/>
      <c r="M440" s="50"/>
    </row>
    <row r="441" spans="3:13" x14ac:dyDescent="0.25">
      <c r="C441" s="83"/>
      <c r="D441" s="48"/>
      <c r="E441" s="46"/>
      <c r="F441" s="49"/>
      <c r="G441" s="49"/>
      <c r="H441" s="44"/>
      <c r="I441" s="45"/>
      <c r="J441" s="49"/>
      <c r="K441" s="49"/>
      <c r="M441" s="50"/>
    </row>
    <row r="442" spans="3:13" x14ac:dyDescent="0.25">
      <c r="C442" s="83"/>
      <c r="D442" s="48"/>
      <c r="E442" s="46"/>
      <c r="F442" s="49"/>
      <c r="G442" s="49"/>
      <c r="H442" s="44"/>
      <c r="I442" s="45"/>
      <c r="J442" s="49"/>
      <c r="K442" s="49"/>
      <c r="M442" s="50"/>
    </row>
    <row r="443" spans="3:13" x14ac:dyDescent="0.25">
      <c r="C443" s="83"/>
      <c r="D443" s="48"/>
      <c r="E443" s="46"/>
      <c r="F443" s="49"/>
      <c r="G443" s="49"/>
      <c r="H443" s="44"/>
      <c r="I443" s="45"/>
      <c r="J443" s="49"/>
      <c r="K443" s="49"/>
      <c r="M443" s="50"/>
    </row>
    <row r="444" spans="3:13" x14ac:dyDescent="0.25">
      <c r="C444" s="83"/>
      <c r="D444" s="48"/>
      <c r="E444" s="46"/>
      <c r="F444" s="49"/>
      <c r="G444" s="49"/>
      <c r="H444" s="44"/>
      <c r="I444" s="45"/>
      <c r="J444" s="49"/>
      <c r="K444" s="49"/>
      <c r="M444" s="50"/>
    </row>
    <row r="445" spans="3:13" x14ac:dyDescent="0.25">
      <c r="C445" s="83"/>
      <c r="D445" s="48"/>
      <c r="E445" s="46"/>
      <c r="F445" s="49"/>
      <c r="G445" s="49"/>
      <c r="H445" s="44"/>
      <c r="I445" s="45"/>
      <c r="J445" s="49"/>
      <c r="K445" s="49"/>
      <c r="M445" s="50"/>
    </row>
    <row r="446" spans="3:13" x14ac:dyDescent="0.25">
      <c r="C446" s="83"/>
      <c r="D446" s="48"/>
      <c r="E446" s="46"/>
      <c r="F446" s="49"/>
      <c r="G446" s="49"/>
      <c r="H446" s="44"/>
      <c r="I446" s="45"/>
      <c r="J446" s="49"/>
      <c r="K446" s="49"/>
      <c r="M446" s="50"/>
    </row>
    <row r="447" spans="3:13" x14ac:dyDescent="0.25">
      <c r="C447" s="83"/>
      <c r="D447" s="48"/>
      <c r="E447" s="46"/>
      <c r="F447" s="49"/>
      <c r="G447" s="49"/>
      <c r="H447" s="44"/>
      <c r="I447" s="45"/>
      <c r="J447" s="49"/>
      <c r="K447" s="49"/>
      <c r="M447" s="50"/>
    </row>
    <row r="448" spans="3:13" x14ac:dyDescent="0.25">
      <c r="C448" s="83"/>
      <c r="D448" s="48"/>
      <c r="E448" s="46"/>
      <c r="F448" s="49"/>
      <c r="G448" s="49"/>
      <c r="H448" s="44"/>
      <c r="I448" s="45"/>
      <c r="J448" s="49"/>
      <c r="K448" s="49"/>
      <c r="M448" s="50"/>
    </row>
    <row r="449" spans="3:13" x14ac:dyDescent="0.25">
      <c r="C449" s="83"/>
      <c r="D449" s="48"/>
      <c r="E449" s="46"/>
      <c r="F449" s="49"/>
      <c r="G449" s="49"/>
      <c r="H449" s="44"/>
      <c r="I449" s="45"/>
      <c r="J449" s="49"/>
      <c r="K449" s="49"/>
      <c r="M449" s="50"/>
    </row>
    <row r="450" spans="3:13" x14ac:dyDescent="0.25">
      <c r="C450" s="83"/>
      <c r="D450" s="48"/>
      <c r="E450" s="46"/>
      <c r="F450" s="49"/>
      <c r="G450" s="49"/>
      <c r="H450" s="44"/>
      <c r="I450" s="45"/>
      <c r="J450" s="49"/>
      <c r="K450" s="49"/>
      <c r="M450" s="50"/>
    </row>
    <row r="451" spans="3:13" x14ac:dyDescent="0.25">
      <c r="C451" s="83"/>
      <c r="D451" s="48"/>
      <c r="E451" s="46"/>
      <c r="F451" s="49"/>
      <c r="G451" s="49"/>
      <c r="H451" s="44"/>
      <c r="I451" s="45"/>
      <c r="J451" s="49"/>
      <c r="K451" s="49"/>
      <c r="M451" s="50"/>
    </row>
    <row r="452" spans="3:13" x14ac:dyDescent="0.25">
      <c r="C452" s="83"/>
      <c r="D452" s="48"/>
      <c r="E452" s="46"/>
      <c r="F452" s="49"/>
      <c r="G452" s="49"/>
      <c r="H452" s="44"/>
      <c r="I452" s="45"/>
      <c r="J452" s="49"/>
      <c r="K452" s="49"/>
      <c r="M452" s="50"/>
    </row>
    <row r="453" spans="3:13" x14ac:dyDescent="0.25">
      <c r="C453" s="83"/>
      <c r="D453" s="48"/>
      <c r="E453" s="46"/>
      <c r="F453" s="49"/>
      <c r="G453" s="49"/>
      <c r="H453" s="44"/>
      <c r="I453" s="45"/>
      <c r="J453" s="49"/>
      <c r="K453" s="49"/>
      <c r="M453" s="50"/>
    </row>
    <row r="454" spans="3:13" x14ac:dyDescent="0.25">
      <c r="C454" s="83"/>
      <c r="D454" s="48"/>
      <c r="E454" s="46"/>
      <c r="F454" s="49"/>
      <c r="G454" s="49"/>
      <c r="H454" s="44"/>
      <c r="I454" s="45"/>
      <c r="J454" s="49"/>
      <c r="K454" s="49"/>
      <c r="M454" s="50"/>
    </row>
    <row r="455" spans="3:13" x14ac:dyDescent="0.25">
      <c r="C455" s="83"/>
      <c r="D455" s="48"/>
      <c r="E455" s="46"/>
      <c r="F455" s="49"/>
      <c r="G455" s="49"/>
      <c r="H455" s="44"/>
      <c r="I455" s="45"/>
      <c r="J455" s="49"/>
      <c r="K455" s="49"/>
      <c r="M455" s="50"/>
    </row>
    <row r="456" spans="3:13" x14ac:dyDescent="0.25">
      <c r="C456" s="83"/>
      <c r="D456" s="48"/>
      <c r="E456" s="46"/>
      <c r="F456" s="49"/>
      <c r="G456" s="49"/>
      <c r="H456" s="44"/>
      <c r="I456" s="45"/>
      <c r="J456" s="49"/>
      <c r="K456" s="49"/>
      <c r="M456" s="50"/>
    </row>
    <row r="457" spans="3:13" x14ac:dyDescent="0.25">
      <c r="C457" s="83"/>
      <c r="D457" s="48"/>
      <c r="E457" s="46"/>
      <c r="F457" s="49"/>
      <c r="G457" s="49"/>
      <c r="H457" s="44"/>
      <c r="I457" s="45"/>
      <c r="J457" s="49"/>
      <c r="K457" s="49"/>
      <c r="M457" s="50"/>
    </row>
    <row r="458" spans="3:13" x14ac:dyDescent="0.25">
      <c r="C458" s="83"/>
      <c r="D458" s="48"/>
      <c r="E458" s="46"/>
      <c r="F458" s="49"/>
      <c r="G458" s="49"/>
      <c r="H458" s="44"/>
      <c r="I458" s="45"/>
      <c r="J458" s="49"/>
      <c r="K458" s="49"/>
      <c r="M458" s="50"/>
    </row>
    <row r="459" spans="3:13" x14ac:dyDescent="0.25">
      <c r="C459" s="83"/>
      <c r="D459" s="48"/>
      <c r="E459" s="46"/>
      <c r="F459" s="49"/>
      <c r="G459" s="49"/>
      <c r="H459" s="44"/>
      <c r="I459" s="45"/>
      <c r="J459" s="49"/>
      <c r="K459" s="49"/>
      <c r="M459" s="50"/>
    </row>
    <row r="460" spans="3:13" x14ac:dyDescent="0.25">
      <c r="C460" s="83"/>
      <c r="D460" s="48"/>
      <c r="E460" s="46"/>
      <c r="F460" s="49"/>
      <c r="G460" s="49"/>
      <c r="H460" s="44"/>
      <c r="I460" s="45"/>
      <c r="J460" s="49"/>
      <c r="K460" s="49"/>
      <c r="M460" s="50"/>
    </row>
    <row r="461" spans="3:13" x14ac:dyDescent="0.25">
      <c r="C461" s="83"/>
      <c r="D461" s="48"/>
      <c r="E461" s="46"/>
      <c r="F461" s="49"/>
      <c r="G461" s="49"/>
      <c r="H461" s="44"/>
      <c r="I461" s="45"/>
      <c r="J461" s="49"/>
      <c r="K461" s="49"/>
      <c r="M461" s="50"/>
    </row>
    <row r="462" spans="3:13" x14ac:dyDescent="0.25">
      <c r="C462" s="83"/>
      <c r="D462" s="48"/>
      <c r="E462" s="46"/>
      <c r="F462" s="49"/>
      <c r="G462" s="49"/>
      <c r="H462" s="44"/>
      <c r="I462" s="45"/>
      <c r="J462" s="49"/>
      <c r="K462" s="49"/>
      <c r="M462" s="50"/>
    </row>
    <row r="463" spans="3:13" x14ac:dyDescent="0.25">
      <c r="C463" s="83"/>
      <c r="D463" s="48"/>
      <c r="E463" s="46"/>
      <c r="F463" s="49"/>
      <c r="G463" s="49"/>
      <c r="H463" s="44"/>
      <c r="I463" s="45"/>
      <c r="J463" s="49"/>
      <c r="K463" s="49"/>
      <c r="M463" s="50"/>
    </row>
    <row r="464" spans="3:13" x14ac:dyDescent="0.25">
      <c r="C464" s="83"/>
      <c r="D464" s="48"/>
      <c r="E464" s="46"/>
      <c r="F464" s="49"/>
      <c r="G464" s="49"/>
      <c r="H464" s="44"/>
      <c r="I464" s="45"/>
      <c r="J464" s="49"/>
      <c r="K464" s="49"/>
      <c r="M464" s="50"/>
    </row>
    <row r="465" spans="3:13" x14ac:dyDescent="0.25">
      <c r="C465" s="83"/>
      <c r="D465" s="48"/>
      <c r="E465" s="46"/>
      <c r="F465" s="49"/>
      <c r="G465" s="49"/>
      <c r="H465" s="44"/>
      <c r="I465" s="45"/>
      <c r="J465" s="49"/>
      <c r="K465" s="49"/>
      <c r="M465" s="50"/>
    </row>
    <row r="466" spans="3:13" x14ac:dyDescent="0.25">
      <c r="C466" s="83"/>
      <c r="D466" s="48"/>
      <c r="E466" s="46"/>
      <c r="F466" s="49"/>
      <c r="G466" s="49"/>
      <c r="H466" s="44"/>
      <c r="I466" s="45"/>
      <c r="J466" s="49"/>
      <c r="K466" s="49"/>
      <c r="M466" s="50"/>
    </row>
    <row r="467" spans="3:13" x14ac:dyDescent="0.25">
      <c r="C467" s="83"/>
      <c r="D467" s="48"/>
      <c r="E467" s="46"/>
      <c r="F467" s="49"/>
      <c r="G467" s="49"/>
      <c r="H467" s="44"/>
      <c r="I467" s="45"/>
      <c r="J467" s="49"/>
      <c r="K467" s="49"/>
      <c r="M467" s="50"/>
    </row>
    <row r="468" spans="3:13" x14ac:dyDescent="0.25">
      <c r="C468" s="83"/>
      <c r="D468" s="48"/>
      <c r="E468" s="46"/>
      <c r="F468" s="49"/>
      <c r="G468" s="49"/>
      <c r="H468" s="44"/>
      <c r="I468" s="45"/>
      <c r="J468" s="49"/>
      <c r="K468" s="49"/>
      <c r="M468" s="50"/>
    </row>
    <row r="469" spans="3:13" x14ac:dyDescent="0.25">
      <c r="C469" s="83"/>
      <c r="D469" s="48"/>
      <c r="E469" s="46"/>
      <c r="F469" s="49"/>
      <c r="G469" s="49"/>
      <c r="H469" s="44"/>
      <c r="I469" s="45"/>
      <c r="J469" s="49"/>
      <c r="K469" s="49"/>
      <c r="M469" s="50"/>
    </row>
    <row r="470" spans="3:13" x14ac:dyDescent="0.25">
      <c r="C470" s="83"/>
      <c r="D470" s="48"/>
      <c r="E470" s="46"/>
      <c r="F470" s="49"/>
      <c r="G470" s="49"/>
      <c r="H470" s="44"/>
      <c r="I470" s="45"/>
      <c r="J470" s="49"/>
      <c r="K470" s="49"/>
      <c r="M470" s="50"/>
    </row>
    <row r="471" spans="3:13" x14ac:dyDescent="0.25">
      <c r="C471" s="83"/>
      <c r="D471" s="48"/>
      <c r="E471" s="46"/>
      <c r="F471" s="49"/>
      <c r="G471" s="49"/>
      <c r="H471" s="44"/>
      <c r="I471" s="45"/>
      <c r="J471" s="49"/>
      <c r="K471" s="49"/>
      <c r="M471" s="50"/>
    </row>
    <row r="472" spans="3:13" x14ac:dyDescent="0.25">
      <c r="C472" s="83"/>
      <c r="D472" s="48"/>
      <c r="E472" s="46"/>
      <c r="F472" s="49"/>
      <c r="G472" s="49"/>
      <c r="H472" s="44"/>
      <c r="I472" s="45"/>
      <c r="J472" s="49"/>
      <c r="K472" s="49"/>
      <c r="M472" s="50"/>
    </row>
    <row r="473" spans="3:13" x14ac:dyDescent="0.25">
      <c r="C473" s="83"/>
      <c r="D473" s="48"/>
      <c r="E473" s="46"/>
      <c r="F473" s="49"/>
      <c r="G473" s="49"/>
      <c r="H473" s="44"/>
      <c r="I473" s="45"/>
      <c r="J473" s="49"/>
      <c r="K473" s="49"/>
      <c r="M473" s="50"/>
    </row>
    <row r="474" spans="3:13" x14ac:dyDescent="0.25">
      <c r="C474" s="83"/>
      <c r="D474" s="48"/>
      <c r="E474" s="46"/>
      <c r="F474" s="49"/>
      <c r="G474" s="49"/>
      <c r="H474" s="44"/>
      <c r="I474" s="45"/>
      <c r="J474" s="49"/>
      <c r="K474" s="49"/>
      <c r="M474" s="50"/>
    </row>
    <row r="475" spans="3:13" x14ac:dyDescent="0.25">
      <c r="C475" s="83"/>
      <c r="D475" s="48"/>
      <c r="E475" s="46"/>
      <c r="F475" s="49"/>
      <c r="G475" s="49"/>
      <c r="H475" s="44"/>
      <c r="I475" s="45"/>
      <c r="J475" s="49"/>
      <c r="K475" s="49"/>
      <c r="M475" s="50"/>
    </row>
    <row r="476" spans="3:13" x14ac:dyDescent="0.25">
      <c r="C476" s="83"/>
      <c r="D476" s="48"/>
      <c r="E476" s="46"/>
      <c r="F476" s="49"/>
      <c r="G476" s="49"/>
      <c r="H476" s="44"/>
      <c r="I476" s="45"/>
      <c r="J476" s="49"/>
      <c r="K476" s="49"/>
      <c r="M476" s="50"/>
    </row>
    <row r="477" spans="3:13" x14ac:dyDescent="0.25">
      <c r="C477" s="83"/>
      <c r="D477" s="48"/>
      <c r="E477" s="46"/>
      <c r="F477" s="49"/>
      <c r="G477" s="49"/>
      <c r="H477" s="44"/>
      <c r="I477" s="45"/>
      <c r="J477" s="49"/>
      <c r="K477" s="49"/>
      <c r="M477" s="50"/>
    </row>
    <row r="478" spans="3:13" x14ac:dyDescent="0.25">
      <c r="C478" s="83"/>
      <c r="D478" s="48"/>
      <c r="E478" s="46"/>
      <c r="F478" s="49"/>
      <c r="G478" s="49"/>
      <c r="H478" s="44"/>
      <c r="I478" s="45"/>
      <c r="J478" s="49"/>
      <c r="K478" s="49"/>
      <c r="M478" s="50"/>
    </row>
    <row r="479" spans="3:13" x14ac:dyDescent="0.25">
      <c r="C479" s="83"/>
      <c r="D479" s="48"/>
      <c r="E479" s="46"/>
      <c r="F479" s="49"/>
      <c r="G479" s="49"/>
      <c r="H479" s="44"/>
      <c r="I479" s="45"/>
      <c r="J479" s="49"/>
      <c r="K479" s="49"/>
      <c r="M479" s="50"/>
    </row>
    <row r="480" spans="3:13" x14ac:dyDescent="0.25">
      <c r="C480" s="83"/>
      <c r="D480" s="48"/>
      <c r="E480" s="46"/>
      <c r="F480" s="49"/>
      <c r="G480" s="49"/>
      <c r="H480" s="44"/>
      <c r="I480" s="45"/>
      <c r="J480" s="49"/>
      <c r="K480" s="49"/>
      <c r="M480" s="50"/>
    </row>
    <row r="481" spans="3:13" x14ac:dyDescent="0.25">
      <c r="C481" s="83"/>
      <c r="D481" s="48"/>
      <c r="E481" s="46"/>
      <c r="F481" s="49"/>
      <c r="G481" s="49"/>
      <c r="H481" s="44"/>
      <c r="I481" s="45"/>
      <c r="J481" s="49"/>
      <c r="K481" s="49"/>
      <c r="M481" s="50"/>
    </row>
    <row r="482" spans="3:13" x14ac:dyDescent="0.25">
      <c r="C482" s="83"/>
      <c r="D482" s="48"/>
      <c r="E482" s="46"/>
      <c r="F482" s="49"/>
      <c r="G482" s="49"/>
      <c r="H482" s="44"/>
      <c r="I482" s="45"/>
      <c r="J482" s="49"/>
      <c r="K482" s="49"/>
      <c r="M482" s="50"/>
    </row>
    <row r="483" spans="3:13" x14ac:dyDescent="0.25">
      <c r="C483" s="83"/>
      <c r="D483" s="48"/>
      <c r="E483" s="46"/>
      <c r="F483" s="49"/>
      <c r="G483" s="49"/>
      <c r="H483" s="44"/>
      <c r="I483" s="45"/>
      <c r="J483" s="49"/>
      <c r="K483" s="49"/>
      <c r="M483" s="50"/>
    </row>
    <row r="484" spans="3:13" x14ac:dyDescent="0.25">
      <c r="C484" s="83"/>
      <c r="D484" s="48"/>
      <c r="E484" s="46"/>
      <c r="F484" s="49"/>
      <c r="G484" s="49"/>
      <c r="H484" s="44"/>
      <c r="I484" s="45"/>
      <c r="J484" s="49"/>
      <c r="K484" s="49"/>
      <c r="M484" s="50"/>
    </row>
    <row r="485" spans="3:13" x14ac:dyDescent="0.25">
      <c r="C485" s="83"/>
      <c r="D485" s="48"/>
      <c r="E485" s="46"/>
      <c r="F485" s="49"/>
      <c r="G485" s="49"/>
      <c r="H485" s="44"/>
      <c r="I485" s="45"/>
      <c r="J485" s="49"/>
      <c r="K485" s="49"/>
      <c r="M485" s="50"/>
    </row>
    <row r="486" spans="3:13" x14ac:dyDescent="0.25">
      <c r="C486" s="83"/>
      <c r="D486" s="48"/>
      <c r="E486" s="46"/>
      <c r="F486" s="49"/>
      <c r="G486" s="49"/>
      <c r="H486" s="44"/>
      <c r="I486" s="45"/>
      <c r="J486" s="49"/>
      <c r="K486" s="49"/>
      <c r="M486" s="50"/>
    </row>
    <row r="487" spans="3:13" x14ac:dyDescent="0.25">
      <c r="C487" s="83"/>
      <c r="D487" s="48"/>
      <c r="E487" s="46"/>
      <c r="F487" s="49"/>
      <c r="G487" s="49"/>
      <c r="H487" s="44"/>
      <c r="I487" s="45"/>
      <c r="J487" s="49"/>
      <c r="K487" s="49"/>
      <c r="M487" s="50"/>
    </row>
    <row r="488" spans="3:13" x14ac:dyDescent="0.25">
      <c r="C488" s="83"/>
      <c r="D488" s="48"/>
      <c r="E488" s="46"/>
      <c r="F488" s="49"/>
      <c r="G488" s="49"/>
      <c r="H488" s="44"/>
      <c r="I488" s="45"/>
      <c r="J488" s="49"/>
      <c r="K488" s="49"/>
      <c r="M488" s="50"/>
    </row>
    <row r="489" spans="3:13" x14ac:dyDescent="0.25">
      <c r="C489" s="83"/>
      <c r="D489" s="48"/>
      <c r="E489" s="46"/>
      <c r="F489" s="49"/>
      <c r="G489" s="49"/>
      <c r="H489" s="44"/>
      <c r="I489" s="45"/>
      <c r="J489" s="49"/>
      <c r="K489" s="49"/>
      <c r="M489" s="50"/>
    </row>
    <row r="490" spans="3:13" x14ac:dyDescent="0.25">
      <c r="C490" s="83"/>
      <c r="D490" s="48"/>
      <c r="E490" s="46"/>
      <c r="F490" s="49"/>
      <c r="G490" s="49"/>
      <c r="H490" s="44"/>
      <c r="I490" s="45"/>
      <c r="J490" s="49"/>
      <c r="K490" s="49"/>
      <c r="M490" s="50"/>
    </row>
    <row r="491" spans="3:13" x14ac:dyDescent="0.25">
      <c r="C491" s="83"/>
      <c r="D491" s="48"/>
      <c r="E491" s="46"/>
      <c r="F491" s="49"/>
      <c r="G491" s="49"/>
      <c r="H491" s="44"/>
      <c r="I491" s="45"/>
      <c r="J491" s="49"/>
      <c r="K491" s="49"/>
      <c r="M491" s="50"/>
    </row>
    <row r="492" spans="3:13" x14ac:dyDescent="0.25">
      <c r="C492" s="83"/>
      <c r="D492" s="48"/>
      <c r="E492" s="46"/>
      <c r="F492" s="49"/>
      <c r="G492" s="49"/>
      <c r="H492" s="44"/>
      <c r="I492" s="45"/>
      <c r="J492" s="49"/>
      <c r="K492" s="49"/>
      <c r="M492" s="50"/>
    </row>
    <row r="493" spans="3:13" x14ac:dyDescent="0.25">
      <c r="C493" s="83"/>
      <c r="D493" s="48"/>
      <c r="E493" s="46"/>
      <c r="F493" s="49"/>
      <c r="G493" s="49"/>
      <c r="H493" s="44"/>
      <c r="I493" s="45"/>
      <c r="J493" s="49"/>
      <c r="K493" s="49"/>
      <c r="M493" s="50"/>
    </row>
    <row r="494" spans="3:13" x14ac:dyDescent="0.25">
      <c r="C494" s="83"/>
      <c r="D494" s="48"/>
      <c r="E494" s="46"/>
      <c r="F494" s="49"/>
      <c r="G494" s="49"/>
      <c r="H494" s="44"/>
      <c r="I494" s="45"/>
      <c r="J494" s="49"/>
      <c r="K494" s="49"/>
      <c r="M494" s="50"/>
    </row>
    <row r="495" spans="3:13" x14ac:dyDescent="0.25">
      <c r="C495" s="83"/>
      <c r="D495" s="48"/>
      <c r="E495" s="46"/>
      <c r="F495" s="49"/>
      <c r="G495" s="49"/>
      <c r="H495" s="44"/>
      <c r="I495" s="45"/>
      <c r="J495" s="49"/>
      <c r="K495" s="49"/>
      <c r="M495" s="50"/>
    </row>
    <row r="496" spans="3:13" x14ac:dyDescent="0.25">
      <c r="C496" s="83"/>
      <c r="D496" s="48"/>
      <c r="E496" s="46"/>
      <c r="F496" s="49"/>
      <c r="G496" s="49"/>
      <c r="H496" s="44"/>
      <c r="I496" s="45"/>
      <c r="J496" s="49"/>
      <c r="K496" s="49"/>
      <c r="M496" s="50"/>
    </row>
    <row r="497" spans="3:13" x14ac:dyDescent="0.25">
      <c r="C497" s="83"/>
      <c r="D497" s="48"/>
      <c r="E497" s="46"/>
      <c r="F497" s="49"/>
      <c r="G497" s="49"/>
      <c r="H497" s="44"/>
      <c r="I497" s="45"/>
      <c r="J497" s="49"/>
      <c r="K497" s="49"/>
      <c r="M497" s="50"/>
    </row>
    <row r="498" spans="3:13" x14ac:dyDescent="0.25">
      <c r="C498" s="83"/>
      <c r="D498" s="48"/>
      <c r="E498" s="46"/>
      <c r="F498" s="49"/>
      <c r="G498" s="49"/>
      <c r="H498" s="44"/>
      <c r="I498" s="45"/>
      <c r="J498" s="49"/>
      <c r="K498" s="49"/>
      <c r="M498" s="50"/>
    </row>
    <row r="499" spans="3:13" x14ac:dyDescent="0.25">
      <c r="C499" s="83"/>
      <c r="D499" s="48"/>
      <c r="E499" s="46"/>
      <c r="F499" s="49"/>
      <c r="G499" s="49"/>
      <c r="H499" s="44"/>
      <c r="I499" s="45"/>
      <c r="J499" s="49"/>
      <c r="K499" s="49"/>
      <c r="M499" s="50"/>
    </row>
    <row r="500" spans="3:13" x14ac:dyDescent="0.25">
      <c r="C500" s="83"/>
      <c r="D500" s="48"/>
      <c r="E500" s="46"/>
      <c r="F500" s="49"/>
      <c r="G500" s="49"/>
      <c r="H500" s="44"/>
      <c r="I500" s="45"/>
      <c r="J500" s="49"/>
      <c r="K500" s="49"/>
      <c r="M500" s="50"/>
    </row>
    <row r="501" spans="3:13" x14ac:dyDescent="0.25">
      <c r="C501" s="83"/>
      <c r="D501" s="48"/>
      <c r="E501" s="46"/>
      <c r="F501" s="49"/>
      <c r="G501" s="49"/>
      <c r="H501" s="44"/>
      <c r="I501" s="45"/>
      <c r="J501" s="49"/>
      <c r="K501" s="49"/>
      <c r="M501" s="50"/>
    </row>
    <row r="502" spans="3:13" x14ac:dyDescent="0.25">
      <c r="C502" s="83"/>
      <c r="D502" s="48"/>
      <c r="E502" s="46"/>
      <c r="F502" s="49"/>
      <c r="G502" s="49"/>
      <c r="H502" s="44"/>
      <c r="I502" s="45"/>
      <c r="J502" s="49"/>
      <c r="K502" s="49"/>
      <c r="M502" s="50"/>
    </row>
    <row r="503" spans="3:13" x14ac:dyDescent="0.25">
      <c r="C503" s="83"/>
      <c r="D503" s="48"/>
      <c r="E503" s="46"/>
      <c r="F503" s="49"/>
      <c r="G503" s="49"/>
      <c r="H503" s="44"/>
      <c r="I503" s="45"/>
      <c r="J503" s="49"/>
      <c r="K503" s="49"/>
      <c r="M503" s="50"/>
    </row>
    <row r="504" spans="3:13" x14ac:dyDescent="0.25">
      <c r="C504" s="83"/>
      <c r="D504" s="48"/>
      <c r="E504" s="46"/>
      <c r="F504" s="49"/>
      <c r="G504" s="49"/>
      <c r="H504" s="44"/>
      <c r="I504" s="45"/>
      <c r="J504" s="49"/>
      <c r="K504" s="49"/>
      <c r="M504" s="50"/>
    </row>
    <row r="505" spans="3:13" x14ac:dyDescent="0.25">
      <c r="C505" s="83"/>
      <c r="D505" s="48"/>
      <c r="E505" s="46"/>
      <c r="F505" s="49"/>
      <c r="G505" s="49"/>
      <c r="H505" s="44"/>
      <c r="I505" s="45"/>
      <c r="J505" s="49"/>
      <c r="K505" s="49"/>
      <c r="M505" s="50"/>
    </row>
    <row r="506" spans="3:13" x14ac:dyDescent="0.25">
      <c r="C506" s="83"/>
      <c r="D506" s="48"/>
      <c r="E506" s="46"/>
      <c r="F506" s="49"/>
      <c r="G506" s="49"/>
      <c r="H506" s="44"/>
      <c r="I506" s="45"/>
      <c r="J506" s="49"/>
      <c r="K506" s="49"/>
      <c r="M506" s="50"/>
    </row>
    <row r="507" spans="3:13" x14ac:dyDescent="0.25">
      <c r="C507" s="83"/>
      <c r="D507" s="48"/>
      <c r="E507" s="46"/>
      <c r="F507" s="49"/>
      <c r="G507" s="49"/>
      <c r="H507" s="44"/>
      <c r="I507" s="45"/>
      <c r="J507" s="49"/>
      <c r="K507" s="49"/>
      <c r="M507" s="50"/>
    </row>
    <row r="508" spans="3:13" x14ac:dyDescent="0.25">
      <c r="C508" s="83"/>
      <c r="D508" s="48"/>
      <c r="E508" s="46"/>
      <c r="F508" s="49"/>
      <c r="G508" s="49"/>
      <c r="H508" s="44"/>
      <c r="I508" s="45"/>
      <c r="J508" s="49"/>
      <c r="K508" s="49"/>
      <c r="M508" s="50"/>
    </row>
    <row r="509" spans="3:13" x14ac:dyDescent="0.25">
      <c r="C509" s="83"/>
      <c r="D509" s="48"/>
      <c r="E509" s="46"/>
      <c r="F509" s="49"/>
      <c r="G509" s="49"/>
      <c r="H509" s="44"/>
      <c r="I509" s="45"/>
      <c r="J509" s="49"/>
      <c r="K509" s="49"/>
      <c r="M509" s="50"/>
    </row>
    <row r="510" spans="3:13" x14ac:dyDescent="0.25">
      <c r="C510" s="83"/>
      <c r="D510" s="48"/>
      <c r="E510" s="46"/>
      <c r="F510" s="49"/>
      <c r="G510" s="49"/>
      <c r="H510" s="44"/>
      <c r="I510" s="45"/>
      <c r="J510" s="49"/>
      <c r="K510" s="49"/>
      <c r="M510" s="50"/>
    </row>
    <row r="511" spans="3:13" x14ac:dyDescent="0.25">
      <c r="C511" s="83"/>
      <c r="D511" s="48"/>
      <c r="E511" s="46"/>
      <c r="F511" s="49"/>
      <c r="G511" s="49"/>
      <c r="H511" s="44"/>
      <c r="I511" s="45"/>
      <c r="J511" s="49"/>
      <c r="K511" s="49"/>
      <c r="M511" s="50"/>
    </row>
    <row r="512" spans="3:13" x14ac:dyDescent="0.25">
      <c r="C512" s="83"/>
      <c r="D512" s="48"/>
      <c r="E512" s="46"/>
      <c r="F512" s="49"/>
      <c r="G512" s="49"/>
      <c r="H512" s="44"/>
      <c r="I512" s="45"/>
      <c r="J512" s="49"/>
      <c r="K512" s="49"/>
      <c r="M512" s="50"/>
    </row>
    <row r="513" spans="3:13" x14ac:dyDescent="0.25">
      <c r="C513" s="83"/>
      <c r="D513" s="48"/>
      <c r="E513" s="46"/>
      <c r="F513" s="49"/>
      <c r="G513" s="49"/>
      <c r="H513" s="44"/>
      <c r="I513" s="45"/>
      <c r="J513" s="49"/>
      <c r="K513" s="49"/>
      <c r="M513" s="50"/>
    </row>
    <row r="514" spans="3:13" x14ac:dyDescent="0.25">
      <c r="C514" s="83"/>
      <c r="D514" s="48"/>
      <c r="E514" s="46"/>
      <c r="F514" s="49"/>
      <c r="G514" s="49"/>
      <c r="H514" s="44"/>
      <c r="I514" s="45"/>
      <c r="J514" s="49"/>
      <c r="K514" s="49"/>
      <c r="M514" s="50"/>
    </row>
    <row r="515" spans="3:13" x14ac:dyDescent="0.25">
      <c r="C515" s="83"/>
      <c r="D515" s="48"/>
      <c r="E515" s="46"/>
      <c r="F515" s="49"/>
      <c r="G515" s="49"/>
      <c r="H515" s="44"/>
      <c r="I515" s="45"/>
      <c r="J515" s="49"/>
      <c r="K515" s="49"/>
      <c r="M515" s="50"/>
    </row>
    <row r="516" spans="3:13" x14ac:dyDescent="0.25">
      <c r="C516" s="83"/>
      <c r="D516" s="48"/>
      <c r="E516" s="46"/>
      <c r="F516" s="49"/>
      <c r="G516" s="49"/>
      <c r="H516" s="44"/>
      <c r="I516" s="45"/>
      <c r="J516" s="49"/>
      <c r="K516" s="49"/>
      <c r="M516" s="50"/>
    </row>
    <row r="517" spans="3:13" x14ac:dyDescent="0.25">
      <c r="C517" s="83"/>
      <c r="D517" s="48"/>
      <c r="E517" s="46"/>
      <c r="F517" s="49"/>
      <c r="G517" s="49"/>
      <c r="H517" s="44"/>
      <c r="I517" s="45"/>
      <c r="J517" s="49"/>
      <c r="K517" s="49"/>
      <c r="M517" s="50"/>
    </row>
    <row r="518" spans="3:13" x14ac:dyDescent="0.25">
      <c r="C518" s="83"/>
      <c r="D518" s="48"/>
      <c r="E518" s="46"/>
      <c r="F518" s="49"/>
      <c r="G518" s="49"/>
      <c r="H518" s="44"/>
      <c r="I518" s="45"/>
      <c r="J518" s="49"/>
      <c r="K518" s="49"/>
      <c r="M518" s="50"/>
    </row>
    <row r="519" spans="3:13" x14ac:dyDescent="0.25">
      <c r="C519" s="83"/>
      <c r="D519" s="48"/>
      <c r="E519" s="46"/>
      <c r="F519" s="49"/>
      <c r="G519" s="49"/>
      <c r="H519" s="44"/>
      <c r="I519" s="45"/>
      <c r="J519" s="49"/>
      <c r="K519" s="49"/>
      <c r="M519" s="50"/>
    </row>
    <row r="520" spans="3:13" x14ac:dyDescent="0.25">
      <c r="C520" s="83"/>
      <c r="D520" s="48"/>
      <c r="E520" s="46"/>
      <c r="F520" s="49"/>
      <c r="G520" s="49"/>
      <c r="H520" s="44"/>
      <c r="I520" s="45"/>
      <c r="J520" s="49"/>
      <c r="K520" s="49"/>
      <c r="M520" s="50"/>
    </row>
    <row r="521" spans="3:13" x14ac:dyDescent="0.25">
      <c r="C521" s="83"/>
      <c r="D521" s="48"/>
      <c r="E521" s="46"/>
      <c r="F521" s="49"/>
      <c r="G521" s="49"/>
      <c r="H521" s="44"/>
      <c r="I521" s="45"/>
      <c r="J521" s="49"/>
      <c r="K521" s="49"/>
      <c r="M521" s="50"/>
    </row>
    <row r="522" spans="3:13" x14ac:dyDescent="0.25">
      <c r="C522" s="83"/>
      <c r="D522" s="48"/>
      <c r="E522" s="46"/>
      <c r="F522" s="49"/>
      <c r="G522" s="49"/>
      <c r="H522" s="44"/>
      <c r="I522" s="45"/>
      <c r="J522" s="49"/>
      <c r="K522" s="49"/>
      <c r="M522" s="50"/>
    </row>
    <row r="523" spans="3:13" x14ac:dyDescent="0.25">
      <c r="C523" s="83"/>
      <c r="D523" s="48"/>
      <c r="E523" s="46"/>
      <c r="F523" s="49"/>
      <c r="G523" s="49"/>
      <c r="H523" s="44"/>
      <c r="I523" s="45"/>
      <c r="J523" s="49"/>
      <c r="K523" s="49"/>
      <c r="M523" s="50"/>
    </row>
    <row r="524" spans="3:13" x14ac:dyDescent="0.25">
      <c r="C524" s="83"/>
      <c r="D524" s="48"/>
      <c r="E524" s="46"/>
      <c r="F524" s="49"/>
      <c r="G524" s="49"/>
      <c r="H524" s="44"/>
      <c r="I524" s="45"/>
      <c r="J524" s="49"/>
      <c r="K524" s="49"/>
      <c r="M524" s="50"/>
    </row>
    <row r="525" spans="3:13" x14ac:dyDescent="0.25">
      <c r="C525" s="83"/>
      <c r="D525" s="48"/>
      <c r="E525" s="46"/>
      <c r="F525" s="49"/>
      <c r="G525" s="49"/>
      <c r="H525" s="44"/>
      <c r="I525" s="45"/>
      <c r="J525" s="49"/>
      <c r="K525" s="49"/>
      <c r="M525" s="50"/>
    </row>
    <row r="526" spans="3:13" x14ac:dyDescent="0.25">
      <c r="C526" s="83"/>
      <c r="D526" s="48"/>
      <c r="E526" s="46"/>
      <c r="F526" s="49"/>
      <c r="G526" s="49"/>
      <c r="H526" s="44"/>
      <c r="I526" s="45"/>
      <c r="J526" s="49"/>
      <c r="K526" s="49"/>
      <c r="M526" s="50"/>
    </row>
    <row r="527" spans="3:13" x14ac:dyDescent="0.25">
      <c r="C527" s="83"/>
      <c r="D527" s="48"/>
      <c r="E527" s="46"/>
      <c r="F527" s="49"/>
      <c r="G527" s="49"/>
      <c r="H527" s="44"/>
      <c r="I527" s="45"/>
      <c r="J527" s="49"/>
      <c r="K527" s="49"/>
      <c r="M527" s="50"/>
    </row>
    <row r="528" spans="3:13" x14ac:dyDescent="0.25">
      <c r="C528" s="83"/>
      <c r="D528" s="48"/>
      <c r="E528" s="46"/>
      <c r="F528" s="49"/>
      <c r="G528" s="49"/>
      <c r="H528" s="44"/>
      <c r="I528" s="45"/>
      <c r="J528" s="49"/>
      <c r="K528" s="49"/>
      <c r="M528" s="50"/>
    </row>
    <row r="529" spans="3:13" x14ac:dyDescent="0.25">
      <c r="C529" s="83"/>
      <c r="D529" s="48"/>
      <c r="E529" s="46"/>
      <c r="F529" s="49"/>
      <c r="G529" s="49"/>
      <c r="H529" s="44"/>
      <c r="I529" s="45"/>
      <c r="J529" s="49"/>
      <c r="K529" s="49"/>
      <c r="M529" s="50"/>
    </row>
    <row r="530" spans="3:13" x14ac:dyDescent="0.25">
      <c r="C530" s="83"/>
      <c r="D530" s="48"/>
      <c r="E530" s="46"/>
      <c r="F530" s="49"/>
      <c r="G530" s="49"/>
      <c r="H530" s="44"/>
      <c r="I530" s="45"/>
      <c r="J530" s="49"/>
      <c r="K530" s="49"/>
      <c r="M530" s="50"/>
    </row>
    <row r="531" spans="3:13" x14ac:dyDescent="0.25">
      <c r="C531" s="83"/>
      <c r="D531" s="48"/>
      <c r="E531" s="46"/>
      <c r="F531" s="49"/>
      <c r="G531" s="49"/>
      <c r="H531" s="44"/>
      <c r="I531" s="45"/>
      <c r="J531" s="49"/>
      <c r="K531" s="49"/>
      <c r="M531" s="50"/>
    </row>
    <row r="532" spans="3:13" x14ac:dyDescent="0.25">
      <c r="C532" s="83"/>
      <c r="D532" s="48"/>
      <c r="E532" s="46"/>
      <c r="F532" s="49"/>
      <c r="G532" s="49"/>
      <c r="H532" s="44"/>
      <c r="I532" s="45"/>
      <c r="J532" s="49"/>
      <c r="K532" s="49"/>
      <c r="M532" s="50"/>
    </row>
    <row r="533" spans="3:13" x14ac:dyDescent="0.25">
      <c r="C533" s="83"/>
      <c r="D533" s="48"/>
      <c r="E533" s="46"/>
      <c r="F533" s="49"/>
      <c r="G533" s="49"/>
      <c r="H533" s="44"/>
      <c r="I533" s="45"/>
      <c r="J533" s="49"/>
      <c r="K533" s="49"/>
      <c r="M533" s="50"/>
    </row>
    <row r="534" spans="3:13" x14ac:dyDescent="0.25">
      <c r="C534" s="83"/>
      <c r="D534" s="48"/>
      <c r="E534" s="46"/>
      <c r="F534" s="49"/>
      <c r="G534" s="49"/>
      <c r="H534" s="44"/>
      <c r="I534" s="45"/>
      <c r="J534" s="49"/>
      <c r="K534" s="49"/>
      <c r="M534" s="50"/>
    </row>
    <row r="535" spans="3:13" x14ac:dyDescent="0.25">
      <c r="C535" s="83"/>
      <c r="D535" s="48"/>
      <c r="E535" s="46"/>
      <c r="F535" s="49"/>
      <c r="G535" s="49"/>
      <c r="H535" s="44"/>
      <c r="I535" s="45"/>
      <c r="J535" s="49"/>
      <c r="K535" s="49"/>
      <c r="M535" s="50"/>
    </row>
    <row r="536" spans="3:13" x14ac:dyDescent="0.25">
      <c r="C536" s="83"/>
      <c r="D536" s="48"/>
      <c r="E536" s="46"/>
      <c r="F536" s="49"/>
      <c r="G536" s="49"/>
      <c r="H536" s="44"/>
      <c r="I536" s="45"/>
      <c r="J536" s="49"/>
      <c r="K536" s="49"/>
      <c r="M536" s="50"/>
    </row>
    <row r="537" spans="3:13" x14ac:dyDescent="0.25">
      <c r="C537" s="83"/>
      <c r="D537" s="48"/>
      <c r="E537" s="46"/>
      <c r="F537" s="49"/>
      <c r="G537" s="49"/>
      <c r="H537" s="44"/>
      <c r="I537" s="45"/>
      <c r="J537" s="49"/>
      <c r="K537" s="49"/>
      <c r="M537" s="50"/>
    </row>
    <row r="538" spans="3:13" x14ac:dyDescent="0.25">
      <c r="C538" s="83"/>
      <c r="D538" s="48"/>
      <c r="E538" s="46"/>
      <c r="F538" s="49"/>
      <c r="G538" s="49"/>
      <c r="H538" s="44"/>
      <c r="I538" s="45"/>
      <c r="J538" s="49"/>
      <c r="K538" s="49"/>
      <c r="M538" s="50"/>
    </row>
    <row r="539" spans="3:13" x14ac:dyDescent="0.25">
      <c r="C539" s="83"/>
      <c r="D539" s="48"/>
      <c r="E539" s="46"/>
      <c r="F539" s="49"/>
      <c r="G539" s="49"/>
      <c r="H539" s="44"/>
      <c r="I539" s="45"/>
      <c r="J539" s="49"/>
      <c r="K539" s="49"/>
      <c r="M539" s="50"/>
    </row>
    <row r="540" spans="3:13" x14ac:dyDescent="0.25">
      <c r="C540" s="83"/>
      <c r="D540" s="48"/>
      <c r="E540" s="46"/>
      <c r="F540" s="49"/>
      <c r="G540" s="49"/>
      <c r="H540" s="44"/>
      <c r="I540" s="45"/>
      <c r="J540" s="49"/>
      <c r="K540" s="49"/>
      <c r="M540" s="50"/>
    </row>
    <row r="541" spans="3:13" x14ac:dyDescent="0.25">
      <c r="C541" s="83"/>
      <c r="D541" s="48"/>
      <c r="E541" s="46"/>
      <c r="F541" s="49"/>
      <c r="G541" s="49"/>
      <c r="H541" s="44"/>
      <c r="I541" s="45"/>
      <c r="J541" s="49"/>
      <c r="K541" s="49"/>
      <c r="M541" s="50"/>
    </row>
    <row r="542" spans="3:13" x14ac:dyDescent="0.25">
      <c r="C542" s="83"/>
      <c r="D542" s="48"/>
      <c r="E542" s="46"/>
      <c r="F542" s="49"/>
      <c r="G542" s="49"/>
      <c r="H542" s="44"/>
      <c r="I542" s="45"/>
      <c r="J542" s="49"/>
      <c r="K542" s="49"/>
      <c r="M542" s="50"/>
    </row>
    <row r="543" spans="3:13" x14ac:dyDescent="0.25">
      <c r="C543" s="83"/>
      <c r="D543" s="48"/>
      <c r="E543" s="46"/>
      <c r="F543" s="49"/>
      <c r="G543" s="49"/>
      <c r="H543" s="44"/>
      <c r="I543" s="45"/>
      <c r="J543" s="49"/>
      <c r="K543" s="49"/>
      <c r="M543" s="50"/>
    </row>
    <row r="544" spans="3:13" x14ac:dyDescent="0.25">
      <c r="C544" s="83"/>
      <c r="D544" s="48"/>
      <c r="E544" s="46"/>
      <c r="F544" s="49"/>
      <c r="G544" s="49"/>
      <c r="H544" s="44"/>
      <c r="I544" s="45"/>
      <c r="J544" s="49"/>
      <c r="K544" s="49"/>
      <c r="M544" s="50"/>
    </row>
    <row r="545" spans="3:13" x14ac:dyDescent="0.25">
      <c r="C545" s="83"/>
      <c r="D545" s="48"/>
      <c r="E545" s="46"/>
      <c r="F545" s="49"/>
      <c r="G545" s="49"/>
      <c r="H545" s="44"/>
      <c r="I545" s="45"/>
      <c r="J545" s="49"/>
      <c r="K545" s="49"/>
      <c r="M545" s="50"/>
    </row>
    <row r="546" spans="3:13" x14ac:dyDescent="0.25">
      <c r="C546" s="83"/>
      <c r="D546" s="48"/>
      <c r="E546" s="46"/>
      <c r="F546" s="49"/>
      <c r="G546" s="49"/>
      <c r="H546" s="44"/>
      <c r="I546" s="45"/>
      <c r="J546" s="49"/>
      <c r="K546" s="49"/>
      <c r="M546" s="50"/>
    </row>
    <row r="547" spans="3:13" x14ac:dyDescent="0.25">
      <c r="C547" s="83"/>
      <c r="D547" s="48"/>
      <c r="E547" s="46"/>
      <c r="F547" s="49"/>
      <c r="G547" s="49"/>
      <c r="H547" s="44"/>
      <c r="I547" s="45"/>
      <c r="J547" s="49"/>
      <c r="K547" s="49"/>
      <c r="M547" s="50"/>
    </row>
    <row r="548" spans="3:13" x14ac:dyDescent="0.25">
      <c r="C548" s="83"/>
      <c r="D548" s="48"/>
      <c r="E548" s="46"/>
      <c r="F548" s="49"/>
      <c r="G548" s="49"/>
      <c r="H548" s="44"/>
      <c r="I548" s="45"/>
      <c r="J548" s="49"/>
      <c r="K548" s="49"/>
      <c r="M548" s="50"/>
    </row>
    <row r="549" spans="3:13" x14ac:dyDescent="0.25">
      <c r="C549" s="83"/>
      <c r="D549" s="48"/>
      <c r="E549" s="46"/>
      <c r="F549" s="49"/>
      <c r="G549" s="49"/>
      <c r="H549" s="44"/>
      <c r="I549" s="45"/>
      <c r="J549" s="49"/>
      <c r="K549" s="49"/>
      <c r="M549" s="50"/>
    </row>
    <row r="550" spans="3:13" x14ac:dyDescent="0.25">
      <c r="C550" s="83"/>
      <c r="D550" s="48"/>
      <c r="E550" s="46"/>
      <c r="F550" s="49"/>
      <c r="G550" s="49"/>
      <c r="H550" s="44"/>
      <c r="I550" s="45"/>
      <c r="J550" s="49"/>
      <c r="K550" s="49"/>
      <c r="M550" s="50"/>
    </row>
    <row r="551" spans="3:13" x14ac:dyDescent="0.25">
      <c r="C551" s="83"/>
      <c r="D551" s="48"/>
      <c r="E551" s="46"/>
      <c r="F551" s="49"/>
      <c r="G551" s="49"/>
      <c r="H551" s="44"/>
      <c r="I551" s="45"/>
      <c r="J551" s="49"/>
      <c r="K551" s="49"/>
      <c r="M551" s="50"/>
    </row>
    <row r="552" spans="3:13" x14ac:dyDescent="0.25">
      <c r="C552" s="83"/>
      <c r="D552" s="48"/>
      <c r="E552" s="46"/>
      <c r="F552" s="49"/>
      <c r="G552" s="49"/>
      <c r="H552" s="44"/>
      <c r="I552" s="45"/>
      <c r="J552" s="49"/>
      <c r="K552" s="49"/>
      <c r="M552" s="50"/>
    </row>
    <row r="553" spans="3:13" x14ac:dyDescent="0.25">
      <c r="C553" s="83"/>
      <c r="D553" s="48"/>
      <c r="E553" s="46"/>
      <c r="F553" s="49"/>
      <c r="G553" s="49"/>
      <c r="H553" s="44"/>
      <c r="I553" s="45"/>
      <c r="J553" s="49"/>
      <c r="K553" s="49"/>
      <c r="M553" s="50"/>
    </row>
    <row r="554" spans="3:13" x14ac:dyDescent="0.25">
      <c r="C554" s="83"/>
      <c r="D554" s="48"/>
      <c r="E554" s="46"/>
      <c r="F554" s="49"/>
      <c r="G554" s="49"/>
      <c r="H554" s="44"/>
      <c r="I554" s="45"/>
      <c r="J554" s="49"/>
      <c r="K554" s="49"/>
      <c r="M554" s="50"/>
    </row>
    <row r="555" spans="3:13" x14ac:dyDescent="0.25">
      <c r="C555" s="83"/>
      <c r="D555" s="48"/>
      <c r="E555" s="46"/>
      <c r="F555" s="49"/>
      <c r="G555" s="49"/>
      <c r="H555" s="44"/>
      <c r="I555" s="45"/>
      <c r="J555" s="49"/>
      <c r="K555" s="49"/>
      <c r="M555" s="50"/>
    </row>
    <row r="556" spans="3:13" x14ac:dyDescent="0.25">
      <c r="C556" s="83"/>
      <c r="D556" s="48"/>
      <c r="E556" s="46"/>
      <c r="F556" s="49"/>
      <c r="G556" s="49"/>
      <c r="H556" s="44"/>
      <c r="I556" s="45"/>
      <c r="J556" s="49"/>
      <c r="K556" s="49"/>
      <c r="M556" s="50"/>
    </row>
    <row r="557" spans="3:13" x14ac:dyDescent="0.25">
      <c r="C557" s="83"/>
      <c r="D557" s="48"/>
      <c r="E557" s="46"/>
      <c r="F557" s="49"/>
      <c r="G557" s="49"/>
      <c r="H557" s="44"/>
      <c r="I557" s="45"/>
      <c r="J557" s="49"/>
      <c r="K557" s="49"/>
      <c r="M557" s="50"/>
    </row>
    <row r="558" spans="3:13" x14ac:dyDescent="0.25">
      <c r="C558" s="83"/>
      <c r="D558" s="48"/>
      <c r="E558" s="46"/>
      <c r="F558" s="49"/>
      <c r="G558" s="49"/>
      <c r="H558" s="44"/>
      <c r="I558" s="45"/>
      <c r="J558" s="49"/>
      <c r="K558" s="49"/>
      <c r="M558" s="50"/>
    </row>
    <row r="559" spans="3:13" x14ac:dyDescent="0.25">
      <c r="C559" s="83"/>
      <c r="D559" s="48"/>
      <c r="E559" s="46"/>
      <c r="F559" s="49"/>
      <c r="G559" s="49"/>
      <c r="H559" s="44"/>
      <c r="I559" s="45"/>
      <c r="J559" s="49"/>
      <c r="K559" s="49"/>
      <c r="M559" s="50"/>
    </row>
    <row r="560" spans="3:13" x14ac:dyDescent="0.25">
      <c r="C560" s="83"/>
      <c r="D560" s="48"/>
      <c r="E560" s="46"/>
      <c r="F560" s="49"/>
      <c r="G560" s="49"/>
      <c r="H560" s="44"/>
      <c r="I560" s="45"/>
      <c r="J560" s="49"/>
      <c r="K560" s="49"/>
      <c r="M560" s="50"/>
    </row>
    <row r="561" spans="3:13" x14ac:dyDescent="0.25">
      <c r="C561" s="83"/>
      <c r="D561" s="48"/>
      <c r="E561" s="46"/>
      <c r="F561" s="49"/>
      <c r="G561" s="49"/>
      <c r="H561" s="44"/>
      <c r="I561" s="45"/>
      <c r="J561" s="49"/>
      <c r="K561" s="49"/>
      <c r="M561" s="50"/>
    </row>
    <row r="562" spans="3:13" x14ac:dyDescent="0.25">
      <c r="C562" s="83"/>
      <c r="D562" s="48"/>
      <c r="E562" s="46"/>
      <c r="F562" s="49"/>
      <c r="G562" s="49"/>
      <c r="H562" s="44"/>
      <c r="I562" s="45"/>
      <c r="J562" s="49"/>
      <c r="K562" s="49"/>
      <c r="M562" s="50"/>
    </row>
    <row r="563" spans="3:13" x14ac:dyDescent="0.25">
      <c r="C563" s="83"/>
      <c r="D563" s="48"/>
      <c r="E563" s="46"/>
      <c r="F563" s="49"/>
      <c r="G563" s="49"/>
      <c r="H563" s="44"/>
      <c r="I563" s="45"/>
      <c r="J563" s="49"/>
      <c r="K563" s="49"/>
      <c r="M563" s="50"/>
    </row>
    <row r="564" spans="3:13" x14ac:dyDescent="0.25">
      <c r="C564" s="83"/>
      <c r="D564" s="48"/>
      <c r="E564" s="46"/>
      <c r="F564" s="49"/>
      <c r="G564" s="49"/>
      <c r="H564" s="44"/>
      <c r="I564" s="45"/>
      <c r="J564" s="49"/>
      <c r="K564" s="49"/>
      <c r="M564" s="50"/>
    </row>
    <row r="565" spans="3:13" x14ac:dyDescent="0.25">
      <c r="C565" s="83"/>
      <c r="D565" s="48"/>
      <c r="E565" s="46"/>
      <c r="F565" s="49"/>
      <c r="G565" s="49"/>
      <c r="H565" s="44"/>
      <c r="I565" s="45"/>
      <c r="J565" s="49"/>
      <c r="K565" s="49"/>
      <c r="M565" s="50"/>
    </row>
    <row r="566" spans="3:13" x14ac:dyDescent="0.25">
      <c r="C566" s="83"/>
      <c r="D566" s="48"/>
      <c r="E566" s="46"/>
      <c r="F566" s="49"/>
      <c r="G566" s="49"/>
      <c r="H566" s="44"/>
      <c r="I566" s="45"/>
      <c r="J566" s="49"/>
      <c r="K566" s="49"/>
      <c r="M566" s="50"/>
    </row>
    <row r="567" spans="3:13" x14ac:dyDescent="0.25">
      <c r="C567" s="83"/>
      <c r="D567" s="48"/>
      <c r="E567" s="46"/>
      <c r="F567" s="49"/>
      <c r="G567" s="49"/>
      <c r="H567" s="44"/>
      <c r="I567" s="45"/>
      <c r="J567" s="49"/>
      <c r="K567" s="49"/>
      <c r="M567" s="50"/>
    </row>
    <row r="568" spans="3:13" x14ac:dyDescent="0.25">
      <c r="C568" s="83"/>
      <c r="D568" s="48"/>
      <c r="E568" s="46"/>
      <c r="F568" s="49"/>
      <c r="G568" s="49"/>
      <c r="H568" s="44"/>
      <c r="I568" s="45"/>
      <c r="J568" s="49"/>
      <c r="K568" s="49"/>
      <c r="M568" s="50"/>
    </row>
    <row r="569" spans="3:13" x14ac:dyDescent="0.25">
      <c r="C569" s="83"/>
      <c r="D569" s="48"/>
      <c r="E569" s="46"/>
      <c r="F569" s="49"/>
      <c r="G569" s="49"/>
      <c r="H569" s="44"/>
      <c r="I569" s="45"/>
      <c r="J569" s="49"/>
      <c r="K569" s="49"/>
      <c r="M569" s="50"/>
    </row>
    <row r="570" spans="3:13" x14ac:dyDescent="0.25">
      <c r="C570" s="83"/>
      <c r="D570" s="48"/>
      <c r="E570" s="46"/>
      <c r="F570" s="49"/>
      <c r="G570" s="49"/>
      <c r="H570" s="44"/>
      <c r="I570" s="45"/>
      <c r="J570" s="49"/>
      <c r="K570" s="49"/>
      <c r="M570" s="50"/>
    </row>
    <row r="571" spans="3:13" x14ac:dyDescent="0.25">
      <c r="C571" s="83"/>
      <c r="D571" s="48"/>
      <c r="E571" s="46"/>
      <c r="F571" s="49"/>
      <c r="G571" s="49"/>
      <c r="H571" s="44"/>
      <c r="I571" s="45"/>
      <c r="J571" s="49"/>
      <c r="K571" s="49"/>
      <c r="M571" s="50"/>
    </row>
    <row r="572" spans="3:13" x14ac:dyDescent="0.25">
      <c r="C572" s="83"/>
      <c r="D572" s="48"/>
      <c r="E572" s="46"/>
      <c r="F572" s="49"/>
      <c r="G572" s="49"/>
      <c r="H572" s="44"/>
      <c r="I572" s="45"/>
      <c r="J572" s="49"/>
      <c r="K572" s="49"/>
      <c r="M572" s="50"/>
    </row>
    <row r="573" spans="3:13" x14ac:dyDescent="0.25">
      <c r="C573" s="83"/>
      <c r="D573" s="48"/>
      <c r="E573" s="46"/>
      <c r="F573" s="49"/>
      <c r="G573" s="49"/>
      <c r="H573" s="44"/>
      <c r="I573" s="45"/>
      <c r="J573" s="49"/>
      <c r="K573" s="49"/>
      <c r="M573" s="50"/>
    </row>
    <row r="574" spans="3:13" x14ac:dyDescent="0.25">
      <c r="C574" s="83"/>
      <c r="D574" s="48"/>
      <c r="E574" s="46"/>
      <c r="F574" s="49"/>
      <c r="G574" s="49"/>
      <c r="H574" s="44"/>
      <c r="I574" s="45"/>
      <c r="J574" s="49"/>
      <c r="K574" s="49"/>
      <c r="M574" s="50"/>
    </row>
    <row r="575" spans="3:13" x14ac:dyDescent="0.25">
      <c r="C575" s="83"/>
      <c r="D575" s="48"/>
      <c r="E575" s="46"/>
      <c r="F575" s="49"/>
      <c r="G575" s="49"/>
      <c r="H575" s="44"/>
      <c r="I575" s="45"/>
      <c r="J575" s="49"/>
      <c r="K575" s="49"/>
      <c r="M575" s="50"/>
    </row>
    <row r="576" spans="3:13" x14ac:dyDescent="0.25">
      <c r="C576" s="83"/>
      <c r="D576" s="48"/>
      <c r="E576" s="46"/>
      <c r="F576" s="49"/>
      <c r="G576" s="49"/>
      <c r="H576" s="44"/>
      <c r="I576" s="45"/>
      <c r="J576" s="49"/>
      <c r="K576" s="49"/>
      <c r="M576" s="50"/>
    </row>
    <row r="577" spans="3:13" x14ac:dyDescent="0.25">
      <c r="C577" s="83"/>
      <c r="D577" s="48"/>
      <c r="E577" s="46"/>
      <c r="F577" s="49"/>
      <c r="G577" s="49"/>
      <c r="H577" s="44"/>
      <c r="I577" s="45"/>
      <c r="J577" s="49"/>
      <c r="K577" s="49"/>
      <c r="M577" s="50"/>
    </row>
    <row r="578" spans="3:13" x14ac:dyDescent="0.25">
      <c r="C578" s="83"/>
      <c r="D578" s="48"/>
      <c r="E578" s="46"/>
      <c r="F578" s="49"/>
      <c r="G578" s="49"/>
      <c r="H578" s="44"/>
      <c r="I578" s="45"/>
      <c r="J578" s="49"/>
      <c r="K578" s="49"/>
      <c r="M578" s="50"/>
    </row>
    <row r="579" spans="3:13" x14ac:dyDescent="0.25">
      <c r="C579" s="83"/>
      <c r="D579" s="48"/>
      <c r="E579" s="46"/>
      <c r="F579" s="49"/>
      <c r="G579" s="49"/>
      <c r="H579" s="44"/>
      <c r="I579" s="45"/>
      <c r="J579" s="49"/>
      <c r="K579" s="49"/>
      <c r="M579" s="50"/>
    </row>
    <row r="580" spans="3:13" x14ac:dyDescent="0.25">
      <c r="C580" s="83"/>
      <c r="D580" s="48"/>
      <c r="E580" s="46"/>
      <c r="F580" s="49"/>
      <c r="G580" s="49"/>
      <c r="H580" s="44"/>
      <c r="I580" s="45"/>
      <c r="J580" s="49"/>
      <c r="K580" s="49"/>
      <c r="M580" s="50"/>
    </row>
    <row r="581" spans="3:13" x14ac:dyDescent="0.25">
      <c r="C581" s="83"/>
      <c r="D581" s="48"/>
      <c r="E581" s="46"/>
      <c r="F581" s="49"/>
      <c r="G581" s="49"/>
      <c r="H581" s="44"/>
      <c r="I581" s="45"/>
      <c r="J581" s="49"/>
      <c r="K581" s="49"/>
      <c r="M581" s="50"/>
    </row>
    <row r="582" spans="3:13" x14ac:dyDescent="0.25">
      <c r="C582" s="83"/>
      <c r="D582" s="48"/>
      <c r="E582" s="46"/>
      <c r="F582" s="49"/>
      <c r="G582" s="49"/>
      <c r="H582" s="44"/>
      <c r="I582" s="45"/>
      <c r="J582" s="49"/>
      <c r="K582" s="49"/>
      <c r="M582" s="50"/>
    </row>
    <row r="583" spans="3:13" x14ac:dyDescent="0.25">
      <c r="C583" s="83"/>
      <c r="D583" s="48"/>
      <c r="E583" s="46"/>
      <c r="F583" s="49"/>
      <c r="G583" s="49"/>
      <c r="H583" s="44"/>
      <c r="I583" s="45"/>
      <c r="J583" s="49"/>
      <c r="K583" s="49"/>
      <c r="M583" s="50"/>
    </row>
    <row r="584" spans="3:13" x14ac:dyDescent="0.25">
      <c r="C584" s="83"/>
      <c r="D584" s="48"/>
      <c r="E584" s="46"/>
      <c r="F584" s="49"/>
      <c r="G584" s="49"/>
      <c r="H584" s="44"/>
      <c r="I584" s="45"/>
      <c r="J584" s="49"/>
      <c r="K584" s="49"/>
      <c r="M584" s="50"/>
    </row>
    <row r="585" spans="3:13" x14ac:dyDescent="0.25">
      <c r="C585" s="83"/>
      <c r="D585" s="48"/>
      <c r="E585" s="46"/>
      <c r="F585" s="49"/>
      <c r="G585" s="49"/>
      <c r="H585" s="44"/>
      <c r="I585" s="45"/>
      <c r="J585" s="49"/>
      <c r="K585" s="49"/>
      <c r="M585" s="50"/>
    </row>
    <row r="586" spans="3:13" x14ac:dyDescent="0.25">
      <c r="C586" s="83"/>
      <c r="D586" s="48"/>
      <c r="E586" s="46"/>
      <c r="F586" s="49"/>
      <c r="G586" s="49"/>
      <c r="H586" s="44"/>
      <c r="I586" s="45"/>
      <c r="J586" s="49"/>
      <c r="K586" s="49"/>
      <c r="M586" s="50"/>
    </row>
    <row r="587" spans="3:13" x14ac:dyDescent="0.25">
      <c r="C587" s="83"/>
      <c r="D587" s="48"/>
      <c r="E587" s="46"/>
      <c r="F587" s="49"/>
      <c r="G587" s="49"/>
      <c r="H587" s="44"/>
      <c r="I587" s="45"/>
      <c r="J587" s="49"/>
      <c r="K587" s="49"/>
      <c r="M587" s="50"/>
    </row>
    <row r="588" spans="3:13" x14ac:dyDescent="0.25">
      <c r="C588" s="83"/>
      <c r="D588" s="48"/>
      <c r="E588" s="46"/>
      <c r="F588" s="49"/>
      <c r="G588" s="49"/>
      <c r="H588" s="44"/>
      <c r="I588" s="45"/>
      <c r="J588" s="49"/>
      <c r="K588" s="49"/>
      <c r="M588" s="50"/>
    </row>
    <row r="589" spans="3:13" x14ac:dyDescent="0.25">
      <c r="C589" s="83"/>
      <c r="D589" s="48"/>
      <c r="E589" s="46"/>
      <c r="F589" s="49"/>
      <c r="G589" s="49"/>
      <c r="H589" s="44"/>
      <c r="I589" s="45"/>
      <c r="J589" s="49"/>
      <c r="K589" s="49"/>
      <c r="M589" s="50"/>
    </row>
    <row r="590" spans="3:13" x14ac:dyDescent="0.25">
      <c r="C590" s="83"/>
      <c r="D590" s="48"/>
      <c r="E590" s="46"/>
      <c r="F590" s="49"/>
      <c r="G590" s="49"/>
      <c r="H590" s="44"/>
      <c r="I590" s="45"/>
      <c r="J590" s="49"/>
      <c r="K590" s="49"/>
      <c r="M590" s="50"/>
    </row>
    <row r="591" spans="3:13" x14ac:dyDescent="0.25">
      <c r="C591" s="83"/>
      <c r="D591" s="48"/>
      <c r="E591" s="46"/>
      <c r="F591" s="49"/>
      <c r="G591" s="49"/>
      <c r="H591" s="44"/>
      <c r="I591" s="45"/>
      <c r="J591" s="49"/>
      <c r="K591" s="49"/>
      <c r="M591" s="50"/>
    </row>
    <row r="592" spans="3:13" x14ac:dyDescent="0.25">
      <c r="C592" s="83"/>
      <c r="D592" s="48"/>
      <c r="E592" s="46"/>
      <c r="F592" s="49"/>
      <c r="G592" s="49"/>
      <c r="H592" s="44"/>
      <c r="I592" s="45"/>
      <c r="J592" s="49"/>
      <c r="K592" s="49"/>
      <c r="M592" s="50"/>
    </row>
    <row r="593" spans="3:13" x14ac:dyDescent="0.25">
      <c r="C593" s="83"/>
      <c r="D593" s="48"/>
      <c r="E593" s="46"/>
      <c r="F593" s="49"/>
      <c r="G593" s="49"/>
      <c r="H593" s="44"/>
      <c r="I593" s="45"/>
      <c r="J593" s="49"/>
      <c r="K593" s="49"/>
      <c r="M593" s="50"/>
    </row>
    <row r="594" spans="3:13" x14ac:dyDescent="0.25">
      <c r="C594" s="83"/>
      <c r="D594" s="48"/>
      <c r="E594" s="46"/>
      <c r="F594" s="49"/>
      <c r="G594" s="49"/>
      <c r="H594" s="44"/>
      <c r="I594" s="45"/>
      <c r="J594" s="49"/>
      <c r="K594" s="49"/>
      <c r="M594" s="50"/>
    </row>
    <row r="595" spans="3:13" x14ac:dyDescent="0.25">
      <c r="C595" s="83"/>
      <c r="D595" s="48"/>
      <c r="E595" s="46"/>
      <c r="F595" s="49"/>
      <c r="G595" s="49"/>
      <c r="H595" s="44"/>
      <c r="I595" s="45"/>
      <c r="J595" s="49"/>
      <c r="K595" s="49"/>
      <c r="M595" s="50"/>
    </row>
    <row r="596" spans="3:13" x14ac:dyDescent="0.25">
      <c r="C596" s="83"/>
      <c r="D596" s="48"/>
      <c r="E596" s="46"/>
      <c r="F596" s="49"/>
      <c r="G596" s="49"/>
      <c r="H596" s="44"/>
      <c r="I596" s="45"/>
      <c r="J596" s="49"/>
      <c r="K596" s="49"/>
      <c r="M596" s="50"/>
    </row>
    <row r="597" spans="3:13" x14ac:dyDescent="0.25">
      <c r="C597" s="83"/>
      <c r="D597" s="48"/>
      <c r="E597" s="46"/>
      <c r="F597" s="49"/>
      <c r="G597" s="49"/>
      <c r="H597" s="44"/>
      <c r="I597" s="45"/>
      <c r="J597" s="49"/>
      <c r="K597" s="49"/>
      <c r="M597" s="50"/>
    </row>
    <row r="598" spans="3:13" x14ac:dyDescent="0.25">
      <c r="C598" s="83"/>
      <c r="D598" s="48"/>
      <c r="E598" s="46"/>
      <c r="F598" s="49"/>
      <c r="G598" s="49"/>
      <c r="H598" s="44"/>
      <c r="I598" s="45"/>
      <c r="J598" s="49"/>
      <c r="K598" s="49"/>
      <c r="M598" s="50"/>
    </row>
    <row r="599" spans="3:13" x14ac:dyDescent="0.25">
      <c r="C599" s="83"/>
      <c r="D599" s="48"/>
      <c r="E599" s="46"/>
      <c r="F599" s="49"/>
      <c r="G599" s="49"/>
      <c r="H599" s="44"/>
      <c r="I599" s="45"/>
      <c r="J599" s="49"/>
      <c r="K599" s="49"/>
      <c r="M599" s="50"/>
    </row>
    <row r="600" spans="3:13" x14ac:dyDescent="0.25">
      <c r="C600" s="83"/>
      <c r="D600" s="48"/>
      <c r="E600" s="46"/>
      <c r="F600" s="49"/>
      <c r="G600" s="49"/>
      <c r="H600" s="44"/>
      <c r="I600" s="45"/>
      <c r="J600" s="49"/>
      <c r="K600" s="49"/>
      <c r="M600" s="50"/>
    </row>
    <row r="601" spans="3:13" x14ac:dyDescent="0.25">
      <c r="C601" s="83"/>
      <c r="D601" s="48"/>
      <c r="E601" s="46"/>
      <c r="F601" s="49"/>
      <c r="G601" s="49"/>
      <c r="H601" s="44"/>
      <c r="I601" s="45"/>
      <c r="J601" s="49"/>
      <c r="K601" s="49"/>
      <c r="M601" s="50"/>
    </row>
    <row r="602" spans="3:13" x14ac:dyDescent="0.25">
      <c r="C602" s="83"/>
      <c r="D602" s="48"/>
      <c r="E602" s="46"/>
      <c r="F602" s="49"/>
      <c r="G602" s="49"/>
      <c r="H602" s="44"/>
      <c r="I602" s="45"/>
      <c r="J602" s="49"/>
      <c r="K602" s="49"/>
      <c r="M602" s="50"/>
    </row>
    <row r="603" spans="3:13" x14ac:dyDescent="0.25">
      <c r="C603" s="83"/>
      <c r="D603" s="48"/>
      <c r="E603" s="46"/>
      <c r="F603" s="49"/>
      <c r="G603" s="49"/>
      <c r="H603" s="44"/>
      <c r="I603" s="45"/>
      <c r="J603" s="49"/>
      <c r="K603" s="49"/>
      <c r="M603" s="50"/>
    </row>
    <row r="604" spans="3:13" x14ac:dyDescent="0.25">
      <c r="C604" s="83"/>
      <c r="D604" s="48"/>
      <c r="E604" s="46"/>
      <c r="F604" s="49"/>
      <c r="G604" s="49"/>
      <c r="H604" s="44"/>
      <c r="I604" s="45"/>
      <c r="J604" s="49"/>
      <c r="K604" s="49"/>
      <c r="M604" s="50"/>
    </row>
    <row r="605" spans="3:13" x14ac:dyDescent="0.25">
      <c r="C605" s="83"/>
      <c r="D605" s="48"/>
      <c r="E605" s="46"/>
      <c r="F605" s="49"/>
      <c r="G605" s="49"/>
      <c r="H605" s="44"/>
      <c r="I605" s="45"/>
      <c r="J605" s="49"/>
      <c r="K605" s="49"/>
      <c r="M605" s="50"/>
    </row>
    <row r="606" spans="3:13" x14ac:dyDescent="0.25">
      <c r="C606" s="83"/>
      <c r="D606" s="48"/>
      <c r="E606" s="46"/>
      <c r="F606" s="49"/>
      <c r="G606" s="49"/>
      <c r="H606" s="44"/>
      <c r="I606" s="45"/>
      <c r="J606" s="49"/>
      <c r="K606" s="49"/>
      <c r="M606" s="50"/>
    </row>
    <row r="607" spans="3:13" x14ac:dyDescent="0.25">
      <c r="C607" s="83"/>
      <c r="D607" s="48"/>
      <c r="E607" s="46"/>
      <c r="F607" s="49"/>
      <c r="G607" s="49"/>
      <c r="H607" s="44"/>
      <c r="I607" s="45"/>
      <c r="J607" s="49"/>
      <c r="K607" s="49"/>
      <c r="M607" s="50"/>
    </row>
    <row r="608" spans="3:13" x14ac:dyDescent="0.25">
      <c r="C608" s="83"/>
      <c r="D608" s="48"/>
      <c r="E608" s="46"/>
      <c r="F608" s="49"/>
      <c r="G608" s="49"/>
      <c r="H608" s="44"/>
      <c r="I608" s="45"/>
      <c r="J608" s="49"/>
      <c r="K608" s="49"/>
      <c r="M608" s="50"/>
    </row>
    <row r="609" spans="3:13" x14ac:dyDescent="0.25">
      <c r="C609" s="83"/>
      <c r="D609" s="48"/>
      <c r="E609" s="46"/>
      <c r="F609" s="49"/>
      <c r="G609" s="49"/>
      <c r="H609" s="44"/>
      <c r="I609" s="45"/>
      <c r="J609" s="49"/>
      <c r="K609" s="49"/>
      <c r="M609" s="50"/>
    </row>
    <row r="610" spans="3:13" x14ac:dyDescent="0.25">
      <c r="C610" s="83"/>
      <c r="D610" s="48"/>
      <c r="E610" s="46"/>
      <c r="F610" s="49"/>
      <c r="G610" s="49"/>
      <c r="H610" s="44"/>
      <c r="I610" s="45"/>
      <c r="J610" s="49"/>
      <c r="K610" s="49"/>
      <c r="M610" s="50"/>
    </row>
    <row r="611" spans="3:13" x14ac:dyDescent="0.25">
      <c r="C611" s="83"/>
      <c r="D611" s="48"/>
      <c r="E611" s="46"/>
      <c r="F611" s="49"/>
      <c r="G611" s="49"/>
      <c r="H611" s="44"/>
      <c r="I611" s="45"/>
      <c r="J611" s="49"/>
      <c r="K611" s="49"/>
      <c r="M611" s="50"/>
    </row>
    <row r="612" spans="3:13" x14ac:dyDescent="0.25">
      <c r="C612" s="83"/>
      <c r="D612" s="48"/>
      <c r="E612" s="46"/>
      <c r="F612" s="49"/>
      <c r="G612" s="49"/>
      <c r="H612" s="44"/>
      <c r="I612" s="45"/>
      <c r="J612" s="49"/>
      <c r="K612" s="49"/>
      <c r="M612" s="50"/>
    </row>
    <row r="613" spans="3:13" x14ac:dyDescent="0.25">
      <c r="C613" s="83"/>
      <c r="D613" s="48"/>
      <c r="E613" s="46"/>
      <c r="F613" s="49"/>
      <c r="G613" s="49"/>
      <c r="H613" s="44"/>
      <c r="I613" s="45"/>
      <c r="J613" s="49"/>
      <c r="K613" s="49"/>
      <c r="M613" s="50"/>
    </row>
    <row r="614" spans="3:13" x14ac:dyDescent="0.25">
      <c r="C614" s="83"/>
      <c r="D614" s="48"/>
      <c r="E614" s="46"/>
      <c r="F614" s="49"/>
      <c r="G614" s="49"/>
      <c r="H614" s="44"/>
      <c r="I614" s="45"/>
      <c r="J614" s="49"/>
      <c r="K614" s="49"/>
      <c r="M614" s="50"/>
    </row>
    <row r="615" spans="3:13" x14ac:dyDescent="0.25">
      <c r="C615" s="83"/>
      <c r="D615" s="48"/>
      <c r="E615" s="46"/>
      <c r="F615" s="49"/>
      <c r="G615" s="49"/>
      <c r="H615" s="44"/>
      <c r="I615" s="45"/>
      <c r="J615" s="49"/>
      <c r="K615" s="49"/>
      <c r="M615" s="50"/>
    </row>
    <row r="616" spans="3:13" x14ac:dyDescent="0.25">
      <c r="C616" s="83"/>
      <c r="D616" s="48"/>
      <c r="E616" s="46"/>
      <c r="F616" s="49"/>
      <c r="G616" s="49"/>
      <c r="H616" s="44"/>
      <c r="I616" s="45"/>
      <c r="J616" s="49"/>
      <c r="K616" s="49"/>
      <c r="M616" s="50"/>
    </row>
    <row r="617" spans="3:13" x14ac:dyDescent="0.25">
      <c r="C617" s="83"/>
      <c r="D617" s="48"/>
      <c r="E617" s="46"/>
      <c r="F617" s="49"/>
      <c r="G617" s="49"/>
      <c r="H617" s="44"/>
      <c r="I617" s="45"/>
      <c r="J617" s="49"/>
      <c r="K617" s="49"/>
      <c r="M617" s="50"/>
    </row>
    <row r="618" spans="3:13" x14ac:dyDescent="0.25">
      <c r="C618" s="83"/>
      <c r="D618" s="48"/>
      <c r="E618" s="46"/>
      <c r="F618" s="49"/>
      <c r="G618" s="49"/>
      <c r="H618" s="44"/>
      <c r="I618" s="45"/>
      <c r="J618" s="49"/>
      <c r="K618" s="49"/>
      <c r="M618" s="50"/>
    </row>
    <row r="619" spans="3:13" x14ac:dyDescent="0.25">
      <c r="C619" s="83"/>
      <c r="D619" s="48"/>
      <c r="E619" s="46"/>
      <c r="F619" s="49"/>
      <c r="G619" s="49"/>
      <c r="H619" s="44"/>
      <c r="I619" s="45"/>
      <c r="J619" s="49"/>
      <c r="K619" s="49"/>
      <c r="M619" s="50"/>
    </row>
    <row r="620" spans="3:13" x14ac:dyDescent="0.25">
      <c r="C620" s="83"/>
      <c r="D620" s="48"/>
      <c r="E620" s="46"/>
      <c r="F620" s="49"/>
      <c r="G620" s="49"/>
      <c r="H620" s="44"/>
      <c r="I620" s="45"/>
      <c r="J620" s="49"/>
      <c r="K620" s="49"/>
      <c r="M620" s="50"/>
    </row>
    <row r="621" spans="3:13" x14ac:dyDescent="0.25">
      <c r="C621" s="83"/>
      <c r="D621" s="48"/>
      <c r="E621" s="46"/>
      <c r="F621" s="49"/>
      <c r="G621" s="49"/>
      <c r="H621" s="44"/>
      <c r="I621" s="45"/>
      <c r="J621" s="49"/>
      <c r="K621" s="49"/>
      <c r="M621" s="50"/>
    </row>
    <row r="622" spans="3:13" x14ac:dyDescent="0.25">
      <c r="C622" s="83"/>
      <c r="D622" s="48"/>
      <c r="E622" s="46"/>
      <c r="F622" s="49"/>
      <c r="G622" s="49"/>
      <c r="H622" s="44"/>
      <c r="I622" s="45"/>
      <c r="J622" s="49"/>
      <c r="K622" s="49"/>
      <c r="M622" s="50"/>
    </row>
    <row r="623" spans="3:13" x14ac:dyDescent="0.25">
      <c r="C623" s="83"/>
      <c r="D623" s="48"/>
      <c r="E623" s="46"/>
      <c r="F623" s="49"/>
      <c r="G623" s="49"/>
      <c r="H623" s="44"/>
      <c r="I623" s="45"/>
      <c r="J623" s="49"/>
      <c r="K623" s="49"/>
      <c r="M623" s="50"/>
    </row>
    <row r="624" spans="3:13" x14ac:dyDescent="0.25">
      <c r="C624" s="83"/>
      <c r="D624" s="48"/>
      <c r="E624" s="46"/>
      <c r="F624" s="49"/>
      <c r="G624" s="49"/>
      <c r="H624" s="44"/>
      <c r="I624" s="45"/>
      <c r="J624" s="49"/>
      <c r="K624" s="49"/>
      <c r="M624" s="50"/>
    </row>
    <row r="625" spans="3:13" x14ac:dyDescent="0.25">
      <c r="C625" s="83"/>
      <c r="D625" s="48"/>
      <c r="E625" s="46"/>
      <c r="F625" s="49"/>
      <c r="G625" s="49"/>
      <c r="H625" s="44"/>
      <c r="I625" s="45"/>
      <c r="J625" s="49"/>
      <c r="K625" s="49"/>
      <c r="M625" s="50"/>
    </row>
    <row r="626" spans="3:13" x14ac:dyDescent="0.25">
      <c r="C626" s="83"/>
      <c r="D626" s="48"/>
      <c r="E626" s="46"/>
      <c r="F626" s="49"/>
      <c r="G626" s="49"/>
      <c r="H626" s="44"/>
      <c r="I626" s="45"/>
      <c r="J626" s="49"/>
      <c r="K626" s="49"/>
      <c r="M626" s="50"/>
    </row>
    <row r="627" spans="3:13" x14ac:dyDescent="0.25">
      <c r="C627" s="83"/>
      <c r="D627" s="48"/>
      <c r="E627" s="46"/>
      <c r="F627" s="49"/>
      <c r="G627" s="49"/>
      <c r="H627" s="44"/>
      <c r="I627" s="45"/>
      <c r="J627" s="49"/>
      <c r="K627" s="49"/>
      <c r="M627" s="50"/>
    </row>
    <row r="628" spans="3:13" x14ac:dyDescent="0.25">
      <c r="C628" s="83"/>
      <c r="D628" s="48"/>
      <c r="E628" s="46"/>
      <c r="F628" s="49"/>
      <c r="G628" s="49"/>
      <c r="H628" s="44"/>
      <c r="I628" s="45"/>
      <c r="J628" s="49"/>
      <c r="K628" s="49"/>
      <c r="M628" s="50"/>
    </row>
    <row r="629" spans="3:13" x14ac:dyDescent="0.25">
      <c r="C629" s="83"/>
      <c r="D629" s="48"/>
      <c r="E629" s="46"/>
      <c r="F629" s="49"/>
      <c r="G629" s="49"/>
      <c r="H629" s="44"/>
      <c r="I629" s="45"/>
      <c r="J629" s="49"/>
      <c r="K629" s="49"/>
      <c r="M629" s="50"/>
    </row>
    <row r="630" spans="3:13" x14ac:dyDescent="0.25">
      <c r="C630" s="83"/>
      <c r="D630" s="48"/>
      <c r="E630" s="46"/>
      <c r="F630" s="49"/>
      <c r="G630" s="49"/>
      <c r="H630" s="44"/>
      <c r="I630" s="45"/>
      <c r="J630" s="49"/>
      <c r="K630" s="49"/>
      <c r="M630" s="50"/>
    </row>
    <row r="631" spans="3:13" x14ac:dyDescent="0.25">
      <c r="C631" s="83"/>
      <c r="D631" s="48"/>
      <c r="E631" s="46"/>
      <c r="F631" s="49"/>
      <c r="G631" s="49"/>
      <c r="H631" s="44"/>
      <c r="I631" s="45"/>
      <c r="J631" s="49"/>
      <c r="K631" s="49"/>
      <c r="M631" s="50"/>
    </row>
    <row r="632" spans="3:13" x14ac:dyDescent="0.25">
      <c r="C632" s="83"/>
      <c r="D632" s="48"/>
      <c r="E632" s="46"/>
      <c r="F632" s="49"/>
      <c r="G632" s="49"/>
      <c r="H632" s="44"/>
      <c r="I632" s="45"/>
      <c r="J632" s="49"/>
      <c r="K632" s="49"/>
      <c r="M632" s="50"/>
    </row>
    <row r="633" spans="3:13" x14ac:dyDescent="0.25">
      <c r="C633" s="83"/>
      <c r="D633" s="48"/>
      <c r="E633" s="46"/>
      <c r="F633" s="49"/>
      <c r="G633" s="49"/>
      <c r="H633" s="44"/>
      <c r="I633" s="45"/>
      <c r="J633" s="49"/>
      <c r="K633" s="49"/>
      <c r="M633" s="50"/>
    </row>
    <row r="634" spans="3:13" x14ac:dyDescent="0.25">
      <c r="C634" s="83"/>
      <c r="D634" s="48"/>
      <c r="E634" s="46"/>
      <c r="F634" s="49"/>
      <c r="G634" s="49"/>
      <c r="H634" s="44"/>
      <c r="I634" s="45"/>
      <c r="J634" s="49"/>
      <c r="K634" s="49"/>
      <c r="M634" s="50"/>
    </row>
    <row r="635" spans="3:13" x14ac:dyDescent="0.25">
      <c r="C635" s="83"/>
      <c r="D635" s="48"/>
      <c r="E635" s="46"/>
      <c r="F635" s="49"/>
      <c r="G635" s="49"/>
      <c r="H635" s="44"/>
      <c r="I635" s="45"/>
      <c r="J635" s="49"/>
      <c r="K635" s="49"/>
      <c r="M635" s="50"/>
    </row>
    <row r="636" spans="3:13" x14ac:dyDescent="0.25">
      <c r="C636" s="83"/>
      <c r="D636" s="48"/>
      <c r="E636" s="46"/>
      <c r="F636" s="49"/>
      <c r="G636" s="49"/>
      <c r="H636" s="44"/>
      <c r="I636" s="45"/>
      <c r="J636" s="49"/>
      <c r="K636" s="49"/>
      <c r="M636" s="50"/>
    </row>
    <row r="637" spans="3:13" x14ac:dyDescent="0.25">
      <c r="C637" s="83"/>
      <c r="D637" s="48"/>
      <c r="E637" s="46"/>
      <c r="F637" s="49"/>
      <c r="G637" s="49"/>
      <c r="H637" s="44"/>
      <c r="I637" s="45"/>
      <c r="J637" s="49"/>
      <c r="K637" s="49"/>
      <c r="M637" s="50"/>
    </row>
    <row r="638" spans="3:13" x14ac:dyDescent="0.25">
      <c r="C638" s="83"/>
      <c r="D638" s="48"/>
      <c r="E638" s="46"/>
      <c r="F638" s="49"/>
      <c r="G638" s="49"/>
      <c r="H638" s="44"/>
      <c r="I638" s="45"/>
      <c r="J638" s="49"/>
      <c r="K638" s="49"/>
      <c r="M638" s="50"/>
    </row>
    <row r="639" spans="3:13" x14ac:dyDescent="0.25">
      <c r="C639" s="83"/>
      <c r="D639" s="48"/>
      <c r="E639" s="46"/>
      <c r="F639" s="49"/>
      <c r="G639" s="49"/>
      <c r="H639" s="44"/>
      <c r="I639" s="45"/>
      <c r="J639" s="49"/>
      <c r="K639" s="49"/>
      <c r="M639" s="50"/>
    </row>
    <row r="640" spans="3:13" x14ac:dyDescent="0.25">
      <c r="C640" s="83"/>
      <c r="D640" s="48"/>
      <c r="E640" s="46"/>
      <c r="F640" s="49"/>
      <c r="G640" s="49"/>
      <c r="H640" s="44"/>
      <c r="I640" s="45"/>
      <c r="J640" s="49"/>
      <c r="K640" s="49"/>
      <c r="M640" s="50"/>
    </row>
    <row r="641" spans="3:13" x14ac:dyDescent="0.25">
      <c r="C641" s="83"/>
      <c r="D641" s="48"/>
      <c r="E641" s="46"/>
      <c r="F641" s="49"/>
      <c r="G641" s="49"/>
      <c r="H641" s="44"/>
      <c r="I641" s="45"/>
      <c r="J641" s="49"/>
      <c r="K641" s="49"/>
      <c r="M641" s="50"/>
    </row>
    <row r="642" spans="3:13" x14ac:dyDescent="0.25">
      <c r="C642" s="83"/>
      <c r="D642" s="48"/>
      <c r="E642" s="46"/>
      <c r="F642" s="49"/>
      <c r="G642" s="49"/>
      <c r="H642" s="44"/>
      <c r="I642" s="45"/>
      <c r="J642" s="49"/>
      <c r="K642" s="49"/>
      <c r="M642" s="50"/>
    </row>
    <row r="643" spans="3:13" x14ac:dyDescent="0.25">
      <c r="C643" s="83"/>
      <c r="D643" s="48"/>
      <c r="E643" s="46"/>
      <c r="F643" s="49"/>
      <c r="G643" s="49"/>
      <c r="H643" s="44"/>
      <c r="I643" s="45"/>
      <c r="J643" s="49"/>
      <c r="K643" s="49"/>
      <c r="M643" s="50"/>
    </row>
    <row r="644" spans="3:13" x14ac:dyDescent="0.25">
      <c r="C644" s="83"/>
      <c r="D644" s="48"/>
      <c r="E644" s="46"/>
      <c r="F644" s="49"/>
      <c r="G644" s="49"/>
      <c r="H644" s="44"/>
      <c r="I644" s="45"/>
      <c r="J644" s="49"/>
      <c r="K644" s="49"/>
      <c r="M644" s="50"/>
    </row>
    <row r="645" spans="3:13" x14ac:dyDescent="0.25">
      <c r="C645" s="83"/>
      <c r="D645" s="48"/>
      <c r="E645" s="46"/>
      <c r="F645" s="49"/>
      <c r="G645" s="49"/>
      <c r="H645" s="44"/>
      <c r="I645" s="45"/>
      <c r="J645" s="49"/>
      <c r="K645" s="49"/>
      <c r="M645" s="50"/>
    </row>
    <row r="646" spans="3:13" x14ac:dyDescent="0.25">
      <c r="C646" s="83"/>
      <c r="D646" s="48"/>
      <c r="E646" s="46"/>
      <c r="F646" s="49"/>
      <c r="G646" s="49"/>
      <c r="H646" s="44"/>
      <c r="I646" s="45"/>
      <c r="J646" s="49"/>
      <c r="K646" s="49"/>
      <c r="M646" s="50"/>
    </row>
    <row r="647" spans="3:13" x14ac:dyDescent="0.25">
      <c r="C647" s="83"/>
      <c r="D647" s="48"/>
      <c r="E647" s="46"/>
      <c r="F647" s="49"/>
      <c r="G647" s="49"/>
      <c r="H647" s="44"/>
      <c r="I647" s="45"/>
      <c r="J647" s="49"/>
      <c r="K647" s="49"/>
      <c r="M647" s="50"/>
    </row>
    <row r="648" spans="3:13" x14ac:dyDescent="0.25">
      <c r="C648" s="83"/>
      <c r="D648" s="48"/>
      <c r="E648" s="46"/>
      <c r="F648" s="49"/>
      <c r="G648" s="49"/>
      <c r="H648" s="44"/>
      <c r="I648" s="45"/>
      <c r="J648" s="49"/>
      <c r="K648" s="49"/>
      <c r="M648" s="50"/>
    </row>
    <row r="649" spans="3:13" x14ac:dyDescent="0.25">
      <c r="C649" s="83"/>
      <c r="D649" s="48"/>
      <c r="E649" s="46"/>
      <c r="F649" s="49"/>
      <c r="G649" s="49"/>
      <c r="H649" s="44"/>
      <c r="I649" s="45"/>
      <c r="J649" s="49"/>
      <c r="K649" s="49"/>
      <c r="M649" s="50"/>
    </row>
    <row r="650" spans="3:13" x14ac:dyDescent="0.25">
      <c r="C650" s="83"/>
      <c r="D650" s="48"/>
      <c r="E650" s="46"/>
      <c r="F650" s="49"/>
      <c r="G650" s="49"/>
      <c r="H650" s="44"/>
      <c r="I650" s="45"/>
      <c r="J650" s="49"/>
      <c r="K650" s="49"/>
      <c r="M650" s="50"/>
    </row>
    <row r="651" spans="3:13" x14ac:dyDescent="0.25">
      <c r="C651" s="83"/>
      <c r="D651" s="48"/>
      <c r="E651" s="46"/>
      <c r="F651" s="49"/>
      <c r="G651" s="49"/>
      <c r="H651" s="44"/>
      <c r="I651" s="45"/>
      <c r="J651" s="49"/>
      <c r="K651" s="49"/>
      <c r="M651" s="50"/>
    </row>
    <row r="652" spans="3:13" x14ac:dyDescent="0.25">
      <c r="C652" s="83"/>
      <c r="D652" s="48"/>
      <c r="E652" s="46"/>
      <c r="F652" s="49"/>
      <c r="G652" s="49"/>
      <c r="H652" s="44"/>
      <c r="I652" s="45"/>
      <c r="J652" s="49"/>
      <c r="K652" s="49"/>
      <c r="M652" s="50"/>
    </row>
    <row r="653" spans="3:13" x14ac:dyDescent="0.25">
      <c r="C653" s="83"/>
      <c r="D653" s="48"/>
      <c r="E653" s="46"/>
      <c r="F653" s="49"/>
      <c r="G653" s="49"/>
      <c r="H653" s="44"/>
      <c r="I653" s="45"/>
      <c r="J653" s="49"/>
      <c r="K653" s="49"/>
      <c r="M653" s="50"/>
    </row>
    <row r="654" spans="3:13" x14ac:dyDescent="0.25">
      <c r="C654" s="83"/>
      <c r="D654" s="48"/>
      <c r="E654" s="46"/>
      <c r="F654" s="49"/>
      <c r="G654" s="49"/>
      <c r="H654" s="44"/>
      <c r="I654" s="45"/>
      <c r="J654" s="49"/>
      <c r="K654" s="49"/>
      <c r="M654" s="50"/>
    </row>
    <row r="655" spans="3:13" x14ac:dyDescent="0.25">
      <c r="C655" s="83"/>
      <c r="D655" s="48"/>
      <c r="E655" s="46"/>
      <c r="F655" s="49"/>
      <c r="G655" s="49"/>
      <c r="H655" s="44"/>
      <c r="I655" s="45"/>
      <c r="J655" s="49"/>
      <c r="K655" s="49"/>
      <c r="M655" s="50"/>
    </row>
    <row r="656" spans="3:13" x14ac:dyDescent="0.25">
      <c r="C656" s="83"/>
      <c r="D656" s="48"/>
      <c r="E656" s="46"/>
      <c r="F656" s="49"/>
      <c r="G656" s="49"/>
      <c r="H656" s="44"/>
      <c r="I656" s="45"/>
      <c r="J656" s="49"/>
      <c r="K656" s="49"/>
      <c r="M656" s="50"/>
    </row>
    <row r="657" spans="3:13" x14ac:dyDescent="0.25">
      <c r="C657" s="83"/>
      <c r="D657" s="48"/>
      <c r="E657" s="46"/>
      <c r="F657" s="49"/>
      <c r="G657" s="49"/>
      <c r="H657" s="44"/>
      <c r="I657" s="45"/>
      <c r="J657" s="49"/>
      <c r="K657" s="49"/>
      <c r="M657" s="50"/>
    </row>
    <row r="658" spans="3:13" x14ac:dyDescent="0.25">
      <c r="C658" s="83"/>
      <c r="D658" s="48"/>
      <c r="E658" s="46"/>
      <c r="F658" s="49"/>
      <c r="G658" s="49"/>
      <c r="H658" s="44"/>
      <c r="I658" s="45"/>
      <c r="J658" s="49"/>
      <c r="K658" s="49"/>
      <c r="M658" s="50"/>
    </row>
    <row r="659" spans="3:13" x14ac:dyDescent="0.25">
      <c r="C659" s="83"/>
      <c r="D659" s="48"/>
      <c r="E659" s="46"/>
      <c r="F659" s="49"/>
      <c r="G659" s="49"/>
      <c r="H659" s="44"/>
      <c r="I659" s="45"/>
      <c r="J659" s="49"/>
      <c r="K659" s="49"/>
      <c r="M659" s="50"/>
    </row>
    <row r="660" spans="3:13" x14ac:dyDescent="0.25">
      <c r="C660" s="83"/>
      <c r="D660" s="48"/>
      <c r="E660" s="46"/>
      <c r="F660" s="49"/>
      <c r="G660" s="49"/>
      <c r="H660" s="44"/>
      <c r="I660" s="45"/>
      <c r="J660" s="49"/>
      <c r="K660" s="49"/>
      <c r="M660" s="50"/>
    </row>
    <row r="661" spans="3:13" x14ac:dyDescent="0.25">
      <c r="C661" s="83"/>
      <c r="D661" s="48"/>
      <c r="E661" s="46"/>
      <c r="F661" s="49"/>
      <c r="G661" s="49"/>
      <c r="H661" s="44"/>
      <c r="I661" s="45"/>
      <c r="J661" s="49"/>
      <c r="K661" s="49"/>
      <c r="M661" s="50"/>
    </row>
    <row r="662" spans="3:13" x14ac:dyDescent="0.25">
      <c r="C662" s="83"/>
      <c r="D662" s="48"/>
      <c r="E662" s="46"/>
      <c r="F662" s="49"/>
      <c r="G662" s="49"/>
      <c r="H662" s="44"/>
      <c r="I662" s="45"/>
      <c r="J662" s="49"/>
      <c r="K662" s="49"/>
      <c r="M662" s="50"/>
    </row>
    <row r="663" spans="3:13" x14ac:dyDescent="0.25">
      <c r="C663" s="83"/>
      <c r="D663" s="48"/>
      <c r="E663" s="46"/>
      <c r="F663" s="49"/>
      <c r="G663" s="49"/>
      <c r="H663" s="44"/>
      <c r="I663" s="45"/>
      <c r="J663" s="49"/>
      <c r="K663" s="49"/>
      <c r="M663" s="50"/>
    </row>
    <row r="664" spans="3:13" x14ac:dyDescent="0.25">
      <c r="C664" s="83"/>
      <c r="D664" s="48"/>
      <c r="E664" s="46"/>
      <c r="F664" s="49"/>
      <c r="G664" s="49"/>
      <c r="H664" s="44"/>
      <c r="I664" s="45"/>
      <c r="J664" s="49"/>
      <c r="K664" s="49"/>
      <c r="M664" s="50"/>
    </row>
    <row r="665" spans="3:13" x14ac:dyDescent="0.25">
      <c r="C665" s="83"/>
      <c r="D665" s="48"/>
      <c r="E665" s="46"/>
      <c r="F665" s="49"/>
      <c r="G665" s="49"/>
      <c r="H665" s="44"/>
      <c r="I665" s="45"/>
      <c r="J665" s="49"/>
      <c r="K665" s="49"/>
      <c r="M665" s="50"/>
    </row>
    <row r="666" spans="3:13" x14ac:dyDescent="0.25">
      <c r="C666" s="83"/>
      <c r="D666" s="48"/>
      <c r="E666" s="46"/>
      <c r="F666" s="49"/>
      <c r="G666" s="49"/>
      <c r="H666" s="44"/>
      <c r="I666" s="45"/>
      <c r="J666" s="49"/>
      <c r="K666" s="49"/>
      <c r="M666" s="50"/>
    </row>
    <row r="667" spans="3:13" x14ac:dyDescent="0.25">
      <c r="C667" s="83"/>
      <c r="D667" s="48"/>
      <c r="E667" s="46"/>
      <c r="F667" s="49"/>
      <c r="G667" s="49"/>
      <c r="H667" s="44"/>
      <c r="I667" s="45"/>
      <c r="J667" s="49"/>
      <c r="K667" s="49"/>
      <c r="M667" s="50"/>
    </row>
    <row r="668" spans="3:13" x14ac:dyDescent="0.25">
      <c r="C668" s="83"/>
      <c r="D668" s="48"/>
      <c r="E668" s="46"/>
      <c r="F668" s="49"/>
      <c r="G668" s="49"/>
      <c r="H668" s="44"/>
      <c r="I668" s="45"/>
      <c r="J668" s="49"/>
      <c r="K668" s="49"/>
      <c r="M668" s="50"/>
    </row>
    <row r="669" spans="3:13" x14ac:dyDescent="0.25">
      <c r="C669" s="83"/>
      <c r="D669" s="48"/>
      <c r="E669" s="46"/>
      <c r="F669" s="49"/>
      <c r="G669" s="49"/>
      <c r="H669" s="44"/>
      <c r="I669" s="45"/>
      <c r="J669" s="49"/>
      <c r="K669" s="49"/>
      <c r="M669" s="50"/>
    </row>
    <row r="670" spans="3:13" x14ac:dyDescent="0.25">
      <c r="C670" s="83"/>
      <c r="D670" s="48"/>
      <c r="E670" s="46"/>
      <c r="F670" s="49"/>
      <c r="G670" s="49"/>
      <c r="H670" s="44"/>
      <c r="I670" s="45"/>
      <c r="J670" s="49"/>
      <c r="K670" s="49"/>
      <c r="M670" s="50"/>
    </row>
    <row r="671" spans="3:13" x14ac:dyDescent="0.25">
      <c r="C671" s="83"/>
      <c r="D671" s="48"/>
      <c r="E671" s="46"/>
      <c r="F671" s="49"/>
      <c r="G671" s="49"/>
      <c r="H671" s="44"/>
      <c r="I671" s="45"/>
      <c r="J671" s="49"/>
      <c r="K671" s="49"/>
      <c r="M671" s="50"/>
    </row>
    <row r="672" spans="3:13" x14ac:dyDescent="0.25">
      <c r="C672" s="83"/>
      <c r="D672" s="48"/>
      <c r="E672" s="46"/>
      <c r="F672" s="49"/>
      <c r="G672" s="49"/>
      <c r="H672" s="44"/>
      <c r="I672" s="45"/>
      <c r="J672" s="49"/>
      <c r="K672" s="49"/>
      <c r="M672" s="50"/>
    </row>
    <row r="673" spans="3:13" x14ac:dyDescent="0.25">
      <c r="C673" s="83"/>
      <c r="D673" s="48"/>
      <c r="E673" s="46"/>
      <c r="F673" s="49"/>
      <c r="G673" s="49"/>
      <c r="H673" s="44"/>
      <c r="I673" s="45"/>
      <c r="J673" s="49"/>
      <c r="K673" s="49"/>
      <c r="M673" s="50"/>
    </row>
    <row r="674" spans="3:13" x14ac:dyDescent="0.25">
      <c r="C674" s="83"/>
      <c r="D674" s="48"/>
      <c r="E674" s="46"/>
      <c r="F674" s="49"/>
      <c r="G674" s="49"/>
      <c r="H674" s="44"/>
      <c r="I674" s="45"/>
      <c r="J674" s="49"/>
      <c r="K674" s="49"/>
      <c r="M674" s="50"/>
    </row>
    <row r="675" spans="3:13" x14ac:dyDescent="0.25">
      <c r="C675" s="83"/>
      <c r="D675" s="48"/>
      <c r="E675" s="46"/>
      <c r="F675" s="49"/>
      <c r="G675" s="49"/>
      <c r="H675" s="44"/>
      <c r="I675" s="45"/>
      <c r="J675" s="49"/>
      <c r="K675" s="49"/>
      <c r="M675" s="50"/>
    </row>
    <row r="676" spans="3:13" x14ac:dyDescent="0.25">
      <c r="C676" s="83"/>
      <c r="D676" s="48"/>
      <c r="E676" s="46"/>
      <c r="F676" s="49"/>
      <c r="G676" s="49"/>
      <c r="H676" s="44"/>
      <c r="I676" s="45"/>
      <c r="J676" s="49"/>
      <c r="K676" s="49"/>
      <c r="M676" s="50"/>
    </row>
    <row r="677" spans="3:13" x14ac:dyDescent="0.25">
      <c r="C677" s="83"/>
      <c r="D677" s="48"/>
      <c r="E677" s="46"/>
      <c r="F677" s="49"/>
      <c r="G677" s="49"/>
      <c r="H677" s="44"/>
      <c r="I677" s="45"/>
      <c r="J677" s="49"/>
      <c r="K677" s="49"/>
      <c r="M677" s="50"/>
    </row>
    <row r="678" spans="3:13" x14ac:dyDescent="0.25">
      <c r="C678" s="83"/>
      <c r="D678" s="48"/>
      <c r="E678" s="46"/>
      <c r="F678" s="49"/>
      <c r="G678" s="49"/>
      <c r="H678" s="44"/>
      <c r="I678" s="45"/>
      <c r="J678" s="49"/>
      <c r="K678" s="49"/>
      <c r="M678" s="50"/>
    </row>
    <row r="679" spans="3:13" x14ac:dyDescent="0.25">
      <c r="C679" s="83"/>
      <c r="D679" s="48"/>
      <c r="E679" s="46"/>
      <c r="F679" s="49"/>
      <c r="G679" s="49"/>
      <c r="H679" s="44"/>
      <c r="I679" s="45"/>
      <c r="J679" s="49"/>
      <c r="K679" s="49"/>
      <c r="M679" s="50"/>
    </row>
    <row r="680" spans="3:13" x14ac:dyDescent="0.25">
      <c r="C680" s="83"/>
      <c r="D680" s="48"/>
      <c r="E680" s="46"/>
      <c r="F680" s="49"/>
      <c r="G680" s="49"/>
      <c r="H680" s="44"/>
      <c r="I680" s="45"/>
      <c r="J680" s="49"/>
      <c r="K680" s="49"/>
      <c r="M680" s="50"/>
    </row>
    <row r="681" spans="3:13" x14ac:dyDescent="0.25">
      <c r="C681" s="83"/>
      <c r="D681" s="48"/>
      <c r="E681" s="46"/>
      <c r="F681" s="49"/>
      <c r="G681" s="49"/>
      <c r="H681" s="44"/>
      <c r="I681" s="45"/>
      <c r="J681" s="49"/>
      <c r="K681" s="49"/>
      <c r="M681" s="50"/>
    </row>
    <row r="682" spans="3:13" x14ac:dyDescent="0.25">
      <c r="C682" s="83"/>
      <c r="D682" s="48"/>
      <c r="E682" s="46"/>
      <c r="F682" s="49"/>
      <c r="G682" s="49"/>
      <c r="H682" s="44"/>
      <c r="I682" s="45"/>
      <c r="J682" s="49"/>
      <c r="K682" s="49"/>
      <c r="M682" s="50"/>
    </row>
    <row r="683" spans="3:13" x14ac:dyDescent="0.25">
      <c r="C683" s="83"/>
      <c r="D683" s="48"/>
      <c r="E683" s="46"/>
      <c r="F683" s="49"/>
      <c r="G683" s="49"/>
      <c r="H683" s="44"/>
      <c r="I683" s="45"/>
      <c r="J683" s="49"/>
      <c r="K683" s="49"/>
      <c r="M683" s="50"/>
    </row>
    <row r="684" spans="3:13" x14ac:dyDescent="0.25">
      <c r="C684" s="83"/>
      <c r="D684" s="48"/>
      <c r="E684" s="46"/>
      <c r="F684" s="49"/>
      <c r="G684" s="49"/>
      <c r="H684" s="44"/>
      <c r="I684" s="45"/>
      <c r="J684" s="49"/>
      <c r="K684" s="49"/>
      <c r="M684" s="50"/>
    </row>
    <row r="685" spans="3:13" x14ac:dyDescent="0.25">
      <c r="C685" s="83"/>
      <c r="D685" s="48"/>
      <c r="E685" s="46"/>
      <c r="F685" s="49"/>
      <c r="G685" s="49"/>
      <c r="H685" s="44"/>
      <c r="I685" s="45"/>
      <c r="J685" s="49"/>
      <c r="K685" s="49"/>
      <c r="M685" s="50"/>
    </row>
    <row r="686" spans="3:13" x14ac:dyDescent="0.25">
      <c r="C686" s="83"/>
      <c r="D686" s="48"/>
      <c r="E686" s="46"/>
      <c r="F686" s="49"/>
      <c r="G686" s="49"/>
      <c r="H686" s="44"/>
      <c r="I686" s="45"/>
      <c r="J686" s="49"/>
      <c r="K686" s="49"/>
      <c r="M686" s="50"/>
    </row>
    <row r="687" spans="3:13" x14ac:dyDescent="0.25">
      <c r="C687" s="83"/>
      <c r="D687" s="48"/>
      <c r="E687" s="46"/>
      <c r="F687" s="49"/>
      <c r="G687" s="49"/>
      <c r="H687" s="44"/>
      <c r="I687" s="45"/>
      <c r="J687" s="49"/>
      <c r="K687" s="49"/>
      <c r="M687" s="50"/>
    </row>
    <row r="688" spans="3:13" x14ac:dyDescent="0.25">
      <c r="C688" s="83"/>
      <c r="D688" s="48"/>
      <c r="E688" s="46"/>
      <c r="F688" s="49"/>
      <c r="G688" s="49"/>
      <c r="H688" s="44"/>
      <c r="I688" s="45"/>
      <c r="J688" s="49"/>
      <c r="K688" s="49"/>
      <c r="M688" s="50"/>
    </row>
    <row r="689" spans="3:13" x14ac:dyDescent="0.25">
      <c r="C689" s="83"/>
      <c r="D689" s="48"/>
      <c r="E689" s="46"/>
      <c r="F689" s="49"/>
      <c r="G689" s="49"/>
      <c r="H689" s="44"/>
      <c r="I689" s="45"/>
      <c r="J689" s="49"/>
      <c r="K689" s="49"/>
      <c r="M689" s="50"/>
    </row>
    <row r="690" spans="3:13" x14ac:dyDescent="0.25">
      <c r="C690" s="83"/>
      <c r="D690" s="48"/>
      <c r="E690" s="46"/>
      <c r="F690" s="49"/>
      <c r="G690" s="49"/>
      <c r="H690" s="44"/>
      <c r="I690" s="45"/>
      <c r="J690" s="49"/>
      <c r="K690" s="49"/>
      <c r="M690" s="50"/>
    </row>
    <row r="691" spans="3:13" x14ac:dyDescent="0.25">
      <c r="C691" s="83"/>
      <c r="D691" s="48"/>
      <c r="E691" s="46"/>
      <c r="F691" s="49"/>
      <c r="G691" s="49"/>
      <c r="H691" s="44"/>
      <c r="I691" s="45"/>
      <c r="J691" s="49"/>
      <c r="K691" s="49"/>
      <c r="M691" s="50"/>
    </row>
    <row r="692" spans="3:13" x14ac:dyDescent="0.25">
      <c r="C692" s="83"/>
      <c r="D692" s="48"/>
      <c r="E692" s="46"/>
      <c r="F692" s="49"/>
      <c r="G692" s="49"/>
      <c r="H692" s="44"/>
      <c r="I692" s="45"/>
      <c r="J692" s="49"/>
      <c r="K692" s="49"/>
      <c r="M692" s="50"/>
    </row>
    <row r="693" spans="3:13" x14ac:dyDescent="0.25">
      <c r="C693" s="83"/>
      <c r="D693" s="48"/>
      <c r="E693" s="46"/>
      <c r="F693" s="49"/>
      <c r="G693" s="49"/>
      <c r="H693" s="44"/>
      <c r="I693" s="45"/>
      <c r="J693" s="49"/>
      <c r="K693" s="49"/>
      <c r="M693" s="50"/>
    </row>
    <row r="694" spans="3:13" x14ac:dyDescent="0.25">
      <c r="C694" s="83"/>
      <c r="D694" s="48"/>
      <c r="E694" s="46"/>
      <c r="F694" s="49"/>
      <c r="G694" s="49"/>
      <c r="H694" s="44"/>
      <c r="I694" s="45"/>
      <c r="J694" s="49"/>
      <c r="K694" s="49"/>
      <c r="M694" s="50"/>
    </row>
    <row r="695" spans="3:13" x14ac:dyDescent="0.25">
      <c r="C695" s="83"/>
      <c r="D695" s="48"/>
      <c r="E695" s="46"/>
      <c r="F695" s="49"/>
      <c r="G695" s="49"/>
      <c r="H695" s="44"/>
      <c r="I695" s="45"/>
      <c r="J695" s="49"/>
      <c r="K695" s="49"/>
      <c r="M695" s="50"/>
    </row>
    <row r="696" spans="3:13" x14ac:dyDescent="0.25">
      <c r="C696" s="83"/>
      <c r="D696" s="48"/>
      <c r="E696" s="46"/>
      <c r="F696" s="49"/>
      <c r="G696" s="49"/>
      <c r="H696" s="44"/>
      <c r="I696" s="45"/>
      <c r="J696" s="49"/>
      <c r="K696" s="49"/>
      <c r="M696" s="50"/>
    </row>
    <row r="697" spans="3:13" x14ac:dyDescent="0.25">
      <c r="C697" s="83"/>
      <c r="D697" s="48"/>
      <c r="E697" s="46"/>
      <c r="F697" s="49"/>
      <c r="G697" s="49"/>
      <c r="H697" s="44"/>
      <c r="I697" s="45"/>
      <c r="J697" s="49"/>
      <c r="K697" s="49"/>
      <c r="M697" s="50"/>
    </row>
    <row r="698" spans="3:13" x14ac:dyDescent="0.25">
      <c r="C698" s="83"/>
      <c r="D698" s="48"/>
      <c r="E698" s="46"/>
      <c r="F698" s="49"/>
      <c r="G698" s="49"/>
      <c r="H698" s="44"/>
      <c r="I698" s="45"/>
      <c r="J698" s="49"/>
      <c r="K698" s="49"/>
      <c r="M698" s="50"/>
    </row>
    <row r="699" spans="3:13" x14ac:dyDescent="0.25">
      <c r="C699" s="83"/>
      <c r="D699" s="48"/>
      <c r="E699" s="46"/>
      <c r="F699" s="49"/>
      <c r="G699" s="49"/>
      <c r="H699" s="44"/>
      <c r="I699" s="45"/>
      <c r="J699" s="49"/>
      <c r="K699" s="49"/>
      <c r="M699" s="50"/>
    </row>
    <row r="700" spans="3:13" x14ac:dyDescent="0.25">
      <c r="C700" s="83"/>
      <c r="D700" s="48"/>
      <c r="E700" s="46"/>
      <c r="F700" s="49"/>
      <c r="G700" s="49"/>
      <c r="H700" s="44"/>
      <c r="I700" s="45"/>
      <c r="J700" s="49"/>
      <c r="K700" s="49"/>
      <c r="M700" s="50"/>
    </row>
    <row r="701" spans="3:13" x14ac:dyDescent="0.25">
      <c r="C701" s="83"/>
      <c r="D701" s="48"/>
      <c r="E701" s="46"/>
      <c r="F701" s="49"/>
      <c r="G701" s="49"/>
      <c r="H701" s="44"/>
      <c r="I701" s="45"/>
      <c r="J701" s="49"/>
      <c r="K701" s="49"/>
      <c r="M701" s="50"/>
    </row>
    <row r="702" spans="3:13" x14ac:dyDescent="0.25">
      <c r="C702" s="83"/>
      <c r="D702" s="48"/>
      <c r="E702" s="46"/>
      <c r="F702" s="49"/>
      <c r="G702" s="49"/>
      <c r="H702" s="44"/>
      <c r="I702" s="45"/>
      <c r="J702" s="49"/>
      <c r="K702" s="49"/>
      <c r="M702" s="50"/>
    </row>
    <row r="703" spans="3:13" x14ac:dyDescent="0.25">
      <c r="C703" s="83"/>
      <c r="D703" s="48"/>
      <c r="E703" s="46"/>
      <c r="F703" s="49"/>
      <c r="G703" s="49"/>
      <c r="H703" s="44"/>
      <c r="I703" s="45"/>
      <c r="J703" s="49"/>
      <c r="K703" s="49"/>
      <c r="M703" s="50"/>
    </row>
    <row r="704" spans="3:13" x14ac:dyDescent="0.25">
      <c r="C704" s="83"/>
      <c r="D704" s="48"/>
      <c r="E704" s="46"/>
      <c r="F704" s="49"/>
      <c r="G704" s="49"/>
      <c r="H704" s="44"/>
      <c r="I704" s="45"/>
      <c r="J704" s="49"/>
      <c r="K704" s="49"/>
      <c r="M704" s="50"/>
    </row>
    <row r="705" spans="3:13" x14ac:dyDescent="0.25">
      <c r="C705" s="83"/>
      <c r="D705" s="48"/>
      <c r="E705" s="46"/>
      <c r="F705" s="49"/>
      <c r="G705" s="49"/>
      <c r="H705" s="44"/>
      <c r="I705" s="45"/>
      <c r="J705" s="49"/>
      <c r="K705" s="49"/>
      <c r="M705" s="50"/>
    </row>
    <row r="706" spans="3:13" x14ac:dyDescent="0.25">
      <c r="C706" s="83"/>
      <c r="D706" s="48"/>
      <c r="E706" s="46"/>
      <c r="F706" s="49"/>
      <c r="G706" s="49"/>
      <c r="H706" s="44"/>
      <c r="I706" s="45"/>
      <c r="J706" s="49"/>
      <c r="K706" s="49"/>
      <c r="M706" s="50"/>
    </row>
    <row r="707" spans="3:13" x14ac:dyDescent="0.25">
      <c r="C707" s="83"/>
      <c r="D707" s="48"/>
      <c r="E707" s="46"/>
      <c r="F707" s="49"/>
      <c r="G707" s="49"/>
      <c r="H707" s="44"/>
      <c r="I707" s="45"/>
      <c r="J707" s="49"/>
      <c r="K707" s="49"/>
      <c r="M707" s="50"/>
    </row>
    <row r="708" spans="3:13" x14ac:dyDescent="0.25">
      <c r="C708" s="83"/>
      <c r="D708" s="48"/>
      <c r="E708" s="46"/>
      <c r="F708" s="49"/>
      <c r="G708" s="49"/>
      <c r="H708" s="44"/>
      <c r="I708" s="45"/>
      <c r="J708" s="49"/>
      <c r="K708" s="49"/>
      <c r="M708" s="50"/>
    </row>
    <row r="709" spans="3:13" x14ac:dyDescent="0.25">
      <c r="C709" s="83"/>
      <c r="D709" s="48"/>
      <c r="E709" s="46"/>
      <c r="F709" s="49"/>
      <c r="G709" s="49"/>
      <c r="H709" s="44"/>
      <c r="I709" s="45"/>
      <c r="J709" s="49"/>
      <c r="K709" s="49"/>
      <c r="M709" s="50"/>
    </row>
    <row r="710" spans="3:13" x14ac:dyDescent="0.25">
      <c r="C710" s="83"/>
      <c r="D710" s="48"/>
      <c r="E710" s="46"/>
      <c r="F710" s="49"/>
      <c r="G710" s="49"/>
      <c r="H710" s="44"/>
      <c r="I710" s="45"/>
      <c r="J710" s="49"/>
      <c r="K710" s="49"/>
      <c r="M710" s="50"/>
    </row>
    <row r="711" spans="3:13" x14ac:dyDescent="0.25">
      <c r="C711" s="83"/>
      <c r="D711" s="48"/>
      <c r="E711" s="46"/>
      <c r="F711" s="49"/>
      <c r="G711" s="49"/>
      <c r="H711" s="44"/>
      <c r="I711" s="45"/>
      <c r="J711" s="49"/>
      <c r="K711" s="49"/>
      <c r="M711" s="50"/>
    </row>
    <row r="712" spans="3:13" x14ac:dyDescent="0.25">
      <c r="C712" s="83"/>
      <c r="D712" s="48"/>
      <c r="E712" s="46"/>
      <c r="F712" s="49"/>
      <c r="G712" s="49"/>
      <c r="H712" s="44"/>
      <c r="I712" s="45"/>
      <c r="J712" s="49"/>
      <c r="K712" s="49"/>
      <c r="M712" s="50"/>
    </row>
    <row r="713" spans="3:13" x14ac:dyDescent="0.25">
      <c r="C713" s="83"/>
      <c r="D713" s="48"/>
      <c r="E713" s="46"/>
      <c r="F713" s="49"/>
      <c r="G713" s="49"/>
      <c r="H713" s="44"/>
      <c r="I713" s="45"/>
      <c r="J713" s="49"/>
      <c r="K713" s="49"/>
      <c r="M713" s="50"/>
    </row>
    <row r="714" spans="3:13" x14ac:dyDescent="0.25">
      <c r="C714" s="83"/>
      <c r="D714" s="48"/>
      <c r="E714" s="46"/>
      <c r="F714" s="49"/>
      <c r="G714" s="49"/>
      <c r="H714" s="44"/>
      <c r="I714" s="45"/>
      <c r="J714" s="49"/>
      <c r="K714" s="49"/>
      <c r="M714" s="50"/>
    </row>
    <row r="715" spans="3:13" x14ac:dyDescent="0.25">
      <c r="C715" s="83"/>
      <c r="D715" s="48"/>
      <c r="E715" s="46"/>
      <c r="F715" s="49"/>
      <c r="G715" s="49"/>
      <c r="H715" s="44"/>
      <c r="I715" s="45"/>
      <c r="J715" s="49"/>
      <c r="K715" s="49"/>
      <c r="M715" s="50"/>
    </row>
    <row r="716" spans="3:13" x14ac:dyDescent="0.25">
      <c r="C716" s="83"/>
      <c r="D716" s="48"/>
      <c r="E716" s="46"/>
      <c r="F716" s="49"/>
      <c r="G716" s="49"/>
      <c r="H716" s="44"/>
      <c r="I716" s="45"/>
      <c r="J716" s="49"/>
      <c r="K716" s="49"/>
      <c r="M716" s="50"/>
    </row>
    <row r="717" spans="3:13" x14ac:dyDescent="0.25">
      <c r="C717" s="83"/>
      <c r="D717" s="48"/>
      <c r="E717" s="46"/>
      <c r="F717" s="49"/>
      <c r="G717" s="49"/>
      <c r="H717" s="44"/>
      <c r="I717" s="45"/>
      <c r="J717" s="49"/>
      <c r="K717" s="49"/>
      <c r="M717" s="50"/>
    </row>
    <row r="718" spans="3:13" x14ac:dyDescent="0.25">
      <c r="C718" s="83"/>
      <c r="D718" s="48"/>
      <c r="E718" s="46"/>
      <c r="F718" s="49"/>
      <c r="G718" s="49"/>
      <c r="H718" s="44"/>
      <c r="I718" s="45"/>
      <c r="J718" s="49"/>
      <c r="K718" s="49"/>
      <c r="M718" s="50"/>
    </row>
    <row r="719" spans="3:13" x14ac:dyDescent="0.25">
      <c r="C719" s="83"/>
      <c r="D719" s="48"/>
      <c r="E719" s="46"/>
      <c r="F719" s="49"/>
      <c r="G719" s="49"/>
      <c r="H719" s="44"/>
      <c r="I719" s="45"/>
      <c r="J719" s="49"/>
      <c r="K719" s="49"/>
      <c r="M719" s="50"/>
    </row>
    <row r="720" spans="3:13" x14ac:dyDescent="0.25">
      <c r="C720" s="83"/>
      <c r="D720" s="48"/>
      <c r="E720" s="46"/>
      <c r="F720" s="49"/>
      <c r="G720" s="49"/>
      <c r="H720" s="44"/>
      <c r="I720" s="45"/>
      <c r="J720" s="49"/>
      <c r="K720" s="49"/>
      <c r="M720" s="50"/>
    </row>
    <row r="721" spans="3:13" x14ac:dyDescent="0.25">
      <c r="C721" s="83"/>
      <c r="D721" s="48"/>
      <c r="E721" s="46"/>
      <c r="F721" s="49"/>
      <c r="G721" s="49"/>
      <c r="H721" s="44"/>
      <c r="I721" s="45"/>
      <c r="J721" s="49"/>
      <c r="K721" s="49"/>
      <c r="M721" s="50"/>
    </row>
    <row r="722" spans="3:13" x14ac:dyDescent="0.25">
      <c r="C722" s="83"/>
      <c r="D722" s="48"/>
      <c r="E722" s="46"/>
      <c r="F722" s="49"/>
      <c r="G722" s="49"/>
      <c r="H722" s="44"/>
      <c r="I722" s="45"/>
      <c r="J722" s="49"/>
      <c r="K722" s="49"/>
      <c r="M722" s="50"/>
    </row>
    <row r="723" spans="3:13" x14ac:dyDescent="0.25">
      <c r="C723" s="83"/>
      <c r="D723" s="48"/>
      <c r="E723" s="46"/>
      <c r="F723" s="49"/>
      <c r="G723" s="49"/>
      <c r="H723" s="44"/>
      <c r="I723" s="45"/>
      <c r="J723" s="49"/>
      <c r="K723" s="49"/>
      <c r="M723" s="50"/>
    </row>
    <row r="724" spans="3:13" x14ac:dyDescent="0.25">
      <c r="C724" s="83"/>
      <c r="D724" s="48"/>
      <c r="E724" s="46"/>
      <c r="F724" s="49"/>
      <c r="G724" s="49"/>
      <c r="H724" s="44"/>
      <c r="I724" s="45"/>
      <c r="J724" s="49"/>
      <c r="K724" s="49"/>
      <c r="M724" s="50"/>
    </row>
    <row r="725" spans="3:13" x14ac:dyDescent="0.25">
      <c r="C725" s="83"/>
      <c r="D725" s="48"/>
      <c r="E725" s="46"/>
      <c r="F725" s="49"/>
      <c r="G725" s="49"/>
      <c r="H725" s="44"/>
      <c r="I725" s="45"/>
      <c r="J725" s="49"/>
      <c r="K725" s="49"/>
      <c r="M725" s="50"/>
    </row>
    <row r="726" spans="3:13" x14ac:dyDescent="0.25">
      <c r="C726" s="83"/>
      <c r="D726" s="48"/>
      <c r="E726" s="46"/>
      <c r="F726" s="49"/>
      <c r="G726" s="49"/>
      <c r="H726" s="44"/>
      <c r="I726" s="45"/>
      <c r="J726" s="49"/>
      <c r="K726" s="49"/>
      <c r="M726" s="50"/>
    </row>
    <row r="727" spans="3:13" x14ac:dyDescent="0.25">
      <c r="C727" s="83"/>
      <c r="D727" s="48"/>
      <c r="E727" s="46"/>
      <c r="F727" s="49"/>
      <c r="G727" s="49"/>
      <c r="H727" s="44"/>
      <c r="I727" s="45"/>
      <c r="J727" s="49"/>
      <c r="K727" s="49"/>
      <c r="M727" s="50"/>
    </row>
    <row r="728" spans="3:13" x14ac:dyDescent="0.25">
      <c r="C728" s="83"/>
      <c r="D728" s="48"/>
      <c r="E728" s="46"/>
      <c r="F728" s="49"/>
      <c r="G728" s="49"/>
      <c r="H728" s="44"/>
      <c r="I728" s="45"/>
      <c r="J728" s="49"/>
      <c r="K728" s="49"/>
      <c r="M728" s="50"/>
    </row>
    <row r="729" spans="3:13" x14ac:dyDescent="0.25">
      <c r="C729" s="83"/>
      <c r="D729" s="48"/>
      <c r="E729" s="46"/>
      <c r="F729" s="49"/>
      <c r="G729" s="49"/>
      <c r="H729" s="44"/>
      <c r="I729" s="45"/>
      <c r="J729" s="49"/>
      <c r="K729" s="49"/>
      <c r="M729" s="50"/>
    </row>
    <row r="730" spans="3:13" x14ac:dyDescent="0.25">
      <c r="C730" s="83"/>
      <c r="D730" s="48"/>
      <c r="E730" s="46"/>
      <c r="F730" s="49"/>
      <c r="G730" s="49"/>
      <c r="H730" s="44"/>
      <c r="I730" s="45"/>
      <c r="J730" s="49"/>
      <c r="K730" s="49"/>
      <c r="M730" s="50"/>
    </row>
    <row r="731" spans="3:13" x14ac:dyDescent="0.25">
      <c r="C731" s="83"/>
      <c r="D731" s="48"/>
      <c r="E731" s="46"/>
      <c r="F731" s="49"/>
      <c r="G731" s="49"/>
      <c r="H731" s="44"/>
      <c r="I731" s="45"/>
      <c r="J731" s="49"/>
      <c r="K731" s="49"/>
      <c r="M731" s="50"/>
    </row>
    <row r="732" spans="3:13" x14ac:dyDescent="0.25">
      <c r="C732" s="83"/>
      <c r="D732" s="48"/>
      <c r="E732" s="46"/>
      <c r="F732" s="49"/>
      <c r="G732" s="49"/>
      <c r="H732" s="44"/>
      <c r="I732" s="45"/>
      <c r="J732" s="49"/>
      <c r="K732" s="49"/>
      <c r="M732" s="50"/>
    </row>
    <row r="733" spans="3:13" x14ac:dyDescent="0.25">
      <c r="C733" s="83"/>
      <c r="D733" s="48"/>
      <c r="E733" s="46"/>
      <c r="F733" s="49"/>
      <c r="G733" s="49"/>
      <c r="H733" s="44"/>
      <c r="I733" s="45"/>
      <c r="J733" s="49"/>
      <c r="K733" s="49"/>
      <c r="M733" s="50"/>
    </row>
    <row r="734" spans="3:13" x14ac:dyDescent="0.25">
      <c r="C734" s="83"/>
      <c r="D734" s="48"/>
      <c r="E734" s="46"/>
      <c r="F734" s="49"/>
      <c r="G734" s="49"/>
      <c r="H734" s="44"/>
      <c r="I734" s="45"/>
      <c r="J734" s="49"/>
      <c r="K734" s="49"/>
      <c r="M734" s="50"/>
    </row>
    <row r="735" spans="3:13" x14ac:dyDescent="0.25">
      <c r="C735" s="83"/>
      <c r="D735" s="48"/>
      <c r="E735" s="46"/>
      <c r="F735" s="49"/>
      <c r="G735" s="49"/>
      <c r="H735" s="44"/>
      <c r="I735" s="45"/>
      <c r="J735" s="49"/>
      <c r="K735" s="49"/>
      <c r="M735" s="50"/>
    </row>
    <row r="736" spans="3:13" x14ac:dyDescent="0.25">
      <c r="C736" s="83"/>
      <c r="D736" s="48"/>
      <c r="E736" s="46"/>
      <c r="F736" s="49"/>
      <c r="G736" s="49"/>
      <c r="H736" s="44"/>
      <c r="I736" s="45"/>
      <c r="J736" s="49"/>
      <c r="K736" s="49"/>
      <c r="M736" s="50"/>
    </row>
    <row r="737" spans="3:13" x14ac:dyDescent="0.25">
      <c r="C737" s="83"/>
      <c r="D737" s="48"/>
      <c r="E737" s="46"/>
      <c r="F737" s="49"/>
      <c r="G737" s="49"/>
      <c r="H737" s="44"/>
      <c r="I737" s="45"/>
      <c r="J737" s="49"/>
      <c r="K737" s="49"/>
      <c r="M737" s="50"/>
    </row>
    <row r="738" spans="3:13" x14ac:dyDescent="0.25">
      <c r="C738" s="83"/>
      <c r="D738" s="48"/>
      <c r="E738" s="46"/>
      <c r="F738" s="49"/>
      <c r="G738" s="49"/>
      <c r="H738" s="44"/>
      <c r="I738" s="45"/>
      <c r="J738" s="49"/>
      <c r="K738" s="49"/>
      <c r="M738" s="50"/>
    </row>
    <row r="739" spans="3:13" x14ac:dyDescent="0.25">
      <c r="C739" s="83"/>
      <c r="D739" s="48"/>
      <c r="E739" s="46"/>
      <c r="F739" s="49"/>
      <c r="G739" s="49"/>
      <c r="H739" s="44"/>
      <c r="I739" s="45"/>
      <c r="J739" s="49"/>
      <c r="K739" s="49"/>
      <c r="M739" s="50"/>
    </row>
    <row r="740" spans="3:13" x14ac:dyDescent="0.25">
      <c r="C740" s="83"/>
      <c r="D740" s="48"/>
      <c r="E740" s="46"/>
      <c r="F740" s="49"/>
      <c r="G740" s="49"/>
      <c r="H740" s="44"/>
      <c r="I740" s="45"/>
      <c r="J740" s="49"/>
      <c r="K740" s="49"/>
      <c r="M740" s="50"/>
    </row>
    <row r="741" spans="3:13" x14ac:dyDescent="0.25">
      <c r="C741" s="83"/>
      <c r="D741" s="48"/>
      <c r="E741" s="46"/>
      <c r="F741" s="49"/>
      <c r="G741" s="49"/>
      <c r="H741" s="44"/>
      <c r="I741" s="45"/>
      <c r="J741" s="49"/>
      <c r="K741" s="49"/>
      <c r="M741" s="50"/>
    </row>
    <row r="742" spans="3:13" x14ac:dyDescent="0.25">
      <c r="C742" s="83"/>
      <c r="D742" s="48"/>
      <c r="E742" s="46"/>
      <c r="F742" s="49"/>
      <c r="G742" s="49"/>
      <c r="H742" s="44"/>
      <c r="I742" s="45"/>
      <c r="J742" s="49"/>
      <c r="K742" s="49"/>
      <c r="M742" s="50"/>
    </row>
    <row r="743" spans="3:13" x14ac:dyDescent="0.25">
      <c r="C743" s="83"/>
      <c r="D743" s="48"/>
      <c r="E743" s="46"/>
      <c r="F743" s="49"/>
      <c r="G743" s="49"/>
      <c r="H743" s="44"/>
      <c r="I743" s="45"/>
      <c r="J743" s="49"/>
      <c r="K743" s="49"/>
      <c r="M743" s="50"/>
    </row>
    <row r="744" spans="3:13" x14ac:dyDescent="0.25">
      <c r="C744" s="83"/>
      <c r="D744" s="48"/>
      <c r="E744" s="46"/>
      <c r="F744" s="49"/>
      <c r="G744" s="49"/>
      <c r="H744" s="44"/>
      <c r="I744" s="45"/>
      <c r="J744" s="49"/>
      <c r="K744" s="49"/>
      <c r="M744" s="50"/>
    </row>
    <row r="745" spans="3:13" x14ac:dyDescent="0.25">
      <c r="C745" s="83"/>
      <c r="D745" s="48"/>
      <c r="E745" s="46"/>
      <c r="F745" s="49"/>
      <c r="G745" s="49"/>
      <c r="H745" s="44"/>
      <c r="I745" s="45"/>
      <c r="J745" s="49"/>
      <c r="K745" s="49"/>
      <c r="M745" s="50"/>
    </row>
    <row r="746" spans="3:13" x14ac:dyDescent="0.25">
      <c r="C746" s="83"/>
      <c r="D746" s="48"/>
      <c r="E746" s="46"/>
      <c r="F746" s="49"/>
      <c r="G746" s="49"/>
      <c r="H746" s="44"/>
      <c r="I746" s="45"/>
      <c r="J746" s="49"/>
      <c r="K746" s="49"/>
      <c r="M746" s="50"/>
    </row>
    <row r="747" spans="3:13" x14ac:dyDescent="0.25">
      <c r="C747" s="83"/>
      <c r="D747" s="48"/>
      <c r="E747" s="46"/>
      <c r="F747" s="49"/>
      <c r="G747" s="49"/>
      <c r="H747" s="44"/>
      <c r="I747" s="45"/>
      <c r="J747" s="49"/>
      <c r="K747" s="49"/>
      <c r="M747" s="50"/>
    </row>
    <row r="748" spans="3:13" x14ac:dyDescent="0.25">
      <c r="C748" s="83"/>
      <c r="D748" s="48"/>
      <c r="E748" s="46"/>
      <c r="F748" s="49"/>
      <c r="G748" s="49"/>
      <c r="H748" s="44"/>
      <c r="I748" s="45"/>
      <c r="J748" s="49"/>
      <c r="K748" s="49"/>
      <c r="M748" s="50"/>
    </row>
    <row r="749" spans="3:13" x14ac:dyDescent="0.25">
      <c r="C749" s="83"/>
      <c r="D749" s="48"/>
      <c r="E749" s="46"/>
      <c r="F749" s="49"/>
      <c r="G749" s="49"/>
      <c r="H749" s="44"/>
      <c r="I749" s="45"/>
      <c r="J749" s="49"/>
      <c r="K749" s="49"/>
      <c r="M749" s="50"/>
    </row>
    <row r="750" spans="3:13" x14ac:dyDescent="0.25">
      <c r="C750" s="83"/>
      <c r="D750" s="48"/>
      <c r="E750" s="46"/>
      <c r="F750" s="49"/>
      <c r="G750" s="49"/>
      <c r="H750" s="44"/>
      <c r="I750" s="45"/>
      <c r="J750" s="49"/>
      <c r="K750" s="49"/>
      <c r="M750" s="50"/>
    </row>
    <row r="751" spans="3:13" x14ac:dyDescent="0.25">
      <c r="C751" s="83"/>
      <c r="D751" s="48"/>
      <c r="E751" s="46"/>
      <c r="F751" s="49"/>
      <c r="G751" s="49"/>
      <c r="H751" s="44"/>
      <c r="I751" s="45"/>
      <c r="J751" s="49"/>
      <c r="K751" s="49"/>
      <c r="M751" s="50"/>
    </row>
    <row r="752" spans="3:13" x14ac:dyDescent="0.25">
      <c r="C752" s="83"/>
      <c r="D752" s="48"/>
      <c r="E752" s="46"/>
      <c r="F752" s="49"/>
      <c r="G752" s="49"/>
      <c r="H752" s="44"/>
      <c r="I752" s="45"/>
      <c r="J752" s="49"/>
      <c r="K752" s="49"/>
      <c r="M752" s="50"/>
    </row>
    <row r="753" spans="3:13" x14ac:dyDescent="0.25">
      <c r="C753" s="83"/>
      <c r="D753" s="48"/>
      <c r="E753" s="46"/>
      <c r="F753" s="49"/>
      <c r="G753" s="49"/>
      <c r="H753" s="44"/>
      <c r="I753" s="45"/>
      <c r="J753" s="49"/>
      <c r="K753" s="49"/>
      <c r="M753" s="50"/>
    </row>
    <row r="754" spans="3:13" x14ac:dyDescent="0.25">
      <c r="C754" s="83"/>
      <c r="D754" s="48"/>
      <c r="E754" s="46"/>
      <c r="F754" s="49"/>
      <c r="G754" s="49"/>
      <c r="H754" s="44"/>
      <c r="I754" s="45"/>
      <c r="J754" s="49"/>
      <c r="K754" s="49"/>
      <c r="M754" s="50"/>
    </row>
    <row r="755" spans="3:13" x14ac:dyDescent="0.25">
      <c r="C755" s="83"/>
      <c r="D755" s="48"/>
      <c r="E755" s="46"/>
      <c r="F755" s="49"/>
      <c r="G755" s="49"/>
      <c r="H755" s="44"/>
      <c r="I755" s="45"/>
      <c r="J755" s="49"/>
      <c r="K755" s="49"/>
      <c r="M755" s="50"/>
    </row>
    <row r="756" spans="3:13" x14ac:dyDescent="0.25">
      <c r="C756" s="83"/>
      <c r="D756" s="48"/>
      <c r="E756" s="46"/>
      <c r="F756" s="49"/>
      <c r="G756" s="49"/>
      <c r="H756" s="44"/>
      <c r="I756" s="45"/>
      <c r="J756" s="49"/>
      <c r="K756" s="49"/>
      <c r="M756" s="50"/>
    </row>
    <row r="757" spans="3:13" x14ac:dyDescent="0.25">
      <c r="C757" s="83"/>
      <c r="D757" s="48"/>
      <c r="E757" s="46"/>
      <c r="F757" s="49"/>
      <c r="G757" s="49"/>
      <c r="H757" s="44"/>
      <c r="I757" s="45"/>
      <c r="J757" s="49"/>
      <c r="K757" s="49"/>
      <c r="M757" s="50"/>
    </row>
    <row r="758" spans="3:13" x14ac:dyDescent="0.25">
      <c r="C758" s="83"/>
      <c r="D758" s="48"/>
      <c r="E758" s="46"/>
      <c r="F758" s="49"/>
      <c r="G758" s="49"/>
      <c r="H758" s="44"/>
      <c r="I758" s="45"/>
      <c r="J758" s="49"/>
      <c r="K758" s="49"/>
      <c r="M758" s="50"/>
    </row>
    <row r="759" spans="3:13" x14ac:dyDescent="0.25">
      <c r="C759" s="83"/>
      <c r="D759" s="48"/>
      <c r="E759" s="46"/>
      <c r="F759" s="49"/>
      <c r="G759" s="49"/>
      <c r="H759" s="44"/>
      <c r="I759" s="45"/>
      <c r="J759" s="49"/>
      <c r="K759" s="49"/>
      <c r="M759" s="50"/>
    </row>
    <row r="760" spans="3:13" x14ac:dyDescent="0.25">
      <c r="C760" s="83"/>
      <c r="D760" s="48"/>
      <c r="E760" s="46"/>
      <c r="F760" s="49"/>
      <c r="G760" s="49"/>
      <c r="H760" s="44"/>
      <c r="I760" s="45"/>
      <c r="J760" s="49"/>
      <c r="K760" s="49"/>
      <c r="M760" s="50"/>
    </row>
    <row r="761" spans="3:13" x14ac:dyDescent="0.25">
      <c r="C761" s="83"/>
      <c r="D761" s="48"/>
      <c r="E761" s="46"/>
      <c r="F761" s="49"/>
      <c r="G761" s="49"/>
      <c r="H761" s="44"/>
      <c r="I761" s="45"/>
      <c r="J761" s="49"/>
      <c r="K761" s="49"/>
      <c r="M761" s="50"/>
    </row>
    <row r="762" spans="3:13" x14ac:dyDescent="0.25">
      <c r="C762" s="83"/>
      <c r="D762" s="48"/>
      <c r="E762" s="46"/>
      <c r="F762" s="49"/>
      <c r="G762" s="49"/>
      <c r="H762" s="44"/>
      <c r="I762" s="45"/>
      <c r="J762" s="49"/>
      <c r="K762" s="49"/>
      <c r="M762" s="50"/>
    </row>
    <row r="763" spans="3:13" x14ac:dyDescent="0.25">
      <c r="C763" s="83"/>
      <c r="D763" s="48"/>
      <c r="E763" s="46"/>
      <c r="F763" s="49"/>
      <c r="G763" s="49"/>
      <c r="H763" s="44"/>
      <c r="I763" s="45"/>
      <c r="J763" s="49"/>
      <c r="K763" s="49"/>
      <c r="M763" s="50"/>
    </row>
    <row r="764" spans="3:13" x14ac:dyDescent="0.25">
      <c r="C764" s="83"/>
      <c r="D764" s="48"/>
      <c r="E764" s="46"/>
      <c r="F764" s="49"/>
      <c r="G764" s="49"/>
      <c r="H764" s="44"/>
      <c r="I764" s="45"/>
      <c r="J764" s="49"/>
      <c r="K764" s="49"/>
      <c r="M764" s="50"/>
    </row>
    <row r="765" spans="3:13" x14ac:dyDescent="0.25">
      <c r="C765" s="83"/>
      <c r="D765" s="48"/>
      <c r="E765" s="46"/>
      <c r="F765" s="49"/>
      <c r="G765" s="49"/>
      <c r="H765" s="44"/>
      <c r="I765" s="45"/>
      <c r="J765" s="49"/>
      <c r="K765" s="49"/>
      <c r="M765" s="50"/>
    </row>
    <row r="766" spans="3:13" x14ac:dyDescent="0.25">
      <c r="C766" s="83"/>
      <c r="D766" s="48"/>
      <c r="E766" s="46"/>
      <c r="F766" s="49"/>
      <c r="G766" s="49"/>
      <c r="H766" s="44"/>
      <c r="I766" s="45"/>
      <c r="J766" s="49"/>
      <c r="K766" s="49"/>
      <c r="M766" s="50"/>
    </row>
    <row r="767" spans="3:13" x14ac:dyDescent="0.25">
      <c r="C767" s="83"/>
      <c r="D767" s="48"/>
      <c r="E767" s="46"/>
      <c r="F767" s="49"/>
      <c r="G767" s="49"/>
      <c r="H767" s="44"/>
      <c r="I767" s="45"/>
      <c r="J767" s="49"/>
      <c r="K767" s="49"/>
      <c r="M767" s="50"/>
    </row>
    <row r="768" spans="3:13" x14ac:dyDescent="0.25">
      <c r="C768" s="83"/>
      <c r="D768" s="48"/>
      <c r="E768" s="46"/>
      <c r="F768" s="49"/>
      <c r="G768" s="49"/>
      <c r="H768" s="44"/>
      <c r="I768" s="45"/>
      <c r="J768" s="49"/>
      <c r="K768" s="49"/>
      <c r="M768" s="50"/>
    </row>
    <row r="769" spans="3:13" x14ac:dyDescent="0.25">
      <c r="C769" s="83"/>
      <c r="D769" s="48"/>
      <c r="E769" s="46"/>
      <c r="F769" s="49"/>
      <c r="G769" s="49"/>
      <c r="H769" s="44"/>
      <c r="I769" s="45"/>
      <c r="J769" s="49"/>
      <c r="K769" s="49"/>
      <c r="M769" s="50"/>
    </row>
    <row r="770" spans="3:13" x14ac:dyDescent="0.25">
      <c r="C770" s="83"/>
      <c r="D770" s="48"/>
      <c r="E770" s="46"/>
      <c r="F770" s="49"/>
      <c r="G770" s="49"/>
      <c r="H770" s="44"/>
      <c r="I770" s="45"/>
      <c r="J770" s="49"/>
      <c r="K770" s="49"/>
      <c r="M770" s="50"/>
    </row>
    <row r="771" spans="3:13" x14ac:dyDescent="0.25">
      <c r="C771" s="83"/>
      <c r="D771" s="48"/>
      <c r="E771" s="46"/>
      <c r="F771" s="49"/>
      <c r="G771" s="49"/>
      <c r="H771" s="44"/>
      <c r="I771" s="45"/>
      <c r="J771" s="49"/>
      <c r="K771" s="49"/>
      <c r="M771" s="50"/>
    </row>
    <row r="772" spans="3:13" x14ac:dyDescent="0.25">
      <c r="C772" s="83"/>
      <c r="D772" s="48"/>
      <c r="E772" s="46"/>
      <c r="F772" s="49"/>
      <c r="G772" s="49"/>
      <c r="H772" s="44"/>
      <c r="I772" s="45"/>
      <c r="J772" s="49"/>
      <c r="K772" s="49"/>
      <c r="M772" s="50"/>
    </row>
    <row r="773" spans="3:13" x14ac:dyDescent="0.25">
      <c r="C773" s="83"/>
      <c r="D773" s="48"/>
      <c r="E773" s="46"/>
      <c r="F773" s="49"/>
      <c r="G773" s="49"/>
      <c r="H773" s="44"/>
      <c r="I773" s="45"/>
      <c r="J773" s="49"/>
      <c r="K773" s="49"/>
      <c r="M773" s="50"/>
    </row>
    <row r="774" spans="3:13" x14ac:dyDescent="0.25">
      <c r="C774" s="83"/>
      <c r="D774" s="48"/>
      <c r="E774" s="46"/>
      <c r="F774" s="49"/>
      <c r="G774" s="49"/>
      <c r="H774" s="44"/>
      <c r="I774" s="45"/>
      <c r="J774" s="49"/>
      <c r="K774" s="49"/>
      <c r="M774" s="50"/>
    </row>
    <row r="775" spans="3:13" x14ac:dyDescent="0.25">
      <c r="C775" s="83"/>
      <c r="D775" s="48"/>
      <c r="E775" s="46"/>
      <c r="F775" s="49"/>
      <c r="G775" s="49"/>
      <c r="H775" s="44"/>
      <c r="I775" s="45"/>
      <c r="J775" s="49"/>
      <c r="K775" s="49"/>
      <c r="M775" s="50"/>
    </row>
    <row r="776" spans="3:13" x14ac:dyDescent="0.25">
      <c r="C776" s="83"/>
      <c r="D776" s="48"/>
      <c r="E776" s="46"/>
      <c r="F776" s="49"/>
      <c r="G776" s="49"/>
      <c r="H776" s="44"/>
      <c r="I776" s="45"/>
      <c r="J776" s="49"/>
      <c r="K776" s="49"/>
      <c r="M776" s="50"/>
    </row>
    <row r="777" spans="3:13" x14ac:dyDescent="0.25">
      <c r="C777" s="83"/>
      <c r="D777" s="48"/>
      <c r="E777" s="46"/>
      <c r="F777" s="49"/>
      <c r="G777" s="49"/>
      <c r="H777" s="44"/>
      <c r="I777" s="45"/>
      <c r="J777" s="49"/>
      <c r="K777" s="49"/>
      <c r="M777" s="50"/>
    </row>
    <row r="778" spans="3:13" x14ac:dyDescent="0.25">
      <c r="C778" s="83"/>
      <c r="D778" s="48"/>
      <c r="E778" s="46"/>
      <c r="F778" s="49"/>
      <c r="G778" s="49"/>
      <c r="H778" s="44"/>
      <c r="I778" s="45"/>
      <c r="J778" s="49"/>
      <c r="K778" s="49"/>
      <c r="M778" s="50"/>
    </row>
    <row r="779" spans="3:13" x14ac:dyDescent="0.25">
      <c r="C779" s="83"/>
      <c r="D779" s="48"/>
      <c r="E779" s="46"/>
      <c r="F779" s="49"/>
      <c r="G779" s="49"/>
      <c r="H779" s="44"/>
      <c r="I779" s="45"/>
      <c r="J779" s="49"/>
      <c r="K779" s="49"/>
      <c r="M779" s="50"/>
    </row>
    <row r="780" spans="3:13" x14ac:dyDescent="0.25">
      <c r="C780" s="83"/>
      <c r="D780" s="48"/>
      <c r="E780" s="46"/>
      <c r="F780" s="49"/>
      <c r="G780" s="49"/>
      <c r="H780" s="44"/>
      <c r="I780" s="45"/>
      <c r="J780" s="49"/>
      <c r="K780" s="49"/>
      <c r="M780" s="50"/>
    </row>
    <row r="781" spans="3:13" x14ac:dyDescent="0.25">
      <c r="C781" s="83"/>
      <c r="D781" s="48"/>
      <c r="E781" s="46"/>
      <c r="F781" s="49"/>
      <c r="G781" s="49"/>
      <c r="H781" s="44"/>
      <c r="I781" s="45"/>
      <c r="J781" s="49"/>
      <c r="K781" s="49"/>
      <c r="M781" s="50"/>
    </row>
    <row r="782" spans="3:13" x14ac:dyDescent="0.25">
      <c r="C782" s="83"/>
      <c r="D782" s="48"/>
      <c r="E782" s="46"/>
      <c r="F782" s="49"/>
      <c r="G782" s="49"/>
      <c r="H782" s="44"/>
      <c r="I782" s="45"/>
      <c r="J782" s="49"/>
      <c r="K782" s="49"/>
      <c r="M782" s="50"/>
    </row>
    <row r="783" spans="3:13" x14ac:dyDescent="0.25">
      <c r="C783" s="83"/>
      <c r="D783" s="48"/>
      <c r="E783" s="46"/>
      <c r="F783" s="49"/>
      <c r="G783" s="49"/>
      <c r="H783" s="44"/>
      <c r="I783" s="45"/>
      <c r="J783" s="49"/>
      <c r="K783" s="49"/>
      <c r="M783" s="50"/>
    </row>
    <row r="784" spans="3:13" x14ac:dyDescent="0.25">
      <c r="C784" s="83"/>
      <c r="D784" s="48"/>
      <c r="E784" s="46"/>
      <c r="F784" s="49"/>
      <c r="G784" s="49"/>
      <c r="H784" s="44"/>
      <c r="I784" s="45"/>
      <c r="J784" s="49"/>
      <c r="K784" s="49"/>
      <c r="M784" s="50"/>
    </row>
    <row r="785" spans="3:13" x14ac:dyDescent="0.25">
      <c r="C785" s="83"/>
      <c r="D785" s="48"/>
      <c r="E785" s="46"/>
      <c r="F785" s="49"/>
      <c r="G785" s="49"/>
      <c r="H785" s="44"/>
      <c r="I785" s="45"/>
      <c r="J785" s="49"/>
      <c r="K785" s="49"/>
      <c r="M785" s="50"/>
    </row>
    <row r="786" spans="3:13" x14ac:dyDescent="0.25">
      <c r="C786" s="83"/>
      <c r="D786" s="48"/>
      <c r="E786" s="46"/>
      <c r="F786" s="49"/>
      <c r="G786" s="49"/>
      <c r="H786" s="44"/>
      <c r="I786" s="45"/>
      <c r="J786" s="49"/>
      <c r="K786" s="49"/>
      <c r="M786" s="50"/>
    </row>
    <row r="787" spans="3:13" x14ac:dyDescent="0.25">
      <c r="C787" s="83"/>
      <c r="D787" s="48"/>
      <c r="E787" s="46"/>
      <c r="F787" s="49"/>
      <c r="G787" s="49"/>
      <c r="H787" s="44"/>
      <c r="I787" s="45"/>
      <c r="J787" s="49"/>
      <c r="K787" s="49"/>
      <c r="M787" s="50"/>
    </row>
    <row r="788" spans="3:13" x14ac:dyDescent="0.25">
      <c r="C788" s="83"/>
      <c r="D788" s="48"/>
      <c r="E788" s="46"/>
      <c r="F788" s="49"/>
      <c r="G788" s="49"/>
      <c r="H788" s="44"/>
      <c r="I788" s="45"/>
      <c r="J788" s="49"/>
      <c r="K788" s="49"/>
      <c r="M788" s="50"/>
    </row>
    <row r="789" spans="3:13" x14ac:dyDescent="0.25">
      <c r="C789" s="83"/>
      <c r="D789" s="48"/>
      <c r="E789" s="46"/>
      <c r="F789" s="49"/>
      <c r="G789" s="49"/>
      <c r="H789" s="44"/>
      <c r="I789" s="45"/>
      <c r="J789" s="49"/>
      <c r="K789" s="49"/>
      <c r="M789" s="50"/>
    </row>
    <row r="790" spans="3:13" x14ac:dyDescent="0.25">
      <c r="C790" s="83"/>
      <c r="D790" s="48"/>
      <c r="E790" s="46"/>
      <c r="F790" s="49"/>
      <c r="G790" s="49"/>
      <c r="H790" s="44"/>
      <c r="I790" s="45"/>
      <c r="J790" s="49"/>
      <c r="K790" s="49"/>
      <c r="M790" s="50"/>
    </row>
    <row r="791" spans="3:13" x14ac:dyDescent="0.25">
      <c r="C791" s="83"/>
      <c r="D791" s="48"/>
      <c r="E791" s="46"/>
      <c r="F791" s="49"/>
      <c r="G791" s="49"/>
      <c r="H791" s="44"/>
      <c r="I791" s="45"/>
      <c r="J791" s="49"/>
      <c r="K791" s="49"/>
      <c r="M791" s="50"/>
    </row>
    <row r="792" spans="3:13" x14ac:dyDescent="0.25">
      <c r="C792" s="83"/>
      <c r="D792" s="48"/>
      <c r="E792" s="46"/>
      <c r="F792" s="49"/>
      <c r="G792" s="49"/>
      <c r="H792" s="44"/>
      <c r="I792" s="45"/>
      <c r="J792" s="49"/>
      <c r="K792" s="49"/>
      <c r="M792" s="50"/>
    </row>
    <row r="793" spans="3:13" x14ac:dyDescent="0.25">
      <c r="C793" s="83"/>
      <c r="D793" s="48"/>
      <c r="E793" s="46"/>
      <c r="F793" s="49"/>
      <c r="G793" s="49"/>
      <c r="H793" s="44"/>
      <c r="I793" s="45"/>
      <c r="J793" s="49"/>
      <c r="K793" s="49"/>
      <c r="M793" s="50"/>
    </row>
    <row r="794" spans="3:13" x14ac:dyDescent="0.25">
      <c r="C794" s="83"/>
      <c r="D794" s="48"/>
      <c r="E794" s="46"/>
      <c r="F794" s="49"/>
      <c r="G794" s="49"/>
      <c r="H794" s="44"/>
      <c r="I794" s="45"/>
      <c r="J794" s="49"/>
      <c r="K794" s="49"/>
      <c r="M794" s="50"/>
    </row>
    <row r="795" spans="3:13" x14ac:dyDescent="0.25">
      <c r="C795" s="83"/>
      <c r="D795" s="48"/>
      <c r="E795" s="46"/>
      <c r="F795" s="49"/>
      <c r="G795" s="49"/>
      <c r="H795" s="44"/>
      <c r="I795" s="45"/>
      <c r="J795" s="49"/>
      <c r="K795" s="49"/>
      <c r="M795" s="50"/>
    </row>
    <row r="796" spans="3:13" x14ac:dyDescent="0.25">
      <c r="C796" s="83"/>
      <c r="D796" s="48"/>
      <c r="E796" s="46"/>
      <c r="F796" s="49"/>
      <c r="G796" s="49"/>
      <c r="H796" s="44"/>
      <c r="I796" s="45"/>
      <c r="J796" s="49"/>
      <c r="K796" s="49"/>
      <c r="M796" s="50"/>
    </row>
    <row r="797" spans="3:13" x14ac:dyDescent="0.25">
      <c r="C797" s="83"/>
      <c r="D797" s="48"/>
      <c r="E797" s="46"/>
      <c r="F797" s="49"/>
      <c r="G797" s="49"/>
      <c r="H797" s="44"/>
      <c r="I797" s="45"/>
      <c r="J797" s="49"/>
      <c r="K797" s="49"/>
      <c r="M797" s="50"/>
    </row>
    <row r="798" spans="3:13" x14ac:dyDescent="0.25">
      <c r="C798" s="83"/>
      <c r="D798" s="48"/>
      <c r="E798" s="46"/>
      <c r="F798" s="49"/>
      <c r="G798" s="49"/>
      <c r="H798" s="44"/>
      <c r="I798" s="45"/>
      <c r="J798" s="49"/>
      <c r="K798" s="49"/>
      <c r="M798" s="50"/>
    </row>
    <row r="799" spans="3:13" x14ac:dyDescent="0.25">
      <c r="C799" s="83"/>
      <c r="D799" s="48"/>
      <c r="E799" s="46"/>
      <c r="F799" s="49"/>
      <c r="G799" s="49"/>
      <c r="H799" s="44"/>
      <c r="I799" s="45"/>
      <c r="J799" s="49"/>
      <c r="K799" s="49"/>
      <c r="M799" s="50"/>
    </row>
    <row r="800" spans="3:13" x14ac:dyDescent="0.25">
      <c r="C800" s="83"/>
      <c r="D800" s="48"/>
      <c r="E800" s="46"/>
      <c r="F800" s="49"/>
      <c r="G800" s="49"/>
      <c r="H800" s="44"/>
      <c r="I800" s="45"/>
      <c r="J800" s="49"/>
      <c r="K800" s="49"/>
      <c r="M800" s="50"/>
    </row>
    <row r="801" spans="3:13" x14ac:dyDescent="0.25">
      <c r="C801" s="83"/>
      <c r="D801" s="48"/>
      <c r="E801" s="46"/>
      <c r="F801" s="49"/>
      <c r="G801" s="49"/>
      <c r="H801" s="44"/>
      <c r="I801" s="45"/>
      <c r="J801" s="49"/>
      <c r="K801" s="49"/>
      <c r="M801" s="50"/>
    </row>
    <row r="802" spans="3:13" x14ac:dyDescent="0.25">
      <c r="C802" s="83"/>
      <c r="D802" s="48"/>
      <c r="E802" s="46"/>
      <c r="F802" s="49"/>
      <c r="G802" s="49"/>
      <c r="H802" s="44"/>
      <c r="I802" s="45"/>
      <c r="J802" s="49"/>
      <c r="K802" s="49"/>
      <c r="M802" s="50"/>
    </row>
    <row r="803" spans="3:13" x14ac:dyDescent="0.25">
      <c r="C803" s="83"/>
      <c r="D803" s="48"/>
      <c r="E803" s="46"/>
      <c r="F803" s="49"/>
      <c r="G803" s="49"/>
      <c r="H803" s="44"/>
      <c r="I803" s="45"/>
      <c r="J803" s="49"/>
      <c r="K803" s="49"/>
      <c r="M803" s="50"/>
    </row>
    <row r="804" spans="3:13" x14ac:dyDescent="0.25">
      <c r="C804" s="83"/>
      <c r="D804" s="48"/>
      <c r="E804" s="46"/>
      <c r="F804" s="49"/>
      <c r="G804" s="49"/>
      <c r="H804" s="44"/>
      <c r="I804" s="45"/>
      <c r="J804" s="49"/>
      <c r="K804" s="49"/>
      <c r="M804" s="50"/>
    </row>
    <row r="805" spans="3:13" x14ac:dyDescent="0.25">
      <c r="C805" s="83"/>
      <c r="D805" s="48"/>
      <c r="E805" s="46"/>
      <c r="F805" s="49"/>
      <c r="G805" s="49"/>
      <c r="H805" s="44"/>
      <c r="I805" s="45"/>
      <c r="J805" s="49"/>
      <c r="K805" s="49"/>
      <c r="M805" s="50"/>
    </row>
    <row r="806" spans="3:13" x14ac:dyDescent="0.25">
      <c r="C806" s="83"/>
      <c r="D806" s="48"/>
      <c r="E806" s="46"/>
      <c r="F806" s="49"/>
      <c r="G806" s="49"/>
      <c r="H806" s="44"/>
      <c r="I806" s="45"/>
      <c r="J806" s="49"/>
      <c r="K806" s="49"/>
      <c r="M806" s="50"/>
    </row>
    <row r="807" spans="3:13" x14ac:dyDescent="0.25">
      <c r="C807" s="83"/>
      <c r="D807" s="48"/>
      <c r="E807" s="46"/>
      <c r="F807" s="49"/>
      <c r="G807" s="49"/>
      <c r="H807" s="44"/>
      <c r="I807" s="45"/>
      <c r="J807" s="49"/>
      <c r="K807" s="49"/>
      <c r="M807" s="50"/>
    </row>
    <row r="808" spans="3:13" x14ac:dyDescent="0.25">
      <c r="C808" s="83"/>
      <c r="D808" s="48"/>
      <c r="E808" s="46"/>
      <c r="F808" s="49"/>
      <c r="G808" s="49"/>
      <c r="H808" s="44"/>
      <c r="I808" s="45"/>
      <c r="J808" s="49"/>
      <c r="K808" s="49"/>
      <c r="M808" s="50"/>
    </row>
    <row r="809" spans="3:13" x14ac:dyDescent="0.25">
      <c r="C809" s="83"/>
      <c r="D809" s="48"/>
      <c r="E809" s="46"/>
      <c r="F809" s="49"/>
      <c r="G809" s="49"/>
      <c r="H809" s="44"/>
      <c r="I809" s="45"/>
      <c r="J809" s="49"/>
      <c r="K809" s="49"/>
      <c r="M809" s="50"/>
    </row>
    <row r="810" spans="3:13" x14ac:dyDescent="0.25">
      <c r="C810" s="83"/>
      <c r="D810" s="48"/>
      <c r="E810" s="46"/>
      <c r="F810" s="49"/>
      <c r="G810" s="49"/>
      <c r="H810" s="44"/>
      <c r="I810" s="45"/>
      <c r="J810" s="49"/>
      <c r="K810" s="49"/>
      <c r="M810" s="50"/>
    </row>
    <row r="811" spans="3:13" x14ac:dyDescent="0.25">
      <c r="C811" s="83"/>
      <c r="D811" s="48"/>
      <c r="E811" s="46"/>
      <c r="F811" s="49"/>
      <c r="G811" s="49"/>
      <c r="H811" s="44"/>
      <c r="I811" s="45"/>
      <c r="J811" s="49"/>
      <c r="K811" s="49"/>
      <c r="M811" s="50"/>
    </row>
    <row r="812" spans="3:13" x14ac:dyDescent="0.25">
      <c r="C812" s="83"/>
      <c r="D812" s="48"/>
      <c r="E812" s="46"/>
      <c r="F812" s="49"/>
      <c r="G812" s="49"/>
      <c r="H812" s="44"/>
      <c r="J812" s="49"/>
      <c r="K812" s="49"/>
      <c r="M812" s="50"/>
    </row>
    <row r="813" spans="3:13" x14ac:dyDescent="0.25">
      <c r="I813" s="45"/>
    </row>
    <row r="814" spans="3:13" x14ac:dyDescent="0.25">
      <c r="C814" s="83"/>
      <c r="D814" s="48"/>
      <c r="E814" s="46"/>
      <c r="F814" s="49"/>
      <c r="G814" s="49"/>
      <c r="H814" s="44"/>
      <c r="I814" s="45"/>
      <c r="J814" s="49"/>
      <c r="K814" s="49"/>
      <c r="M814" s="50"/>
    </row>
    <row r="815" spans="3:13" x14ac:dyDescent="0.25">
      <c r="C815" s="83"/>
      <c r="D815" s="48"/>
      <c r="E815" s="46"/>
      <c r="F815" s="49"/>
      <c r="G815" s="49"/>
      <c r="H815" s="44"/>
      <c r="I815" s="45"/>
      <c r="J815" s="49"/>
      <c r="K815" s="49"/>
      <c r="M815" s="50"/>
    </row>
    <row r="816" spans="3:13" x14ac:dyDescent="0.25">
      <c r="C816" s="83"/>
      <c r="D816" s="48"/>
      <c r="E816" s="46"/>
      <c r="F816" s="49"/>
      <c r="G816" s="49"/>
      <c r="H816" s="44"/>
      <c r="I816" s="45"/>
      <c r="J816" s="49"/>
      <c r="K816" s="49"/>
      <c r="M816" s="50"/>
    </row>
    <row r="817" spans="3:13" x14ac:dyDescent="0.25">
      <c r="C817" s="83"/>
      <c r="D817" s="48"/>
      <c r="E817" s="46"/>
      <c r="F817" s="49"/>
      <c r="G817" s="49"/>
      <c r="H817" s="44"/>
      <c r="I817" s="45"/>
      <c r="J817" s="49"/>
      <c r="K817" s="49"/>
      <c r="M817" s="50"/>
    </row>
    <row r="818" spans="3:13" x14ac:dyDescent="0.25">
      <c r="C818" s="83"/>
      <c r="D818" s="48"/>
      <c r="E818" s="46"/>
      <c r="F818" s="49"/>
      <c r="G818" s="49"/>
      <c r="H818" s="44"/>
      <c r="J818" s="49"/>
      <c r="K818" s="49"/>
      <c r="M818" s="50"/>
    </row>
    <row r="994" spans="1:15" x14ac:dyDescent="0.25">
      <c r="K994" s="43" t="s">
        <v>3236</v>
      </c>
    </row>
    <row r="995" spans="1:15" x14ac:dyDescent="0.25">
      <c r="A995" s="47" t="s">
        <v>3236</v>
      </c>
      <c r="B995" s="42" t="s">
        <v>3236</v>
      </c>
      <c r="C995" s="85" t="s">
        <v>3236</v>
      </c>
      <c r="F995" s="43" t="s">
        <v>3236</v>
      </c>
      <c r="J995" s="43" t="s">
        <v>3236</v>
      </c>
      <c r="M995" s="43" t="s">
        <v>3236</v>
      </c>
      <c r="O995" s="43" t="s">
        <v>3236</v>
      </c>
    </row>
  </sheetData>
  <mergeCells count="1">
    <mergeCell ref="A1:G1"/>
  </mergeCells>
  <conditionalFormatting sqref="H814:H818 I813:I817 I187:I811 J116:K120 J4:K110 K122:K127 J123:J127 J128:K128 H139:H158 J129:J158 J160:J171 H160:H171 J181 H181:H812 J184:J189 J179 H179">
    <cfRule type="expression" dxfId="55" priority="16" stopIfTrue="1">
      <formula>ISERROR(H4)=TRUE</formula>
    </cfRule>
  </conditionalFormatting>
  <conditionalFormatting sqref="J3">
    <cfRule type="expression" dxfId="54" priority="15" stopIfTrue="1">
      <formula>ISERROR(J3)=TRUE</formula>
    </cfRule>
  </conditionalFormatting>
  <conditionalFormatting sqref="K3">
    <cfRule type="expression" dxfId="53" priority="14" stopIfTrue="1">
      <formula>ISERROR(K3)=TRUE</formula>
    </cfRule>
  </conditionalFormatting>
  <conditionalFormatting sqref="J111:K112">
    <cfRule type="expression" dxfId="52" priority="12" stopIfTrue="1">
      <formula>ISERROR(J111)=TRUE</formula>
    </cfRule>
  </conditionalFormatting>
  <conditionalFormatting sqref="K121">
    <cfRule type="expression" dxfId="51" priority="11" stopIfTrue="1">
      <formula>ISERROR(K121)=TRUE</formula>
    </cfRule>
  </conditionalFormatting>
  <conditionalFormatting sqref="H159 J159">
    <cfRule type="expression" dxfId="50" priority="10" stopIfTrue="1">
      <formula>ISERROR(H159)=TRUE</formula>
    </cfRule>
  </conditionalFormatting>
  <conditionalFormatting sqref="J172 H172">
    <cfRule type="expression" dxfId="49" priority="9" stopIfTrue="1">
      <formula>ISERROR(H172)=TRUE</formula>
    </cfRule>
  </conditionalFormatting>
  <conditionalFormatting sqref="J173 H173">
    <cfRule type="expression" dxfId="48" priority="8" stopIfTrue="1">
      <formula>ISERROR(H173)=TRUE</formula>
    </cfRule>
  </conditionalFormatting>
  <conditionalFormatting sqref="J180:K180">
    <cfRule type="expression" dxfId="47" priority="7" stopIfTrue="1">
      <formula>ISERROR(J180)=TRUE</formula>
    </cfRule>
  </conditionalFormatting>
  <conditionalFormatting sqref="J182">
    <cfRule type="expression" dxfId="46" priority="6" stopIfTrue="1">
      <formula>ISERROR(J182)=TRUE</formula>
    </cfRule>
  </conditionalFormatting>
  <conditionalFormatting sqref="J183">
    <cfRule type="expression" dxfId="45" priority="5" stopIfTrue="1">
      <formula>ISERROR(J183)=TRUE</formula>
    </cfRule>
  </conditionalFormatting>
  <conditionalFormatting sqref="J176 H176:H178 J174 H174">
    <cfRule type="expression" dxfId="44" priority="4" stopIfTrue="1">
      <formula>ISERROR(H174)=TRUE</formula>
    </cfRule>
  </conditionalFormatting>
  <conditionalFormatting sqref="J175:K175">
    <cfRule type="expression" dxfId="43" priority="3" stopIfTrue="1">
      <formula>ISERROR(J175)=TRUE</formula>
    </cfRule>
  </conditionalFormatting>
  <conditionalFormatting sqref="J177">
    <cfRule type="expression" dxfId="42" priority="2" stopIfTrue="1">
      <formula>ISERROR(J177)=TRUE</formula>
    </cfRule>
  </conditionalFormatting>
  <conditionalFormatting sqref="J178">
    <cfRule type="expression" dxfId="41" priority="1" stopIfTrue="1">
      <formula>ISERROR(J178)=TRUE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S17"/>
  <sheetViews>
    <sheetView showGridLines="0" topLeftCell="B1" workbookViewId="0">
      <selection activeCell="T9" sqref="T9"/>
    </sheetView>
  </sheetViews>
  <sheetFormatPr defaultRowHeight="15" x14ac:dyDescent="0.25"/>
  <cols>
    <col min="1" max="1" width="49.42578125" hidden="1" customWidth="1"/>
    <col min="2" max="2" width="26.85546875" customWidth="1"/>
    <col min="3" max="3" width="12" bestFit="1" customWidth="1"/>
    <col min="4" max="4" width="5.140625" hidden="1" customWidth="1"/>
    <col min="5" max="5" width="11.42578125" customWidth="1"/>
    <col min="6" max="6" width="11.5703125" bestFit="1" customWidth="1"/>
  </cols>
  <sheetData>
    <row r="1" spans="1:6" x14ac:dyDescent="0.25">
      <c r="A1" s="7"/>
      <c r="B1" s="7"/>
      <c r="C1" s="169" t="s">
        <v>238</v>
      </c>
      <c r="D1" s="169"/>
      <c r="E1" s="169"/>
      <c r="F1" s="169"/>
    </row>
    <row r="2" spans="1:6" ht="35.25" customHeight="1" x14ac:dyDescent="0.25">
      <c r="A2" s="7" t="s">
        <v>239</v>
      </c>
      <c r="B2" s="20" t="s">
        <v>253</v>
      </c>
      <c r="C2" s="18" t="s">
        <v>240</v>
      </c>
      <c r="D2" s="18" t="s">
        <v>269</v>
      </c>
      <c r="E2" s="18" t="s">
        <v>241</v>
      </c>
      <c r="F2" s="18" t="s">
        <v>250</v>
      </c>
    </row>
    <row r="3" spans="1:6" x14ac:dyDescent="0.25">
      <c r="A3" s="8" t="s">
        <v>173</v>
      </c>
      <c r="B3" s="19" t="s">
        <v>251</v>
      </c>
      <c r="C3" s="9">
        <f>COUNTIFS(Table_ocorrencias[PERITO],$A3)+Table12[[#This Row],[CASOS ATÉ 06/2020]]</f>
        <v>118</v>
      </c>
      <c r="D3" s="28">
        <v>45</v>
      </c>
      <c r="E3" s="10">
        <f>COUNTIFS(Table_escala[[PERITO CRIMINAL]:[PERITO CRIMINAL3]],$A3)/2</f>
        <v>82.5</v>
      </c>
      <c r="F3" s="11">
        <f t="shared" ref="F3:F14" si="0">(C3)/E3</f>
        <v>1.4303030303030304</v>
      </c>
    </row>
    <row r="4" spans="1:6" x14ac:dyDescent="0.25">
      <c r="A4" s="8" t="s">
        <v>184</v>
      </c>
      <c r="B4" s="19" t="s">
        <v>252</v>
      </c>
      <c r="C4" s="12">
        <f>COUNTIFS(Table_ocorrencias[PERITO],$A4)+Table12[[#This Row],[CASOS ATÉ 06/2020]]</f>
        <v>114</v>
      </c>
      <c r="D4" s="29">
        <v>44</v>
      </c>
      <c r="E4" s="13">
        <f>COUNTIFS(Table_escala[[PERITO CRIMINAL]:[PERITO CRIMINAL3]],$A4)/2</f>
        <v>77</v>
      </c>
      <c r="F4" s="14">
        <f t="shared" si="0"/>
        <v>1.4805194805194806</v>
      </c>
    </row>
    <row r="5" spans="1:6" x14ac:dyDescent="0.25">
      <c r="A5" s="8" t="s">
        <v>182</v>
      </c>
      <c r="B5" s="19" t="s">
        <v>249</v>
      </c>
      <c r="C5" s="12">
        <f>COUNTIFS(Table_ocorrencias[PERITO],$A5)+Table12[[#This Row],[CASOS ATÉ 06/2020]]</f>
        <v>87</v>
      </c>
      <c r="D5" s="29">
        <v>18</v>
      </c>
      <c r="E5" s="13">
        <f>COUNTIFS(Table_escala[[PERITO CRIMINAL]:[PERITO CRIMINAL3]],$A5)/2</f>
        <v>58</v>
      </c>
      <c r="F5" s="14">
        <f t="shared" si="0"/>
        <v>1.5</v>
      </c>
    </row>
    <row r="6" spans="1:6" x14ac:dyDescent="0.25">
      <c r="A6" s="8" t="s">
        <v>191</v>
      </c>
      <c r="B6" s="19" t="s">
        <v>248</v>
      </c>
      <c r="C6" s="12">
        <f>COUNTIFS(Table_ocorrencias[PERITO],$A6)+Table12[[#This Row],[CASOS ATÉ 06/2020]]</f>
        <v>152</v>
      </c>
      <c r="D6" s="29">
        <v>71</v>
      </c>
      <c r="E6" s="13">
        <f>COUNTIFS(Table_escala[[PERITO CRIMINAL]:[PERITO CRIMINAL3]],$A6)/2</f>
        <v>106</v>
      </c>
      <c r="F6" s="14">
        <f t="shared" si="0"/>
        <v>1.4339622641509433</v>
      </c>
    </row>
    <row r="7" spans="1:6" x14ac:dyDescent="0.25">
      <c r="A7" s="8" t="s">
        <v>193</v>
      </c>
      <c r="B7" s="19" t="s">
        <v>243</v>
      </c>
      <c r="C7" s="12">
        <f>COUNTIFS(Table_ocorrencias[PERITO],$A7)+Table12[[#This Row],[CASOS ATÉ 06/2020]]</f>
        <v>104</v>
      </c>
      <c r="D7" s="29">
        <v>52</v>
      </c>
      <c r="E7" s="13">
        <f>COUNTIFS(Table_escala[[PERITO CRIMINAL]:[PERITO CRIMINAL3]],$A7)/2</f>
        <v>74</v>
      </c>
      <c r="F7" s="14">
        <f t="shared" si="0"/>
        <v>1.4054054054054055</v>
      </c>
    </row>
    <row r="8" spans="1:6" x14ac:dyDescent="0.25">
      <c r="A8" s="8" t="s">
        <v>185</v>
      </c>
      <c r="B8" s="19" t="s">
        <v>246</v>
      </c>
      <c r="C8" s="12">
        <f>COUNTIFS(Table_ocorrencias[PERITO],$A8)+Table12[[#This Row],[CASOS ATÉ 06/2020]]</f>
        <v>124</v>
      </c>
      <c r="D8" s="29">
        <v>63</v>
      </c>
      <c r="E8" s="13">
        <f>COUNTIFS(Table_escala[[PERITO CRIMINAL]:[PERITO CRIMINAL3]],$A8)/2</f>
        <v>91</v>
      </c>
      <c r="F8" s="14">
        <f t="shared" si="0"/>
        <v>1.3626373626373627</v>
      </c>
    </row>
    <row r="9" spans="1:6" x14ac:dyDescent="0.25">
      <c r="A9" s="8" t="s">
        <v>187</v>
      </c>
      <c r="B9" s="19" t="s">
        <v>187</v>
      </c>
      <c r="C9" s="12">
        <f>COUNTIFS(Table_ocorrencias[PERITO],$A9)+Table12[[#This Row],[CASOS ATÉ 06/2020]]</f>
        <v>91</v>
      </c>
      <c r="D9" s="29">
        <v>66</v>
      </c>
      <c r="E9" s="13">
        <f>COUNTIFS(Table_escala[[PERITO CRIMINAL]:[PERITO CRIMINAL3]],$A9)/2</f>
        <v>64</v>
      </c>
      <c r="F9" s="14">
        <f t="shared" si="0"/>
        <v>1.421875</v>
      </c>
    </row>
    <row r="10" spans="1:6" x14ac:dyDescent="0.25">
      <c r="A10" s="8" t="s">
        <v>189</v>
      </c>
      <c r="B10" s="19" t="s">
        <v>1191</v>
      </c>
      <c r="C10" s="12">
        <f>COUNTIFS(Table_ocorrencias[PERITO],$A10)+Table12[[#This Row],[CASOS ATÉ 06/2020]]</f>
        <v>111</v>
      </c>
      <c r="D10" s="29">
        <v>51</v>
      </c>
      <c r="E10" s="13">
        <f>COUNTIFS(Table_escala[[PERITO CRIMINAL]:[PERITO CRIMINAL3]],$A10)/2</f>
        <v>80.5</v>
      </c>
      <c r="F10" s="14">
        <f t="shared" si="0"/>
        <v>1.3788819875776397</v>
      </c>
    </row>
    <row r="11" spans="1:6" x14ac:dyDescent="0.25">
      <c r="A11" s="8" t="s">
        <v>179</v>
      </c>
      <c r="B11" s="19" t="s">
        <v>245</v>
      </c>
      <c r="C11" s="12">
        <f>COUNTIFS(Table_ocorrencias[PERITO],$A11)+Table12[[#This Row],[CASOS ATÉ 06/2020]]</f>
        <v>175</v>
      </c>
      <c r="D11" s="29">
        <v>82</v>
      </c>
      <c r="E11" s="13">
        <f>COUNTIFS(Table_escala[[PERITO CRIMINAL]:[PERITO CRIMINAL3]],$A11)/2</f>
        <v>124.5</v>
      </c>
      <c r="F11" s="14">
        <f t="shared" si="0"/>
        <v>1.4056224899598393</v>
      </c>
    </row>
    <row r="12" spans="1:6" x14ac:dyDescent="0.25">
      <c r="A12" s="8" t="s">
        <v>180</v>
      </c>
      <c r="B12" s="19" t="s">
        <v>244</v>
      </c>
      <c r="C12" s="12">
        <f>COUNTIFS(Table_ocorrencias[PERITO],$A12)+Table12[[#This Row],[CASOS ATÉ 06/2020]]</f>
        <v>103</v>
      </c>
      <c r="D12" s="29">
        <v>51</v>
      </c>
      <c r="E12" s="13">
        <f>COUNTIFS(Table_escala[[PERITO CRIMINAL]:[PERITO CRIMINAL3]],$A12)/2</f>
        <v>82</v>
      </c>
      <c r="F12" s="14">
        <f t="shared" si="0"/>
        <v>1.2560975609756098</v>
      </c>
    </row>
    <row r="13" spans="1:6" x14ac:dyDescent="0.25">
      <c r="A13" s="8" t="s">
        <v>169</v>
      </c>
      <c r="B13" s="19" t="s">
        <v>247</v>
      </c>
      <c r="C13" s="12">
        <f>COUNTIFS(Table_ocorrencias[PERITO],$A13)+Table12[[#This Row],[CASOS ATÉ 06/2020]]</f>
        <v>28</v>
      </c>
      <c r="D13" s="29">
        <v>19</v>
      </c>
      <c r="E13" s="13">
        <f>COUNTIFS(Table_escala[[PERITO CRIMINAL]:[PERITO CRIMINAL3]],$A13)/2</f>
        <v>23</v>
      </c>
      <c r="F13" s="14">
        <f t="shared" si="0"/>
        <v>1.2173913043478262</v>
      </c>
    </row>
    <row r="14" spans="1:6" x14ac:dyDescent="0.25">
      <c r="A14" s="8" t="s">
        <v>236</v>
      </c>
      <c r="B14" s="19" t="s">
        <v>242</v>
      </c>
      <c r="C14" s="15">
        <f>COUNTIFS(Table_ocorrencias[PERITO],$A14)+Table12[[#This Row],[CASOS ATÉ 06/2020]]</f>
        <v>22</v>
      </c>
      <c r="D14" s="30">
        <v>22</v>
      </c>
      <c r="E14" s="16">
        <f>COUNTIFS(Table_escala[[PERITO CRIMINAL]:[PERITO CRIMINAL3]],$A14)/2</f>
        <v>19.5</v>
      </c>
      <c r="F14" s="17">
        <f t="shared" si="0"/>
        <v>1.1282051282051282</v>
      </c>
    </row>
    <row r="17" spans="19:19" x14ac:dyDescent="0.25">
      <c r="S17" s="100"/>
    </row>
  </sheetData>
  <sheetProtection algorithmName="SHA-512" hashValue="Gzuu0axW6fb8UqJGiIFVCH5dxoek2mLmPFhywtTyDVRqYfvTAa5BOjf+YX+vNhHDugN3MR5KN3u7GXbCus8vlg==" saltValue="LlnWg7g/89LGFvINFZt32g==" spinCount="100000" sheet="1" sort="0" autoFilter="0"/>
  <mergeCells count="1">
    <mergeCell ref="C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734"/>
  <sheetViews>
    <sheetView topLeftCell="A706" zoomScale="90" zoomScaleNormal="90" workbookViewId="0">
      <selection activeCell="A2" sqref="A2"/>
    </sheetView>
  </sheetViews>
  <sheetFormatPr defaultRowHeight="15" x14ac:dyDescent="0.25"/>
  <cols>
    <col min="1" max="1" width="20.5703125" style="101" customWidth="1"/>
    <col min="2" max="2" width="17" customWidth="1"/>
    <col min="3" max="5" width="55.42578125" customWidth="1"/>
  </cols>
  <sheetData>
    <row r="1" spans="1:5" ht="42" customHeight="1" x14ac:dyDescent="0.25">
      <c r="A1" s="170" t="s">
        <v>228</v>
      </c>
      <c r="B1" s="171"/>
      <c r="C1" s="171"/>
      <c r="D1" s="171"/>
      <c r="E1" s="171"/>
    </row>
    <row r="2" spans="1:5" x14ac:dyDescent="0.25">
      <c r="A2" s="2" t="s">
        <v>229</v>
      </c>
      <c r="B2" s="2" t="s">
        <v>230</v>
      </c>
      <c r="C2" s="3" t="s">
        <v>231</v>
      </c>
      <c r="D2" s="3" t="s">
        <v>232</v>
      </c>
      <c r="E2" s="3" t="s">
        <v>233</v>
      </c>
    </row>
    <row r="3" spans="1:5" hidden="1" x14ac:dyDescent="0.25">
      <c r="A3" s="4">
        <v>43831</v>
      </c>
      <c r="B3" s="4" t="s">
        <v>234</v>
      </c>
      <c r="C3" s="5" t="s">
        <v>169</v>
      </c>
      <c r="D3" s="5" t="s">
        <v>179</v>
      </c>
      <c r="E3" s="5" t="s">
        <v>176</v>
      </c>
    </row>
    <row r="4" spans="1:5" hidden="1" x14ac:dyDescent="0.25">
      <c r="A4" s="4">
        <v>43831</v>
      </c>
      <c r="B4" s="4" t="s">
        <v>235</v>
      </c>
      <c r="C4" s="5" t="s">
        <v>169</v>
      </c>
      <c r="D4" s="5" t="s">
        <v>179</v>
      </c>
      <c r="E4" s="5" t="s">
        <v>176</v>
      </c>
    </row>
    <row r="5" spans="1:5" hidden="1" x14ac:dyDescent="0.25">
      <c r="A5" s="4">
        <v>43832</v>
      </c>
      <c r="B5" s="4" t="s">
        <v>234</v>
      </c>
      <c r="C5" s="5" t="s">
        <v>176</v>
      </c>
      <c r="D5" s="5" t="s">
        <v>187</v>
      </c>
      <c r="E5" s="5" t="s">
        <v>189</v>
      </c>
    </row>
    <row r="6" spans="1:5" hidden="1" x14ac:dyDescent="0.25">
      <c r="A6" s="4">
        <v>43832</v>
      </c>
      <c r="B6" s="4" t="s">
        <v>235</v>
      </c>
      <c r="C6" s="5" t="s">
        <v>176</v>
      </c>
      <c r="D6" s="5" t="s">
        <v>187</v>
      </c>
      <c r="E6" s="5" t="s">
        <v>189</v>
      </c>
    </row>
    <row r="7" spans="1:5" hidden="1" x14ac:dyDescent="0.25">
      <c r="A7" s="4">
        <v>43833</v>
      </c>
      <c r="B7" s="4" t="s">
        <v>234</v>
      </c>
      <c r="C7" s="5" t="s">
        <v>173</v>
      </c>
      <c r="D7" s="5" t="s">
        <v>179</v>
      </c>
      <c r="E7" s="5" t="s">
        <v>236</v>
      </c>
    </row>
    <row r="8" spans="1:5" hidden="1" x14ac:dyDescent="0.25">
      <c r="A8" s="4">
        <v>43833</v>
      </c>
      <c r="B8" s="4" t="s">
        <v>235</v>
      </c>
      <c r="C8" s="5" t="s">
        <v>173</v>
      </c>
      <c r="D8" s="5" t="s">
        <v>179</v>
      </c>
      <c r="E8" s="5" t="s">
        <v>236</v>
      </c>
    </row>
    <row r="9" spans="1:5" hidden="1" x14ac:dyDescent="0.25">
      <c r="A9" s="4">
        <v>43834</v>
      </c>
      <c r="B9" s="4" t="s">
        <v>234</v>
      </c>
      <c r="C9" s="5" t="s">
        <v>187</v>
      </c>
      <c r="D9" s="5" t="s">
        <v>180</v>
      </c>
      <c r="E9" s="5" t="s">
        <v>236</v>
      </c>
    </row>
    <row r="10" spans="1:5" hidden="1" x14ac:dyDescent="0.25">
      <c r="A10" s="4">
        <v>43834</v>
      </c>
      <c r="B10" s="4" t="s">
        <v>235</v>
      </c>
      <c r="C10" s="5" t="s">
        <v>187</v>
      </c>
      <c r="D10" s="5" t="s">
        <v>180</v>
      </c>
      <c r="E10" s="5" t="s">
        <v>236</v>
      </c>
    </row>
    <row r="11" spans="1:5" hidden="1" x14ac:dyDescent="0.25">
      <c r="A11" s="4">
        <v>43835</v>
      </c>
      <c r="B11" s="4" t="s">
        <v>234</v>
      </c>
      <c r="C11" s="5" t="s">
        <v>174</v>
      </c>
      <c r="D11" s="5" t="s">
        <v>184</v>
      </c>
      <c r="E11" s="5" t="s">
        <v>188</v>
      </c>
    </row>
    <row r="12" spans="1:5" hidden="1" x14ac:dyDescent="0.25">
      <c r="A12" s="4">
        <v>43835</v>
      </c>
      <c r="B12" s="4" t="s">
        <v>235</v>
      </c>
      <c r="C12" s="5" t="s">
        <v>174</v>
      </c>
      <c r="D12" s="5" t="s">
        <v>184</v>
      </c>
      <c r="E12" s="5" t="s">
        <v>188</v>
      </c>
    </row>
    <row r="13" spans="1:5" hidden="1" x14ac:dyDescent="0.25">
      <c r="A13" s="4">
        <v>43836</v>
      </c>
      <c r="B13" s="4" t="s">
        <v>234</v>
      </c>
      <c r="C13" s="5" t="s">
        <v>187</v>
      </c>
      <c r="D13" s="5" t="s">
        <v>169</v>
      </c>
      <c r="E13" s="5" t="s">
        <v>179</v>
      </c>
    </row>
    <row r="14" spans="1:5" hidden="1" x14ac:dyDescent="0.25">
      <c r="A14" s="4">
        <v>43836</v>
      </c>
      <c r="B14" s="4" t="s">
        <v>235</v>
      </c>
      <c r="C14" s="5" t="s">
        <v>187</v>
      </c>
      <c r="D14" s="5" t="s">
        <v>169</v>
      </c>
      <c r="E14" s="5" t="s">
        <v>179</v>
      </c>
    </row>
    <row r="15" spans="1:5" hidden="1" x14ac:dyDescent="0.25">
      <c r="A15" s="4">
        <v>43837</v>
      </c>
      <c r="B15" s="4" t="s">
        <v>234</v>
      </c>
      <c r="C15" s="5" t="s">
        <v>193</v>
      </c>
      <c r="D15" s="5" t="s">
        <v>189</v>
      </c>
      <c r="E15" s="5" t="s">
        <v>236</v>
      </c>
    </row>
    <row r="16" spans="1:5" hidden="1" x14ac:dyDescent="0.25">
      <c r="A16" s="4">
        <v>43837</v>
      </c>
      <c r="B16" s="4" t="s">
        <v>235</v>
      </c>
      <c r="C16" s="5" t="s">
        <v>193</v>
      </c>
      <c r="D16" s="5" t="s">
        <v>189</v>
      </c>
      <c r="E16" s="5" t="s">
        <v>236</v>
      </c>
    </row>
    <row r="17" spans="1:5" hidden="1" x14ac:dyDescent="0.25">
      <c r="A17" s="4">
        <v>43838</v>
      </c>
      <c r="B17" s="4" t="s">
        <v>234</v>
      </c>
      <c r="C17" s="5" t="s">
        <v>175</v>
      </c>
      <c r="D17" s="5" t="s">
        <v>191</v>
      </c>
      <c r="E17" s="5" t="s">
        <v>173</v>
      </c>
    </row>
    <row r="18" spans="1:5" hidden="1" x14ac:dyDescent="0.25">
      <c r="A18" s="4">
        <v>43838</v>
      </c>
      <c r="B18" s="4" t="s">
        <v>235</v>
      </c>
      <c r="C18" s="5" t="s">
        <v>175</v>
      </c>
      <c r="D18" s="5" t="s">
        <v>191</v>
      </c>
      <c r="E18" s="5" t="s">
        <v>173</v>
      </c>
    </row>
    <row r="19" spans="1:5" hidden="1" x14ac:dyDescent="0.25">
      <c r="A19" s="4">
        <v>43839</v>
      </c>
      <c r="B19" s="4" t="s">
        <v>234</v>
      </c>
      <c r="C19" s="5" t="s">
        <v>187</v>
      </c>
      <c r="D19" s="5" t="s">
        <v>180</v>
      </c>
      <c r="E19" s="5" t="s">
        <v>236</v>
      </c>
    </row>
    <row r="20" spans="1:5" hidden="1" x14ac:dyDescent="0.25">
      <c r="A20" s="4">
        <v>43839</v>
      </c>
      <c r="B20" s="4" t="s">
        <v>235</v>
      </c>
      <c r="C20" s="5" t="s">
        <v>187</v>
      </c>
      <c r="D20" s="5" t="s">
        <v>180</v>
      </c>
      <c r="E20" s="5" t="s">
        <v>236</v>
      </c>
    </row>
    <row r="21" spans="1:5" hidden="1" x14ac:dyDescent="0.25">
      <c r="A21" s="4">
        <v>43840</v>
      </c>
      <c r="B21" s="4" t="s">
        <v>234</v>
      </c>
      <c r="C21" s="5" t="s">
        <v>191</v>
      </c>
      <c r="D21" s="5" t="s">
        <v>184</v>
      </c>
      <c r="E21" s="5" t="s">
        <v>173</v>
      </c>
    </row>
    <row r="22" spans="1:5" hidden="1" x14ac:dyDescent="0.25">
      <c r="A22" s="4">
        <v>43840</v>
      </c>
      <c r="B22" s="4" t="s">
        <v>235</v>
      </c>
      <c r="C22" s="5" t="s">
        <v>191</v>
      </c>
      <c r="D22" s="5" t="s">
        <v>184</v>
      </c>
      <c r="E22" s="5" t="s">
        <v>173</v>
      </c>
    </row>
    <row r="23" spans="1:5" hidden="1" x14ac:dyDescent="0.25">
      <c r="A23" s="4">
        <v>43841</v>
      </c>
      <c r="B23" s="4" t="s">
        <v>234</v>
      </c>
      <c r="C23" s="5" t="s">
        <v>169</v>
      </c>
      <c r="D23" s="5" t="s">
        <v>179</v>
      </c>
      <c r="E23" s="5" t="s">
        <v>236</v>
      </c>
    </row>
    <row r="24" spans="1:5" hidden="1" x14ac:dyDescent="0.25">
      <c r="A24" s="4">
        <v>43841</v>
      </c>
      <c r="B24" s="4" t="s">
        <v>235</v>
      </c>
      <c r="C24" s="5" t="s">
        <v>169</v>
      </c>
      <c r="D24" s="5" t="s">
        <v>179</v>
      </c>
      <c r="E24" s="5" t="s">
        <v>236</v>
      </c>
    </row>
    <row r="25" spans="1:5" hidden="1" x14ac:dyDescent="0.25">
      <c r="A25" s="4">
        <v>43842</v>
      </c>
      <c r="B25" s="4" t="s">
        <v>234</v>
      </c>
      <c r="C25" s="5" t="s">
        <v>180</v>
      </c>
      <c r="D25" s="5" t="s">
        <v>189</v>
      </c>
      <c r="E25" s="5" t="s">
        <v>193</v>
      </c>
    </row>
    <row r="26" spans="1:5" hidden="1" x14ac:dyDescent="0.25">
      <c r="A26" s="4">
        <v>43842</v>
      </c>
      <c r="B26" s="4" t="s">
        <v>235</v>
      </c>
      <c r="C26" s="5" t="s">
        <v>180</v>
      </c>
      <c r="D26" s="5" t="s">
        <v>189</v>
      </c>
      <c r="E26" s="5" t="s">
        <v>193</v>
      </c>
    </row>
    <row r="27" spans="1:5" hidden="1" x14ac:dyDescent="0.25">
      <c r="A27" s="4">
        <v>43843</v>
      </c>
      <c r="B27" s="4" t="s">
        <v>234</v>
      </c>
      <c r="C27" s="5" t="s">
        <v>173</v>
      </c>
      <c r="D27" s="5" t="s">
        <v>191</v>
      </c>
      <c r="E27" s="5" t="s">
        <v>192</v>
      </c>
    </row>
    <row r="28" spans="1:5" hidden="1" x14ac:dyDescent="0.25">
      <c r="A28" s="4">
        <v>43843</v>
      </c>
      <c r="B28" s="4" t="s">
        <v>235</v>
      </c>
      <c r="C28" s="5" t="s">
        <v>173</v>
      </c>
      <c r="D28" s="5" t="s">
        <v>191</v>
      </c>
      <c r="E28" s="5" t="s">
        <v>179</v>
      </c>
    </row>
    <row r="29" spans="1:5" hidden="1" x14ac:dyDescent="0.25">
      <c r="A29" s="4">
        <v>43844</v>
      </c>
      <c r="B29" s="4" t="s">
        <v>234</v>
      </c>
      <c r="C29" s="5" t="s">
        <v>187</v>
      </c>
      <c r="D29" s="5" t="s">
        <v>180</v>
      </c>
      <c r="E29" s="5" t="s">
        <v>236</v>
      </c>
    </row>
    <row r="30" spans="1:5" hidden="1" x14ac:dyDescent="0.25">
      <c r="A30" s="4">
        <v>43844</v>
      </c>
      <c r="B30" s="4" t="s">
        <v>235</v>
      </c>
      <c r="C30" s="5" t="s">
        <v>187</v>
      </c>
      <c r="D30" s="5" t="s">
        <v>180</v>
      </c>
      <c r="E30" s="5" t="s">
        <v>236</v>
      </c>
    </row>
    <row r="31" spans="1:5" hidden="1" x14ac:dyDescent="0.25">
      <c r="A31" s="4">
        <v>43845</v>
      </c>
      <c r="B31" s="4" t="s">
        <v>234</v>
      </c>
      <c r="C31" s="5" t="s">
        <v>191</v>
      </c>
      <c r="D31" s="5" t="s">
        <v>184</v>
      </c>
      <c r="E31" s="5" t="s">
        <v>193</v>
      </c>
    </row>
    <row r="32" spans="1:5" hidden="1" x14ac:dyDescent="0.25">
      <c r="A32" s="4">
        <v>43845</v>
      </c>
      <c r="B32" s="4" t="s">
        <v>235</v>
      </c>
      <c r="C32" s="5" t="s">
        <v>191</v>
      </c>
      <c r="D32" s="5" t="s">
        <v>184</v>
      </c>
      <c r="E32" s="5" t="s">
        <v>193</v>
      </c>
    </row>
    <row r="33" spans="1:5" hidden="1" x14ac:dyDescent="0.25">
      <c r="A33" s="4">
        <v>43846</v>
      </c>
      <c r="B33" s="4" t="s">
        <v>234</v>
      </c>
      <c r="C33" s="5" t="s">
        <v>173</v>
      </c>
      <c r="D33" s="5" t="s">
        <v>236</v>
      </c>
      <c r="E33" s="5" t="s">
        <v>179</v>
      </c>
    </row>
    <row r="34" spans="1:5" hidden="1" x14ac:dyDescent="0.25">
      <c r="A34" s="4">
        <v>43846</v>
      </c>
      <c r="B34" s="4" t="s">
        <v>235</v>
      </c>
      <c r="C34" s="5" t="s">
        <v>173</v>
      </c>
      <c r="D34" s="5" t="s">
        <v>236</v>
      </c>
      <c r="E34" s="5" t="s">
        <v>179</v>
      </c>
    </row>
    <row r="35" spans="1:5" hidden="1" x14ac:dyDescent="0.25">
      <c r="A35" s="4">
        <v>43847</v>
      </c>
      <c r="B35" s="4" t="s">
        <v>234</v>
      </c>
      <c r="C35" s="5" t="s">
        <v>187</v>
      </c>
      <c r="D35" s="5" t="s">
        <v>189</v>
      </c>
      <c r="E35" s="5" t="s">
        <v>180</v>
      </c>
    </row>
    <row r="36" spans="1:5" hidden="1" x14ac:dyDescent="0.25">
      <c r="A36" s="4">
        <v>43847</v>
      </c>
      <c r="B36" s="4" t="s">
        <v>235</v>
      </c>
      <c r="C36" s="5" t="s">
        <v>187</v>
      </c>
      <c r="D36" s="5" t="s">
        <v>189</v>
      </c>
      <c r="E36" s="5" t="s">
        <v>180</v>
      </c>
    </row>
    <row r="37" spans="1:5" hidden="1" x14ac:dyDescent="0.25">
      <c r="A37" s="4">
        <v>43848</v>
      </c>
      <c r="B37" s="4" t="s">
        <v>234</v>
      </c>
      <c r="C37" s="5" t="s">
        <v>236</v>
      </c>
      <c r="D37" s="5" t="s">
        <v>179</v>
      </c>
      <c r="E37" s="5" t="s">
        <v>173</v>
      </c>
    </row>
    <row r="38" spans="1:5" hidden="1" x14ac:dyDescent="0.25">
      <c r="A38" s="4">
        <v>43848</v>
      </c>
      <c r="B38" s="4" t="s">
        <v>235</v>
      </c>
      <c r="C38" s="5" t="s">
        <v>236</v>
      </c>
      <c r="D38" s="5" t="s">
        <v>179</v>
      </c>
      <c r="E38" s="5" t="s">
        <v>173</v>
      </c>
    </row>
    <row r="39" spans="1:5" hidden="1" x14ac:dyDescent="0.25">
      <c r="A39" s="4">
        <v>43849</v>
      </c>
      <c r="B39" s="4" t="s">
        <v>234</v>
      </c>
      <c r="C39" s="5" t="s">
        <v>187</v>
      </c>
      <c r="D39" s="5" t="s">
        <v>191</v>
      </c>
      <c r="E39" s="5" t="s">
        <v>186</v>
      </c>
    </row>
    <row r="40" spans="1:5" hidden="1" x14ac:dyDescent="0.25">
      <c r="A40" s="4">
        <v>43849</v>
      </c>
      <c r="B40" s="4" t="s">
        <v>235</v>
      </c>
      <c r="C40" s="5" t="s">
        <v>187</v>
      </c>
      <c r="D40" s="5" t="s">
        <v>191</v>
      </c>
      <c r="E40" s="5" t="s">
        <v>186</v>
      </c>
    </row>
    <row r="41" spans="1:5" hidden="1" x14ac:dyDescent="0.25">
      <c r="A41" s="4">
        <v>43850</v>
      </c>
      <c r="B41" s="4" t="s">
        <v>234</v>
      </c>
      <c r="C41" s="5" t="s">
        <v>180</v>
      </c>
      <c r="D41" s="5" t="s">
        <v>184</v>
      </c>
      <c r="E41" s="5" t="s">
        <v>192</v>
      </c>
    </row>
    <row r="42" spans="1:5" hidden="1" x14ac:dyDescent="0.25">
      <c r="A42" s="4">
        <v>43850</v>
      </c>
      <c r="B42" s="4" t="s">
        <v>235</v>
      </c>
      <c r="C42" s="5" t="s">
        <v>180</v>
      </c>
      <c r="D42" s="5" t="s">
        <v>184</v>
      </c>
      <c r="E42" s="5" t="s">
        <v>187</v>
      </c>
    </row>
    <row r="43" spans="1:5" hidden="1" x14ac:dyDescent="0.25">
      <c r="A43" s="4">
        <v>43851</v>
      </c>
      <c r="B43" s="4" t="s">
        <v>234</v>
      </c>
      <c r="C43" s="5" t="s">
        <v>173</v>
      </c>
      <c r="D43" s="5" t="s">
        <v>236</v>
      </c>
      <c r="E43" s="5" t="s">
        <v>179</v>
      </c>
    </row>
    <row r="44" spans="1:5" hidden="1" x14ac:dyDescent="0.25">
      <c r="A44" s="4">
        <v>43851</v>
      </c>
      <c r="B44" s="4" t="s">
        <v>235</v>
      </c>
      <c r="C44" s="5" t="s">
        <v>173</v>
      </c>
      <c r="D44" s="5" t="s">
        <v>236</v>
      </c>
      <c r="E44" s="5" t="s">
        <v>179</v>
      </c>
    </row>
    <row r="45" spans="1:5" hidden="1" x14ac:dyDescent="0.25">
      <c r="A45" s="4">
        <v>43852</v>
      </c>
      <c r="B45" s="4" t="s">
        <v>234</v>
      </c>
      <c r="C45" s="5" t="s">
        <v>189</v>
      </c>
      <c r="D45" s="5" t="s">
        <v>193</v>
      </c>
      <c r="E45" s="5" t="s">
        <v>191</v>
      </c>
    </row>
    <row r="46" spans="1:5" hidden="1" x14ac:dyDescent="0.25">
      <c r="A46" s="4">
        <v>43852</v>
      </c>
      <c r="B46" s="4" t="s">
        <v>235</v>
      </c>
      <c r="C46" s="5" t="s">
        <v>189</v>
      </c>
      <c r="D46" s="5" t="s">
        <v>193</v>
      </c>
      <c r="E46" s="5" t="s">
        <v>191</v>
      </c>
    </row>
    <row r="47" spans="1:5" hidden="1" x14ac:dyDescent="0.25">
      <c r="A47" s="4">
        <v>43853</v>
      </c>
      <c r="B47" s="4" t="s">
        <v>234</v>
      </c>
      <c r="C47" s="5" t="s">
        <v>173</v>
      </c>
      <c r="D47" s="5" t="s">
        <v>180</v>
      </c>
      <c r="E47" s="5" t="s">
        <v>187</v>
      </c>
    </row>
    <row r="48" spans="1:5" hidden="1" x14ac:dyDescent="0.25">
      <c r="A48" s="4">
        <v>43853</v>
      </c>
      <c r="B48" s="4" t="s">
        <v>235</v>
      </c>
      <c r="C48" s="5" t="s">
        <v>173</v>
      </c>
      <c r="D48" s="5" t="s">
        <v>180</v>
      </c>
      <c r="E48" s="5" t="s">
        <v>179</v>
      </c>
    </row>
    <row r="49" spans="1:5" hidden="1" x14ac:dyDescent="0.25">
      <c r="A49" s="4">
        <v>43854</v>
      </c>
      <c r="B49" s="4" t="s">
        <v>234</v>
      </c>
      <c r="C49" s="5" t="s">
        <v>179</v>
      </c>
      <c r="D49" s="5" t="s">
        <v>193</v>
      </c>
      <c r="E49" s="5" t="s">
        <v>191</v>
      </c>
    </row>
    <row r="50" spans="1:5" hidden="1" x14ac:dyDescent="0.25">
      <c r="A50" s="4">
        <v>43854</v>
      </c>
      <c r="B50" s="4" t="s">
        <v>235</v>
      </c>
      <c r="C50" s="5" t="s">
        <v>179</v>
      </c>
      <c r="D50" s="5" t="s">
        <v>193</v>
      </c>
      <c r="E50" s="5" t="s">
        <v>191</v>
      </c>
    </row>
    <row r="51" spans="1:5" hidden="1" x14ac:dyDescent="0.25">
      <c r="A51" s="4">
        <v>43855</v>
      </c>
      <c r="B51" s="4" t="s">
        <v>234</v>
      </c>
      <c r="C51" s="5" t="s">
        <v>172</v>
      </c>
      <c r="D51" s="5" t="s">
        <v>188</v>
      </c>
      <c r="E51" s="5" t="s">
        <v>184</v>
      </c>
    </row>
    <row r="52" spans="1:5" hidden="1" x14ac:dyDescent="0.25">
      <c r="A52" s="4">
        <v>43855</v>
      </c>
      <c r="B52" s="4" t="s">
        <v>235</v>
      </c>
      <c r="C52" s="5" t="s">
        <v>172</v>
      </c>
      <c r="D52" s="5" t="s">
        <v>188</v>
      </c>
      <c r="E52" s="5" t="s">
        <v>184</v>
      </c>
    </row>
    <row r="53" spans="1:5" hidden="1" x14ac:dyDescent="0.25">
      <c r="A53" s="4">
        <v>43856</v>
      </c>
      <c r="B53" s="4" t="s">
        <v>234</v>
      </c>
      <c r="C53" s="5" t="s">
        <v>179</v>
      </c>
      <c r="D53" s="5" t="s">
        <v>173</v>
      </c>
      <c r="E53" s="5" t="s">
        <v>191</v>
      </c>
    </row>
    <row r="54" spans="1:5" hidden="1" x14ac:dyDescent="0.25">
      <c r="A54" s="4">
        <v>43856</v>
      </c>
      <c r="B54" s="4" t="s">
        <v>235</v>
      </c>
      <c r="C54" s="5" t="s">
        <v>179</v>
      </c>
      <c r="D54" s="5" t="s">
        <v>173</v>
      </c>
      <c r="E54" s="5" t="s">
        <v>191</v>
      </c>
    </row>
    <row r="55" spans="1:5" hidden="1" x14ac:dyDescent="0.25">
      <c r="A55" s="4">
        <v>43857</v>
      </c>
      <c r="B55" s="4" t="s">
        <v>234</v>
      </c>
      <c r="C55" s="5" t="s">
        <v>191</v>
      </c>
      <c r="D55" s="5" t="s">
        <v>189</v>
      </c>
      <c r="E55" s="5" t="s">
        <v>193</v>
      </c>
    </row>
    <row r="56" spans="1:5" hidden="1" x14ac:dyDescent="0.25">
      <c r="A56" s="4">
        <v>43857</v>
      </c>
      <c r="B56" s="4" t="s">
        <v>235</v>
      </c>
      <c r="C56" s="5" t="s">
        <v>191</v>
      </c>
      <c r="D56" s="5" t="s">
        <v>189</v>
      </c>
      <c r="E56" s="5" t="s">
        <v>193</v>
      </c>
    </row>
    <row r="57" spans="1:5" hidden="1" x14ac:dyDescent="0.25">
      <c r="A57" s="4">
        <v>43858</v>
      </c>
      <c r="B57" s="4" t="s">
        <v>234</v>
      </c>
      <c r="C57" s="5" t="s">
        <v>179</v>
      </c>
      <c r="D57" s="5" t="s">
        <v>187</v>
      </c>
      <c r="E57" s="5" t="s">
        <v>191</v>
      </c>
    </row>
    <row r="58" spans="1:5" hidden="1" x14ac:dyDescent="0.25">
      <c r="A58" s="4">
        <v>43858</v>
      </c>
      <c r="B58" s="4" t="s">
        <v>235</v>
      </c>
      <c r="C58" s="5" t="s">
        <v>179</v>
      </c>
      <c r="D58" s="5" t="s">
        <v>187</v>
      </c>
      <c r="E58" s="5" t="s">
        <v>191</v>
      </c>
    </row>
    <row r="59" spans="1:5" hidden="1" x14ac:dyDescent="0.25">
      <c r="A59" s="4">
        <v>43859</v>
      </c>
      <c r="B59" s="4" t="s">
        <v>234</v>
      </c>
      <c r="C59" s="5" t="s">
        <v>180</v>
      </c>
      <c r="D59" s="5" t="s">
        <v>173</v>
      </c>
      <c r="E59" s="5" t="s">
        <v>187</v>
      </c>
    </row>
    <row r="60" spans="1:5" hidden="1" x14ac:dyDescent="0.25">
      <c r="A60" s="4">
        <v>43859</v>
      </c>
      <c r="B60" s="4" t="s">
        <v>235</v>
      </c>
      <c r="C60" s="5" t="s">
        <v>180</v>
      </c>
      <c r="D60" s="5" t="s">
        <v>173</v>
      </c>
      <c r="E60" s="5" t="s">
        <v>187</v>
      </c>
    </row>
    <row r="61" spans="1:5" hidden="1" x14ac:dyDescent="0.25">
      <c r="A61" s="4">
        <v>43860</v>
      </c>
      <c r="B61" s="4" t="s">
        <v>234</v>
      </c>
      <c r="C61" s="5" t="s">
        <v>236</v>
      </c>
      <c r="D61" s="5" t="s">
        <v>184</v>
      </c>
      <c r="E61" s="5" t="s">
        <v>173</v>
      </c>
    </row>
    <row r="62" spans="1:5" hidden="1" x14ac:dyDescent="0.25">
      <c r="A62" s="4">
        <v>43860</v>
      </c>
      <c r="B62" s="4" t="s">
        <v>235</v>
      </c>
      <c r="C62" s="5" t="s">
        <v>236</v>
      </c>
      <c r="D62" s="5" t="s">
        <v>184</v>
      </c>
      <c r="E62" s="5" t="s">
        <v>173</v>
      </c>
    </row>
    <row r="63" spans="1:5" hidden="1" x14ac:dyDescent="0.25">
      <c r="A63" s="4">
        <v>43861</v>
      </c>
      <c r="B63" s="4" t="s">
        <v>234</v>
      </c>
      <c r="C63" s="5" t="s">
        <v>172</v>
      </c>
      <c r="D63" s="5" t="s">
        <v>179</v>
      </c>
      <c r="E63" s="5" t="s">
        <v>180</v>
      </c>
    </row>
    <row r="64" spans="1:5" hidden="1" x14ac:dyDescent="0.25">
      <c r="A64" s="4">
        <v>43861</v>
      </c>
      <c r="B64" s="4" t="s">
        <v>235</v>
      </c>
      <c r="C64" s="5" t="s">
        <v>172</v>
      </c>
      <c r="D64" s="5" t="s">
        <v>179</v>
      </c>
      <c r="E64" s="5" t="s">
        <v>180</v>
      </c>
    </row>
    <row r="65" spans="1:5" hidden="1" x14ac:dyDescent="0.25">
      <c r="A65" s="4">
        <v>43862</v>
      </c>
      <c r="B65" s="4" t="s">
        <v>234</v>
      </c>
      <c r="C65" s="5" t="s">
        <v>193</v>
      </c>
      <c r="D65" s="5" t="s">
        <v>189</v>
      </c>
      <c r="E65" s="5" t="s">
        <v>236</v>
      </c>
    </row>
    <row r="66" spans="1:5" hidden="1" x14ac:dyDescent="0.25">
      <c r="A66" s="4">
        <v>43862</v>
      </c>
      <c r="B66" s="4" t="s">
        <v>235</v>
      </c>
      <c r="C66" s="5" t="s">
        <v>193</v>
      </c>
      <c r="D66" s="5" t="s">
        <v>189</v>
      </c>
      <c r="E66" s="5" t="s">
        <v>236</v>
      </c>
    </row>
    <row r="67" spans="1:5" hidden="1" x14ac:dyDescent="0.25">
      <c r="A67" s="4">
        <v>43863</v>
      </c>
      <c r="B67" s="4" t="s">
        <v>234</v>
      </c>
      <c r="C67" s="5" t="s">
        <v>236</v>
      </c>
      <c r="D67" s="5" t="s">
        <v>173</v>
      </c>
      <c r="E67" s="5" t="s">
        <v>187</v>
      </c>
    </row>
    <row r="68" spans="1:5" hidden="1" x14ac:dyDescent="0.25">
      <c r="A68" s="4">
        <v>43863</v>
      </c>
      <c r="B68" s="4" t="s">
        <v>235</v>
      </c>
      <c r="C68" s="5" t="s">
        <v>236</v>
      </c>
      <c r="D68" s="5" t="s">
        <v>173</v>
      </c>
      <c r="E68" s="5" t="s">
        <v>176</v>
      </c>
    </row>
    <row r="69" spans="1:5" hidden="1" x14ac:dyDescent="0.25">
      <c r="A69" s="4">
        <v>43864</v>
      </c>
      <c r="B69" s="4" t="s">
        <v>234</v>
      </c>
      <c r="C69" s="5" t="s">
        <v>180</v>
      </c>
      <c r="D69" s="5" t="s">
        <v>187</v>
      </c>
      <c r="E69" s="5" t="s">
        <v>192</v>
      </c>
    </row>
    <row r="70" spans="1:5" hidden="1" x14ac:dyDescent="0.25">
      <c r="A70" s="4">
        <v>43864</v>
      </c>
      <c r="B70" s="4" t="s">
        <v>235</v>
      </c>
      <c r="C70" s="5" t="s">
        <v>180</v>
      </c>
      <c r="D70" s="5" t="s">
        <v>187</v>
      </c>
      <c r="E70" s="5" t="s">
        <v>179</v>
      </c>
    </row>
    <row r="71" spans="1:5" hidden="1" x14ac:dyDescent="0.25">
      <c r="A71" s="4">
        <v>43865</v>
      </c>
      <c r="B71" s="4" t="s">
        <v>234</v>
      </c>
      <c r="C71" s="5" t="s">
        <v>236</v>
      </c>
      <c r="D71" s="5" t="s">
        <v>184</v>
      </c>
      <c r="E71" s="5" t="s">
        <v>182</v>
      </c>
    </row>
    <row r="72" spans="1:5" hidden="1" x14ac:dyDescent="0.25">
      <c r="A72" s="4">
        <v>43865</v>
      </c>
      <c r="B72" s="4" t="s">
        <v>235</v>
      </c>
      <c r="C72" s="5" t="s">
        <v>236</v>
      </c>
      <c r="D72" s="5" t="s">
        <v>184</v>
      </c>
      <c r="E72" s="5" t="s">
        <v>182</v>
      </c>
    </row>
    <row r="73" spans="1:5" hidden="1" x14ac:dyDescent="0.25">
      <c r="A73" s="4">
        <v>43866</v>
      </c>
      <c r="B73" s="4" t="s">
        <v>234</v>
      </c>
      <c r="C73" s="5" t="s">
        <v>191</v>
      </c>
      <c r="D73" s="5" t="s">
        <v>187</v>
      </c>
      <c r="E73" s="5" t="s">
        <v>179</v>
      </c>
    </row>
    <row r="74" spans="1:5" hidden="1" x14ac:dyDescent="0.25">
      <c r="A74" s="4">
        <v>43866</v>
      </c>
      <c r="B74" s="4" t="s">
        <v>235</v>
      </c>
      <c r="C74" s="5" t="s">
        <v>191</v>
      </c>
      <c r="D74" s="5" t="s">
        <v>187</v>
      </c>
      <c r="E74" s="5" t="s">
        <v>179</v>
      </c>
    </row>
    <row r="75" spans="1:5" hidden="1" x14ac:dyDescent="0.25">
      <c r="A75" s="4">
        <v>43867</v>
      </c>
      <c r="B75" s="4" t="s">
        <v>234</v>
      </c>
      <c r="C75" s="5" t="s">
        <v>189</v>
      </c>
      <c r="D75" s="5" t="s">
        <v>193</v>
      </c>
      <c r="E75" s="5" t="s">
        <v>185</v>
      </c>
    </row>
    <row r="76" spans="1:5" hidden="1" x14ac:dyDescent="0.25">
      <c r="A76" s="4">
        <v>43867</v>
      </c>
      <c r="B76" s="4" t="s">
        <v>235</v>
      </c>
      <c r="C76" s="5" t="s">
        <v>189</v>
      </c>
      <c r="D76" s="5" t="s">
        <v>193</v>
      </c>
      <c r="E76" s="5" t="s">
        <v>185</v>
      </c>
    </row>
    <row r="77" spans="1:5" hidden="1" x14ac:dyDescent="0.25">
      <c r="A77" s="4">
        <v>43868</v>
      </c>
      <c r="B77" s="4" t="s">
        <v>234</v>
      </c>
      <c r="C77" s="5" t="s">
        <v>173</v>
      </c>
      <c r="D77" s="5" t="s">
        <v>191</v>
      </c>
      <c r="E77" s="5" t="s">
        <v>192</v>
      </c>
    </row>
    <row r="78" spans="1:5" hidden="1" x14ac:dyDescent="0.25">
      <c r="A78" s="4">
        <v>43868</v>
      </c>
      <c r="B78" s="4" t="s">
        <v>235</v>
      </c>
      <c r="C78" s="5" t="s">
        <v>173</v>
      </c>
      <c r="D78" s="5" t="s">
        <v>191</v>
      </c>
      <c r="E78" s="5" t="s">
        <v>236</v>
      </c>
    </row>
    <row r="79" spans="1:5" hidden="1" x14ac:dyDescent="0.25">
      <c r="A79" s="4">
        <v>43869</v>
      </c>
      <c r="B79" s="4" t="s">
        <v>234</v>
      </c>
      <c r="C79" s="5" t="s">
        <v>180</v>
      </c>
      <c r="D79" s="5" t="s">
        <v>236</v>
      </c>
      <c r="E79" s="5" t="s">
        <v>187</v>
      </c>
    </row>
    <row r="80" spans="1:5" hidden="1" x14ac:dyDescent="0.25">
      <c r="A80" s="4">
        <v>43869</v>
      </c>
      <c r="B80" s="4" t="s">
        <v>235</v>
      </c>
      <c r="C80" s="5" t="s">
        <v>180</v>
      </c>
      <c r="D80" s="5" t="s">
        <v>236</v>
      </c>
      <c r="E80" s="5" t="s">
        <v>187</v>
      </c>
    </row>
    <row r="81" spans="1:5" hidden="1" x14ac:dyDescent="0.25">
      <c r="A81" s="4">
        <v>43870</v>
      </c>
      <c r="B81" s="4" t="s">
        <v>234</v>
      </c>
      <c r="C81" s="5" t="s">
        <v>185</v>
      </c>
      <c r="D81" s="5" t="s">
        <v>184</v>
      </c>
      <c r="E81" s="5" t="s">
        <v>182</v>
      </c>
    </row>
    <row r="82" spans="1:5" hidden="1" x14ac:dyDescent="0.25">
      <c r="A82" s="4">
        <v>43870</v>
      </c>
      <c r="B82" s="4" t="s">
        <v>235</v>
      </c>
      <c r="C82" s="5" t="s">
        <v>185</v>
      </c>
      <c r="D82" s="5" t="s">
        <v>184</v>
      </c>
      <c r="E82" s="5" t="s">
        <v>182</v>
      </c>
    </row>
    <row r="83" spans="1:5" hidden="1" x14ac:dyDescent="0.25">
      <c r="A83" s="4">
        <v>43871</v>
      </c>
      <c r="B83" s="4" t="s">
        <v>234</v>
      </c>
      <c r="C83" s="5" t="s">
        <v>175</v>
      </c>
      <c r="D83" s="5" t="s">
        <v>179</v>
      </c>
      <c r="E83" s="5" t="s">
        <v>173</v>
      </c>
    </row>
    <row r="84" spans="1:5" hidden="1" x14ac:dyDescent="0.25">
      <c r="A84" s="4">
        <v>43871</v>
      </c>
      <c r="B84" s="4" t="s">
        <v>235</v>
      </c>
      <c r="C84" s="5" t="s">
        <v>175</v>
      </c>
      <c r="D84" s="5" t="s">
        <v>179</v>
      </c>
      <c r="E84" s="5" t="s">
        <v>173</v>
      </c>
    </row>
    <row r="85" spans="1:5" hidden="1" x14ac:dyDescent="0.25">
      <c r="A85" s="4">
        <v>43872</v>
      </c>
      <c r="B85" s="4" t="s">
        <v>234</v>
      </c>
      <c r="C85" s="5" t="s">
        <v>189</v>
      </c>
      <c r="D85" s="5" t="s">
        <v>193</v>
      </c>
      <c r="E85" s="5" t="s">
        <v>236</v>
      </c>
    </row>
    <row r="86" spans="1:5" hidden="1" x14ac:dyDescent="0.25">
      <c r="A86" s="4">
        <v>43872</v>
      </c>
      <c r="B86" s="4" t="s">
        <v>235</v>
      </c>
      <c r="C86" s="5" t="s">
        <v>189</v>
      </c>
      <c r="D86" s="5" t="s">
        <v>193</v>
      </c>
      <c r="E86" s="5" t="s">
        <v>236</v>
      </c>
    </row>
    <row r="87" spans="1:5" hidden="1" x14ac:dyDescent="0.25">
      <c r="A87" s="4">
        <v>43873</v>
      </c>
      <c r="B87" s="4" t="s">
        <v>234</v>
      </c>
      <c r="C87" s="5" t="s">
        <v>191</v>
      </c>
      <c r="D87" s="5" t="s">
        <v>179</v>
      </c>
      <c r="E87" s="5" t="s">
        <v>173</v>
      </c>
    </row>
    <row r="88" spans="1:5" hidden="1" x14ac:dyDescent="0.25">
      <c r="A88" s="4">
        <v>43873</v>
      </c>
      <c r="B88" s="4" t="s">
        <v>235</v>
      </c>
      <c r="C88" s="5" t="s">
        <v>191</v>
      </c>
      <c r="D88" s="5" t="s">
        <v>179</v>
      </c>
      <c r="E88" s="5" t="s">
        <v>173</v>
      </c>
    </row>
    <row r="89" spans="1:5" hidden="1" x14ac:dyDescent="0.25">
      <c r="A89" s="4">
        <v>43874</v>
      </c>
      <c r="B89" s="4" t="s">
        <v>234</v>
      </c>
      <c r="C89" s="5" t="s">
        <v>187</v>
      </c>
      <c r="D89" s="5" t="s">
        <v>180</v>
      </c>
      <c r="E89" s="5" t="s">
        <v>185</v>
      </c>
    </row>
    <row r="90" spans="1:5" hidden="1" x14ac:dyDescent="0.25">
      <c r="A90" s="4">
        <v>43874</v>
      </c>
      <c r="B90" s="4" t="s">
        <v>235</v>
      </c>
      <c r="C90" s="5" t="s">
        <v>187</v>
      </c>
      <c r="D90" s="5" t="s">
        <v>180</v>
      </c>
      <c r="E90" s="5" t="s">
        <v>185</v>
      </c>
    </row>
    <row r="91" spans="1:5" hidden="1" x14ac:dyDescent="0.25">
      <c r="A91" s="4">
        <v>43875</v>
      </c>
      <c r="B91" s="4" t="s">
        <v>234</v>
      </c>
      <c r="C91" s="5" t="s">
        <v>184</v>
      </c>
      <c r="D91" s="5" t="s">
        <v>182</v>
      </c>
      <c r="E91" s="5" t="s">
        <v>187</v>
      </c>
    </row>
    <row r="92" spans="1:5" hidden="1" x14ac:dyDescent="0.25">
      <c r="A92" s="4">
        <v>43875</v>
      </c>
      <c r="B92" s="4" t="s">
        <v>235</v>
      </c>
      <c r="C92" s="5" t="s">
        <v>184</v>
      </c>
      <c r="D92" s="5" t="s">
        <v>182</v>
      </c>
      <c r="E92" s="5" t="s">
        <v>187</v>
      </c>
    </row>
    <row r="93" spans="1:5" hidden="1" x14ac:dyDescent="0.25">
      <c r="A93" s="4">
        <v>43876</v>
      </c>
      <c r="B93" s="4" t="s">
        <v>234</v>
      </c>
      <c r="C93" s="5" t="s">
        <v>169</v>
      </c>
      <c r="D93" s="5" t="s">
        <v>179</v>
      </c>
      <c r="E93" s="5" t="s">
        <v>180</v>
      </c>
    </row>
    <row r="94" spans="1:5" hidden="1" x14ac:dyDescent="0.25">
      <c r="A94" s="4">
        <v>43876</v>
      </c>
      <c r="B94" s="4" t="s">
        <v>235</v>
      </c>
      <c r="C94" s="5" t="s">
        <v>169</v>
      </c>
      <c r="D94" s="5" t="s">
        <v>179</v>
      </c>
      <c r="E94" s="5" t="s">
        <v>180</v>
      </c>
    </row>
    <row r="95" spans="1:5" hidden="1" x14ac:dyDescent="0.25">
      <c r="A95" s="4">
        <v>43877</v>
      </c>
      <c r="B95" s="4" t="s">
        <v>234</v>
      </c>
      <c r="C95" s="5" t="s">
        <v>184</v>
      </c>
      <c r="D95" s="5" t="s">
        <v>193</v>
      </c>
      <c r="E95" s="5" t="s">
        <v>185</v>
      </c>
    </row>
    <row r="96" spans="1:5" hidden="1" x14ac:dyDescent="0.25">
      <c r="A96" s="4">
        <v>43877</v>
      </c>
      <c r="B96" s="4" t="s">
        <v>235</v>
      </c>
      <c r="C96" s="5" t="s">
        <v>184</v>
      </c>
      <c r="D96" s="5" t="s">
        <v>193</v>
      </c>
      <c r="E96" s="5" t="s">
        <v>185</v>
      </c>
    </row>
    <row r="97" spans="1:5" hidden="1" x14ac:dyDescent="0.25">
      <c r="A97" s="4">
        <v>43878</v>
      </c>
      <c r="B97" s="4" t="s">
        <v>234</v>
      </c>
      <c r="C97" s="5" t="s">
        <v>191</v>
      </c>
      <c r="D97" s="5" t="s">
        <v>179</v>
      </c>
      <c r="E97" s="5" t="s">
        <v>173</v>
      </c>
    </row>
    <row r="98" spans="1:5" hidden="1" x14ac:dyDescent="0.25">
      <c r="A98" s="4">
        <v>43878</v>
      </c>
      <c r="B98" s="4" t="s">
        <v>235</v>
      </c>
      <c r="C98" s="5" t="s">
        <v>191</v>
      </c>
      <c r="D98" s="5" t="s">
        <v>179</v>
      </c>
      <c r="E98" s="5" t="s">
        <v>173</v>
      </c>
    </row>
    <row r="99" spans="1:5" hidden="1" x14ac:dyDescent="0.25">
      <c r="A99" s="4">
        <v>43879</v>
      </c>
      <c r="B99" s="4" t="s">
        <v>234</v>
      </c>
      <c r="C99" s="5" t="s">
        <v>180</v>
      </c>
      <c r="D99" s="5" t="s">
        <v>236</v>
      </c>
      <c r="E99" s="5" t="s">
        <v>187</v>
      </c>
    </row>
    <row r="100" spans="1:5" hidden="1" x14ac:dyDescent="0.25">
      <c r="A100" s="4">
        <v>43879</v>
      </c>
      <c r="B100" s="4" t="s">
        <v>235</v>
      </c>
      <c r="C100" s="5" t="s">
        <v>180</v>
      </c>
      <c r="D100" s="5" t="s">
        <v>236</v>
      </c>
      <c r="E100" s="5" t="s">
        <v>187</v>
      </c>
    </row>
    <row r="101" spans="1:5" hidden="1" x14ac:dyDescent="0.25">
      <c r="A101" s="4">
        <v>43880</v>
      </c>
      <c r="B101" s="4" t="s">
        <v>234</v>
      </c>
      <c r="C101" s="5" t="s">
        <v>184</v>
      </c>
      <c r="D101" s="5" t="s">
        <v>182</v>
      </c>
      <c r="E101" s="5" t="s">
        <v>191</v>
      </c>
    </row>
    <row r="102" spans="1:5" hidden="1" x14ac:dyDescent="0.25">
      <c r="A102" s="4">
        <v>43880</v>
      </c>
      <c r="B102" s="4" t="s">
        <v>235</v>
      </c>
      <c r="C102" s="5" t="s">
        <v>184</v>
      </c>
      <c r="D102" s="5" t="s">
        <v>182</v>
      </c>
      <c r="E102" s="5" t="s">
        <v>191</v>
      </c>
    </row>
    <row r="103" spans="1:5" hidden="1" x14ac:dyDescent="0.25">
      <c r="A103" s="4">
        <v>43881</v>
      </c>
      <c r="B103" s="4" t="s">
        <v>234</v>
      </c>
      <c r="C103" s="5" t="s">
        <v>179</v>
      </c>
      <c r="D103" s="5" t="s">
        <v>169</v>
      </c>
      <c r="E103" s="5" t="s">
        <v>185</v>
      </c>
    </row>
    <row r="104" spans="1:5" hidden="1" x14ac:dyDescent="0.25">
      <c r="A104" s="4">
        <v>43881</v>
      </c>
      <c r="B104" s="4" t="s">
        <v>235</v>
      </c>
      <c r="C104" s="5" t="s">
        <v>179</v>
      </c>
      <c r="D104" s="5" t="s">
        <v>169</v>
      </c>
      <c r="E104" s="5" t="s">
        <v>185</v>
      </c>
    </row>
    <row r="105" spans="1:5" hidden="1" x14ac:dyDescent="0.25">
      <c r="A105" s="4">
        <v>43882</v>
      </c>
      <c r="B105" s="4" t="s">
        <v>234</v>
      </c>
      <c r="C105" s="5" t="s">
        <v>189</v>
      </c>
      <c r="D105" s="5" t="s">
        <v>193</v>
      </c>
      <c r="E105" s="5" t="s">
        <v>187</v>
      </c>
    </row>
    <row r="106" spans="1:5" hidden="1" x14ac:dyDescent="0.25">
      <c r="A106" s="4">
        <v>43882</v>
      </c>
      <c r="B106" s="4" t="s">
        <v>235</v>
      </c>
      <c r="C106" s="5" t="s">
        <v>189</v>
      </c>
      <c r="D106" s="5" t="s">
        <v>193</v>
      </c>
      <c r="E106" s="5" t="s">
        <v>187</v>
      </c>
    </row>
    <row r="107" spans="1:5" hidden="1" x14ac:dyDescent="0.25">
      <c r="A107" s="4">
        <v>43883</v>
      </c>
      <c r="B107" s="4" t="s">
        <v>234</v>
      </c>
      <c r="C107" s="5" t="s">
        <v>179</v>
      </c>
      <c r="D107" s="5" t="s">
        <v>188</v>
      </c>
      <c r="E107" s="5" t="s">
        <v>173</v>
      </c>
    </row>
    <row r="108" spans="1:5" hidden="1" x14ac:dyDescent="0.25">
      <c r="A108" s="4">
        <v>43883</v>
      </c>
      <c r="B108" s="4" t="s">
        <v>235</v>
      </c>
      <c r="C108" s="5" t="s">
        <v>179</v>
      </c>
      <c r="D108" s="5" t="s">
        <v>188</v>
      </c>
      <c r="E108" s="5" t="s">
        <v>173</v>
      </c>
    </row>
    <row r="109" spans="1:5" hidden="1" x14ac:dyDescent="0.25">
      <c r="A109" s="4">
        <v>43884</v>
      </c>
      <c r="B109" s="4" t="s">
        <v>234</v>
      </c>
      <c r="C109" s="5" t="s">
        <v>185</v>
      </c>
      <c r="D109" s="5" t="s">
        <v>173</v>
      </c>
      <c r="E109" s="5" t="s">
        <v>236</v>
      </c>
    </row>
    <row r="110" spans="1:5" hidden="1" x14ac:dyDescent="0.25">
      <c r="A110" s="4">
        <v>43884</v>
      </c>
      <c r="B110" s="4" t="s">
        <v>235</v>
      </c>
      <c r="C110" s="5" t="s">
        <v>185</v>
      </c>
      <c r="D110" s="5" t="s">
        <v>173</v>
      </c>
      <c r="E110" s="5" t="s">
        <v>236</v>
      </c>
    </row>
    <row r="111" spans="1:5" hidden="1" x14ac:dyDescent="0.25">
      <c r="A111" s="4">
        <v>43885</v>
      </c>
      <c r="B111" s="4" t="s">
        <v>234</v>
      </c>
      <c r="C111" s="5" t="s">
        <v>184</v>
      </c>
      <c r="D111" s="5" t="s">
        <v>182</v>
      </c>
      <c r="E111" s="5" t="s">
        <v>172</v>
      </c>
    </row>
    <row r="112" spans="1:5" hidden="1" x14ac:dyDescent="0.25">
      <c r="A112" s="4">
        <v>43885</v>
      </c>
      <c r="B112" s="4" t="s">
        <v>235</v>
      </c>
      <c r="C112" s="5" t="s">
        <v>184</v>
      </c>
      <c r="D112" s="5" t="s">
        <v>182</v>
      </c>
      <c r="E112" s="5" t="s">
        <v>172</v>
      </c>
    </row>
    <row r="113" spans="1:5" hidden="1" x14ac:dyDescent="0.25">
      <c r="A113" s="4">
        <v>43886</v>
      </c>
      <c r="B113" s="4" t="s">
        <v>234</v>
      </c>
      <c r="C113" s="5" t="s">
        <v>179</v>
      </c>
      <c r="D113" s="5" t="s">
        <v>169</v>
      </c>
      <c r="E113" s="5" t="s">
        <v>185</v>
      </c>
    </row>
    <row r="114" spans="1:5" hidden="1" x14ac:dyDescent="0.25">
      <c r="A114" s="4">
        <v>43886</v>
      </c>
      <c r="B114" s="4" t="s">
        <v>235</v>
      </c>
      <c r="C114" s="5" t="s">
        <v>179</v>
      </c>
      <c r="D114" s="5" t="s">
        <v>169</v>
      </c>
      <c r="E114" s="5" t="s">
        <v>182</v>
      </c>
    </row>
    <row r="115" spans="1:5" hidden="1" x14ac:dyDescent="0.25">
      <c r="A115" s="4">
        <v>43887</v>
      </c>
      <c r="B115" s="4" t="s">
        <v>234</v>
      </c>
      <c r="C115" s="5" t="s">
        <v>189</v>
      </c>
      <c r="D115" s="5" t="s">
        <v>193</v>
      </c>
      <c r="E115" s="5" t="s">
        <v>191</v>
      </c>
    </row>
    <row r="116" spans="1:5" hidden="1" x14ac:dyDescent="0.25">
      <c r="A116" s="4">
        <v>43887</v>
      </c>
      <c r="B116" s="4" t="s">
        <v>235</v>
      </c>
      <c r="C116" s="5" t="s">
        <v>189</v>
      </c>
      <c r="D116" s="5" t="s">
        <v>193</v>
      </c>
      <c r="E116" s="5" t="s">
        <v>191</v>
      </c>
    </row>
    <row r="117" spans="1:5" hidden="1" x14ac:dyDescent="0.25">
      <c r="A117" s="4">
        <v>43888</v>
      </c>
      <c r="B117" s="4" t="s">
        <v>234</v>
      </c>
      <c r="C117" s="5" t="s">
        <v>179</v>
      </c>
      <c r="D117" s="5" t="s">
        <v>236</v>
      </c>
      <c r="E117" s="5"/>
    </row>
    <row r="118" spans="1:5" hidden="1" x14ac:dyDescent="0.25">
      <c r="A118" s="4">
        <v>43888</v>
      </c>
      <c r="B118" s="4" t="s">
        <v>235</v>
      </c>
      <c r="C118" s="5" t="s">
        <v>179</v>
      </c>
      <c r="D118" s="5" t="s">
        <v>236</v>
      </c>
      <c r="E118" s="5"/>
    </row>
    <row r="119" spans="1:5" hidden="1" x14ac:dyDescent="0.25">
      <c r="A119" s="4">
        <v>43889</v>
      </c>
      <c r="B119" s="4" t="s">
        <v>234</v>
      </c>
      <c r="C119" s="5" t="s">
        <v>236</v>
      </c>
      <c r="D119" s="5" t="s">
        <v>180</v>
      </c>
      <c r="E119" s="5" t="s">
        <v>191</v>
      </c>
    </row>
    <row r="120" spans="1:5" hidden="1" x14ac:dyDescent="0.25">
      <c r="A120" s="4">
        <v>43889</v>
      </c>
      <c r="B120" s="4" t="s">
        <v>235</v>
      </c>
      <c r="C120" s="5" t="s">
        <v>236</v>
      </c>
      <c r="D120" s="5" t="s">
        <v>180</v>
      </c>
      <c r="E120" s="5" t="s">
        <v>191</v>
      </c>
    </row>
    <row r="121" spans="1:5" hidden="1" x14ac:dyDescent="0.25">
      <c r="A121" s="4">
        <v>43890</v>
      </c>
      <c r="B121" s="4" t="s">
        <v>234</v>
      </c>
      <c r="C121" s="5" t="s">
        <v>182</v>
      </c>
      <c r="D121" s="5" t="s">
        <v>176</v>
      </c>
      <c r="E121" s="5" t="s">
        <v>189</v>
      </c>
    </row>
    <row r="122" spans="1:5" hidden="1" x14ac:dyDescent="0.25">
      <c r="A122" s="4">
        <v>43890</v>
      </c>
      <c r="B122" s="4" t="s">
        <v>235</v>
      </c>
      <c r="C122" s="5" t="s">
        <v>182</v>
      </c>
      <c r="D122" s="5" t="s">
        <v>176</v>
      </c>
      <c r="E122" s="5" t="s">
        <v>189</v>
      </c>
    </row>
    <row r="123" spans="1:5" hidden="1" x14ac:dyDescent="0.25">
      <c r="A123" s="4">
        <v>43891</v>
      </c>
      <c r="B123" s="4" t="s">
        <v>234</v>
      </c>
      <c r="C123" s="5" t="s">
        <v>169</v>
      </c>
      <c r="D123" s="5" t="s">
        <v>172</v>
      </c>
      <c r="E123" s="5" t="s">
        <v>185</v>
      </c>
    </row>
    <row r="124" spans="1:5" hidden="1" x14ac:dyDescent="0.25">
      <c r="A124" s="4">
        <v>43891</v>
      </c>
      <c r="B124" s="4" t="s">
        <v>235</v>
      </c>
      <c r="C124" s="5" t="s">
        <v>169</v>
      </c>
      <c r="D124" s="5" t="s">
        <v>172</v>
      </c>
      <c r="E124" s="5" t="s">
        <v>185</v>
      </c>
    </row>
    <row r="125" spans="1:5" hidden="1" x14ac:dyDescent="0.25">
      <c r="A125" s="4">
        <v>43892</v>
      </c>
      <c r="B125" s="4" t="s">
        <v>234</v>
      </c>
      <c r="C125" s="5" t="s">
        <v>193</v>
      </c>
      <c r="D125" s="5" t="s">
        <v>189</v>
      </c>
      <c r="E125" s="5" t="s">
        <v>187</v>
      </c>
    </row>
    <row r="126" spans="1:5" hidden="1" x14ac:dyDescent="0.25">
      <c r="A126" s="4">
        <v>43892</v>
      </c>
      <c r="B126" s="4" t="s">
        <v>235</v>
      </c>
      <c r="C126" s="5" t="s">
        <v>193</v>
      </c>
      <c r="D126" s="5" t="s">
        <v>189</v>
      </c>
      <c r="E126" s="5" t="s">
        <v>187</v>
      </c>
    </row>
    <row r="127" spans="1:5" hidden="1" x14ac:dyDescent="0.25">
      <c r="A127" s="4">
        <v>43893</v>
      </c>
      <c r="B127" s="4" t="s">
        <v>234</v>
      </c>
      <c r="C127" s="5" t="s">
        <v>179</v>
      </c>
      <c r="D127" s="5" t="s">
        <v>185</v>
      </c>
      <c r="E127" s="5" t="s">
        <v>180</v>
      </c>
    </row>
    <row r="128" spans="1:5" hidden="1" x14ac:dyDescent="0.25">
      <c r="A128" s="4">
        <v>43893</v>
      </c>
      <c r="B128" s="4" t="s">
        <v>235</v>
      </c>
      <c r="C128" s="5" t="s">
        <v>179</v>
      </c>
      <c r="D128" s="5" t="s">
        <v>185</v>
      </c>
      <c r="E128" s="5" t="s">
        <v>187</v>
      </c>
    </row>
    <row r="129" spans="1:5" hidden="1" x14ac:dyDescent="0.25">
      <c r="A129" s="4">
        <v>43894</v>
      </c>
      <c r="B129" s="4" t="s">
        <v>234</v>
      </c>
      <c r="C129" s="5" t="s">
        <v>187</v>
      </c>
      <c r="D129" s="5" t="s">
        <v>180</v>
      </c>
      <c r="E129" s="5" t="s">
        <v>191</v>
      </c>
    </row>
    <row r="130" spans="1:5" hidden="1" x14ac:dyDescent="0.25">
      <c r="A130" s="4">
        <v>43894</v>
      </c>
      <c r="B130" s="4" t="s">
        <v>235</v>
      </c>
      <c r="C130" s="5" t="s">
        <v>187</v>
      </c>
      <c r="D130" s="5" t="s">
        <v>180</v>
      </c>
      <c r="E130" s="5" t="s">
        <v>191</v>
      </c>
    </row>
    <row r="131" spans="1:5" hidden="1" x14ac:dyDescent="0.25">
      <c r="A131" s="4">
        <v>43895</v>
      </c>
      <c r="B131" s="4" t="s">
        <v>234</v>
      </c>
      <c r="C131" s="5" t="s">
        <v>185</v>
      </c>
      <c r="D131" s="5" t="s">
        <v>184</v>
      </c>
      <c r="E131" s="5" t="s">
        <v>182</v>
      </c>
    </row>
    <row r="132" spans="1:5" hidden="1" x14ac:dyDescent="0.25">
      <c r="A132" s="4">
        <v>43895</v>
      </c>
      <c r="B132" s="4" t="s">
        <v>235</v>
      </c>
      <c r="C132" s="5" t="s">
        <v>185</v>
      </c>
      <c r="D132" s="5" t="s">
        <v>184</v>
      </c>
      <c r="E132" s="5" t="s">
        <v>182</v>
      </c>
    </row>
    <row r="133" spans="1:5" hidden="1" x14ac:dyDescent="0.25">
      <c r="A133" s="4">
        <v>43896</v>
      </c>
      <c r="B133" s="4" t="s">
        <v>234</v>
      </c>
      <c r="C133" s="5" t="s">
        <v>176</v>
      </c>
      <c r="D133" s="5" t="s">
        <v>191</v>
      </c>
      <c r="E133" s="5" t="s">
        <v>179</v>
      </c>
    </row>
    <row r="134" spans="1:5" hidden="1" x14ac:dyDescent="0.25">
      <c r="A134" s="4">
        <v>43896</v>
      </c>
      <c r="B134" s="4" t="s">
        <v>235</v>
      </c>
      <c r="C134" s="5" t="s">
        <v>176</v>
      </c>
      <c r="D134" s="5" t="s">
        <v>191</v>
      </c>
      <c r="E134" s="5" t="s">
        <v>179</v>
      </c>
    </row>
    <row r="135" spans="1:5" hidden="1" x14ac:dyDescent="0.25">
      <c r="A135" s="4">
        <v>43897</v>
      </c>
      <c r="B135" s="4" t="s">
        <v>234</v>
      </c>
      <c r="C135" s="5" t="s">
        <v>189</v>
      </c>
      <c r="D135" s="5" t="s">
        <v>193</v>
      </c>
      <c r="E135" s="5" t="s">
        <v>187</v>
      </c>
    </row>
    <row r="136" spans="1:5" hidden="1" x14ac:dyDescent="0.25">
      <c r="A136" s="4">
        <v>43897</v>
      </c>
      <c r="B136" s="4" t="s">
        <v>235</v>
      </c>
      <c r="C136" s="5" t="s">
        <v>189</v>
      </c>
      <c r="D136" s="5" t="s">
        <v>193</v>
      </c>
      <c r="E136" s="5" t="s">
        <v>187</v>
      </c>
    </row>
    <row r="137" spans="1:5" hidden="1" x14ac:dyDescent="0.25">
      <c r="A137" s="4">
        <v>43898</v>
      </c>
      <c r="B137" s="4" t="s">
        <v>234</v>
      </c>
      <c r="C137" s="5" t="s">
        <v>176</v>
      </c>
      <c r="D137" s="5" t="s">
        <v>185</v>
      </c>
      <c r="E137" s="5" t="s">
        <v>193</v>
      </c>
    </row>
    <row r="138" spans="1:5" hidden="1" x14ac:dyDescent="0.25">
      <c r="A138" s="4">
        <v>43898</v>
      </c>
      <c r="B138" s="4" t="s">
        <v>235</v>
      </c>
      <c r="C138" s="5" t="s">
        <v>176</v>
      </c>
      <c r="D138" s="5" t="s">
        <v>185</v>
      </c>
      <c r="E138" s="5" t="s">
        <v>193</v>
      </c>
    </row>
    <row r="139" spans="1:5" hidden="1" x14ac:dyDescent="0.25">
      <c r="A139" s="4">
        <v>43899</v>
      </c>
      <c r="B139" s="4" t="s">
        <v>234</v>
      </c>
      <c r="C139" s="5" t="s">
        <v>191</v>
      </c>
      <c r="D139" s="5" t="s">
        <v>180</v>
      </c>
      <c r="E139" s="5" t="s">
        <v>187</v>
      </c>
    </row>
    <row r="140" spans="1:5" hidden="1" x14ac:dyDescent="0.25">
      <c r="A140" s="4">
        <v>43899</v>
      </c>
      <c r="B140" s="4" t="s">
        <v>235</v>
      </c>
      <c r="C140" s="5" t="s">
        <v>191</v>
      </c>
      <c r="D140" s="5" t="s">
        <v>180</v>
      </c>
      <c r="E140" s="5" t="s">
        <v>187</v>
      </c>
    </row>
    <row r="141" spans="1:5" hidden="1" x14ac:dyDescent="0.25">
      <c r="A141" s="4">
        <v>43900</v>
      </c>
      <c r="B141" s="4" t="s">
        <v>234</v>
      </c>
      <c r="C141" s="5" t="s">
        <v>189</v>
      </c>
      <c r="D141" s="5" t="s">
        <v>182</v>
      </c>
      <c r="E141" s="5" t="s">
        <v>192</v>
      </c>
    </row>
    <row r="142" spans="1:5" hidden="1" x14ac:dyDescent="0.25">
      <c r="A142" s="4">
        <v>43900</v>
      </c>
      <c r="B142" s="4" t="s">
        <v>235</v>
      </c>
      <c r="C142" s="5" t="s">
        <v>189</v>
      </c>
      <c r="D142" s="5" t="s">
        <v>182</v>
      </c>
      <c r="E142" s="5" t="s">
        <v>187</v>
      </c>
    </row>
    <row r="143" spans="1:5" hidden="1" x14ac:dyDescent="0.25">
      <c r="A143" s="4">
        <v>43901</v>
      </c>
      <c r="B143" s="4" t="s">
        <v>234</v>
      </c>
      <c r="C143" s="5" t="s">
        <v>172</v>
      </c>
      <c r="D143" s="5" t="s">
        <v>191</v>
      </c>
      <c r="E143" s="5" t="s">
        <v>179</v>
      </c>
    </row>
    <row r="144" spans="1:5" hidden="1" x14ac:dyDescent="0.25">
      <c r="A144" s="4">
        <v>43901</v>
      </c>
      <c r="B144" s="4" t="s">
        <v>235</v>
      </c>
      <c r="C144" s="5" t="s">
        <v>172</v>
      </c>
      <c r="D144" s="5" t="s">
        <v>191</v>
      </c>
      <c r="E144" s="5" t="s">
        <v>179</v>
      </c>
    </row>
    <row r="145" spans="1:5" hidden="1" x14ac:dyDescent="0.25">
      <c r="A145" s="4">
        <v>43902</v>
      </c>
      <c r="B145" s="4" t="s">
        <v>234</v>
      </c>
      <c r="C145" s="5" t="s">
        <v>193</v>
      </c>
      <c r="D145" s="5" t="s">
        <v>189</v>
      </c>
      <c r="E145" s="5" t="s">
        <v>185</v>
      </c>
    </row>
    <row r="146" spans="1:5" hidden="1" x14ac:dyDescent="0.25">
      <c r="A146" s="4">
        <v>43902</v>
      </c>
      <c r="B146" s="4" t="s">
        <v>235</v>
      </c>
      <c r="C146" s="5" t="s">
        <v>193</v>
      </c>
      <c r="D146" s="5" t="s">
        <v>189</v>
      </c>
      <c r="E146" s="5" t="s">
        <v>185</v>
      </c>
    </row>
    <row r="147" spans="1:5" hidden="1" x14ac:dyDescent="0.25">
      <c r="A147" s="4">
        <v>43903</v>
      </c>
      <c r="B147" s="4" t="s">
        <v>234</v>
      </c>
      <c r="C147" s="5" t="s">
        <v>179</v>
      </c>
      <c r="D147" s="5" t="s">
        <v>187</v>
      </c>
      <c r="E147" s="5" t="s">
        <v>191</v>
      </c>
    </row>
    <row r="148" spans="1:5" hidden="1" x14ac:dyDescent="0.25">
      <c r="A148" s="4">
        <v>43903</v>
      </c>
      <c r="B148" s="4" t="s">
        <v>235</v>
      </c>
      <c r="C148" s="5" t="s">
        <v>179</v>
      </c>
      <c r="D148" s="5" t="s">
        <v>187</v>
      </c>
      <c r="E148" s="5" t="s">
        <v>191</v>
      </c>
    </row>
    <row r="149" spans="1:5" hidden="1" x14ac:dyDescent="0.25">
      <c r="A149" s="4">
        <v>43904</v>
      </c>
      <c r="B149" s="4" t="s">
        <v>234</v>
      </c>
      <c r="C149" s="5" t="s">
        <v>188</v>
      </c>
      <c r="D149" s="5" t="s">
        <v>180</v>
      </c>
      <c r="E149" s="5" t="s">
        <v>187</v>
      </c>
    </row>
    <row r="150" spans="1:5" hidden="1" x14ac:dyDescent="0.25">
      <c r="A150" s="4">
        <v>43904</v>
      </c>
      <c r="B150" s="4" t="s">
        <v>235</v>
      </c>
      <c r="C150" s="5" t="s">
        <v>179</v>
      </c>
      <c r="D150" s="5" t="s">
        <v>180</v>
      </c>
      <c r="E150" s="5" t="s">
        <v>187</v>
      </c>
    </row>
    <row r="151" spans="1:5" hidden="1" x14ac:dyDescent="0.25">
      <c r="A151" s="4">
        <v>43905</v>
      </c>
      <c r="B151" s="4" t="s">
        <v>234</v>
      </c>
      <c r="C151" s="5" t="s">
        <v>189</v>
      </c>
      <c r="D151" s="5" t="s">
        <v>182</v>
      </c>
      <c r="E151" s="5" t="s">
        <v>185</v>
      </c>
    </row>
    <row r="152" spans="1:5" hidden="1" x14ac:dyDescent="0.25">
      <c r="A152" s="4">
        <v>43905</v>
      </c>
      <c r="B152" s="4" t="s">
        <v>235</v>
      </c>
      <c r="C152" s="5" t="s">
        <v>189</v>
      </c>
      <c r="D152" s="5" t="s">
        <v>182</v>
      </c>
      <c r="E152" s="5" t="s">
        <v>185</v>
      </c>
    </row>
    <row r="153" spans="1:5" hidden="1" x14ac:dyDescent="0.25">
      <c r="A153" s="4">
        <v>43906</v>
      </c>
      <c r="B153" s="4" t="s">
        <v>234</v>
      </c>
      <c r="C153" s="5" t="s">
        <v>176</v>
      </c>
      <c r="D153" s="5" t="s">
        <v>179</v>
      </c>
      <c r="E153" s="5" t="s">
        <v>191</v>
      </c>
    </row>
    <row r="154" spans="1:5" hidden="1" x14ac:dyDescent="0.25">
      <c r="A154" s="4">
        <v>43906</v>
      </c>
      <c r="B154" s="4" t="s">
        <v>235</v>
      </c>
      <c r="C154" s="5" t="s">
        <v>176</v>
      </c>
      <c r="D154" s="5" t="s">
        <v>179</v>
      </c>
      <c r="E154" s="5" t="s">
        <v>191</v>
      </c>
    </row>
    <row r="155" spans="1:5" hidden="1" x14ac:dyDescent="0.25">
      <c r="A155" s="4">
        <v>43907</v>
      </c>
      <c r="B155" s="4" t="s">
        <v>234</v>
      </c>
      <c r="C155" s="5" t="s">
        <v>189</v>
      </c>
      <c r="D155" s="5" t="s">
        <v>193</v>
      </c>
      <c r="E155" s="5" t="s">
        <v>180</v>
      </c>
    </row>
    <row r="156" spans="1:5" hidden="1" x14ac:dyDescent="0.25">
      <c r="A156" s="4">
        <v>43907</v>
      </c>
      <c r="B156" s="4" t="s">
        <v>235</v>
      </c>
      <c r="C156" s="5" t="s">
        <v>189</v>
      </c>
      <c r="D156" s="5" t="s">
        <v>193</v>
      </c>
      <c r="E156" s="5" t="s">
        <v>180</v>
      </c>
    </row>
    <row r="157" spans="1:5" hidden="1" x14ac:dyDescent="0.25">
      <c r="A157" s="4">
        <v>43908</v>
      </c>
      <c r="B157" s="4" t="s">
        <v>234</v>
      </c>
      <c r="C157" s="5" t="s">
        <v>191</v>
      </c>
      <c r="D157" s="5" t="s">
        <v>179</v>
      </c>
      <c r="E157" s="5" t="s">
        <v>173</v>
      </c>
    </row>
    <row r="158" spans="1:5" hidden="1" x14ac:dyDescent="0.25">
      <c r="A158" s="4">
        <v>43908</v>
      </c>
      <c r="B158" s="4" t="s">
        <v>235</v>
      </c>
      <c r="C158" s="5" t="s">
        <v>191</v>
      </c>
      <c r="D158" s="5" t="s">
        <v>179</v>
      </c>
      <c r="E158" s="5" t="s">
        <v>173</v>
      </c>
    </row>
    <row r="159" spans="1:5" hidden="1" x14ac:dyDescent="0.25">
      <c r="A159" s="4">
        <v>43909</v>
      </c>
      <c r="B159" s="4" t="s">
        <v>234</v>
      </c>
      <c r="C159" s="5" t="s">
        <v>193</v>
      </c>
      <c r="D159" s="5" t="s">
        <v>180</v>
      </c>
      <c r="E159" s="5" t="s">
        <v>185</v>
      </c>
    </row>
    <row r="160" spans="1:5" hidden="1" x14ac:dyDescent="0.25">
      <c r="A160" s="4">
        <v>43909</v>
      </c>
      <c r="B160" s="4" t="s">
        <v>235</v>
      </c>
      <c r="C160" s="5" t="s">
        <v>193</v>
      </c>
      <c r="D160" s="5" t="s">
        <v>180</v>
      </c>
      <c r="E160" s="5" t="s">
        <v>185</v>
      </c>
    </row>
    <row r="161" spans="1:5" hidden="1" x14ac:dyDescent="0.25">
      <c r="A161" s="4">
        <v>43910</v>
      </c>
      <c r="B161" s="4" t="s">
        <v>234</v>
      </c>
      <c r="C161" s="5" t="s">
        <v>182</v>
      </c>
      <c r="D161" s="5" t="s">
        <v>192</v>
      </c>
      <c r="E161" s="5"/>
    </row>
    <row r="162" spans="1:5" hidden="1" x14ac:dyDescent="0.25">
      <c r="A162" s="4">
        <v>43910</v>
      </c>
      <c r="B162" s="4" t="s">
        <v>235</v>
      </c>
      <c r="C162" s="5" t="s">
        <v>182</v>
      </c>
      <c r="D162" s="5" t="s">
        <v>180</v>
      </c>
      <c r="E162" s="5"/>
    </row>
    <row r="163" spans="1:5" hidden="1" x14ac:dyDescent="0.25">
      <c r="A163" s="4">
        <v>43911</v>
      </c>
      <c r="B163" s="4" t="s">
        <v>234</v>
      </c>
      <c r="C163" s="5" t="s">
        <v>179</v>
      </c>
      <c r="D163" s="5" t="s">
        <v>169</v>
      </c>
      <c r="E163" s="5" t="s">
        <v>185</v>
      </c>
    </row>
    <row r="164" spans="1:5" hidden="1" x14ac:dyDescent="0.25">
      <c r="A164" s="4">
        <v>43911</v>
      </c>
      <c r="B164" s="4" t="s">
        <v>235</v>
      </c>
      <c r="C164" s="5" t="s">
        <v>179</v>
      </c>
      <c r="D164" s="5" t="s">
        <v>169</v>
      </c>
      <c r="E164" s="5" t="s">
        <v>185</v>
      </c>
    </row>
    <row r="165" spans="1:5" hidden="1" x14ac:dyDescent="0.25">
      <c r="A165" s="4">
        <v>43912</v>
      </c>
      <c r="B165" s="4" t="s">
        <v>234</v>
      </c>
      <c r="C165" s="5" t="s">
        <v>185</v>
      </c>
      <c r="D165" s="5" t="s">
        <v>180</v>
      </c>
      <c r="E165" s="5" t="s">
        <v>172</v>
      </c>
    </row>
    <row r="166" spans="1:5" hidden="1" x14ac:dyDescent="0.25">
      <c r="A166" s="4">
        <v>43912</v>
      </c>
      <c r="B166" s="4" t="s">
        <v>235</v>
      </c>
      <c r="C166" s="5" t="s">
        <v>185</v>
      </c>
      <c r="D166" s="5" t="s">
        <v>180</v>
      </c>
      <c r="E166" s="5" t="s">
        <v>172</v>
      </c>
    </row>
    <row r="167" spans="1:5" hidden="1" x14ac:dyDescent="0.25">
      <c r="A167" s="4">
        <v>43913</v>
      </c>
      <c r="B167" s="4" t="s">
        <v>234</v>
      </c>
      <c r="C167" s="5" t="s">
        <v>173</v>
      </c>
      <c r="D167" s="5"/>
      <c r="E167" s="5" t="s">
        <v>175</v>
      </c>
    </row>
    <row r="168" spans="1:5" hidden="1" x14ac:dyDescent="0.25">
      <c r="A168" s="4">
        <v>43913</v>
      </c>
      <c r="B168" s="4" t="s">
        <v>235</v>
      </c>
      <c r="C168" s="5" t="s">
        <v>173</v>
      </c>
      <c r="D168" s="5" t="s">
        <v>179</v>
      </c>
      <c r="E168" s="5" t="s">
        <v>175</v>
      </c>
    </row>
    <row r="169" spans="1:5" hidden="1" x14ac:dyDescent="0.25">
      <c r="A169" s="4">
        <v>43914</v>
      </c>
      <c r="B169" s="4" t="s">
        <v>234</v>
      </c>
      <c r="C169" s="5" t="s">
        <v>185</v>
      </c>
      <c r="D169" s="5" t="s">
        <v>180</v>
      </c>
      <c r="E169" s="5" t="s">
        <v>179</v>
      </c>
    </row>
    <row r="170" spans="1:5" hidden="1" x14ac:dyDescent="0.25">
      <c r="A170" s="4">
        <v>43914</v>
      </c>
      <c r="B170" s="4" t="s">
        <v>235</v>
      </c>
      <c r="C170" s="5" t="s">
        <v>185</v>
      </c>
      <c r="D170" s="5" t="s">
        <v>180</v>
      </c>
      <c r="E170" s="5" t="s">
        <v>179</v>
      </c>
    </row>
    <row r="171" spans="1:5" hidden="1" x14ac:dyDescent="0.25">
      <c r="A171" s="4">
        <v>43915</v>
      </c>
      <c r="B171" s="4" t="s">
        <v>234</v>
      </c>
      <c r="C171" s="5" t="s">
        <v>173</v>
      </c>
      <c r="D171" s="5" t="s">
        <v>184</v>
      </c>
      <c r="E171" s="5" t="s">
        <v>182</v>
      </c>
    </row>
    <row r="172" spans="1:5" hidden="1" x14ac:dyDescent="0.25">
      <c r="A172" s="4">
        <v>43915</v>
      </c>
      <c r="B172" s="4" t="s">
        <v>235</v>
      </c>
      <c r="C172" s="5" t="s">
        <v>173</v>
      </c>
      <c r="D172" s="5" t="s">
        <v>184</v>
      </c>
      <c r="E172" s="5" t="s">
        <v>182</v>
      </c>
    </row>
    <row r="173" spans="1:5" hidden="1" x14ac:dyDescent="0.25">
      <c r="A173" s="4">
        <v>43916</v>
      </c>
      <c r="B173" s="4" t="s">
        <v>234</v>
      </c>
      <c r="C173" s="5" t="s">
        <v>169</v>
      </c>
      <c r="D173" s="5" t="s">
        <v>179</v>
      </c>
      <c r="E173" s="5" t="s">
        <v>185</v>
      </c>
    </row>
    <row r="174" spans="1:5" hidden="1" x14ac:dyDescent="0.25">
      <c r="A174" s="4">
        <v>43916</v>
      </c>
      <c r="B174" s="4" t="s">
        <v>235</v>
      </c>
      <c r="C174" s="5" t="s">
        <v>169</v>
      </c>
      <c r="D174" s="5" t="s">
        <v>179</v>
      </c>
      <c r="E174" s="5" t="s">
        <v>185</v>
      </c>
    </row>
    <row r="175" spans="1:5" hidden="1" x14ac:dyDescent="0.25">
      <c r="A175" s="4">
        <v>43917</v>
      </c>
      <c r="B175" s="4" t="s">
        <v>234</v>
      </c>
      <c r="C175" s="5" t="s">
        <v>189</v>
      </c>
      <c r="D175" s="5" t="s">
        <v>193</v>
      </c>
      <c r="E175" s="5" t="s">
        <v>191</v>
      </c>
    </row>
    <row r="176" spans="1:5" hidden="1" x14ac:dyDescent="0.25">
      <c r="A176" s="4">
        <v>43917</v>
      </c>
      <c r="B176" s="4" t="s">
        <v>235</v>
      </c>
      <c r="C176" s="5" t="s">
        <v>189</v>
      </c>
      <c r="D176" s="5" t="s">
        <v>193</v>
      </c>
      <c r="E176" s="5" t="s">
        <v>191</v>
      </c>
    </row>
    <row r="177" spans="1:5" hidden="1" x14ac:dyDescent="0.25">
      <c r="A177" s="4">
        <v>43918</v>
      </c>
      <c r="B177" s="4" t="s">
        <v>234</v>
      </c>
      <c r="C177" s="5" t="s">
        <v>179</v>
      </c>
      <c r="D177" s="5" t="s">
        <v>173</v>
      </c>
      <c r="E177" s="5" t="s">
        <v>193</v>
      </c>
    </row>
    <row r="178" spans="1:5" hidden="1" x14ac:dyDescent="0.25">
      <c r="A178" s="4">
        <v>43918</v>
      </c>
      <c r="B178" s="4" t="s">
        <v>235</v>
      </c>
      <c r="C178" s="5" t="s">
        <v>179</v>
      </c>
      <c r="D178" s="5" t="s">
        <v>173</v>
      </c>
      <c r="E178" s="5" t="s">
        <v>193</v>
      </c>
    </row>
    <row r="179" spans="1:5" hidden="1" x14ac:dyDescent="0.25">
      <c r="A179" s="4">
        <v>43919</v>
      </c>
      <c r="B179" s="4" t="s">
        <v>234</v>
      </c>
      <c r="C179" s="5" t="s">
        <v>174</v>
      </c>
      <c r="D179" s="5" t="s">
        <v>189</v>
      </c>
      <c r="E179" s="5" t="s">
        <v>193</v>
      </c>
    </row>
    <row r="180" spans="1:5" hidden="1" x14ac:dyDescent="0.25">
      <c r="A180" s="4">
        <v>43919</v>
      </c>
      <c r="B180" s="4" t="s">
        <v>235</v>
      </c>
      <c r="C180" s="5" t="s">
        <v>174</v>
      </c>
      <c r="D180" s="5" t="s">
        <v>189</v>
      </c>
      <c r="E180" s="5" t="s">
        <v>193</v>
      </c>
    </row>
    <row r="181" spans="1:5" hidden="1" x14ac:dyDescent="0.25">
      <c r="A181" s="4">
        <v>43920</v>
      </c>
      <c r="B181" s="4" t="s">
        <v>234</v>
      </c>
      <c r="C181" s="5" t="s">
        <v>173</v>
      </c>
      <c r="D181" s="5" t="s">
        <v>182</v>
      </c>
      <c r="E181" s="5" t="s">
        <v>184</v>
      </c>
    </row>
    <row r="182" spans="1:5" hidden="1" x14ac:dyDescent="0.25">
      <c r="A182" s="4">
        <v>43920</v>
      </c>
      <c r="B182" s="4" t="s">
        <v>235</v>
      </c>
      <c r="C182" s="5" t="s">
        <v>173</v>
      </c>
      <c r="D182" s="5" t="s">
        <v>182</v>
      </c>
      <c r="E182" s="5" t="s">
        <v>184</v>
      </c>
    </row>
    <row r="183" spans="1:5" hidden="1" x14ac:dyDescent="0.25">
      <c r="A183" s="4">
        <v>43921</v>
      </c>
      <c r="B183" s="4" t="s">
        <v>234</v>
      </c>
      <c r="C183" s="5" t="s">
        <v>169</v>
      </c>
      <c r="D183" s="5" t="s">
        <v>191</v>
      </c>
      <c r="E183" s="5" t="s">
        <v>187</v>
      </c>
    </row>
    <row r="184" spans="1:5" hidden="1" x14ac:dyDescent="0.25">
      <c r="A184" s="4">
        <v>43921</v>
      </c>
      <c r="B184" s="4" t="s">
        <v>235</v>
      </c>
      <c r="C184" s="5" t="s">
        <v>169</v>
      </c>
      <c r="D184" s="5" t="s">
        <v>191</v>
      </c>
      <c r="E184" s="5" t="s">
        <v>187</v>
      </c>
    </row>
    <row r="185" spans="1:5" hidden="1" x14ac:dyDescent="0.25">
      <c r="A185" s="4">
        <v>43922</v>
      </c>
      <c r="B185" s="4" t="s">
        <v>234</v>
      </c>
      <c r="C185" s="5" t="s">
        <v>191</v>
      </c>
      <c r="D185" s="5" t="s">
        <v>172</v>
      </c>
      <c r="E185" s="5"/>
    </row>
    <row r="186" spans="1:5" ht="15.75" hidden="1" customHeight="1" x14ac:dyDescent="0.25">
      <c r="A186" s="4">
        <v>43922</v>
      </c>
      <c r="B186" s="4" t="s">
        <v>235</v>
      </c>
      <c r="C186" s="5" t="s">
        <v>191</v>
      </c>
      <c r="D186" s="5" t="s">
        <v>172</v>
      </c>
      <c r="E186" s="5" t="s">
        <v>179</v>
      </c>
    </row>
    <row r="187" spans="1:5" ht="15" hidden="1" customHeight="1" x14ac:dyDescent="0.25">
      <c r="A187" s="4">
        <v>43923</v>
      </c>
      <c r="B187" s="4" t="s">
        <v>234</v>
      </c>
      <c r="C187" s="5" t="s">
        <v>179</v>
      </c>
      <c r="D187" s="5" t="s">
        <v>191</v>
      </c>
      <c r="E187" s="6"/>
    </row>
    <row r="188" spans="1:5" ht="15" hidden="1" customHeight="1" x14ac:dyDescent="0.25">
      <c r="A188" s="4">
        <v>43923</v>
      </c>
      <c r="B188" s="4" t="s">
        <v>235</v>
      </c>
      <c r="C188" s="5" t="s">
        <v>179</v>
      </c>
      <c r="D188" s="5" t="s">
        <v>191</v>
      </c>
      <c r="E188" s="5" t="s">
        <v>172</v>
      </c>
    </row>
    <row r="189" spans="1:5" ht="15" hidden="1" customHeight="1" x14ac:dyDescent="0.25">
      <c r="A189" s="4">
        <v>43924</v>
      </c>
      <c r="B189" s="4" t="s">
        <v>234</v>
      </c>
      <c r="C189" s="5" t="s">
        <v>191</v>
      </c>
      <c r="D189" s="5" t="s">
        <v>180</v>
      </c>
      <c r="E189" s="5"/>
    </row>
    <row r="190" spans="1:5" ht="15" hidden="1" customHeight="1" x14ac:dyDescent="0.25">
      <c r="A190" s="4">
        <v>43924</v>
      </c>
      <c r="B190" s="4" t="s">
        <v>235</v>
      </c>
      <c r="C190" s="5" t="s">
        <v>191</v>
      </c>
      <c r="D190" s="5" t="s">
        <v>180</v>
      </c>
      <c r="E190" s="5" t="s">
        <v>185</v>
      </c>
    </row>
    <row r="191" spans="1:5" ht="15" hidden="1" customHeight="1" x14ac:dyDescent="0.25">
      <c r="A191" s="4">
        <v>43925</v>
      </c>
      <c r="B191" s="4" t="s">
        <v>234</v>
      </c>
      <c r="C191" s="5" t="s">
        <v>187</v>
      </c>
      <c r="D191" s="5" t="s">
        <v>184</v>
      </c>
      <c r="E191" s="5" t="s">
        <v>185</v>
      </c>
    </row>
    <row r="192" spans="1:5" ht="15" hidden="1" customHeight="1" x14ac:dyDescent="0.25">
      <c r="A192" s="4">
        <v>43925</v>
      </c>
      <c r="B192" s="4" t="s">
        <v>235</v>
      </c>
      <c r="C192" s="5" t="s">
        <v>187</v>
      </c>
      <c r="D192" s="5" t="s">
        <v>184</v>
      </c>
      <c r="E192" s="5" t="s">
        <v>185</v>
      </c>
    </row>
    <row r="193" spans="1:5" ht="15" hidden="1" customHeight="1" x14ac:dyDescent="0.25">
      <c r="A193" s="4">
        <v>43926</v>
      </c>
      <c r="B193" s="4" t="s">
        <v>234</v>
      </c>
      <c r="C193" s="5" t="s">
        <v>169</v>
      </c>
      <c r="D193" s="5" t="s">
        <v>179</v>
      </c>
      <c r="E193" s="5" t="s">
        <v>180</v>
      </c>
    </row>
    <row r="194" spans="1:5" ht="15" hidden="1" customHeight="1" x14ac:dyDescent="0.25">
      <c r="A194" s="4">
        <v>43926</v>
      </c>
      <c r="B194" s="4" t="s">
        <v>235</v>
      </c>
      <c r="C194" s="5" t="s">
        <v>169</v>
      </c>
      <c r="D194" s="5" t="s">
        <v>179</v>
      </c>
      <c r="E194" s="5" t="s">
        <v>180</v>
      </c>
    </row>
    <row r="195" spans="1:5" ht="15" hidden="1" customHeight="1" x14ac:dyDescent="0.25">
      <c r="A195" s="4">
        <v>43927</v>
      </c>
      <c r="B195" s="4" t="s">
        <v>234</v>
      </c>
      <c r="C195" s="5" t="s">
        <v>184</v>
      </c>
      <c r="D195" s="5" t="s">
        <v>189</v>
      </c>
      <c r="E195" s="5"/>
    </row>
    <row r="196" spans="1:5" ht="15" hidden="1" customHeight="1" x14ac:dyDescent="0.25">
      <c r="A196" s="4">
        <v>43927</v>
      </c>
      <c r="B196" s="4" t="s">
        <v>235</v>
      </c>
      <c r="C196" s="5" t="s">
        <v>184</v>
      </c>
      <c r="D196" s="5" t="s">
        <v>189</v>
      </c>
      <c r="E196" s="5" t="s">
        <v>191</v>
      </c>
    </row>
    <row r="197" spans="1:5" ht="15" hidden="1" customHeight="1" x14ac:dyDescent="0.25">
      <c r="A197" s="4">
        <v>43928</v>
      </c>
      <c r="B197" s="4" t="s">
        <v>234</v>
      </c>
      <c r="C197" s="5" t="s">
        <v>179</v>
      </c>
      <c r="D197" s="5" t="s">
        <v>191</v>
      </c>
      <c r="E197" s="5"/>
    </row>
    <row r="198" spans="1:5" ht="15" hidden="1" customHeight="1" x14ac:dyDescent="0.25">
      <c r="A198" s="4">
        <v>43928</v>
      </c>
      <c r="B198" s="4" t="s">
        <v>235</v>
      </c>
      <c r="C198" s="5" t="s">
        <v>179</v>
      </c>
      <c r="D198" s="5" t="s">
        <v>191</v>
      </c>
      <c r="E198" s="5" t="s">
        <v>172</v>
      </c>
    </row>
    <row r="199" spans="1:5" ht="15" hidden="1" customHeight="1" x14ac:dyDescent="0.25">
      <c r="A199" s="4">
        <v>43929</v>
      </c>
      <c r="B199" s="4" t="s">
        <v>234</v>
      </c>
      <c r="C199" s="5" t="s">
        <v>191</v>
      </c>
      <c r="D199" s="5" t="s">
        <v>180</v>
      </c>
      <c r="E199" s="5"/>
    </row>
    <row r="200" spans="1:5" ht="15" hidden="1" customHeight="1" x14ac:dyDescent="0.25">
      <c r="A200" s="4">
        <v>43929</v>
      </c>
      <c r="B200" s="4" t="s">
        <v>235</v>
      </c>
      <c r="C200" s="5" t="s">
        <v>191</v>
      </c>
      <c r="D200" s="5" t="s">
        <v>180</v>
      </c>
      <c r="E200" s="5" t="s">
        <v>189</v>
      </c>
    </row>
    <row r="201" spans="1:5" ht="15" hidden="1" customHeight="1" x14ac:dyDescent="0.25">
      <c r="A201" s="4">
        <v>43930</v>
      </c>
      <c r="B201" s="4" t="s">
        <v>234</v>
      </c>
      <c r="C201" s="5" t="s">
        <v>185</v>
      </c>
      <c r="D201" s="5" t="s">
        <v>184</v>
      </c>
      <c r="E201" s="5"/>
    </row>
    <row r="202" spans="1:5" ht="15" hidden="1" customHeight="1" x14ac:dyDescent="0.25">
      <c r="A202" s="4">
        <v>43930</v>
      </c>
      <c r="B202" s="4" t="s">
        <v>235</v>
      </c>
      <c r="C202" s="5" t="s">
        <v>185</v>
      </c>
      <c r="D202" s="5" t="s">
        <v>184</v>
      </c>
      <c r="E202" s="5" t="s">
        <v>179</v>
      </c>
    </row>
    <row r="203" spans="1:5" ht="15" hidden="1" customHeight="1" x14ac:dyDescent="0.25">
      <c r="A203" s="4">
        <v>43931</v>
      </c>
      <c r="B203" s="4" t="s">
        <v>234</v>
      </c>
      <c r="C203" s="5" t="s">
        <v>169</v>
      </c>
      <c r="D203" s="5" t="s">
        <v>179</v>
      </c>
      <c r="E203" s="5"/>
    </row>
    <row r="204" spans="1:5" ht="15" hidden="1" customHeight="1" x14ac:dyDescent="0.25">
      <c r="A204" s="4">
        <v>43931</v>
      </c>
      <c r="B204" s="4" t="s">
        <v>235</v>
      </c>
      <c r="C204" s="5" t="s">
        <v>169</v>
      </c>
      <c r="D204" s="5" t="s">
        <v>179</v>
      </c>
      <c r="E204" s="5" t="s">
        <v>193</v>
      </c>
    </row>
    <row r="205" spans="1:5" ht="15" hidden="1" customHeight="1" x14ac:dyDescent="0.25">
      <c r="A205" s="4">
        <v>43932</v>
      </c>
      <c r="B205" s="4" t="s">
        <v>234</v>
      </c>
      <c r="C205" s="5" t="s">
        <v>193</v>
      </c>
      <c r="D205" s="5" t="s">
        <v>184</v>
      </c>
      <c r="E205" s="5" t="s">
        <v>176</v>
      </c>
    </row>
    <row r="206" spans="1:5" ht="15" hidden="1" customHeight="1" x14ac:dyDescent="0.25">
      <c r="A206" s="4">
        <v>43932</v>
      </c>
      <c r="B206" s="4" t="s">
        <v>235</v>
      </c>
      <c r="C206" s="5" t="s">
        <v>193</v>
      </c>
      <c r="D206" s="5" t="s">
        <v>184</v>
      </c>
      <c r="E206" s="5" t="s">
        <v>176</v>
      </c>
    </row>
    <row r="207" spans="1:5" ht="15" hidden="1" customHeight="1" x14ac:dyDescent="0.25">
      <c r="A207" s="4">
        <v>43933</v>
      </c>
      <c r="B207" s="4" t="s">
        <v>234</v>
      </c>
      <c r="C207" s="5" t="s">
        <v>184</v>
      </c>
      <c r="D207" s="5" t="s">
        <v>185</v>
      </c>
      <c r="E207" s="5" t="s">
        <v>193</v>
      </c>
    </row>
    <row r="208" spans="1:5" ht="15" hidden="1" customHeight="1" x14ac:dyDescent="0.25">
      <c r="A208" s="4">
        <v>43933</v>
      </c>
      <c r="B208" s="4" t="s">
        <v>235</v>
      </c>
      <c r="C208" s="5" t="s">
        <v>184</v>
      </c>
      <c r="D208" s="5" t="s">
        <v>185</v>
      </c>
      <c r="E208" s="5" t="s">
        <v>193</v>
      </c>
    </row>
    <row r="209" spans="1:5" ht="15" hidden="1" customHeight="1" x14ac:dyDescent="0.25">
      <c r="A209" s="4">
        <v>43934</v>
      </c>
      <c r="B209" s="4" t="s">
        <v>234</v>
      </c>
      <c r="C209" s="5" t="s">
        <v>180</v>
      </c>
      <c r="D209" s="5" t="s">
        <v>191</v>
      </c>
      <c r="E209" s="5"/>
    </row>
    <row r="210" spans="1:5" ht="15" hidden="1" customHeight="1" x14ac:dyDescent="0.25">
      <c r="A210" s="4">
        <v>43934</v>
      </c>
      <c r="B210" s="4" t="s">
        <v>235</v>
      </c>
      <c r="C210" s="5" t="s">
        <v>180</v>
      </c>
      <c r="D210" s="5" t="s">
        <v>191</v>
      </c>
      <c r="E210" s="5" t="s">
        <v>185</v>
      </c>
    </row>
    <row r="211" spans="1:5" ht="15" hidden="1" customHeight="1" x14ac:dyDescent="0.25">
      <c r="A211" s="4">
        <v>43935</v>
      </c>
      <c r="B211" s="4" t="s">
        <v>234</v>
      </c>
      <c r="C211" s="5" t="s">
        <v>184</v>
      </c>
      <c r="D211" s="5" t="s">
        <v>185</v>
      </c>
      <c r="E211" s="5"/>
    </row>
    <row r="212" spans="1:5" ht="15" hidden="1" customHeight="1" x14ac:dyDescent="0.25">
      <c r="A212" s="4">
        <v>43935</v>
      </c>
      <c r="B212" s="4" t="s">
        <v>235</v>
      </c>
      <c r="C212" s="5" t="s">
        <v>184</v>
      </c>
      <c r="D212" s="5" t="s">
        <v>185</v>
      </c>
      <c r="E212" s="5" t="s">
        <v>191</v>
      </c>
    </row>
    <row r="213" spans="1:5" ht="15" hidden="1" customHeight="1" x14ac:dyDescent="0.25">
      <c r="A213" s="4">
        <v>43936</v>
      </c>
      <c r="B213" s="4" t="s">
        <v>234</v>
      </c>
      <c r="C213" s="5" t="s">
        <v>169</v>
      </c>
      <c r="D213" s="5" t="s">
        <v>193</v>
      </c>
      <c r="E213" s="5"/>
    </row>
    <row r="214" spans="1:5" ht="15" hidden="1" customHeight="1" x14ac:dyDescent="0.25">
      <c r="A214" s="4">
        <v>43936</v>
      </c>
      <c r="B214" s="4" t="s">
        <v>235</v>
      </c>
      <c r="C214" s="5" t="s">
        <v>169</v>
      </c>
      <c r="D214" s="5" t="s">
        <v>193</v>
      </c>
      <c r="E214" s="5"/>
    </row>
    <row r="215" spans="1:5" ht="15" hidden="1" customHeight="1" x14ac:dyDescent="0.25">
      <c r="A215" s="4">
        <v>43937</v>
      </c>
      <c r="B215" s="4" t="s">
        <v>234</v>
      </c>
      <c r="C215" s="5" t="s">
        <v>193</v>
      </c>
      <c r="D215" s="5" t="s">
        <v>189</v>
      </c>
      <c r="E215" s="5"/>
    </row>
    <row r="216" spans="1:5" ht="15" hidden="1" customHeight="1" x14ac:dyDescent="0.25">
      <c r="A216" s="4">
        <v>43937</v>
      </c>
      <c r="B216" s="4" t="s">
        <v>235</v>
      </c>
      <c r="C216" s="5" t="s">
        <v>193</v>
      </c>
      <c r="D216" s="5" t="s">
        <v>189</v>
      </c>
      <c r="E216" s="5" t="s">
        <v>184</v>
      </c>
    </row>
    <row r="217" spans="1:5" ht="15" hidden="1" customHeight="1" x14ac:dyDescent="0.25">
      <c r="A217" s="4">
        <v>43938</v>
      </c>
      <c r="B217" s="4" t="s">
        <v>234</v>
      </c>
      <c r="C217" s="5" t="s">
        <v>189</v>
      </c>
      <c r="D217" s="5" t="s">
        <v>185</v>
      </c>
      <c r="E217" s="5"/>
    </row>
    <row r="218" spans="1:5" ht="15" hidden="1" customHeight="1" x14ac:dyDescent="0.25">
      <c r="A218" s="4">
        <v>43938</v>
      </c>
      <c r="B218" s="4" t="s">
        <v>235</v>
      </c>
      <c r="C218" s="5" t="s">
        <v>189</v>
      </c>
      <c r="D218" s="5" t="s">
        <v>185</v>
      </c>
      <c r="E218" s="5" t="s">
        <v>179</v>
      </c>
    </row>
    <row r="219" spans="1:5" ht="15" hidden="1" customHeight="1" x14ac:dyDescent="0.25">
      <c r="A219" s="4">
        <v>43939</v>
      </c>
      <c r="B219" s="4" t="s">
        <v>234</v>
      </c>
      <c r="C219" s="5" t="s">
        <v>179</v>
      </c>
      <c r="D219" s="5" t="s">
        <v>180</v>
      </c>
      <c r="E219" s="5" t="s">
        <v>174</v>
      </c>
    </row>
    <row r="220" spans="1:5" ht="15" hidden="1" customHeight="1" x14ac:dyDescent="0.25">
      <c r="A220" s="4">
        <v>43939</v>
      </c>
      <c r="B220" s="4" t="s">
        <v>235</v>
      </c>
      <c r="C220" s="5" t="s">
        <v>179</v>
      </c>
      <c r="D220" s="5" t="s">
        <v>180</v>
      </c>
      <c r="E220" s="5" t="s">
        <v>174</v>
      </c>
    </row>
    <row r="221" spans="1:5" ht="15" hidden="1" customHeight="1" x14ac:dyDescent="0.25">
      <c r="A221" s="4">
        <v>43940</v>
      </c>
      <c r="B221" s="4" t="s">
        <v>234</v>
      </c>
      <c r="C221" s="5" t="s">
        <v>185</v>
      </c>
      <c r="D221" s="5" t="s">
        <v>176</v>
      </c>
      <c r="E221" s="5" t="s">
        <v>189</v>
      </c>
    </row>
    <row r="222" spans="1:5" ht="15" hidden="1" customHeight="1" x14ac:dyDescent="0.25">
      <c r="A222" s="4">
        <v>43940</v>
      </c>
      <c r="B222" s="4" t="s">
        <v>235</v>
      </c>
      <c r="C222" s="5" t="s">
        <v>185</v>
      </c>
      <c r="D222" s="5" t="s">
        <v>176</v>
      </c>
      <c r="E222" s="5" t="s">
        <v>189</v>
      </c>
    </row>
    <row r="223" spans="1:5" ht="15" hidden="1" customHeight="1" x14ac:dyDescent="0.25">
      <c r="A223" s="4">
        <v>43941</v>
      </c>
      <c r="B223" s="4" t="s">
        <v>234</v>
      </c>
      <c r="C223" s="5" t="s">
        <v>179</v>
      </c>
      <c r="D223" s="5"/>
      <c r="E223" s="5"/>
    </row>
    <row r="224" spans="1:5" ht="15" hidden="1" customHeight="1" x14ac:dyDescent="0.25">
      <c r="A224" s="4">
        <v>43941</v>
      </c>
      <c r="B224" s="4" t="s">
        <v>235</v>
      </c>
      <c r="C224" s="5" t="s">
        <v>179</v>
      </c>
      <c r="D224" s="5"/>
      <c r="E224" s="5" t="s">
        <v>193</v>
      </c>
    </row>
    <row r="225" spans="1:5" ht="15" hidden="1" customHeight="1" x14ac:dyDescent="0.25">
      <c r="A225" s="4">
        <v>43942</v>
      </c>
      <c r="B225" s="4" t="s">
        <v>234</v>
      </c>
      <c r="C225" s="5" t="s">
        <v>189</v>
      </c>
      <c r="D225" s="5" t="s">
        <v>193</v>
      </c>
      <c r="E225" s="5"/>
    </row>
    <row r="226" spans="1:5" ht="15" hidden="1" customHeight="1" x14ac:dyDescent="0.25">
      <c r="A226" s="4">
        <v>43942</v>
      </c>
      <c r="B226" s="4" t="s">
        <v>235</v>
      </c>
      <c r="C226" s="5" t="s">
        <v>189</v>
      </c>
      <c r="D226" s="5" t="s">
        <v>193</v>
      </c>
      <c r="E226" s="5" t="s">
        <v>185</v>
      </c>
    </row>
    <row r="227" spans="1:5" ht="15" hidden="1" customHeight="1" x14ac:dyDescent="0.25">
      <c r="A227" s="4">
        <v>43943</v>
      </c>
      <c r="B227" s="4" t="s">
        <v>234</v>
      </c>
      <c r="C227" s="5" t="s">
        <v>185</v>
      </c>
      <c r="D227" s="5" t="s">
        <v>191</v>
      </c>
      <c r="E227" s="5"/>
    </row>
    <row r="228" spans="1:5" ht="15" hidden="1" customHeight="1" x14ac:dyDescent="0.25">
      <c r="A228" s="4">
        <v>43943</v>
      </c>
      <c r="B228" s="4" t="s">
        <v>235</v>
      </c>
      <c r="C228" s="5" t="s">
        <v>185</v>
      </c>
      <c r="D228" s="5" t="s">
        <v>191</v>
      </c>
      <c r="E228" s="5" t="s">
        <v>180</v>
      </c>
    </row>
    <row r="229" spans="1:5" ht="15" hidden="1" customHeight="1" x14ac:dyDescent="0.25">
      <c r="A229" s="4">
        <v>43944</v>
      </c>
      <c r="B229" s="4" t="s">
        <v>234</v>
      </c>
      <c r="C229" s="5" t="s">
        <v>191</v>
      </c>
      <c r="D229" s="5"/>
      <c r="E229" s="5"/>
    </row>
    <row r="230" spans="1:5" ht="15" hidden="1" customHeight="1" x14ac:dyDescent="0.25">
      <c r="A230" s="4">
        <v>43944</v>
      </c>
      <c r="B230" s="4" t="s">
        <v>235</v>
      </c>
      <c r="C230" s="5" t="s">
        <v>191</v>
      </c>
      <c r="D230" s="5"/>
      <c r="E230" s="5" t="s">
        <v>189</v>
      </c>
    </row>
    <row r="231" spans="1:5" ht="15" hidden="1" customHeight="1" x14ac:dyDescent="0.25">
      <c r="A231" s="4">
        <v>43945</v>
      </c>
      <c r="B231" s="4" t="s">
        <v>234</v>
      </c>
      <c r="C231" s="5" t="s">
        <v>189</v>
      </c>
      <c r="D231" s="5" t="s">
        <v>185</v>
      </c>
      <c r="E231" s="5"/>
    </row>
    <row r="232" spans="1:5" ht="15" hidden="1" customHeight="1" x14ac:dyDescent="0.25">
      <c r="A232" s="4">
        <v>43945</v>
      </c>
      <c r="B232" s="4" t="s">
        <v>235</v>
      </c>
      <c r="C232" s="5" t="s">
        <v>189</v>
      </c>
      <c r="D232" s="5" t="s">
        <v>185</v>
      </c>
      <c r="E232" s="5" t="s">
        <v>179</v>
      </c>
    </row>
    <row r="233" spans="1:5" ht="15" hidden="1" customHeight="1" x14ac:dyDescent="0.25">
      <c r="A233" s="4">
        <v>43946</v>
      </c>
      <c r="B233" s="4" t="s">
        <v>234</v>
      </c>
      <c r="C233" s="5" t="s">
        <v>179</v>
      </c>
      <c r="D233" s="5" t="s">
        <v>169</v>
      </c>
      <c r="E233" s="5" t="s">
        <v>174</v>
      </c>
    </row>
    <row r="234" spans="1:5" ht="15" hidden="1" customHeight="1" x14ac:dyDescent="0.25">
      <c r="A234" s="4">
        <v>43946</v>
      </c>
      <c r="B234" s="4" t="s">
        <v>235</v>
      </c>
      <c r="C234" s="5" t="s">
        <v>179</v>
      </c>
      <c r="D234" s="5" t="s">
        <v>169</v>
      </c>
      <c r="E234" s="5" t="s">
        <v>174</v>
      </c>
    </row>
    <row r="235" spans="1:5" hidden="1" x14ac:dyDescent="0.25">
      <c r="A235" s="4">
        <v>43947</v>
      </c>
      <c r="B235" s="4" t="s">
        <v>234</v>
      </c>
      <c r="C235" s="5" t="s">
        <v>185</v>
      </c>
      <c r="D235" s="5" t="s">
        <v>184</v>
      </c>
      <c r="E235" s="5" t="s">
        <v>179</v>
      </c>
    </row>
    <row r="236" spans="1:5" hidden="1" x14ac:dyDescent="0.25">
      <c r="A236" s="4">
        <v>43947</v>
      </c>
      <c r="B236" s="4" t="s">
        <v>235</v>
      </c>
      <c r="C236" s="5" t="s">
        <v>185</v>
      </c>
      <c r="D236" s="5" t="s">
        <v>184</v>
      </c>
      <c r="E236" s="5" t="s">
        <v>179</v>
      </c>
    </row>
    <row r="237" spans="1:5" hidden="1" x14ac:dyDescent="0.25">
      <c r="A237" s="4">
        <v>43948</v>
      </c>
      <c r="B237" s="4" t="s">
        <v>234</v>
      </c>
      <c r="C237" s="5" t="s">
        <v>175</v>
      </c>
      <c r="D237" s="5" t="s">
        <v>191</v>
      </c>
      <c r="E237" s="5"/>
    </row>
    <row r="238" spans="1:5" hidden="1" x14ac:dyDescent="0.25">
      <c r="A238" s="4">
        <v>43948</v>
      </c>
      <c r="B238" s="4" t="s">
        <v>235</v>
      </c>
      <c r="C238" s="5" t="s">
        <v>175</v>
      </c>
      <c r="D238" s="5" t="s">
        <v>191</v>
      </c>
      <c r="E238" s="5" t="s">
        <v>237</v>
      </c>
    </row>
    <row r="239" spans="1:5" hidden="1" x14ac:dyDescent="0.25">
      <c r="A239" s="4">
        <v>43949</v>
      </c>
      <c r="B239" s="4" t="s">
        <v>234</v>
      </c>
      <c r="C239" s="5" t="s">
        <v>191</v>
      </c>
      <c r="D239" s="5"/>
      <c r="E239" s="5"/>
    </row>
    <row r="240" spans="1:5" hidden="1" x14ac:dyDescent="0.25">
      <c r="A240" s="4">
        <v>43949</v>
      </c>
      <c r="B240" s="4" t="s">
        <v>235</v>
      </c>
      <c r="C240" s="5" t="s">
        <v>191</v>
      </c>
      <c r="D240" s="5"/>
      <c r="E240" s="5" t="s">
        <v>185</v>
      </c>
    </row>
    <row r="241" spans="1:5" hidden="1" x14ac:dyDescent="0.25">
      <c r="A241" s="4">
        <v>43950</v>
      </c>
      <c r="B241" s="4" t="s">
        <v>234</v>
      </c>
      <c r="C241" s="5" t="s">
        <v>185</v>
      </c>
      <c r="D241" s="5" t="s">
        <v>184</v>
      </c>
      <c r="E241" s="5"/>
    </row>
    <row r="242" spans="1:5" hidden="1" x14ac:dyDescent="0.25">
      <c r="A242" s="4">
        <v>43950</v>
      </c>
      <c r="B242" s="4" t="s">
        <v>235</v>
      </c>
      <c r="C242" s="5" t="s">
        <v>185</v>
      </c>
      <c r="D242" s="5" t="s">
        <v>184</v>
      </c>
      <c r="E242" s="5" t="s">
        <v>179</v>
      </c>
    </row>
    <row r="243" spans="1:5" hidden="1" x14ac:dyDescent="0.25">
      <c r="A243" s="4">
        <v>43951</v>
      </c>
      <c r="B243" s="4" t="s">
        <v>234</v>
      </c>
      <c r="C243" s="5" t="s">
        <v>169</v>
      </c>
      <c r="D243" s="5" t="s">
        <v>185</v>
      </c>
      <c r="E243" s="5"/>
    </row>
    <row r="244" spans="1:5" hidden="1" x14ac:dyDescent="0.25">
      <c r="A244" s="4">
        <v>43951</v>
      </c>
      <c r="B244" s="4" t="s">
        <v>235</v>
      </c>
      <c r="C244" s="5" t="s">
        <v>169</v>
      </c>
      <c r="D244" s="5" t="s">
        <v>185</v>
      </c>
      <c r="E244" s="5" t="s">
        <v>191</v>
      </c>
    </row>
    <row r="245" spans="1:5" ht="15" hidden="1" customHeight="1" x14ac:dyDescent="0.25">
      <c r="A245" s="4">
        <v>43952</v>
      </c>
      <c r="B245" s="4" t="s">
        <v>234</v>
      </c>
      <c r="C245" s="5" t="s">
        <v>193</v>
      </c>
      <c r="D245" s="5" t="s">
        <v>189</v>
      </c>
      <c r="E245" s="5" t="s">
        <v>184</v>
      </c>
    </row>
    <row r="246" spans="1:5" ht="15" hidden="1" customHeight="1" x14ac:dyDescent="0.25">
      <c r="A246" s="4">
        <v>43952</v>
      </c>
      <c r="B246" s="4" t="s">
        <v>235</v>
      </c>
      <c r="C246" s="5" t="s">
        <v>193</v>
      </c>
      <c r="D246" s="5" t="s">
        <v>189</v>
      </c>
      <c r="E246" s="5" t="s">
        <v>184</v>
      </c>
    </row>
    <row r="247" spans="1:5" ht="15" hidden="1" customHeight="1" x14ac:dyDescent="0.25">
      <c r="A247" s="4">
        <v>43953</v>
      </c>
      <c r="B247" s="4" t="s">
        <v>234</v>
      </c>
      <c r="C247" s="5" t="s">
        <v>172</v>
      </c>
      <c r="D247" s="5" t="s">
        <v>173</v>
      </c>
      <c r="E247" s="5" t="s">
        <v>179</v>
      </c>
    </row>
    <row r="248" spans="1:5" ht="15" hidden="1" customHeight="1" x14ac:dyDescent="0.25">
      <c r="A248" s="4">
        <v>43953</v>
      </c>
      <c r="B248" s="4" t="s">
        <v>235</v>
      </c>
      <c r="C248" s="5" t="s">
        <v>172</v>
      </c>
      <c r="D248" s="5" t="s">
        <v>173</v>
      </c>
      <c r="E248" s="5" t="s">
        <v>179</v>
      </c>
    </row>
    <row r="249" spans="1:5" ht="15" hidden="1" customHeight="1" x14ac:dyDescent="0.25">
      <c r="A249" s="4">
        <v>43954</v>
      </c>
      <c r="B249" s="4" t="s">
        <v>234</v>
      </c>
      <c r="C249" s="5" t="s">
        <v>191</v>
      </c>
      <c r="D249" s="5" t="s">
        <v>179</v>
      </c>
      <c r="E249" s="5"/>
    </row>
    <row r="250" spans="1:5" ht="15" hidden="1" customHeight="1" x14ac:dyDescent="0.25">
      <c r="A250" s="4">
        <v>43954</v>
      </c>
      <c r="B250" s="4" t="s">
        <v>235</v>
      </c>
      <c r="C250" s="5" t="s">
        <v>191</v>
      </c>
      <c r="D250" s="5" t="s">
        <v>179</v>
      </c>
      <c r="E250" s="5"/>
    </row>
    <row r="251" spans="1:5" ht="15" hidden="1" customHeight="1" x14ac:dyDescent="0.25">
      <c r="A251" s="4">
        <v>43955</v>
      </c>
      <c r="B251" s="4" t="s">
        <v>234</v>
      </c>
      <c r="C251" s="5" t="s">
        <v>191</v>
      </c>
      <c r="D251" s="5" t="s">
        <v>184</v>
      </c>
      <c r="E251" s="5" t="s">
        <v>185</v>
      </c>
    </row>
    <row r="252" spans="1:5" ht="15" hidden="1" customHeight="1" x14ac:dyDescent="0.25">
      <c r="A252" s="4">
        <v>43955</v>
      </c>
      <c r="B252" s="4" t="s">
        <v>235</v>
      </c>
      <c r="C252" s="5" t="s">
        <v>191</v>
      </c>
      <c r="D252" s="5" t="s">
        <v>184</v>
      </c>
      <c r="E252" s="5" t="s">
        <v>185</v>
      </c>
    </row>
    <row r="253" spans="1:5" ht="15" hidden="1" customHeight="1" x14ac:dyDescent="0.25">
      <c r="A253" s="4">
        <v>43956</v>
      </c>
      <c r="B253" s="4" t="s">
        <v>234</v>
      </c>
      <c r="C253" s="5" t="s">
        <v>179</v>
      </c>
      <c r="D253" s="5" t="s">
        <v>191</v>
      </c>
      <c r="E253" s="5"/>
    </row>
    <row r="254" spans="1:5" ht="15" hidden="1" customHeight="1" x14ac:dyDescent="0.25">
      <c r="A254" s="4">
        <v>43956</v>
      </c>
      <c r="B254" s="4" t="s">
        <v>235</v>
      </c>
      <c r="C254" s="5" t="s">
        <v>179</v>
      </c>
      <c r="D254" s="5" t="s">
        <v>191</v>
      </c>
      <c r="E254" s="5" t="s">
        <v>187</v>
      </c>
    </row>
    <row r="255" spans="1:5" ht="15" hidden="1" customHeight="1" x14ac:dyDescent="0.25">
      <c r="A255" s="4">
        <v>43957</v>
      </c>
      <c r="B255" s="4" t="s">
        <v>234</v>
      </c>
      <c r="C255" s="5" t="s">
        <v>193</v>
      </c>
      <c r="D255" s="5" t="s">
        <v>184</v>
      </c>
      <c r="E255" s="5"/>
    </row>
    <row r="256" spans="1:5" ht="15" hidden="1" customHeight="1" x14ac:dyDescent="0.25">
      <c r="A256" s="4">
        <v>43957</v>
      </c>
      <c r="B256" s="4" t="s">
        <v>235</v>
      </c>
      <c r="C256" s="5" t="s">
        <v>193</v>
      </c>
      <c r="D256" s="5" t="s">
        <v>184</v>
      </c>
      <c r="E256" s="5" t="s">
        <v>187</v>
      </c>
    </row>
    <row r="257" spans="1:5" ht="15" hidden="1" customHeight="1" x14ac:dyDescent="0.25">
      <c r="A257" s="4">
        <v>43958</v>
      </c>
      <c r="B257" s="4" t="s">
        <v>234</v>
      </c>
      <c r="C257" s="5" t="s">
        <v>173</v>
      </c>
      <c r="D257" s="5" t="s">
        <v>191</v>
      </c>
      <c r="E257" s="5"/>
    </row>
    <row r="258" spans="1:5" ht="15" hidden="1" customHeight="1" x14ac:dyDescent="0.25">
      <c r="A258" s="4">
        <v>43958</v>
      </c>
      <c r="B258" s="4" t="s">
        <v>235</v>
      </c>
      <c r="C258" s="5" t="s">
        <v>173</v>
      </c>
      <c r="D258" s="5" t="s">
        <v>191</v>
      </c>
      <c r="E258" s="5" t="s">
        <v>185</v>
      </c>
    </row>
    <row r="259" spans="1:5" ht="15" hidden="1" customHeight="1" x14ac:dyDescent="0.25">
      <c r="A259" s="4">
        <v>43959</v>
      </c>
      <c r="B259" s="4" t="s">
        <v>234</v>
      </c>
      <c r="C259" s="5" t="s">
        <v>179</v>
      </c>
      <c r="D259" s="5" t="s">
        <v>187</v>
      </c>
      <c r="E259" s="5"/>
    </row>
    <row r="260" spans="1:5" ht="15" hidden="1" customHeight="1" x14ac:dyDescent="0.25">
      <c r="A260" s="4">
        <v>43959</v>
      </c>
      <c r="B260" s="4" t="s">
        <v>235</v>
      </c>
      <c r="C260" s="5" t="s">
        <v>179</v>
      </c>
      <c r="D260" s="5" t="s">
        <v>187</v>
      </c>
      <c r="E260" s="5"/>
    </row>
    <row r="261" spans="1:5" ht="15" hidden="1" customHeight="1" x14ac:dyDescent="0.25">
      <c r="A261" s="4">
        <v>43960</v>
      </c>
      <c r="B261" s="4" t="s">
        <v>234</v>
      </c>
      <c r="C261" s="5" t="s">
        <v>181</v>
      </c>
      <c r="D261" s="5" t="s">
        <v>173</v>
      </c>
      <c r="E261" s="5" t="s">
        <v>185</v>
      </c>
    </row>
    <row r="262" spans="1:5" ht="15" hidden="1" customHeight="1" x14ac:dyDescent="0.25">
      <c r="A262" s="4">
        <v>43960</v>
      </c>
      <c r="B262" s="4" t="s">
        <v>235</v>
      </c>
      <c r="C262" s="5" t="s">
        <v>181</v>
      </c>
      <c r="D262" s="5" t="s">
        <v>173</v>
      </c>
      <c r="E262" s="5" t="s">
        <v>185</v>
      </c>
    </row>
    <row r="263" spans="1:5" ht="15" hidden="1" customHeight="1" x14ac:dyDescent="0.25">
      <c r="A263" s="4">
        <v>43961</v>
      </c>
      <c r="B263" s="4" t="s">
        <v>234</v>
      </c>
      <c r="C263" s="5" t="s">
        <v>179</v>
      </c>
      <c r="D263" s="5" t="s">
        <v>185</v>
      </c>
      <c r="E263" s="5" t="s">
        <v>176</v>
      </c>
    </row>
    <row r="264" spans="1:5" ht="15" hidden="1" customHeight="1" x14ac:dyDescent="0.25">
      <c r="A264" s="4">
        <v>43961</v>
      </c>
      <c r="B264" s="4" t="s">
        <v>235</v>
      </c>
      <c r="C264" s="5" t="s">
        <v>179</v>
      </c>
      <c r="D264" s="5" t="s">
        <v>185</v>
      </c>
      <c r="E264" s="5" t="s">
        <v>176</v>
      </c>
    </row>
    <row r="265" spans="1:5" ht="15" hidden="1" customHeight="1" x14ac:dyDescent="0.25">
      <c r="A265" s="4">
        <v>43962</v>
      </c>
      <c r="B265" s="4" t="s">
        <v>234</v>
      </c>
      <c r="C265" s="5" t="s">
        <v>187</v>
      </c>
      <c r="D265" s="5" t="s">
        <v>174</v>
      </c>
      <c r="E265" s="5" t="s">
        <v>179</v>
      </c>
    </row>
    <row r="266" spans="1:5" ht="15" hidden="1" customHeight="1" x14ac:dyDescent="0.25">
      <c r="A266" s="4">
        <v>43962</v>
      </c>
      <c r="B266" s="4" t="s">
        <v>235</v>
      </c>
      <c r="C266" s="5" t="s">
        <v>187</v>
      </c>
      <c r="D266" s="5" t="s">
        <v>174</v>
      </c>
      <c r="E266" s="5" t="s">
        <v>179</v>
      </c>
    </row>
    <row r="267" spans="1:5" ht="15" hidden="1" customHeight="1" x14ac:dyDescent="0.25">
      <c r="A267" s="4">
        <v>43963</v>
      </c>
      <c r="B267" s="4" t="s">
        <v>234</v>
      </c>
      <c r="C267" s="5" t="s">
        <v>173</v>
      </c>
      <c r="D267" s="5" t="s">
        <v>191</v>
      </c>
      <c r="E267" s="5"/>
    </row>
    <row r="268" spans="1:5" ht="15" hidden="1" customHeight="1" x14ac:dyDescent="0.25">
      <c r="A268" s="4">
        <v>43963</v>
      </c>
      <c r="B268" s="4" t="s">
        <v>235</v>
      </c>
      <c r="C268" s="5" t="s">
        <v>173</v>
      </c>
      <c r="D268" s="5" t="s">
        <v>191</v>
      </c>
      <c r="E268" s="5" t="s">
        <v>185</v>
      </c>
    </row>
    <row r="269" spans="1:5" ht="15" hidden="1" customHeight="1" x14ac:dyDescent="0.25">
      <c r="A269" s="4">
        <v>43964</v>
      </c>
      <c r="B269" s="4" t="s">
        <v>234</v>
      </c>
      <c r="C269" s="5" t="s">
        <v>187</v>
      </c>
      <c r="D269" s="5" t="s">
        <v>180</v>
      </c>
      <c r="E269" s="5" t="s">
        <v>179</v>
      </c>
    </row>
    <row r="270" spans="1:5" ht="15" hidden="1" customHeight="1" x14ac:dyDescent="0.25">
      <c r="A270" s="4">
        <v>43964</v>
      </c>
      <c r="B270" s="4" t="s">
        <v>235</v>
      </c>
      <c r="C270" s="5" t="s">
        <v>187</v>
      </c>
      <c r="D270" s="5" t="s">
        <v>180</v>
      </c>
      <c r="E270" s="5" t="s">
        <v>179</v>
      </c>
    </row>
    <row r="271" spans="1:5" ht="15" hidden="1" customHeight="1" x14ac:dyDescent="0.25">
      <c r="A271" s="4">
        <v>43965</v>
      </c>
      <c r="B271" s="4" t="s">
        <v>234</v>
      </c>
      <c r="C271" s="5" t="s">
        <v>191</v>
      </c>
      <c r="D271" s="5" t="s">
        <v>179</v>
      </c>
      <c r="E271" s="5" t="s">
        <v>185</v>
      </c>
    </row>
    <row r="272" spans="1:5" ht="15" hidden="1" customHeight="1" x14ac:dyDescent="0.25">
      <c r="A272" s="4">
        <v>43965</v>
      </c>
      <c r="B272" s="4" t="s">
        <v>235</v>
      </c>
      <c r="C272" s="5" t="s">
        <v>191</v>
      </c>
      <c r="D272" s="5" t="s">
        <v>179</v>
      </c>
      <c r="E272" s="5" t="s">
        <v>185</v>
      </c>
    </row>
    <row r="273" spans="1:5" ht="15" hidden="1" customHeight="1" x14ac:dyDescent="0.25">
      <c r="A273" s="4">
        <v>43966</v>
      </c>
      <c r="B273" s="4" t="s">
        <v>234</v>
      </c>
      <c r="C273" s="5" t="s">
        <v>187</v>
      </c>
      <c r="D273" s="5" t="s">
        <v>184</v>
      </c>
      <c r="E273" s="5"/>
    </row>
    <row r="274" spans="1:5" ht="15" hidden="1" customHeight="1" x14ac:dyDescent="0.25">
      <c r="A274" s="4">
        <v>43966</v>
      </c>
      <c r="B274" s="4" t="s">
        <v>235</v>
      </c>
      <c r="C274" s="5" t="s">
        <v>187</v>
      </c>
      <c r="D274" s="5" t="s">
        <v>184</v>
      </c>
      <c r="E274" s="5" t="s">
        <v>189</v>
      </c>
    </row>
    <row r="275" spans="1:5" ht="15" hidden="1" customHeight="1" x14ac:dyDescent="0.25">
      <c r="A275" s="4">
        <v>43967</v>
      </c>
      <c r="B275" s="4" t="s">
        <v>234</v>
      </c>
      <c r="C275" s="5" t="s">
        <v>189</v>
      </c>
      <c r="D275" s="5" t="s">
        <v>193</v>
      </c>
      <c r="E275" s="5" t="s">
        <v>184</v>
      </c>
    </row>
    <row r="276" spans="1:5" ht="15" hidden="1" customHeight="1" x14ac:dyDescent="0.25">
      <c r="A276" s="4">
        <v>43967</v>
      </c>
      <c r="B276" s="4" t="s">
        <v>235</v>
      </c>
      <c r="C276" s="5" t="s">
        <v>189</v>
      </c>
      <c r="D276" s="5" t="s">
        <v>193</v>
      </c>
      <c r="E276" s="5" t="s">
        <v>184</v>
      </c>
    </row>
    <row r="277" spans="1:5" ht="15" hidden="1" customHeight="1" x14ac:dyDescent="0.25">
      <c r="A277" s="4">
        <v>43968</v>
      </c>
      <c r="B277" s="4" t="s">
        <v>234</v>
      </c>
      <c r="C277" s="5" t="s">
        <v>187</v>
      </c>
      <c r="D277" s="5" t="s">
        <v>173</v>
      </c>
      <c r="E277" s="5" t="s">
        <v>174</v>
      </c>
    </row>
    <row r="278" spans="1:5" ht="15" hidden="1" customHeight="1" x14ac:dyDescent="0.25">
      <c r="A278" s="4">
        <v>43968</v>
      </c>
      <c r="B278" s="4" t="s">
        <v>235</v>
      </c>
      <c r="C278" s="5" t="s">
        <v>187</v>
      </c>
      <c r="D278" s="5" t="s">
        <v>173</v>
      </c>
      <c r="E278" s="5" t="s">
        <v>174</v>
      </c>
    </row>
    <row r="279" spans="1:5" ht="15" hidden="1" customHeight="1" x14ac:dyDescent="0.25">
      <c r="A279" s="4">
        <v>43969</v>
      </c>
      <c r="B279" s="4" t="s">
        <v>234</v>
      </c>
      <c r="C279" s="5" t="s">
        <v>180</v>
      </c>
      <c r="D279" s="5" t="s">
        <v>189</v>
      </c>
      <c r="E279" s="5" t="s">
        <v>187</v>
      </c>
    </row>
    <row r="280" spans="1:5" ht="15" hidden="1" customHeight="1" x14ac:dyDescent="0.25">
      <c r="A280" s="4">
        <v>43969</v>
      </c>
      <c r="B280" s="4" t="s">
        <v>235</v>
      </c>
      <c r="C280" s="5" t="s">
        <v>180</v>
      </c>
      <c r="D280" s="5" t="s">
        <v>189</v>
      </c>
      <c r="E280" s="5" t="s">
        <v>187</v>
      </c>
    </row>
    <row r="281" spans="1:5" ht="15" hidden="1" customHeight="1" x14ac:dyDescent="0.25">
      <c r="A281" s="4">
        <v>43970</v>
      </c>
      <c r="B281" s="4" t="s">
        <v>234</v>
      </c>
      <c r="C281" s="5" t="s">
        <v>189</v>
      </c>
      <c r="D281" s="5" t="s">
        <v>185</v>
      </c>
      <c r="E281" s="5"/>
    </row>
    <row r="282" spans="1:5" ht="15" hidden="1" customHeight="1" x14ac:dyDescent="0.25">
      <c r="A282" s="4">
        <v>43970</v>
      </c>
      <c r="B282" s="4" t="s">
        <v>235</v>
      </c>
      <c r="C282" s="5" t="s">
        <v>189</v>
      </c>
      <c r="D282" s="5" t="s">
        <v>185</v>
      </c>
      <c r="E282" s="5" t="s">
        <v>173</v>
      </c>
    </row>
    <row r="283" spans="1:5" ht="15" hidden="1" customHeight="1" x14ac:dyDescent="0.25">
      <c r="A283" s="4">
        <v>43971</v>
      </c>
      <c r="B283" s="4" t="s">
        <v>234</v>
      </c>
      <c r="C283" s="5" t="s">
        <v>193</v>
      </c>
      <c r="D283" s="5" t="s">
        <v>191</v>
      </c>
      <c r="E283" s="5"/>
    </row>
    <row r="284" spans="1:5" ht="15" hidden="1" customHeight="1" x14ac:dyDescent="0.25">
      <c r="A284" s="4">
        <v>43971</v>
      </c>
      <c r="B284" s="4" t="s">
        <v>235</v>
      </c>
      <c r="C284" s="5" t="s">
        <v>193</v>
      </c>
      <c r="D284" s="5" t="s">
        <v>191</v>
      </c>
      <c r="E284" s="5" t="s">
        <v>173</v>
      </c>
    </row>
    <row r="285" spans="1:5" ht="15" hidden="1" customHeight="1" x14ac:dyDescent="0.25">
      <c r="A285" s="4">
        <v>43972</v>
      </c>
      <c r="B285" s="4" t="s">
        <v>234</v>
      </c>
      <c r="C285" s="5" t="s">
        <v>193</v>
      </c>
      <c r="D285" s="5" t="s">
        <v>189</v>
      </c>
      <c r="E285" s="5"/>
    </row>
    <row r="286" spans="1:5" ht="15" hidden="1" customHeight="1" x14ac:dyDescent="0.25">
      <c r="A286" s="4">
        <v>43972</v>
      </c>
      <c r="B286" s="4" t="s">
        <v>235</v>
      </c>
      <c r="C286" s="5" t="s">
        <v>193</v>
      </c>
      <c r="D286" s="5" t="s">
        <v>189</v>
      </c>
      <c r="E286" s="5" t="s">
        <v>180</v>
      </c>
    </row>
    <row r="287" spans="1:5" ht="15" hidden="1" customHeight="1" x14ac:dyDescent="0.25">
      <c r="A287" s="4">
        <v>43973</v>
      </c>
      <c r="B287" s="4" t="s">
        <v>234</v>
      </c>
      <c r="C287" s="5" t="s">
        <v>187</v>
      </c>
      <c r="D287" s="5" t="s">
        <v>173</v>
      </c>
      <c r="E287" s="5"/>
    </row>
    <row r="288" spans="1:5" ht="15" hidden="1" customHeight="1" x14ac:dyDescent="0.25">
      <c r="A288" s="4">
        <v>43973</v>
      </c>
      <c r="B288" s="4" t="s">
        <v>235</v>
      </c>
      <c r="C288" s="5" t="s">
        <v>187</v>
      </c>
      <c r="D288" s="5" t="s">
        <v>173</v>
      </c>
      <c r="E288" s="5" t="s">
        <v>185</v>
      </c>
    </row>
    <row r="289" spans="1:5" ht="15" hidden="1" customHeight="1" x14ac:dyDescent="0.25">
      <c r="A289" s="4">
        <v>43974</v>
      </c>
      <c r="B289" s="4" t="s">
        <v>234</v>
      </c>
      <c r="C289" s="5" t="s">
        <v>179</v>
      </c>
      <c r="D289" s="5" t="s">
        <v>180</v>
      </c>
      <c r="E289" s="5" t="s">
        <v>187</v>
      </c>
    </row>
    <row r="290" spans="1:5" ht="15" hidden="1" customHeight="1" x14ac:dyDescent="0.25">
      <c r="A290" s="4">
        <v>43974</v>
      </c>
      <c r="B290" s="4" t="s">
        <v>235</v>
      </c>
      <c r="C290" s="5" t="s">
        <v>179</v>
      </c>
      <c r="D290" s="5" t="s">
        <v>180</v>
      </c>
      <c r="E290" s="5" t="s">
        <v>187</v>
      </c>
    </row>
    <row r="291" spans="1:5" ht="15" hidden="1" customHeight="1" x14ac:dyDescent="0.25">
      <c r="A291" s="4">
        <v>43975</v>
      </c>
      <c r="B291" s="4" t="s">
        <v>234</v>
      </c>
      <c r="C291" s="5" t="s">
        <v>184</v>
      </c>
      <c r="D291" s="5" t="s">
        <v>185</v>
      </c>
      <c r="E291" s="5"/>
    </row>
    <row r="292" spans="1:5" ht="15" hidden="1" customHeight="1" x14ac:dyDescent="0.25">
      <c r="A292" s="4">
        <v>43975</v>
      </c>
      <c r="B292" s="4" t="s">
        <v>235</v>
      </c>
      <c r="C292" s="5" t="s">
        <v>184</v>
      </c>
      <c r="D292" s="5" t="s">
        <v>185</v>
      </c>
      <c r="E292" s="5" t="s">
        <v>173</v>
      </c>
    </row>
    <row r="293" spans="1:5" ht="15" hidden="1" customHeight="1" x14ac:dyDescent="0.25">
      <c r="A293" s="4">
        <v>43976</v>
      </c>
      <c r="B293" s="4" t="s">
        <v>234</v>
      </c>
      <c r="C293" s="5" t="s">
        <v>191</v>
      </c>
      <c r="D293" s="5" t="s">
        <v>179</v>
      </c>
      <c r="E293" s="5"/>
    </row>
    <row r="294" spans="1:5" ht="15" hidden="1" customHeight="1" x14ac:dyDescent="0.25">
      <c r="A294" s="4">
        <v>43976</v>
      </c>
      <c r="B294" s="4" t="s">
        <v>235</v>
      </c>
      <c r="C294" s="5" t="s">
        <v>191</v>
      </c>
      <c r="D294" s="5" t="s">
        <v>179</v>
      </c>
      <c r="E294" s="5" t="s">
        <v>180</v>
      </c>
    </row>
    <row r="295" spans="1:5" ht="15" hidden="1" customHeight="1" x14ac:dyDescent="0.25">
      <c r="A295" s="4">
        <v>43977</v>
      </c>
      <c r="B295" s="4" t="s">
        <v>234</v>
      </c>
      <c r="C295" s="5" t="s">
        <v>193</v>
      </c>
      <c r="D295" s="5" t="s">
        <v>189</v>
      </c>
      <c r="E295" s="5" t="s">
        <v>187</v>
      </c>
    </row>
    <row r="296" spans="1:5" ht="15" hidden="1" customHeight="1" x14ac:dyDescent="0.25">
      <c r="A296" s="4">
        <v>43977</v>
      </c>
      <c r="B296" s="4" t="s">
        <v>235</v>
      </c>
      <c r="C296" s="5" t="s">
        <v>193</v>
      </c>
      <c r="D296" s="5" t="s">
        <v>189</v>
      </c>
      <c r="E296" s="5" t="s">
        <v>187</v>
      </c>
    </row>
    <row r="297" spans="1:5" ht="15" hidden="1" customHeight="1" x14ac:dyDescent="0.25">
      <c r="A297" s="4">
        <v>43978</v>
      </c>
      <c r="B297" s="4" t="s">
        <v>234</v>
      </c>
      <c r="C297" s="5" t="s">
        <v>173</v>
      </c>
      <c r="D297" s="5" t="s">
        <v>191</v>
      </c>
      <c r="E297" s="5" t="s">
        <v>185</v>
      </c>
    </row>
    <row r="298" spans="1:5" ht="15" hidden="1" customHeight="1" x14ac:dyDescent="0.25">
      <c r="A298" s="4">
        <v>43978</v>
      </c>
      <c r="B298" s="4" t="s">
        <v>235</v>
      </c>
      <c r="C298" s="5" t="s">
        <v>173</v>
      </c>
      <c r="D298" s="5" t="s">
        <v>191</v>
      </c>
      <c r="E298" s="5" t="s">
        <v>185</v>
      </c>
    </row>
    <row r="299" spans="1:5" ht="15" hidden="1" customHeight="1" x14ac:dyDescent="0.25">
      <c r="A299" s="4">
        <v>43979</v>
      </c>
      <c r="B299" s="4" t="s">
        <v>234</v>
      </c>
      <c r="C299" s="5" t="s">
        <v>180</v>
      </c>
      <c r="D299" s="5" t="s">
        <v>187</v>
      </c>
      <c r="E299" s="5"/>
    </row>
    <row r="300" spans="1:5" ht="15" hidden="1" customHeight="1" x14ac:dyDescent="0.25">
      <c r="A300" s="4">
        <v>43979</v>
      </c>
      <c r="B300" s="4" t="s">
        <v>235</v>
      </c>
      <c r="C300" s="5" t="s">
        <v>180</v>
      </c>
      <c r="D300" s="5" t="s">
        <v>187</v>
      </c>
      <c r="E300" s="5" t="s">
        <v>189</v>
      </c>
    </row>
    <row r="301" spans="1:5" ht="15" hidden="1" customHeight="1" x14ac:dyDescent="0.25">
      <c r="A301" s="4">
        <v>43980</v>
      </c>
      <c r="B301" s="4" t="s">
        <v>234</v>
      </c>
      <c r="C301" s="5" t="s">
        <v>185</v>
      </c>
      <c r="D301" s="5" t="s">
        <v>189</v>
      </c>
      <c r="E301" s="5" t="s">
        <v>179</v>
      </c>
    </row>
    <row r="302" spans="1:5" ht="15" hidden="1" customHeight="1" x14ac:dyDescent="0.25">
      <c r="A302" s="4">
        <v>43980</v>
      </c>
      <c r="B302" s="4" t="s">
        <v>235</v>
      </c>
      <c r="C302" s="5" t="s">
        <v>185</v>
      </c>
      <c r="D302" s="5" t="s">
        <v>189</v>
      </c>
      <c r="E302" s="5" t="s">
        <v>179</v>
      </c>
    </row>
    <row r="303" spans="1:5" ht="15" hidden="1" customHeight="1" x14ac:dyDescent="0.25">
      <c r="A303" s="4">
        <v>43981</v>
      </c>
      <c r="B303" s="4" t="s">
        <v>234</v>
      </c>
      <c r="C303" s="5" t="s">
        <v>179</v>
      </c>
      <c r="D303" s="5" t="s">
        <v>187</v>
      </c>
      <c r="E303" s="5" t="s">
        <v>173</v>
      </c>
    </row>
    <row r="304" spans="1:5" ht="15" hidden="1" customHeight="1" x14ac:dyDescent="0.25">
      <c r="A304" s="4">
        <v>43981</v>
      </c>
      <c r="B304" s="4" t="s">
        <v>235</v>
      </c>
      <c r="C304" s="5" t="s">
        <v>179</v>
      </c>
      <c r="D304" s="5" t="s">
        <v>187</v>
      </c>
      <c r="E304" s="5" t="s">
        <v>173</v>
      </c>
    </row>
    <row r="305" spans="1:5" ht="15" hidden="1" customHeight="1" x14ac:dyDescent="0.25">
      <c r="A305" s="4">
        <v>43982</v>
      </c>
      <c r="B305" s="4" t="s">
        <v>234</v>
      </c>
      <c r="C305" s="5" t="s">
        <v>184</v>
      </c>
      <c r="D305" s="5" t="s">
        <v>189</v>
      </c>
      <c r="E305" s="5" t="s">
        <v>187</v>
      </c>
    </row>
    <row r="306" spans="1:5" ht="15" hidden="1" customHeight="1" x14ac:dyDescent="0.25">
      <c r="A306" s="4">
        <v>43982</v>
      </c>
      <c r="B306" s="4" t="s">
        <v>235</v>
      </c>
      <c r="C306" s="5" t="s">
        <v>184</v>
      </c>
      <c r="D306" s="5" t="s">
        <v>189</v>
      </c>
      <c r="E306" s="5" t="s">
        <v>187</v>
      </c>
    </row>
    <row r="307" spans="1:5" ht="15" hidden="1" customHeight="1" x14ac:dyDescent="0.25">
      <c r="A307" s="4">
        <v>43983</v>
      </c>
      <c r="B307" s="4" t="s">
        <v>235</v>
      </c>
      <c r="C307" s="5" t="s">
        <v>191</v>
      </c>
      <c r="D307" s="5" t="s">
        <v>173</v>
      </c>
      <c r="E307" s="5"/>
    </row>
    <row r="308" spans="1:5" ht="15" hidden="1" customHeight="1" x14ac:dyDescent="0.25">
      <c r="A308" s="4">
        <v>43983</v>
      </c>
      <c r="B308" s="4" t="s">
        <v>234</v>
      </c>
      <c r="C308" s="5" t="s">
        <v>191</v>
      </c>
      <c r="D308" s="5" t="s">
        <v>173</v>
      </c>
      <c r="E308" s="5" t="s">
        <v>185</v>
      </c>
    </row>
    <row r="309" spans="1:5" ht="15" hidden="1" customHeight="1" x14ac:dyDescent="0.25">
      <c r="A309" s="4">
        <v>43984</v>
      </c>
      <c r="B309" s="4" t="s">
        <v>234</v>
      </c>
      <c r="C309" s="5" t="s">
        <v>180</v>
      </c>
      <c r="D309" s="5" t="s">
        <v>187</v>
      </c>
      <c r="E309" s="5"/>
    </row>
    <row r="310" spans="1:5" ht="15" hidden="1" customHeight="1" x14ac:dyDescent="0.25">
      <c r="A310" s="4">
        <v>43984</v>
      </c>
      <c r="B310" s="4" t="s">
        <v>235</v>
      </c>
      <c r="C310" s="5" t="s">
        <v>180</v>
      </c>
      <c r="D310" s="5" t="s">
        <v>187</v>
      </c>
      <c r="E310" s="5" t="s">
        <v>179</v>
      </c>
    </row>
    <row r="311" spans="1:5" ht="15" hidden="1" customHeight="1" x14ac:dyDescent="0.25">
      <c r="A311" s="4">
        <v>43985</v>
      </c>
      <c r="B311" s="4" t="s">
        <v>234</v>
      </c>
      <c r="C311" s="5" t="s">
        <v>185</v>
      </c>
      <c r="D311" s="5" t="s">
        <v>193</v>
      </c>
      <c r="E311" s="5"/>
    </row>
    <row r="312" spans="1:5" ht="15" hidden="1" customHeight="1" x14ac:dyDescent="0.25">
      <c r="A312" s="4">
        <v>43985</v>
      </c>
      <c r="B312" s="4" t="s">
        <v>235</v>
      </c>
      <c r="C312" s="5" t="s">
        <v>185</v>
      </c>
      <c r="D312" s="5" t="s">
        <v>193</v>
      </c>
      <c r="E312" s="5" t="s">
        <v>191</v>
      </c>
    </row>
    <row r="313" spans="1:5" ht="15" hidden="1" customHeight="1" x14ac:dyDescent="0.25">
      <c r="A313" s="4">
        <v>43986</v>
      </c>
      <c r="B313" s="4" t="s">
        <v>234</v>
      </c>
      <c r="C313" s="5" t="s">
        <v>173</v>
      </c>
      <c r="D313" s="5" t="s">
        <v>185</v>
      </c>
      <c r="E313" s="5"/>
    </row>
    <row r="314" spans="1:5" ht="15" hidden="1" customHeight="1" x14ac:dyDescent="0.25">
      <c r="A314" s="4">
        <v>43986</v>
      </c>
      <c r="B314" s="4" t="s">
        <v>235</v>
      </c>
      <c r="C314" s="5" t="s">
        <v>173</v>
      </c>
      <c r="D314" s="5" t="s">
        <v>185</v>
      </c>
      <c r="E314" s="5" t="s">
        <v>179</v>
      </c>
    </row>
    <row r="315" spans="1:5" ht="15" hidden="1" customHeight="1" x14ac:dyDescent="0.25">
      <c r="A315" s="4">
        <v>43987</v>
      </c>
      <c r="B315" s="4" t="s">
        <v>234</v>
      </c>
      <c r="C315" s="5" t="s">
        <v>179</v>
      </c>
      <c r="D315" s="5" t="s">
        <v>193</v>
      </c>
      <c r="E315" s="5"/>
    </row>
    <row r="316" spans="1:5" ht="15" hidden="1" customHeight="1" x14ac:dyDescent="0.25">
      <c r="A316" s="4">
        <v>43987</v>
      </c>
      <c r="B316" s="4" t="s">
        <v>235</v>
      </c>
      <c r="C316" s="5" t="s">
        <v>179</v>
      </c>
      <c r="D316" s="5" t="s">
        <v>193</v>
      </c>
      <c r="E316" s="5" t="s">
        <v>187</v>
      </c>
    </row>
    <row r="317" spans="1:5" ht="15" hidden="1" customHeight="1" x14ac:dyDescent="0.25">
      <c r="A317" s="4">
        <v>43988</v>
      </c>
      <c r="B317" s="4" t="s">
        <v>234</v>
      </c>
      <c r="C317" s="5" t="s">
        <v>181</v>
      </c>
      <c r="D317" s="5" t="s">
        <v>174</v>
      </c>
      <c r="E317" s="5" t="s">
        <v>193</v>
      </c>
    </row>
    <row r="318" spans="1:5" ht="15" hidden="1" customHeight="1" x14ac:dyDescent="0.25">
      <c r="A318" s="4">
        <v>43988</v>
      </c>
      <c r="B318" s="4" t="s">
        <v>235</v>
      </c>
      <c r="C318" s="5" t="s">
        <v>181</v>
      </c>
      <c r="D318" s="5" t="s">
        <v>174</v>
      </c>
      <c r="E318" s="5" t="s">
        <v>187</v>
      </c>
    </row>
    <row r="319" spans="1:5" ht="15" hidden="1" customHeight="1" x14ac:dyDescent="0.25">
      <c r="A319" s="4">
        <v>43989</v>
      </c>
      <c r="B319" s="4" t="s">
        <v>234</v>
      </c>
      <c r="C319" s="5" t="s">
        <v>180</v>
      </c>
      <c r="D319" s="5" t="s">
        <v>187</v>
      </c>
      <c r="E319" s="5" t="s">
        <v>191</v>
      </c>
    </row>
    <row r="320" spans="1:5" ht="15" hidden="1" customHeight="1" x14ac:dyDescent="0.25">
      <c r="A320" s="4">
        <v>43989</v>
      </c>
      <c r="B320" s="4" t="s">
        <v>235</v>
      </c>
      <c r="C320" s="5" t="s">
        <v>180</v>
      </c>
      <c r="D320" s="5" t="s">
        <v>187</v>
      </c>
      <c r="E320" s="5" t="s">
        <v>191</v>
      </c>
    </row>
    <row r="321" spans="1:5" ht="15" hidden="1" customHeight="1" x14ac:dyDescent="0.25">
      <c r="A321" s="4">
        <v>43990</v>
      </c>
      <c r="B321" s="4" t="s">
        <v>234</v>
      </c>
      <c r="C321" s="5" t="s">
        <v>179</v>
      </c>
      <c r="D321" s="5" t="s">
        <v>184</v>
      </c>
      <c r="E321" s="5"/>
    </row>
    <row r="322" spans="1:5" ht="15" hidden="1" customHeight="1" x14ac:dyDescent="0.25">
      <c r="A322" s="4">
        <v>43990</v>
      </c>
      <c r="B322" s="4" t="s">
        <v>235</v>
      </c>
      <c r="C322" s="5" t="s">
        <v>185</v>
      </c>
      <c r="D322" s="5" t="s">
        <v>184</v>
      </c>
      <c r="E322" s="5" t="s">
        <v>187</v>
      </c>
    </row>
    <row r="323" spans="1:5" ht="15" hidden="1" customHeight="1" x14ac:dyDescent="0.25">
      <c r="A323" s="4">
        <v>43991</v>
      </c>
      <c r="B323" s="4" t="s">
        <v>234</v>
      </c>
      <c r="C323" s="5" t="s">
        <v>179</v>
      </c>
      <c r="D323" s="5" t="s">
        <v>191</v>
      </c>
      <c r="E323" s="5"/>
    </row>
    <row r="324" spans="1:5" ht="15" hidden="1" customHeight="1" x14ac:dyDescent="0.25">
      <c r="A324" s="4">
        <v>43991</v>
      </c>
      <c r="B324" s="4" t="s">
        <v>235</v>
      </c>
      <c r="C324" s="5" t="s">
        <v>179</v>
      </c>
      <c r="D324" s="5" t="s">
        <v>191</v>
      </c>
      <c r="E324" s="5" t="s">
        <v>185</v>
      </c>
    </row>
    <row r="325" spans="1:5" ht="15" hidden="1" customHeight="1" x14ac:dyDescent="0.25">
      <c r="A325" s="4">
        <v>43992</v>
      </c>
      <c r="B325" s="4" t="s">
        <v>234</v>
      </c>
      <c r="C325" s="5" t="s">
        <v>187</v>
      </c>
      <c r="D325" s="5" t="s">
        <v>179</v>
      </c>
      <c r="E325" s="5"/>
    </row>
    <row r="326" spans="1:5" ht="15" hidden="1" customHeight="1" x14ac:dyDescent="0.25">
      <c r="A326" s="4">
        <v>43992</v>
      </c>
      <c r="B326" s="4" t="s">
        <v>235</v>
      </c>
      <c r="C326" s="5" t="s">
        <v>187</v>
      </c>
      <c r="D326" s="5" t="s">
        <v>179</v>
      </c>
      <c r="E326" s="5" t="s">
        <v>173</v>
      </c>
    </row>
    <row r="327" spans="1:5" ht="15" hidden="1" customHeight="1" x14ac:dyDescent="0.25">
      <c r="A327" s="4">
        <v>43993</v>
      </c>
      <c r="B327" s="4" t="s">
        <v>234</v>
      </c>
      <c r="C327" s="5" t="s">
        <v>173</v>
      </c>
      <c r="D327" s="5" t="s">
        <v>191</v>
      </c>
      <c r="E327" s="5"/>
    </row>
    <row r="328" spans="1:5" ht="15" hidden="1" customHeight="1" x14ac:dyDescent="0.25">
      <c r="A328" s="4">
        <v>43993</v>
      </c>
      <c r="B328" s="4" t="s">
        <v>235</v>
      </c>
      <c r="C328" s="5" t="s">
        <v>173</v>
      </c>
      <c r="D328" s="5" t="s">
        <v>191</v>
      </c>
      <c r="E328" s="5" t="s">
        <v>185</v>
      </c>
    </row>
    <row r="329" spans="1:5" ht="15" hidden="1" customHeight="1" x14ac:dyDescent="0.25">
      <c r="A329" s="4">
        <v>43994</v>
      </c>
      <c r="B329" s="4" t="s">
        <v>234</v>
      </c>
      <c r="C329" s="5" t="s">
        <v>180</v>
      </c>
      <c r="D329" s="5" t="s">
        <v>187</v>
      </c>
      <c r="E329" s="5"/>
    </row>
    <row r="330" spans="1:5" ht="15" hidden="1" customHeight="1" x14ac:dyDescent="0.25">
      <c r="A330" s="4">
        <v>43994</v>
      </c>
      <c r="B330" s="4" t="s">
        <v>235</v>
      </c>
      <c r="C330" s="5" t="s">
        <v>180</v>
      </c>
      <c r="D330" s="5" t="s">
        <v>187</v>
      </c>
      <c r="E330" s="5" t="s">
        <v>179</v>
      </c>
    </row>
    <row r="331" spans="1:5" ht="15" hidden="1" customHeight="1" x14ac:dyDescent="0.25">
      <c r="A331" s="4">
        <v>43995</v>
      </c>
      <c r="B331" s="4" t="s">
        <v>234</v>
      </c>
      <c r="C331" s="5" t="s">
        <v>185</v>
      </c>
      <c r="D331" s="5" t="s">
        <v>179</v>
      </c>
      <c r="E331" s="5" t="s">
        <v>184</v>
      </c>
    </row>
    <row r="332" spans="1:5" ht="15" hidden="1" customHeight="1" x14ac:dyDescent="0.25">
      <c r="A332" s="4">
        <v>43995</v>
      </c>
      <c r="B332" s="4" t="s">
        <v>235</v>
      </c>
      <c r="C332" s="5" t="s">
        <v>185</v>
      </c>
      <c r="D332" s="5" t="s">
        <v>179</v>
      </c>
      <c r="E332" s="5" t="s">
        <v>184</v>
      </c>
    </row>
    <row r="333" spans="1:5" ht="15" hidden="1" customHeight="1" x14ac:dyDescent="0.25">
      <c r="A333" s="4">
        <v>43996</v>
      </c>
      <c r="B333" s="4" t="s">
        <v>234</v>
      </c>
      <c r="C333" s="5" t="s">
        <v>179</v>
      </c>
      <c r="D333" s="5" t="s">
        <v>187</v>
      </c>
      <c r="E333" s="5"/>
    </row>
    <row r="334" spans="1:5" ht="15" hidden="1" customHeight="1" x14ac:dyDescent="0.25">
      <c r="A334" s="4">
        <v>43996</v>
      </c>
      <c r="B334" s="4" t="s">
        <v>235</v>
      </c>
      <c r="C334" s="5" t="s">
        <v>179</v>
      </c>
      <c r="D334" s="5" t="s">
        <v>187</v>
      </c>
      <c r="E334" s="5" t="s">
        <v>191</v>
      </c>
    </row>
    <row r="335" spans="1:5" ht="15" hidden="1" customHeight="1" x14ac:dyDescent="0.25">
      <c r="A335" s="4">
        <v>43997</v>
      </c>
      <c r="B335" s="4" t="s">
        <v>234</v>
      </c>
      <c r="C335" s="5" t="s">
        <v>193</v>
      </c>
      <c r="D335" s="5" t="s">
        <v>189</v>
      </c>
      <c r="E335" s="5"/>
    </row>
    <row r="336" spans="1:5" ht="15" hidden="1" customHeight="1" x14ac:dyDescent="0.25">
      <c r="A336" s="4">
        <v>43997</v>
      </c>
      <c r="B336" s="4" t="s">
        <v>235</v>
      </c>
      <c r="C336" s="5" t="s">
        <v>193</v>
      </c>
      <c r="D336" s="5" t="s">
        <v>189</v>
      </c>
      <c r="E336" s="5" t="s">
        <v>187</v>
      </c>
    </row>
    <row r="337" spans="1:5" ht="15" hidden="1" customHeight="1" x14ac:dyDescent="0.25">
      <c r="A337" s="4">
        <v>43998</v>
      </c>
      <c r="B337" s="4" t="s">
        <v>234</v>
      </c>
      <c r="C337" s="5" t="s">
        <v>191</v>
      </c>
      <c r="D337" s="5"/>
      <c r="E337" s="5"/>
    </row>
    <row r="338" spans="1:5" ht="15" hidden="1" customHeight="1" x14ac:dyDescent="0.25">
      <c r="A338" s="4">
        <v>43998</v>
      </c>
      <c r="B338" s="4" t="s">
        <v>235</v>
      </c>
      <c r="C338" s="5" t="s">
        <v>191</v>
      </c>
      <c r="D338" s="5"/>
      <c r="E338" s="5" t="s">
        <v>193</v>
      </c>
    </row>
    <row r="339" spans="1:5" ht="15" hidden="1" customHeight="1" x14ac:dyDescent="0.25">
      <c r="A339" s="4">
        <v>43999</v>
      </c>
      <c r="B339" s="4" t="s">
        <v>234</v>
      </c>
      <c r="C339" s="5" t="s">
        <v>187</v>
      </c>
      <c r="D339" s="5" t="s">
        <v>180</v>
      </c>
      <c r="E339" s="5"/>
    </row>
    <row r="340" spans="1:5" ht="15" hidden="1" customHeight="1" x14ac:dyDescent="0.25">
      <c r="A340" s="4">
        <v>43999</v>
      </c>
      <c r="B340" s="4" t="s">
        <v>235</v>
      </c>
      <c r="C340" s="5" t="s">
        <v>187</v>
      </c>
      <c r="D340" s="5" t="s">
        <v>180</v>
      </c>
      <c r="E340" s="5" t="s">
        <v>179</v>
      </c>
    </row>
    <row r="341" spans="1:5" ht="15" hidden="1" customHeight="1" x14ac:dyDescent="0.25">
      <c r="A341" s="4">
        <v>44000</v>
      </c>
      <c r="B341" s="4" t="s">
        <v>234</v>
      </c>
      <c r="C341" s="5" t="s">
        <v>185</v>
      </c>
      <c r="D341" s="5" t="s">
        <v>184</v>
      </c>
      <c r="E341" s="5"/>
    </row>
    <row r="342" spans="1:5" ht="15" hidden="1" customHeight="1" x14ac:dyDescent="0.25">
      <c r="A342" s="4">
        <v>44000</v>
      </c>
      <c r="B342" s="4" t="s">
        <v>235</v>
      </c>
      <c r="C342" s="5" t="s">
        <v>185</v>
      </c>
      <c r="D342" s="5" t="s">
        <v>184</v>
      </c>
      <c r="E342" s="5" t="s">
        <v>191</v>
      </c>
    </row>
    <row r="343" spans="1:5" ht="15" hidden="1" customHeight="1" x14ac:dyDescent="0.25">
      <c r="A343" s="4">
        <v>44001</v>
      </c>
      <c r="B343" s="4" t="s">
        <v>234</v>
      </c>
      <c r="C343" s="5" t="s">
        <v>189</v>
      </c>
      <c r="D343" s="5" t="s">
        <v>180</v>
      </c>
      <c r="E343" s="5"/>
    </row>
    <row r="344" spans="1:5" ht="15" hidden="1" customHeight="1" x14ac:dyDescent="0.25">
      <c r="A344" s="4">
        <v>44001</v>
      </c>
      <c r="B344" s="4" t="s">
        <v>235</v>
      </c>
      <c r="C344" s="5" t="s">
        <v>189</v>
      </c>
      <c r="D344" s="5" t="s">
        <v>180</v>
      </c>
      <c r="E344" s="5"/>
    </row>
    <row r="345" spans="1:5" ht="15" hidden="1" customHeight="1" x14ac:dyDescent="0.25">
      <c r="A345" s="4">
        <v>44002</v>
      </c>
      <c r="B345" s="4" t="s">
        <v>234</v>
      </c>
      <c r="C345" s="5" t="s">
        <v>189</v>
      </c>
      <c r="D345" s="5" t="s">
        <v>193</v>
      </c>
      <c r="E345" s="5" t="s">
        <v>187</v>
      </c>
    </row>
    <row r="346" spans="1:5" ht="15" hidden="1" customHeight="1" x14ac:dyDescent="0.25">
      <c r="A346" s="4">
        <v>44002</v>
      </c>
      <c r="B346" s="4" t="s">
        <v>235</v>
      </c>
      <c r="C346" s="5" t="s">
        <v>189</v>
      </c>
      <c r="D346" s="5" t="s">
        <v>193</v>
      </c>
      <c r="E346" s="5" t="s">
        <v>187</v>
      </c>
    </row>
    <row r="347" spans="1:5" ht="15" hidden="1" customHeight="1" x14ac:dyDescent="0.25">
      <c r="A347" s="4">
        <v>44003</v>
      </c>
      <c r="B347" s="4" t="s">
        <v>234</v>
      </c>
      <c r="C347" s="5" t="s">
        <v>179</v>
      </c>
      <c r="D347" s="5" t="s">
        <v>185</v>
      </c>
      <c r="E347" s="5"/>
    </row>
    <row r="348" spans="1:5" ht="15" hidden="1" customHeight="1" x14ac:dyDescent="0.25">
      <c r="A348" s="4">
        <v>44003</v>
      </c>
      <c r="B348" s="4" t="s">
        <v>235</v>
      </c>
      <c r="C348" s="5" t="s">
        <v>179</v>
      </c>
      <c r="D348" s="5" t="s">
        <v>185</v>
      </c>
      <c r="E348" s="5" t="s">
        <v>187</v>
      </c>
    </row>
    <row r="349" spans="1:5" ht="15" hidden="1" customHeight="1" x14ac:dyDescent="0.25">
      <c r="A349" s="4">
        <v>44004</v>
      </c>
      <c r="B349" s="4" t="s">
        <v>234</v>
      </c>
      <c r="C349" s="5" t="s">
        <v>187</v>
      </c>
      <c r="D349" s="5" t="s">
        <v>180</v>
      </c>
      <c r="E349" s="5" t="s">
        <v>191</v>
      </c>
    </row>
    <row r="350" spans="1:5" ht="15" hidden="1" customHeight="1" x14ac:dyDescent="0.25">
      <c r="A350" s="4">
        <v>44004</v>
      </c>
      <c r="B350" s="4" t="s">
        <v>235</v>
      </c>
      <c r="C350" s="5" t="s">
        <v>187</v>
      </c>
      <c r="D350" s="5" t="s">
        <v>180</v>
      </c>
      <c r="E350" s="5" t="s">
        <v>191</v>
      </c>
    </row>
    <row r="351" spans="1:5" ht="15" hidden="1" customHeight="1" x14ac:dyDescent="0.25">
      <c r="A351" s="4">
        <v>44005</v>
      </c>
      <c r="B351" s="4" t="s">
        <v>234</v>
      </c>
      <c r="C351" s="5" t="s">
        <v>184</v>
      </c>
      <c r="D351" s="5" t="s">
        <v>185</v>
      </c>
      <c r="E351" s="5" t="s">
        <v>187</v>
      </c>
    </row>
    <row r="352" spans="1:5" ht="15" hidden="1" customHeight="1" x14ac:dyDescent="0.25">
      <c r="A352" s="4">
        <v>44005</v>
      </c>
      <c r="B352" s="4" t="s">
        <v>235</v>
      </c>
      <c r="C352" s="5" t="s">
        <v>184</v>
      </c>
      <c r="D352" s="5" t="s">
        <v>185</v>
      </c>
      <c r="E352" s="5" t="s">
        <v>191</v>
      </c>
    </row>
    <row r="353" spans="1:5" ht="15" hidden="1" customHeight="1" x14ac:dyDescent="0.25">
      <c r="A353" s="4">
        <v>44006</v>
      </c>
      <c r="B353" s="4" t="s">
        <v>234</v>
      </c>
      <c r="C353" s="5" t="s">
        <v>185</v>
      </c>
      <c r="D353" s="5" t="s">
        <v>180</v>
      </c>
      <c r="E353" s="5" t="s">
        <v>187</v>
      </c>
    </row>
    <row r="354" spans="1:5" ht="15" hidden="1" customHeight="1" x14ac:dyDescent="0.25">
      <c r="A354" s="4">
        <v>44006</v>
      </c>
      <c r="B354" s="4" t="s">
        <v>235</v>
      </c>
      <c r="C354" s="5" t="s">
        <v>185</v>
      </c>
      <c r="D354" s="5" t="s">
        <v>180</v>
      </c>
      <c r="E354" s="5" t="s">
        <v>187</v>
      </c>
    </row>
    <row r="355" spans="1:5" ht="15" hidden="1" customHeight="1" x14ac:dyDescent="0.25">
      <c r="A355" s="4">
        <v>44007</v>
      </c>
      <c r="B355" s="4" t="s">
        <v>234</v>
      </c>
      <c r="C355" s="5" t="s">
        <v>193</v>
      </c>
      <c r="D355" s="5" t="s">
        <v>189</v>
      </c>
      <c r="E355" s="5" t="s">
        <v>191</v>
      </c>
    </row>
    <row r="356" spans="1:5" ht="15" hidden="1" customHeight="1" x14ac:dyDescent="0.25">
      <c r="A356" s="4">
        <v>44007</v>
      </c>
      <c r="B356" s="4" t="s">
        <v>235</v>
      </c>
      <c r="C356" s="5" t="s">
        <v>193</v>
      </c>
      <c r="D356" s="5" t="s">
        <v>189</v>
      </c>
      <c r="E356" s="5" t="s">
        <v>191</v>
      </c>
    </row>
    <row r="357" spans="1:5" ht="15" hidden="1" customHeight="1" x14ac:dyDescent="0.25">
      <c r="A357" s="4">
        <v>44008</v>
      </c>
      <c r="B357" s="4" t="s">
        <v>234</v>
      </c>
      <c r="C357" s="5" t="s">
        <v>187</v>
      </c>
      <c r="D357" s="5" t="s">
        <v>185</v>
      </c>
      <c r="E357" s="5" t="s">
        <v>193</v>
      </c>
    </row>
    <row r="358" spans="1:5" ht="15" hidden="1" customHeight="1" x14ac:dyDescent="0.25">
      <c r="A358" s="4">
        <v>44008</v>
      </c>
      <c r="B358" s="4" t="s">
        <v>235</v>
      </c>
      <c r="C358" s="5" t="s">
        <v>187</v>
      </c>
      <c r="D358" s="5" t="s">
        <v>185</v>
      </c>
      <c r="E358" s="5" t="s">
        <v>193</v>
      </c>
    </row>
    <row r="359" spans="1:5" ht="15" hidden="1" customHeight="1" x14ac:dyDescent="0.25">
      <c r="A359" s="4">
        <v>44009</v>
      </c>
      <c r="B359" s="4" t="s">
        <v>234</v>
      </c>
      <c r="C359" s="5" t="s">
        <v>193</v>
      </c>
      <c r="D359" s="5" t="s">
        <v>179</v>
      </c>
      <c r="E359" s="5" t="s">
        <v>187</v>
      </c>
    </row>
    <row r="360" spans="1:5" ht="15" hidden="1" customHeight="1" x14ac:dyDescent="0.25">
      <c r="A360" s="4">
        <v>44009</v>
      </c>
      <c r="B360" s="4" t="s">
        <v>235</v>
      </c>
      <c r="C360" s="5" t="s">
        <v>193</v>
      </c>
      <c r="D360" s="5" t="s">
        <v>179</v>
      </c>
      <c r="E360" s="5" t="s">
        <v>187</v>
      </c>
    </row>
    <row r="361" spans="1:5" ht="15" hidden="1" customHeight="1" x14ac:dyDescent="0.25">
      <c r="A361" s="4">
        <v>44010</v>
      </c>
      <c r="B361" s="4" t="s">
        <v>234</v>
      </c>
      <c r="C361" s="5" t="s">
        <v>184</v>
      </c>
      <c r="D361" s="5" t="s">
        <v>185</v>
      </c>
      <c r="E361" s="5" t="s">
        <v>189</v>
      </c>
    </row>
    <row r="362" spans="1:5" ht="15" hidden="1" customHeight="1" x14ac:dyDescent="0.25">
      <c r="A362" s="4">
        <v>44010</v>
      </c>
      <c r="B362" s="4" t="s">
        <v>235</v>
      </c>
      <c r="C362" s="5" t="s">
        <v>184</v>
      </c>
      <c r="D362" s="5" t="s">
        <v>185</v>
      </c>
      <c r="E362" s="5" t="s">
        <v>189</v>
      </c>
    </row>
    <row r="363" spans="1:5" ht="15" hidden="1" customHeight="1" x14ac:dyDescent="0.25">
      <c r="A363" s="4">
        <v>44011</v>
      </c>
      <c r="B363" s="4" t="s">
        <v>234</v>
      </c>
      <c r="C363" s="5" t="s">
        <v>175</v>
      </c>
      <c r="D363" s="5" t="s">
        <v>187</v>
      </c>
      <c r="E363" s="5" t="s">
        <v>193</v>
      </c>
    </row>
    <row r="364" spans="1:5" ht="15" hidden="1" customHeight="1" x14ac:dyDescent="0.25">
      <c r="A364" s="4">
        <v>44011</v>
      </c>
      <c r="B364" s="4" t="s">
        <v>235</v>
      </c>
      <c r="C364" s="5" t="s">
        <v>175</v>
      </c>
      <c r="D364" s="5" t="s">
        <v>187</v>
      </c>
      <c r="E364" s="5" t="s">
        <v>193</v>
      </c>
    </row>
    <row r="365" spans="1:5" ht="15" hidden="1" customHeight="1" x14ac:dyDescent="0.25">
      <c r="A365" s="4">
        <v>44012</v>
      </c>
      <c r="B365" s="4" t="s">
        <v>234</v>
      </c>
      <c r="C365" s="5" t="s">
        <v>193</v>
      </c>
      <c r="D365" s="5" t="s">
        <v>179</v>
      </c>
      <c r="E365" s="5" t="s">
        <v>189</v>
      </c>
    </row>
    <row r="366" spans="1:5" hidden="1" x14ac:dyDescent="0.25">
      <c r="A366" s="4">
        <v>44012</v>
      </c>
      <c r="B366" s="4" t="s">
        <v>235</v>
      </c>
      <c r="C366" s="5" t="s">
        <v>193</v>
      </c>
      <c r="D366" s="5" t="s">
        <v>179</v>
      </c>
      <c r="E366" s="5" t="s">
        <v>189</v>
      </c>
    </row>
    <row r="367" spans="1:5" ht="15" hidden="1" customHeight="1" x14ac:dyDescent="0.25">
      <c r="A367" s="4">
        <v>44013</v>
      </c>
      <c r="B367" s="4" t="s">
        <v>234</v>
      </c>
      <c r="C367" s="5" t="s">
        <v>173</v>
      </c>
      <c r="D367" s="5" t="s">
        <v>182</v>
      </c>
      <c r="E367" s="5"/>
    </row>
    <row r="368" spans="1:5" ht="15" hidden="1" customHeight="1" x14ac:dyDescent="0.25">
      <c r="A368" s="4">
        <v>44013</v>
      </c>
      <c r="B368" s="4" t="s">
        <v>235</v>
      </c>
      <c r="C368" s="5" t="s">
        <v>173</v>
      </c>
      <c r="D368" s="5" t="s">
        <v>182</v>
      </c>
      <c r="E368" s="5" t="s">
        <v>191</v>
      </c>
    </row>
    <row r="369" spans="1:5" ht="15" hidden="1" customHeight="1" x14ac:dyDescent="0.25">
      <c r="A369" s="4">
        <v>44014</v>
      </c>
      <c r="B369" s="4" t="s">
        <v>234</v>
      </c>
      <c r="C369" s="5" t="s">
        <v>191</v>
      </c>
      <c r="D369" s="5" t="s">
        <v>180</v>
      </c>
      <c r="E369" s="5" t="s">
        <v>179</v>
      </c>
    </row>
    <row r="370" spans="1:5" ht="15" hidden="1" customHeight="1" x14ac:dyDescent="0.25">
      <c r="A370" s="4">
        <v>44014</v>
      </c>
      <c r="B370" s="4" t="s">
        <v>235</v>
      </c>
      <c r="C370" s="5" t="s">
        <v>191</v>
      </c>
      <c r="D370" s="5" t="s">
        <v>180</v>
      </c>
      <c r="E370" s="5" t="s">
        <v>179</v>
      </c>
    </row>
    <row r="371" spans="1:5" ht="15" hidden="1" customHeight="1" x14ac:dyDescent="0.25">
      <c r="A371" s="4">
        <v>44015</v>
      </c>
      <c r="B371" s="4" t="s">
        <v>234</v>
      </c>
      <c r="C371" s="5" t="s">
        <v>184</v>
      </c>
      <c r="D371" s="5" t="s">
        <v>181</v>
      </c>
      <c r="E371" s="5" t="s">
        <v>189</v>
      </c>
    </row>
    <row r="372" spans="1:5" ht="15" hidden="1" customHeight="1" x14ac:dyDescent="0.25">
      <c r="A372" s="4">
        <v>44015</v>
      </c>
      <c r="B372" s="4" t="s">
        <v>235</v>
      </c>
      <c r="C372" s="5" t="s">
        <v>184</v>
      </c>
      <c r="D372" s="5" t="s">
        <v>181</v>
      </c>
      <c r="E372" s="5" t="s">
        <v>189</v>
      </c>
    </row>
    <row r="373" spans="1:5" ht="15" hidden="1" customHeight="1" x14ac:dyDescent="0.25">
      <c r="A373" s="4">
        <v>44016</v>
      </c>
      <c r="B373" s="4" t="s">
        <v>234</v>
      </c>
      <c r="C373" s="5" t="s">
        <v>179</v>
      </c>
      <c r="D373" s="5" t="s">
        <v>169</v>
      </c>
      <c r="E373" s="5" t="s">
        <v>184</v>
      </c>
    </row>
    <row r="374" spans="1:5" ht="15" hidden="1" customHeight="1" x14ac:dyDescent="0.25">
      <c r="A374" s="4">
        <v>44016</v>
      </c>
      <c r="B374" s="4" t="s">
        <v>235</v>
      </c>
      <c r="C374" s="5" t="s">
        <v>179</v>
      </c>
      <c r="D374" s="5" t="s">
        <v>169</v>
      </c>
      <c r="E374" s="5" t="s">
        <v>184</v>
      </c>
    </row>
    <row r="375" spans="1:5" ht="15" hidden="1" customHeight="1" x14ac:dyDescent="0.25">
      <c r="A375" s="4">
        <v>44017</v>
      </c>
      <c r="B375" s="4" t="s">
        <v>234</v>
      </c>
      <c r="C375" s="5" t="s">
        <v>185</v>
      </c>
      <c r="D375" s="5" t="s">
        <v>189</v>
      </c>
      <c r="E375" s="5" t="s">
        <v>193</v>
      </c>
    </row>
    <row r="376" spans="1:5" ht="15" hidden="1" customHeight="1" x14ac:dyDescent="0.25">
      <c r="A376" s="4">
        <v>44017</v>
      </c>
      <c r="B376" s="4" t="s">
        <v>235</v>
      </c>
      <c r="C376" s="5" t="s">
        <v>185</v>
      </c>
      <c r="D376" s="5" t="s">
        <v>189</v>
      </c>
      <c r="E376" s="5" t="s">
        <v>193</v>
      </c>
    </row>
    <row r="377" spans="1:5" ht="15" hidden="1" customHeight="1" x14ac:dyDescent="0.25">
      <c r="A377" s="4">
        <v>44018</v>
      </c>
      <c r="B377" s="4" t="s">
        <v>234</v>
      </c>
      <c r="C377" s="5" t="s">
        <v>173</v>
      </c>
      <c r="D377" s="5" t="s">
        <v>182</v>
      </c>
      <c r="E377" s="5"/>
    </row>
    <row r="378" spans="1:5" ht="15" hidden="1" customHeight="1" x14ac:dyDescent="0.25">
      <c r="A378" s="4">
        <v>44018</v>
      </c>
      <c r="B378" s="4" t="s">
        <v>235</v>
      </c>
      <c r="C378" s="5" t="s">
        <v>173</v>
      </c>
      <c r="D378" s="5" t="s">
        <v>182</v>
      </c>
      <c r="E378" s="5" t="s">
        <v>175</v>
      </c>
    </row>
    <row r="379" spans="1:5" ht="15" hidden="1" customHeight="1" x14ac:dyDescent="0.25">
      <c r="A379" s="4">
        <v>44019</v>
      </c>
      <c r="B379" s="4" t="s">
        <v>234</v>
      </c>
      <c r="C379" s="5" t="s">
        <v>180</v>
      </c>
      <c r="D379" s="5" t="s">
        <v>191</v>
      </c>
      <c r="E379" s="5"/>
    </row>
    <row r="380" spans="1:5" ht="15" hidden="1" customHeight="1" x14ac:dyDescent="0.25">
      <c r="A380" s="4">
        <v>44019</v>
      </c>
      <c r="B380" s="4" t="s">
        <v>235</v>
      </c>
      <c r="C380" s="5" t="s">
        <v>180</v>
      </c>
      <c r="D380" s="5" t="s">
        <v>191</v>
      </c>
      <c r="E380" s="5" t="s">
        <v>185</v>
      </c>
    </row>
    <row r="381" spans="1:5" ht="15" hidden="1" customHeight="1" x14ac:dyDescent="0.25">
      <c r="A381" s="4">
        <v>44020</v>
      </c>
      <c r="B381" s="4" t="s">
        <v>234</v>
      </c>
      <c r="C381" s="5" t="s">
        <v>184</v>
      </c>
      <c r="D381" s="5" t="s">
        <v>185</v>
      </c>
      <c r="E381" s="5"/>
    </row>
    <row r="382" spans="1:5" ht="15" hidden="1" customHeight="1" x14ac:dyDescent="0.25">
      <c r="A382" s="4">
        <v>44020</v>
      </c>
      <c r="B382" s="4" t="s">
        <v>235</v>
      </c>
      <c r="C382" s="5" t="s">
        <v>184</v>
      </c>
      <c r="D382" s="5" t="s">
        <v>185</v>
      </c>
      <c r="E382" s="5" t="s">
        <v>191</v>
      </c>
    </row>
    <row r="383" spans="1:5" ht="15" hidden="1" customHeight="1" x14ac:dyDescent="0.25">
      <c r="A383" s="4">
        <v>44021</v>
      </c>
      <c r="B383" s="4" t="s">
        <v>234</v>
      </c>
      <c r="C383" s="5" t="s">
        <v>179</v>
      </c>
      <c r="D383" s="5" t="s">
        <v>185</v>
      </c>
      <c r="E383" s="5" t="s">
        <v>180</v>
      </c>
    </row>
    <row r="384" spans="1:5" ht="15" hidden="1" customHeight="1" x14ac:dyDescent="0.25">
      <c r="A384" s="4">
        <v>44021</v>
      </c>
      <c r="B384" s="4" t="s">
        <v>235</v>
      </c>
      <c r="C384" s="5" t="s">
        <v>179</v>
      </c>
      <c r="D384" s="5" t="s">
        <v>185</v>
      </c>
      <c r="E384" s="5" t="s">
        <v>180</v>
      </c>
    </row>
    <row r="385" spans="1:5" ht="15" hidden="1" customHeight="1" x14ac:dyDescent="0.25">
      <c r="A385" s="4">
        <v>44022</v>
      </c>
      <c r="B385" s="4" t="s">
        <v>234</v>
      </c>
      <c r="C385" s="5" t="s">
        <v>179</v>
      </c>
      <c r="D385" s="5" t="s">
        <v>184</v>
      </c>
      <c r="E385" s="32"/>
    </row>
    <row r="386" spans="1:5" ht="15" hidden="1" customHeight="1" x14ac:dyDescent="0.25">
      <c r="A386" s="4">
        <v>44022</v>
      </c>
      <c r="B386" s="4" t="s">
        <v>235</v>
      </c>
      <c r="C386" s="5" t="s">
        <v>179</v>
      </c>
      <c r="D386" s="5" t="s">
        <v>184</v>
      </c>
      <c r="E386" s="32"/>
    </row>
    <row r="387" spans="1:5" ht="15" hidden="1" customHeight="1" x14ac:dyDescent="0.25">
      <c r="A387" s="4">
        <v>44023</v>
      </c>
      <c r="B387" s="4" t="s">
        <v>234</v>
      </c>
      <c r="C387" s="5" t="s">
        <v>182</v>
      </c>
      <c r="D387" s="5" t="s">
        <v>173</v>
      </c>
      <c r="E387" s="5" t="s">
        <v>185</v>
      </c>
    </row>
    <row r="388" spans="1:5" ht="15" hidden="1" customHeight="1" x14ac:dyDescent="0.25">
      <c r="A388" s="4">
        <v>44023</v>
      </c>
      <c r="B388" s="4" t="s">
        <v>235</v>
      </c>
      <c r="C388" s="5" t="s">
        <v>182</v>
      </c>
      <c r="D388" s="5" t="s">
        <v>173</v>
      </c>
      <c r="E388" s="5" t="s">
        <v>185</v>
      </c>
    </row>
    <row r="389" spans="1:5" ht="15" hidden="1" customHeight="1" x14ac:dyDescent="0.25">
      <c r="A389" s="4">
        <v>44024</v>
      </c>
      <c r="B389" s="4" t="s">
        <v>234</v>
      </c>
      <c r="C389" s="5" t="s">
        <v>180</v>
      </c>
      <c r="D389" s="34" t="s">
        <v>188</v>
      </c>
      <c r="E389" s="5" t="s">
        <v>174</v>
      </c>
    </row>
    <row r="390" spans="1:5" ht="15" hidden="1" customHeight="1" x14ac:dyDescent="0.25">
      <c r="A390" s="4">
        <v>44024</v>
      </c>
      <c r="B390" s="4" t="s">
        <v>235</v>
      </c>
      <c r="C390" s="5" t="s">
        <v>180</v>
      </c>
      <c r="D390" s="34" t="s">
        <v>188</v>
      </c>
      <c r="E390" s="5" t="s">
        <v>174</v>
      </c>
    </row>
    <row r="391" spans="1:5" ht="15" hidden="1" customHeight="1" x14ac:dyDescent="0.25">
      <c r="A391" s="4">
        <v>44025</v>
      </c>
      <c r="B391" s="4" t="s">
        <v>234</v>
      </c>
      <c r="C391" s="5" t="s">
        <v>184</v>
      </c>
      <c r="D391" s="5" t="s">
        <v>185</v>
      </c>
      <c r="E391" s="5"/>
    </row>
    <row r="392" spans="1:5" ht="15" hidden="1" customHeight="1" x14ac:dyDescent="0.25">
      <c r="A392" s="4">
        <v>44025</v>
      </c>
      <c r="B392" s="4" t="s">
        <v>235</v>
      </c>
      <c r="C392" s="5" t="s">
        <v>184</v>
      </c>
      <c r="D392" s="5" t="s">
        <v>185</v>
      </c>
      <c r="E392" s="5" t="s">
        <v>191</v>
      </c>
    </row>
    <row r="393" spans="1:5" ht="15" hidden="1" customHeight="1" x14ac:dyDescent="0.25">
      <c r="A393" s="4">
        <v>44026</v>
      </c>
      <c r="B393" s="4" t="s">
        <v>234</v>
      </c>
      <c r="C393" s="5" t="s">
        <v>193</v>
      </c>
      <c r="D393" s="5" t="s">
        <v>169</v>
      </c>
      <c r="E393" s="5"/>
    </row>
    <row r="394" spans="1:5" ht="15" hidden="1" customHeight="1" x14ac:dyDescent="0.25">
      <c r="A394" s="4">
        <v>44026</v>
      </c>
      <c r="B394" s="4" t="s">
        <v>235</v>
      </c>
      <c r="C394" s="5" t="s">
        <v>193</v>
      </c>
      <c r="D394" s="5" t="s">
        <v>169</v>
      </c>
      <c r="E394" s="5" t="s">
        <v>191</v>
      </c>
    </row>
    <row r="395" spans="1:5" ht="15" hidden="1" customHeight="1" x14ac:dyDescent="0.25">
      <c r="A395" s="4">
        <v>44027</v>
      </c>
      <c r="B395" s="4" t="s">
        <v>234</v>
      </c>
      <c r="C395" s="5" t="s">
        <v>189</v>
      </c>
      <c r="D395" s="5" t="s">
        <v>193</v>
      </c>
      <c r="E395" s="5"/>
    </row>
    <row r="396" spans="1:5" ht="15" hidden="1" customHeight="1" x14ac:dyDescent="0.25">
      <c r="A396" s="4">
        <v>44027</v>
      </c>
      <c r="B396" s="4" t="s">
        <v>235</v>
      </c>
      <c r="C396" s="5" t="s">
        <v>189</v>
      </c>
      <c r="D396" s="5" t="s">
        <v>193</v>
      </c>
      <c r="E396" s="5" t="s">
        <v>191</v>
      </c>
    </row>
    <row r="397" spans="1:5" ht="15" hidden="1" customHeight="1" x14ac:dyDescent="0.25">
      <c r="A397" s="4">
        <v>44028</v>
      </c>
      <c r="B397" s="4" t="s">
        <v>234</v>
      </c>
      <c r="C397" s="5" t="s">
        <v>184</v>
      </c>
      <c r="D397" s="5" t="s">
        <v>173</v>
      </c>
      <c r="E397" s="5" t="s">
        <v>182</v>
      </c>
    </row>
    <row r="398" spans="1:5" ht="15" hidden="1" customHeight="1" x14ac:dyDescent="0.25">
      <c r="A398" s="4">
        <v>44028</v>
      </c>
      <c r="B398" s="4" t="s">
        <v>235</v>
      </c>
      <c r="C398" s="5" t="s">
        <v>184</v>
      </c>
      <c r="D398" s="5" t="s">
        <v>173</v>
      </c>
      <c r="E398" s="5" t="s">
        <v>182</v>
      </c>
    </row>
    <row r="399" spans="1:5" ht="15" hidden="1" customHeight="1" x14ac:dyDescent="0.25">
      <c r="A399" s="4">
        <v>44029</v>
      </c>
      <c r="B399" s="4" t="s">
        <v>234</v>
      </c>
      <c r="C399" s="5" t="s">
        <v>191</v>
      </c>
      <c r="D399" s="5" t="s">
        <v>180</v>
      </c>
      <c r="E399" s="5" t="s">
        <v>179</v>
      </c>
    </row>
    <row r="400" spans="1:5" ht="15" hidden="1" customHeight="1" x14ac:dyDescent="0.25">
      <c r="A400" s="4">
        <v>44029</v>
      </c>
      <c r="B400" s="4" t="s">
        <v>235</v>
      </c>
      <c r="C400" s="5" t="s">
        <v>191</v>
      </c>
      <c r="D400" s="5" t="s">
        <v>180</v>
      </c>
      <c r="E400" s="5" t="s">
        <v>179</v>
      </c>
    </row>
    <row r="401" spans="1:5" ht="15" hidden="1" customHeight="1" x14ac:dyDescent="0.25">
      <c r="A401" s="4">
        <v>44030</v>
      </c>
      <c r="B401" s="4" t="s">
        <v>234</v>
      </c>
      <c r="C401" s="5" t="s">
        <v>179</v>
      </c>
      <c r="D401" s="5" t="s">
        <v>184</v>
      </c>
      <c r="E401" s="5" t="s">
        <v>189</v>
      </c>
    </row>
    <row r="402" spans="1:5" ht="15" hidden="1" customHeight="1" x14ac:dyDescent="0.25">
      <c r="A402" s="4">
        <v>44030</v>
      </c>
      <c r="B402" s="4" t="s">
        <v>235</v>
      </c>
      <c r="C402" s="5" t="s">
        <v>179</v>
      </c>
      <c r="D402" s="5" t="s">
        <v>184</v>
      </c>
      <c r="E402" s="5" t="s">
        <v>189</v>
      </c>
    </row>
    <row r="403" spans="1:5" ht="15" hidden="1" customHeight="1" x14ac:dyDescent="0.25">
      <c r="A403" s="4">
        <v>44031</v>
      </c>
      <c r="B403" s="4" t="s">
        <v>234</v>
      </c>
      <c r="C403" s="5" t="s">
        <v>169</v>
      </c>
      <c r="D403" s="5" t="s">
        <v>180</v>
      </c>
      <c r="E403" s="5" t="s">
        <v>179</v>
      </c>
    </row>
    <row r="404" spans="1:5" ht="15" hidden="1" customHeight="1" x14ac:dyDescent="0.25">
      <c r="A404" s="4">
        <v>44031</v>
      </c>
      <c r="B404" s="4" t="s">
        <v>235</v>
      </c>
      <c r="C404" s="5" t="s">
        <v>169</v>
      </c>
      <c r="D404" s="5" t="s">
        <v>180</v>
      </c>
      <c r="E404" s="5" t="s">
        <v>179</v>
      </c>
    </row>
    <row r="405" spans="1:5" ht="15" hidden="1" customHeight="1" x14ac:dyDescent="0.25">
      <c r="A405" s="4">
        <v>44032</v>
      </c>
      <c r="B405" s="4" t="s">
        <v>234</v>
      </c>
      <c r="C405" s="5" t="s">
        <v>189</v>
      </c>
      <c r="D405" s="5" t="s">
        <v>176</v>
      </c>
      <c r="E405" s="5"/>
    </row>
    <row r="406" spans="1:5" ht="15" hidden="1" customHeight="1" x14ac:dyDescent="0.25">
      <c r="A406" s="4">
        <v>44032</v>
      </c>
      <c r="B406" s="4" t="s">
        <v>235</v>
      </c>
      <c r="C406" s="5" t="s">
        <v>189</v>
      </c>
      <c r="D406" s="5" t="s">
        <v>176</v>
      </c>
      <c r="E406" s="5" t="s">
        <v>191</v>
      </c>
    </row>
    <row r="407" spans="1:5" ht="15" hidden="1" customHeight="1" x14ac:dyDescent="0.25">
      <c r="A407" s="4">
        <v>44033</v>
      </c>
      <c r="B407" s="4" t="s">
        <v>234</v>
      </c>
      <c r="C407" s="5" t="s">
        <v>173</v>
      </c>
      <c r="D407" s="5" t="s">
        <v>182</v>
      </c>
      <c r="E407" s="5"/>
    </row>
    <row r="408" spans="1:5" ht="15" hidden="1" customHeight="1" x14ac:dyDescent="0.25">
      <c r="A408" s="4">
        <v>44033</v>
      </c>
      <c r="B408" s="4" t="s">
        <v>235</v>
      </c>
      <c r="C408" s="5" t="s">
        <v>173</v>
      </c>
      <c r="D408" s="5" t="s">
        <v>182</v>
      </c>
      <c r="E408" s="5" t="s">
        <v>189</v>
      </c>
    </row>
    <row r="409" spans="1:5" ht="15" hidden="1" customHeight="1" x14ac:dyDescent="0.25">
      <c r="A409" s="4">
        <v>44034</v>
      </c>
      <c r="B409" s="4" t="s">
        <v>234</v>
      </c>
      <c r="C409" s="5" t="s">
        <v>180</v>
      </c>
      <c r="D409" s="5" t="s">
        <v>191</v>
      </c>
      <c r="E409" s="5"/>
    </row>
    <row r="410" spans="1:5" ht="15" hidden="1" customHeight="1" x14ac:dyDescent="0.25">
      <c r="A410" s="4">
        <v>44034</v>
      </c>
      <c r="B410" s="4" t="s">
        <v>235</v>
      </c>
      <c r="C410" s="5" t="s">
        <v>180</v>
      </c>
      <c r="D410" s="5" t="s">
        <v>191</v>
      </c>
      <c r="E410" s="5" t="s">
        <v>179</v>
      </c>
    </row>
    <row r="411" spans="1:5" ht="15" hidden="1" customHeight="1" x14ac:dyDescent="0.25">
      <c r="A411" s="4">
        <v>44035</v>
      </c>
      <c r="B411" s="4" t="s">
        <v>234</v>
      </c>
      <c r="C411" s="5" t="s">
        <v>189</v>
      </c>
      <c r="D411" s="5" t="s">
        <v>179</v>
      </c>
      <c r="E411" s="5" t="s">
        <v>184</v>
      </c>
    </row>
    <row r="412" spans="1:5" ht="15" hidden="1" customHeight="1" x14ac:dyDescent="0.25">
      <c r="A412" s="4">
        <v>44035</v>
      </c>
      <c r="B412" s="4" t="s">
        <v>235</v>
      </c>
      <c r="C412" s="5" t="s">
        <v>185</v>
      </c>
      <c r="D412" s="5" t="s">
        <v>179</v>
      </c>
      <c r="E412" s="5" t="s">
        <v>184</v>
      </c>
    </row>
    <row r="413" spans="1:5" ht="15" hidden="1" customHeight="1" x14ac:dyDescent="0.25">
      <c r="A413" s="4">
        <v>44036</v>
      </c>
      <c r="B413" s="4" t="s">
        <v>234</v>
      </c>
      <c r="C413" s="5" t="s">
        <v>179</v>
      </c>
      <c r="D413" s="5" t="s">
        <v>169</v>
      </c>
      <c r="E413" s="5" t="s">
        <v>180</v>
      </c>
    </row>
    <row r="414" spans="1:5" ht="15" hidden="1" customHeight="1" x14ac:dyDescent="0.25">
      <c r="A414" s="4">
        <v>44036</v>
      </c>
      <c r="B414" s="4" t="s">
        <v>235</v>
      </c>
      <c r="C414" s="5" t="s">
        <v>179</v>
      </c>
      <c r="D414" s="5" t="s">
        <v>169</v>
      </c>
      <c r="E414" s="5" t="s">
        <v>180</v>
      </c>
    </row>
    <row r="415" spans="1:5" ht="15" hidden="1" customHeight="1" x14ac:dyDescent="0.25">
      <c r="A415" s="4">
        <v>44037</v>
      </c>
      <c r="B415" s="4" t="s">
        <v>234</v>
      </c>
      <c r="C415" s="5" t="s">
        <v>185</v>
      </c>
      <c r="D415" s="5" t="s">
        <v>182</v>
      </c>
      <c r="E415" s="5" t="s">
        <v>180</v>
      </c>
    </row>
    <row r="416" spans="1:5" ht="15" hidden="1" customHeight="1" x14ac:dyDescent="0.25">
      <c r="A416" s="4">
        <v>44037</v>
      </c>
      <c r="B416" s="4" t="s">
        <v>235</v>
      </c>
      <c r="C416" s="5" t="s">
        <v>185</v>
      </c>
      <c r="D416" s="5" t="s">
        <v>182</v>
      </c>
      <c r="E416" s="5" t="s">
        <v>180</v>
      </c>
    </row>
    <row r="417" spans="1:5" ht="15" hidden="1" customHeight="1" x14ac:dyDescent="0.25">
      <c r="A417" s="4">
        <v>44038</v>
      </c>
      <c r="B417" s="4" t="s">
        <v>234</v>
      </c>
      <c r="C417" s="5" t="s">
        <v>176</v>
      </c>
      <c r="D417" s="5" t="s">
        <v>173</v>
      </c>
      <c r="E417" s="5" t="s">
        <v>185</v>
      </c>
    </row>
    <row r="418" spans="1:5" ht="15" hidden="1" customHeight="1" x14ac:dyDescent="0.25">
      <c r="A418" s="4">
        <v>44038</v>
      </c>
      <c r="B418" s="4" t="s">
        <v>235</v>
      </c>
      <c r="C418" s="5" t="s">
        <v>176</v>
      </c>
      <c r="D418" s="5" t="s">
        <v>173</v>
      </c>
      <c r="E418" s="5" t="s">
        <v>185</v>
      </c>
    </row>
    <row r="419" spans="1:5" ht="15" hidden="1" customHeight="1" x14ac:dyDescent="0.25">
      <c r="A419" s="4">
        <v>44039</v>
      </c>
      <c r="B419" s="4" t="s">
        <v>234</v>
      </c>
      <c r="C419" s="5" t="s">
        <v>191</v>
      </c>
      <c r="D419" s="5" t="s">
        <v>184</v>
      </c>
      <c r="E419" s="5"/>
    </row>
    <row r="420" spans="1:5" ht="15" hidden="1" customHeight="1" x14ac:dyDescent="0.25">
      <c r="A420" s="4">
        <v>44039</v>
      </c>
      <c r="B420" s="4" t="s">
        <v>235</v>
      </c>
      <c r="C420" s="5" t="s">
        <v>191</v>
      </c>
      <c r="D420" s="5" t="s">
        <v>184</v>
      </c>
      <c r="E420" s="5" t="s">
        <v>175</v>
      </c>
    </row>
    <row r="421" spans="1:5" ht="15" hidden="1" customHeight="1" x14ac:dyDescent="0.25">
      <c r="A421" s="4">
        <v>44040</v>
      </c>
      <c r="B421" s="4" t="s">
        <v>234</v>
      </c>
      <c r="C421" s="5" t="s">
        <v>180</v>
      </c>
      <c r="D421" s="5" t="s">
        <v>185</v>
      </c>
      <c r="E421" s="5"/>
    </row>
    <row r="422" spans="1:5" ht="15" hidden="1" customHeight="1" x14ac:dyDescent="0.25">
      <c r="A422" s="4">
        <v>44040</v>
      </c>
      <c r="B422" s="4" t="s">
        <v>235</v>
      </c>
      <c r="C422" s="5" t="s">
        <v>180</v>
      </c>
      <c r="D422" s="5" t="s">
        <v>185</v>
      </c>
      <c r="E422" s="5" t="s">
        <v>179</v>
      </c>
    </row>
    <row r="423" spans="1:5" ht="15" hidden="1" customHeight="1" x14ac:dyDescent="0.25">
      <c r="A423" s="4">
        <v>44041</v>
      </c>
      <c r="B423" s="4" t="s">
        <v>234</v>
      </c>
      <c r="C423" s="5" t="s">
        <v>189</v>
      </c>
      <c r="D423" s="5" t="s">
        <v>176</v>
      </c>
      <c r="E423" s="5"/>
    </row>
    <row r="424" spans="1:5" ht="15" hidden="1" customHeight="1" x14ac:dyDescent="0.25">
      <c r="A424" s="4">
        <v>44041</v>
      </c>
      <c r="B424" s="4" t="s">
        <v>235</v>
      </c>
      <c r="C424" s="5" t="s">
        <v>189</v>
      </c>
      <c r="D424" s="5" t="s">
        <v>176</v>
      </c>
      <c r="E424" s="5" t="s">
        <v>173</v>
      </c>
    </row>
    <row r="425" spans="1:5" ht="15" hidden="1" customHeight="1" x14ac:dyDescent="0.25">
      <c r="A425" s="4">
        <v>44042</v>
      </c>
      <c r="B425" s="4" t="s">
        <v>234</v>
      </c>
      <c r="C425" s="5" t="s">
        <v>191</v>
      </c>
      <c r="D425" s="5" t="s">
        <v>173</v>
      </c>
      <c r="E425" s="5" t="s">
        <v>189</v>
      </c>
    </row>
    <row r="426" spans="1:5" ht="15" hidden="1" customHeight="1" x14ac:dyDescent="0.25">
      <c r="A426" s="4">
        <v>44042</v>
      </c>
      <c r="B426" s="4" t="s">
        <v>235</v>
      </c>
      <c r="C426" s="5" t="s">
        <v>191</v>
      </c>
      <c r="D426" s="5" t="s">
        <v>173</v>
      </c>
      <c r="E426" s="5" t="s">
        <v>189</v>
      </c>
    </row>
    <row r="427" spans="1:5" ht="15" hidden="1" customHeight="1" x14ac:dyDescent="0.25">
      <c r="A427" s="4">
        <v>44043</v>
      </c>
      <c r="B427" s="4" t="s">
        <v>234</v>
      </c>
      <c r="C427" s="5" t="s">
        <v>193</v>
      </c>
      <c r="D427" s="5" t="s">
        <v>182</v>
      </c>
      <c r="E427" s="5" t="s">
        <v>172</v>
      </c>
    </row>
    <row r="428" spans="1:5" ht="15" hidden="1" customHeight="1" x14ac:dyDescent="0.25">
      <c r="A428" s="4">
        <v>44043</v>
      </c>
      <c r="B428" s="4" t="s">
        <v>235</v>
      </c>
      <c r="C428" s="5" t="s">
        <v>193</v>
      </c>
      <c r="D428" s="5" t="s">
        <v>182</v>
      </c>
      <c r="E428" s="5" t="s">
        <v>172</v>
      </c>
    </row>
    <row r="429" spans="1:5" ht="15" hidden="1" customHeight="1" x14ac:dyDescent="0.25">
      <c r="A429" s="4">
        <v>44044</v>
      </c>
      <c r="B429" s="4" t="s">
        <v>234</v>
      </c>
      <c r="C429" s="5" t="s">
        <v>174</v>
      </c>
      <c r="D429" s="5" t="s">
        <v>180</v>
      </c>
      <c r="E429" s="5" t="s">
        <v>188</v>
      </c>
    </row>
    <row r="430" spans="1:5" ht="15" hidden="1" customHeight="1" x14ac:dyDescent="0.25">
      <c r="A430" s="4">
        <v>44044</v>
      </c>
      <c r="B430" s="4" t="s">
        <v>235</v>
      </c>
      <c r="C430" s="5" t="s">
        <v>174</v>
      </c>
      <c r="D430" s="5" t="s">
        <v>180</v>
      </c>
      <c r="E430" s="5" t="s">
        <v>188</v>
      </c>
    </row>
    <row r="431" spans="1:5" hidden="1" x14ac:dyDescent="0.25">
      <c r="A431" s="4">
        <v>44045</v>
      </c>
      <c r="B431" s="4" t="s">
        <v>234</v>
      </c>
      <c r="C431" s="5" t="s">
        <v>179</v>
      </c>
      <c r="D431" s="5" t="s">
        <v>185</v>
      </c>
      <c r="E431" s="5" t="s">
        <v>184</v>
      </c>
    </row>
    <row r="432" spans="1:5" hidden="1" x14ac:dyDescent="0.25">
      <c r="A432" s="4">
        <v>44045</v>
      </c>
      <c r="B432" s="4" t="s">
        <v>235</v>
      </c>
      <c r="C432" s="5" t="s">
        <v>179</v>
      </c>
      <c r="D432" s="5" t="s">
        <v>185</v>
      </c>
      <c r="E432" s="5" t="s">
        <v>184</v>
      </c>
    </row>
    <row r="433" spans="1:5" hidden="1" x14ac:dyDescent="0.25">
      <c r="A433" s="4">
        <v>44046</v>
      </c>
      <c r="B433" s="4" t="s">
        <v>234</v>
      </c>
      <c r="C433" s="5" t="s">
        <v>169</v>
      </c>
      <c r="D433" s="5" t="s">
        <v>180</v>
      </c>
      <c r="E433" s="5"/>
    </row>
    <row r="434" spans="1:5" hidden="1" x14ac:dyDescent="0.25">
      <c r="A434" s="4">
        <v>44046</v>
      </c>
      <c r="B434" s="4" t="s">
        <v>235</v>
      </c>
      <c r="C434" s="5" t="s">
        <v>169</v>
      </c>
      <c r="D434" s="5" t="s">
        <v>180</v>
      </c>
      <c r="E434" s="5" t="s">
        <v>191</v>
      </c>
    </row>
    <row r="435" spans="1:5" hidden="1" x14ac:dyDescent="0.25">
      <c r="A435" s="4">
        <v>44047</v>
      </c>
      <c r="B435" s="4" t="s">
        <v>234</v>
      </c>
      <c r="C435" s="5" t="s">
        <v>193</v>
      </c>
      <c r="D435" s="5" t="s">
        <v>191</v>
      </c>
      <c r="E435" s="5"/>
    </row>
    <row r="436" spans="1:5" hidden="1" x14ac:dyDescent="0.25">
      <c r="A436" s="4">
        <v>44047</v>
      </c>
      <c r="B436" s="4" t="s">
        <v>235</v>
      </c>
      <c r="C436" s="5" t="s">
        <v>193</v>
      </c>
      <c r="D436" s="5" t="s">
        <v>191</v>
      </c>
      <c r="E436" s="5" t="s">
        <v>184</v>
      </c>
    </row>
    <row r="437" spans="1:5" hidden="1" x14ac:dyDescent="0.25">
      <c r="A437" s="4">
        <v>44048</v>
      </c>
      <c r="B437" s="4" t="s">
        <v>234</v>
      </c>
      <c r="C437" s="5" t="s">
        <v>173</v>
      </c>
      <c r="D437" s="5" t="s">
        <v>182</v>
      </c>
      <c r="E437" s="5"/>
    </row>
    <row r="438" spans="1:5" hidden="1" x14ac:dyDescent="0.25">
      <c r="A438" s="4">
        <v>44048</v>
      </c>
      <c r="B438" s="4" t="s">
        <v>235</v>
      </c>
      <c r="C438" s="5" t="s">
        <v>173</v>
      </c>
      <c r="D438" s="5" t="s">
        <v>182</v>
      </c>
      <c r="E438" s="5" t="s">
        <v>191</v>
      </c>
    </row>
    <row r="439" spans="1:5" hidden="1" x14ac:dyDescent="0.25">
      <c r="A439" s="4">
        <v>44049</v>
      </c>
      <c r="B439" s="4" t="s">
        <v>234</v>
      </c>
      <c r="C439" s="5" t="s">
        <v>180</v>
      </c>
      <c r="D439" s="5" t="s">
        <v>191</v>
      </c>
      <c r="E439" s="5"/>
    </row>
    <row r="440" spans="1:5" hidden="1" x14ac:dyDescent="0.25">
      <c r="A440" s="4">
        <v>44049</v>
      </c>
      <c r="B440" s="4" t="s">
        <v>235</v>
      </c>
      <c r="C440" s="5" t="s">
        <v>180</v>
      </c>
      <c r="D440" s="5" t="s">
        <v>191</v>
      </c>
      <c r="E440" s="5" t="s">
        <v>179</v>
      </c>
    </row>
    <row r="441" spans="1:5" hidden="1" x14ac:dyDescent="0.25">
      <c r="A441" s="4">
        <v>44050</v>
      </c>
      <c r="B441" s="4" t="s">
        <v>234</v>
      </c>
      <c r="C441" s="5" t="s">
        <v>184</v>
      </c>
      <c r="D441" s="5" t="s">
        <v>189</v>
      </c>
      <c r="E441" s="5"/>
    </row>
    <row r="442" spans="1:5" hidden="1" x14ac:dyDescent="0.25">
      <c r="A442" s="4">
        <v>44050</v>
      </c>
      <c r="B442" s="4" t="s">
        <v>235</v>
      </c>
      <c r="C442" s="5" t="s">
        <v>184</v>
      </c>
      <c r="D442" s="5" t="s">
        <v>189</v>
      </c>
      <c r="E442" s="5" t="s">
        <v>185</v>
      </c>
    </row>
    <row r="443" spans="1:5" hidden="1" x14ac:dyDescent="0.25">
      <c r="A443" s="4">
        <v>44051</v>
      </c>
      <c r="B443" s="4" t="s">
        <v>234</v>
      </c>
      <c r="C443" s="5" t="s">
        <v>179</v>
      </c>
      <c r="D443" s="5" t="s">
        <v>193</v>
      </c>
      <c r="E443" s="5" t="s">
        <v>182</v>
      </c>
    </row>
    <row r="444" spans="1:5" hidden="1" x14ac:dyDescent="0.25">
      <c r="A444" s="4">
        <v>44051</v>
      </c>
      <c r="B444" s="4" t="s">
        <v>235</v>
      </c>
      <c r="C444" s="5" t="s">
        <v>179</v>
      </c>
      <c r="D444" s="5" t="s">
        <v>193</v>
      </c>
      <c r="E444" s="5" t="s">
        <v>182</v>
      </c>
    </row>
    <row r="445" spans="1:5" hidden="1" x14ac:dyDescent="0.25">
      <c r="A445" s="4">
        <v>44052</v>
      </c>
      <c r="B445" s="4" t="s">
        <v>234</v>
      </c>
      <c r="C445" s="5" t="s">
        <v>193</v>
      </c>
      <c r="D445" s="5" t="s">
        <v>189</v>
      </c>
      <c r="E445" s="5" t="s">
        <v>179</v>
      </c>
    </row>
    <row r="446" spans="1:5" hidden="1" x14ac:dyDescent="0.25">
      <c r="A446" s="4">
        <v>44052</v>
      </c>
      <c r="B446" s="4" t="s">
        <v>235</v>
      </c>
      <c r="C446" s="5" t="s">
        <v>193</v>
      </c>
      <c r="D446" s="5" t="s">
        <v>189</v>
      </c>
      <c r="E446" s="5" t="s">
        <v>179</v>
      </c>
    </row>
    <row r="447" spans="1:5" hidden="1" x14ac:dyDescent="0.25">
      <c r="A447" s="4">
        <v>44053</v>
      </c>
      <c r="B447" s="4" t="s">
        <v>234</v>
      </c>
      <c r="C447" s="5" t="s">
        <v>173</v>
      </c>
      <c r="D447" s="5" t="s">
        <v>182</v>
      </c>
      <c r="E447" s="5"/>
    </row>
    <row r="448" spans="1:5" hidden="1" x14ac:dyDescent="0.25">
      <c r="A448" s="4">
        <v>44053</v>
      </c>
      <c r="B448" s="4" t="s">
        <v>235</v>
      </c>
      <c r="C448" s="5" t="s">
        <v>173</v>
      </c>
      <c r="D448" s="5" t="s">
        <v>182</v>
      </c>
      <c r="E448" s="5" t="s">
        <v>191</v>
      </c>
    </row>
    <row r="449" spans="1:5" hidden="1" x14ac:dyDescent="0.25">
      <c r="A449" s="4">
        <v>44054</v>
      </c>
      <c r="B449" s="4" t="s">
        <v>234</v>
      </c>
      <c r="C449" s="5" t="s">
        <v>191</v>
      </c>
      <c r="D449" s="5" t="s">
        <v>169</v>
      </c>
      <c r="E449" s="5"/>
    </row>
    <row r="450" spans="1:5" hidden="1" x14ac:dyDescent="0.25">
      <c r="A450" s="4">
        <v>44054</v>
      </c>
      <c r="B450" s="4" t="s">
        <v>235</v>
      </c>
      <c r="C450" s="5" t="s">
        <v>179</v>
      </c>
      <c r="D450" s="5" t="s">
        <v>169</v>
      </c>
      <c r="E450" s="5" t="s">
        <v>184</v>
      </c>
    </row>
    <row r="451" spans="1:5" hidden="1" x14ac:dyDescent="0.25">
      <c r="A451" s="4">
        <v>44055</v>
      </c>
      <c r="B451" s="4" t="s">
        <v>234</v>
      </c>
      <c r="C451" s="5" t="s">
        <v>184</v>
      </c>
      <c r="D451" s="5" t="s">
        <v>185</v>
      </c>
      <c r="E451" s="5"/>
    </row>
    <row r="452" spans="1:5" hidden="1" x14ac:dyDescent="0.25">
      <c r="A452" s="4">
        <v>44055</v>
      </c>
      <c r="B452" s="4" t="s">
        <v>235</v>
      </c>
      <c r="C452" s="5" t="s">
        <v>184</v>
      </c>
      <c r="D452" s="5" t="s">
        <v>185</v>
      </c>
      <c r="E452" s="5" t="s">
        <v>191</v>
      </c>
    </row>
    <row r="453" spans="1:5" hidden="1" x14ac:dyDescent="0.25">
      <c r="A453" s="4">
        <v>44056</v>
      </c>
      <c r="B453" s="4" t="s">
        <v>234</v>
      </c>
      <c r="C453" s="5" t="s">
        <v>179</v>
      </c>
      <c r="D453" s="5" t="s">
        <v>180</v>
      </c>
      <c r="E453" s="5"/>
    </row>
    <row r="454" spans="1:5" hidden="1" x14ac:dyDescent="0.25">
      <c r="A454" s="4">
        <v>44056</v>
      </c>
      <c r="B454" s="4" t="s">
        <v>235</v>
      </c>
      <c r="C454" s="5" t="s">
        <v>179</v>
      </c>
      <c r="D454" s="5" t="s">
        <v>180</v>
      </c>
      <c r="E454" s="5" t="s">
        <v>175</v>
      </c>
    </row>
    <row r="455" spans="1:5" hidden="1" x14ac:dyDescent="0.25">
      <c r="A455" s="4">
        <v>44057</v>
      </c>
      <c r="B455" s="4" t="s">
        <v>234</v>
      </c>
      <c r="C455" s="5" t="s">
        <v>189</v>
      </c>
      <c r="D455" s="5" t="s">
        <v>193</v>
      </c>
      <c r="E455" s="5"/>
    </row>
    <row r="456" spans="1:5" hidden="1" x14ac:dyDescent="0.25">
      <c r="A456" s="4">
        <v>44057</v>
      </c>
      <c r="B456" s="4" t="s">
        <v>235</v>
      </c>
      <c r="C456" s="5" t="s">
        <v>189</v>
      </c>
      <c r="D456" s="5" t="s">
        <v>193</v>
      </c>
      <c r="E456" s="5" t="s">
        <v>184</v>
      </c>
    </row>
    <row r="457" spans="1:5" hidden="1" x14ac:dyDescent="0.25">
      <c r="A457" s="4">
        <v>44058</v>
      </c>
      <c r="B457" s="4" t="s">
        <v>234</v>
      </c>
      <c r="C457" s="5" t="s">
        <v>185</v>
      </c>
      <c r="D457" s="5" t="s">
        <v>173</v>
      </c>
      <c r="E457" s="5" t="s">
        <v>182</v>
      </c>
    </row>
    <row r="458" spans="1:5" hidden="1" x14ac:dyDescent="0.25">
      <c r="A458" s="4">
        <v>44058</v>
      </c>
      <c r="B458" s="4" t="s">
        <v>235</v>
      </c>
      <c r="C458" s="5" t="s">
        <v>185</v>
      </c>
      <c r="D458" s="5" t="s">
        <v>173</v>
      </c>
      <c r="E458" s="5" t="s">
        <v>182</v>
      </c>
    </row>
    <row r="459" spans="1:5" hidden="1" x14ac:dyDescent="0.25">
      <c r="A459" s="4">
        <v>44059</v>
      </c>
      <c r="B459" s="4" t="s">
        <v>234</v>
      </c>
      <c r="C459" s="5" t="s">
        <v>184</v>
      </c>
      <c r="D459" s="5" t="s">
        <v>180</v>
      </c>
      <c r="E459" s="5" t="s">
        <v>185</v>
      </c>
    </row>
    <row r="460" spans="1:5" hidden="1" x14ac:dyDescent="0.25">
      <c r="A460" s="4">
        <v>44059</v>
      </c>
      <c r="B460" s="4" t="s">
        <v>235</v>
      </c>
      <c r="C460" s="5" t="s">
        <v>184</v>
      </c>
      <c r="D460" s="5" t="s">
        <v>180</v>
      </c>
      <c r="E460" s="5" t="s">
        <v>185</v>
      </c>
    </row>
    <row r="461" spans="1:5" hidden="1" x14ac:dyDescent="0.25">
      <c r="A461" s="4">
        <v>44060</v>
      </c>
      <c r="B461" s="4" t="s">
        <v>234</v>
      </c>
      <c r="C461" s="5" t="s">
        <v>185</v>
      </c>
      <c r="D461" s="5" t="s">
        <v>184</v>
      </c>
      <c r="E461" s="5"/>
    </row>
    <row r="462" spans="1:5" hidden="1" x14ac:dyDescent="0.25">
      <c r="A462" s="4">
        <v>44060</v>
      </c>
      <c r="B462" s="4" t="s">
        <v>235</v>
      </c>
      <c r="C462" s="5" t="s">
        <v>185</v>
      </c>
      <c r="D462" s="5" t="s">
        <v>184</v>
      </c>
      <c r="E462" s="5" t="s">
        <v>191</v>
      </c>
    </row>
    <row r="463" spans="1:5" hidden="1" x14ac:dyDescent="0.25">
      <c r="A463" s="4">
        <v>44061</v>
      </c>
      <c r="B463" s="4" t="s">
        <v>234</v>
      </c>
      <c r="C463" s="5" t="s">
        <v>169</v>
      </c>
      <c r="D463" s="5" t="s">
        <v>179</v>
      </c>
      <c r="E463" s="5"/>
    </row>
    <row r="464" spans="1:5" hidden="1" x14ac:dyDescent="0.25">
      <c r="A464" s="4">
        <v>44061</v>
      </c>
      <c r="B464" s="4" t="s">
        <v>235</v>
      </c>
      <c r="C464" s="5" t="s">
        <v>169</v>
      </c>
      <c r="D464" s="5" t="s">
        <v>179</v>
      </c>
      <c r="E464" s="5" t="s">
        <v>184</v>
      </c>
    </row>
    <row r="465" spans="1:5" hidden="1" x14ac:dyDescent="0.25">
      <c r="A465" s="4">
        <v>44062</v>
      </c>
      <c r="B465" s="4" t="s">
        <v>234</v>
      </c>
      <c r="C465" s="5" t="s">
        <v>189</v>
      </c>
      <c r="D465" s="5" t="s">
        <v>193</v>
      </c>
      <c r="E465" s="5"/>
    </row>
    <row r="466" spans="1:5" hidden="1" x14ac:dyDescent="0.25">
      <c r="A466" s="4">
        <v>44062</v>
      </c>
      <c r="B466" s="4" t="s">
        <v>235</v>
      </c>
      <c r="C466" s="5" t="s">
        <v>189</v>
      </c>
      <c r="D466" s="5" t="s">
        <v>193</v>
      </c>
      <c r="E466" s="5" t="s">
        <v>191</v>
      </c>
    </row>
    <row r="467" spans="1:5" hidden="1" x14ac:dyDescent="0.25">
      <c r="A467" s="4">
        <v>44063</v>
      </c>
      <c r="B467" s="4" t="s">
        <v>234</v>
      </c>
      <c r="C467" s="5" t="s">
        <v>173</v>
      </c>
      <c r="D467" s="5" t="s">
        <v>182</v>
      </c>
      <c r="E467" s="5"/>
    </row>
    <row r="468" spans="1:5" hidden="1" x14ac:dyDescent="0.25">
      <c r="A468" s="4">
        <v>44063</v>
      </c>
      <c r="B468" s="4" t="s">
        <v>235</v>
      </c>
      <c r="C468" s="5" t="s">
        <v>173</v>
      </c>
      <c r="D468" s="5" t="s">
        <v>182</v>
      </c>
      <c r="E468" s="5" t="s">
        <v>179</v>
      </c>
    </row>
    <row r="469" spans="1:5" hidden="1" x14ac:dyDescent="0.25">
      <c r="A469" s="4">
        <v>44064</v>
      </c>
      <c r="B469" s="4" t="s">
        <v>234</v>
      </c>
      <c r="C469" s="5" t="s">
        <v>185</v>
      </c>
      <c r="D469" s="5" t="s">
        <v>180</v>
      </c>
      <c r="E469" s="5"/>
    </row>
    <row r="470" spans="1:5" hidden="1" x14ac:dyDescent="0.25">
      <c r="A470" s="4">
        <v>44064</v>
      </c>
      <c r="B470" s="4" t="s">
        <v>235</v>
      </c>
      <c r="C470" s="5" t="s">
        <v>185</v>
      </c>
      <c r="D470" s="5" t="s">
        <v>180</v>
      </c>
      <c r="E470" s="5" t="s">
        <v>179</v>
      </c>
    </row>
    <row r="471" spans="1:5" hidden="1" x14ac:dyDescent="0.25">
      <c r="A471" s="4">
        <v>44065</v>
      </c>
      <c r="B471" s="4" t="s">
        <v>234</v>
      </c>
      <c r="C471" s="5" t="s">
        <v>179</v>
      </c>
      <c r="D471" s="5" t="s">
        <v>182</v>
      </c>
      <c r="E471" s="5" t="s">
        <v>185</v>
      </c>
    </row>
    <row r="472" spans="1:5" hidden="1" x14ac:dyDescent="0.25">
      <c r="A472" s="4">
        <v>44065</v>
      </c>
      <c r="B472" s="4" t="s">
        <v>235</v>
      </c>
      <c r="C472" s="5" t="s">
        <v>179</v>
      </c>
      <c r="D472" s="5" t="s">
        <v>182</v>
      </c>
      <c r="E472" s="5" t="s">
        <v>185</v>
      </c>
    </row>
    <row r="473" spans="1:5" hidden="1" x14ac:dyDescent="0.25">
      <c r="A473" s="4">
        <v>44066</v>
      </c>
      <c r="B473" s="4" t="s">
        <v>234</v>
      </c>
      <c r="C473" s="5" t="s">
        <v>182</v>
      </c>
      <c r="D473" s="5" t="s">
        <v>179</v>
      </c>
      <c r="E473" s="5"/>
    </row>
    <row r="474" spans="1:5" hidden="1" x14ac:dyDescent="0.25">
      <c r="A474" s="4">
        <v>44066</v>
      </c>
      <c r="B474" s="4" t="s">
        <v>235</v>
      </c>
      <c r="C474" s="5" t="s">
        <v>182</v>
      </c>
      <c r="D474" s="5" t="s">
        <v>179</v>
      </c>
      <c r="E474" s="5"/>
    </row>
    <row r="475" spans="1:5" hidden="1" x14ac:dyDescent="0.25">
      <c r="A475" s="4">
        <v>44067</v>
      </c>
      <c r="B475" s="4" t="s">
        <v>234</v>
      </c>
      <c r="C475" s="5" t="s">
        <v>189</v>
      </c>
      <c r="D475" s="5" t="s">
        <v>193</v>
      </c>
      <c r="E475" s="5"/>
    </row>
    <row r="476" spans="1:5" hidden="1" x14ac:dyDescent="0.25">
      <c r="A476" s="4">
        <v>44067</v>
      </c>
      <c r="B476" s="4" t="s">
        <v>235</v>
      </c>
      <c r="C476" s="5" t="s">
        <v>189</v>
      </c>
      <c r="D476" s="5" t="s">
        <v>193</v>
      </c>
      <c r="E476" s="5" t="s">
        <v>191</v>
      </c>
    </row>
    <row r="477" spans="1:5" hidden="1" x14ac:dyDescent="0.25">
      <c r="A477" s="4">
        <v>44068</v>
      </c>
      <c r="B477" s="4" t="s">
        <v>234</v>
      </c>
      <c r="C477" s="5" t="s">
        <v>173</v>
      </c>
      <c r="D477" s="5" t="s">
        <v>176</v>
      </c>
      <c r="E477" s="5"/>
    </row>
    <row r="478" spans="1:5" hidden="1" x14ac:dyDescent="0.25">
      <c r="A478" s="4">
        <v>44068</v>
      </c>
      <c r="B478" s="4" t="s">
        <v>235</v>
      </c>
      <c r="C478" s="5" t="s">
        <v>173</v>
      </c>
      <c r="D478" s="5" t="s">
        <v>176</v>
      </c>
      <c r="E478" s="5" t="s">
        <v>180</v>
      </c>
    </row>
    <row r="479" spans="1:5" hidden="1" x14ac:dyDescent="0.25">
      <c r="A479" s="4">
        <v>44069</v>
      </c>
      <c r="B479" s="4" t="s">
        <v>234</v>
      </c>
      <c r="C479" s="5" t="s">
        <v>180</v>
      </c>
      <c r="D479" s="5" t="s">
        <v>191</v>
      </c>
      <c r="E479" s="5"/>
    </row>
    <row r="480" spans="1:5" hidden="1" x14ac:dyDescent="0.25">
      <c r="A480" s="4">
        <v>44069</v>
      </c>
      <c r="B480" s="4" t="s">
        <v>235</v>
      </c>
      <c r="C480" s="5" t="s">
        <v>180</v>
      </c>
      <c r="D480" s="5" t="s">
        <v>191</v>
      </c>
      <c r="E480" s="5" t="s">
        <v>179</v>
      </c>
    </row>
    <row r="481" spans="1:5" hidden="1" x14ac:dyDescent="0.25">
      <c r="A481" s="4">
        <v>44070</v>
      </c>
      <c r="B481" s="4" t="s">
        <v>234</v>
      </c>
      <c r="C481" s="5" t="s">
        <v>184</v>
      </c>
      <c r="D481" s="5" t="s">
        <v>179</v>
      </c>
      <c r="E481" s="5"/>
    </row>
    <row r="482" spans="1:5" hidden="1" x14ac:dyDescent="0.25">
      <c r="A482" s="4">
        <v>44070</v>
      </c>
      <c r="B482" s="4" t="s">
        <v>235</v>
      </c>
      <c r="C482" s="5" t="s">
        <v>184</v>
      </c>
      <c r="D482" s="5" t="s">
        <v>179</v>
      </c>
      <c r="E482" s="5" t="s">
        <v>180</v>
      </c>
    </row>
    <row r="483" spans="1:5" hidden="1" x14ac:dyDescent="0.25">
      <c r="A483" s="4">
        <v>44071</v>
      </c>
      <c r="B483" s="4" t="s">
        <v>234</v>
      </c>
      <c r="C483" s="5" t="s">
        <v>179</v>
      </c>
      <c r="D483" s="5" t="s">
        <v>169</v>
      </c>
      <c r="E483" s="5"/>
    </row>
    <row r="484" spans="1:5" hidden="1" x14ac:dyDescent="0.25">
      <c r="A484" s="4">
        <v>44071</v>
      </c>
      <c r="B484" s="4" t="s">
        <v>235</v>
      </c>
      <c r="C484" s="5" t="s">
        <v>179</v>
      </c>
      <c r="D484" s="5" t="s">
        <v>169</v>
      </c>
      <c r="E484" s="5" t="s">
        <v>185</v>
      </c>
    </row>
    <row r="485" spans="1:5" hidden="1" x14ac:dyDescent="0.25">
      <c r="A485" s="4">
        <v>44072</v>
      </c>
      <c r="B485" s="4" t="s">
        <v>234</v>
      </c>
      <c r="C485" s="5" t="s">
        <v>176</v>
      </c>
      <c r="D485" s="5" t="s">
        <v>185</v>
      </c>
      <c r="E485" s="5" t="s">
        <v>189</v>
      </c>
    </row>
    <row r="486" spans="1:5" hidden="1" x14ac:dyDescent="0.25">
      <c r="A486" s="4">
        <v>44072</v>
      </c>
      <c r="B486" s="4" t="s">
        <v>235</v>
      </c>
      <c r="C486" s="5" t="s">
        <v>176</v>
      </c>
      <c r="D486" s="5" t="s">
        <v>185</v>
      </c>
      <c r="E486" s="5" t="s">
        <v>189</v>
      </c>
    </row>
    <row r="487" spans="1:5" hidden="1" x14ac:dyDescent="0.25">
      <c r="A487" s="4">
        <v>44073</v>
      </c>
      <c r="B487" s="4" t="s">
        <v>234</v>
      </c>
      <c r="C487" s="5" t="s">
        <v>173</v>
      </c>
      <c r="D487" s="5" t="s">
        <v>172</v>
      </c>
      <c r="E487" s="5" t="s">
        <v>185</v>
      </c>
    </row>
    <row r="488" spans="1:5" hidden="1" x14ac:dyDescent="0.25">
      <c r="A488" s="4">
        <v>44073</v>
      </c>
      <c r="B488" s="4" t="s">
        <v>235</v>
      </c>
      <c r="C488" s="5" t="s">
        <v>173</v>
      </c>
      <c r="D488" s="5" t="s">
        <v>172</v>
      </c>
      <c r="E488" s="5" t="s">
        <v>179</v>
      </c>
    </row>
    <row r="489" spans="1:5" hidden="1" x14ac:dyDescent="0.25">
      <c r="A489" s="4">
        <v>44074</v>
      </c>
      <c r="B489" s="4" t="s">
        <v>234</v>
      </c>
      <c r="C489" s="5" t="s">
        <v>180</v>
      </c>
      <c r="D489" s="5" t="s">
        <v>191</v>
      </c>
      <c r="E489" s="5"/>
    </row>
    <row r="490" spans="1:5" hidden="1" x14ac:dyDescent="0.25">
      <c r="A490" s="4">
        <v>44074</v>
      </c>
      <c r="B490" s="4" t="s">
        <v>235</v>
      </c>
      <c r="C490" s="5" t="s">
        <v>180</v>
      </c>
      <c r="D490" s="5" t="s">
        <v>191</v>
      </c>
      <c r="E490" s="5" t="s">
        <v>184</v>
      </c>
    </row>
    <row r="491" spans="1:5" hidden="1" x14ac:dyDescent="0.25">
      <c r="A491" s="4">
        <v>44075</v>
      </c>
      <c r="B491" s="4" t="s">
        <v>234</v>
      </c>
      <c r="C491" s="5" t="s">
        <v>184</v>
      </c>
      <c r="D491" s="5" t="s">
        <v>179</v>
      </c>
      <c r="E491" s="5"/>
    </row>
    <row r="492" spans="1:5" hidden="1" x14ac:dyDescent="0.25">
      <c r="A492" s="4">
        <v>44075</v>
      </c>
      <c r="B492" s="4" t="s">
        <v>235</v>
      </c>
      <c r="C492" s="5" t="s">
        <v>184</v>
      </c>
      <c r="D492" s="5" t="s">
        <v>179</v>
      </c>
      <c r="E492" s="5" t="s">
        <v>191</v>
      </c>
    </row>
    <row r="493" spans="1:5" hidden="1" x14ac:dyDescent="0.25">
      <c r="A493" s="4">
        <v>44076</v>
      </c>
      <c r="B493" s="4" t="s">
        <v>234</v>
      </c>
      <c r="C493" s="5" t="s">
        <v>179</v>
      </c>
      <c r="D493" s="5" t="s">
        <v>191</v>
      </c>
      <c r="E493" s="5"/>
    </row>
    <row r="494" spans="1:5" hidden="1" x14ac:dyDescent="0.25">
      <c r="A494" s="4">
        <v>44076</v>
      </c>
      <c r="B494" s="4" t="s">
        <v>235</v>
      </c>
      <c r="C494" s="5" t="s">
        <v>179</v>
      </c>
      <c r="D494" s="5" t="s">
        <v>191</v>
      </c>
      <c r="E494" s="5"/>
    </row>
    <row r="495" spans="1:5" hidden="1" x14ac:dyDescent="0.25">
      <c r="A495" s="4">
        <v>44077</v>
      </c>
      <c r="B495" s="4" t="s">
        <v>234</v>
      </c>
      <c r="C495" s="5" t="s">
        <v>180</v>
      </c>
      <c r="D495" s="5" t="s">
        <v>179</v>
      </c>
      <c r="E495" s="5"/>
    </row>
    <row r="496" spans="1:5" hidden="1" x14ac:dyDescent="0.25">
      <c r="A496" s="4">
        <v>44077</v>
      </c>
      <c r="B496" s="4" t="s">
        <v>235</v>
      </c>
      <c r="C496" s="5" t="s">
        <v>180</v>
      </c>
      <c r="D496" s="5" t="s">
        <v>179</v>
      </c>
      <c r="E496" s="5" t="s">
        <v>191</v>
      </c>
    </row>
    <row r="497" spans="1:5" hidden="1" x14ac:dyDescent="0.25">
      <c r="A497" s="4">
        <v>44078</v>
      </c>
      <c r="B497" s="4" t="s">
        <v>234</v>
      </c>
      <c r="C497" s="5" t="s">
        <v>182</v>
      </c>
      <c r="D497" s="5" t="s">
        <v>173</v>
      </c>
      <c r="E497" s="5"/>
    </row>
    <row r="498" spans="1:5" hidden="1" x14ac:dyDescent="0.25">
      <c r="A498" s="4">
        <v>44078</v>
      </c>
      <c r="B498" s="4" t="s">
        <v>235</v>
      </c>
      <c r="C498" s="5" t="s">
        <v>182</v>
      </c>
      <c r="D498" s="5" t="s">
        <v>173</v>
      </c>
      <c r="E498" s="5" t="s">
        <v>179</v>
      </c>
    </row>
    <row r="499" spans="1:5" hidden="1" x14ac:dyDescent="0.25">
      <c r="A499" s="4">
        <v>44079</v>
      </c>
      <c r="B499" s="4" t="s">
        <v>234</v>
      </c>
      <c r="C499" s="5" t="s">
        <v>173</v>
      </c>
      <c r="D499" s="5" t="s">
        <v>179</v>
      </c>
      <c r="E499" s="5" t="s">
        <v>184</v>
      </c>
    </row>
    <row r="500" spans="1:5" hidden="1" x14ac:dyDescent="0.25">
      <c r="A500" s="4">
        <v>44079</v>
      </c>
      <c r="B500" s="4" t="s">
        <v>235</v>
      </c>
      <c r="C500" s="5" t="s">
        <v>173</v>
      </c>
      <c r="D500" s="5" t="s">
        <v>179</v>
      </c>
      <c r="E500" s="5" t="s">
        <v>184</v>
      </c>
    </row>
    <row r="501" spans="1:5" hidden="1" x14ac:dyDescent="0.25">
      <c r="A501" s="4">
        <v>44080</v>
      </c>
      <c r="B501" s="4" t="s">
        <v>234</v>
      </c>
      <c r="C501" s="5" t="s">
        <v>180</v>
      </c>
      <c r="D501" s="5" t="s">
        <v>181</v>
      </c>
      <c r="E501" s="5" t="s">
        <v>185</v>
      </c>
    </row>
    <row r="502" spans="1:5" hidden="1" x14ac:dyDescent="0.25">
      <c r="A502" s="4">
        <v>44080</v>
      </c>
      <c r="B502" s="4" t="s">
        <v>235</v>
      </c>
      <c r="C502" s="5" t="s">
        <v>180</v>
      </c>
      <c r="D502" s="5" t="s">
        <v>181</v>
      </c>
      <c r="E502" s="5" t="s">
        <v>185</v>
      </c>
    </row>
    <row r="503" spans="1:5" hidden="1" x14ac:dyDescent="0.25">
      <c r="A503" s="4">
        <v>44081</v>
      </c>
      <c r="B503" s="4" t="s">
        <v>234</v>
      </c>
      <c r="C503" s="5" t="s">
        <v>185</v>
      </c>
      <c r="D503" s="5" t="s">
        <v>176</v>
      </c>
      <c r="E503" s="5"/>
    </row>
    <row r="504" spans="1:5" hidden="1" x14ac:dyDescent="0.25">
      <c r="A504" s="4">
        <v>44081</v>
      </c>
      <c r="B504" s="4" t="s">
        <v>235</v>
      </c>
      <c r="C504" s="5" t="s">
        <v>185</v>
      </c>
      <c r="D504" s="5" t="s">
        <v>176</v>
      </c>
      <c r="E504" s="5"/>
    </row>
    <row r="505" spans="1:5" hidden="1" x14ac:dyDescent="0.25">
      <c r="A505" s="4">
        <v>44082</v>
      </c>
      <c r="B505" s="4" t="s">
        <v>234</v>
      </c>
      <c r="C505" s="5" t="s">
        <v>191</v>
      </c>
      <c r="D505" s="5" t="s">
        <v>193</v>
      </c>
      <c r="E505" s="5"/>
    </row>
    <row r="506" spans="1:5" hidden="1" x14ac:dyDescent="0.25">
      <c r="A506" s="4">
        <v>44082</v>
      </c>
      <c r="B506" s="4" t="s">
        <v>235</v>
      </c>
      <c r="C506" s="5" t="s">
        <v>191</v>
      </c>
      <c r="D506" s="5" t="s">
        <v>193</v>
      </c>
      <c r="E506" s="5"/>
    </row>
    <row r="507" spans="1:5" hidden="1" x14ac:dyDescent="0.25">
      <c r="A507" s="4">
        <v>44083</v>
      </c>
      <c r="B507" s="4" t="s">
        <v>234</v>
      </c>
      <c r="C507" s="5" t="s">
        <v>173</v>
      </c>
      <c r="D507" s="5" t="s">
        <v>182</v>
      </c>
      <c r="E507" s="5"/>
    </row>
    <row r="508" spans="1:5" hidden="1" x14ac:dyDescent="0.25">
      <c r="A508" s="4">
        <v>44083</v>
      </c>
      <c r="B508" s="4" t="s">
        <v>235</v>
      </c>
      <c r="C508" s="5" t="s">
        <v>173</v>
      </c>
      <c r="D508" s="5" t="s">
        <v>182</v>
      </c>
      <c r="E508" s="5" t="s">
        <v>191</v>
      </c>
    </row>
    <row r="509" spans="1:5" hidden="1" x14ac:dyDescent="0.25">
      <c r="A509" s="4">
        <v>44084</v>
      </c>
      <c r="B509" s="4" t="s">
        <v>234</v>
      </c>
      <c r="C509" s="5" t="s">
        <v>180</v>
      </c>
      <c r="D509" s="5" t="s">
        <v>191</v>
      </c>
      <c r="E509" s="5"/>
    </row>
    <row r="510" spans="1:5" hidden="1" x14ac:dyDescent="0.25">
      <c r="A510" s="4">
        <v>44084</v>
      </c>
      <c r="B510" s="4" t="s">
        <v>235</v>
      </c>
      <c r="C510" s="5" t="s">
        <v>180</v>
      </c>
      <c r="D510" s="5" t="s">
        <v>185</v>
      </c>
      <c r="E510" s="5"/>
    </row>
    <row r="511" spans="1:5" hidden="1" x14ac:dyDescent="0.25">
      <c r="A511" s="4">
        <v>44085</v>
      </c>
      <c r="B511" s="4" t="s">
        <v>234</v>
      </c>
      <c r="C511" s="5" t="s">
        <v>185</v>
      </c>
      <c r="D511" s="5" t="s">
        <v>184</v>
      </c>
      <c r="E511" s="5"/>
    </row>
    <row r="512" spans="1:5" hidden="1" x14ac:dyDescent="0.25">
      <c r="A512" s="4">
        <v>44085</v>
      </c>
      <c r="B512" s="4" t="s">
        <v>235</v>
      </c>
      <c r="C512" s="5" t="s">
        <v>185</v>
      </c>
      <c r="D512" s="5" t="s">
        <v>184</v>
      </c>
      <c r="E512" s="5" t="s">
        <v>182</v>
      </c>
    </row>
    <row r="513" spans="1:5" hidden="1" x14ac:dyDescent="0.25">
      <c r="A513" s="4">
        <v>44086</v>
      </c>
      <c r="B513" s="4" t="s">
        <v>234</v>
      </c>
      <c r="C513" s="5" t="s">
        <v>172</v>
      </c>
      <c r="D513" s="5" t="s">
        <v>176</v>
      </c>
      <c r="E513" s="5"/>
    </row>
    <row r="514" spans="1:5" hidden="1" x14ac:dyDescent="0.25">
      <c r="A514" s="4">
        <v>44086</v>
      </c>
      <c r="B514" s="4" t="s">
        <v>235</v>
      </c>
      <c r="C514" s="5" t="s">
        <v>172</v>
      </c>
      <c r="D514" s="5" t="s">
        <v>185</v>
      </c>
      <c r="E514" s="5"/>
    </row>
    <row r="515" spans="1:5" hidden="1" x14ac:dyDescent="0.25">
      <c r="A515" s="4">
        <v>44087</v>
      </c>
      <c r="B515" s="4" t="s">
        <v>234</v>
      </c>
      <c r="C515" s="5" t="s">
        <v>185</v>
      </c>
      <c r="D515" s="5" t="s">
        <v>184</v>
      </c>
      <c r="E515" s="5" t="s">
        <v>181</v>
      </c>
    </row>
    <row r="516" spans="1:5" hidden="1" x14ac:dyDescent="0.25">
      <c r="A516" s="4">
        <v>44087</v>
      </c>
      <c r="B516" s="4" t="s">
        <v>235</v>
      </c>
      <c r="C516" s="5" t="s">
        <v>185</v>
      </c>
      <c r="D516" s="5" t="s">
        <v>184</v>
      </c>
      <c r="E516" s="5" t="s">
        <v>181</v>
      </c>
    </row>
    <row r="517" spans="1:5" hidden="1" x14ac:dyDescent="0.25">
      <c r="A517" s="4">
        <v>44088</v>
      </c>
      <c r="B517" s="4" t="s">
        <v>234</v>
      </c>
      <c r="C517" s="5" t="s">
        <v>173</v>
      </c>
      <c r="D517" s="5" t="s">
        <v>182</v>
      </c>
      <c r="E517" s="5"/>
    </row>
    <row r="518" spans="1:5" hidden="1" x14ac:dyDescent="0.25">
      <c r="A518" s="4">
        <v>44088</v>
      </c>
      <c r="B518" s="4" t="s">
        <v>235</v>
      </c>
      <c r="C518" s="5" t="s">
        <v>173</v>
      </c>
      <c r="D518" s="5" t="s">
        <v>182</v>
      </c>
      <c r="E518" s="5" t="s">
        <v>191</v>
      </c>
    </row>
    <row r="519" spans="1:5" hidden="1" x14ac:dyDescent="0.25">
      <c r="A519" s="4">
        <v>44089</v>
      </c>
      <c r="B519" s="4" t="s">
        <v>234</v>
      </c>
      <c r="C519" s="5" t="s">
        <v>180</v>
      </c>
      <c r="D519" s="5" t="s">
        <v>191</v>
      </c>
      <c r="E519" s="5"/>
    </row>
    <row r="520" spans="1:5" hidden="1" x14ac:dyDescent="0.25">
      <c r="A520" s="4">
        <v>44089</v>
      </c>
      <c r="B520" s="4" t="s">
        <v>235</v>
      </c>
      <c r="C520" s="5" t="s">
        <v>180</v>
      </c>
      <c r="D520" s="5" t="s">
        <v>191</v>
      </c>
      <c r="E520" s="5" t="s">
        <v>189</v>
      </c>
    </row>
    <row r="521" spans="1:5" hidden="1" x14ac:dyDescent="0.25">
      <c r="A521" s="4">
        <v>44090</v>
      </c>
      <c r="B521" s="4" t="s">
        <v>234</v>
      </c>
      <c r="C521" s="5" t="s">
        <v>185</v>
      </c>
      <c r="D521" s="5" t="s">
        <v>184</v>
      </c>
      <c r="E521" s="5"/>
    </row>
    <row r="522" spans="1:5" hidden="1" x14ac:dyDescent="0.25">
      <c r="A522" s="4">
        <v>44090</v>
      </c>
      <c r="B522" s="4" t="s">
        <v>235</v>
      </c>
      <c r="C522" s="5" t="s">
        <v>185</v>
      </c>
      <c r="D522" s="5" t="s">
        <v>184</v>
      </c>
      <c r="E522" s="5" t="s">
        <v>179</v>
      </c>
    </row>
    <row r="523" spans="1:5" hidden="1" x14ac:dyDescent="0.25">
      <c r="A523" s="4">
        <v>44091</v>
      </c>
      <c r="B523" s="4" t="s">
        <v>234</v>
      </c>
      <c r="C523" s="5" t="s">
        <v>191</v>
      </c>
      <c r="D523" s="5" t="s">
        <v>179</v>
      </c>
      <c r="E523" s="5"/>
    </row>
    <row r="524" spans="1:5" hidden="1" x14ac:dyDescent="0.25">
      <c r="A524" s="4">
        <v>44091</v>
      </c>
      <c r="B524" s="4" t="s">
        <v>235</v>
      </c>
      <c r="C524" s="5" t="s">
        <v>193</v>
      </c>
      <c r="D524" s="5" t="s">
        <v>179</v>
      </c>
      <c r="E524" s="5"/>
    </row>
    <row r="525" spans="1:5" hidden="1" x14ac:dyDescent="0.25">
      <c r="A525" s="4">
        <v>44092</v>
      </c>
      <c r="B525" s="4" t="s">
        <v>234</v>
      </c>
      <c r="C525" s="5" t="s">
        <v>193</v>
      </c>
      <c r="D525" s="5" t="s">
        <v>189</v>
      </c>
      <c r="E525" s="5"/>
    </row>
    <row r="526" spans="1:5" hidden="1" x14ac:dyDescent="0.25">
      <c r="A526" s="4">
        <v>44092</v>
      </c>
      <c r="B526" s="4" t="s">
        <v>235</v>
      </c>
      <c r="C526" s="5" t="s">
        <v>193</v>
      </c>
      <c r="D526" s="5" t="s">
        <v>189</v>
      </c>
      <c r="E526" s="5" t="s">
        <v>179</v>
      </c>
    </row>
    <row r="527" spans="1:5" hidden="1" x14ac:dyDescent="0.25">
      <c r="A527" s="4">
        <v>44093</v>
      </c>
      <c r="B527" s="4" t="s">
        <v>234</v>
      </c>
      <c r="C527" s="5" t="s">
        <v>182</v>
      </c>
      <c r="D527" s="5" t="s">
        <v>173</v>
      </c>
      <c r="E527" s="5" t="s">
        <v>179</v>
      </c>
    </row>
    <row r="528" spans="1:5" hidden="1" x14ac:dyDescent="0.25">
      <c r="A528" s="4">
        <v>44093</v>
      </c>
      <c r="B528" s="4" t="s">
        <v>235</v>
      </c>
      <c r="C528" s="5" t="s">
        <v>182</v>
      </c>
      <c r="D528" s="5" t="s">
        <v>173</v>
      </c>
      <c r="E528" s="5" t="s">
        <v>179</v>
      </c>
    </row>
    <row r="529" spans="1:5" hidden="1" x14ac:dyDescent="0.25">
      <c r="A529" s="4">
        <v>44094</v>
      </c>
      <c r="B529" s="4" t="s">
        <v>234</v>
      </c>
      <c r="C529" s="5" t="s">
        <v>180</v>
      </c>
      <c r="D529" s="5" t="s">
        <v>193</v>
      </c>
      <c r="E529" s="5" t="s">
        <v>189</v>
      </c>
    </row>
    <row r="530" spans="1:5" hidden="1" x14ac:dyDescent="0.25">
      <c r="A530" s="4">
        <v>44094</v>
      </c>
      <c r="B530" s="4" t="s">
        <v>235</v>
      </c>
      <c r="C530" s="5" t="s">
        <v>180</v>
      </c>
      <c r="D530" s="5" t="s">
        <v>193</v>
      </c>
      <c r="E530" s="5" t="s">
        <v>189</v>
      </c>
    </row>
    <row r="531" spans="1:5" hidden="1" x14ac:dyDescent="0.25">
      <c r="A531" s="4">
        <v>44095</v>
      </c>
      <c r="B531" s="4" t="s">
        <v>234</v>
      </c>
      <c r="C531" s="5" t="s">
        <v>193</v>
      </c>
      <c r="D531" s="5" t="s">
        <v>189</v>
      </c>
      <c r="E531" s="5"/>
    </row>
    <row r="532" spans="1:5" hidden="1" x14ac:dyDescent="0.25">
      <c r="A532" s="4">
        <v>44095</v>
      </c>
      <c r="B532" s="4" t="s">
        <v>235</v>
      </c>
      <c r="C532" s="5" t="s">
        <v>193</v>
      </c>
      <c r="D532" s="5" t="s">
        <v>189</v>
      </c>
      <c r="E532" s="5" t="s">
        <v>179</v>
      </c>
    </row>
    <row r="533" spans="1:5" hidden="1" x14ac:dyDescent="0.25">
      <c r="A533" s="4">
        <v>44096</v>
      </c>
      <c r="B533" s="4" t="s">
        <v>234</v>
      </c>
      <c r="C533" s="5" t="s">
        <v>182</v>
      </c>
      <c r="D533" s="5" t="s">
        <v>179</v>
      </c>
      <c r="E533" s="5"/>
    </row>
    <row r="534" spans="1:5" hidden="1" x14ac:dyDescent="0.25">
      <c r="A534" s="4">
        <v>44096</v>
      </c>
      <c r="B534" s="4" t="s">
        <v>235</v>
      </c>
      <c r="C534" s="5" t="s">
        <v>193</v>
      </c>
      <c r="D534" s="5" t="s">
        <v>179</v>
      </c>
      <c r="E534" s="5"/>
    </row>
    <row r="535" spans="1:5" hidden="1" x14ac:dyDescent="0.25">
      <c r="A535" s="4">
        <v>44097</v>
      </c>
      <c r="B535" s="4" t="s">
        <v>234</v>
      </c>
      <c r="C535" s="5" t="s">
        <v>184</v>
      </c>
      <c r="D535" s="5" t="s">
        <v>189</v>
      </c>
      <c r="E535" s="5"/>
    </row>
    <row r="536" spans="1:5" hidden="1" x14ac:dyDescent="0.25">
      <c r="A536" s="4">
        <v>44097</v>
      </c>
      <c r="B536" s="4" t="s">
        <v>235</v>
      </c>
      <c r="C536" s="5" t="s">
        <v>184</v>
      </c>
      <c r="D536" s="5" t="s">
        <v>189</v>
      </c>
      <c r="E536" s="5" t="s">
        <v>179</v>
      </c>
    </row>
    <row r="537" spans="1:5" hidden="1" x14ac:dyDescent="0.25">
      <c r="A537" s="4">
        <v>44098</v>
      </c>
      <c r="B537" s="4" t="s">
        <v>234</v>
      </c>
      <c r="C537" s="5" t="s">
        <v>173</v>
      </c>
      <c r="D537" s="5" t="s">
        <v>182</v>
      </c>
      <c r="E537" s="5"/>
    </row>
    <row r="538" spans="1:5" hidden="1" x14ac:dyDescent="0.25">
      <c r="A538" s="4">
        <v>44098</v>
      </c>
      <c r="B538" s="4" t="s">
        <v>235</v>
      </c>
      <c r="C538" s="5" t="s">
        <v>173</v>
      </c>
      <c r="D538" s="5" t="s">
        <v>182</v>
      </c>
      <c r="E538" s="5" t="s">
        <v>179</v>
      </c>
    </row>
    <row r="539" spans="1:5" hidden="1" x14ac:dyDescent="0.25">
      <c r="A539" s="4">
        <v>44099</v>
      </c>
      <c r="B539" s="4" t="s">
        <v>234</v>
      </c>
      <c r="C539" s="5" t="s">
        <v>175</v>
      </c>
      <c r="D539" s="5" t="s">
        <v>180</v>
      </c>
      <c r="E539" s="5"/>
    </row>
    <row r="540" spans="1:5" hidden="1" x14ac:dyDescent="0.25">
      <c r="A540" s="4">
        <v>44099</v>
      </c>
      <c r="B540" s="4" t="s">
        <v>235</v>
      </c>
      <c r="C540" s="5" t="s">
        <v>175</v>
      </c>
      <c r="D540" s="5" t="s">
        <v>180</v>
      </c>
      <c r="E540" s="5"/>
    </row>
    <row r="541" spans="1:5" hidden="1" x14ac:dyDescent="0.25">
      <c r="A541" s="4">
        <v>44100</v>
      </c>
      <c r="B541" s="4" t="s">
        <v>234</v>
      </c>
      <c r="C541" s="5" t="s">
        <v>174</v>
      </c>
      <c r="D541" s="5" t="s">
        <v>188</v>
      </c>
      <c r="E541" s="5" t="s">
        <v>184</v>
      </c>
    </row>
    <row r="542" spans="1:5" hidden="1" x14ac:dyDescent="0.25">
      <c r="A542" s="4">
        <v>44100</v>
      </c>
      <c r="B542" s="4" t="s">
        <v>235</v>
      </c>
      <c r="C542" s="5" t="s">
        <v>174</v>
      </c>
      <c r="D542" s="5" t="s">
        <v>188</v>
      </c>
      <c r="E542" s="5" t="s">
        <v>184</v>
      </c>
    </row>
    <row r="543" spans="1:5" hidden="1" x14ac:dyDescent="0.25">
      <c r="A543" s="4">
        <v>44101</v>
      </c>
      <c r="B543" s="4" t="s">
        <v>234</v>
      </c>
      <c r="C543" s="5" t="s">
        <v>193</v>
      </c>
      <c r="D543" s="5" t="s">
        <v>179</v>
      </c>
      <c r="E543" s="5"/>
    </row>
    <row r="544" spans="1:5" hidden="1" x14ac:dyDescent="0.25">
      <c r="A544" s="4">
        <v>44101</v>
      </c>
      <c r="B544" s="4" t="s">
        <v>235</v>
      </c>
      <c r="C544" s="5" t="s">
        <v>193</v>
      </c>
      <c r="D544" s="5" t="s">
        <v>179</v>
      </c>
      <c r="E544" s="5" t="s">
        <v>173</v>
      </c>
    </row>
    <row r="545" spans="1:5" hidden="1" x14ac:dyDescent="0.25">
      <c r="A545" s="4">
        <v>44102</v>
      </c>
      <c r="B545" s="4" t="s">
        <v>234</v>
      </c>
      <c r="C545" s="5" t="s">
        <v>193</v>
      </c>
      <c r="D545" s="5" t="s">
        <v>189</v>
      </c>
      <c r="E545" s="5"/>
    </row>
    <row r="546" spans="1:5" hidden="1" x14ac:dyDescent="0.25">
      <c r="A546" s="4">
        <v>44102</v>
      </c>
      <c r="B546" s="4" t="s">
        <v>235</v>
      </c>
      <c r="C546" s="5" t="s">
        <v>193</v>
      </c>
      <c r="D546" s="5" t="s">
        <v>189</v>
      </c>
      <c r="E546" s="5"/>
    </row>
    <row r="547" spans="1:5" hidden="1" x14ac:dyDescent="0.25">
      <c r="A547" s="4">
        <v>44103</v>
      </c>
      <c r="B547" s="4" t="s">
        <v>234</v>
      </c>
      <c r="C547" s="5" t="s">
        <v>193</v>
      </c>
      <c r="D547" s="5" t="s">
        <v>182</v>
      </c>
      <c r="E547" s="5"/>
    </row>
    <row r="548" spans="1:5" hidden="1" x14ac:dyDescent="0.25">
      <c r="A548" s="4">
        <v>44103</v>
      </c>
      <c r="B548" s="4" t="s">
        <v>235</v>
      </c>
      <c r="C548" s="5" t="s">
        <v>193</v>
      </c>
      <c r="D548" s="5" t="s">
        <v>182</v>
      </c>
      <c r="E548" s="5" t="s">
        <v>189</v>
      </c>
    </row>
    <row r="549" spans="1:5" hidden="1" x14ac:dyDescent="0.25">
      <c r="A549" s="4">
        <v>44104</v>
      </c>
      <c r="B549" s="4" t="s">
        <v>234</v>
      </c>
      <c r="C549" s="5" t="s">
        <v>173</v>
      </c>
      <c r="D549" s="5" t="s">
        <v>191</v>
      </c>
      <c r="E549" s="5"/>
    </row>
    <row r="550" spans="1:5" hidden="1" x14ac:dyDescent="0.25">
      <c r="A550" s="4">
        <v>44104</v>
      </c>
      <c r="B550" s="4" t="s">
        <v>235</v>
      </c>
      <c r="C550" s="5" t="s">
        <v>173</v>
      </c>
      <c r="D550" s="5" t="s">
        <v>191</v>
      </c>
      <c r="E550" s="5" t="s">
        <v>179</v>
      </c>
    </row>
    <row r="551" spans="1:5" hidden="1" x14ac:dyDescent="0.25">
      <c r="A551" s="4">
        <v>44105</v>
      </c>
      <c r="B551" s="4" t="s">
        <v>234</v>
      </c>
      <c r="C551" s="5" t="s">
        <v>182</v>
      </c>
      <c r="D551" s="5" t="s">
        <v>189</v>
      </c>
      <c r="E551" s="5"/>
    </row>
    <row r="552" spans="1:5" hidden="1" x14ac:dyDescent="0.25">
      <c r="A552" s="4">
        <v>44105</v>
      </c>
      <c r="B552" s="4" t="s">
        <v>235</v>
      </c>
      <c r="C552" s="5" t="s">
        <v>182</v>
      </c>
      <c r="D552" s="5" t="s">
        <v>189</v>
      </c>
      <c r="E552" s="5"/>
    </row>
    <row r="553" spans="1:5" hidden="1" x14ac:dyDescent="0.25">
      <c r="A553" s="4">
        <v>44106</v>
      </c>
      <c r="B553" s="4" t="s">
        <v>234</v>
      </c>
      <c r="C553" s="5" t="s">
        <v>184</v>
      </c>
      <c r="D553" s="5" t="s">
        <v>191</v>
      </c>
      <c r="E553" s="5"/>
    </row>
    <row r="554" spans="1:5" hidden="1" x14ac:dyDescent="0.25">
      <c r="A554" s="4">
        <v>44106</v>
      </c>
      <c r="B554" s="4" t="s">
        <v>235</v>
      </c>
      <c r="C554" s="5" t="s">
        <v>184</v>
      </c>
      <c r="D554" s="5" t="s">
        <v>191</v>
      </c>
      <c r="E554" s="5" t="s">
        <v>182</v>
      </c>
    </row>
    <row r="555" spans="1:5" hidden="1" x14ac:dyDescent="0.25">
      <c r="A555" s="4">
        <v>44107</v>
      </c>
      <c r="B555" s="4" t="s">
        <v>234</v>
      </c>
      <c r="C555" s="5" t="s">
        <v>179</v>
      </c>
      <c r="D555" s="5" t="s">
        <v>189</v>
      </c>
      <c r="E555" s="5" t="s">
        <v>191</v>
      </c>
    </row>
    <row r="556" spans="1:5" hidden="1" x14ac:dyDescent="0.25">
      <c r="A556" s="4">
        <v>44107</v>
      </c>
      <c r="B556" s="4" t="s">
        <v>235</v>
      </c>
      <c r="C556" s="5" t="s">
        <v>179</v>
      </c>
      <c r="D556" s="5" t="s">
        <v>189</v>
      </c>
      <c r="E556" s="5" t="s">
        <v>191</v>
      </c>
    </row>
    <row r="557" spans="1:5" hidden="1" x14ac:dyDescent="0.25">
      <c r="A557" s="4">
        <v>44108</v>
      </c>
      <c r="B557" s="4" t="s">
        <v>234</v>
      </c>
      <c r="C557" s="5" t="s">
        <v>193</v>
      </c>
      <c r="D557" s="5" t="s">
        <v>191</v>
      </c>
      <c r="E557" s="5"/>
    </row>
    <row r="558" spans="1:5" hidden="1" x14ac:dyDescent="0.25">
      <c r="A558" s="4">
        <v>44108</v>
      </c>
      <c r="B558" s="4" t="s">
        <v>235</v>
      </c>
      <c r="C558" s="5" t="s">
        <v>193</v>
      </c>
      <c r="D558" s="5" t="s">
        <v>191</v>
      </c>
      <c r="E558" s="5"/>
    </row>
    <row r="559" spans="1:5" hidden="1" x14ac:dyDescent="0.25">
      <c r="A559" s="4">
        <v>44109</v>
      </c>
      <c r="B559" s="4" t="s">
        <v>234</v>
      </c>
      <c r="C559" s="5" t="s">
        <v>191</v>
      </c>
      <c r="D559" s="5" t="s">
        <v>193</v>
      </c>
      <c r="E559" s="5"/>
    </row>
    <row r="560" spans="1:5" hidden="1" x14ac:dyDescent="0.25">
      <c r="A560" s="4">
        <v>44109</v>
      </c>
      <c r="B560" s="4" t="s">
        <v>235</v>
      </c>
      <c r="C560" s="5" t="s">
        <v>191</v>
      </c>
      <c r="D560" s="5" t="s">
        <v>193</v>
      </c>
      <c r="E560" s="5"/>
    </row>
    <row r="561" spans="1:5" hidden="1" x14ac:dyDescent="0.25">
      <c r="A561" s="4">
        <v>44110</v>
      </c>
      <c r="B561" s="4" t="s">
        <v>234</v>
      </c>
      <c r="C561" s="5" t="s">
        <v>193</v>
      </c>
      <c r="D561" s="5" t="s">
        <v>179</v>
      </c>
      <c r="E561" s="5"/>
    </row>
    <row r="562" spans="1:5" hidden="1" x14ac:dyDescent="0.25">
      <c r="A562" s="4">
        <v>44110</v>
      </c>
      <c r="B562" s="4" t="s">
        <v>235</v>
      </c>
      <c r="C562" s="5" t="s">
        <v>193</v>
      </c>
      <c r="D562" s="5" t="s">
        <v>179</v>
      </c>
      <c r="E562" s="5"/>
    </row>
    <row r="563" spans="1:5" hidden="1" x14ac:dyDescent="0.25">
      <c r="A563" s="4">
        <v>44111</v>
      </c>
      <c r="B563" s="4" t="s">
        <v>234</v>
      </c>
      <c r="C563" s="5" t="s">
        <v>180</v>
      </c>
      <c r="D563" s="5" t="s">
        <v>173</v>
      </c>
      <c r="E563" s="5"/>
    </row>
    <row r="564" spans="1:5" hidden="1" x14ac:dyDescent="0.25">
      <c r="A564" s="4">
        <v>44111</v>
      </c>
      <c r="B564" s="4" t="s">
        <v>235</v>
      </c>
      <c r="C564" s="5" t="s">
        <v>180</v>
      </c>
      <c r="D564" s="5" t="s">
        <v>173</v>
      </c>
      <c r="E564" s="5"/>
    </row>
    <row r="565" spans="1:5" hidden="1" x14ac:dyDescent="0.25">
      <c r="A565" s="4">
        <v>44112</v>
      </c>
      <c r="B565" s="4" t="s">
        <v>234</v>
      </c>
      <c r="C565" s="5" t="s">
        <v>179</v>
      </c>
      <c r="D565" s="5" t="s">
        <v>182</v>
      </c>
      <c r="E565" s="5"/>
    </row>
    <row r="566" spans="1:5" hidden="1" x14ac:dyDescent="0.25">
      <c r="A566" s="4">
        <v>44112</v>
      </c>
      <c r="B566" s="4" t="s">
        <v>235</v>
      </c>
      <c r="C566" s="5" t="s">
        <v>179</v>
      </c>
      <c r="D566" s="5" t="s">
        <v>182</v>
      </c>
      <c r="E566" s="5"/>
    </row>
    <row r="567" spans="1:5" hidden="1" x14ac:dyDescent="0.25">
      <c r="A567" s="4">
        <v>44113</v>
      </c>
      <c r="B567" s="4" t="s">
        <v>234</v>
      </c>
      <c r="C567" s="5" t="s">
        <v>179</v>
      </c>
      <c r="D567" s="5" t="s">
        <v>180</v>
      </c>
      <c r="E567" s="5"/>
    </row>
    <row r="568" spans="1:5" hidden="1" x14ac:dyDescent="0.25">
      <c r="A568" s="4">
        <v>44113</v>
      </c>
      <c r="B568" s="4" t="s">
        <v>235</v>
      </c>
      <c r="C568" s="5" t="s">
        <v>179</v>
      </c>
      <c r="D568" s="5" t="s">
        <v>180</v>
      </c>
      <c r="E568" s="5"/>
    </row>
    <row r="569" spans="1:5" hidden="1" x14ac:dyDescent="0.25">
      <c r="A569" s="4">
        <v>44114</v>
      </c>
      <c r="B569" s="4" t="s">
        <v>234</v>
      </c>
      <c r="C569" s="5" t="s">
        <v>176</v>
      </c>
      <c r="D569" s="5" t="s">
        <v>173</v>
      </c>
      <c r="E569" s="5" t="s">
        <v>179</v>
      </c>
    </row>
    <row r="570" spans="1:5" hidden="1" x14ac:dyDescent="0.25">
      <c r="A570" s="4">
        <v>44114</v>
      </c>
      <c r="B570" s="4" t="s">
        <v>235</v>
      </c>
      <c r="C570" s="5" t="s">
        <v>176</v>
      </c>
      <c r="D570" s="5" t="s">
        <v>173</v>
      </c>
      <c r="E570" s="5" t="s">
        <v>179</v>
      </c>
    </row>
    <row r="571" spans="1:5" hidden="1" x14ac:dyDescent="0.25">
      <c r="A571" s="4">
        <v>44115</v>
      </c>
      <c r="B571" s="4" t="s">
        <v>234</v>
      </c>
      <c r="C571" s="5" t="s">
        <v>181</v>
      </c>
      <c r="D571" s="5" t="s">
        <v>182</v>
      </c>
      <c r="E571" s="5" t="s">
        <v>176</v>
      </c>
    </row>
    <row r="572" spans="1:5" hidden="1" x14ac:dyDescent="0.25">
      <c r="A572" s="4">
        <v>44115</v>
      </c>
      <c r="B572" s="4" t="s">
        <v>235</v>
      </c>
      <c r="C572" s="5" t="s">
        <v>181</v>
      </c>
      <c r="D572" s="5" t="s">
        <v>182</v>
      </c>
      <c r="E572" s="5" t="s">
        <v>176</v>
      </c>
    </row>
    <row r="573" spans="1:5" hidden="1" x14ac:dyDescent="0.25">
      <c r="A573" s="4">
        <v>44116</v>
      </c>
      <c r="B573" s="4" t="s">
        <v>234</v>
      </c>
      <c r="C573" s="5" t="s">
        <v>184</v>
      </c>
      <c r="D573" s="5" t="s">
        <v>180</v>
      </c>
      <c r="E573" s="5"/>
    </row>
    <row r="574" spans="1:5" hidden="1" x14ac:dyDescent="0.25">
      <c r="A574" s="4">
        <v>44116</v>
      </c>
      <c r="B574" s="4" t="s">
        <v>235</v>
      </c>
      <c r="C574" s="5" t="s">
        <v>184</v>
      </c>
      <c r="D574" s="5" t="s">
        <v>180</v>
      </c>
      <c r="E574" s="5"/>
    </row>
    <row r="575" spans="1:5" hidden="1" x14ac:dyDescent="0.25">
      <c r="A575" s="4">
        <v>44117</v>
      </c>
      <c r="B575" s="4" t="s">
        <v>234</v>
      </c>
      <c r="C575" s="5" t="s">
        <v>184</v>
      </c>
      <c r="D575" s="5" t="s">
        <v>179</v>
      </c>
      <c r="E575" s="5"/>
    </row>
    <row r="576" spans="1:5" hidden="1" x14ac:dyDescent="0.25">
      <c r="A576" s="4">
        <v>44117</v>
      </c>
      <c r="B576" s="4" t="s">
        <v>235</v>
      </c>
      <c r="C576" s="5" t="s">
        <v>184</v>
      </c>
      <c r="D576" s="5" t="s">
        <v>179</v>
      </c>
      <c r="E576" s="5"/>
    </row>
    <row r="577" spans="1:5" hidden="1" x14ac:dyDescent="0.25">
      <c r="A577" s="4">
        <v>44118</v>
      </c>
      <c r="B577" s="4" t="s">
        <v>234</v>
      </c>
      <c r="C577" s="5" t="s">
        <v>173</v>
      </c>
      <c r="D577" s="5" t="s">
        <v>180</v>
      </c>
      <c r="E577" s="5"/>
    </row>
    <row r="578" spans="1:5" hidden="1" x14ac:dyDescent="0.25">
      <c r="A578" s="4">
        <v>44118</v>
      </c>
      <c r="B578" s="4" t="s">
        <v>235</v>
      </c>
      <c r="C578" s="5" t="s">
        <v>173</v>
      </c>
      <c r="D578" s="5" t="s">
        <v>180</v>
      </c>
      <c r="E578" s="5"/>
    </row>
    <row r="579" spans="1:5" hidden="1" x14ac:dyDescent="0.25">
      <c r="A579" s="4">
        <v>44119</v>
      </c>
      <c r="B579" s="4" t="s">
        <v>234</v>
      </c>
      <c r="C579" s="5" t="s">
        <v>184</v>
      </c>
      <c r="D579" s="5" t="s">
        <v>179</v>
      </c>
      <c r="E579" s="5"/>
    </row>
    <row r="580" spans="1:5" hidden="1" x14ac:dyDescent="0.25">
      <c r="A580" s="4">
        <v>44119</v>
      </c>
      <c r="B580" s="4" t="s">
        <v>235</v>
      </c>
      <c r="C580" s="5" t="s">
        <v>184</v>
      </c>
      <c r="D580" s="5" t="s">
        <v>179</v>
      </c>
      <c r="E580" s="5"/>
    </row>
    <row r="581" spans="1:5" hidden="1" x14ac:dyDescent="0.25">
      <c r="A581" s="4">
        <v>44120</v>
      </c>
      <c r="B581" s="4" t="s">
        <v>234</v>
      </c>
      <c r="C581" s="5" t="s">
        <v>184</v>
      </c>
      <c r="D581" s="5" t="s">
        <v>191</v>
      </c>
      <c r="E581" s="5"/>
    </row>
    <row r="582" spans="1:5" hidden="1" x14ac:dyDescent="0.25">
      <c r="A582" s="4">
        <v>44120</v>
      </c>
      <c r="B582" s="4" t="s">
        <v>235</v>
      </c>
      <c r="C582" s="5" t="s">
        <v>184</v>
      </c>
      <c r="D582" s="5" t="s">
        <v>191</v>
      </c>
      <c r="E582" s="5" t="s">
        <v>182</v>
      </c>
    </row>
    <row r="583" spans="1:5" hidden="1" x14ac:dyDescent="0.25">
      <c r="A583" s="4">
        <v>44121</v>
      </c>
      <c r="B583" s="4" t="s">
        <v>234</v>
      </c>
      <c r="C583" s="5" t="s">
        <v>182</v>
      </c>
      <c r="D583" s="5" t="s">
        <v>174</v>
      </c>
      <c r="E583" s="5" t="s">
        <v>188</v>
      </c>
    </row>
    <row r="584" spans="1:5" hidden="1" x14ac:dyDescent="0.25">
      <c r="A584" s="4">
        <v>44121</v>
      </c>
      <c r="B584" s="4" t="s">
        <v>235</v>
      </c>
      <c r="C584" s="5" t="s">
        <v>182</v>
      </c>
      <c r="D584" s="5" t="s">
        <v>174</v>
      </c>
      <c r="E584" s="5" t="s">
        <v>188</v>
      </c>
    </row>
    <row r="585" spans="1:5" hidden="1" x14ac:dyDescent="0.25">
      <c r="A585" s="4">
        <v>44122</v>
      </c>
      <c r="B585" s="4" t="s">
        <v>234</v>
      </c>
      <c r="C585" s="5" t="s">
        <v>185</v>
      </c>
      <c r="D585" s="5" t="s">
        <v>180</v>
      </c>
      <c r="E585" s="5" t="s">
        <v>184</v>
      </c>
    </row>
    <row r="586" spans="1:5" hidden="1" x14ac:dyDescent="0.25">
      <c r="A586" s="4">
        <v>44122</v>
      </c>
      <c r="B586" s="4" t="s">
        <v>235</v>
      </c>
      <c r="C586" s="5" t="s">
        <v>185</v>
      </c>
      <c r="D586" s="5" t="s">
        <v>180</v>
      </c>
      <c r="E586" s="5" t="s">
        <v>184</v>
      </c>
    </row>
    <row r="587" spans="1:5" hidden="1" x14ac:dyDescent="0.25">
      <c r="A587" s="4">
        <v>44123</v>
      </c>
      <c r="B587" s="4" t="s">
        <v>234</v>
      </c>
      <c r="C587" s="5" t="s">
        <v>193</v>
      </c>
      <c r="D587" s="5" t="s">
        <v>185</v>
      </c>
      <c r="E587" s="5"/>
    </row>
    <row r="588" spans="1:5" hidden="1" x14ac:dyDescent="0.25">
      <c r="A588" s="4">
        <v>44123</v>
      </c>
      <c r="B588" s="4" t="s">
        <v>235</v>
      </c>
      <c r="C588" s="5" t="s">
        <v>193</v>
      </c>
      <c r="D588" s="5" t="s">
        <v>185</v>
      </c>
      <c r="E588" s="5"/>
    </row>
    <row r="589" spans="1:5" hidden="1" x14ac:dyDescent="0.25">
      <c r="A589" s="4">
        <v>44124</v>
      </c>
      <c r="B589" s="4" t="s">
        <v>234</v>
      </c>
      <c r="C589" s="5" t="s">
        <v>179</v>
      </c>
      <c r="D589" s="5" t="s">
        <v>191</v>
      </c>
      <c r="E589" s="5"/>
    </row>
    <row r="590" spans="1:5" hidden="1" x14ac:dyDescent="0.25">
      <c r="A590" s="4">
        <v>44124</v>
      </c>
      <c r="B590" s="4" t="s">
        <v>235</v>
      </c>
      <c r="C590" s="5" t="s">
        <v>179</v>
      </c>
      <c r="D590" s="5" t="s">
        <v>191</v>
      </c>
      <c r="E590" s="5"/>
    </row>
    <row r="591" spans="1:5" hidden="1" x14ac:dyDescent="0.25">
      <c r="A591" s="4">
        <v>44125</v>
      </c>
      <c r="B591" s="4" t="s">
        <v>234</v>
      </c>
      <c r="C591" s="5" t="s">
        <v>173</v>
      </c>
      <c r="D591" s="5" t="s">
        <v>180</v>
      </c>
      <c r="E591" s="5"/>
    </row>
    <row r="592" spans="1:5" hidden="1" x14ac:dyDescent="0.25">
      <c r="A592" s="4">
        <v>44125</v>
      </c>
      <c r="B592" s="4" t="s">
        <v>235</v>
      </c>
      <c r="C592" s="5" t="s">
        <v>173</v>
      </c>
      <c r="D592" s="5" t="s">
        <v>180</v>
      </c>
      <c r="E592" s="5"/>
    </row>
    <row r="593" spans="1:5" hidden="1" x14ac:dyDescent="0.25">
      <c r="A593" s="4">
        <v>44126</v>
      </c>
      <c r="B593" s="4" t="s">
        <v>234</v>
      </c>
      <c r="C593" s="5" t="s">
        <v>179</v>
      </c>
      <c r="D593" s="5" t="s">
        <v>182</v>
      </c>
      <c r="E593" s="5"/>
    </row>
    <row r="594" spans="1:5" hidden="1" x14ac:dyDescent="0.25">
      <c r="A594" s="4">
        <v>44126</v>
      </c>
      <c r="B594" s="4" t="s">
        <v>235</v>
      </c>
      <c r="C594" s="5" t="s">
        <v>179</v>
      </c>
      <c r="D594" s="5" t="s">
        <v>182</v>
      </c>
      <c r="E594" s="5"/>
    </row>
    <row r="595" spans="1:5" hidden="1" x14ac:dyDescent="0.25">
      <c r="A595" s="4">
        <v>44127</v>
      </c>
      <c r="B595" s="4" t="s">
        <v>234</v>
      </c>
      <c r="C595" s="5" t="s">
        <v>182</v>
      </c>
      <c r="D595" s="5" t="s">
        <v>179</v>
      </c>
      <c r="E595" s="5"/>
    </row>
    <row r="596" spans="1:5" hidden="1" x14ac:dyDescent="0.25">
      <c r="A596" s="4">
        <v>44127</v>
      </c>
      <c r="B596" s="4" t="s">
        <v>235</v>
      </c>
      <c r="C596" s="5" t="s">
        <v>182</v>
      </c>
      <c r="D596" s="5" t="s">
        <v>179</v>
      </c>
      <c r="E596" s="5" t="s">
        <v>173</v>
      </c>
    </row>
    <row r="597" spans="1:5" hidden="1" x14ac:dyDescent="0.25">
      <c r="A597" s="4">
        <v>44128</v>
      </c>
      <c r="B597" s="4" t="s">
        <v>234</v>
      </c>
      <c r="C597" s="5" t="s">
        <v>180</v>
      </c>
      <c r="D597" s="5" t="s">
        <v>173</v>
      </c>
      <c r="E597" s="5" t="s">
        <v>184</v>
      </c>
    </row>
    <row r="598" spans="1:5" hidden="1" x14ac:dyDescent="0.25">
      <c r="A598" s="4">
        <v>44128</v>
      </c>
      <c r="B598" s="4" t="s">
        <v>235</v>
      </c>
      <c r="C598" s="5" t="s">
        <v>180</v>
      </c>
      <c r="D598" s="5" t="s">
        <v>173</v>
      </c>
      <c r="E598" s="5" t="s">
        <v>184</v>
      </c>
    </row>
    <row r="599" spans="1:5" hidden="1" x14ac:dyDescent="0.25">
      <c r="A599" s="4">
        <v>44129</v>
      </c>
      <c r="B599" s="4" t="s">
        <v>234</v>
      </c>
      <c r="C599" s="5" t="s">
        <v>185</v>
      </c>
      <c r="D599" s="5" t="s">
        <v>193</v>
      </c>
      <c r="E599" s="5" t="s">
        <v>173</v>
      </c>
    </row>
    <row r="600" spans="1:5" hidden="1" x14ac:dyDescent="0.25">
      <c r="A600" s="4">
        <v>44129</v>
      </c>
      <c r="B600" s="4" t="s">
        <v>235</v>
      </c>
      <c r="C600" s="5" t="s">
        <v>185</v>
      </c>
      <c r="D600" s="5" t="s">
        <v>193</v>
      </c>
      <c r="E600" s="5" t="s">
        <v>173</v>
      </c>
    </row>
    <row r="601" spans="1:5" hidden="1" x14ac:dyDescent="0.25">
      <c r="A601" s="4">
        <v>44130</v>
      </c>
      <c r="B601" s="4" t="s">
        <v>234</v>
      </c>
      <c r="C601" s="5" t="s">
        <v>193</v>
      </c>
      <c r="D601" s="5" t="s">
        <v>185</v>
      </c>
      <c r="E601" s="5"/>
    </row>
    <row r="602" spans="1:5" hidden="1" x14ac:dyDescent="0.25">
      <c r="A602" s="4">
        <v>44130</v>
      </c>
      <c r="B602" s="4" t="s">
        <v>235</v>
      </c>
      <c r="C602" s="5" t="s">
        <v>193</v>
      </c>
      <c r="D602" s="5" t="s">
        <v>185</v>
      </c>
      <c r="E602" s="5"/>
    </row>
    <row r="603" spans="1:5" hidden="1" x14ac:dyDescent="0.25">
      <c r="A603" s="4">
        <v>44131</v>
      </c>
      <c r="B603" s="4" t="s">
        <v>234</v>
      </c>
      <c r="C603" s="5" t="s">
        <v>184</v>
      </c>
      <c r="D603" s="5" t="s">
        <v>193</v>
      </c>
      <c r="E603" s="5"/>
    </row>
    <row r="604" spans="1:5" hidden="1" x14ac:dyDescent="0.25">
      <c r="A604" s="4">
        <v>44131</v>
      </c>
      <c r="B604" s="4" t="s">
        <v>235</v>
      </c>
      <c r="C604" s="5" t="s">
        <v>184</v>
      </c>
      <c r="D604" s="5" t="s">
        <v>193</v>
      </c>
      <c r="E604" s="5"/>
    </row>
    <row r="605" spans="1:5" hidden="1" x14ac:dyDescent="0.25">
      <c r="A605" s="4">
        <v>44132</v>
      </c>
      <c r="B605" s="4" t="s">
        <v>234</v>
      </c>
      <c r="C605" s="5" t="s">
        <v>173</v>
      </c>
      <c r="D605" s="5" t="s">
        <v>180</v>
      </c>
      <c r="E605" s="5"/>
    </row>
    <row r="606" spans="1:5" hidden="1" x14ac:dyDescent="0.25">
      <c r="A606" s="4">
        <v>44132</v>
      </c>
      <c r="B606" s="4" t="s">
        <v>235</v>
      </c>
      <c r="C606" s="5" t="s">
        <v>173</v>
      </c>
      <c r="D606" s="5" t="s">
        <v>180</v>
      </c>
      <c r="E606" s="5"/>
    </row>
    <row r="607" spans="1:5" hidden="1" x14ac:dyDescent="0.25">
      <c r="A607" s="4">
        <v>44133</v>
      </c>
      <c r="B607" s="4" t="s">
        <v>234</v>
      </c>
      <c r="C607" s="5" t="s">
        <v>179</v>
      </c>
      <c r="D607" s="5" t="s">
        <v>182</v>
      </c>
      <c r="E607" s="5"/>
    </row>
    <row r="608" spans="1:5" hidden="1" x14ac:dyDescent="0.25">
      <c r="A608" s="4">
        <v>44133</v>
      </c>
      <c r="B608" s="4" t="s">
        <v>235</v>
      </c>
      <c r="C608" s="5" t="s">
        <v>179</v>
      </c>
      <c r="D608" s="5" t="s">
        <v>182</v>
      </c>
      <c r="E608" s="5"/>
    </row>
    <row r="609" spans="1:5" hidden="1" x14ac:dyDescent="0.25">
      <c r="A609" s="4">
        <v>44134</v>
      </c>
      <c r="B609" s="4" t="s">
        <v>234</v>
      </c>
      <c r="C609" s="5" t="s">
        <v>184</v>
      </c>
      <c r="D609" s="5" t="s">
        <v>179</v>
      </c>
      <c r="E609" s="5"/>
    </row>
    <row r="610" spans="1:5" hidden="1" x14ac:dyDescent="0.25">
      <c r="A610" s="4">
        <v>44134</v>
      </c>
      <c r="B610" s="4" t="s">
        <v>235</v>
      </c>
      <c r="C610" s="5" t="s">
        <v>184</v>
      </c>
      <c r="D610" s="5" t="s">
        <v>179</v>
      </c>
      <c r="E610" s="5" t="s">
        <v>173</v>
      </c>
    </row>
    <row r="611" spans="1:5" hidden="1" x14ac:dyDescent="0.25">
      <c r="A611" s="4">
        <v>44135</v>
      </c>
      <c r="B611" s="4" t="s">
        <v>234</v>
      </c>
      <c r="C611" s="5" t="s">
        <v>77</v>
      </c>
      <c r="D611" s="5" t="s">
        <v>172</v>
      </c>
      <c r="E611" s="5" t="s">
        <v>182</v>
      </c>
    </row>
    <row r="612" spans="1:5" hidden="1" x14ac:dyDescent="0.25">
      <c r="A612" s="4">
        <v>44135</v>
      </c>
      <c r="B612" s="4" t="s">
        <v>235</v>
      </c>
      <c r="C612" s="5" t="s">
        <v>77</v>
      </c>
      <c r="D612" s="5" t="s">
        <v>172</v>
      </c>
      <c r="E612" s="5" t="s">
        <v>182</v>
      </c>
    </row>
    <row r="613" spans="1:5" hidden="1" x14ac:dyDescent="0.25">
      <c r="A613" s="4">
        <v>44136</v>
      </c>
      <c r="B613" s="4" t="s">
        <v>234</v>
      </c>
      <c r="C613" s="5" t="s">
        <v>187</v>
      </c>
      <c r="D613" s="5" t="s">
        <v>173</v>
      </c>
      <c r="E613" s="5" t="s">
        <v>179</v>
      </c>
    </row>
    <row r="614" spans="1:5" hidden="1" x14ac:dyDescent="0.25">
      <c r="A614" s="4">
        <v>44136</v>
      </c>
      <c r="B614" s="4" t="s">
        <v>235</v>
      </c>
      <c r="C614" s="5" t="s">
        <v>187</v>
      </c>
      <c r="D614" s="5" t="s">
        <v>173</v>
      </c>
      <c r="E614" s="5" t="s">
        <v>179</v>
      </c>
    </row>
    <row r="615" spans="1:5" hidden="1" x14ac:dyDescent="0.25">
      <c r="A615" s="4">
        <v>44137</v>
      </c>
      <c r="B615" s="4" t="s">
        <v>234</v>
      </c>
      <c r="C615" s="5" t="s">
        <v>179</v>
      </c>
      <c r="D615" s="5" t="s">
        <v>172</v>
      </c>
      <c r="E615" s="6"/>
    </row>
    <row r="616" spans="1:5" hidden="1" x14ac:dyDescent="0.25">
      <c r="A616" s="4">
        <v>44137</v>
      </c>
      <c r="B616" s="4" t="s">
        <v>235</v>
      </c>
      <c r="C616" s="5" t="s">
        <v>179</v>
      </c>
      <c r="D616" s="5" t="s">
        <v>172</v>
      </c>
      <c r="E616" s="5"/>
    </row>
    <row r="617" spans="1:5" hidden="1" x14ac:dyDescent="0.25">
      <c r="A617" s="4">
        <v>44138</v>
      </c>
      <c r="B617" s="4" t="s">
        <v>234</v>
      </c>
      <c r="C617" s="5" t="s">
        <v>193</v>
      </c>
      <c r="D617" s="5" t="s">
        <v>189</v>
      </c>
      <c r="E617" s="5"/>
    </row>
    <row r="618" spans="1:5" hidden="1" x14ac:dyDescent="0.25">
      <c r="A618" s="4">
        <v>44138</v>
      </c>
      <c r="B618" s="4" t="s">
        <v>235</v>
      </c>
      <c r="C618" s="5" t="s">
        <v>193</v>
      </c>
      <c r="D618" s="5" t="s">
        <v>189</v>
      </c>
      <c r="E618" s="5"/>
    </row>
    <row r="619" spans="1:5" hidden="1" x14ac:dyDescent="0.25">
      <c r="A619" s="4">
        <v>44139</v>
      </c>
      <c r="B619" s="4" t="s">
        <v>234</v>
      </c>
      <c r="C619" s="5" t="s">
        <v>193</v>
      </c>
      <c r="D619" s="5" t="s">
        <v>173</v>
      </c>
      <c r="E619" s="5"/>
    </row>
    <row r="620" spans="1:5" hidden="1" x14ac:dyDescent="0.25">
      <c r="A620" s="4">
        <v>44139</v>
      </c>
      <c r="B620" s="4" t="s">
        <v>235</v>
      </c>
      <c r="C620" s="5" t="s">
        <v>193</v>
      </c>
      <c r="D620" s="5" t="s">
        <v>173</v>
      </c>
      <c r="E620" s="5"/>
    </row>
    <row r="621" spans="1:5" hidden="1" x14ac:dyDescent="0.25">
      <c r="A621" s="4">
        <v>44140</v>
      </c>
      <c r="B621" s="4" t="s">
        <v>234</v>
      </c>
      <c r="C621" s="5" t="s">
        <v>179</v>
      </c>
      <c r="D621" s="5" t="s">
        <v>182</v>
      </c>
      <c r="E621" s="5"/>
    </row>
    <row r="622" spans="1:5" hidden="1" x14ac:dyDescent="0.25">
      <c r="A622" s="4">
        <v>44140</v>
      </c>
      <c r="B622" s="4" t="s">
        <v>235</v>
      </c>
      <c r="C622" s="5" t="s">
        <v>179</v>
      </c>
      <c r="D622" s="5" t="s">
        <v>182</v>
      </c>
      <c r="E622" s="5"/>
    </row>
    <row r="623" spans="1:5" hidden="1" x14ac:dyDescent="0.25">
      <c r="A623" s="4">
        <v>44141</v>
      </c>
      <c r="B623" s="4" t="s">
        <v>234</v>
      </c>
      <c r="C623" s="5" t="s">
        <v>181</v>
      </c>
      <c r="D623" s="5" t="s">
        <v>179</v>
      </c>
      <c r="E623" s="5"/>
    </row>
    <row r="624" spans="1:5" hidden="1" x14ac:dyDescent="0.25">
      <c r="A624" s="4">
        <v>44141</v>
      </c>
      <c r="B624" s="4" t="s">
        <v>235</v>
      </c>
      <c r="C624" s="5" t="s">
        <v>181</v>
      </c>
      <c r="D624" s="5" t="s">
        <v>179</v>
      </c>
      <c r="E624" s="5"/>
    </row>
    <row r="625" spans="1:5" hidden="1" x14ac:dyDescent="0.25">
      <c r="A625" s="4">
        <v>44142</v>
      </c>
      <c r="B625" s="4" t="s">
        <v>234</v>
      </c>
      <c r="C625" s="5" t="s">
        <v>188</v>
      </c>
      <c r="D625" s="5" t="s">
        <v>174</v>
      </c>
      <c r="E625" s="5" t="s">
        <v>182</v>
      </c>
    </row>
    <row r="626" spans="1:5" hidden="1" x14ac:dyDescent="0.25">
      <c r="A626" s="4">
        <v>44142</v>
      </c>
      <c r="B626" s="4" t="s">
        <v>235</v>
      </c>
      <c r="C626" s="5" t="s">
        <v>188</v>
      </c>
      <c r="D626" s="5" t="s">
        <v>174</v>
      </c>
      <c r="E626" s="5" t="s">
        <v>182</v>
      </c>
    </row>
    <row r="627" spans="1:5" hidden="1" x14ac:dyDescent="0.25">
      <c r="A627" s="4">
        <v>44143</v>
      </c>
      <c r="B627" s="4" t="s">
        <v>234</v>
      </c>
      <c r="C627" s="5" t="s">
        <v>185</v>
      </c>
      <c r="D627" s="5" t="s">
        <v>191</v>
      </c>
      <c r="E627" s="5" t="s">
        <v>189</v>
      </c>
    </row>
    <row r="628" spans="1:5" hidden="1" x14ac:dyDescent="0.25">
      <c r="A628" s="4">
        <v>44143</v>
      </c>
      <c r="B628" s="4" t="s">
        <v>235</v>
      </c>
      <c r="C628" s="5" t="s">
        <v>185</v>
      </c>
      <c r="D628" s="5" t="s">
        <v>191</v>
      </c>
      <c r="E628" s="5" t="s">
        <v>189</v>
      </c>
    </row>
    <row r="629" spans="1:5" hidden="1" x14ac:dyDescent="0.25">
      <c r="A629" s="4">
        <v>44144</v>
      </c>
      <c r="B629" s="4" t="s">
        <v>234</v>
      </c>
      <c r="C629" s="5" t="s">
        <v>185</v>
      </c>
      <c r="D629" s="5" t="s">
        <v>191</v>
      </c>
      <c r="E629" s="5"/>
    </row>
    <row r="630" spans="1:5" hidden="1" x14ac:dyDescent="0.25">
      <c r="A630" s="4">
        <v>44144</v>
      </c>
      <c r="B630" s="4" t="s">
        <v>235</v>
      </c>
      <c r="C630" s="5" t="s">
        <v>185</v>
      </c>
      <c r="D630" s="5" t="s">
        <v>191</v>
      </c>
      <c r="E630" s="5"/>
    </row>
    <row r="631" spans="1:5" hidden="1" x14ac:dyDescent="0.25">
      <c r="A631" s="4">
        <v>44145</v>
      </c>
      <c r="B631" s="4" t="s">
        <v>234</v>
      </c>
      <c r="C631" s="5" t="s">
        <v>189</v>
      </c>
      <c r="D631" s="5" t="s">
        <v>191</v>
      </c>
      <c r="E631" s="5"/>
    </row>
    <row r="632" spans="1:5" hidden="1" x14ac:dyDescent="0.25">
      <c r="A632" s="4">
        <v>44145</v>
      </c>
      <c r="B632" s="4" t="s">
        <v>235</v>
      </c>
      <c r="C632" s="5" t="s">
        <v>189</v>
      </c>
      <c r="D632" s="5" t="s">
        <v>191</v>
      </c>
      <c r="E632" s="5"/>
    </row>
    <row r="633" spans="1:5" hidden="1" x14ac:dyDescent="0.25">
      <c r="A633" s="4">
        <v>44146</v>
      </c>
      <c r="B633" s="4" t="s">
        <v>234</v>
      </c>
      <c r="C633" s="5" t="s">
        <v>191</v>
      </c>
      <c r="D633" s="5" t="s">
        <v>173</v>
      </c>
      <c r="E633" s="5"/>
    </row>
    <row r="634" spans="1:5" hidden="1" x14ac:dyDescent="0.25">
      <c r="A634" s="4">
        <v>44146</v>
      </c>
      <c r="B634" s="4" t="s">
        <v>235</v>
      </c>
      <c r="C634" s="5" t="s">
        <v>191</v>
      </c>
      <c r="D634" s="5" t="s">
        <v>173</v>
      </c>
      <c r="E634" s="5"/>
    </row>
    <row r="635" spans="1:5" hidden="1" x14ac:dyDescent="0.25">
      <c r="A635" s="4">
        <v>44147</v>
      </c>
      <c r="B635" s="4" t="s">
        <v>234</v>
      </c>
      <c r="C635" s="5" t="s">
        <v>179</v>
      </c>
      <c r="D635" s="5" t="s">
        <v>182</v>
      </c>
      <c r="E635" s="5"/>
    </row>
    <row r="636" spans="1:5" hidden="1" x14ac:dyDescent="0.25">
      <c r="A636" s="4">
        <v>44147</v>
      </c>
      <c r="B636" s="4" t="s">
        <v>235</v>
      </c>
      <c r="C636" s="5" t="s">
        <v>179</v>
      </c>
      <c r="D636" s="5" t="s">
        <v>182</v>
      </c>
      <c r="E636" s="5"/>
    </row>
    <row r="637" spans="1:5" hidden="1" x14ac:dyDescent="0.25">
      <c r="A637" s="4">
        <v>44148</v>
      </c>
      <c r="B637" s="4" t="s">
        <v>234</v>
      </c>
      <c r="C637" s="5" t="s">
        <v>193</v>
      </c>
      <c r="D637" s="5" t="s">
        <v>179</v>
      </c>
      <c r="E637" s="5"/>
    </row>
    <row r="638" spans="1:5" hidden="1" x14ac:dyDescent="0.25">
      <c r="A638" s="4">
        <v>44148</v>
      </c>
      <c r="B638" s="4" t="s">
        <v>235</v>
      </c>
      <c r="C638" s="5" t="s">
        <v>193</v>
      </c>
      <c r="D638" s="5" t="s">
        <v>179</v>
      </c>
      <c r="E638" s="5" t="s">
        <v>182</v>
      </c>
    </row>
    <row r="639" spans="1:5" hidden="1" x14ac:dyDescent="0.25">
      <c r="A639" s="4">
        <v>44149</v>
      </c>
      <c r="B639" s="4" t="s">
        <v>234</v>
      </c>
      <c r="C639" s="5" t="s">
        <v>179</v>
      </c>
      <c r="D639" s="5" t="s">
        <v>193</v>
      </c>
      <c r="E639" s="5" t="s">
        <v>173</v>
      </c>
    </row>
    <row r="640" spans="1:5" hidden="1" x14ac:dyDescent="0.25">
      <c r="A640" s="4">
        <v>44149</v>
      </c>
      <c r="B640" s="4" t="s">
        <v>235</v>
      </c>
      <c r="C640" s="5" t="s">
        <v>179</v>
      </c>
      <c r="D640" s="5" t="s">
        <v>193</v>
      </c>
      <c r="E640" s="5" t="s">
        <v>173</v>
      </c>
    </row>
    <row r="641" spans="1:5" hidden="1" x14ac:dyDescent="0.25">
      <c r="A641" s="4">
        <v>44150</v>
      </c>
      <c r="B641" s="4" t="s">
        <v>234</v>
      </c>
      <c r="C641" s="5" t="s">
        <v>187</v>
      </c>
      <c r="D641" s="5" t="s">
        <v>193</v>
      </c>
      <c r="E641" s="5" t="s">
        <v>179</v>
      </c>
    </row>
    <row r="642" spans="1:5" hidden="1" x14ac:dyDescent="0.25">
      <c r="A642" s="4">
        <v>44150</v>
      </c>
      <c r="B642" s="4" t="s">
        <v>235</v>
      </c>
      <c r="C642" s="5" t="s">
        <v>187</v>
      </c>
      <c r="D642" s="5" t="s">
        <v>193</v>
      </c>
      <c r="E642" s="5" t="s">
        <v>179</v>
      </c>
    </row>
    <row r="643" spans="1:5" hidden="1" x14ac:dyDescent="0.25">
      <c r="A643" s="4">
        <v>44151</v>
      </c>
      <c r="B643" s="4" t="s">
        <v>234</v>
      </c>
      <c r="C643" s="5" t="s">
        <v>187</v>
      </c>
      <c r="D643" s="5" t="s">
        <v>191</v>
      </c>
      <c r="E643" s="5"/>
    </row>
    <row r="644" spans="1:5" hidden="1" x14ac:dyDescent="0.25">
      <c r="A644" s="4">
        <v>44151</v>
      </c>
      <c r="B644" s="4" t="s">
        <v>235</v>
      </c>
      <c r="C644" s="5" t="s">
        <v>187</v>
      </c>
      <c r="D644" s="5" t="s">
        <v>191</v>
      </c>
      <c r="E644" s="5"/>
    </row>
    <row r="645" spans="1:5" hidden="1" x14ac:dyDescent="0.25">
      <c r="A645" s="4">
        <v>44152</v>
      </c>
      <c r="B645" s="4" t="s">
        <v>234</v>
      </c>
      <c r="C645" s="5" t="s">
        <v>189</v>
      </c>
      <c r="D645" s="5" t="s">
        <v>193</v>
      </c>
      <c r="E645" s="5"/>
    </row>
    <row r="646" spans="1:5" hidden="1" x14ac:dyDescent="0.25">
      <c r="A646" s="4">
        <v>44152</v>
      </c>
      <c r="B646" s="4" t="s">
        <v>235</v>
      </c>
      <c r="C646" s="5" t="s">
        <v>189</v>
      </c>
      <c r="D646" s="5" t="s">
        <v>193</v>
      </c>
      <c r="E646" s="5"/>
    </row>
    <row r="647" spans="1:5" hidden="1" x14ac:dyDescent="0.25">
      <c r="A647" s="4">
        <v>44153</v>
      </c>
      <c r="B647" s="4" t="s">
        <v>234</v>
      </c>
      <c r="C647" s="5" t="s">
        <v>173</v>
      </c>
      <c r="D647" s="5" t="s">
        <v>191</v>
      </c>
      <c r="E647" s="5"/>
    </row>
    <row r="648" spans="1:5" hidden="1" x14ac:dyDescent="0.25">
      <c r="A648" s="4">
        <v>44153</v>
      </c>
      <c r="B648" s="4" t="s">
        <v>235</v>
      </c>
      <c r="C648" s="5" t="s">
        <v>173</v>
      </c>
      <c r="D648" s="5" t="s">
        <v>191</v>
      </c>
      <c r="E648" s="5"/>
    </row>
    <row r="649" spans="1:5" hidden="1" x14ac:dyDescent="0.25">
      <c r="A649" s="4">
        <v>44154</v>
      </c>
      <c r="B649" s="4" t="s">
        <v>234</v>
      </c>
      <c r="C649" s="5" t="s">
        <v>179</v>
      </c>
      <c r="D649" s="5" t="s">
        <v>182</v>
      </c>
      <c r="E649" s="5"/>
    </row>
    <row r="650" spans="1:5" hidden="1" x14ac:dyDescent="0.25">
      <c r="A650" s="4">
        <v>44154</v>
      </c>
      <c r="B650" s="4" t="s">
        <v>235</v>
      </c>
      <c r="C650" s="5" t="s">
        <v>179</v>
      </c>
      <c r="D650" s="5" t="s">
        <v>182</v>
      </c>
      <c r="E650" s="5"/>
    </row>
    <row r="651" spans="1:5" hidden="1" x14ac:dyDescent="0.25">
      <c r="A651" s="4">
        <v>44155</v>
      </c>
      <c r="B651" s="4" t="s">
        <v>234</v>
      </c>
      <c r="C651" s="5" t="s">
        <v>173</v>
      </c>
      <c r="D651" s="5" t="s">
        <v>189</v>
      </c>
      <c r="E651" s="5"/>
    </row>
    <row r="652" spans="1:5" hidden="1" x14ac:dyDescent="0.25">
      <c r="A652" s="4">
        <v>44155</v>
      </c>
      <c r="B652" s="4" t="s">
        <v>235</v>
      </c>
      <c r="C652" s="5" t="s">
        <v>173</v>
      </c>
      <c r="D652" s="5" t="s">
        <v>191</v>
      </c>
      <c r="E652" s="5" t="s">
        <v>179</v>
      </c>
    </row>
    <row r="653" spans="1:5" hidden="1" x14ac:dyDescent="0.25">
      <c r="A653" s="4">
        <v>44156</v>
      </c>
      <c r="B653" s="4" t="s">
        <v>234</v>
      </c>
      <c r="C653" s="5" t="s">
        <v>182</v>
      </c>
      <c r="D653" s="5" t="s">
        <v>185</v>
      </c>
      <c r="E653" s="5" t="s">
        <v>173</v>
      </c>
    </row>
    <row r="654" spans="1:5" hidden="1" x14ac:dyDescent="0.25">
      <c r="A654" s="4">
        <v>44156</v>
      </c>
      <c r="B654" s="4" t="s">
        <v>235</v>
      </c>
      <c r="C654" s="5" t="s">
        <v>179</v>
      </c>
      <c r="D654" s="5" t="s">
        <v>185</v>
      </c>
      <c r="E654" s="5" t="s">
        <v>173</v>
      </c>
    </row>
    <row r="655" spans="1:5" hidden="1" x14ac:dyDescent="0.25">
      <c r="A655" s="4">
        <v>44157</v>
      </c>
      <c r="B655" s="4" t="s">
        <v>234</v>
      </c>
      <c r="C655" s="5" t="s">
        <v>185</v>
      </c>
      <c r="D655" s="5" t="s">
        <v>179</v>
      </c>
      <c r="E655" s="5" t="s">
        <v>189</v>
      </c>
    </row>
    <row r="656" spans="1:5" hidden="1" x14ac:dyDescent="0.25">
      <c r="A656" s="4">
        <v>44157</v>
      </c>
      <c r="B656" s="4" t="s">
        <v>235</v>
      </c>
      <c r="C656" s="5" t="s">
        <v>185</v>
      </c>
      <c r="D656" s="5" t="s">
        <v>179</v>
      </c>
      <c r="E656" s="5" t="s">
        <v>189</v>
      </c>
    </row>
    <row r="657" spans="1:5" hidden="1" x14ac:dyDescent="0.25">
      <c r="A657" s="4">
        <v>44158</v>
      </c>
      <c r="B657" s="4" t="s">
        <v>234</v>
      </c>
      <c r="C657" s="5" t="s">
        <v>179</v>
      </c>
      <c r="D657" s="5" t="s">
        <v>185</v>
      </c>
      <c r="E657" s="5"/>
    </row>
    <row r="658" spans="1:5" hidden="1" x14ac:dyDescent="0.25">
      <c r="A658" s="4">
        <v>44158</v>
      </c>
      <c r="B658" s="4" t="s">
        <v>235</v>
      </c>
      <c r="C658" s="5" t="s">
        <v>179</v>
      </c>
      <c r="D658" s="5" t="s">
        <v>185</v>
      </c>
      <c r="E658" s="5"/>
    </row>
    <row r="659" spans="1:5" hidden="1" x14ac:dyDescent="0.25">
      <c r="A659" s="4">
        <v>44159</v>
      </c>
      <c r="B659" s="4" t="s">
        <v>234</v>
      </c>
      <c r="C659" s="5" t="s">
        <v>189</v>
      </c>
      <c r="D659" s="5" t="s">
        <v>191</v>
      </c>
      <c r="E659" s="5"/>
    </row>
    <row r="660" spans="1:5" hidden="1" x14ac:dyDescent="0.25">
      <c r="A660" s="4">
        <v>44159</v>
      </c>
      <c r="B660" s="4" t="s">
        <v>235</v>
      </c>
      <c r="C660" s="5" t="s">
        <v>189</v>
      </c>
      <c r="D660" s="5" t="s">
        <v>191</v>
      </c>
      <c r="E660" s="5"/>
    </row>
    <row r="661" spans="1:5" hidden="1" x14ac:dyDescent="0.25">
      <c r="A661" s="4">
        <v>44160</v>
      </c>
      <c r="B661" s="4" t="s">
        <v>234</v>
      </c>
      <c r="C661" s="5" t="s">
        <v>173</v>
      </c>
      <c r="D661" s="5" t="s">
        <v>189</v>
      </c>
      <c r="E661" s="5"/>
    </row>
    <row r="662" spans="1:5" hidden="1" x14ac:dyDescent="0.25">
      <c r="A662" s="4">
        <v>44160</v>
      </c>
      <c r="B662" s="4" t="s">
        <v>235</v>
      </c>
      <c r="C662" s="5" t="s">
        <v>173</v>
      </c>
      <c r="D662" s="5" t="s">
        <v>189</v>
      </c>
      <c r="E662" s="5"/>
    </row>
    <row r="663" spans="1:5" hidden="1" x14ac:dyDescent="0.25">
      <c r="A663" s="4">
        <v>44161</v>
      </c>
      <c r="B663" s="4" t="s">
        <v>234</v>
      </c>
      <c r="C663" s="5" t="s">
        <v>191</v>
      </c>
      <c r="D663" s="5" t="s">
        <v>182</v>
      </c>
      <c r="E663" s="5"/>
    </row>
    <row r="664" spans="1:5" hidden="1" x14ac:dyDescent="0.25">
      <c r="A664" s="4">
        <v>44161</v>
      </c>
      <c r="B664" s="4" t="s">
        <v>235</v>
      </c>
      <c r="C664" s="5" t="s">
        <v>191</v>
      </c>
      <c r="D664" s="5" t="s">
        <v>182</v>
      </c>
      <c r="E664" s="5"/>
    </row>
    <row r="665" spans="1:5" hidden="1" x14ac:dyDescent="0.25">
      <c r="A665" s="4">
        <v>44162</v>
      </c>
      <c r="B665" s="4" t="s">
        <v>234</v>
      </c>
      <c r="C665" s="5" t="s">
        <v>179</v>
      </c>
      <c r="D665" s="5" t="s">
        <v>172</v>
      </c>
      <c r="E665" s="5"/>
    </row>
    <row r="666" spans="1:5" hidden="1" x14ac:dyDescent="0.25">
      <c r="A666" s="4">
        <v>44162</v>
      </c>
      <c r="B666" s="4" t="s">
        <v>235</v>
      </c>
      <c r="C666" s="5" t="s">
        <v>179</v>
      </c>
      <c r="D666" s="5" t="s">
        <v>172</v>
      </c>
      <c r="E666" s="5" t="s">
        <v>182</v>
      </c>
    </row>
    <row r="667" spans="1:5" hidden="1" x14ac:dyDescent="0.25">
      <c r="A667" s="4">
        <v>44163</v>
      </c>
      <c r="B667" s="4" t="s">
        <v>234</v>
      </c>
      <c r="C667" s="5" t="s">
        <v>185</v>
      </c>
      <c r="D667" s="5" t="s">
        <v>176</v>
      </c>
      <c r="E667" s="5" t="s">
        <v>189</v>
      </c>
    </row>
    <row r="668" spans="1:5" hidden="1" x14ac:dyDescent="0.25">
      <c r="A668" s="4">
        <v>44163</v>
      </c>
      <c r="B668" s="4" t="s">
        <v>235</v>
      </c>
      <c r="C668" s="5" t="s">
        <v>185</v>
      </c>
      <c r="D668" s="5" t="s">
        <v>176</v>
      </c>
      <c r="E668" s="5" t="s">
        <v>189</v>
      </c>
    </row>
    <row r="669" spans="1:5" hidden="1" x14ac:dyDescent="0.25">
      <c r="A669" s="4">
        <v>44164</v>
      </c>
      <c r="B669" s="4" t="s">
        <v>234</v>
      </c>
      <c r="C669" s="5" t="s">
        <v>187</v>
      </c>
      <c r="D669" s="5" t="s">
        <v>185</v>
      </c>
      <c r="E669" s="5" t="s">
        <v>176</v>
      </c>
    </row>
    <row r="670" spans="1:5" hidden="1" x14ac:dyDescent="0.25">
      <c r="A670" s="4">
        <v>44164</v>
      </c>
      <c r="B670" s="4" t="s">
        <v>235</v>
      </c>
      <c r="C670" s="5" t="s">
        <v>187</v>
      </c>
      <c r="D670" s="5" t="s">
        <v>185</v>
      </c>
      <c r="E670" s="5" t="s">
        <v>176</v>
      </c>
    </row>
    <row r="671" spans="1:5" hidden="1" x14ac:dyDescent="0.25">
      <c r="A671" s="4">
        <v>44165</v>
      </c>
      <c r="B671" s="4" t="s">
        <v>234</v>
      </c>
      <c r="C671" s="5" t="s">
        <v>185</v>
      </c>
      <c r="D671" s="5" t="s">
        <v>191</v>
      </c>
      <c r="E671" s="5"/>
    </row>
    <row r="672" spans="1:5" hidden="1" x14ac:dyDescent="0.25">
      <c r="A672" s="4">
        <v>44165</v>
      </c>
      <c r="B672" s="4" t="s">
        <v>235</v>
      </c>
      <c r="C672" s="5" t="s">
        <v>179</v>
      </c>
      <c r="D672" s="5" t="s">
        <v>191</v>
      </c>
      <c r="E672" s="5"/>
    </row>
    <row r="673" spans="1:5" x14ac:dyDescent="0.25">
      <c r="A673" s="4">
        <v>44166</v>
      </c>
      <c r="B673" s="4" t="s">
        <v>234</v>
      </c>
      <c r="C673" s="5" t="s">
        <v>184</v>
      </c>
      <c r="D673" s="5" t="s">
        <v>189</v>
      </c>
      <c r="E673" s="5"/>
    </row>
    <row r="674" spans="1:5" x14ac:dyDescent="0.25">
      <c r="A674" s="4">
        <v>44166</v>
      </c>
      <c r="B674" s="4" t="s">
        <v>235</v>
      </c>
      <c r="C674" s="5" t="s">
        <v>184</v>
      </c>
      <c r="D674" s="5" t="s">
        <v>189</v>
      </c>
      <c r="E674" s="5"/>
    </row>
    <row r="675" spans="1:5" x14ac:dyDescent="0.25">
      <c r="A675" s="4">
        <v>44167</v>
      </c>
      <c r="B675" s="4" t="s">
        <v>234</v>
      </c>
      <c r="C675" s="5" t="s">
        <v>173</v>
      </c>
      <c r="D675" s="5" t="s">
        <v>191</v>
      </c>
      <c r="E675" s="5"/>
    </row>
    <row r="676" spans="1:5" x14ac:dyDescent="0.25">
      <c r="A676" s="4">
        <v>44167</v>
      </c>
      <c r="B676" s="4" t="s">
        <v>235</v>
      </c>
      <c r="C676" s="5" t="s">
        <v>173</v>
      </c>
      <c r="D676" s="5" t="s">
        <v>191</v>
      </c>
      <c r="E676" s="5"/>
    </row>
    <row r="677" spans="1:5" x14ac:dyDescent="0.25">
      <c r="A677" s="4">
        <v>44168</v>
      </c>
      <c r="B677" s="4" t="s">
        <v>234</v>
      </c>
      <c r="C677" s="5" t="s">
        <v>182</v>
      </c>
      <c r="D677" s="5" t="s">
        <v>191</v>
      </c>
      <c r="E677" s="5"/>
    </row>
    <row r="678" spans="1:5" x14ac:dyDescent="0.25">
      <c r="A678" s="4">
        <v>44168</v>
      </c>
      <c r="B678" s="4" t="s">
        <v>235</v>
      </c>
      <c r="C678" s="5" t="s">
        <v>182</v>
      </c>
      <c r="D678" s="5" t="s">
        <v>191</v>
      </c>
      <c r="E678" s="5"/>
    </row>
    <row r="679" spans="1:5" x14ac:dyDescent="0.25">
      <c r="A679" s="4">
        <v>44169</v>
      </c>
      <c r="B679" s="4" t="s">
        <v>234</v>
      </c>
      <c r="C679" s="5" t="s">
        <v>172</v>
      </c>
      <c r="D679" s="5" t="s">
        <v>182</v>
      </c>
      <c r="E679" s="5"/>
    </row>
    <row r="680" spans="1:5" x14ac:dyDescent="0.25">
      <c r="A680" s="4">
        <v>44169</v>
      </c>
      <c r="B680" s="4" t="s">
        <v>235</v>
      </c>
      <c r="C680" s="5" t="s">
        <v>172</v>
      </c>
      <c r="D680" s="5" t="s">
        <v>182</v>
      </c>
      <c r="E680" s="5" t="s">
        <v>173</v>
      </c>
    </row>
    <row r="681" spans="1:5" x14ac:dyDescent="0.25">
      <c r="A681" s="4">
        <v>44170</v>
      </c>
      <c r="B681" s="4" t="s">
        <v>234</v>
      </c>
      <c r="C681" s="5" t="s">
        <v>173</v>
      </c>
      <c r="D681" s="5" t="s">
        <v>180</v>
      </c>
      <c r="E681" s="5" t="s">
        <v>184</v>
      </c>
    </row>
    <row r="682" spans="1:5" x14ac:dyDescent="0.25">
      <c r="A682" s="4">
        <v>44170</v>
      </c>
      <c r="B682" s="4" t="s">
        <v>235</v>
      </c>
      <c r="C682" s="5" t="s">
        <v>173</v>
      </c>
      <c r="D682" s="5" t="s">
        <v>180</v>
      </c>
      <c r="E682" s="5" t="s">
        <v>184</v>
      </c>
    </row>
    <row r="683" spans="1:5" x14ac:dyDescent="0.25">
      <c r="A683" s="4">
        <v>44171</v>
      </c>
      <c r="B683" s="4" t="s">
        <v>234</v>
      </c>
      <c r="C683" s="5" t="s">
        <v>187</v>
      </c>
      <c r="D683" s="5" t="s">
        <v>175</v>
      </c>
      <c r="E683" s="5" t="s">
        <v>173</v>
      </c>
    </row>
    <row r="684" spans="1:5" x14ac:dyDescent="0.25">
      <c r="A684" s="4">
        <v>44171</v>
      </c>
      <c r="B684" s="4" t="s">
        <v>235</v>
      </c>
      <c r="C684" s="5" t="s">
        <v>187</v>
      </c>
      <c r="D684" s="5" t="s">
        <v>175</v>
      </c>
      <c r="E684" s="5" t="s">
        <v>173</v>
      </c>
    </row>
    <row r="685" spans="1:5" x14ac:dyDescent="0.25">
      <c r="A685" s="4">
        <v>44172</v>
      </c>
      <c r="B685" s="4" t="s">
        <v>234</v>
      </c>
      <c r="C685" s="5" t="s">
        <v>180</v>
      </c>
      <c r="D685" s="5" t="s">
        <v>191</v>
      </c>
      <c r="E685" s="5"/>
    </row>
    <row r="686" spans="1:5" x14ac:dyDescent="0.25">
      <c r="A686" s="4">
        <v>44172</v>
      </c>
      <c r="B686" s="4" t="s">
        <v>235</v>
      </c>
      <c r="C686" s="5" t="s">
        <v>180</v>
      </c>
      <c r="D686" s="5" t="s">
        <v>191</v>
      </c>
      <c r="E686" s="5" t="s">
        <v>187</v>
      </c>
    </row>
    <row r="687" spans="1:5" x14ac:dyDescent="0.25">
      <c r="A687" s="4">
        <v>44173</v>
      </c>
      <c r="B687" s="4" t="s">
        <v>234</v>
      </c>
      <c r="C687" s="5" t="s">
        <v>184</v>
      </c>
      <c r="D687" s="5" t="s">
        <v>189</v>
      </c>
      <c r="E687" s="5"/>
    </row>
    <row r="688" spans="1:5" x14ac:dyDescent="0.25">
      <c r="A688" s="4">
        <v>44173</v>
      </c>
      <c r="B688" s="4" t="s">
        <v>235</v>
      </c>
      <c r="C688" s="5" t="s">
        <v>184</v>
      </c>
      <c r="D688" s="5" t="s">
        <v>189</v>
      </c>
      <c r="E688" s="5" t="s">
        <v>182</v>
      </c>
    </row>
    <row r="689" spans="1:5" x14ac:dyDescent="0.25">
      <c r="A689" s="4">
        <v>44174</v>
      </c>
      <c r="B689" s="4" t="s">
        <v>234</v>
      </c>
      <c r="C689" s="5" t="s">
        <v>191</v>
      </c>
      <c r="D689" s="5" t="s">
        <v>173</v>
      </c>
      <c r="E689" s="5"/>
    </row>
    <row r="690" spans="1:5" x14ac:dyDescent="0.25">
      <c r="A690" s="4">
        <v>44174</v>
      </c>
      <c r="B690" s="4" t="s">
        <v>235</v>
      </c>
      <c r="C690" s="5" t="s">
        <v>191</v>
      </c>
      <c r="D690" s="5" t="s">
        <v>173</v>
      </c>
      <c r="E690" s="5" t="s">
        <v>180</v>
      </c>
    </row>
    <row r="691" spans="1:5" x14ac:dyDescent="0.25">
      <c r="A691" s="4">
        <v>44175</v>
      </c>
      <c r="B691" s="4" t="s">
        <v>234</v>
      </c>
      <c r="C691" s="5" t="s">
        <v>182</v>
      </c>
      <c r="D691" s="5" t="s">
        <v>191</v>
      </c>
      <c r="E691" s="5"/>
    </row>
    <row r="692" spans="1:5" x14ac:dyDescent="0.25">
      <c r="A692" s="4">
        <v>44175</v>
      </c>
      <c r="B692" s="4" t="s">
        <v>235</v>
      </c>
      <c r="C692" s="5" t="s">
        <v>182</v>
      </c>
      <c r="D692" s="5" t="s">
        <v>191</v>
      </c>
      <c r="E692" s="5" t="s">
        <v>180</v>
      </c>
    </row>
    <row r="693" spans="1:5" x14ac:dyDescent="0.25">
      <c r="A693" s="4">
        <v>44176</v>
      </c>
      <c r="B693" s="4" t="s">
        <v>234</v>
      </c>
      <c r="C693" s="5" t="s">
        <v>180</v>
      </c>
      <c r="D693" s="5" t="s">
        <v>191</v>
      </c>
      <c r="E693" s="5"/>
    </row>
    <row r="694" spans="1:5" x14ac:dyDescent="0.25">
      <c r="A694" s="4">
        <v>44176</v>
      </c>
      <c r="B694" s="4" t="s">
        <v>235</v>
      </c>
      <c r="C694" s="5" t="s">
        <v>180</v>
      </c>
      <c r="D694" s="5" t="s">
        <v>191</v>
      </c>
      <c r="E694" s="5" t="s">
        <v>182</v>
      </c>
    </row>
    <row r="695" spans="1:5" x14ac:dyDescent="0.25">
      <c r="A695" s="4">
        <v>44177</v>
      </c>
      <c r="B695" s="4" t="s">
        <v>234</v>
      </c>
      <c r="C695" s="5" t="s">
        <v>187</v>
      </c>
      <c r="D695" s="5" t="s">
        <v>174</v>
      </c>
      <c r="E695" s="5" t="s">
        <v>172</v>
      </c>
    </row>
    <row r="696" spans="1:5" x14ac:dyDescent="0.25">
      <c r="A696" s="4">
        <v>44177</v>
      </c>
      <c r="B696" s="4" t="s">
        <v>235</v>
      </c>
      <c r="C696" s="5" t="s">
        <v>187</v>
      </c>
      <c r="D696" s="5" t="s">
        <v>174</v>
      </c>
      <c r="E696" s="5" t="s">
        <v>172</v>
      </c>
    </row>
    <row r="697" spans="1:5" x14ac:dyDescent="0.25">
      <c r="A697" s="4">
        <v>44178</v>
      </c>
      <c r="B697" s="4" t="s">
        <v>234</v>
      </c>
      <c r="C697" s="5" t="s">
        <v>188</v>
      </c>
      <c r="D697" s="5" t="s">
        <v>191</v>
      </c>
      <c r="E697" s="5" t="s">
        <v>184</v>
      </c>
    </row>
    <row r="698" spans="1:5" x14ac:dyDescent="0.25">
      <c r="A698" s="4">
        <v>44178</v>
      </c>
      <c r="B698" s="4" t="s">
        <v>235</v>
      </c>
      <c r="C698" s="5" t="s">
        <v>188</v>
      </c>
      <c r="D698" s="5" t="s">
        <v>191</v>
      </c>
      <c r="E698" s="5" t="s">
        <v>184</v>
      </c>
    </row>
    <row r="699" spans="1:5" x14ac:dyDescent="0.25">
      <c r="A699" s="4">
        <v>44179</v>
      </c>
      <c r="B699" s="4" t="s">
        <v>234</v>
      </c>
      <c r="C699" s="5" t="s">
        <v>172</v>
      </c>
      <c r="D699" s="5" t="s">
        <v>184</v>
      </c>
      <c r="E699" s="5"/>
    </row>
    <row r="700" spans="1:5" x14ac:dyDescent="0.25">
      <c r="A700" s="4">
        <v>44179</v>
      </c>
      <c r="B700" s="4" t="s">
        <v>235</v>
      </c>
      <c r="C700" s="5" t="s">
        <v>172</v>
      </c>
      <c r="D700" s="5" t="s">
        <v>184</v>
      </c>
      <c r="E700" s="5"/>
    </row>
    <row r="701" spans="1:5" x14ac:dyDescent="0.25">
      <c r="A701" s="4">
        <v>44180</v>
      </c>
      <c r="B701" s="4" t="s">
        <v>234</v>
      </c>
      <c r="C701" s="5" t="s">
        <v>189</v>
      </c>
      <c r="D701" s="5" t="s">
        <v>180</v>
      </c>
      <c r="E701" s="5"/>
    </row>
    <row r="702" spans="1:5" x14ac:dyDescent="0.25">
      <c r="A702" s="4">
        <v>44180</v>
      </c>
      <c r="B702" s="4" t="s">
        <v>235</v>
      </c>
      <c r="C702" s="5" t="s">
        <v>189</v>
      </c>
      <c r="D702" s="5" t="s">
        <v>180</v>
      </c>
      <c r="E702" s="5"/>
    </row>
    <row r="703" spans="1:5" x14ac:dyDescent="0.25">
      <c r="A703" s="4">
        <v>44181</v>
      </c>
      <c r="B703" s="4" t="s">
        <v>234</v>
      </c>
      <c r="C703" s="5" t="s">
        <v>189</v>
      </c>
      <c r="D703" s="5" t="s">
        <v>191</v>
      </c>
      <c r="E703" s="5"/>
    </row>
    <row r="704" spans="1:5" x14ac:dyDescent="0.25">
      <c r="A704" s="4">
        <v>44181</v>
      </c>
      <c r="B704" s="4" t="s">
        <v>235</v>
      </c>
      <c r="C704" s="5" t="s">
        <v>189</v>
      </c>
      <c r="D704" s="5" t="s">
        <v>191</v>
      </c>
      <c r="E704" s="5"/>
    </row>
    <row r="705" spans="1:5" x14ac:dyDescent="0.25">
      <c r="A705" s="4">
        <v>44182</v>
      </c>
      <c r="B705" s="4" t="s">
        <v>234</v>
      </c>
      <c r="C705" s="5" t="s">
        <v>182</v>
      </c>
      <c r="D705" s="5" t="s">
        <v>191</v>
      </c>
      <c r="E705" s="5"/>
    </row>
    <row r="706" spans="1:5" x14ac:dyDescent="0.25">
      <c r="A706" s="4">
        <v>44182</v>
      </c>
      <c r="B706" s="4" t="s">
        <v>235</v>
      </c>
      <c r="C706" s="5" t="s">
        <v>182</v>
      </c>
      <c r="D706" s="5" t="s">
        <v>191</v>
      </c>
      <c r="E706" s="5"/>
    </row>
    <row r="707" spans="1:5" x14ac:dyDescent="0.25">
      <c r="A707" s="4">
        <v>44183</v>
      </c>
      <c r="B707" s="4" t="s">
        <v>234</v>
      </c>
      <c r="C707" s="5" t="s">
        <v>189</v>
      </c>
      <c r="D707" s="5" t="s">
        <v>173</v>
      </c>
      <c r="E707" s="5"/>
    </row>
    <row r="708" spans="1:5" x14ac:dyDescent="0.25">
      <c r="A708" s="4">
        <v>44183</v>
      </c>
      <c r="B708" s="4" t="s">
        <v>235</v>
      </c>
      <c r="C708" s="5" t="s">
        <v>189</v>
      </c>
      <c r="D708" s="5" t="s">
        <v>173</v>
      </c>
      <c r="E708" s="5" t="s">
        <v>172</v>
      </c>
    </row>
    <row r="709" spans="1:5" x14ac:dyDescent="0.25">
      <c r="A709" s="4">
        <v>44184</v>
      </c>
      <c r="B709" s="4" t="s">
        <v>234</v>
      </c>
      <c r="C709" s="5" t="s">
        <v>189</v>
      </c>
      <c r="D709" s="5" t="s">
        <v>173</v>
      </c>
      <c r="E709" s="5" t="s">
        <v>182</v>
      </c>
    </row>
    <row r="710" spans="1:5" x14ac:dyDescent="0.25">
      <c r="A710" s="4">
        <v>44184</v>
      </c>
      <c r="B710" s="4" t="s">
        <v>235</v>
      </c>
      <c r="C710" s="5" t="s">
        <v>189</v>
      </c>
      <c r="D710" s="5" t="s">
        <v>173</v>
      </c>
      <c r="E710" s="5" t="s">
        <v>182</v>
      </c>
    </row>
    <row r="711" spans="1:5" x14ac:dyDescent="0.25">
      <c r="A711" s="4">
        <v>44185</v>
      </c>
      <c r="B711" s="4" t="s">
        <v>234</v>
      </c>
      <c r="C711" s="5" t="s">
        <v>173</v>
      </c>
      <c r="D711" s="5" t="s">
        <v>180</v>
      </c>
      <c r="E711" s="5" t="s">
        <v>189</v>
      </c>
    </row>
    <row r="712" spans="1:5" x14ac:dyDescent="0.25">
      <c r="A712" s="4">
        <v>44185</v>
      </c>
      <c r="B712" s="4" t="s">
        <v>235</v>
      </c>
      <c r="C712" s="5" t="s">
        <v>173</v>
      </c>
      <c r="D712" s="5" t="s">
        <v>180</v>
      </c>
      <c r="E712" s="5" t="s">
        <v>189</v>
      </c>
    </row>
    <row r="713" spans="1:5" x14ac:dyDescent="0.25">
      <c r="A713" s="4">
        <v>44186</v>
      </c>
      <c r="B713" s="4" t="s">
        <v>234</v>
      </c>
      <c r="C713" s="5" t="s">
        <v>184</v>
      </c>
      <c r="D713" s="5" t="s">
        <v>185</v>
      </c>
      <c r="E713" s="5"/>
    </row>
    <row r="714" spans="1:5" x14ac:dyDescent="0.25">
      <c r="A714" s="4">
        <v>44186</v>
      </c>
      <c r="B714" s="4" t="s">
        <v>235</v>
      </c>
      <c r="C714" s="5" t="s">
        <v>184</v>
      </c>
      <c r="D714" s="5" t="s">
        <v>185</v>
      </c>
      <c r="E714" s="5"/>
    </row>
    <row r="715" spans="1:5" x14ac:dyDescent="0.25">
      <c r="A715" s="4">
        <v>44187</v>
      </c>
      <c r="B715" s="4" t="s">
        <v>234</v>
      </c>
      <c r="C715" s="5" t="s">
        <v>189</v>
      </c>
      <c r="D715" s="5" t="s">
        <v>180</v>
      </c>
      <c r="E715" s="5"/>
    </row>
    <row r="716" spans="1:5" x14ac:dyDescent="0.25">
      <c r="A716" s="4">
        <v>44187</v>
      </c>
      <c r="B716" s="4" t="s">
        <v>235</v>
      </c>
      <c r="C716" s="5" t="s">
        <v>189</v>
      </c>
      <c r="D716" s="5" t="s">
        <v>180</v>
      </c>
      <c r="E716" s="5"/>
    </row>
    <row r="717" spans="1:5" x14ac:dyDescent="0.25">
      <c r="A717" s="4">
        <v>44188</v>
      </c>
      <c r="B717" s="4" t="s">
        <v>234</v>
      </c>
      <c r="C717" s="5" t="s">
        <v>191</v>
      </c>
      <c r="D717" s="5" t="s">
        <v>173</v>
      </c>
      <c r="E717" s="5"/>
    </row>
    <row r="718" spans="1:5" x14ac:dyDescent="0.25">
      <c r="A718" s="4">
        <v>44188</v>
      </c>
      <c r="B718" s="4" t="s">
        <v>235</v>
      </c>
      <c r="C718" s="5" t="s">
        <v>191</v>
      </c>
      <c r="D718" s="5" t="s">
        <v>173</v>
      </c>
      <c r="E718" s="5"/>
    </row>
    <row r="719" spans="1:5" x14ac:dyDescent="0.25">
      <c r="A719" s="4">
        <v>44189</v>
      </c>
      <c r="B719" s="4" t="s">
        <v>234</v>
      </c>
      <c r="C719" s="5" t="s">
        <v>185</v>
      </c>
      <c r="D719" s="5" t="s">
        <v>182</v>
      </c>
      <c r="E719" s="5"/>
    </row>
    <row r="720" spans="1:5" x14ac:dyDescent="0.25">
      <c r="A720" s="4">
        <v>44189</v>
      </c>
      <c r="B720" s="4" t="s">
        <v>235</v>
      </c>
      <c r="C720" s="5" t="s">
        <v>185</v>
      </c>
      <c r="D720" s="5" t="s">
        <v>182</v>
      </c>
      <c r="E720" s="5"/>
    </row>
    <row r="721" spans="1:5" x14ac:dyDescent="0.25">
      <c r="A721" s="4">
        <v>44190</v>
      </c>
      <c r="B721" s="4" t="s">
        <v>234</v>
      </c>
      <c r="C721" s="5" t="s">
        <v>184</v>
      </c>
      <c r="D721" s="5" t="s">
        <v>187</v>
      </c>
      <c r="E721" s="5"/>
    </row>
    <row r="722" spans="1:5" x14ac:dyDescent="0.25">
      <c r="A722" s="4">
        <v>44190</v>
      </c>
      <c r="B722" s="4" t="s">
        <v>235</v>
      </c>
      <c r="C722" s="5" t="s">
        <v>184</v>
      </c>
      <c r="D722" s="5" t="s">
        <v>187</v>
      </c>
      <c r="E722" s="5" t="s">
        <v>176</v>
      </c>
    </row>
    <row r="723" spans="1:5" x14ac:dyDescent="0.25">
      <c r="A723" s="4">
        <v>44191</v>
      </c>
      <c r="B723" s="4" t="s">
        <v>234</v>
      </c>
      <c r="C723" s="5" t="s">
        <v>180</v>
      </c>
      <c r="D723" s="5" t="s">
        <v>187</v>
      </c>
      <c r="E723" s="5" t="s">
        <v>176</v>
      </c>
    </row>
    <row r="724" spans="1:5" x14ac:dyDescent="0.25">
      <c r="A724" s="4">
        <v>44191</v>
      </c>
      <c r="B724" s="4" t="s">
        <v>235</v>
      </c>
      <c r="C724" s="99"/>
      <c r="D724" s="5" t="s">
        <v>187</v>
      </c>
      <c r="E724" s="5" t="s">
        <v>176</v>
      </c>
    </row>
    <row r="725" spans="1:5" x14ac:dyDescent="0.25">
      <c r="A725" s="4">
        <v>44192</v>
      </c>
      <c r="B725" s="4" t="s">
        <v>234</v>
      </c>
      <c r="C725" s="5" t="s">
        <v>185</v>
      </c>
      <c r="D725" s="5" t="s">
        <v>182</v>
      </c>
      <c r="E725" s="5" t="s">
        <v>176</v>
      </c>
    </row>
    <row r="726" spans="1:5" x14ac:dyDescent="0.25">
      <c r="A726" s="4">
        <v>44192</v>
      </c>
      <c r="B726" s="4" t="s">
        <v>235</v>
      </c>
      <c r="C726" s="5" t="s">
        <v>185</v>
      </c>
      <c r="D726" s="5" t="s">
        <v>182</v>
      </c>
      <c r="E726" s="5" t="s">
        <v>176</v>
      </c>
    </row>
    <row r="727" spans="1:5" x14ac:dyDescent="0.25">
      <c r="A727" s="4">
        <v>44193</v>
      </c>
      <c r="B727" s="4" t="s">
        <v>234</v>
      </c>
      <c r="C727" s="5" t="s">
        <v>185</v>
      </c>
      <c r="D727" s="5" t="s">
        <v>184</v>
      </c>
      <c r="E727" s="5"/>
    </row>
    <row r="728" spans="1:5" x14ac:dyDescent="0.25">
      <c r="A728" s="4">
        <v>44193</v>
      </c>
      <c r="B728" s="4" t="s">
        <v>235</v>
      </c>
      <c r="C728" s="5" t="s">
        <v>185</v>
      </c>
      <c r="D728" s="5" t="s">
        <v>180</v>
      </c>
      <c r="E728" s="5"/>
    </row>
    <row r="729" spans="1:5" x14ac:dyDescent="0.25">
      <c r="A729" s="4">
        <v>44194</v>
      </c>
      <c r="B729" s="4" t="s">
        <v>234</v>
      </c>
      <c r="C729" s="5" t="s">
        <v>180</v>
      </c>
      <c r="D729" s="5"/>
      <c r="E729" s="5"/>
    </row>
    <row r="730" spans="1:5" x14ac:dyDescent="0.25">
      <c r="A730" s="4">
        <v>44194</v>
      </c>
      <c r="B730" s="4" t="s">
        <v>235</v>
      </c>
      <c r="C730" s="5" t="s">
        <v>184</v>
      </c>
      <c r="D730" s="99"/>
      <c r="E730" s="5"/>
    </row>
    <row r="731" spans="1:5" x14ac:dyDescent="0.25">
      <c r="A731" s="4">
        <v>44195</v>
      </c>
      <c r="B731" s="4" t="s">
        <v>234</v>
      </c>
      <c r="C731" s="5" t="s">
        <v>173</v>
      </c>
      <c r="D731" s="5" t="s">
        <v>191</v>
      </c>
      <c r="E731" s="5"/>
    </row>
    <row r="732" spans="1:5" x14ac:dyDescent="0.25">
      <c r="A732" s="4">
        <v>44195</v>
      </c>
      <c r="B732" s="4" t="s">
        <v>235</v>
      </c>
      <c r="C732" s="5" t="s">
        <v>173</v>
      </c>
      <c r="D732" s="5" t="s">
        <v>191</v>
      </c>
      <c r="E732" s="5"/>
    </row>
    <row r="733" spans="1:5" x14ac:dyDescent="0.25">
      <c r="A733" s="4">
        <v>44196</v>
      </c>
      <c r="B733" s="4" t="s">
        <v>234</v>
      </c>
      <c r="C733" s="5" t="s">
        <v>182</v>
      </c>
      <c r="D733" s="5" t="s">
        <v>187</v>
      </c>
      <c r="E733" s="5"/>
    </row>
    <row r="734" spans="1:5" x14ac:dyDescent="0.25">
      <c r="A734" s="4">
        <v>44196</v>
      </c>
      <c r="B734" s="4" t="s">
        <v>235</v>
      </c>
      <c r="C734" s="5" t="s">
        <v>182</v>
      </c>
      <c r="D734" s="5" t="s">
        <v>187</v>
      </c>
      <c r="E734" s="5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peritos!$B$2:$B566</xm:f>
          </x14:formula1>
          <xm:sqref>C542</xm:sqref>
        </x14:dataValidation>
        <x14:dataValidation type="list" allowBlank="1" showInputMessage="1" showErrorMessage="1">
          <x14:formula1>
            <xm:f>peritos!$B$2:$B28</xm:f>
          </x14:formula1>
          <xm:sqref>C3:E384 D393:E734 C543:C734 C385:D386 C389:C390 C387:E388 C393:C396 C399:C541 E389:E392</xm:sqref>
        </x14:dataValidation>
        <x14:dataValidation type="list" allowBlank="1" showInputMessage="1" showErrorMessage="1">
          <x14:formula1>
            <xm:f>peritos!$B$2:$B414</xm:f>
          </x14:formula1>
          <xm:sqref>C391:D392 C397:C398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6"/>
  <sheetViews>
    <sheetView topLeftCell="A890" zoomScaleNormal="100" workbookViewId="0">
      <selection activeCell="A916" sqref="A916"/>
    </sheetView>
  </sheetViews>
  <sheetFormatPr defaultRowHeight="15" x14ac:dyDescent="0.25"/>
  <cols>
    <col min="1" max="1" width="14.28515625" bestFit="1" customWidth="1"/>
    <col min="2" max="2" width="14.42578125" customWidth="1"/>
    <col min="3" max="3" width="13.5703125" customWidth="1"/>
    <col min="4" max="4" width="13.85546875" customWidth="1"/>
    <col min="5" max="5" width="37.140625" bestFit="1" customWidth="1"/>
    <col min="6" max="6" width="13.7109375" customWidth="1"/>
    <col min="7" max="7" width="11" customWidth="1"/>
    <col min="8" max="8" width="12.42578125" customWidth="1"/>
    <col min="9" max="9" width="13" customWidth="1"/>
    <col min="10" max="10" width="11.7109375" customWidth="1"/>
    <col min="11" max="11" width="12.7109375" customWidth="1"/>
    <col min="12" max="12" width="17.28515625" customWidth="1"/>
    <col min="13" max="13" width="18.28515625" customWidth="1"/>
    <col min="14" max="14" width="30" bestFit="1" customWidth="1"/>
    <col min="15" max="15" width="34.28515625" customWidth="1"/>
    <col min="16" max="16" width="14" customWidth="1"/>
  </cols>
  <sheetData>
    <row r="1" spans="1:16" ht="27" thickBot="1" x14ac:dyDescent="0.3">
      <c r="A1" s="172" t="s">
        <v>12104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4"/>
    </row>
    <row r="2" spans="1:16" ht="20.25" thickBot="1" x14ac:dyDescent="0.3">
      <c r="A2" s="175" t="s">
        <v>12105</v>
      </c>
      <c r="B2" s="176"/>
      <c r="C2" s="176"/>
      <c r="D2" s="176"/>
      <c r="E2" s="176"/>
      <c r="F2" s="176"/>
      <c r="G2" s="177"/>
      <c r="H2" s="176" t="s">
        <v>12106</v>
      </c>
      <c r="I2" s="176"/>
      <c r="J2" s="176"/>
      <c r="K2" s="176"/>
      <c r="L2" s="176"/>
      <c r="M2" s="177"/>
      <c r="N2" s="178" t="s">
        <v>12107</v>
      </c>
      <c r="O2" s="179"/>
      <c r="P2" s="180"/>
    </row>
    <row r="3" spans="1:16" s="163" customFormat="1" ht="44.25" customHeight="1" x14ac:dyDescent="0.25">
      <c r="A3" s="163" t="s">
        <v>12108</v>
      </c>
      <c r="B3" s="163" t="s">
        <v>12109</v>
      </c>
      <c r="C3" s="163" t="s">
        <v>12110</v>
      </c>
      <c r="D3" s="163" t="s">
        <v>12111</v>
      </c>
      <c r="E3" s="163" t="s">
        <v>12112</v>
      </c>
      <c r="F3" s="163" t="s">
        <v>12113</v>
      </c>
      <c r="G3" s="163" t="s">
        <v>12114</v>
      </c>
      <c r="H3" s="163" t="s">
        <v>12115</v>
      </c>
      <c r="I3" s="163" t="s">
        <v>12116</v>
      </c>
      <c r="J3" s="163" t="s">
        <v>12117</v>
      </c>
      <c r="K3" s="163" t="s">
        <v>12118</v>
      </c>
      <c r="L3" s="163" t="s">
        <v>12119</v>
      </c>
      <c r="M3" s="163" t="s">
        <v>12120</v>
      </c>
      <c r="N3" s="163" t="s">
        <v>12121</v>
      </c>
      <c r="O3" s="163" t="s">
        <v>12122</v>
      </c>
      <c r="P3" s="163" t="s">
        <v>12123</v>
      </c>
    </row>
    <row r="4" spans="1:16" x14ac:dyDescent="0.25">
      <c r="A4" s="1">
        <v>43831</v>
      </c>
      <c r="B4" s="161">
        <v>0.29166666666666669</v>
      </c>
      <c r="C4" s="1">
        <v>43832</v>
      </c>
      <c r="D4" s="161">
        <v>0.29166666666666669</v>
      </c>
      <c r="E4" t="s">
        <v>19</v>
      </c>
      <c r="F4" t="s">
        <v>12124</v>
      </c>
      <c r="G4">
        <v>1</v>
      </c>
      <c r="H4" s="164">
        <v>2</v>
      </c>
      <c r="I4" s="165">
        <v>69908</v>
      </c>
      <c r="J4" s="165">
        <v>69925</v>
      </c>
      <c r="K4" t="s">
        <v>12125</v>
      </c>
      <c r="L4" t="s">
        <v>8129</v>
      </c>
      <c r="M4" t="s">
        <v>8129</v>
      </c>
      <c r="N4" t="s">
        <v>8257</v>
      </c>
      <c r="O4" t="s">
        <v>12126</v>
      </c>
      <c r="P4" s="1">
        <v>43832</v>
      </c>
    </row>
    <row r="5" spans="1:16" x14ac:dyDescent="0.25">
      <c r="A5" s="1">
        <v>43831</v>
      </c>
      <c r="B5" s="161">
        <v>0.29166666666666669</v>
      </c>
      <c r="C5" s="1">
        <v>43832</v>
      </c>
      <c r="D5" s="161">
        <v>0.29166666666666669</v>
      </c>
      <c r="E5" t="s">
        <v>35</v>
      </c>
      <c r="F5" t="s">
        <v>12127</v>
      </c>
      <c r="G5">
        <v>0</v>
      </c>
      <c r="H5" s="164">
        <v>4</v>
      </c>
      <c r="I5" s="165">
        <v>68956</v>
      </c>
      <c r="J5" s="165">
        <v>69003</v>
      </c>
      <c r="K5" t="s">
        <v>12128</v>
      </c>
      <c r="L5" t="s">
        <v>8129</v>
      </c>
      <c r="M5" t="s">
        <v>8129</v>
      </c>
      <c r="N5" t="s">
        <v>8257</v>
      </c>
      <c r="O5" t="s">
        <v>12126</v>
      </c>
      <c r="P5" s="1">
        <v>43832</v>
      </c>
    </row>
    <row r="6" spans="1:16" x14ac:dyDescent="0.25">
      <c r="A6" s="1">
        <v>43831</v>
      </c>
      <c r="B6" s="161">
        <v>0.29166666666666669</v>
      </c>
      <c r="C6" s="1">
        <v>43832</v>
      </c>
      <c r="D6" s="161">
        <v>0.29166666666666669</v>
      </c>
      <c r="E6" t="s">
        <v>9</v>
      </c>
      <c r="F6" t="s">
        <v>12129</v>
      </c>
      <c r="G6">
        <v>2</v>
      </c>
      <c r="H6" s="164">
        <v>6</v>
      </c>
      <c r="I6" s="165">
        <v>69925</v>
      </c>
      <c r="J6" s="165">
        <v>69003</v>
      </c>
      <c r="K6" t="s">
        <v>12128</v>
      </c>
      <c r="L6" t="s">
        <v>8129</v>
      </c>
      <c r="M6" t="s">
        <v>8129</v>
      </c>
      <c r="N6" t="s">
        <v>8257</v>
      </c>
      <c r="O6" t="s">
        <v>12126</v>
      </c>
      <c r="P6" s="1">
        <v>43832</v>
      </c>
    </row>
    <row r="7" spans="1:16" x14ac:dyDescent="0.25">
      <c r="A7" s="1">
        <v>43832</v>
      </c>
      <c r="B7" s="161">
        <v>0.29166666666666669</v>
      </c>
      <c r="C7" s="1">
        <v>43833</v>
      </c>
      <c r="D7" s="161">
        <v>0.29166666666666669</v>
      </c>
      <c r="E7" t="s">
        <v>16</v>
      </c>
      <c r="F7" t="s">
        <v>12130</v>
      </c>
      <c r="G7">
        <v>1</v>
      </c>
      <c r="H7" s="164">
        <v>6</v>
      </c>
      <c r="I7" s="165">
        <v>69003</v>
      </c>
      <c r="J7" s="165">
        <v>69120</v>
      </c>
      <c r="K7" t="s">
        <v>12128</v>
      </c>
      <c r="L7" t="s">
        <v>8129</v>
      </c>
      <c r="M7" t="s">
        <v>8129</v>
      </c>
      <c r="N7" t="s">
        <v>8257</v>
      </c>
      <c r="O7" t="s">
        <v>12126</v>
      </c>
      <c r="P7" s="1">
        <v>43839</v>
      </c>
    </row>
    <row r="8" spans="1:16" x14ac:dyDescent="0.25">
      <c r="A8" s="1">
        <v>43832</v>
      </c>
      <c r="B8" s="161">
        <v>0.29166666666666669</v>
      </c>
      <c r="C8" s="1">
        <v>43832</v>
      </c>
      <c r="D8" s="161">
        <v>0.79166666666666663</v>
      </c>
      <c r="E8" t="s">
        <v>71</v>
      </c>
      <c r="F8" t="s">
        <v>12131</v>
      </c>
      <c r="G8">
        <v>0</v>
      </c>
      <c r="H8" s="164">
        <v>2</v>
      </c>
      <c r="I8" s="165">
        <v>29352</v>
      </c>
      <c r="J8" s="165">
        <v>29352</v>
      </c>
      <c r="K8" t="s">
        <v>12132</v>
      </c>
      <c r="L8" t="s">
        <v>8129</v>
      </c>
      <c r="M8" t="s">
        <v>8129</v>
      </c>
      <c r="N8" t="s">
        <v>8257</v>
      </c>
      <c r="O8" t="s">
        <v>12126</v>
      </c>
      <c r="P8" s="1">
        <v>43839</v>
      </c>
    </row>
    <row r="9" spans="1:16" x14ac:dyDescent="0.25">
      <c r="A9" s="1">
        <v>43832</v>
      </c>
      <c r="B9" s="161">
        <v>0.29166666666666669</v>
      </c>
      <c r="C9" s="1">
        <v>43833</v>
      </c>
      <c r="D9" s="161">
        <v>0.29166666666666669</v>
      </c>
      <c r="E9" t="s">
        <v>8158</v>
      </c>
      <c r="F9" t="s">
        <v>12133</v>
      </c>
      <c r="G9">
        <v>1</v>
      </c>
      <c r="H9" s="164">
        <v>4</v>
      </c>
      <c r="I9" s="165">
        <v>69925</v>
      </c>
      <c r="J9" s="165">
        <v>69935</v>
      </c>
      <c r="K9" t="s">
        <v>12125</v>
      </c>
      <c r="L9" t="s">
        <v>8129</v>
      </c>
      <c r="M9" t="s">
        <v>8129</v>
      </c>
      <c r="N9" t="s">
        <v>8257</v>
      </c>
      <c r="O9" t="s">
        <v>12126</v>
      </c>
      <c r="P9" s="1">
        <v>43839</v>
      </c>
    </row>
    <row r="10" spans="1:16" x14ac:dyDescent="0.25">
      <c r="A10" s="1">
        <v>43832</v>
      </c>
      <c r="B10" s="161">
        <v>0.79166666666666663</v>
      </c>
      <c r="C10" s="1">
        <v>43833</v>
      </c>
      <c r="D10" s="161">
        <v>0.29166666666666669</v>
      </c>
      <c r="E10" t="s">
        <v>7</v>
      </c>
      <c r="F10" t="s">
        <v>12134</v>
      </c>
      <c r="G10">
        <v>0</v>
      </c>
      <c r="H10" s="164">
        <v>2</v>
      </c>
      <c r="I10" s="165">
        <v>29352</v>
      </c>
      <c r="J10" s="165">
        <v>29352</v>
      </c>
      <c r="K10" t="s">
        <v>12132</v>
      </c>
      <c r="L10" t="s">
        <v>8129</v>
      </c>
      <c r="M10" t="s">
        <v>8129</v>
      </c>
      <c r="N10" t="s">
        <v>8257</v>
      </c>
      <c r="O10" t="s">
        <v>12126</v>
      </c>
      <c r="P10" s="1">
        <v>43839</v>
      </c>
    </row>
    <row r="11" spans="1:16" x14ac:dyDescent="0.25">
      <c r="A11" s="1">
        <v>43833</v>
      </c>
      <c r="B11" s="161">
        <v>0.29166666666666669</v>
      </c>
      <c r="C11" s="1">
        <v>43834</v>
      </c>
      <c r="D11" s="161">
        <v>0.29166666666666669</v>
      </c>
      <c r="E11" t="s">
        <v>72</v>
      </c>
      <c r="F11" t="s">
        <v>12135</v>
      </c>
      <c r="G11">
        <v>1</v>
      </c>
      <c r="H11" s="164">
        <v>6</v>
      </c>
      <c r="I11" s="165">
        <v>69003</v>
      </c>
      <c r="J11" s="165">
        <v>69226</v>
      </c>
      <c r="K11" t="s">
        <v>12128</v>
      </c>
      <c r="L11" t="s">
        <v>8129</v>
      </c>
      <c r="M11" t="s">
        <v>8129</v>
      </c>
      <c r="N11" t="s">
        <v>8257</v>
      </c>
      <c r="O11" t="s">
        <v>12126</v>
      </c>
      <c r="P11" s="1">
        <v>43839</v>
      </c>
    </row>
    <row r="12" spans="1:16" x14ac:dyDescent="0.25">
      <c r="A12" s="1">
        <v>43834</v>
      </c>
      <c r="B12" s="161">
        <v>0.29166666666666669</v>
      </c>
      <c r="C12" s="1">
        <v>43835</v>
      </c>
      <c r="D12" s="161">
        <v>0.29166666666666669</v>
      </c>
      <c r="E12" t="s">
        <v>9</v>
      </c>
      <c r="F12" t="s">
        <v>12129</v>
      </c>
      <c r="G12">
        <v>0</v>
      </c>
      <c r="H12" s="164">
        <v>4</v>
      </c>
      <c r="I12" s="165">
        <v>69946</v>
      </c>
      <c r="J12" s="165">
        <v>70037</v>
      </c>
      <c r="K12" t="s">
        <v>12125</v>
      </c>
      <c r="L12" t="s">
        <v>8129</v>
      </c>
      <c r="M12" t="s">
        <v>8129</v>
      </c>
      <c r="N12" t="s">
        <v>8257</v>
      </c>
      <c r="O12" t="s">
        <v>12126</v>
      </c>
      <c r="P12" s="1">
        <v>43839</v>
      </c>
    </row>
    <row r="13" spans="1:16" x14ac:dyDescent="0.25">
      <c r="A13" s="1">
        <v>43834</v>
      </c>
      <c r="B13" s="161">
        <v>0.29166666666666669</v>
      </c>
      <c r="C13" s="1">
        <v>43835</v>
      </c>
      <c r="D13" s="161">
        <v>0.29166666666666669</v>
      </c>
      <c r="E13" t="s">
        <v>23</v>
      </c>
      <c r="F13" t="s">
        <v>12136</v>
      </c>
      <c r="G13">
        <v>1</v>
      </c>
      <c r="H13" s="164">
        <v>6</v>
      </c>
      <c r="I13" s="165">
        <v>69226</v>
      </c>
      <c r="J13" s="165">
        <v>69276</v>
      </c>
      <c r="K13" t="s">
        <v>12128</v>
      </c>
      <c r="L13" t="s">
        <v>8129</v>
      </c>
      <c r="M13" t="s">
        <v>8132</v>
      </c>
      <c r="N13" t="s">
        <v>8257</v>
      </c>
      <c r="O13" t="s">
        <v>12126</v>
      </c>
      <c r="P13" s="1">
        <v>43839</v>
      </c>
    </row>
    <row r="14" spans="1:16" x14ac:dyDescent="0.25">
      <c r="A14" s="1">
        <v>43834</v>
      </c>
      <c r="B14" s="161">
        <v>0.29166666666666669</v>
      </c>
      <c r="C14" s="1">
        <v>43835</v>
      </c>
      <c r="D14" s="161">
        <v>0.29166666666666669</v>
      </c>
      <c r="E14" t="s">
        <v>71</v>
      </c>
      <c r="F14" t="s">
        <v>12131</v>
      </c>
      <c r="G14">
        <v>0</v>
      </c>
      <c r="H14" s="164">
        <v>2</v>
      </c>
      <c r="I14" s="165">
        <v>29463</v>
      </c>
      <c r="J14" s="165">
        <v>29463</v>
      </c>
      <c r="K14" t="s">
        <v>12125</v>
      </c>
      <c r="L14" t="s">
        <v>8129</v>
      </c>
      <c r="M14" t="s">
        <v>8129</v>
      </c>
      <c r="N14" t="s">
        <v>8257</v>
      </c>
      <c r="O14" t="s">
        <v>12126</v>
      </c>
      <c r="P14" s="1">
        <v>43839</v>
      </c>
    </row>
    <row r="15" spans="1:16" x14ac:dyDescent="0.25">
      <c r="A15" s="1">
        <v>43835</v>
      </c>
      <c r="B15" s="161">
        <v>0.29166666666666669</v>
      </c>
      <c r="C15" s="1">
        <v>43836</v>
      </c>
      <c r="D15" s="161">
        <v>0.29166666666666669</v>
      </c>
      <c r="E15" t="s">
        <v>68</v>
      </c>
      <c r="F15" t="s">
        <v>12137</v>
      </c>
      <c r="G15">
        <v>2</v>
      </c>
      <c r="H15" s="164">
        <v>2</v>
      </c>
      <c r="I15" s="165">
        <v>29463</v>
      </c>
      <c r="J15" s="165">
        <v>29463</v>
      </c>
      <c r="K15" t="s">
        <v>12125</v>
      </c>
      <c r="L15" t="s">
        <v>8129</v>
      </c>
      <c r="M15" t="s">
        <v>8129</v>
      </c>
      <c r="N15" t="s">
        <v>8257</v>
      </c>
      <c r="O15" t="s">
        <v>12126</v>
      </c>
      <c r="P15" s="1">
        <v>43839</v>
      </c>
    </row>
    <row r="16" spans="1:16" x14ac:dyDescent="0.25">
      <c r="A16" s="1">
        <v>43835</v>
      </c>
      <c r="B16" s="161">
        <v>0.29166666666666669</v>
      </c>
      <c r="C16" s="1">
        <v>43836</v>
      </c>
      <c r="D16" s="161">
        <v>0.29166666666666669</v>
      </c>
      <c r="E16" t="s">
        <v>9</v>
      </c>
      <c r="F16" t="s">
        <v>12129</v>
      </c>
      <c r="G16">
        <v>0</v>
      </c>
      <c r="H16" s="164">
        <v>4</v>
      </c>
      <c r="I16" s="165">
        <v>70037</v>
      </c>
      <c r="J16" s="165">
        <v>70138</v>
      </c>
      <c r="K16" t="s">
        <v>12125</v>
      </c>
      <c r="L16" t="s">
        <v>8129</v>
      </c>
      <c r="M16" t="s">
        <v>8129</v>
      </c>
      <c r="N16" t="s">
        <v>8257</v>
      </c>
      <c r="O16" t="s">
        <v>12126</v>
      </c>
      <c r="P16" s="1">
        <v>43839</v>
      </c>
    </row>
    <row r="17" spans="1:16" x14ac:dyDescent="0.25">
      <c r="A17" s="1">
        <v>43835</v>
      </c>
      <c r="B17" s="161">
        <v>0.29166666666666669</v>
      </c>
      <c r="C17" s="1">
        <v>43836</v>
      </c>
      <c r="D17" s="161">
        <v>0.29166666666666669</v>
      </c>
      <c r="E17" t="s">
        <v>72</v>
      </c>
      <c r="F17" t="s">
        <v>12135</v>
      </c>
      <c r="G17">
        <v>2</v>
      </c>
      <c r="H17" s="164">
        <v>6</v>
      </c>
      <c r="I17" s="165">
        <v>69276</v>
      </c>
      <c r="J17" s="165">
        <v>69433</v>
      </c>
      <c r="K17" t="s">
        <v>12128</v>
      </c>
      <c r="L17" t="s">
        <v>8129</v>
      </c>
      <c r="M17" t="s">
        <v>8129</v>
      </c>
      <c r="N17" t="s">
        <v>8257</v>
      </c>
      <c r="O17" t="s">
        <v>12126</v>
      </c>
      <c r="P17" s="1">
        <v>43839</v>
      </c>
    </row>
    <row r="18" spans="1:16" x14ac:dyDescent="0.25">
      <c r="A18" s="1">
        <v>43836</v>
      </c>
      <c r="B18" s="161">
        <v>0.29166666666666669</v>
      </c>
      <c r="C18" s="1">
        <v>43837</v>
      </c>
      <c r="D18" s="161">
        <v>0.29166666666666669</v>
      </c>
      <c r="E18" t="s">
        <v>44</v>
      </c>
      <c r="F18" t="s">
        <v>12138</v>
      </c>
      <c r="G18">
        <v>1</v>
      </c>
      <c r="H18" s="164">
        <v>6</v>
      </c>
      <c r="I18" s="165">
        <v>69433</v>
      </c>
      <c r="J18" s="165">
        <v>69472</v>
      </c>
      <c r="K18" t="s">
        <v>12128</v>
      </c>
      <c r="L18" t="s">
        <v>8129</v>
      </c>
      <c r="M18" t="s">
        <v>8129</v>
      </c>
      <c r="N18" t="s">
        <v>8257</v>
      </c>
      <c r="O18" t="s">
        <v>12126</v>
      </c>
      <c r="P18" s="1">
        <v>43839</v>
      </c>
    </row>
    <row r="19" spans="1:16" x14ac:dyDescent="0.25">
      <c r="A19" s="1">
        <v>43836</v>
      </c>
      <c r="B19" s="161">
        <v>0.29166666666666669</v>
      </c>
      <c r="C19" s="1">
        <v>43837</v>
      </c>
      <c r="D19" s="161">
        <v>0.29166666666666669</v>
      </c>
      <c r="E19" t="s">
        <v>71</v>
      </c>
      <c r="F19" t="s">
        <v>12131</v>
      </c>
      <c r="G19">
        <v>3</v>
      </c>
      <c r="H19" s="164">
        <v>4</v>
      </c>
      <c r="I19" s="165">
        <v>70138</v>
      </c>
      <c r="J19" s="165">
        <v>70158</v>
      </c>
      <c r="K19" t="s">
        <v>12125</v>
      </c>
      <c r="L19" t="s">
        <v>8129</v>
      </c>
      <c r="M19" t="s">
        <v>8132</v>
      </c>
      <c r="N19" t="s">
        <v>8257</v>
      </c>
      <c r="O19" t="s">
        <v>12126</v>
      </c>
      <c r="P19" s="1">
        <v>43839</v>
      </c>
    </row>
    <row r="20" spans="1:16" x14ac:dyDescent="0.25">
      <c r="A20" s="1">
        <v>43836</v>
      </c>
      <c r="B20" s="161">
        <v>0.29166666666666669</v>
      </c>
      <c r="C20" s="1">
        <v>43837</v>
      </c>
      <c r="D20" s="161">
        <v>0.29166666666666669</v>
      </c>
      <c r="E20" t="s">
        <v>8158</v>
      </c>
      <c r="F20" t="s">
        <v>12133</v>
      </c>
      <c r="G20">
        <v>0</v>
      </c>
      <c r="H20" s="164">
        <v>2</v>
      </c>
      <c r="I20" s="165">
        <v>29463</v>
      </c>
      <c r="J20" s="165">
        <v>29474</v>
      </c>
      <c r="K20" t="s">
        <v>12132</v>
      </c>
      <c r="L20" t="s">
        <v>8129</v>
      </c>
      <c r="M20" t="s">
        <v>8129</v>
      </c>
      <c r="N20" t="s">
        <v>8257</v>
      </c>
      <c r="O20" t="s">
        <v>12126</v>
      </c>
      <c r="P20" s="1">
        <v>43839</v>
      </c>
    </row>
    <row r="21" spans="1:16" x14ac:dyDescent="0.25">
      <c r="A21" s="1">
        <v>43837</v>
      </c>
      <c r="B21" s="161">
        <v>0.29166666666666669</v>
      </c>
      <c r="C21" s="1">
        <v>43838</v>
      </c>
      <c r="D21" s="161">
        <v>0.29166666666666669</v>
      </c>
      <c r="E21" t="s">
        <v>72</v>
      </c>
      <c r="F21" t="s">
        <v>12135</v>
      </c>
      <c r="G21">
        <v>2</v>
      </c>
      <c r="H21" s="164">
        <v>6</v>
      </c>
      <c r="I21" s="165">
        <v>69472</v>
      </c>
      <c r="J21" s="165">
        <v>69518</v>
      </c>
      <c r="K21" t="s">
        <v>12139</v>
      </c>
      <c r="L21" t="s">
        <v>8129</v>
      </c>
      <c r="M21" t="s">
        <v>8129</v>
      </c>
      <c r="N21" t="s">
        <v>8257</v>
      </c>
      <c r="O21" t="s">
        <v>12126</v>
      </c>
      <c r="P21" s="1">
        <v>43839</v>
      </c>
    </row>
    <row r="22" spans="1:16" x14ac:dyDescent="0.25">
      <c r="A22" s="1">
        <v>43837</v>
      </c>
      <c r="B22" s="161">
        <v>0.29166666666666669</v>
      </c>
      <c r="C22" s="1">
        <v>43838</v>
      </c>
      <c r="D22" s="161">
        <v>0.29166666666666669</v>
      </c>
      <c r="E22" t="s">
        <v>25</v>
      </c>
      <c r="F22" t="s">
        <v>12140</v>
      </c>
      <c r="G22">
        <v>2</v>
      </c>
      <c r="H22" s="164">
        <v>4</v>
      </c>
      <c r="I22" s="165">
        <v>70158</v>
      </c>
      <c r="J22" s="165">
        <v>70272</v>
      </c>
      <c r="K22" t="s">
        <v>12141</v>
      </c>
      <c r="L22" t="s">
        <v>8129</v>
      </c>
      <c r="M22" t="s">
        <v>8129</v>
      </c>
      <c r="N22" t="s">
        <v>8257</v>
      </c>
      <c r="O22" t="s">
        <v>12126</v>
      </c>
      <c r="P22" s="1">
        <v>43839</v>
      </c>
    </row>
    <row r="23" spans="1:16" x14ac:dyDescent="0.25">
      <c r="A23" s="1">
        <v>43837</v>
      </c>
      <c r="B23" s="161">
        <v>0.79166666666666663</v>
      </c>
      <c r="C23" s="1">
        <v>43838</v>
      </c>
      <c r="D23" s="161">
        <v>0.29166666666666669</v>
      </c>
      <c r="E23" t="s">
        <v>7</v>
      </c>
      <c r="F23" t="s">
        <v>12134</v>
      </c>
      <c r="G23">
        <v>0</v>
      </c>
      <c r="H23" s="164">
        <v>2</v>
      </c>
      <c r="I23" s="165">
        <v>29474</v>
      </c>
      <c r="J23" s="165">
        <v>29533</v>
      </c>
      <c r="K23" t="s">
        <v>12125</v>
      </c>
      <c r="L23" t="s">
        <v>8129</v>
      </c>
      <c r="M23" t="s">
        <v>8129</v>
      </c>
      <c r="N23" t="s">
        <v>8257</v>
      </c>
      <c r="O23" t="s">
        <v>12126</v>
      </c>
      <c r="P23" s="1">
        <v>43839</v>
      </c>
    </row>
    <row r="24" spans="1:16" x14ac:dyDescent="0.25">
      <c r="A24" s="1">
        <v>43838</v>
      </c>
      <c r="B24" s="161">
        <v>0.29166666666666669</v>
      </c>
      <c r="C24" s="1">
        <v>43839</v>
      </c>
      <c r="D24" s="161">
        <v>0.29166666666666669</v>
      </c>
      <c r="E24" t="s">
        <v>8158</v>
      </c>
      <c r="F24" t="s">
        <v>12133</v>
      </c>
      <c r="G24">
        <v>2</v>
      </c>
      <c r="H24" s="164">
        <v>6</v>
      </c>
      <c r="I24" s="165">
        <v>69518</v>
      </c>
      <c r="J24" s="165">
        <v>69649</v>
      </c>
      <c r="K24" t="s">
        <v>12128</v>
      </c>
      <c r="L24" t="s">
        <v>8129</v>
      </c>
      <c r="M24" t="s">
        <v>8129</v>
      </c>
      <c r="N24" t="s">
        <v>8257</v>
      </c>
      <c r="O24" t="s">
        <v>12126</v>
      </c>
      <c r="P24" s="1">
        <v>43839</v>
      </c>
    </row>
    <row r="25" spans="1:16" x14ac:dyDescent="0.25">
      <c r="A25" s="1">
        <v>43838</v>
      </c>
      <c r="B25" s="161">
        <v>0.29166666666666669</v>
      </c>
      <c r="C25" s="1">
        <v>43839</v>
      </c>
      <c r="D25" s="161">
        <v>0.29166666666666669</v>
      </c>
      <c r="E25" t="s">
        <v>71</v>
      </c>
      <c r="F25" t="s">
        <v>12131</v>
      </c>
      <c r="G25">
        <v>2</v>
      </c>
      <c r="H25" s="164">
        <v>4</v>
      </c>
      <c r="I25" s="165">
        <v>70272</v>
      </c>
      <c r="J25" s="165">
        <v>70306</v>
      </c>
      <c r="K25" t="s">
        <v>12125</v>
      </c>
      <c r="L25" t="s">
        <v>8129</v>
      </c>
      <c r="M25" t="s">
        <v>8129</v>
      </c>
      <c r="N25" t="s">
        <v>8257</v>
      </c>
      <c r="O25" t="s">
        <v>12126</v>
      </c>
      <c r="P25" s="1">
        <v>43839</v>
      </c>
    </row>
    <row r="26" spans="1:16" x14ac:dyDescent="0.25">
      <c r="A26" s="1">
        <v>43838</v>
      </c>
      <c r="B26" s="161">
        <v>0.79166666666666663</v>
      </c>
      <c r="C26" s="1">
        <v>43839</v>
      </c>
      <c r="D26" s="161">
        <v>0.29166666666666669</v>
      </c>
      <c r="E26" t="s">
        <v>7</v>
      </c>
      <c r="F26" t="s">
        <v>12134</v>
      </c>
      <c r="G26">
        <v>3</v>
      </c>
      <c r="H26" s="164">
        <v>2</v>
      </c>
      <c r="I26" s="165">
        <v>29533</v>
      </c>
      <c r="J26" s="165">
        <v>29574</v>
      </c>
      <c r="K26" t="s">
        <v>12132</v>
      </c>
      <c r="L26" t="s">
        <v>8129</v>
      </c>
      <c r="M26" t="s">
        <v>8129</v>
      </c>
      <c r="N26" t="s">
        <v>8257</v>
      </c>
      <c r="O26" t="s">
        <v>12126</v>
      </c>
      <c r="P26" s="1">
        <v>43839</v>
      </c>
    </row>
    <row r="27" spans="1:16" x14ac:dyDescent="0.25">
      <c r="A27" s="1">
        <v>43839</v>
      </c>
      <c r="B27" s="161">
        <v>0.29166666666666669</v>
      </c>
      <c r="C27" s="1">
        <v>43839</v>
      </c>
      <c r="D27" s="161">
        <v>0.29166666666666669</v>
      </c>
      <c r="E27" t="s">
        <v>25</v>
      </c>
      <c r="F27" t="s">
        <v>12140</v>
      </c>
      <c r="G27">
        <v>1</v>
      </c>
      <c r="H27" s="164">
        <v>6</v>
      </c>
      <c r="I27" s="165">
        <v>69649</v>
      </c>
      <c r="J27" s="165">
        <v>69649</v>
      </c>
      <c r="K27" t="s">
        <v>12125</v>
      </c>
      <c r="L27" t="s">
        <v>8129</v>
      </c>
      <c r="M27" t="s">
        <v>8129</v>
      </c>
      <c r="N27" t="s">
        <v>8257</v>
      </c>
      <c r="O27" t="s">
        <v>12126</v>
      </c>
      <c r="P27" s="1">
        <v>43843</v>
      </c>
    </row>
    <row r="28" spans="1:16" x14ac:dyDescent="0.25">
      <c r="A28" s="1">
        <v>43839</v>
      </c>
      <c r="B28" s="161">
        <v>0.29166666666666669</v>
      </c>
      <c r="C28" s="1">
        <v>43840</v>
      </c>
      <c r="D28" s="161">
        <v>0.29166666666666669</v>
      </c>
      <c r="E28" t="s">
        <v>72</v>
      </c>
      <c r="F28" t="s">
        <v>12135</v>
      </c>
      <c r="G28">
        <v>0</v>
      </c>
      <c r="H28" s="164">
        <v>4</v>
      </c>
      <c r="I28" s="165">
        <v>70306</v>
      </c>
      <c r="J28" s="165">
        <v>70396</v>
      </c>
      <c r="K28" t="s">
        <v>12142</v>
      </c>
      <c r="L28" t="s">
        <v>8129</v>
      </c>
      <c r="M28" t="s">
        <v>8129</v>
      </c>
      <c r="N28" t="s">
        <v>8257</v>
      </c>
      <c r="O28" t="s">
        <v>12126</v>
      </c>
      <c r="P28" s="1">
        <v>43843</v>
      </c>
    </row>
    <row r="29" spans="1:16" x14ac:dyDescent="0.25">
      <c r="A29" s="1">
        <v>43839</v>
      </c>
      <c r="B29" s="161">
        <v>0.79166666666666663</v>
      </c>
      <c r="C29" s="1">
        <v>43839</v>
      </c>
      <c r="D29" s="161">
        <v>0.29166666666666669</v>
      </c>
      <c r="E29" t="s">
        <v>7</v>
      </c>
      <c r="F29" t="s">
        <v>12134</v>
      </c>
      <c r="G29">
        <v>0</v>
      </c>
      <c r="H29" s="164">
        <v>2</v>
      </c>
      <c r="I29" s="165">
        <v>29574</v>
      </c>
      <c r="J29" s="165">
        <v>29574</v>
      </c>
      <c r="K29" t="s">
        <v>12142</v>
      </c>
      <c r="L29" t="s">
        <v>8129</v>
      </c>
      <c r="M29" t="s">
        <v>8129</v>
      </c>
      <c r="N29" t="s">
        <v>8257</v>
      </c>
      <c r="O29" t="s">
        <v>12126</v>
      </c>
      <c r="P29" s="1">
        <v>43843</v>
      </c>
    </row>
    <row r="30" spans="1:16" x14ac:dyDescent="0.25">
      <c r="A30" s="1">
        <v>43840</v>
      </c>
      <c r="B30" s="161">
        <v>0.29166666666666669</v>
      </c>
      <c r="C30" s="1">
        <v>43841</v>
      </c>
      <c r="D30" s="161">
        <v>0.29166666666666669</v>
      </c>
      <c r="E30" t="s">
        <v>71</v>
      </c>
      <c r="F30" t="s">
        <v>12131</v>
      </c>
      <c r="G30">
        <v>3</v>
      </c>
      <c r="H30" s="164">
        <v>4</v>
      </c>
      <c r="I30" s="165">
        <v>70396</v>
      </c>
      <c r="J30" s="165">
        <v>70492</v>
      </c>
      <c r="K30" t="s">
        <v>12125</v>
      </c>
      <c r="L30" t="s">
        <v>8129</v>
      </c>
      <c r="M30" t="s">
        <v>8132</v>
      </c>
      <c r="N30" t="s">
        <v>8257</v>
      </c>
      <c r="O30" t="s">
        <v>12126</v>
      </c>
      <c r="P30" s="1">
        <v>43843</v>
      </c>
    </row>
    <row r="31" spans="1:16" x14ac:dyDescent="0.25">
      <c r="A31" s="1">
        <v>43840</v>
      </c>
      <c r="B31" s="161">
        <v>0.29166666666666669</v>
      </c>
      <c r="C31" s="1">
        <v>43841</v>
      </c>
      <c r="D31" s="161">
        <v>0.29166666666666669</v>
      </c>
      <c r="E31" t="s">
        <v>8158</v>
      </c>
      <c r="F31" t="s">
        <v>12133</v>
      </c>
      <c r="G31">
        <v>2</v>
      </c>
      <c r="H31" s="164">
        <v>6</v>
      </c>
      <c r="I31" s="165">
        <v>69649</v>
      </c>
      <c r="J31" s="165">
        <v>69810</v>
      </c>
      <c r="K31" t="s">
        <v>12141</v>
      </c>
      <c r="L31" t="s">
        <v>8129</v>
      </c>
      <c r="M31" t="s">
        <v>8132</v>
      </c>
      <c r="N31" t="s">
        <v>8257</v>
      </c>
      <c r="O31" t="s">
        <v>12126</v>
      </c>
      <c r="P31" s="1">
        <v>43843</v>
      </c>
    </row>
    <row r="32" spans="1:16" x14ac:dyDescent="0.25">
      <c r="A32" s="1">
        <v>43841</v>
      </c>
      <c r="B32" s="161">
        <v>0.29166666666666669</v>
      </c>
      <c r="C32" s="1">
        <v>43842</v>
      </c>
      <c r="D32" s="161">
        <v>0.29166666666666669</v>
      </c>
      <c r="E32" t="s">
        <v>71</v>
      </c>
      <c r="F32" t="s">
        <v>12131</v>
      </c>
      <c r="G32">
        <v>1</v>
      </c>
      <c r="H32" s="164">
        <v>4</v>
      </c>
      <c r="I32" s="165">
        <v>70492</v>
      </c>
      <c r="J32" s="165">
        <v>70525</v>
      </c>
      <c r="K32" t="s">
        <v>12125</v>
      </c>
      <c r="L32" t="s">
        <v>8129</v>
      </c>
      <c r="M32" t="s">
        <v>8129</v>
      </c>
      <c r="N32" t="s">
        <v>8257</v>
      </c>
      <c r="O32" t="s">
        <v>12126</v>
      </c>
      <c r="P32" s="1">
        <v>43843</v>
      </c>
    </row>
    <row r="33" spans="1:16" x14ac:dyDescent="0.25">
      <c r="A33" s="1">
        <v>43841</v>
      </c>
      <c r="B33" s="161">
        <v>0.29166666666666669</v>
      </c>
      <c r="C33" s="1">
        <v>43842</v>
      </c>
      <c r="D33" s="161">
        <v>0.29166666666666669</v>
      </c>
      <c r="E33" t="s">
        <v>72</v>
      </c>
      <c r="F33" t="s">
        <v>12135</v>
      </c>
      <c r="G33">
        <v>0</v>
      </c>
      <c r="H33" s="164">
        <v>6</v>
      </c>
      <c r="I33" s="165">
        <v>69810</v>
      </c>
      <c r="J33" s="165">
        <v>69810</v>
      </c>
      <c r="K33" t="s">
        <v>12142</v>
      </c>
      <c r="L33" t="s">
        <v>8129</v>
      </c>
      <c r="M33" t="s">
        <v>8129</v>
      </c>
      <c r="N33" t="s">
        <v>8257</v>
      </c>
      <c r="O33" t="s">
        <v>12126</v>
      </c>
      <c r="P33" s="1">
        <v>43843</v>
      </c>
    </row>
    <row r="34" spans="1:16" x14ac:dyDescent="0.25">
      <c r="A34" s="1">
        <v>43842</v>
      </c>
      <c r="B34" s="161">
        <v>0.29166666666666669</v>
      </c>
      <c r="C34" s="1">
        <v>43843</v>
      </c>
      <c r="D34" s="161">
        <v>0.29166666666666669</v>
      </c>
      <c r="E34" t="s">
        <v>8158</v>
      </c>
      <c r="F34" t="s">
        <v>12133</v>
      </c>
      <c r="G34">
        <v>2</v>
      </c>
      <c r="H34" s="164">
        <v>4</v>
      </c>
      <c r="I34" s="165">
        <v>70525</v>
      </c>
      <c r="J34" s="165">
        <v>70620</v>
      </c>
      <c r="K34" t="s">
        <v>12125</v>
      </c>
      <c r="L34" t="s">
        <v>8129</v>
      </c>
      <c r="M34" t="s">
        <v>8129</v>
      </c>
      <c r="N34" t="s">
        <v>8257</v>
      </c>
      <c r="O34" t="s">
        <v>12126</v>
      </c>
      <c r="P34" s="1">
        <v>43843</v>
      </c>
    </row>
    <row r="35" spans="1:16" x14ac:dyDescent="0.25">
      <c r="A35" s="1">
        <v>43842</v>
      </c>
      <c r="B35" s="161">
        <v>0.29166666666666669</v>
      </c>
      <c r="C35" s="1">
        <v>43843</v>
      </c>
      <c r="D35" s="161">
        <v>0.29166666666666669</v>
      </c>
      <c r="E35" t="s">
        <v>19</v>
      </c>
      <c r="F35" t="s">
        <v>12124</v>
      </c>
      <c r="G35">
        <v>1</v>
      </c>
      <c r="H35" s="164">
        <v>6</v>
      </c>
      <c r="I35" s="165">
        <v>69810</v>
      </c>
      <c r="J35" s="165">
        <v>69912</v>
      </c>
      <c r="K35" t="s">
        <v>12128</v>
      </c>
      <c r="L35" t="s">
        <v>12143</v>
      </c>
      <c r="M35" t="s">
        <v>8129</v>
      </c>
      <c r="N35" t="s">
        <v>8257</v>
      </c>
      <c r="O35" t="s">
        <v>12144</v>
      </c>
      <c r="P35" s="1">
        <v>43843</v>
      </c>
    </row>
    <row r="36" spans="1:16" x14ac:dyDescent="0.25">
      <c r="A36" s="1">
        <v>43842</v>
      </c>
      <c r="B36" s="161">
        <v>0.29166666666666669</v>
      </c>
      <c r="C36" s="1">
        <v>43843</v>
      </c>
      <c r="D36" s="161">
        <v>0.29166666666666669</v>
      </c>
      <c r="E36" t="s">
        <v>73</v>
      </c>
      <c r="F36" t="s">
        <v>12145</v>
      </c>
      <c r="G36">
        <v>1</v>
      </c>
      <c r="H36" s="164">
        <v>2</v>
      </c>
      <c r="I36" s="165">
        <v>29574</v>
      </c>
      <c r="J36" s="165">
        <v>29574</v>
      </c>
      <c r="K36" t="s">
        <v>12125</v>
      </c>
      <c r="L36" t="s">
        <v>8129</v>
      </c>
      <c r="M36" t="s">
        <v>8129</v>
      </c>
      <c r="N36" t="s">
        <v>8257</v>
      </c>
      <c r="O36" t="s">
        <v>12126</v>
      </c>
      <c r="P36" s="1">
        <v>43843</v>
      </c>
    </row>
    <row r="37" spans="1:16" x14ac:dyDescent="0.25">
      <c r="A37" s="1">
        <v>43843</v>
      </c>
      <c r="B37" s="161">
        <v>0.29166666666666669</v>
      </c>
      <c r="C37" s="1">
        <v>43844</v>
      </c>
      <c r="D37" s="161">
        <v>0.29166666666666669</v>
      </c>
      <c r="E37" t="s">
        <v>25</v>
      </c>
      <c r="F37" t="s">
        <v>12140</v>
      </c>
      <c r="G37">
        <v>1</v>
      </c>
      <c r="H37" s="164">
        <v>2</v>
      </c>
      <c r="I37" s="165">
        <v>29574</v>
      </c>
      <c r="J37" s="165">
        <v>29574</v>
      </c>
      <c r="K37" t="s">
        <v>12125</v>
      </c>
      <c r="L37" t="s">
        <v>8129</v>
      </c>
      <c r="M37" t="s">
        <v>8129</v>
      </c>
      <c r="N37" t="s">
        <v>8257</v>
      </c>
      <c r="O37" t="s">
        <v>12126</v>
      </c>
      <c r="P37" s="1">
        <v>43850</v>
      </c>
    </row>
    <row r="38" spans="1:16" x14ac:dyDescent="0.25">
      <c r="A38" s="1">
        <v>43843</v>
      </c>
      <c r="B38" s="161">
        <v>0.29166666666666669</v>
      </c>
      <c r="C38" s="1">
        <v>43844</v>
      </c>
      <c r="D38" s="161">
        <v>0.29166666666666669</v>
      </c>
      <c r="E38" t="s">
        <v>72</v>
      </c>
      <c r="F38" t="s">
        <v>12135</v>
      </c>
      <c r="G38">
        <v>1</v>
      </c>
      <c r="H38" s="164">
        <v>4</v>
      </c>
      <c r="I38" s="165">
        <v>70620</v>
      </c>
      <c r="J38" s="165">
        <v>70759</v>
      </c>
      <c r="K38" t="s">
        <v>12125</v>
      </c>
      <c r="L38" t="s">
        <v>8129</v>
      </c>
      <c r="M38" t="s">
        <v>8129</v>
      </c>
      <c r="N38" t="s">
        <v>8257</v>
      </c>
      <c r="O38" t="s">
        <v>12126</v>
      </c>
      <c r="P38" s="1">
        <v>43850</v>
      </c>
    </row>
    <row r="39" spans="1:16" x14ac:dyDescent="0.25">
      <c r="A39" s="1">
        <v>43843</v>
      </c>
      <c r="B39" s="161">
        <v>0.79166666666666663</v>
      </c>
      <c r="C39" s="1">
        <v>43844</v>
      </c>
      <c r="D39" s="161">
        <v>0.29166666666666669</v>
      </c>
      <c r="E39" t="s">
        <v>7</v>
      </c>
      <c r="F39" t="s">
        <v>12134</v>
      </c>
      <c r="G39">
        <v>0</v>
      </c>
      <c r="H39" s="164">
        <v>6</v>
      </c>
      <c r="I39" s="165">
        <v>69912</v>
      </c>
      <c r="J39" s="165">
        <v>69912</v>
      </c>
      <c r="K39" t="s">
        <v>12128</v>
      </c>
      <c r="L39" t="s">
        <v>12146</v>
      </c>
      <c r="M39" t="s">
        <v>8129</v>
      </c>
      <c r="N39" t="s">
        <v>8257</v>
      </c>
      <c r="O39" t="s">
        <v>12147</v>
      </c>
      <c r="P39" s="1">
        <v>43850</v>
      </c>
    </row>
    <row r="40" spans="1:16" x14ac:dyDescent="0.25">
      <c r="A40" s="1">
        <v>43844</v>
      </c>
      <c r="B40" s="161">
        <v>0.29166666666666669</v>
      </c>
      <c r="C40" s="1">
        <v>43845</v>
      </c>
      <c r="D40" s="161">
        <v>0.29166666666666669</v>
      </c>
      <c r="E40" t="s">
        <v>71</v>
      </c>
      <c r="F40" t="s">
        <v>12131</v>
      </c>
      <c r="G40">
        <v>2</v>
      </c>
      <c r="H40" s="164">
        <v>4</v>
      </c>
      <c r="I40" s="165">
        <v>70759</v>
      </c>
      <c r="J40" s="165">
        <v>70879</v>
      </c>
      <c r="K40" t="s">
        <v>12125</v>
      </c>
      <c r="L40" t="s">
        <v>8129</v>
      </c>
      <c r="M40" t="s">
        <v>8132</v>
      </c>
      <c r="N40" t="s">
        <v>8257</v>
      </c>
      <c r="O40" t="s">
        <v>12126</v>
      </c>
      <c r="P40" s="1">
        <v>43850</v>
      </c>
    </row>
    <row r="41" spans="1:16" x14ac:dyDescent="0.25">
      <c r="A41" s="1">
        <v>43844</v>
      </c>
      <c r="B41" s="161">
        <v>0.29166666666666669</v>
      </c>
      <c r="C41" s="1">
        <v>43845</v>
      </c>
      <c r="D41" s="161">
        <v>0.29166666666666669</v>
      </c>
      <c r="E41" t="s">
        <v>8158</v>
      </c>
      <c r="F41" t="s">
        <v>12133</v>
      </c>
      <c r="G41">
        <v>2</v>
      </c>
      <c r="H41" s="164">
        <v>6</v>
      </c>
      <c r="I41" s="165">
        <v>69912</v>
      </c>
      <c r="J41" s="165">
        <v>70026</v>
      </c>
      <c r="K41" t="s">
        <v>12148</v>
      </c>
      <c r="L41" t="s">
        <v>8129</v>
      </c>
      <c r="M41" t="s">
        <v>8129</v>
      </c>
      <c r="N41" t="s">
        <v>8257</v>
      </c>
      <c r="O41" t="s">
        <v>12126</v>
      </c>
      <c r="P41" s="1">
        <v>43850</v>
      </c>
    </row>
    <row r="42" spans="1:16" x14ac:dyDescent="0.25">
      <c r="A42" s="1">
        <v>43844</v>
      </c>
      <c r="B42" s="161">
        <v>0.79166666666666663</v>
      </c>
      <c r="C42" s="1">
        <v>43845</v>
      </c>
      <c r="D42" s="161">
        <v>0.29166666666666669</v>
      </c>
      <c r="E42" t="s">
        <v>7</v>
      </c>
      <c r="F42" t="s">
        <v>12134</v>
      </c>
      <c r="G42">
        <v>2</v>
      </c>
      <c r="H42" s="164">
        <v>2</v>
      </c>
      <c r="I42" s="165">
        <v>29574</v>
      </c>
      <c r="J42" s="165">
        <v>29641</v>
      </c>
      <c r="K42" t="s">
        <v>12128</v>
      </c>
      <c r="L42" t="s">
        <v>8129</v>
      </c>
      <c r="M42" t="s">
        <v>8129</v>
      </c>
      <c r="N42" t="s">
        <v>8257</v>
      </c>
      <c r="O42" t="s">
        <v>12126</v>
      </c>
      <c r="P42" s="1">
        <v>43850</v>
      </c>
    </row>
    <row r="43" spans="1:16" x14ac:dyDescent="0.25">
      <c r="A43" s="1">
        <v>43845</v>
      </c>
      <c r="B43" s="161">
        <v>0.29166666666666669</v>
      </c>
      <c r="C43" s="1">
        <v>43845</v>
      </c>
      <c r="D43" s="161">
        <v>0.79166666666666663</v>
      </c>
      <c r="E43" t="s">
        <v>9</v>
      </c>
      <c r="F43" t="s">
        <v>12129</v>
      </c>
      <c r="G43">
        <v>0</v>
      </c>
      <c r="H43" s="164">
        <v>6</v>
      </c>
      <c r="I43" s="165">
        <v>70026</v>
      </c>
      <c r="J43" s="165">
        <v>70026</v>
      </c>
      <c r="K43" t="s">
        <v>12128</v>
      </c>
      <c r="L43" t="s">
        <v>8129</v>
      </c>
      <c r="M43" t="s">
        <v>8129</v>
      </c>
      <c r="N43" t="s">
        <v>8257</v>
      </c>
      <c r="O43" t="s">
        <v>12126</v>
      </c>
      <c r="P43" s="1">
        <v>43850</v>
      </c>
    </row>
    <row r="44" spans="1:16" x14ac:dyDescent="0.25">
      <c r="A44" s="1">
        <v>43845</v>
      </c>
      <c r="B44" s="161">
        <v>0.79166666666666663</v>
      </c>
      <c r="C44" s="1">
        <v>43846</v>
      </c>
      <c r="D44" s="161">
        <v>0.29166666666666669</v>
      </c>
      <c r="E44" t="s">
        <v>7</v>
      </c>
      <c r="F44" t="s">
        <v>12134</v>
      </c>
      <c r="G44">
        <v>3</v>
      </c>
      <c r="H44" s="164">
        <v>6</v>
      </c>
      <c r="I44" s="165">
        <v>70026</v>
      </c>
      <c r="J44" s="165">
        <v>70184</v>
      </c>
      <c r="K44" t="s">
        <v>12149</v>
      </c>
      <c r="L44" t="s">
        <v>8129</v>
      </c>
      <c r="M44" t="s">
        <v>8129</v>
      </c>
      <c r="N44" t="s">
        <v>8257</v>
      </c>
      <c r="O44" t="s">
        <v>12126</v>
      </c>
      <c r="P44" s="1">
        <v>43850</v>
      </c>
    </row>
    <row r="45" spans="1:16" x14ac:dyDescent="0.25">
      <c r="A45" s="1">
        <v>43845</v>
      </c>
      <c r="B45" s="161">
        <v>0.29166666666666669</v>
      </c>
      <c r="C45" s="1">
        <v>43846</v>
      </c>
      <c r="D45" s="161">
        <v>0.29166666666666669</v>
      </c>
      <c r="E45" t="s">
        <v>25</v>
      </c>
      <c r="F45" t="s">
        <v>12140</v>
      </c>
      <c r="G45">
        <v>1</v>
      </c>
      <c r="H45" s="164">
        <v>4</v>
      </c>
      <c r="I45" s="165">
        <v>70879</v>
      </c>
      <c r="J45" s="165">
        <v>71028</v>
      </c>
      <c r="K45" t="s">
        <v>12149</v>
      </c>
      <c r="L45" t="s">
        <v>8129</v>
      </c>
      <c r="M45" t="s">
        <v>8129</v>
      </c>
      <c r="N45" t="s">
        <v>8257</v>
      </c>
      <c r="O45" t="s">
        <v>12126</v>
      </c>
      <c r="P45" s="1">
        <v>43850</v>
      </c>
    </row>
    <row r="46" spans="1:16" x14ac:dyDescent="0.25">
      <c r="A46" s="1">
        <v>43845</v>
      </c>
      <c r="B46" s="161">
        <v>0.29166666666666669</v>
      </c>
      <c r="C46" s="1">
        <v>43846</v>
      </c>
      <c r="D46" s="161">
        <v>0.29166666666666669</v>
      </c>
      <c r="E46" t="s">
        <v>72</v>
      </c>
      <c r="F46" t="s">
        <v>12135</v>
      </c>
      <c r="G46">
        <v>2</v>
      </c>
      <c r="H46" s="164">
        <v>2</v>
      </c>
      <c r="I46" s="165">
        <v>29641</v>
      </c>
      <c r="J46" s="165">
        <v>29722</v>
      </c>
      <c r="K46" t="s">
        <v>12125</v>
      </c>
      <c r="L46" t="s">
        <v>8129</v>
      </c>
      <c r="M46" t="s">
        <v>8129</v>
      </c>
      <c r="N46" t="s">
        <v>8257</v>
      </c>
      <c r="O46" t="s">
        <v>12126</v>
      </c>
      <c r="P46" s="1">
        <v>43850</v>
      </c>
    </row>
    <row r="47" spans="1:16" x14ac:dyDescent="0.25">
      <c r="A47" s="1">
        <v>43846</v>
      </c>
      <c r="B47" s="161">
        <v>0.29166666666666669</v>
      </c>
      <c r="C47" s="1">
        <v>43847</v>
      </c>
      <c r="D47" s="161">
        <v>0.29166666666666669</v>
      </c>
      <c r="E47" t="s">
        <v>8158</v>
      </c>
      <c r="F47" t="s">
        <v>12133</v>
      </c>
      <c r="G47">
        <v>2</v>
      </c>
      <c r="H47" s="164">
        <v>4</v>
      </c>
      <c r="I47" s="165">
        <v>71028</v>
      </c>
      <c r="J47" s="165">
        <v>71090</v>
      </c>
      <c r="K47" t="s">
        <v>12125</v>
      </c>
      <c r="L47" t="s">
        <v>8129</v>
      </c>
      <c r="M47" t="s">
        <v>8132</v>
      </c>
      <c r="N47" t="s">
        <v>8257</v>
      </c>
      <c r="O47" t="s">
        <v>12126</v>
      </c>
      <c r="P47" s="1">
        <v>43850</v>
      </c>
    </row>
    <row r="48" spans="1:16" x14ac:dyDescent="0.25">
      <c r="A48" s="1">
        <v>43846</v>
      </c>
      <c r="B48" s="161">
        <v>0.29166666666666669</v>
      </c>
      <c r="C48" s="1">
        <v>43847</v>
      </c>
      <c r="D48" s="161">
        <v>0.29166666666666669</v>
      </c>
      <c r="E48" t="s">
        <v>71</v>
      </c>
      <c r="F48" t="s">
        <v>12131</v>
      </c>
      <c r="G48">
        <v>1</v>
      </c>
      <c r="H48" s="164">
        <v>6</v>
      </c>
      <c r="I48" s="165">
        <v>70184</v>
      </c>
      <c r="J48" s="165">
        <v>70246</v>
      </c>
      <c r="K48" t="s">
        <v>12128</v>
      </c>
      <c r="L48" t="s">
        <v>8129</v>
      </c>
      <c r="M48" t="s">
        <v>8132</v>
      </c>
      <c r="N48" t="s">
        <v>8257</v>
      </c>
      <c r="O48" t="s">
        <v>12126</v>
      </c>
      <c r="P48" s="1">
        <v>43850</v>
      </c>
    </row>
    <row r="49" spans="1:16" x14ac:dyDescent="0.25">
      <c r="A49" s="1">
        <v>43846</v>
      </c>
      <c r="B49" s="161">
        <v>0.29166666666666669</v>
      </c>
      <c r="C49" s="1">
        <v>43847</v>
      </c>
      <c r="D49" s="161">
        <v>0.29166666666666669</v>
      </c>
      <c r="E49" t="s">
        <v>73</v>
      </c>
      <c r="F49" t="s">
        <v>12145</v>
      </c>
      <c r="G49">
        <v>1</v>
      </c>
      <c r="H49" s="164">
        <v>2</v>
      </c>
      <c r="I49" s="165">
        <v>29722</v>
      </c>
      <c r="J49" s="165">
        <v>29739</v>
      </c>
      <c r="K49" t="s">
        <v>12125</v>
      </c>
      <c r="L49" t="s">
        <v>8129</v>
      </c>
      <c r="M49" t="s">
        <v>8132</v>
      </c>
      <c r="N49" t="s">
        <v>8257</v>
      </c>
      <c r="O49" t="s">
        <v>12126</v>
      </c>
      <c r="P49" s="1">
        <v>43850</v>
      </c>
    </row>
    <row r="50" spans="1:16" x14ac:dyDescent="0.25">
      <c r="A50" s="1">
        <v>43847</v>
      </c>
      <c r="B50" s="161">
        <v>0.29166666666666669</v>
      </c>
      <c r="C50" s="1">
        <v>43848</v>
      </c>
      <c r="D50" s="161">
        <v>0.29166666666666669</v>
      </c>
      <c r="E50" t="s">
        <v>10</v>
      </c>
      <c r="F50" t="s">
        <v>12150</v>
      </c>
      <c r="G50">
        <v>1</v>
      </c>
      <c r="H50" s="164">
        <v>4</v>
      </c>
      <c r="I50" s="165">
        <v>71090</v>
      </c>
      <c r="J50" s="165">
        <v>71120</v>
      </c>
      <c r="K50" t="s">
        <v>12125</v>
      </c>
      <c r="L50" t="s">
        <v>8129</v>
      </c>
      <c r="M50" t="s">
        <v>8129</v>
      </c>
      <c r="N50" t="s">
        <v>8257</v>
      </c>
      <c r="O50" t="s">
        <v>12126</v>
      </c>
      <c r="P50" s="1">
        <v>43850</v>
      </c>
    </row>
    <row r="51" spans="1:16" x14ac:dyDescent="0.25">
      <c r="A51" s="1">
        <v>43847</v>
      </c>
      <c r="B51" s="161">
        <v>0.29166666666666669</v>
      </c>
      <c r="C51" s="1">
        <v>43848</v>
      </c>
      <c r="D51" s="161">
        <v>0.79166666666666663</v>
      </c>
      <c r="E51" t="s">
        <v>25</v>
      </c>
      <c r="F51" t="s">
        <v>12140</v>
      </c>
      <c r="G51">
        <v>0</v>
      </c>
      <c r="H51" s="164">
        <v>6</v>
      </c>
      <c r="I51" s="165">
        <v>70246</v>
      </c>
      <c r="J51" s="165">
        <v>70328</v>
      </c>
      <c r="K51" t="s">
        <v>12128</v>
      </c>
      <c r="L51" t="s">
        <v>8129</v>
      </c>
      <c r="M51" t="s">
        <v>8129</v>
      </c>
      <c r="N51" t="s">
        <v>8257</v>
      </c>
      <c r="O51" t="s">
        <v>12126</v>
      </c>
      <c r="P51" s="1">
        <v>43850</v>
      </c>
    </row>
    <row r="52" spans="1:16" x14ac:dyDescent="0.25">
      <c r="A52" s="1">
        <v>43847</v>
      </c>
      <c r="B52" s="161">
        <v>0.79166666666666663</v>
      </c>
      <c r="C52" s="1">
        <v>43848</v>
      </c>
      <c r="D52" s="161">
        <v>0.29166666666666669</v>
      </c>
      <c r="E52" t="s">
        <v>7</v>
      </c>
      <c r="F52" t="s">
        <v>12134</v>
      </c>
      <c r="G52">
        <v>1</v>
      </c>
      <c r="H52" s="164">
        <v>6</v>
      </c>
      <c r="I52" s="165">
        <v>70328</v>
      </c>
      <c r="J52" s="165">
        <v>70328</v>
      </c>
      <c r="K52" t="s">
        <v>12128</v>
      </c>
      <c r="L52" t="s">
        <v>8129</v>
      </c>
      <c r="M52" t="s">
        <v>8129</v>
      </c>
      <c r="N52" t="s">
        <v>8257</v>
      </c>
      <c r="O52" t="s">
        <v>12126</v>
      </c>
      <c r="P52" s="1">
        <v>43850</v>
      </c>
    </row>
    <row r="53" spans="1:16" x14ac:dyDescent="0.25">
      <c r="A53" s="1">
        <v>43847</v>
      </c>
      <c r="B53" s="161">
        <v>0.79166666666666663</v>
      </c>
      <c r="C53" s="1">
        <v>43848</v>
      </c>
      <c r="D53" s="161">
        <v>0.29166666666666669</v>
      </c>
      <c r="E53" t="s">
        <v>58</v>
      </c>
      <c r="F53" t="s">
        <v>12151</v>
      </c>
      <c r="G53">
        <v>1</v>
      </c>
      <c r="H53" s="164">
        <v>2</v>
      </c>
      <c r="I53" s="165">
        <v>29739</v>
      </c>
      <c r="J53" s="165">
        <v>29760</v>
      </c>
      <c r="K53" t="s">
        <v>12132</v>
      </c>
      <c r="L53" t="s">
        <v>8129</v>
      </c>
      <c r="M53" t="s">
        <v>8129</v>
      </c>
      <c r="N53" t="s">
        <v>8257</v>
      </c>
      <c r="O53" t="s">
        <v>12126</v>
      </c>
      <c r="P53" s="1">
        <v>43850</v>
      </c>
    </row>
    <row r="54" spans="1:16" x14ac:dyDescent="0.25">
      <c r="A54" s="1">
        <v>43848</v>
      </c>
      <c r="B54" s="161">
        <v>0.29166666666666669</v>
      </c>
      <c r="C54" s="1">
        <v>43849</v>
      </c>
      <c r="D54" s="161">
        <v>0.29166666666666669</v>
      </c>
      <c r="E54" t="s">
        <v>65</v>
      </c>
      <c r="F54" t="s">
        <v>12152</v>
      </c>
      <c r="G54">
        <v>1</v>
      </c>
      <c r="H54" s="164">
        <v>4</v>
      </c>
      <c r="I54" s="165">
        <v>71120</v>
      </c>
      <c r="J54" s="165">
        <v>71211</v>
      </c>
      <c r="K54" t="s">
        <v>12125</v>
      </c>
      <c r="L54" t="s">
        <v>8129</v>
      </c>
      <c r="M54" t="s">
        <v>8129</v>
      </c>
      <c r="N54" t="s">
        <v>8257</v>
      </c>
      <c r="O54" t="s">
        <v>12126</v>
      </c>
      <c r="P54" s="1">
        <v>43850</v>
      </c>
    </row>
    <row r="55" spans="1:16" x14ac:dyDescent="0.25">
      <c r="A55" s="1">
        <v>43848</v>
      </c>
      <c r="B55" s="161">
        <v>0.29166666666666669</v>
      </c>
      <c r="C55" s="1">
        <v>43849</v>
      </c>
      <c r="D55" s="161">
        <v>0.29166666666666669</v>
      </c>
      <c r="E55" t="s">
        <v>73</v>
      </c>
      <c r="F55" t="s">
        <v>12145</v>
      </c>
      <c r="G55">
        <v>1</v>
      </c>
      <c r="H55" s="164">
        <v>6</v>
      </c>
      <c r="I55" s="165">
        <v>70328</v>
      </c>
      <c r="J55" s="165">
        <v>70367</v>
      </c>
      <c r="K55" t="s">
        <v>12128</v>
      </c>
      <c r="L55" t="s">
        <v>8129</v>
      </c>
      <c r="M55" t="s">
        <v>8129</v>
      </c>
      <c r="N55" t="s">
        <v>8257</v>
      </c>
      <c r="O55" t="s">
        <v>12126</v>
      </c>
      <c r="P55" s="1">
        <v>43850</v>
      </c>
    </row>
    <row r="56" spans="1:16" x14ac:dyDescent="0.25">
      <c r="A56" s="1">
        <v>43848</v>
      </c>
      <c r="B56" s="161">
        <v>0.29166666666666669</v>
      </c>
      <c r="C56" s="1">
        <v>43849</v>
      </c>
      <c r="D56" s="161">
        <v>0.29166666666666669</v>
      </c>
      <c r="E56" t="s">
        <v>8158</v>
      </c>
      <c r="F56" t="s">
        <v>12133</v>
      </c>
      <c r="G56">
        <v>1</v>
      </c>
      <c r="H56" s="164">
        <v>2</v>
      </c>
      <c r="I56" s="165">
        <v>29760</v>
      </c>
      <c r="J56" s="165">
        <v>29802</v>
      </c>
      <c r="K56" t="s">
        <v>12132</v>
      </c>
      <c r="L56" t="s">
        <v>8129</v>
      </c>
      <c r="M56" t="s">
        <v>8129</v>
      </c>
      <c r="N56" t="s">
        <v>8257</v>
      </c>
      <c r="O56" t="s">
        <v>12126</v>
      </c>
      <c r="P56" s="1">
        <v>43850</v>
      </c>
    </row>
    <row r="57" spans="1:16" x14ac:dyDescent="0.25">
      <c r="A57" s="1">
        <v>43849</v>
      </c>
      <c r="B57" s="161">
        <v>0.29166666666666669</v>
      </c>
      <c r="C57" s="1">
        <v>43850</v>
      </c>
      <c r="D57" s="161">
        <v>0.29166666666666669</v>
      </c>
      <c r="E57" t="s">
        <v>35</v>
      </c>
      <c r="F57" t="s">
        <v>12127</v>
      </c>
      <c r="G57">
        <v>1</v>
      </c>
      <c r="H57" s="164">
        <v>6</v>
      </c>
      <c r="I57" s="165">
        <v>70367</v>
      </c>
      <c r="J57" s="165">
        <v>70439</v>
      </c>
      <c r="K57" t="s">
        <v>12128</v>
      </c>
      <c r="L57" t="s">
        <v>8129</v>
      </c>
      <c r="M57" t="s">
        <v>8129</v>
      </c>
      <c r="N57" t="s">
        <v>8257</v>
      </c>
      <c r="O57" t="s">
        <v>12126</v>
      </c>
      <c r="P57" s="1">
        <v>43850</v>
      </c>
    </row>
    <row r="58" spans="1:16" x14ac:dyDescent="0.25">
      <c r="A58" s="1">
        <v>43849</v>
      </c>
      <c r="B58" s="161">
        <v>0.29166666666666669</v>
      </c>
      <c r="C58" s="1">
        <v>43849</v>
      </c>
      <c r="D58" s="161">
        <v>0.79166666666666663</v>
      </c>
      <c r="E58" t="s">
        <v>8</v>
      </c>
      <c r="F58" t="s">
        <v>12153</v>
      </c>
      <c r="G58">
        <v>0</v>
      </c>
      <c r="H58" s="164">
        <v>4</v>
      </c>
      <c r="I58" s="165">
        <v>71211</v>
      </c>
      <c r="J58" s="165">
        <v>71211</v>
      </c>
      <c r="K58" t="s">
        <v>12125</v>
      </c>
      <c r="L58" t="s">
        <v>8129</v>
      </c>
      <c r="M58" t="s">
        <v>8129</v>
      </c>
      <c r="N58" t="s">
        <v>8257</v>
      </c>
      <c r="O58" t="s">
        <v>12126</v>
      </c>
      <c r="P58" s="1">
        <v>43850</v>
      </c>
    </row>
    <row r="59" spans="1:16" x14ac:dyDescent="0.25">
      <c r="A59" s="1">
        <v>43849</v>
      </c>
      <c r="B59" s="161">
        <v>0.29166666666666669</v>
      </c>
      <c r="C59" s="1">
        <v>43850</v>
      </c>
      <c r="D59" s="161">
        <v>0.29166666666666669</v>
      </c>
      <c r="E59" t="s">
        <v>7</v>
      </c>
      <c r="F59" t="s">
        <v>12134</v>
      </c>
      <c r="G59">
        <v>0</v>
      </c>
      <c r="H59" s="164">
        <v>2</v>
      </c>
      <c r="I59" s="165">
        <v>29802</v>
      </c>
      <c r="J59" s="165">
        <v>29802</v>
      </c>
      <c r="K59" t="s">
        <v>12132</v>
      </c>
      <c r="L59" t="s">
        <v>8129</v>
      </c>
      <c r="M59" t="s">
        <v>8129</v>
      </c>
      <c r="N59" t="s">
        <v>8257</v>
      </c>
      <c r="O59" t="s">
        <v>12126</v>
      </c>
      <c r="P59" s="1">
        <v>43850</v>
      </c>
    </row>
    <row r="60" spans="1:16" x14ac:dyDescent="0.25">
      <c r="A60" s="1">
        <v>43850</v>
      </c>
      <c r="B60" s="161">
        <v>0.29166666666666669</v>
      </c>
      <c r="C60" s="1">
        <v>43851</v>
      </c>
      <c r="D60" s="161">
        <v>0.29166666666666669</v>
      </c>
      <c r="E60" t="s">
        <v>71</v>
      </c>
      <c r="F60" t="s">
        <v>12131</v>
      </c>
      <c r="G60">
        <v>2</v>
      </c>
      <c r="H60" s="164">
        <v>4</v>
      </c>
      <c r="I60" s="165">
        <v>71285</v>
      </c>
      <c r="J60" s="165">
        <v>71349</v>
      </c>
      <c r="K60" t="s">
        <v>12139</v>
      </c>
      <c r="L60" t="s">
        <v>8129</v>
      </c>
      <c r="M60" t="s">
        <v>8132</v>
      </c>
      <c r="N60" t="s">
        <v>8257</v>
      </c>
      <c r="O60" t="s">
        <v>12126</v>
      </c>
      <c r="P60" s="1">
        <v>43851</v>
      </c>
    </row>
    <row r="61" spans="1:16" x14ac:dyDescent="0.25">
      <c r="A61" s="1">
        <v>43850</v>
      </c>
      <c r="B61" s="161">
        <v>0.29166666666666669</v>
      </c>
      <c r="C61" s="1">
        <v>43851</v>
      </c>
      <c r="D61" s="161">
        <v>0.29166666666666669</v>
      </c>
      <c r="E61" t="s">
        <v>73</v>
      </c>
      <c r="F61" t="s">
        <v>12145</v>
      </c>
      <c r="G61">
        <v>2</v>
      </c>
      <c r="H61" s="164">
        <v>6</v>
      </c>
      <c r="I61" s="165">
        <v>70441</v>
      </c>
      <c r="J61" s="165">
        <v>70540</v>
      </c>
      <c r="K61" t="s">
        <v>12128</v>
      </c>
      <c r="L61" t="s">
        <v>12154</v>
      </c>
      <c r="M61" t="s">
        <v>8129</v>
      </c>
      <c r="N61" t="s">
        <v>8257</v>
      </c>
      <c r="O61" t="s">
        <v>12147</v>
      </c>
      <c r="P61" s="1">
        <v>43851</v>
      </c>
    </row>
    <row r="62" spans="1:16" x14ac:dyDescent="0.25">
      <c r="A62" s="1">
        <v>43850</v>
      </c>
      <c r="B62" s="161">
        <v>0.79166666666666663</v>
      </c>
      <c r="C62" s="1">
        <v>43851</v>
      </c>
      <c r="D62" s="161">
        <v>0.29166666666666669</v>
      </c>
      <c r="E62" t="s">
        <v>7</v>
      </c>
      <c r="F62" t="s">
        <v>12134</v>
      </c>
      <c r="G62">
        <v>0</v>
      </c>
      <c r="H62" s="164">
        <v>2</v>
      </c>
      <c r="I62" s="165">
        <v>29802</v>
      </c>
      <c r="J62" s="165">
        <v>29836</v>
      </c>
      <c r="K62" t="s">
        <v>12132</v>
      </c>
      <c r="L62" t="s">
        <v>8129</v>
      </c>
      <c r="M62" t="s">
        <v>8129</v>
      </c>
      <c r="N62" t="s">
        <v>8257</v>
      </c>
      <c r="O62" t="s">
        <v>12126</v>
      </c>
      <c r="P62" s="1">
        <v>43851</v>
      </c>
    </row>
    <row r="63" spans="1:16" x14ac:dyDescent="0.25">
      <c r="A63" s="1">
        <v>43851</v>
      </c>
      <c r="B63" s="161">
        <v>0.29166666666666669</v>
      </c>
      <c r="C63" s="1">
        <v>43852</v>
      </c>
      <c r="D63" s="161">
        <v>0.29166666666666669</v>
      </c>
      <c r="E63" t="s">
        <v>21</v>
      </c>
      <c r="F63" t="s">
        <v>12155</v>
      </c>
      <c r="G63">
        <v>2</v>
      </c>
      <c r="H63" s="164">
        <v>4</v>
      </c>
      <c r="I63" s="165">
        <v>71349</v>
      </c>
      <c r="J63" s="165">
        <v>71609</v>
      </c>
      <c r="K63" t="s">
        <v>12125</v>
      </c>
      <c r="L63" t="s">
        <v>8129</v>
      </c>
      <c r="M63" t="s">
        <v>8129</v>
      </c>
      <c r="N63" t="s">
        <v>8257</v>
      </c>
      <c r="O63" t="s">
        <v>12126</v>
      </c>
      <c r="P63" s="1">
        <v>43855</v>
      </c>
    </row>
    <row r="64" spans="1:16" x14ac:dyDescent="0.25">
      <c r="A64" s="1">
        <v>43851</v>
      </c>
      <c r="B64" s="161">
        <v>0.29166666666666669</v>
      </c>
      <c r="C64" s="1">
        <v>43852</v>
      </c>
      <c r="D64" s="161">
        <v>0.29166666666666669</v>
      </c>
      <c r="E64" t="s">
        <v>25</v>
      </c>
      <c r="F64" t="s">
        <v>12140</v>
      </c>
      <c r="G64">
        <v>2</v>
      </c>
      <c r="H64" s="164">
        <v>2</v>
      </c>
      <c r="I64" s="165">
        <v>29836</v>
      </c>
      <c r="J64" s="165">
        <v>29836</v>
      </c>
      <c r="K64" t="s">
        <v>12141</v>
      </c>
      <c r="L64" t="s">
        <v>8129</v>
      </c>
      <c r="M64" t="s">
        <v>8129</v>
      </c>
      <c r="N64" t="s">
        <v>8257</v>
      </c>
      <c r="O64" t="s">
        <v>12126</v>
      </c>
      <c r="P64" s="1">
        <v>43855</v>
      </c>
    </row>
    <row r="65" spans="1:16" x14ac:dyDescent="0.25">
      <c r="A65" s="1">
        <v>43851</v>
      </c>
      <c r="B65" s="161">
        <v>0.29166666666666669</v>
      </c>
      <c r="C65" s="1">
        <v>43852</v>
      </c>
      <c r="D65" s="161">
        <v>0.29166666666666669</v>
      </c>
      <c r="E65" t="s">
        <v>10</v>
      </c>
      <c r="F65" t="s">
        <v>12150</v>
      </c>
      <c r="G65">
        <v>2</v>
      </c>
      <c r="H65" s="164">
        <v>6</v>
      </c>
      <c r="I65" s="165">
        <v>70540</v>
      </c>
      <c r="J65" s="165">
        <v>70549</v>
      </c>
      <c r="K65" t="s">
        <v>12141</v>
      </c>
      <c r="L65" t="s">
        <v>12156</v>
      </c>
      <c r="M65" t="s">
        <v>8129</v>
      </c>
      <c r="N65" t="s">
        <v>8257</v>
      </c>
      <c r="O65" t="s">
        <v>12144</v>
      </c>
      <c r="P65" s="1">
        <v>43855</v>
      </c>
    </row>
    <row r="66" spans="1:16" x14ac:dyDescent="0.25">
      <c r="A66" s="1">
        <v>43852</v>
      </c>
      <c r="B66" s="161">
        <v>0.29166666666666669</v>
      </c>
      <c r="C66" s="1">
        <v>43853</v>
      </c>
      <c r="D66" s="161">
        <v>0.29166666666666669</v>
      </c>
      <c r="E66" t="s">
        <v>73</v>
      </c>
      <c r="F66" t="s">
        <v>12145</v>
      </c>
      <c r="G66">
        <v>1</v>
      </c>
      <c r="H66" s="164">
        <v>4</v>
      </c>
      <c r="I66" s="165">
        <v>71609</v>
      </c>
      <c r="J66" s="165">
        <v>71698</v>
      </c>
      <c r="K66" t="s">
        <v>12125</v>
      </c>
      <c r="L66" t="s">
        <v>8129</v>
      </c>
      <c r="M66" t="s">
        <v>8132</v>
      </c>
      <c r="N66" t="s">
        <v>8257</v>
      </c>
      <c r="O66" t="s">
        <v>12126</v>
      </c>
      <c r="P66" s="1">
        <v>43855</v>
      </c>
    </row>
    <row r="67" spans="1:16" x14ac:dyDescent="0.25">
      <c r="A67" s="1">
        <v>43852</v>
      </c>
      <c r="B67" s="161">
        <v>0.29166666666666669</v>
      </c>
      <c r="C67" s="1">
        <v>43853</v>
      </c>
      <c r="D67" s="161">
        <v>0.29166666666666669</v>
      </c>
      <c r="E67" t="s">
        <v>71</v>
      </c>
      <c r="F67" t="s">
        <v>12131</v>
      </c>
      <c r="G67">
        <v>1</v>
      </c>
      <c r="H67" s="164">
        <v>6</v>
      </c>
      <c r="I67" s="165">
        <v>70549</v>
      </c>
      <c r="J67" s="165">
        <v>70551</v>
      </c>
      <c r="K67" t="s">
        <v>12125</v>
      </c>
      <c r="L67" t="s">
        <v>12156</v>
      </c>
      <c r="M67" t="s">
        <v>8132</v>
      </c>
      <c r="N67" t="s">
        <v>8257</v>
      </c>
      <c r="O67" t="s">
        <v>12144</v>
      </c>
      <c r="P67" s="1">
        <v>43855</v>
      </c>
    </row>
    <row r="68" spans="1:16" x14ac:dyDescent="0.25">
      <c r="A68" s="1">
        <v>43852</v>
      </c>
      <c r="B68" s="161">
        <v>0.29166666666666669</v>
      </c>
      <c r="C68" s="1">
        <v>43853</v>
      </c>
      <c r="D68" s="161">
        <v>0.29166666666666669</v>
      </c>
      <c r="E68" t="s">
        <v>8158</v>
      </c>
      <c r="F68" t="s">
        <v>12133</v>
      </c>
      <c r="G68">
        <v>0</v>
      </c>
      <c r="H68" s="164">
        <v>2</v>
      </c>
      <c r="I68" s="165">
        <v>29836</v>
      </c>
      <c r="J68" s="165">
        <v>29848</v>
      </c>
      <c r="K68" t="s">
        <v>12142</v>
      </c>
      <c r="L68" t="s">
        <v>8129</v>
      </c>
      <c r="M68" t="s">
        <v>8129</v>
      </c>
      <c r="N68" t="s">
        <v>8257</v>
      </c>
      <c r="O68" t="s">
        <v>12126</v>
      </c>
      <c r="P68" s="1">
        <v>43855</v>
      </c>
    </row>
    <row r="69" spans="1:16" x14ac:dyDescent="0.25">
      <c r="A69" s="1">
        <v>43853</v>
      </c>
      <c r="B69" s="161">
        <v>0.29166666666666669</v>
      </c>
      <c r="C69" s="1">
        <v>43853</v>
      </c>
      <c r="D69" s="161">
        <v>0.79166666666666663</v>
      </c>
      <c r="E69" t="s">
        <v>17</v>
      </c>
      <c r="F69" t="s">
        <v>12157</v>
      </c>
      <c r="G69">
        <v>2</v>
      </c>
      <c r="H69" s="164">
        <v>6</v>
      </c>
      <c r="I69" s="165">
        <v>70553</v>
      </c>
      <c r="J69" s="165"/>
      <c r="L69" t="s">
        <v>12158</v>
      </c>
      <c r="M69" t="s">
        <v>8129</v>
      </c>
      <c r="N69" t="s">
        <v>8257</v>
      </c>
      <c r="O69" t="s">
        <v>12144</v>
      </c>
      <c r="P69" s="1">
        <v>43855</v>
      </c>
    </row>
    <row r="70" spans="1:16" x14ac:dyDescent="0.25">
      <c r="A70" s="1">
        <v>43854</v>
      </c>
      <c r="B70" s="161">
        <v>0.29166666666666669</v>
      </c>
      <c r="C70" s="1">
        <v>43855</v>
      </c>
      <c r="D70" s="161">
        <v>0.29166666666666669</v>
      </c>
      <c r="E70" t="s">
        <v>73</v>
      </c>
      <c r="F70" t="s">
        <v>12145</v>
      </c>
      <c r="G70">
        <v>0</v>
      </c>
      <c r="H70" s="164">
        <v>2</v>
      </c>
      <c r="I70" s="165">
        <v>29895</v>
      </c>
      <c r="J70" s="165">
        <v>29942</v>
      </c>
      <c r="K70" t="s">
        <v>12142</v>
      </c>
      <c r="L70" t="s">
        <v>8129</v>
      </c>
      <c r="M70" t="s">
        <v>8132</v>
      </c>
      <c r="N70" t="s">
        <v>8257</v>
      </c>
      <c r="O70" t="s">
        <v>12126</v>
      </c>
      <c r="P70" s="1">
        <v>43855</v>
      </c>
    </row>
    <row r="71" spans="1:16" x14ac:dyDescent="0.25">
      <c r="A71" s="1">
        <v>43854</v>
      </c>
      <c r="B71" s="161">
        <v>0.29166666666666669</v>
      </c>
      <c r="C71" s="1">
        <v>43855</v>
      </c>
      <c r="D71" s="161">
        <v>0.29166666666666669</v>
      </c>
      <c r="E71" t="s">
        <v>71</v>
      </c>
      <c r="F71" t="s">
        <v>12131</v>
      </c>
      <c r="G71">
        <v>0</v>
      </c>
      <c r="H71" s="164">
        <v>6</v>
      </c>
      <c r="I71" s="165">
        <v>70593</v>
      </c>
      <c r="J71" s="165">
        <v>70616</v>
      </c>
      <c r="K71" t="s">
        <v>12142</v>
      </c>
      <c r="L71" t="s">
        <v>12159</v>
      </c>
      <c r="M71" t="s">
        <v>8129</v>
      </c>
      <c r="N71" t="s">
        <v>8257</v>
      </c>
      <c r="O71" t="s">
        <v>12147</v>
      </c>
      <c r="P71" s="1">
        <v>43855</v>
      </c>
    </row>
    <row r="72" spans="1:16" x14ac:dyDescent="0.25">
      <c r="A72" s="1">
        <v>43854</v>
      </c>
      <c r="B72" s="161">
        <v>0.79166666666666663</v>
      </c>
      <c r="C72" s="1">
        <v>43855</v>
      </c>
      <c r="D72" s="161">
        <v>0.29166666666666669</v>
      </c>
      <c r="E72" t="s">
        <v>7</v>
      </c>
      <c r="F72" t="s">
        <v>12134</v>
      </c>
      <c r="G72">
        <v>0</v>
      </c>
      <c r="H72" s="164">
        <v>4</v>
      </c>
      <c r="I72" s="165">
        <v>71698</v>
      </c>
      <c r="J72" s="165">
        <v>71879</v>
      </c>
      <c r="K72" t="s">
        <v>12142</v>
      </c>
      <c r="L72" t="s">
        <v>8129</v>
      </c>
      <c r="M72" t="s">
        <v>8129</v>
      </c>
      <c r="N72" t="s">
        <v>8257</v>
      </c>
      <c r="O72" t="s">
        <v>12126</v>
      </c>
      <c r="P72" s="1">
        <v>43855</v>
      </c>
    </row>
    <row r="73" spans="1:16" x14ac:dyDescent="0.25">
      <c r="A73" s="1">
        <v>43855</v>
      </c>
      <c r="B73" s="161">
        <v>0.29166666666666669</v>
      </c>
      <c r="C73" s="1">
        <v>43856</v>
      </c>
      <c r="D73" s="161">
        <v>0.29166666666666669</v>
      </c>
      <c r="E73" t="s">
        <v>24</v>
      </c>
      <c r="F73" t="s">
        <v>12160</v>
      </c>
      <c r="G73">
        <v>1</v>
      </c>
      <c r="H73" s="164">
        <v>2</v>
      </c>
      <c r="I73" s="165">
        <v>29942</v>
      </c>
      <c r="J73" s="165">
        <v>29974</v>
      </c>
      <c r="K73" t="s">
        <v>12132</v>
      </c>
      <c r="L73" t="s">
        <v>8129</v>
      </c>
      <c r="M73" t="s">
        <v>8129</v>
      </c>
      <c r="N73" t="s">
        <v>8257</v>
      </c>
      <c r="O73" t="s">
        <v>12126</v>
      </c>
      <c r="P73" s="1">
        <v>43867</v>
      </c>
    </row>
    <row r="74" spans="1:16" x14ac:dyDescent="0.25">
      <c r="A74" s="1">
        <v>43855</v>
      </c>
      <c r="B74" s="161">
        <v>0.29166666666666669</v>
      </c>
      <c r="C74" s="1">
        <v>43856</v>
      </c>
      <c r="D74" s="161">
        <v>0.29166666666666669</v>
      </c>
      <c r="E74" t="s">
        <v>10</v>
      </c>
      <c r="F74" t="s">
        <v>12150</v>
      </c>
      <c r="G74">
        <v>2</v>
      </c>
      <c r="H74" s="164">
        <v>4</v>
      </c>
      <c r="I74" s="165">
        <v>71879</v>
      </c>
      <c r="J74" s="165">
        <v>71989</v>
      </c>
      <c r="K74" t="s">
        <v>12125</v>
      </c>
      <c r="L74" t="s">
        <v>8129</v>
      </c>
      <c r="M74" t="s">
        <v>8129</v>
      </c>
      <c r="N74" t="s">
        <v>8257</v>
      </c>
      <c r="O74" t="s">
        <v>12126</v>
      </c>
      <c r="P74" s="1">
        <v>43867</v>
      </c>
    </row>
    <row r="75" spans="1:16" x14ac:dyDescent="0.25">
      <c r="A75" s="1">
        <v>43855</v>
      </c>
      <c r="B75" s="161">
        <v>0.29166666666666669</v>
      </c>
      <c r="C75" s="1">
        <v>43856</v>
      </c>
      <c r="D75" s="161">
        <v>0.29166666666666669</v>
      </c>
      <c r="E75" t="s">
        <v>11</v>
      </c>
      <c r="F75" t="s">
        <v>12161</v>
      </c>
      <c r="G75">
        <v>2</v>
      </c>
      <c r="H75" s="164">
        <v>6</v>
      </c>
      <c r="I75" s="165">
        <v>70616</v>
      </c>
      <c r="J75" s="165">
        <v>70667</v>
      </c>
      <c r="K75" t="s">
        <v>12128</v>
      </c>
      <c r="L75" t="s">
        <v>8129</v>
      </c>
      <c r="M75" t="s">
        <v>8129</v>
      </c>
      <c r="N75" t="s">
        <v>8257</v>
      </c>
      <c r="O75" t="s">
        <v>12126</v>
      </c>
      <c r="P75" s="1">
        <v>43867</v>
      </c>
    </row>
    <row r="76" spans="1:16" x14ac:dyDescent="0.25">
      <c r="A76" s="1">
        <v>43491</v>
      </c>
      <c r="B76" s="161">
        <v>0.79166666666666663</v>
      </c>
      <c r="C76" s="1">
        <v>43492</v>
      </c>
      <c r="D76" s="161">
        <v>0.29166666666666669</v>
      </c>
      <c r="E76" t="s">
        <v>8</v>
      </c>
      <c r="F76" t="s">
        <v>12153</v>
      </c>
      <c r="G76">
        <v>0</v>
      </c>
      <c r="H76" s="164">
        <v>4</v>
      </c>
      <c r="I76" s="165">
        <v>72147</v>
      </c>
      <c r="J76" s="165">
        <v>72164</v>
      </c>
      <c r="K76" t="s">
        <v>12125</v>
      </c>
      <c r="L76" t="s">
        <v>12162</v>
      </c>
      <c r="M76" t="s">
        <v>8129</v>
      </c>
      <c r="N76" t="s">
        <v>8257</v>
      </c>
      <c r="O76" t="s">
        <v>12163</v>
      </c>
      <c r="P76" s="1">
        <v>43867</v>
      </c>
    </row>
    <row r="77" spans="1:16" x14ac:dyDescent="0.25">
      <c r="A77" s="1">
        <v>43857</v>
      </c>
      <c r="B77" s="161">
        <v>0.29166666666666669</v>
      </c>
      <c r="C77" s="1">
        <v>43858</v>
      </c>
      <c r="D77" s="161">
        <v>0.29166666666666669</v>
      </c>
      <c r="E77" t="s">
        <v>10</v>
      </c>
      <c r="F77" t="s">
        <v>12150</v>
      </c>
      <c r="G77">
        <v>1</v>
      </c>
      <c r="H77" s="164">
        <v>2</v>
      </c>
      <c r="I77" s="165">
        <v>29974</v>
      </c>
      <c r="J77" s="165">
        <v>29974</v>
      </c>
      <c r="K77" t="s">
        <v>12142</v>
      </c>
      <c r="L77" t="s">
        <v>8129</v>
      </c>
      <c r="M77" t="s">
        <v>8129</v>
      </c>
      <c r="N77" t="s">
        <v>8257</v>
      </c>
      <c r="O77" t="s">
        <v>12126</v>
      </c>
      <c r="P77" s="1">
        <v>43867</v>
      </c>
    </row>
    <row r="78" spans="1:16" x14ac:dyDescent="0.25">
      <c r="A78" s="1">
        <v>43857</v>
      </c>
      <c r="B78" s="161">
        <v>0.29166666666666669</v>
      </c>
      <c r="C78" s="1">
        <v>43858</v>
      </c>
      <c r="D78" s="161">
        <v>0.29166666666666669</v>
      </c>
      <c r="E78" t="s">
        <v>25</v>
      </c>
      <c r="F78" t="s">
        <v>12140</v>
      </c>
      <c r="G78">
        <v>1</v>
      </c>
      <c r="H78" s="164">
        <v>4</v>
      </c>
      <c r="I78" s="165">
        <v>72164</v>
      </c>
      <c r="J78" s="165">
        <v>72273</v>
      </c>
      <c r="K78" t="s">
        <v>12125</v>
      </c>
      <c r="L78" t="s">
        <v>8129</v>
      </c>
      <c r="M78" t="s">
        <v>8129</v>
      </c>
      <c r="N78" t="s">
        <v>8257</v>
      </c>
      <c r="O78" t="s">
        <v>12126</v>
      </c>
      <c r="P78" s="1">
        <v>43867</v>
      </c>
    </row>
    <row r="79" spans="1:16" x14ac:dyDescent="0.25">
      <c r="A79" s="1">
        <v>43858</v>
      </c>
      <c r="B79" s="161">
        <v>0.29166666666666669</v>
      </c>
      <c r="C79" s="1">
        <v>43859</v>
      </c>
      <c r="D79" s="161">
        <v>0.29166666666666669</v>
      </c>
      <c r="E79" t="s">
        <v>8158</v>
      </c>
      <c r="F79" t="s">
        <v>12133</v>
      </c>
      <c r="G79">
        <v>1</v>
      </c>
      <c r="H79" s="164">
        <v>2</v>
      </c>
      <c r="I79" s="165">
        <v>29974</v>
      </c>
      <c r="J79" s="165">
        <v>29974</v>
      </c>
      <c r="K79" t="s">
        <v>12128</v>
      </c>
      <c r="L79" t="s">
        <v>8129</v>
      </c>
      <c r="M79" t="s">
        <v>8129</v>
      </c>
      <c r="N79" t="s">
        <v>8257</v>
      </c>
      <c r="O79" t="s">
        <v>12126</v>
      </c>
      <c r="P79" s="1">
        <v>43867</v>
      </c>
    </row>
    <row r="80" spans="1:16" x14ac:dyDescent="0.25">
      <c r="A80" s="1">
        <v>43858</v>
      </c>
      <c r="B80" s="161">
        <v>0.29166666666666669</v>
      </c>
      <c r="C80" s="1">
        <v>43859</v>
      </c>
      <c r="D80" s="161">
        <v>0.29166666666666669</v>
      </c>
      <c r="E80" t="s">
        <v>73</v>
      </c>
      <c r="F80" t="s">
        <v>12145</v>
      </c>
      <c r="G80">
        <v>0</v>
      </c>
      <c r="H80" s="164">
        <v>4</v>
      </c>
      <c r="I80" s="165">
        <v>72273</v>
      </c>
      <c r="J80" s="165">
        <v>72273</v>
      </c>
      <c r="K80" t="s">
        <v>12142</v>
      </c>
      <c r="L80" t="s">
        <v>8129</v>
      </c>
      <c r="M80" t="s">
        <v>8129</v>
      </c>
      <c r="N80" t="s">
        <v>8257</v>
      </c>
      <c r="O80" t="s">
        <v>12126</v>
      </c>
      <c r="P80" s="1">
        <v>43867</v>
      </c>
    </row>
    <row r="81" spans="1:16" x14ac:dyDescent="0.25">
      <c r="A81" s="1">
        <v>43858</v>
      </c>
      <c r="B81" s="161">
        <v>0.29166666666666669</v>
      </c>
      <c r="C81" s="1">
        <v>43859</v>
      </c>
      <c r="D81" s="161">
        <v>0.29166666666666669</v>
      </c>
      <c r="E81" t="s">
        <v>71</v>
      </c>
      <c r="F81" t="s">
        <v>12131</v>
      </c>
      <c r="G81">
        <v>0</v>
      </c>
      <c r="H81" s="164">
        <v>6</v>
      </c>
      <c r="I81" s="165">
        <v>70695</v>
      </c>
      <c r="J81" s="165">
        <v>70757</v>
      </c>
      <c r="K81" t="s">
        <v>12142</v>
      </c>
      <c r="L81" t="s">
        <v>12164</v>
      </c>
      <c r="M81" t="s">
        <v>8129</v>
      </c>
      <c r="N81" t="s">
        <v>8257</v>
      </c>
      <c r="O81" t="s">
        <v>12165</v>
      </c>
      <c r="P81" s="1">
        <v>43867</v>
      </c>
    </row>
    <row r="82" spans="1:16" x14ac:dyDescent="0.25">
      <c r="A82" s="1">
        <v>43859</v>
      </c>
      <c r="B82" s="161">
        <v>0.29166666666666669</v>
      </c>
      <c r="C82" s="1">
        <v>43860</v>
      </c>
      <c r="D82" s="161">
        <v>0.29166666666666669</v>
      </c>
      <c r="E82" t="s">
        <v>54</v>
      </c>
      <c r="F82" t="s">
        <v>12166</v>
      </c>
      <c r="G82">
        <v>2</v>
      </c>
      <c r="H82" s="164">
        <v>6</v>
      </c>
      <c r="I82" s="165">
        <v>70757</v>
      </c>
      <c r="J82" s="165">
        <v>70805</v>
      </c>
      <c r="K82" t="s">
        <v>12132</v>
      </c>
      <c r="L82" t="s">
        <v>8129</v>
      </c>
      <c r="M82" t="s">
        <v>8129</v>
      </c>
      <c r="N82" t="s">
        <v>8257</v>
      </c>
      <c r="O82" t="s">
        <v>12126</v>
      </c>
      <c r="P82" s="1">
        <v>43867</v>
      </c>
    </row>
    <row r="83" spans="1:16" x14ac:dyDescent="0.25">
      <c r="A83" s="1">
        <v>43859</v>
      </c>
      <c r="B83" s="161">
        <v>0.29166666666666669</v>
      </c>
      <c r="C83" s="1">
        <v>43860</v>
      </c>
      <c r="D83" s="161">
        <v>0.29166666666666669</v>
      </c>
      <c r="E83" t="s">
        <v>72</v>
      </c>
      <c r="F83" t="s">
        <v>12135</v>
      </c>
      <c r="G83">
        <v>1</v>
      </c>
      <c r="H83" s="164">
        <v>4</v>
      </c>
      <c r="I83" s="165">
        <v>72273</v>
      </c>
      <c r="J83" s="165">
        <v>72362</v>
      </c>
      <c r="K83" t="s">
        <v>12125</v>
      </c>
      <c r="L83" t="s">
        <v>8129</v>
      </c>
      <c r="M83" t="s">
        <v>8129</v>
      </c>
      <c r="N83" t="s">
        <v>8257</v>
      </c>
      <c r="O83" t="s">
        <v>12126</v>
      </c>
      <c r="P83" s="1">
        <v>43867</v>
      </c>
    </row>
    <row r="84" spans="1:16" x14ac:dyDescent="0.25">
      <c r="A84" s="1">
        <v>43859</v>
      </c>
      <c r="B84" s="161">
        <v>0.29166666666666669</v>
      </c>
      <c r="C84" s="1">
        <v>43860</v>
      </c>
      <c r="D84" s="161">
        <v>0.29166666666666669</v>
      </c>
      <c r="E84" t="s">
        <v>10</v>
      </c>
      <c r="F84" t="s">
        <v>12150</v>
      </c>
      <c r="G84">
        <v>1</v>
      </c>
      <c r="H84" s="164">
        <v>2</v>
      </c>
      <c r="I84" s="165">
        <v>29974</v>
      </c>
      <c r="J84" s="165">
        <v>30051</v>
      </c>
      <c r="K84" t="s">
        <v>12128</v>
      </c>
      <c r="L84" t="s">
        <v>12167</v>
      </c>
      <c r="M84" t="s">
        <v>8129</v>
      </c>
      <c r="N84" t="s">
        <v>8257</v>
      </c>
      <c r="O84" t="s">
        <v>12165</v>
      </c>
      <c r="P84" s="1">
        <v>43867</v>
      </c>
    </row>
    <row r="85" spans="1:16" x14ac:dyDescent="0.25">
      <c r="A85" s="1">
        <v>43860</v>
      </c>
      <c r="B85" s="161">
        <v>0.29166666666666669</v>
      </c>
      <c r="C85" s="1">
        <v>43861</v>
      </c>
      <c r="D85" s="161">
        <v>0.29166666666666669</v>
      </c>
      <c r="E85" t="s">
        <v>71</v>
      </c>
      <c r="F85" t="s">
        <v>12131</v>
      </c>
      <c r="G85">
        <v>1</v>
      </c>
      <c r="H85" s="164">
        <v>6</v>
      </c>
      <c r="I85" s="165">
        <v>70805</v>
      </c>
      <c r="J85" s="165">
        <v>70819</v>
      </c>
      <c r="K85" t="s">
        <v>12132</v>
      </c>
      <c r="L85" t="s">
        <v>8129</v>
      </c>
      <c r="M85" t="s">
        <v>8132</v>
      </c>
      <c r="N85" t="s">
        <v>8257</v>
      </c>
      <c r="O85" t="s">
        <v>12126</v>
      </c>
      <c r="P85" s="1">
        <v>43867</v>
      </c>
    </row>
    <row r="86" spans="1:16" x14ac:dyDescent="0.25">
      <c r="A86" s="1">
        <v>43860</v>
      </c>
      <c r="B86" s="161">
        <v>0.29166666666666669</v>
      </c>
      <c r="C86" s="1">
        <v>43861</v>
      </c>
      <c r="D86" s="161">
        <v>0.29166666666666669</v>
      </c>
      <c r="E86" t="s">
        <v>8158</v>
      </c>
      <c r="F86" t="s">
        <v>12133</v>
      </c>
      <c r="G86">
        <v>0</v>
      </c>
      <c r="H86" s="164">
        <v>4</v>
      </c>
      <c r="I86" s="165">
        <v>72362</v>
      </c>
      <c r="J86" s="165">
        <v>72398</v>
      </c>
      <c r="K86" t="s">
        <v>12142</v>
      </c>
      <c r="L86" t="s">
        <v>8129</v>
      </c>
      <c r="M86" t="s">
        <v>8129</v>
      </c>
      <c r="N86" t="s">
        <v>8257</v>
      </c>
      <c r="O86" t="s">
        <v>12126</v>
      </c>
      <c r="P86" s="1">
        <v>43867</v>
      </c>
    </row>
    <row r="87" spans="1:16" x14ac:dyDescent="0.25">
      <c r="A87" s="1">
        <v>43861</v>
      </c>
      <c r="B87" s="161">
        <v>0.29166666666666669</v>
      </c>
      <c r="C87" s="1">
        <v>43831</v>
      </c>
      <c r="D87" s="161">
        <v>0.29166666666666669</v>
      </c>
      <c r="E87" t="s">
        <v>28</v>
      </c>
      <c r="F87" t="s">
        <v>12168</v>
      </c>
      <c r="G87">
        <v>0</v>
      </c>
      <c r="H87" s="164">
        <v>2</v>
      </c>
      <c r="I87" s="165">
        <v>30051</v>
      </c>
      <c r="J87" s="165">
        <v>30051</v>
      </c>
      <c r="K87" t="s">
        <v>12169</v>
      </c>
      <c r="L87" t="s">
        <v>8129</v>
      </c>
      <c r="M87" t="s">
        <v>8129</v>
      </c>
      <c r="N87" t="s">
        <v>8257</v>
      </c>
      <c r="O87" t="s">
        <v>12126</v>
      </c>
      <c r="P87" s="1">
        <v>43867</v>
      </c>
    </row>
    <row r="88" spans="1:16" x14ac:dyDescent="0.25">
      <c r="A88" s="1">
        <v>43862</v>
      </c>
      <c r="B88" s="161">
        <v>0.29166666666666669</v>
      </c>
      <c r="C88" s="1">
        <v>43863</v>
      </c>
      <c r="D88" s="161">
        <v>0.29166666666666669</v>
      </c>
      <c r="E88" t="s">
        <v>28</v>
      </c>
      <c r="F88" t="s">
        <v>12168</v>
      </c>
      <c r="G88">
        <v>2</v>
      </c>
      <c r="H88" s="164">
        <v>2</v>
      </c>
      <c r="I88" s="165">
        <v>30051</v>
      </c>
      <c r="J88" s="165">
        <v>30061</v>
      </c>
      <c r="K88" t="s">
        <v>12125</v>
      </c>
      <c r="L88" t="s">
        <v>8129</v>
      </c>
      <c r="M88" t="s">
        <v>8129</v>
      </c>
      <c r="N88" t="s">
        <v>8257</v>
      </c>
      <c r="O88" t="s">
        <v>12126</v>
      </c>
      <c r="P88" s="1">
        <v>43867</v>
      </c>
    </row>
    <row r="89" spans="1:16" x14ac:dyDescent="0.25">
      <c r="A89" s="1">
        <v>43862</v>
      </c>
      <c r="B89" s="161">
        <v>0.29166666666666669</v>
      </c>
      <c r="C89" s="1">
        <v>43863</v>
      </c>
      <c r="D89" s="161">
        <v>0.29166666666666669</v>
      </c>
      <c r="E89" t="s">
        <v>73</v>
      </c>
      <c r="F89" t="s">
        <v>12145</v>
      </c>
      <c r="G89">
        <v>1</v>
      </c>
      <c r="H89" s="164">
        <v>4</v>
      </c>
      <c r="I89" s="165">
        <v>72453</v>
      </c>
      <c r="J89" s="165">
        <v>72623</v>
      </c>
      <c r="K89" t="s">
        <v>12125</v>
      </c>
      <c r="L89" t="s">
        <v>8129</v>
      </c>
      <c r="M89" t="s">
        <v>8129</v>
      </c>
      <c r="N89" t="s">
        <v>8257</v>
      </c>
      <c r="O89" t="s">
        <v>12126</v>
      </c>
      <c r="P89" s="1">
        <v>43867</v>
      </c>
    </row>
    <row r="90" spans="1:16" x14ac:dyDescent="0.25">
      <c r="A90" s="1">
        <v>43862</v>
      </c>
      <c r="B90" s="161">
        <v>0.29166666666666669</v>
      </c>
      <c r="C90" s="1">
        <v>43863</v>
      </c>
      <c r="D90" s="161">
        <v>0.29166666666666669</v>
      </c>
      <c r="E90" t="s">
        <v>71</v>
      </c>
      <c r="F90" t="s">
        <v>12131</v>
      </c>
      <c r="G90">
        <v>1</v>
      </c>
      <c r="H90" s="164">
        <v>6</v>
      </c>
      <c r="I90" s="165">
        <v>70851</v>
      </c>
      <c r="J90" s="165">
        <v>70926</v>
      </c>
      <c r="K90" t="s">
        <v>12128</v>
      </c>
      <c r="L90" t="s">
        <v>12170</v>
      </c>
      <c r="M90" t="s">
        <v>8129</v>
      </c>
      <c r="N90" t="s">
        <v>8257</v>
      </c>
      <c r="O90" t="s">
        <v>12165</v>
      </c>
      <c r="P90" s="1">
        <v>43867</v>
      </c>
    </row>
    <row r="91" spans="1:16" x14ac:dyDescent="0.25">
      <c r="A91" s="1">
        <v>43863</v>
      </c>
      <c r="B91" s="161">
        <v>0.29166666666666669</v>
      </c>
      <c r="C91" s="1">
        <v>43864</v>
      </c>
      <c r="D91" s="161">
        <v>0.29166666666666669</v>
      </c>
      <c r="E91" t="s">
        <v>25</v>
      </c>
      <c r="F91" t="s">
        <v>12140</v>
      </c>
      <c r="G91">
        <v>1</v>
      </c>
      <c r="H91" s="164">
        <v>2</v>
      </c>
      <c r="I91" s="165">
        <v>30061</v>
      </c>
      <c r="J91" s="165">
        <v>30061</v>
      </c>
      <c r="K91" t="s">
        <v>12125</v>
      </c>
      <c r="L91" t="s">
        <v>8129</v>
      </c>
      <c r="M91" t="s">
        <v>8129</v>
      </c>
      <c r="N91" t="s">
        <v>8257</v>
      </c>
      <c r="O91" t="s">
        <v>12126</v>
      </c>
      <c r="P91" s="1">
        <v>43867</v>
      </c>
    </row>
    <row r="92" spans="1:16" x14ac:dyDescent="0.25">
      <c r="A92" s="1">
        <v>43863</v>
      </c>
      <c r="B92" s="161">
        <v>0.29166666666666669</v>
      </c>
      <c r="C92" s="1">
        <v>43864</v>
      </c>
      <c r="D92" s="161">
        <v>0.29166666666666669</v>
      </c>
      <c r="E92" t="s">
        <v>65</v>
      </c>
      <c r="F92" t="s">
        <v>12152</v>
      </c>
      <c r="G92">
        <v>1</v>
      </c>
      <c r="H92" s="164">
        <v>4</v>
      </c>
      <c r="I92" s="165">
        <v>72623</v>
      </c>
      <c r="J92" s="165">
        <v>72721</v>
      </c>
      <c r="K92" t="s">
        <v>12125</v>
      </c>
      <c r="L92" t="s">
        <v>8129</v>
      </c>
      <c r="M92" t="s">
        <v>8129</v>
      </c>
      <c r="N92" t="s">
        <v>8257</v>
      </c>
      <c r="O92" t="s">
        <v>12126</v>
      </c>
      <c r="P92" s="1">
        <v>43867</v>
      </c>
    </row>
    <row r="93" spans="1:16" x14ac:dyDescent="0.25">
      <c r="A93" s="1">
        <v>43863</v>
      </c>
      <c r="B93" s="161">
        <v>0.29166666666666669</v>
      </c>
      <c r="C93" s="1">
        <v>43864</v>
      </c>
      <c r="D93" s="161">
        <v>0.29166666666666669</v>
      </c>
      <c r="E93" t="s">
        <v>10</v>
      </c>
      <c r="F93" t="s">
        <v>12150</v>
      </c>
      <c r="G93">
        <v>2</v>
      </c>
      <c r="H93" s="164">
        <v>6</v>
      </c>
      <c r="I93" s="165">
        <v>70926</v>
      </c>
      <c r="J93" s="165">
        <v>71033</v>
      </c>
      <c r="K93" t="s">
        <v>12125</v>
      </c>
      <c r="L93" t="s">
        <v>8129</v>
      </c>
      <c r="M93" t="s">
        <v>8129</v>
      </c>
      <c r="N93" t="s">
        <v>8257</v>
      </c>
      <c r="O93" t="s">
        <v>12126</v>
      </c>
      <c r="P93" s="1">
        <v>43867</v>
      </c>
    </row>
    <row r="94" spans="1:16" x14ac:dyDescent="0.25">
      <c r="A94" s="1">
        <v>43864</v>
      </c>
      <c r="B94" s="161">
        <v>0.29166666666666669</v>
      </c>
      <c r="C94" s="1">
        <v>43865</v>
      </c>
      <c r="D94" s="161">
        <v>0.29166666666666669</v>
      </c>
      <c r="E94" t="s">
        <v>73</v>
      </c>
      <c r="F94" t="s">
        <v>12145</v>
      </c>
      <c r="G94">
        <v>1</v>
      </c>
      <c r="H94" s="164" t="s">
        <v>12125</v>
      </c>
      <c r="I94" s="165">
        <v>72721</v>
      </c>
      <c r="J94" s="165">
        <v>72794</v>
      </c>
      <c r="K94" t="s">
        <v>12125</v>
      </c>
      <c r="L94" t="s">
        <v>8129</v>
      </c>
      <c r="M94" t="s">
        <v>8129</v>
      </c>
      <c r="N94" t="s">
        <v>8257</v>
      </c>
      <c r="O94" t="s">
        <v>12126</v>
      </c>
      <c r="P94" s="1">
        <v>43867</v>
      </c>
    </row>
    <row r="95" spans="1:16" x14ac:dyDescent="0.25">
      <c r="A95" s="1">
        <v>43864</v>
      </c>
      <c r="B95" s="161">
        <v>0.29166666666666669</v>
      </c>
      <c r="C95" s="1">
        <v>43865</v>
      </c>
      <c r="D95" s="161">
        <v>0.29166666666666669</v>
      </c>
      <c r="E95" t="s">
        <v>28</v>
      </c>
      <c r="F95" t="s">
        <v>12168</v>
      </c>
      <c r="G95">
        <v>1</v>
      </c>
      <c r="H95" s="164">
        <v>2</v>
      </c>
      <c r="I95" s="165">
        <v>30061</v>
      </c>
      <c r="J95" s="165">
        <v>30108</v>
      </c>
      <c r="K95" t="s">
        <v>12132</v>
      </c>
      <c r="L95" t="s">
        <v>8129</v>
      </c>
      <c r="M95" t="s">
        <v>8129</v>
      </c>
      <c r="N95" t="s">
        <v>8257</v>
      </c>
      <c r="O95" t="s">
        <v>12126</v>
      </c>
      <c r="P95" s="1">
        <v>43867</v>
      </c>
    </row>
    <row r="96" spans="1:16" x14ac:dyDescent="0.25">
      <c r="A96" s="1">
        <v>43864</v>
      </c>
      <c r="B96" s="161">
        <v>0.29166666666666669</v>
      </c>
      <c r="C96" s="1">
        <v>43865</v>
      </c>
      <c r="D96" s="161">
        <v>0.29166666666666669</v>
      </c>
      <c r="E96" t="s">
        <v>8158</v>
      </c>
      <c r="F96" t="s">
        <v>12133</v>
      </c>
      <c r="G96">
        <v>1</v>
      </c>
      <c r="H96" s="164">
        <v>6</v>
      </c>
      <c r="I96" s="165">
        <v>71033</v>
      </c>
      <c r="J96" s="165">
        <v>71113</v>
      </c>
      <c r="K96" t="s">
        <v>12128</v>
      </c>
      <c r="L96" t="s">
        <v>8129</v>
      </c>
      <c r="M96" t="s">
        <v>8129</v>
      </c>
      <c r="N96" t="s">
        <v>8257</v>
      </c>
      <c r="O96" t="s">
        <v>12126</v>
      </c>
      <c r="P96" s="1">
        <v>43867</v>
      </c>
    </row>
    <row r="97" spans="1:16" x14ac:dyDescent="0.25">
      <c r="A97" s="1">
        <v>43865</v>
      </c>
      <c r="B97" s="161">
        <v>0.29166666666666669</v>
      </c>
      <c r="C97" s="1">
        <v>43866</v>
      </c>
      <c r="D97" s="161">
        <v>0.29166666666666669</v>
      </c>
      <c r="E97" t="s">
        <v>72</v>
      </c>
      <c r="F97" t="s">
        <v>12135</v>
      </c>
      <c r="G97">
        <v>2</v>
      </c>
      <c r="H97" s="164">
        <v>2</v>
      </c>
      <c r="I97" s="165">
        <v>30108</v>
      </c>
      <c r="J97" s="165">
        <v>30282</v>
      </c>
      <c r="K97" t="s">
        <v>12125</v>
      </c>
      <c r="L97" t="s">
        <v>8129</v>
      </c>
      <c r="M97" t="s">
        <v>8129</v>
      </c>
      <c r="N97" t="s">
        <v>8257</v>
      </c>
      <c r="O97" t="s">
        <v>12126</v>
      </c>
      <c r="P97" s="1">
        <v>43867</v>
      </c>
    </row>
    <row r="98" spans="1:16" x14ac:dyDescent="0.25">
      <c r="A98" s="1">
        <v>43865</v>
      </c>
      <c r="B98" s="161">
        <v>0.29166666666666669</v>
      </c>
      <c r="C98" s="1">
        <v>43866</v>
      </c>
      <c r="D98" s="161">
        <v>0.29166666666666669</v>
      </c>
      <c r="E98" t="s">
        <v>28</v>
      </c>
      <c r="F98" t="s">
        <v>12168</v>
      </c>
      <c r="G98">
        <v>2</v>
      </c>
      <c r="H98" s="164">
        <v>6</v>
      </c>
      <c r="I98" s="165">
        <v>71113</v>
      </c>
      <c r="J98" s="165">
        <v>71113</v>
      </c>
      <c r="K98" t="s">
        <v>12132</v>
      </c>
      <c r="L98" t="s">
        <v>8129</v>
      </c>
      <c r="M98" t="s">
        <v>8129</v>
      </c>
      <c r="N98" t="s">
        <v>8257</v>
      </c>
      <c r="O98" t="s">
        <v>12126</v>
      </c>
      <c r="P98" s="1">
        <v>43867</v>
      </c>
    </row>
    <row r="99" spans="1:16" x14ac:dyDescent="0.25">
      <c r="A99" s="1">
        <v>43865</v>
      </c>
      <c r="B99" s="161">
        <v>0.29166666666666669</v>
      </c>
      <c r="C99" s="1">
        <v>43866</v>
      </c>
      <c r="D99" s="161">
        <v>0.29166666666666669</v>
      </c>
      <c r="E99" t="s">
        <v>10</v>
      </c>
      <c r="F99" t="s">
        <v>12150</v>
      </c>
      <c r="G99">
        <v>2</v>
      </c>
      <c r="H99" s="164">
        <v>4</v>
      </c>
      <c r="I99" s="165">
        <v>72794</v>
      </c>
      <c r="J99" s="165">
        <v>72961</v>
      </c>
      <c r="K99" t="s">
        <v>12125</v>
      </c>
      <c r="L99" t="s">
        <v>8129</v>
      </c>
      <c r="M99" t="s">
        <v>8132</v>
      </c>
      <c r="N99" t="s">
        <v>8257</v>
      </c>
      <c r="O99" t="s">
        <v>12126</v>
      </c>
      <c r="P99" s="1">
        <v>43867</v>
      </c>
    </row>
    <row r="100" spans="1:16" x14ac:dyDescent="0.25">
      <c r="A100" s="1">
        <v>43866</v>
      </c>
      <c r="B100" s="161">
        <v>0.29166666666666669</v>
      </c>
      <c r="C100" s="1">
        <v>43867</v>
      </c>
      <c r="D100" s="161">
        <v>0.29166666666666669</v>
      </c>
      <c r="E100" t="s">
        <v>8158</v>
      </c>
      <c r="F100" t="s">
        <v>12133</v>
      </c>
      <c r="G100">
        <v>1</v>
      </c>
      <c r="H100" s="164">
        <v>6</v>
      </c>
      <c r="I100" s="165">
        <v>71113</v>
      </c>
      <c r="J100" s="165">
        <v>71113</v>
      </c>
      <c r="K100" t="s">
        <v>12125</v>
      </c>
      <c r="L100" t="s">
        <v>8129</v>
      </c>
      <c r="M100" t="s">
        <v>8129</v>
      </c>
      <c r="N100" t="s">
        <v>8257</v>
      </c>
      <c r="O100" t="s">
        <v>12126</v>
      </c>
      <c r="P100" s="1">
        <v>43867</v>
      </c>
    </row>
    <row r="101" spans="1:16" x14ac:dyDescent="0.25">
      <c r="A101" s="1">
        <v>43866</v>
      </c>
      <c r="B101" s="161">
        <v>0.29166666666666669</v>
      </c>
      <c r="C101" s="1">
        <v>43867</v>
      </c>
      <c r="D101" s="161">
        <v>0.29166666666666669</v>
      </c>
      <c r="E101" t="s">
        <v>73</v>
      </c>
      <c r="F101" t="s">
        <v>12145</v>
      </c>
      <c r="G101">
        <v>1</v>
      </c>
      <c r="H101" s="164">
        <v>4</v>
      </c>
      <c r="I101" s="165">
        <v>72961</v>
      </c>
      <c r="J101" s="165">
        <v>73153</v>
      </c>
      <c r="K101" t="s">
        <v>12128</v>
      </c>
      <c r="L101" t="s">
        <v>8129</v>
      </c>
      <c r="M101" t="s">
        <v>8129</v>
      </c>
      <c r="N101" t="s">
        <v>8257</v>
      </c>
      <c r="O101" t="s">
        <v>12126</v>
      </c>
      <c r="P101" s="1">
        <v>43867</v>
      </c>
    </row>
    <row r="102" spans="1:16" x14ac:dyDescent="0.25">
      <c r="A102" s="1">
        <v>43866</v>
      </c>
      <c r="B102" s="161">
        <v>0.29166666666666669</v>
      </c>
      <c r="C102" s="1">
        <v>43867</v>
      </c>
      <c r="D102" s="161">
        <v>0.29166666666666669</v>
      </c>
      <c r="E102" t="s">
        <v>71</v>
      </c>
      <c r="F102" t="s">
        <v>12131</v>
      </c>
      <c r="G102">
        <v>1</v>
      </c>
      <c r="H102" s="164">
        <v>2</v>
      </c>
      <c r="I102" s="165">
        <v>30282</v>
      </c>
      <c r="J102" s="165">
        <v>30302</v>
      </c>
      <c r="K102" t="s">
        <v>12132</v>
      </c>
      <c r="L102" t="s">
        <v>8129</v>
      </c>
      <c r="M102" t="s">
        <v>8129</v>
      </c>
      <c r="N102" t="s">
        <v>8257</v>
      </c>
      <c r="O102" t="s">
        <v>12126</v>
      </c>
      <c r="P102" s="1">
        <v>43867</v>
      </c>
    </row>
    <row r="103" spans="1:16" x14ac:dyDescent="0.25">
      <c r="A103" s="1">
        <v>43867</v>
      </c>
      <c r="B103" s="161">
        <v>0.29166666666666669</v>
      </c>
      <c r="C103" s="1">
        <v>43867</v>
      </c>
      <c r="D103" s="161">
        <v>0.79166666666666663</v>
      </c>
      <c r="E103" t="s">
        <v>28</v>
      </c>
      <c r="F103" t="s">
        <v>12168</v>
      </c>
      <c r="G103">
        <v>0</v>
      </c>
      <c r="H103" s="164">
        <v>2</v>
      </c>
      <c r="I103" s="165">
        <v>30302</v>
      </c>
      <c r="J103" s="165">
        <v>30356</v>
      </c>
      <c r="K103" t="s">
        <v>12132</v>
      </c>
      <c r="L103" t="s">
        <v>8129</v>
      </c>
      <c r="M103" t="s">
        <v>8129</v>
      </c>
      <c r="N103" t="s">
        <v>8257</v>
      </c>
      <c r="O103" t="s">
        <v>12126</v>
      </c>
      <c r="P103" s="1">
        <v>43871</v>
      </c>
    </row>
    <row r="104" spans="1:16" x14ac:dyDescent="0.25">
      <c r="A104" s="1">
        <v>43867</v>
      </c>
      <c r="B104" s="161">
        <v>0.29166666666666669</v>
      </c>
      <c r="C104" s="1">
        <v>43868</v>
      </c>
      <c r="D104" s="161">
        <v>0.29166666666666669</v>
      </c>
      <c r="E104" t="s">
        <v>25</v>
      </c>
      <c r="F104" t="s">
        <v>12140</v>
      </c>
      <c r="G104">
        <v>0</v>
      </c>
      <c r="H104" s="164">
        <v>6</v>
      </c>
      <c r="I104" s="165">
        <v>71113</v>
      </c>
      <c r="J104" s="165">
        <v>71184</v>
      </c>
      <c r="K104" t="s">
        <v>12128</v>
      </c>
      <c r="L104" t="s">
        <v>8129</v>
      </c>
      <c r="M104" t="s">
        <v>8129</v>
      </c>
      <c r="N104" t="s">
        <v>8257</v>
      </c>
      <c r="O104" t="s">
        <v>12126</v>
      </c>
      <c r="P104" s="1">
        <v>43871</v>
      </c>
    </row>
    <row r="105" spans="1:16" x14ac:dyDescent="0.25">
      <c r="A105" s="1">
        <v>43867</v>
      </c>
      <c r="B105" s="161">
        <v>0.29166666666666669</v>
      </c>
      <c r="C105" s="1">
        <v>43868</v>
      </c>
      <c r="D105" s="161">
        <v>0.29166666666666669</v>
      </c>
      <c r="E105" t="s">
        <v>10</v>
      </c>
      <c r="F105" t="s">
        <v>12150</v>
      </c>
      <c r="G105">
        <v>0</v>
      </c>
      <c r="H105" s="164">
        <v>4</v>
      </c>
      <c r="I105" s="165">
        <v>73153</v>
      </c>
      <c r="J105" s="165">
        <v>73153</v>
      </c>
      <c r="K105" t="s">
        <v>12125</v>
      </c>
      <c r="L105" t="s">
        <v>8129</v>
      </c>
      <c r="M105" t="s">
        <v>8129</v>
      </c>
      <c r="N105" t="s">
        <v>8257</v>
      </c>
      <c r="O105" t="s">
        <v>12126</v>
      </c>
      <c r="P105" s="1">
        <v>43871</v>
      </c>
    </row>
    <row r="106" spans="1:16" x14ac:dyDescent="0.25">
      <c r="A106" s="1">
        <v>43867</v>
      </c>
      <c r="B106" s="161">
        <v>0.79166666666666663</v>
      </c>
      <c r="C106" s="1">
        <v>43868</v>
      </c>
      <c r="D106" s="161">
        <v>0.29166666666666669</v>
      </c>
      <c r="E106" t="s">
        <v>7</v>
      </c>
      <c r="F106" t="s">
        <v>12134</v>
      </c>
      <c r="G106">
        <v>1</v>
      </c>
      <c r="H106" s="164">
        <v>2</v>
      </c>
      <c r="I106" s="165">
        <v>30356</v>
      </c>
      <c r="J106" s="165">
        <v>30356</v>
      </c>
      <c r="K106" t="s">
        <v>12132</v>
      </c>
      <c r="L106" t="s">
        <v>8129</v>
      </c>
      <c r="M106" t="s">
        <v>8129</v>
      </c>
      <c r="N106" t="s">
        <v>8257</v>
      </c>
      <c r="O106" t="s">
        <v>12126</v>
      </c>
      <c r="P106" s="1">
        <v>43871</v>
      </c>
    </row>
    <row r="107" spans="1:16" x14ac:dyDescent="0.25">
      <c r="A107" s="1">
        <v>43868</v>
      </c>
      <c r="B107" s="161">
        <v>0.29166666666666669</v>
      </c>
      <c r="C107" s="1">
        <v>43869</v>
      </c>
      <c r="D107" s="161">
        <v>0.29166666666666669</v>
      </c>
      <c r="E107" t="s">
        <v>28</v>
      </c>
      <c r="F107" t="s">
        <v>12168</v>
      </c>
      <c r="G107">
        <v>0</v>
      </c>
      <c r="H107" s="164">
        <v>2</v>
      </c>
      <c r="I107" s="165">
        <v>30356</v>
      </c>
      <c r="J107" s="165">
        <v>30356</v>
      </c>
      <c r="K107" t="s">
        <v>12132</v>
      </c>
      <c r="L107" t="s">
        <v>8129</v>
      </c>
      <c r="M107" t="s">
        <v>8129</v>
      </c>
      <c r="N107" t="s">
        <v>8257</v>
      </c>
      <c r="O107" t="s">
        <v>12126</v>
      </c>
      <c r="P107" s="1">
        <v>43871</v>
      </c>
    </row>
    <row r="108" spans="1:16" x14ac:dyDescent="0.25">
      <c r="A108" s="1">
        <v>43868</v>
      </c>
      <c r="B108" s="161">
        <v>0.29166666666666669</v>
      </c>
      <c r="C108" s="1">
        <v>43869</v>
      </c>
      <c r="D108" s="161">
        <v>0.29166666666666669</v>
      </c>
      <c r="E108" t="s">
        <v>71</v>
      </c>
      <c r="F108" t="s">
        <v>12131</v>
      </c>
      <c r="G108">
        <v>1</v>
      </c>
      <c r="H108" s="164">
        <v>4</v>
      </c>
      <c r="I108" s="165">
        <v>73153</v>
      </c>
      <c r="J108" s="165">
        <v>73289</v>
      </c>
      <c r="K108" t="s">
        <v>12125</v>
      </c>
      <c r="L108" t="s">
        <v>8129</v>
      </c>
      <c r="M108" t="s">
        <v>8129</v>
      </c>
      <c r="N108" t="s">
        <v>8257</v>
      </c>
      <c r="O108" t="s">
        <v>12126</v>
      </c>
      <c r="P108" s="1">
        <v>43871</v>
      </c>
    </row>
    <row r="109" spans="1:16" x14ac:dyDescent="0.25">
      <c r="A109" s="1">
        <v>43868</v>
      </c>
      <c r="B109" s="161">
        <v>0.29166666666666669</v>
      </c>
      <c r="C109" s="1">
        <v>43869</v>
      </c>
      <c r="D109" s="161">
        <v>0.29166666666666669</v>
      </c>
      <c r="E109" t="s">
        <v>8158</v>
      </c>
      <c r="F109" t="s">
        <v>12133</v>
      </c>
      <c r="G109">
        <v>1</v>
      </c>
      <c r="H109" s="164">
        <v>6</v>
      </c>
      <c r="I109" s="165">
        <v>71184</v>
      </c>
      <c r="J109" s="165">
        <v>71184</v>
      </c>
      <c r="K109" t="s">
        <v>12125</v>
      </c>
      <c r="L109" t="s">
        <v>8129</v>
      </c>
      <c r="M109" t="s">
        <v>8129</v>
      </c>
      <c r="N109" t="s">
        <v>8257</v>
      </c>
      <c r="O109" t="s">
        <v>12126</v>
      </c>
      <c r="P109" s="1">
        <v>43871</v>
      </c>
    </row>
    <row r="110" spans="1:16" x14ac:dyDescent="0.25">
      <c r="A110" s="1">
        <v>43869</v>
      </c>
      <c r="B110" s="161">
        <v>0.29166666666666669</v>
      </c>
      <c r="C110" s="1">
        <v>43870</v>
      </c>
      <c r="D110" s="161">
        <v>0.29166666666666669</v>
      </c>
      <c r="E110" t="s">
        <v>11</v>
      </c>
      <c r="F110" t="s">
        <v>12161</v>
      </c>
      <c r="G110">
        <v>1</v>
      </c>
      <c r="H110" s="164">
        <v>4</v>
      </c>
      <c r="I110" s="165">
        <v>73289</v>
      </c>
      <c r="J110" s="165">
        <v>73289</v>
      </c>
      <c r="K110" t="s">
        <v>12125</v>
      </c>
      <c r="L110" t="s">
        <v>12171</v>
      </c>
      <c r="M110" t="s">
        <v>8132</v>
      </c>
      <c r="N110" t="s">
        <v>8257</v>
      </c>
      <c r="O110" t="s">
        <v>12165</v>
      </c>
      <c r="P110" s="1">
        <v>43871</v>
      </c>
    </row>
    <row r="111" spans="1:16" x14ac:dyDescent="0.25">
      <c r="A111" s="1">
        <v>43869</v>
      </c>
      <c r="B111" s="161">
        <v>0.29166666666666669</v>
      </c>
      <c r="C111" s="1">
        <v>43870</v>
      </c>
      <c r="D111" s="161">
        <v>0.29166666666666669</v>
      </c>
      <c r="E111" t="s">
        <v>19</v>
      </c>
      <c r="F111" t="s">
        <v>12124</v>
      </c>
      <c r="G111">
        <v>1</v>
      </c>
      <c r="H111" s="164">
        <v>4</v>
      </c>
      <c r="I111" s="165">
        <v>73289</v>
      </c>
      <c r="J111" s="165">
        <v>73458</v>
      </c>
      <c r="K111" t="s">
        <v>12125</v>
      </c>
      <c r="L111" t="s">
        <v>8129</v>
      </c>
      <c r="M111" t="s">
        <v>8132</v>
      </c>
      <c r="N111" t="s">
        <v>8257</v>
      </c>
      <c r="O111" t="s">
        <v>12126</v>
      </c>
      <c r="P111" s="1">
        <v>43871</v>
      </c>
    </row>
    <row r="112" spans="1:16" x14ac:dyDescent="0.25">
      <c r="A112" s="1">
        <v>43869</v>
      </c>
      <c r="B112" s="161">
        <v>0.29166666666666669</v>
      </c>
      <c r="C112" s="1">
        <v>43870</v>
      </c>
      <c r="D112" s="161">
        <v>0.29166666666666669</v>
      </c>
      <c r="E112" t="s">
        <v>73</v>
      </c>
      <c r="F112" t="s">
        <v>12145</v>
      </c>
      <c r="G112">
        <v>0</v>
      </c>
      <c r="H112" s="164">
        <v>2</v>
      </c>
      <c r="I112" s="165">
        <v>30356</v>
      </c>
      <c r="J112" s="165">
        <v>30356</v>
      </c>
      <c r="K112" t="s">
        <v>12169</v>
      </c>
      <c r="L112" t="s">
        <v>8129</v>
      </c>
      <c r="M112" t="s">
        <v>8129</v>
      </c>
      <c r="N112" t="s">
        <v>8257</v>
      </c>
      <c r="O112" t="s">
        <v>12126</v>
      </c>
      <c r="P112" s="1">
        <v>43871</v>
      </c>
    </row>
    <row r="113" spans="1:16" x14ac:dyDescent="0.25">
      <c r="A113" s="1">
        <v>43870</v>
      </c>
      <c r="B113" s="161">
        <v>0.29166666666666669</v>
      </c>
      <c r="C113" s="1">
        <v>43871</v>
      </c>
      <c r="D113" s="161">
        <v>0.29166666666666669</v>
      </c>
      <c r="E113" t="s">
        <v>8158</v>
      </c>
      <c r="F113" t="s">
        <v>12133</v>
      </c>
      <c r="G113">
        <v>2</v>
      </c>
      <c r="H113" s="164">
        <v>6</v>
      </c>
      <c r="I113" s="165">
        <v>71184</v>
      </c>
      <c r="J113" s="165">
        <v>71195</v>
      </c>
      <c r="K113" t="s">
        <v>12148</v>
      </c>
      <c r="L113" t="s">
        <v>12171</v>
      </c>
      <c r="M113" t="s">
        <v>8129</v>
      </c>
      <c r="N113" t="s">
        <v>8257</v>
      </c>
      <c r="O113" t="s">
        <v>12172</v>
      </c>
      <c r="P113" s="1">
        <v>43871</v>
      </c>
    </row>
    <row r="114" spans="1:16" x14ac:dyDescent="0.25">
      <c r="A114" s="1">
        <v>43870</v>
      </c>
      <c r="B114" s="161">
        <v>0.29166666666666669</v>
      </c>
      <c r="C114" s="1">
        <v>43871</v>
      </c>
      <c r="D114" s="161">
        <v>0.29166666666666669</v>
      </c>
      <c r="E114" t="s">
        <v>28</v>
      </c>
      <c r="F114" t="s">
        <v>12168</v>
      </c>
      <c r="G114">
        <v>1</v>
      </c>
      <c r="H114" s="164">
        <v>4</v>
      </c>
      <c r="I114" s="165">
        <v>73458</v>
      </c>
      <c r="J114" s="165">
        <v>73667</v>
      </c>
      <c r="K114" t="s">
        <v>12132</v>
      </c>
      <c r="L114" t="s">
        <v>12171</v>
      </c>
      <c r="M114" t="s">
        <v>8129</v>
      </c>
      <c r="N114" t="s">
        <v>8257</v>
      </c>
      <c r="O114" t="s">
        <v>12165</v>
      </c>
      <c r="P114" s="1">
        <v>43871</v>
      </c>
    </row>
    <row r="115" spans="1:16" x14ac:dyDescent="0.25">
      <c r="A115" s="1">
        <v>43870</v>
      </c>
      <c r="B115" s="161">
        <v>0.29166666666666669</v>
      </c>
      <c r="C115" s="1">
        <v>43871</v>
      </c>
      <c r="D115" s="161">
        <v>0.29166666666666669</v>
      </c>
      <c r="E115" t="s">
        <v>72</v>
      </c>
      <c r="F115" t="s">
        <v>12135</v>
      </c>
      <c r="G115">
        <v>2</v>
      </c>
      <c r="H115" s="164">
        <v>2</v>
      </c>
      <c r="I115" s="165">
        <v>30356</v>
      </c>
      <c r="J115" s="165">
        <v>30488</v>
      </c>
      <c r="K115" t="s">
        <v>12141</v>
      </c>
      <c r="L115" t="s">
        <v>12171</v>
      </c>
      <c r="M115" t="s">
        <v>8129</v>
      </c>
      <c r="N115" t="s">
        <v>8257</v>
      </c>
      <c r="O115" t="s">
        <v>12165</v>
      </c>
      <c r="P115" s="1">
        <v>43871</v>
      </c>
    </row>
    <row r="116" spans="1:16" x14ac:dyDescent="0.25">
      <c r="A116" s="1">
        <v>43871</v>
      </c>
      <c r="B116" s="161">
        <v>0.29166666666666669</v>
      </c>
      <c r="C116" s="1">
        <v>43871</v>
      </c>
      <c r="D116" s="161">
        <v>0.79166666666666663</v>
      </c>
      <c r="E116" t="s">
        <v>54</v>
      </c>
      <c r="F116" t="s">
        <v>12166</v>
      </c>
      <c r="G116">
        <v>2</v>
      </c>
      <c r="H116" s="164">
        <v>6</v>
      </c>
      <c r="I116" s="165">
        <v>71195</v>
      </c>
      <c r="J116" s="165">
        <v>71361</v>
      </c>
      <c r="K116" t="s">
        <v>12128</v>
      </c>
      <c r="L116" t="s">
        <v>12171</v>
      </c>
      <c r="M116" t="s">
        <v>8129</v>
      </c>
      <c r="N116" t="s">
        <v>8257</v>
      </c>
      <c r="O116" t="s">
        <v>12165</v>
      </c>
      <c r="P116" s="1">
        <v>43871</v>
      </c>
    </row>
    <row r="117" spans="1:16" x14ac:dyDescent="0.25">
      <c r="A117" s="1" t="s">
        <v>12173</v>
      </c>
      <c r="B117" s="161">
        <v>0.29166666666666669</v>
      </c>
      <c r="C117" s="1">
        <v>43871</v>
      </c>
      <c r="D117" s="161">
        <v>0.79166666666666663</v>
      </c>
      <c r="E117" t="s">
        <v>31</v>
      </c>
      <c r="F117" t="s">
        <v>12174</v>
      </c>
      <c r="G117">
        <v>0</v>
      </c>
      <c r="H117" s="164">
        <v>2</v>
      </c>
      <c r="I117" s="165">
        <v>30488</v>
      </c>
      <c r="J117" s="165">
        <v>30575</v>
      </c>
      <c r="K117" t="s">
        <v>12132</v>
      </c>
      <c r="L117" t="s">
        <v>8129</v>
      </c>
      <c r="M117" t="s">
        <v>8132</v>
      </c>
      <c r="N117" t="s">
        <v>8257</v>
      </c>
      <c r="O117" t="s">
        <v>12126</v>
      </c>
      <c r="P117" s="1">
        <v>43875</v>
      </c>
    </row>
    <row r="118" spans="1:16" x14ac:dyDescent="0.25">
      <c r="A118" s="1">
        <v>43871</v>
      </c>
      <c r="B118" s="161">
        <v>0.79166666666666663</v>
      </c>
      <c r="C118" s="1">
        <v>43872</v>
      </c>
      <c r="D118" s="161">
        <v>0.29166666666666669</v>
      </c>
      <c r="E118" t="s">
        <v>7</v>
      </c>
      <c r="F118" t="s">
        <v>12134</v>
      </c>
      <c r="G118">
        <v>1</v>
      </c>
      <c r="H118" s="164">
        <v>2</v>
      </c>
      <c r="I118" s="165">
        <v>30575</v>
      </c>
      <c r="J118" s="165">
        <v>30591</v>
      </c>
      <c r="K118" t="s">
        <v>12132</v>
      </c>
      <c r="L118" t="s">
        <v>8129</v>
      </c>
      <c r="M118" t="s">
        <v>8129</v>
      </c>
      <c r="N118" t="s">
        <v>8257</v>
      </c>
      <c r="O118" t="s">
        <v>12126</v>
      </c>
      <c r="P118" s="1">
        <v>43875</v>
      </c>
    </row>
    <row r="119" spans="1:16" x14ac:dyDescent="0.25">
      <c r="A119" s="1">
        <v>43871</v>
      </c>
      <c r="B119" s="161">
        <v>0.79166666666666663</v>
      </c>
      <c r="C119" s="1">
        <v>43872</v>
      </c>
      <c r="D119" s="161">
        <v>0.29166666666666669</v>
      </c>
      <c r="E119" t="s">
        <v>35</v>
      </c>
      <c r="F119" t="s">
        <v>12127</v>
      </c>
      <c r="G119">
        <v>0</v>
      </c>
      <c r="H119" s="164">
        <v>6</v>
      </c>
      <c r="I119" s="165">
        <v>71361</v>
      </c>
      <c r="J119" s="165">
        <v>71361</v>
      </c>
      <c r="K119" t="s">
        <v>12175</v>
      </c>
      <c r="L119" t="s">
        <v>8129</v>
      </c>
      <c r="M119" t="s">
        <v>8129</v>
      </c>
      <c r="N119" t="s">
        <v>8257</v>
      </c>
      <c r="O119" t="s">
        <v>12126</v>
      </c>
      <c r="P119" s="1">
        <v>43875</v>
      </c>
    </row>
    <row r="120" spans="1:16" x14ac:dyDescent="0.25">
      <c r="A120" s="1">
        <v>43871</v>
      </c>
      <c r="B120" s="161">
        <v>0.29166666666666669</v>
      </c>
      <c r="C120" s="1">
        <v>43872</v>
      </c>
      <c r="D120" s="161">
        <v>0.29166666666666669</v>
      </c>
      <c r="E120" t="s">
        <v>10</v>
      </c>
      <c r="F120" t="s">
        <v>12150</v>
      </c>
      <c r="G120">
        <v>0</v>
      </c>
      <c r="H120" s="164">
        <v>4</v>
      </c>
      <c r="I120" s="165">
        <v>73667</v>
      </c>
      <c r="J120" s="165">
        <v>73679</v>
      </c>
      <c r="K120" t="s">
        <v>12175</v>
      </c>
      <c r="L120" t="s">
        <v>8129</v>
      </c>
      <c r="M120" t="s">
        <v>8129</v>
      </c>
      <c r="N120" t="s">
        <v>8257</v>
      </c>
      <c r="O120" t="s">
        <v>12126</v>
      </c>
      <c r="P120" s="1">
        <v>43875</v>
      </c>
    </row>
    <row r="121" spans="1:16" x14ac:dyDescent="0.25">
      <c r="A121" s="1">
        <v>43872</v>
      </c>
      <c r="B121" s="161">
        <v>0.29166666666666669</v>
      </c>
      <c r="C121" s="1">
        <v>43873</v>
      </c>
      <c r="D121" s="161">
        <v>0.29166666666666669</v>
      </c>
      <c r="E121" t="s">
        <v>71</v>
      </c>
      <c r="F121" t="s">
        <v>12131</v>
      </c>
      <c r="G121">
        <v>2</v>
      </c>
      <c r="H121" s="164">
        <v>2</v>
      </c>
      <c r="I121" s="165">
        <v>30591</v>
      </c>
      <c r="J121" s="165">
        <v>30591</v>
      </c>
      <c r="K121" t="s">
        <v>12125</v>
      </c>
      <c r="L121" t="s">
        <v>8129</v>
      </c>
      <c r="M121" t="s">
        <v>8129</v>
      </c>
      <c r="N121" t="s">
        <v>8257</v>
      </c>
      <c r="O121" t="s">
        <v>12126</v>
      </c>
      <c r="P121" s="1">
        <v>43875</v>
      </c>
    </row>
    <row r="122" spans="1:16" x14ac:dyDescent="0.25">
      <c r="A122" s="1">
        <v>43872</v>
      </c>
      <c r="B122" s="161">
        <v>0.29166666666666669</v>
      </c>
      <c r="C122" s="1">
        <v>43873</v>
      </c>
      <c r="D122" s="161">
        <v>0.29166666666666669</v>
      </c>
      <c r="E122" t="s">
        <v>8158</v>
      </c>
      <c r="F122" t="s">
        <v>12133</v>
      </c>
      <c r="G122">
        <v>1</v>
      </c>
      <c r="H122" s="164">
        <v>4</v>
      </c>
      <c r="I122" s="165">
        <v>12</v>
      </c>
      <c r="J122" s="165">
        <v>109</v>
      </c>
      <c r="K122" t="s">
        <v>12128</v>
      </c>
      <c r="L122" t="s">
        <v>12176</v>
      </c>
      <c r="M122" t="s">
        <v>8132</v>
      </c>
      <c r="N122" t="s">
        <v>8257</v>
      </c>
      <c r="O122" t="s">
        <v>12177</v>
      </c>
      <c r="P122" s="1">
        <v>43875</v>
      </c>
    </row>
    <row r="123" spans="1:16" x14ac:dyDescent="0.25">
      <c r="A123" s="1">
        <v>43872</v>
      </c>
      <c r="B123" s="161">
        <v>0.29166666666666669</v>
      </c>
      <c r="C123" s="1">
        <v>43873</v>
      </c>
      <c r="D123" s="161">
        <v>0.29166666666666669</v>
      </c>
      <c r="E123" t="s">
        <v>28</v>
      </c>
      <c r="F123" t="s">
        <v>12168</v>
      </c>
      <c r="G123">
        <v>2</v>
      </c>
      <c r="H123" s="164">
        <v>6</v>
      </c>
      <c r="I123" s="165">
        <v>12</v>
      </c>
      <c r="J123" s="165">
        <v>84</v>
      </c>
      <c r="K123" t="s">
        <v>12128</v>
      </c>
      <c r="L123" t="s">
        <v>12176</v>
      </c>
      <c r="M123" t="s">
        <v>8132</v>
      </c>
      <c r="N123" t="s">
        <v>8257</v>
      </c>
      <c r="O123" t="s">
        <v>12177</v>
      </c>
      <c r="P123" s="1">
        <v>43875</v>
      </c>
    </row>
    <row r="124" spans="1:16" x14ac:dyDescent="0.25">
      <c r="A124" s="1">
        <v>43873</v>
      </c>
      <c r="B124" s="161">
        <v>0.29166666666666669</v>
      </c>
      <c r="C124" s="1">
        <v>43874</v>
      </c>
      <c r="D124" s="161">
        <v>0.29166666666666669</v>
      </c>
      <c r="E124" t="s">
        <v>10</v>
      </c>
      <c r="F124" t="s">
        <v>12150</v>
      </c>
      <c r="G124">
        <v>2</v>
      </c>
      <c r="H124" s="164">
        <v>2</v>
      </c>
      <c r="I124" s="165">
        <v>30591</v>
      </c>
      <c r="J124" s="165">
        <v>30591</v>
      </c>
      <c r="K124" t="s">
        <v>12125</v>
      </c>
      <c r="L124" t="s">
        <v>8129</v>
      </c>
      <c r="M124" t="s">
        <v>8129</v>
      </c>
      <c r="N124" t="s">
        <v>8257</v>
      </c>
      <c r="O124" t="s">
        <v>12126</v>
      </c>
      <c r="P124" s="1">
        <v>43875</v>
      </c>
    </row>
    <row r="125" spans="1:16" x14ac:dyDescent="0.25">
      <c r="A125" s="1">
        <v>43873</v>
      </c>
      <c r="B125" s="161">
        <v>0.29166666666666669</v>
      </c>
      <c r="C125" s="1">
        <v>43874</v>
      </c>
      <c r="D125" s="161">
        <v>0.29166666666666669</v>
      </c>
      <c r="E125" t="s">
        <v>25</v>
      </c>
      <c r="F125" t="s">
        <v>12140</v>
      </c>
      <c r="G125">
        <v>0</v>
      </c>
      <c r="H125" s="164">
        <v>4</v>
      </c>
      <c r="I125" s="165">
        <v>109</v>
      </c>
      <c r="J125" s="165">
        <v>154</v>
      </c>
      <c r="K125" t="s">
        <v>12125</v>
      </c>
      <c r="L125" t="s">
        <v>8129</v>
      </c>
      <c r="M125" t="s">
        <v>8129</v>
      </c>
      <c r="N125" t="s">
        <v>8257</v>
      </c>
      <c r="O125" t="s">
        <v>12126</v>
      </c>
      <c r="P125" s="1">
        <v>43875</v>
      </c>
    </row>
    <row r="126" spans="1:16" x14ac:dyDescent="0.25">
      <c r="A126" s="1">
        <v>43873</v>
      </c>
      <c r="B126" s="161">
        <v>0.29166666666666669</v>
      </c>
      <c r="C126" s="1">
        <v>43874</v>
      </c>
      <c r="D126" s="161">
        <v>0.29166666666666669</v>
      </c>
      <c r="E126" t="s">
        <v>72</v>
      </c>
      <c r="F126" t="s">
        <v>12135</v>
      </c>
      <c r="G126">
        <v>1</v>
      </c>
      <c r="H126" s="164">
        <v>6</v>
      </c>
      <c r="I126" s="165">
        <v>84</v>
      </c>
      <c r="J126" s="165">
        <v>209</v>
      </c>
      <c r="K126" t="s">
        <v>12125</v>
      </c>
      <c r="L126" t="s">
        <v>8129</v>
      </c>
      <c r="M126" t="s">
        <v>8129</v>
      </c>
      <c r="N126" t="s">
        <v>8257</v>
      </c>
      <c r="O126" t="s">
        <v>12126</v>
      </c>
      <c r="P126" s="1">
        <v>43875</v>
      </c>
    </row>
    <row r="127" spans="1:16" x14ac:dyDescent="0.25">
      <c r="A127" s="1">
        <v>43874</v>
      </c>
      <c r="B127" s="161">
        <v>0.29166666666666669</v>
      </c>
      <c r="C127" s="1">
        <v>43875</v>
      </c>
      <c r="D127" s="161">
        <v>0.29166666666666669</v>
      </c>
      <c r="E127" t="s">
        <v>28</v>
      </c>
      <c r="F127" t="s">
        <v>12168</v>
      </c>
      <c r="G127">
        <v>1</v>
      </c>
      <c r="H127" s="164">
        <v>2</v>
      </c>
      <c r="I127" s="165">
        <v>30591</v>
      </c>
      <c r="J127" s="165">
        <v>30631</v>
      </c>
      <c r="K127" t="s">
        <v>12128</v>
      </c>
      <c r="L127" t="s">
        <v>8129</v>
      </c>
      <c r="M127" t="s">
        <v>8129</v>
      </c>
      <c r="N127" t="s">
        <v>8257</v>
      </c>
      <c r="O127" t="s">
        <v>12126</v>
      </c>
      <c r="P127" s="1">
        <v>43875</v>
      </c>
    </row>
    <row r="128" spans="1:16" x14ac:dyDescent="0.25">
      <c r="A128" s="1">
        <v>43874</v>
      </c>
      <c r="B128" s="161">
        <v>0.29166666666666669</v>
      </c>
      <c r="C128" s="1">
        <v>43875</v>
      </c>
      <c r="D128" s="161">
        <v>0.29166666666666669</v>
      </c>
      <c r="E128" t="s">
        <v>71</v>
      </c>
      <c r="F128" t="s">
        <v>12131</v>
      </c>
      <c r="G128">
        <v>2</v>
      </c>
      <c r="H128" s="164">
        <v>4</v>
      </c>
      <c r="I128" s="165">
        <v>154</v>
      </c>
      <c r="J128" s="165">
        <v>223</v>
      </c>
      <c r="K128" t="s">
        <v>12125</v>
      </c>
      <c r="L128" t="s">
        <v>8129</v>
      </c>
      <c r="M128" t="s">
        <v>8129</v>
      </c>
      <c r="N128" t="s">
        <v>8257</v>
      </c>
      <c r="O128" t="s">
        <v>12126</v>
      </c>
      <c r="P128" s="1">
        <v>43875</v>
      </c>
    </row>
    <row r="129" spans="1:16" x14ac:dyDescent="0.25">
      <c r="A129" s="1">
        <v>43874</v>
      </c>
      <c r="B129" s="161">
        <v>0.29166666666666669</v>
      </c>
      <c r="C129" s="1">
        <v>43875</v>
      </c>
      <c r="D129" s="161">
        <v>0.29166666666666669</v>
      </c>
      <c r="E129" t="s">
        <v>73</v>
      </c>
      <c r="F129" t="s">
        <v>12145</v>
      </c>
      <c r="G129">
        <v>2</v>
      </c>
      <c r="H129" s="164">
        <v>6</v>
      </c>
      <c r="I129" s="165">
        <v>209</v>
      </c>
      <c r="J129" s="165">
        <v>306</v>
      </c>
      <c r="K129" t="s">
        <v>12178</v>
      </c>
      <c r="L129" t="s">
        <v>8129</v>
      </c>
      <c r="M129" t="s">
        <v>8129</v>
      </c>
      <c r="N129" t="s">
        <v>8257</v>
      </c>
      <c r="O129" t="s">
        <v>12126</v>
      </c>
      <c r="P129" s="1">
        <v>43875</v>
      </c>
    </row>
    <row r="130" spans="1:16" x14ac:dyDescent="0.25">
      <c r="A130" s="1">
        <v>43875</v>
      </c>
      <c r="B130" s="161">
        <v>0.29166666666666669</v>
      </c>
      <c r="C130" s="1">
        <v>43875</v>
      </c>
      <c r="D130" s="161">
        <v>0.79166666666666663</v>
      </c>
      <c r="E130" t="s">
        <v>68</v>
      </c>
      <c r="F130" t="s">
        <v>12137</v>
      </c>
      <c r="G130">
        <v>1</v>
      </c>
      <c r="H130" s="164">
        <v>4</v>
      </c>
      <c r="I130" s="165">
        <v>223</v>
      </c>
      <c r="J130" s="165">
        <v>229</v>
      </c>
      <c r="K130" t="s">
        <v>12125</v>
      </c>
      <c r="L130" t="s">
        <v>8129</v>
      </c>
      <c r="M130" t="s">
        <v>8129</v>
      </c>
      <c r="N130" t="s">
        <v>8257</v>
      </c>
      <c r="O130" t="s">
        <v>12126</v>
      </c>
      <c r="P130" s="1">
        <v>43878</v>
      </c>
    </row>
    <row r="131" spans="1:16" x14ac:dyDescent="0.25">
      <c r="A131" s="1">
        <v>43875</v>
      </c>
      <c r="B131" s="161">
        <v>0.79166666666666663</v>
      </c>
      <c r="C131" s="1">
        <v>43876</v>
      </c>
      <c r="D131" s="161">
        <v>0.29166666666666669</v>
      </c>
      <c r="E131" t="s">
        <v>16</v>
      </c>
      <c r="F131" t="s">
        <v>12130</v>
      </c>
      <c r="G131">
        <v>1</v>
      </c>
      <c r="H131" s="164">
        <v>4</v>
      </c>
      <c r="I131" s="165">
        <v>229</v>
      </c>
      <c r="J131" s="165">
        <v>365</v>
      </c>
      <c r="K131" t="s">
        <v>12125</v>
      </c>
      <c r="L131" t="s">
        <v>8129</v>
      </c>
      <c r="M131" t="s">
        <v>8129</v>
      </c>
      <c r="N131" t="s">
        <v>8257</v>
      </c>
      <c r="O131" t="s">
        <v>12126</v>
      </c>
      <c r="P131" s="1">
        <v>43878</v>
      </c>
    </row>
    <row r="132" spans="1:16" x14ac:dyDescent="0.25">
      <c r="A132" s="1">
        <v>43875</v>
      </c>
      <c r="B132" s="161">
        <v>0.29166666666666669</v>
      </c>
      <c r="C132" s="1">
        <v>43876</v>
      </c>
      <c r="D132" s="161">
        <v>0.29166666666666669</v>
      </c>
      <c r="E132" t="s">
        <v>72</v>
      </c>
      <c r="F132" t="s">
        <v>12135</v>
      </c>
      <c r="G132">
        <v>2</v>
      </c>
      <c r="H132" s="164">
        <v>2</v>
      </c>
      <c r="I132" s="165">
        <v>30631</v>
      </c>
      <c r="J132" s="165">
        <v>30631</v>
      </c>
      <c r="K132" t="s">
        <v>12128</v>
      </c>
      <c r="L132" t="s">
        <v>8129</v>
      </c>
      <c r="M132" t="s">
        <v>8129</v>
      </c>
      <c r="N132" t="s">
        <v>8257</v>
      </c>
      <c r="O132" t="s">
        <v>12126</v>
      </c>
      <c r="P132" s="1">
        <v>43878</v>
      </c>
    </row>
    <row r="133" spans="1:16" x14ac:dyDescent="0.25">
      <c r="A133" s="1">
        <v>43876</v>
      </c>
      <c r="B133" s="161">
        <v>0.29166666666666669</v>
      </c>
      <c r="C133" s="1">
        <v>43877</v>
      </c>
      <c r="D133" s="161">
        <v>0.29166666666666669</v>
      </c>
      <c r="E133" t="s">
        <v>71</v>
      </c>
      <c r="F133" t="s">
        <v>12131</v>
      </c>
      <c r="G133">
        <v>2</v>
      </c>
      <c r="H133" s="164">
        <v>4</v>
      </c>
      <c r="I133" s="165">
        <v>365</v>
      </c>
      <c r="J133" s="165">
        <v>517</v>
      </c>
      <c r="K133" t="s">
        <v>12141</v>
      </c>
      <c r="L133" t="s">
        <v>8129</v>
      </c>
      <c r="M133" t="s">
        <v>8132</v>
      </c>
      <c r="N133" t="s">
        <v>8257</v>
      </c>
      <c r="O133" t="s">
        <v>12126</v>
      </c>
      <c r="P133" s="1">
        <v>43878</v>
      </c>
    </row>
    <row r="134" spans="1:16" x14ac:dyDescent="0.25">
      <c r="A134" s="1">
        <v>43876</v>
      </c>
      <c r="B134" s="161">
        <v>0.29166666666666669</v>
      </c>
      <c r="C134" s="1">
        <v>43877</v>
      </c>
      <c r="D134" s="161">
        <v>0.29166666666666669</v>
      </c>
      <c r="E134" t="s">
        <v>73</v>
      </c>
      <c r="F134" t="s">
        <v>12145</v>
      </c>
      <c r="G134">
        <v>2</v>
      </c>
      <c r="H134" s="164">
        <v>6</v>
      </c>
      <c r="I134" s="165">
        <v>325</v>
      </c>
      <c r="J134" s="165">
        <v>351</v>
      </c>
      <c r="K134" t="s">
        <v>12132</v>
      </c>
      <c r="L134" t="s">
        <v>8129</v>
      </c>
      <c r="M134" t="s">
        <v>8129</v>
      </c>
      <c r="N134" t="s">
        <v>8257</v>
      </c>
      <c r="O134" t="s">
        <v>12126</v>
      </c>
      <c r="P134" s="1">
        <v>43878</v>
      </c>
    </row>
    <row r="135" spans="1:16" x14ac:dyDescent="0.25">
      <c r="A135" s="1">
        <v>43876</v>
      </c>
      <c r="B135" s="161">
        <v>0.29166666666666669</v>
      </c>
      <c r="C135" s="1">
        <v>43877</v>
      </c>
      <c r="D135" s="161">
        <v>0.29166666666666669</v>
      </c>
      <c r="E135" t="s">
        <v>28</v>
      </c>
      <c r="F135" t="s">
        <v>12168</v>
      </c>
      <c r="G135">
        <v>1</v>
      </c>
      <c r="H135" s="164">
        <v>2</v>
      </c>
      <c r="I135" s="165">
        <v>30631</v>
      </c>
      <c r="J135" s="165">
        <v>30639</v>
      </c>
      <c r="K135" t="s">
        <v>12125</v>
      </c>
      <c r="L135" t="s">
        <v>8129</v>
      </c>
      <c r="M135" t="s">
        <v>8129</v>
      </c>
      <c r="N135" t="s">
        <v>8257</v>
      </c>
      <c r="O135" t="s">
        <v>12126</v>
      </c>
      <c r="P135" s="1">
        <v>43878</v>
      </c>
    </row>
    <row r="136" spans="1:16" x14ac:dyDescent="0.25">
      <c r="A136" s="1">
        <v>43877</v>
      </c>
      <c r="B136" s="161">
        <v>0.29166666666666669</v>
      </c>
      <c r="C136" s="1">
        <v>43878</v>
      </c>
      <c r="D136" s="161">
        <v>0.29166666666666669</v>
      </c>
      <c r="E136" t="s">
        <v>10</v>
      </c>
      <c r="F136" t="s">
        <v>12150</v>
      </c>
      <c r="G136">
        <v>1</v>
      </c>
      <c r="H136" s="164">
        <v>2</v>
      </c>
      <c r="I136" s="165">
        <v>30639</v>
      </c>
      <c r="J136" s="165">
        <v>30639</v>
      </c>
      <c r="K136" t="s">
        <v>12125</v>
      </c>
      <c r="L136" t="s">
        <v>8129</v>
      </c>
      <c r="M136" t="s">
        <v>8129</v>
      </c>
      <c r="N136" t="s">
        <v>8257</v>
      </c>
      <c r="O136" t="s">
        <v>12126</v>
      </c>
      <c r="P136" s="1">
        <v>43878</v>
      </c>
    </row>
    <row r="137" spans="1:16" x14ac:dyDescent="0.25">
      <c r="A137" s="1">
        <v>43877</v>
      </c>
      <c r="B137" s="161">
        <v>0.29166666666666669</v>
      </c>
      <c r="C137" s="1">
        <v>43878</v>
      </c>
      <c r="D137" s="161">
        <v>0.29166666666666669</v>
      </c>
      <c r="E137" t="s">
        <v>72</v>
      </c>
      <c r="F137" t="s">
        <v>12135</v>
      </c>
      <c r="G137">
        <v>0</v>
      </c>
      <c r="H137" s="164">
        <v>6</v>
      </c>
      <c r="I137" s="165">
        <v>351</v>
      </c>
      <c r="J137" s="165">
        <v>351</v>
      </c>
      <c r="K137" t="s">
        <v>12179</v>
      </c>
      <c r="L137" t="s">
        <v>8129</v>
      </c>
      <c r="M137" t="s">
        <v>8129</v>
      </c>
      <c r="N137" t="s">
        <v>8257</v>
      </c>
      <c r="O137" t="s">
        <v>12126</v>
      </c>
      <c r="P137" s="1">
        <v>43878</v>
      </c>
    </row>
    <row r="138" spans="1:16" x14ac:dyDescent="0.25">
      <c r="A138" s="1">
        <v>43877</v>
      </c>
      <c r="B138" s="161">
        <v>0.29166666666666669</v>
      </c>
      <c r="C138" s="1">
        <v>43878</v>
      </c>
      <c r="D138" s="161">
        <v>0.29166666666666669</v>
      </c>
      <c r="E138" t="s">
        <v>25</v>
      </c>
      <c r="F138" t="s">
        <v>12140</v>
      </c>
      <c r="G138">
        <v>0</v>
      </c>
      <c r="H138" s="164">
        <v>4</v>
      </c>
      <c r="I138" s="165">
        <v>517</v>
      </c>
      <c r="J138" s="165">
        <v>636</v>
      </c>
      <c r="K138" t="s">
        <v>12125</v>
      </c>
      <c r="L138" t="s">
        <v>8129</v>
      </c>
      <c r="M138" t="s">
        <v>8129</v>
      </c>
      <c r="N138" t="s">
        <v>8257</v>
      </c>
      <c r="O138" t="s">
        <v>12126</v>
      </c>
      <c r="P138" s="1">
        <v>43878</v>
      </c>
    </row>
    <row r="139" spans="1:16" x14ac:dyDescent="0.25">
      <c r="A139" s="1">
        <v>43878</v>
      </c>
      <c r="B139" s="161">
        <v>0.29166666666666669</v>
      </c>
      <c r="C139" s="1">
        <v>43879</v>
      </c>
      <c r="D139" s="161">
        <v>0.29166666666666669</v>
      </c>
      <c r="E139" t="s">
        <v>8158</v>
      </c>
      <c r="F139" t="s">
        <v>12133</v>
      </c>
      <c r="G139">
        <v>1</v>
      </c>
      <c r="H139" s="164">
        <v>2</v>
      </c>
      <c r="I139" s="165">
        <v>30639</v>
      </c>
      <c r="J139" s="165">
        <v>30639</v>
      </c>
      <c r="K139" t="s">
        <v>12125</v>
      </c>
      <c r="L139" t="s">
        <v>8129</v>
      </c>
      <c r="M139" t="s">
        <v>8129</v>
      </c>
      <c r="N139" t="s">
        <v>8257</v>
      </c>
      <c r="O139" t="s">
        <v>12126</v>
      </c>
      <c r="P139" s="1">
        <v>43879</v>
      </c>
    </row>
    <row r="140" spans="1:16" x14ac:dyDescent="0.25">
      <c r="A140" s="1">
        <v>43878</v>
      </c>
      <c r="B140" s="161">
        <v>0.29166666666666669</v>
      </c>
      <c r="C140" s="1">
        <v>43879</v>
      </c>
      <c r="D140" s="161">
        <v>0.29166666666666669</v>
      </c>
      <c r="E140" t="s">
        <v>71</v>
      </c>
      <c r="F140" t="s">
        <v>12131</v>
      </c>
      <c r="G140">
        <v>0</v>
      </c>
      <c r="H140" s="164">
        <v>4</v>
      </c>
      <c r="I140" s="165">
        <v>636</v>
      </c>
      <c r="J140" s="165">
        <v>726</v>
      </c>
      <c r="K140" t="s">
        <v>12125</v>
      </c>
      <c r="L140" t="s">
        <v>8129</v>
      </c>
      <c r="M140" t="s">
        <v>8129</v>
      </c>
      <c r="N140" t="s">
        <v>8257</v>
      </c>
      <c r="O140" t="s">
        <v>12126</v>
      </c>
      <c r="P140" s="1">
        <v>43879</v>
      </c>
    </row>
    <row r="141" spans="1:16" x14ac:dyDescent="0.25">
      <c r="A141" s="1">
        <v>43878</v>
      </c>
      <c r="B141" s="161">
        <v>0.29166666666666669</v>
      </c>
      <c r="C141" s="1">
        <v>43879</v>
      </c>
      <c r="D141" s="161">
        <v>0.29166666666666669</v>
      </c>
      <c r="E141" t="s">
        <v>73</v>
      </c>
      <c r="F141" t="s">
        <v>12145</v>
      </c>
      <c r="G141">
        <v>1</v>
      </c>
      <c r="H141" s="164">
        <v>6</v>
      </c>
      <c r="I141" s="165">
        <v>351</v>
      </c>
      <c r="J141" s="165">
        <v>353</v>
      </c>
      <c r="K141" t="s">
        <v>12125</v>
      </c>
      <c r="L141" t="s">
        <v>12180</v>
      </c>
      <c r="M141" t="s">
        <v>8132</v>
      </c>
      <c r="N141" t="s">
        <v>8257</v>
      </c>
      <c r="O141" t="s">
        <v>12177</v>
      </c>
      <c r="P141" s="1">
        <v>43886</v>
      </c>
    </row>
    <row r="142" spans="1:16" x14ac:dyDescent="0.25">
      <c r="A142" s="1">
        <v>43879</v>
      </c>
      <c r="B142" s="161">
        <v>0.29166666666666669</v>
      </c>
      <c r="C142" s="1">
        <v>43879</v>
      </c>
      <c r="D142" s="161">
        <v>0.79166666666666663</v>
      </c>
      <c r="E142" t="s">
        <v>28</v>
      </c>
      <c r="F142" t="s">
        <v>12168</v>
      </c>
      <c r="G142">
        <v>1</v>
      </c>
      <c r="H142" s="164">
        <v>2</v>
      </c>
      <c r="I142" s="165">
        <v>30639</v>
      </c>
      <c r="J142" s="165">
        <v>30639</v>
      </c>
      <c r="K142" t="s">
        <v>12125</v>
      </c>
      <c r="L142" t="s">
        <v>8129</v>
      </c>
      <c r="M142" t="s">
        <v>8129</v>
      </c>
      <c r="N142" t="s">
        <v>8257</v>
      </c>
      <c r="O142" t="s">
        <v>12126</v>
      </c>
      <c r="P142" s="1">
        <v>43886</v>
      </c>
    </row>
    <row r="143" spans="1:16" x14ac:dyDescent="0.25">
      <c r="A143" s="1">
        <v>43879</v>
      </c>
      <c r="B143" s="161">
        <v>0.79166666666666663</v>
      </c>
      <c r="C143" s="1">
        <v>43880</v>
      </c>
      <c r="D143" s="161">
        <v>0.29166666666666669</v>
      </c>
      <c r="E143" t="s">
        <v>7</v>
      </c>
      <c r="F143" t="s">
        <v>12134</v>
      </c>
      <c r="G143">
        <v>0</v>
      </c>
      <c r="H143" s="164">
        <v>2</v>
      </c>
      <c r="I143" s="165">
        <v>30639</v>
      </c>
      <c r="J143" s="165">
        <v>30639</v>
      </c>
      <c r="K143" t="s">
        <v>12181</v>
      </c>
      <c r="L143" t="s">
        <v>8129</v>
      </c>
      <c r="M143" t="s">
        <v>8129</v>
      </c>
      <c r="N143" t="s">
        <v>8257</v>
      </c>
      <c r="O143" t="s">
        <v>12126</v>
      </c>
      <c r="P143" s="1">
        <v>43886</v>
      </c>
    </row>
    <row r="144" spans="1:16" x14ac:dyDescent="0.25">
      <c r="A144" s="1">
        <v>43879</v>
      </c>
      <c r="B144" s="161">
        <v>0.29166666666666669</v>
      </c>
      <c r="C144" s="1">
        <v>43880</v>
      </c>
      <c r="D144" s="161">
        <v>0.29166666666666669</v>
      </c>
      <c r="E144" t="s">
        <v>10</v>
      </c>
      <c r="F144" t="s">
        <v>12150</v>
      </c>
      <c r="G144">
        <v>0</v>
      </c>
      <c r="H144" s="164">
        <v>6</v>
      </c>
      <c r="I144" s="165">
        <v>353</v>
      </c>
      <c r="J144" s="165">
        <v>353</v>
      </c>
      <c r="K144" t="s">
        <v>12181</v>
      </c>
      <c r="L144" t="s">
        <v>8129</v>
      </c>
      <c r="M144" t="s">
        <v>8129</v>
      </c>
      <c r="N144" t="s">
        <v>8257</v>
      </c>
      <c r="O144" t="s">
        <v>12126</v>
      </c>
      <c r="P144" s="1">
        <v>43886</v>
      </c>
    </row>
    <row r="145" spans="1:16" x14ac:dyDescent="0.25">
      <c r="A145" s="1">
        <v>43879</v>
      </c>
      <c r="B145" s="161" t="s">
        <v>12182</v>
      </c>
      <c r="C145" s="1">
        <v>43880</v>
      </c>
      <c r="D145" s="161">
        <v>0.29166666666666669</v>
      </c>
      <c r="E145" t="s">
        <v>72</v>
      </c>
      <c r="F145" t="s">
        <v>12135</v>
      </c>
      <c r="G145">
        <v>0</v>
      </c>
      <c r="H145" s="164">
        <v>4</v>
      </c>
      <c r="I145" s="165">
        <v>726</v>
      </c>
      <c r="J145" s="165">
        <v>726</v>
      </c>
      <c r="K145" t="s">
        <v>12183</v>
      </c>
      <c r="L145" t="s">
        <v>8129</v>
      </c>
      <c r="M145" t="s">
        <v>8129</v>
      </c>
      <c r="N145" t="s">
        <v>8257</v>
      </c>
      <c r="O145" t="s">
        <v>12126</v>
      </c>
      <c r="P145" s="1">
        <v>43886</v>
      </c>
    </row>
    <row r="146" spans="1:16" x14ac:dyDescent="0.25">
      <c r="A146" s="1">
        <v>43880</v>
      </c>
      <c r="B146" s="161">
        <v>0.29166666666666669</v>
      </c>
      <c r="C146" s="1">
        <v>43881</v>
      </c>
      <c r="D146" s="161">
        <v>0.29166666666666669</v>
      </c>
      <c r="E146" t="s">
        <v>28</v>
      </c>
      <c r="F146" t="s">
        <v>12168</v>
      </c>
      <c r="G146">
        <v>2</v>
      </c>
      <c r="H146" s="164">
        <v>2</v>
      </c>
      <c r="I146" s="165">
        <v>30639</v>
      </c>
      <c r="J146" s="165">
        <v>30708</v>
      </c>
      <c r="K146" t="s">
        <v>12132</v>
      </c>
      <c r="L146" t="s">
        <v>8129</v>
      </c>
      <c r="M146" t="s">
        <v>8129</v>
      </c>
      <c r="N146" t="s">
        <v>8257</v>
      </c>
      <c r="O146" t="s">
        <v>12126</v>
      </c>
      <c r="P146" s="1">
        <v>43886</v>
      </c>
    </row>
    <row r="147" spans="1:16" x14ac:dyDescent="0.25">
      <c r="A147" s="1">
        <v>43880</v>
      </c>
      <c r="B147" s="161">
        <v>0.29166666666666669</v>
      </c>
      <c r="C147" s="1">
        <v>43881</v>
      </c>
      <c r="D147" s="161">
        <v>0.29166666666666669</v>
      </c>
      <c r="E147" t="s">
        <v>8158</v>
      </c>
      <c r="F147" t="s">
        <v>12133</v>
      </c>
      <c r="G147">
        <v>2</v>
      </c>
      <c r="H147" s="164">
        <v>4</v>
      </c>
      <c r="I147" s="165">
        <v>353</v>
      </c>
      <c r="J147" s="165">
        <v>566</v>
      </c>
      <c r="K147" t="s">
        <v>12141</v>
      </c>
      <c r="L147" t="s">
        <v>8129</v>
      </c>
      <c r="M147" t="s">
        <v>8129</v>
      </c>
      <c r="N147" t="s">
        <v>8257</v>
      </c>
      <c r="O147" t="s">
        <v>12126</v>
      </c>
      <c r="P147" s="1">
        <v>43886</v>
      </c>
    </row>
    <row r="148" spans="1:16" x14ac:dyDescent="0.25">
      <c r="A148" s="1">
        <v>43880</v>
      </c>
      <c r="B148" s="161">
        <v>0.29166666666666669</v>
      </c>
      <c r="C148" s="1">
        <v>43881</v>
      </c>
      <c r="D148" s="161">
        <v>0.29166666666666669</v>
      </c>
      <c r="E148" t="s">
        <v>73</v>
      </c>
      <c r="F148" t="s">
        <v>12145</v>
      </c>
      <c r="G148">
        <v>2</v>
      </c>
      <c r="H148" s="164">
        <v>6</v>
      </c>
      <c r="I148" s="165">
        <v>726</v>
      </c>
      <c r="J148" s="165">
        <v>829</v>
      </c>
      <c r="K148" t="s">
        <v>12141</v>
      </c>
      <c r="L148" t="s">
        <v>8129</v>
      </c>
      <c r="M148" t="s">
        <v>8129</v>
      </c>
      <c r="N148" t="s">
        <v>8257</v>
      </c>
      <c r="O148" t="s">
        <v>12126</v>
      </c>
      <c r="P148" s="1">
        <v>43886</v>
      </c>
    </row>
    <row r="149" spans="1:16" x14ac:dyDescent="0.25">
      <c r="A149" s="1">
        <v>43881</v>
      </c>
      <c r="B149" s="161">
        <v>0.29166666666666669</v>
      </c>
      <c r="C149" s="1">
        <v>43882</v>
      </c>
      <c r="D149" s="161">
        <v>0.29166666666666669</v>
      </c>
      <c r="E149" t="s">
        <v>10</v>
      </c>
      <c r="F149" t="s">
        <v>12150</v>
      </c>
      <c r="G149">
        <v>1</v>
      </c>
      <c r="H149" s="164">
        <v>2</v>
      </c>
      <c r="I149" s="165">
        <v>30708</v>
      </c>
      <c r="J149" s="165"/>
      <c r="L149" t="s">
        <v>12184</v>
      </c>
      <c r="N149" t="s">
        <v>8257</v>
      </c>
      <c r="O149" t="s">
        <v>12144</v>
      </c>
      <c r="P149" s="1">
        <v>43886</v>
      </c>
    </row>
    <row r="150" spans="1:16" x14ac:dyDescent="0.25">
      <c r="A150" s="1">
        <v>43881</v>
      </c>
      <c r="B150" s="161">
        <v>0.29166666666666669</v>
      </c>
      <c r="C150" s="1">
        <v>43882</v>
      </c>
      <c r="D150" s="161">
        <v>0.29166666666666669</v>
      </c>
      <c r="E150" t="s">
        <v>25</v>
      </c>
      <c r="F150" t="s">
        <v>12140</v>
      </c>
      <c r="G150">
        <v>0</v>
      </c>
      <c r="H150" s="164">
        <v>6</v>
      </c>
      <c r="I150" s="165">
        <v>566</v>
      </c>
      <c r="J150" s="165"/>
      <c r="L150" t="s">
        <v>12184</v>
      </c>
      <c r="N150" t="s">
        <v>8257</v>
      </c>
      <c r="O150" t="s">
        <v>12144</v>
      </c>
      <c r="P150" s="1">
        <v>43886</v>
      </c>
    </row>
    <row r="151" spans="1:16" x14ac:dyDescent="0.25">
      <c r="A151" s="1">
        <v>43881</v>
      </c>
      <c r="B151" s="161">
        <v>0.29166666666666669</v>
      </c>
      <c r="C151" s="1">
        <v>43882</v>
      </c>
      <c r="D151" s="161">
        <v>0.29166666666666669</v>
      </c>
      <c r="E151" t="s">
        <v>72</v>
      </c>
      <c r="F151" t="s">
        <v>12135</v>
      </c>
      <c r="G151">
        <v>1</v>
      </c>
      <c r="H151" s="164">
        <v>4</v>
      </c>
      <c r="I151" s="165">
        <v>829</v>
      </c>
      <c r="J151" s="165"/>
      <c r="L151" t="s">
        <v>12184</v>
      </c>
      <c r="N151" t="s">
        <v>8257</v>
      </c>
      <c r="O151" t="s">
        <v>12144</v>
      </c>
      <c r="P151" s="1">
        <v>43886</v>
      </c>
    </row>
    <row r="152" spans="1:16" x14ac:dyDescent="0.25">
      <c r="A152" s="1">
        <v>43882</v>
      </c>
      <c r="B152" s="161">
        <v>0.29166666666666669</v>
      </c>
      <c r="C152" s="1">
        <v>43883</v>
      </c>
      <c r="D152" s="161">
        <v>0.29166666666666669</v>
      </c>
      <c r="E152" t="s">
        <v>73</v>
      </c>
      <c r="F152" t="s">
        <v>12145</v>
      </c>
      <c r="G152">
        <v>0</v>
      </c>
      <c r="H152" s="164">
        <v>2</v>
      </c>
      <c r="I152" s="165">
        <v>30708</v>
      </c>
      <c r="J152" s="165">
        <v>30708</v>
      </c>
      <c r="K152" t="s">
        <v>4989</v>
      </c>
      <c r="L152" t="s">
        <v>8129</v>
      </c>
      <c r="M152" t="s">
        <v>8129</v>
      </c>
      <c r="N152" t="s">
        <v>8257</v>
      </c>
      <c r="O152" t="s">
        <v>12126</v>
      </c>
      <c r="P152" s="1">
        <v>43886</v>
      </c>
    </row>
    <row r="153" spans="1:16" x14ac:dyDescent="0.25">
      <c r="A153" s="1">
        <v>43882</v>
      </c>
      <c r="B153" s="161">
        <v>0.29166666666666669</v>
      </c>
      <c r="C153" s="1">
        <v>43883</v>
      </c>
      <c r="D153" s="161">
        <v>0.29166666666666669</v>
      </c>
      <c r="E153" t="s">
        <v>71</v>
      </c>
      <c r="F153" t="s">
        <v>12131</v>
      </c>
      <c r="G153">
        <v>0</v>
      </c>
      <c r="H153" s="164">
        <v>4</v>
      </c>
      <c r="I153" s="165">
        <v>891</v>
      </c>
      <c r="J153" s="165">
        <v>891</v>
      </c>
      <c r="K153" t="s">
        <v>4989</v>
      </c>
      <c r="L153" t="s">
        <v>8129</v>
      </c>
      <c r="M153" t="s">
        <v>8129</v>
      </c>
      <c r="N153" t="s">
        <v>8257</v>
      </c>
      <c r="O153" t="s">
        <v>12126</v>
      </c>
      <c r="P153" s="1">
        <v>43886</v>
      </c>
    </row>
    <row r="154" spans="1:16" x14ac:dyDescent="0.25">
      <c r="A154" s="1">
        <v>43882</v>
      </c>
      <c r="B154" s="161">
        <v>0.29166666666666669</v>
      </c>
      <c r="C154" s="1">
        <v>43883</v>
      </c>
      <c r="D154" s="161">
        <v>0.29166666666666669</v>
      </c>
      <c r="E154" t="s">
        <v>9</v>
      </c>
      <c r="F154" t="s">
        <v>12129</v>
      </c>
      <c r="G154">
        <v>1</v>
      </c>
      <c r="H154" s="164">
        <v>6</v>
      </c>
      <c r="I154" s="165">
        <v>592</v>
      </c>
      <c r="J154" s="165">
        <v>611</v>
      </c>
      <c r="K154" t="s">
        <v>12128</v>
      </c>
      <c r="L154" t="s">
        <v>8129</v>
      </c>
      <c r="M154" t="s">
        <v>8129</v>
      </c>
      <c r="N154" t="s">
        <v>8257</v>
      </c>
      <c r="O154" t="s">
        <v>12126</v>
      </c>
      <c r="P154" s="1">
        <v>43886</v>
      </c>
    </row>
    <row r="155" spans="1:16" x14ac:dyDescent="0.25">
      <c r="A155" s="1">
        <v>43883</v>
      </c>
      <c r="B155" s="161">
        <v>0.29166666666666669</v>
      </c>
      <c r="C155" s="1">
        <v>43884</v>
      </c>
      <c r="D155" s="161">
        <v>0.29166666666666669</v>
      </c>
      <c r="E155" t="s">
        <v>7</v>
      </c>
      <c r="F155" t="s">
        <v>12134</v>
      </c>
      <c r="G155">
        <v>0</v>
      </c>
      <c r="H155" s="164">
        <v>2</v>
      </c>
      <c r="I155" s="165">
        <v>30708</v>
      </c>
      <c r="J155" s="165">
        <v>30710</v>
      </c>
      <c r="K155" t="s">
        <v>12185</v>
      </c>
      <c r="L155" t="s">
        <v>8129</v>
      </c>
      <c r="M155" t="s">
        <v>8132</v>
      </c>
      <c r="N155" t="s">
        <v>8257</v>
      </c>
      <c r="O155" t="s">
        <v>12126</v>
      </c>
      <c r="P155" s="1">
        <v>43886</v>
      </c>
    </row>
    <row r="156" spans="1:16" x14ac:dyDescent="0.25">
      <c r="A156" s="1">
        <v>43883</v>
      </c>
      <c r="B156" s="161">
        <v>0.29166666666666669</v>
      </c>
      <c r="C156" s="1">
        <v>43883</v>
      </c>
      <c r="D156" s="161">
        <v>0.79166666666666663</v>
      </c>
      <c r="E156" t="s">
        <v>45</v>
      </c>
      <c r="F156" t="s">
        <v>12186</v>
      </c>
      <c r="G156">
        <v>1</v>
      </c>
      <c r="H156" s="164">
        <v>6</v>
      </c>
      <c r="I156" s="165">
        <v>611</v>
      </c>
      <c r="J156" s="165">
        <v>685</v>
      </c>
      <c r="K156" t="s">
        <v>12128</v>
      </c>
      <c r="L156" t="s">
        <v>8129</v>
      </c>
      <c r="M156" t="s">
        <v>8129</v>
      </c>
      <c r="N156" t="s">
        <v>8257</v>
      </c>
      <c r="O156" t="s">
        <v>12126</v>
      </c>
      <c r="P156" s="1">
        <v>43886</v>
      </c>
    </row>
    <row r="157" spans="1:16" x14ac:dyDescent="0.25">
      <c r="A157" s="1">
        <v>43883</v>
      </c>
      <c r="B157" s="161">
        <v>0.29166666666666669</v>
      </c>
      <c r="C157" s="1">
        <v>43884</v>
      </c>
      <c r="D157" s="161">
        <v>0.29166666666666669</v>
      </c>
      <c r="E157" t="s">
        <v>22</v>
      </c>
      <c r="F157" t="s">
        <v>12187</v>
      </c>
      <c r="G157">
        <v>0</v>
      </c>
      <c r="H157" s="164">
        <v>4</v>
      </c>
      <c r="I157" s="165">
        <v>891</v>
      </c>
      <c r="J157" s="165">
        <v>891</v>
      </c>
      <c r="K157" t="s">
        <v>12125</v>
      </c>
      <c r="L157" t="s">
        <v>8129</v>
      </c>
      <c r="M157" t="s">
        <v>8129</v>
      </c>
      <c r="N157" t="s">
        <v>8257</v>
      </c>
      <c r="O157" t="s">
        <v>12126</v>
      </c>
      <c r="P157" s="1">
        <v>43886</v>
      </c>
    </row>
    <row r="158" spans="1:16" x14ac:dyDescent="0.25">
      <c r="A158" s="1">
        <v>43884</v>
      </c>
      <c r="B158" s="161">
        <v>0.29166666666666669</v>
      </c>
      <c r="C158" s="1">
        <v>43885</v>
      </c>
      <c r="D158" s="161">
        <v>0.29166666666666669</v>
      </c>
      <c r="E158" t="s">
        <v>8</v>
      </c>
      <c r="F158" t="s">
        <v>12153</v>
      </c>
      <c r="G158">
        <v>2</v>
      </c>
      <c r="H158" s="164">
        <v>4</v>
      </c>
      <c r="I158" s="165">
        <v>891</v>
      </c>
      <c r="J158" s="165">
        <v>1040</v>
      </c>
      <c r="K158" t="s">
        <v>12125</v>
      </c>
      <c r="L158" t="s">
        <v>8129</v>
      </c>
      <c r="M158" t="s">
        <v>8129</v>
      </c>
      <c r="N158" t="s">
        <v>8257</v>
      </c>
      <c r="O158" t="s">
        <v>12126</v>
      </c>
      <c r="P158" s="1">
        <v>43886</v>
      </c>
    </row>
    <row r="159" spans="1:16" x14ac:dyDescent="0.25">
      <c r="A159" s="1">
        <v>43884</v>
      </c>
      <c r="B159" s="161">
        <v>0.29166666666666669</v>
      </c>
      <c r="C159" s="1">
        <v>24</v>
      </c>
      <c r="D159" s="161">
        <v>0.29166666666666669</v>
      </c>
      <c r="E159" t="s">
        <v>9</v>
      </c>
      <c r="F159" t="s">
        <v>12129</v>
      </c>
      <c r="G159">
        <v>1</v>
      </c>
      <c r="H159" s="164">
        <v>2</v>
      </c>
      <c r="I159" s="165">
        <v>30710</v>
      </c>
      <c r="J159" s="165">
        <v>30710</v>
      </c>
      <c r="K159" t="s">
        <v>12185</v>
      </c>
      <c r="L159" t="s">
        <v>8129</v>
      </c>
      <c r="M159" t="s">
        <v>8129</v>
      </c>
      <c r="N159" t="s">
        <v>8257</v>
      </c>
      <c r="O159" t="s">
        <v>12126</v>
      </c>
      <c r="P159" s="1">
        <v>43886</v>
      </c>
    </row>
    <row r="160" spans="1:16" x14ac:dyDescent="0.25">
      <c r="A160" s="1">
        <v>43884</v>
      </c>
      <c r="B160" s="161">
        <v>0.29166666666666669</v>
      </c>
      <c r="C160" s="1">
        <v>43885</v>
      </c>
      <c r="D160" s="161">
        <v>0.29166666666666669</v>
      </c>
      <c r="E160" t="s">
        <v>8158</v>
      </c>
      <c r="F160" t="s">
        <v>12133</v>
      </c>
      <c r="G160">
        <v>2</v>
      </c>
      <c r="H160" s="164">
        <v>6</v>
      </c>
      <c r="I160" s="165">
        <v>685</v>
      </c>
      <c r="J160" s="165">
        <v>857</v>
      </c>
      <c r="K160" t="s">
        <v>12128</v>
      </c>
      <c r="L160" t="s">
        <v>8129</v>
      </c>
      <c r="M160" t="s">
        <v>8129</v>
      </c>
      <c r="N160" t="s">
        <v>8257</v>
      </c>
      <c r="O160" t="s">
        <v>12126</v>
      </c>
      <c r="P160" s="1">
        <v>43886</v>
      </c>
    </row>
    <row r="161" spans="1:16" x14ac:dyDescent="0.25">
      <c r="A161" s="1">
        <v>43885</v>
      </c>
      <c r="B161" s="161">
        <v>0.29166666666666669</v>
      </c>
      <c r="C161" s="1">
        <v>43886</v>
      </c>
      <c r="D161" s="161">
        <v>0.29166666666666669</v>
      </c>
      <c r="E161" t="s">
        <v>7</v>
      </c>
      <c r="F161" t="s">
        <v>12134</v>
      </c>
      <c r="G161">
        <v>1</v>
      </c>
      <c r="H161" s="164">
        <v>6</v>
      </c>
      <c r="I161" s="165">
        <v>860</v>
      </c>
      <c r="J161" s="165">
        <v>921</v>
      </c>
      <c r="K161" t="s">
        <v>12128</v>
      </c>
      <c r="L161" t="s">
        <v>8129</v>
      </c>
      <c r="M161" t="s">
        <v>8132</v>
      </c>
      <c r="N161" t="s">
        <v>8257</v>
      </c>
      <c r="O161" t="s">
        <v>12126</v>
      </c>
      <c r="P161" s="1">
        <v>43886</v>
      </c>
    </row>
    <row r="162" spans="1:16" x14ac:dyDescent="0.25">
      <c r="A162" s="1">
        <v>43885</v>
      </c>
      <c r="B162" s="161">
        <v>0.29166666666666669</v>
      </c>
      <c r="C162" s="1">
        <v>43886</v>
      </c>
      <c r="D162" s="161">
        <v>0.29166666666666669</v>
      </c>
      <c r="E162" t="s">
        <v>44</v>
      </c>
      <c r="F162" t="s">
        <v>12138</v>
      </c>
      <c r="G162">
        <v>2</v>
      </c>
      <c r="H162" s="164">
        <v>4</v>
      </c>
      <c r="I162" s="165">
        <v>1040</v>
      </c>
      <c r="J162" s="165">
        <v>1098</v>
      </c>
      <c r="K162" t="s">
        <v>12125</v>
      </c>
      <c r="L162" t="s">
        <v>8129</v>
      </c>
      <c r="M162" t="s">
        <v>8129</v>
      </c>
      <c r="N162" t="s">
        <v>8257</v>
      </c>
      <c r="O162" t="s">
        <v>12126</v>
      </c>
      <c r="P162" s="1">
        <v>43886</v>
      </c>
    </row>
    <row r="163" spans="1:16" x14ac:dyDescent="0.25">
      <c r="A163" s="1">
        <v>43885</v>
      </c>
      <c r="B163" s="161">
        <v>52</v>
      </c>
      <c r="C163" s="1">
        <v>43886</v>
      </c>
      <c r="D163" s="161">
        <v>0.29166666666666669</v>
      </c>
      <c r="E163" t="s">
        <v>72</v>
      </c>
      <c r="F163" t="s">
        <v>12135</v>
      </c>
      <c r="G163">
        <v>1</v>
      </c>
      <c r="H163" s="164">
        <v>2</v>
      </c>
      <c r="I163" s="165">
        <v>30710</v>
      </c>
      <c r="J163" s="165">
        <v>30710</v>
      </c>
      <c r="K163" t="s">
        <v>12128</v>
      </c>
      <c r="L163" t="s">
        <v>8129</v>
      </c>
      <c r="M163" t="s">
        <v>8129</v>
      </c>
      <c r="N163" t="s">
        <v>8257</v>
      </c>
      <c r="O163" t="s">
        <v>12126</v>
      </c>
      <c r="P163" s="1">
        <v>43886</v>
      </c>
    </row>
    <row r="164" spans="1:16" x14ac:dyDescent="0.25">
      <c r="A164" s="1">
        <v>43886</v>
      </c>
      <c r="B164" s="161">
        <v>0.29166666666666669</v>
      </c>
      <c r="C164" s="1">
        <v>43887</v>
      </c>
      <c r="D164" s="161">
        <v>0.29166666666666669</v>
      </c>
      <c r="E164" t="s">
        <v>71</v>
      </c>
      <c r="F164" t="s">
        <v>12131</v>
      </c>
      <c r="G164">
        <v>0</v>
      </c>
      <c r="H164" s="164">
        <v>2</v>
      </c>
      <c r="I164" s="165">
        <v>30713</v>
      </c>
      <c r="J164" s="165">
        <v>30713</v>
      </c>
      <c r="K164" t="s">
        <v>12188</v>
      </c>
      <c r="L164" t="s">
        <v>8129</v>
      </c>
      <c r="M164" t="s">
        <v>8129</v>
      </c>
      <c r="N164" t="s">
        <v>8257</v>
      </c>
      <c r="O164" t="s">
        <v>12126</v>
      </c>
      <c r="P164" s="1">
        <v>43886</v>
      </c>
    </row>
    <row r="165" spans="1:16" x14ac:dyDescent="0.25">
      <c r="A165" s="1">
        <v>43886</v>
      </c>
      <c r="B165" s="161">
        <v>0.29166666666666669</v>
      </c>
      <c r="C165" s="1">
        <v>43887</v>
      </c>
      <c r="D165" s="161">
        <v>0.29166666666666669</v>
      </c>
      <c r="E165" t="s">
        <v>73</v>
      </c>
      <c r="F165" t="s">
        <v>12145</v>
      </c>
      <c r="G165">
        <v>0</v>
      </c>
      <c r="H165" s="164">
        <v>6</v>
      </c>
      <c r="I165" s="165">
        <v>921</v>
      </c>
      <c r="J165" s="165">
        <v>921</v>
      </c>
      <c r="K165" t="s">
        <v>12188</v>
      </c>
      <c r="L165" t="s">
        <v>8129</v>
      </c>
      <c r="M165" t="s">
        <v>8129</v>
      </c>
      <c r="N165" t="s">
        <v>8257</v>
      </c>
      <c r="O165" t="s">
        <v>12126</v>
      </c>
      <c r="P165" s="1">
        <v>43886</v>
      </c>
    </row>
    <row r="166" spans="1:16" x14ac:dyDescent="0.25">
      <c r="A166" s="1">
        <v>43886</v>
      </c>
      <c r="B166" s="161">
        <v>0.29166666666666669</v>
      </c>
      <c r="C166" s="1">
        <v>43887</v>
      </c>
      <c r="D166" s="161">
        <v>0.29166666666666669</v>
      </c>
      <c r="E166" t="s">
        <v>23</v>
      </c>
      <c r="F166" t="s">
        <v>12136</v>
      </c>
      <c r="G166">
        <v>1</v>
      </c>
      <c r="H166" s="164">
        <v>4</v>
      </c>
      <c r="I166" s="165">
        <v>1098</v>
      </c>
      <c r="J166" s="165">
        <v>1116</v>
      </c>
      <c r="K166" t="s">
        <v>12125</v>
      </c>
      <c r="L166" t="s">
        <v>8129</v>
      </c>
      <c r="M166" t="s">
        <v>8132</v>
      </c>
      <c r="N166" t="s">
        <v>8257</v>
      </c>
      <c r="O166" t="s">
        <v>12126</v>
      </c>
      <c r="P166" s="1">
        <v>43886</v>
      </c>
    </row>
    <row r="167" spans="1:16" x14ac:dyDescent="0.25">
      <c r="A167" s="1">
        <v>43887</v>
      </c>
      <c r="B167" s="161">
        <v>0.29166666666666669</v>
      </c>
      <c r="C167" s="1">
        <v>43887</v>
      </c>
      <c r="D167" s="161">
        <v>0.29166666666666669</v>
      </c>
      <c r="E167" t="s">
        <v>7</v>
      </c>
      <c r="F167" t="s">
        <v>12134</v>
      </c>
      <c r="G167">
        <v>0</v>
      </c>
      <c r="H167" s="164">
        <v>2</v>
      </c>
      <c r="I167" s="165">
        <v>30713</v>
      </c>
      <c r="J167" s="165">
        <v>30713</v>
      </c>
      <c r="K167" t="s">
        <v>12188</v>
      </c>
      <c r="L167" t="s">
        <v>8129</v>
      </c>
      <c r="M167" t="s">
        <v>8129</v>
      </c>
      <c r="N167" t="s">
        <v>8257</v>
      </c>
      <c r="O167" t="s">
        <v>12126</v>
      </c>
      <c r="P167" s="1">
        <v>43886</v>
      </c>
    </row>
    <row r="168" spans="1:16" x14ac:dyDescent="0.25">
      <c r="A168" s="1">
        <v>43888</v>
      </c>
      <c r="B168" s="161">
        <v>0.29166666666666669</v>
      </c>
      <c r="C168" s="1">
        <v>43889</v>
      </c>
      <c r="D168" s="161">
        <v>0.29166666666666669</v>
      </c>
      <c r="E168" t="s">
        <v>71</v>
      </c>
      <c r="F168" t="s">
        <v>12131</v>
      </c>
      <c r="G168">
        <v>1</v>
      </c>
      <c r="H168" s="164">
        <v>4</v>
      </c>
      <c r="I168" s="165">
        <v>1116</v>
      </c>
      <c r="J168" s="165">
        <v>1116</v>
      </c>
      <c r="K168" t="s">
        <v>12188</v>
      </c>
      <c r="L168" t="s">
        <v>8129</v>
      </c>
      <c r="M168" t="s">
        <v>8129</v>
      </c>
      <c r="N168" t="s">
        <v>8257</v>
      </c>
      <c r="O168" t="s">
        <v>12126</v>
      </c>
      <c r="P168" s="1">
        <v>43962</v>
      </c>
    </row>
    <row r="169" spans="1:16" x14ac:dyDescent="0.25">
      <c r="A169" s="1">
        <v>43888</v>
      </c>
      <c r="B169" s="161">
        <v>0.29166666666666669</v>
      </c>
      <c r="C169" s="1">
        <v>43889</v>
      </c>
      <c r="D169" s="161">
        <v>0.29166666666666669</v>
      </c>
      <c r="E169" t="s">
        <v>8158</v>
      </c>
      <c r="F169" t="s">
        <v>12133</v>
      </c>
      <c r="G169">
        <v>1</v>
      </c>
      <c r="H169" s="164">
        <v>2</v>
      </c>
      <c r="I169" s="165">
        <v>30713</v>
      </c>
      <c r="J169" s="165">
        <v>30739</v>
      </c>
      <c r="K169" t="s">
        <v>12128</v>
      </c>
      <c r="L169" t="s">
        <v>8129</v>
      </c>
      <c r="M169" t="s">
        <v>8129</v>
      </c>
      <c r="N169" t="s">
        <v>8257</v>
      </c>
      <c r="O169" t="s">
        <v>12126</v>
      </c>
      <c r="P169" s="1">
        <v>43962</v>
      </c>
    </row>
    <row r="170" spans="1:16" x14ac:dyDescent="0.25">
      <c r="A170" s="1">
        <v>43888</v>
      </c>
      <c r="B170" s="161">
        <v>0.29166666666666669</v>
      </c>
      <c r="C170" s="1">
        <v>43889</v>
      </c>
      <c r="D170" s="161">
        <v>0.29166666666666669</v>
      </c>
      <c r="E170" t="s">
        <v>28</v>
      </c>
      <c r="F170" t="s">
        <v>12168</v>
      </c>
      <c r="G170">
        <v>0</v>
      </c>
      <c r="H170" s="164">
        <v>6</v>
      </c>
      <c r="I170" s="165">
        <v>984</v>
      </c>
      <c r="J170" s="165">
        <v>1007</v>
      </c>
      <c r="K170" t="s">
        <v>12189</v>
      </c>
      <c r="L170" t="s">
        <v>8129</v>
      </c>
      <c r="M170" t="s">
        <v>8129</v>
      </c>
      <c r="N170" t="s">
        <v>8257</v>
      </c>
      <c r="O170" t="s">
        <v>12126</v>
      </c>
      <c r="P170" s="1">
        <v>43962</v>
      </c>
    </row>
    <row r="171" spans="1:16" x14ac:dyDescent="0.25">
      <c r="A171" s="1">
        <v>43889</v>
      </c>
      <c r="B171" s="161">
        <v>0.29166666666666669</v>
      </c>
      <c r="C171" s="1">
        <v>43890</v>
      </c>
      <c r="D171" s="161">
        <v>0.29166666666666669</v>
      </c>
      <c r="E171" t="s">
        <v>10</v>
      </c>
      <c r="F171" t="s">
        <v>12150</v>
      </c>
      <c r="G171">
        <v>1</v>
      </c>
      <c r="H171" s="164">
        <v>2</v>
      </c>
      <c r="I171" s="165">
        <v>30739</v>
      </c>
      <c r="J171" s="165">
        <v>30749</v>
      </c>
      <c r="K171" t="s">
        <v>12125</v>
      </c>
      <c r="L171" t="s">
        <v>8129</v>
      </c>
      <c r="M171" t="s">
        <v>8129</v>
      </c>
      <c r="N171" t="s">
        <v>8257</v>
      </c>
      <c r="O171" t="s">
        <v>12126</v>
      </c>
      <c r="P171" s="1">
        <v>43962</v>
      </c>
    </row>
    <row r="172" spans="1:16" x14ac:dyDescent="0.25">
      <c r="A172" s="1" t="s">
        <v>1799</v>
      </c>
      <c r="B172" s="161">
        <v>0.29166666666666669</v>
      </c>
      <c r="C172" s="1">
        <v>43889</v>
      </c>
      <c r="D172" s="161">
        <v>0.29166666666666669</v>
      </c>
      <c r="E172" t="s">
        <v>72</v>
      </c>
      <c r="F172" t="s">
        <v>12135</v>
      </c>
      <c r="G172">
        <v>0</v>
      </c>
      <c r="H172" s="164">
        <v>4</v>
      </c>
      <c r="I172" s="165">
        <v>1152</v>
      </c>
      <c r="J172" s="165">
        <v>1230</v>
      </c>
      <c r="K172" t="s">
        <v>12125</v>
      </c>
      <c r="L172" t="s">
        <v>8129</v>
      </c>
      <c r="M172" t="s">
        <v>8129</v>
      </c>
      <c r="N172" t="s">
        <v>8257</v>
      </c>
      <c r="O172" t="s">
        <v>12126</v>
      </c>
      <c r="P172" s="1">
        <v>43962</v>
      </c>
    </row>
    <row r="173" spans="1:16" x14ac:dyDescent="0.25">
      <c r="A173" s="1">
        <v>43890</v>
      </c>
      <c r="B173" s="161">
        <v>0.29166666666666669</v>
      </c>
      <c r="C173" s="1">
        <v>43891</v>
      </c>
      <c r="D173" s="161">
        <v>0.29166666666666669</v>
      </c>
      <c r="E173" t="s">
        <v>73</v>
      </c>
      <c r="F173" t="s">
        <v>12145</v>
      </c>
      <c r="G173">
        <v>0</v>
      </c>
      <c r="H173" s="164">
        <v>4</v>
      </c>
      <c r="I173" s="165">
        <v>1230</v>
      </c>
      <c r="J173" s="165">
        <v>1273</v>
      </c>
      <c r="K173" t="s">
        <v>12188</v>
      </c>
      <c r="L173" t="s">
        <v>8129</v>
      </c>
      <c r="M173" t="s">
        <v>8129</v>
      </c>
      <c r="N173" t="s">
        <v>8257</v>
      </c>
      <c r="O173" t="s">
        <v>12126</v>
      </c>
      <c r="P173" s="1">
        <v>43962</v>
      </c>
    </row>
    <row r="174" spans="1:16" x14ac:dyDescent="0.25">
      <c r="A174" s="1">
        <v>43890</v>
      </c>
      <c r="B174" s="161">
        <v>0.29166666666666669</v>
      </c>
      <c r="C174" s="1">
        <v>43891</v>
      </c>
      <c r="D174" s="161">
        <v>0.29166666666666669</v>
      </c>
      <c r="E174" t="s">
        <v>8158</v>
      </c>
      <c r="F174" t="s">
        <v>12133</v>
      </c>
      <c r="G174">
        <v>1</v>
      </c>
      <c r="H174" s="164">
        <v>2</v>
      </c>
      <c r="I174" s="165">
        <v>30749</v>
      </c>
      <c r="J174" s="165">
        <v>30749</v>
      </c>
      <c r="K174" t="s">
        <v>12125</v>
      </c>
      <c r="L174" t="s">
        <v>8129</v>
      </c>
      <c r="M174" t="s">
        <v>8129</v>
      </c>
      <c r="N174" t="s">
        <v>8257</v>
      </c>
      <c r="O174" t="s">
        <v>12126</v>
      </c>
      <c r="P174" s="1">
        <v>43962</v>
      </c>
    </row>
    <row r="175" spans="1:16" x14ac:dyDescent="0.25">
      <c r="A175" s="1">
        <v>43890</v>
      </c>
      <c r="B175" s="161">
        <v>0.29166666666666669</v>
      </c>
      <c r="C175" s="1">
        <v>43890</v>
      </c>
      <c r="D175" s="161">
        <v>0.79166666666666663</v>
      </c>
      <c r="E175" t="s">
        <v>35</v>
      </c>
      <c r="F175" t="s">
        <v>12127</v>
      </c>
      <c r="G175">
        <v>1</v>
      </c>
      <c r="H175" s="164">
        <v>6</v>
      </c>
      <c r="I175" s="165">
        <v>1030</v>
      </c>
      <c r="J175" s="165">
        <v>1075</v>
      </c>
      <c r="K175" t="s">
        <v>12128</v>
      </c>
      <c r="L175" t="s">
        <v>8129</v>
      </c>
      <c r="M175" t="s">
        <v>8129</v>
      </c>
      <c r="N175" t="s">
        <v>8257</v>
      </c>
      <c r="O175" t="s">
        <v>12126</v>
      </c>
      <c r="P175" s="1">
        <v>43962</v>
      </c>
    </row>
    <row r="176" spans="1:16" x14ac:dyDescent="0.25">
      <c r="A176" s="1">
        <v>43890</v>
      </c>
      <c r="B176" s="161">
        <v>0.79166666666666663</v>
      </c>
      <c r="C176" s="1">
        <v>43891</v>
      </c>
      <c r="D176" s="161">
        <v>0.29166666666666669</v>
      </c>
      <c r="E176" t="s">
        <v>9</v>
      </c>
      <c r="F176" t="s">
        <v>12129</v>
      </c>
      <c r="G176">
        <v>0</v>
      </c>
      <c r="H176" s="164">
        <v>6</v>
      </c>
      <c r="I176" s="165">
        <v>1075</v>
      </c>
      <c r="J176" s="165">
        <v>1075</v>
      </c>
      <c r="K176" t="s">
        <v>12188</v>
      </c>
      <c r="L176" t="s">
        <v>8129</v>
      </c>
      <c r="M176" t="s">
        <v>8129</v>
      </c>
      <c r="N176" t="s">
        <v>8257</v>
      </c>
      <c r="O176" t="s">
        <v>12126</v>
      </c>
      <c r="P176" s="1">
        <v>43962</v>
      </c>
    </row>
    <row r="177" spans="1:16" x14ac:dyDescent="0.25">
      <c r="A177" s="1">
        <v>43891</v>
      </c>
      <c r="B177" s="161">
        <v>0.29166666666666669</v>
      </c>
      <c r="C177" s="1">
        <v>43891</v>
      </c>
      <c r="D177" s="161">
        <v>0.79166666666666663</v>
      </c>
      <c r="E177" t="s">
        <v>11</v>
      </c>
      <c r="F177" t="s">
        <v>12161</v>
      </c>
      <c r="G177">
        <v>1</v>
      </c>
      <c r="H177" s="164">
        <v>4</v>
      </c>
      <c r="I177" s="165">
        <v>1273</v>
      </c>
      <c r="J177" s="165">
        <v>1312</v>
      </c>
      <c r="K177" t="s">
        <v>12125</v>
      </c>
      <c r="L177" t="s">
        <v>8129</v>
      </c>
      <c r="M177" t="s">
        <v>8129</v>
      </c>
      <c r="N177" t="s">
        <v>8257</v>
      </c>
      <c r="O177" t="s">
        <v>12126</v>
      </c>
      <c r="P177" s="1">
        <v>43962</v>
      </c>
    </row>
    <row r="178" spans="1:16" x14ac:dyDescent="0.25">
      <c r="A178" s="1">
        <v>43891</v>
      </c>
      <c r="B178" s="161">
        <v>0.29166666666666669</v>
      </c>
      <c r="C178" s="1">
        <v>43891</v>
      </c>
      <c r="D178" s="161">
        <v>0.79166666666666663</v>
      </c>
      <c r="E178" t="s">
        <v>45</v>
      </c>
      <c r="F178" t="s">
        <v>12186</v>
      </c>
      <c r="G178">
        <v>1</v>
      </c>
      <c r="H178" s="164">
        <v>4</v>
      </c>
      <c r="I178" s="165">
        <v>1273</v>
      </c>
      <c r="J178" s="165">
        <v>1370</v>
      </c>
      <c r="K178" t="s">
        <v>12125</v>
      </c>
      <c r="L178" t="s">
        <v>8129</v>
      </c>
      <c r="M178" t="s">
        <v>8129</v>
      </c>
      <c r="N178" t="s">
        <v>8257</v>
      </c>
      <c r="O178" t="s">
        <v>12126</v>
      </c>
      <c r="P178" s="1">
        <v>43962</v>
      </c>
    </row>
    <row r="179" spans="1:16" x14ac:dyDescent="0.25">
      <c r="A179" s="1">
        <v>43891</v>
      </c>
      <c r="B179" s="161">
        <v>0.29166666666666669</v>
      </c>
      <c r="C179" s="1">
        <v>43892</v>
      </c>
      <c r="D179" s="161">
        <v>0.29166666666666669</v>
      </c>
      <c r="E179" t="s">
        <v>10</v>
      </c>
      <c r="F179" t="s">
        <v>12150</v>
      </c>
      <c r="G179">
        <v>1</v>
      </c>
      <c r="H179" s="164">
        <v>6</v>
      </c>
      <c r="I179" s="165">
        <v>1075</v>
      </c>
      <c r="J179" s="165">
        <v>1143</v>
      </c>
      <c r="K179" t="s">
        <v>12128</v>
      </c>
      <c r="L179" t="s">
        <v>8129</v>
      </c>
      <c r="M179" t="s">
        <v>8129</v>
      </c>
      <c r="N179" t="s">
        <v>8257</v>
      </c>
      <c r="O179" t="s">
        <v>12126</v>
      </c>
      <c r="P179" s="1">
        <v>43962</v>
      </c>
    </row>
    <row r="180" spans="1:16" x14ac:dyDescent="0.25">
      <c r="A180" s="1">
        <v>43891</v>
      </c>
      <c r="B180" s="161">
        <v>0.79166666666666663</v>
      </c>
      <c r="C180" s="1">
        <v>43892</v>
      </c>
      <c r="D180" s="161">
        <v>0.29166666666666669</v>
      </c>
      <c r="E180" t="s">
        <v>71</v>
      </c>
      <c r="F180" t="s">
        <v>12131</v>
      </c>
      <c r="G180">
        <v>2</v>
      </c>
      <c r="H180" s="164">
        <v>2</v>
      </c>
      <c r="I180" s="165">
        <v>30748</v>
      </c>
      <c r="J180" s="165">
        <v>30748</v>
      </c>
      <c r="K180" t="s">
        <v>12141</v>
      </c>
      <c r="L180" t="s">
        <v>8129</v>
      </c>
      <c r="M180" t="s">
        <v>8129</v>
      </c>
      <c r="N180" t="s">
        <v>8257</v>
      </c>
      <c r="O180" t="s">
        <v>12126</v>
      </c>
      <c r="P180" s="1">
        <v>43962</v>
      </c>
    </row>
    <row r="181" spans="1:16" x14ac:dyDescent="0.25">
      <c r="A181" s="1">
        <v>43892</v>
      </c>
      <c r="B181" s="161">
        <v>0.29166666666666669</v>
      </c>
      <c r="C181" s="1">
        <v>43893</v>
      </c>
      <c r="D181" s="161">
        <v>0.29166666666666669</v>
      </c>
      <c r="E181" t="s">
        <v>73</v>
      </c>
      <c r="F181" t="s">
        <v>12145</v>
      </c>
      <c r="G181">
        <v>2</v>
      </c>
      <c r="H181" s="164">
        <v>6</v>
      </c>
      <c r="I181" s="165">
        <v>1143</v>
      </c>
      <c r="J181" s="165">
        <v>1261</v>
      </c>
      <c r="K181" t="s">
        <v>12128</v>
      </c>
      <c r="L181" t="s">
        <v>8129</v>
      </c>
      <c r="M181" t="s">
        <v>8132</v>
      </c>
      <c r="N181" t="s">
        <v>8257</v>
      </c>
      <c r="O181" t="s">
        <v>12126</v>
      </c>
      <c r="P181" s="1">
        <v>43962</v>
      </c>
    </row>
    <row r="182" spans="1:16" x14ac:dyDescent="0.25">
      <c r="A182" s="1">
        <v>43892</v>
      </c>
      <c r="B182" s="161">
        <v>0.29166666666666669</v>
      </c>
      <c r="C182" s="1">
        <v>43893</v>
      </c>
      <c r="D182" s="161">
        <v>0.29166666666666669</v>
      </c>
      <c r="E182" t="s">
        <v>12190</v>
      </c>
      <c r="F182" t="s">
        <v>12191</v>
      </c>
      <c r="G182">
        <v>0</v>
      </c>
      <c r="H182" s="164">
        <v>4</v>
      </c>
      <c r="I182" s="165">
        <v>1437</v>
      </c>
      <c r="J182" s="165">
        <v>1489</v>
      </c>
      <c r="K182" t="s">
        <v>12128</v>
      </c>
      <c r="L182" t="s">
        <v>8129</v>
      </c>
      <c r="M182" t="s">
        <v>8129</v>
      </c>
      <c r="N182" t="s">
        <v>8257</v>
      </c>
      <c r="O182" t="s">
        <v>12126</v>
      </c>
      <c r="P182" s="1">
        <v>43962</v>
      </c>
    </row>
    <row r="183" spans="1:16" x14ac:dyDescent="0.25">
      <c r="A183" s="1">
        <v>43892</v>
      </c>
      <c r="B183" s="161">
        <v>0.29166666666666669</v>
      </c>
      <c r="C183" s="1">
        <v>43893</v>
      </c>
      <c r="D183" s="161">
        <v>0.29166666666666669</v>
      </c>
      <c r="E183" t="s">
        <v>8158</v>
      </c>
      <c r="F183" t="s">
        <v>12133</v>
      </c>
      <c r="G183">
        <v>2</v>
      </c>
      <c r="H183" s="164">
        <v>2</v>
      </c>
      <c r="I183" s="165">
        <v>30748</v>
      </c>
      <c r="J183" s="165">
        <v>30748</v>
      </c>
      <c r="K183" t="s">
        <v>12125</v>
      </c>
      <c r="L183" t="s">
        <v>12192</v>
      </c>
      <c r="M183" t="s">
        <v>8129</v>
      </c>
      <c r="N183" t="s">
        <v>8257</v>
      </c>
      <c r="O183" t="s">
        <v>12144</v>
      </c>
      <c r="P183" s="1">
        <v>43962</v>
      </c>
    </row>
    <row r="184" spans="1:16" x14ac:dyDescent="0.25">
      <c r="A184" s="1">
        <v>43893</v>
      </c>
      <c r="B184" s="161">
        <v>0.29166666666666669</v>
      </c>
      <c r="C184" s="1">
        <v>43894</v>
      </c>
      <c r="D184" s="161">
        <v>0.29166666666666669</v>
      </c>
      <c r="E184" t="s">
        <v>21</v>
      </c>
      <c r="F184" t="s">
        <v>12155</v>
      </c>
      <c r="G184">
        <v>2</v>
      </c>
      <c r="H184" s="164">
        <v>4</v>
      </c>
      <c r="I184" s="165">
        <v>1489</v>
      </c>
      <c r="J184" s="165">
        <v>1489</v>
      </c>
      <c r="K184" t="s">
        <v>12128</v>
      </c>
      <c r="L184" t="s">
        <v>8129</v>
      </c>
      <c r="M184" t="s">
        <v>8129</v>
      </c>
      <c r="N184" t="s">
        <v>8257</v>
      </c>
      <c r="O184" t="s">
        <v>12126</v>
      </c>
      <c r="P184" s="1">
        <v>43962</v>
      </c>
    </row>
    <row r="185" spans="1:16" x14ac:dyDescent="0.25">
      <c r="A185" s="1">
        <v>43893</v>
      </c>
      <c r="B185" s="161">
        <v>0.29166666666666669</v>
      </c>
      <c r="C185" s="1">
        <v>43894</v>
      </c>
      <c r="D185" s="161">
        <v>0.29166666666666669</v>
      </c>
      <c r="E185" t="s">
        <v>72</v>
      </c>
      <c r="F185" t="s">
        <v>12135</v>
      </c>
      <c r="G185">
        <v>1</v>
      </c>
      <c r="H185" s="164">
        <v>2</v>
      </c>
      <c r="I185" s="165">
        <v>30748</v>
      </c>
      <c r="J185" s="165">
        <v>30748</v>
      </c>
      <c r="K185" t="s">
        <v>12132</v>
      </c>
      <c r="L185" t="s">
        <v>8129</v>
      </c>
      <c r="M185" t="s">
        <v>8129</v>
      </c>
      <c r="N185" t="s">
        <v>8257</v>
      </c>
      <c r="O185" t="s">
        <v>12126</v>
      </c>
      <c r="P185" s="1">
        <v>43962</v>
      </c>
    </row>
    <row r="186" spans="1:16" x14ac:dyDescent="0.25">
      <c r="A186" s="1">
        <v>43893</v>
      </c>
      <c r="B186" s="161">
        <v>0.29166666666666669</v>
      </c>
      <c r="C186" s="1">
        <v>43894</v>
      </c>
      <c r="D186" s="161">
        <v>0.29166666666666669</v>
      </c>
      <c r="E186" t="s">
        <v>10</v>
      </c>
      <c r="F186" t="s">
        <v>12150</v>
      </c>
      <c r="G186">
        <v>1</v>
      </c>
      <c r="H186" s="164">
        <v>6</v>
      </c>
      <c r="I186" s="165">
        <v>1261</v>
      </c>
      <c r="J186" s="165">
        <v>1355</v>
      </c>
      <c r="K186" t="s">
        <v>12128</v>
      </c>
      <c r="L186" t="s">
        <v>12192</v>
      </c>
      <c r="M186" t="s">
        <v>8129</v>
      </c>
      <c r="N186" t="s">
        <v>8257</v>
      </c>
      <c r="O186" t="s">
        <v>12144</v>
      </c>
      <c r="P186" s="1">
        <v>43962</v>
      </c>
    </row>
    <row r="187" spans="1:16" x14ac:dyDescent="0.25">
      <c r="A187" s="1">
        <v>43894</v>
      </c>
      <c r="B187" s="161">
        <v>0.29166666666666669</v>
      </c>
      <c r="C187" s="1">
        <v>43895</v>
      </c>
      <c r="D187" s="161">
        <v>0.29166666666666669</v>
      </c>
      <c r="E187" t="s">
        <v>28</v>
      </c>
      <c r="F187" t="s">
        <v>12168</v>
      </c>
      <c r="G187">
        <v>2</v>
      </c>
      <c r="H187" s="164">
        <v>4</v>
      </c>
      <c r="I187" s="165">
        <v>1489</v>
      </c>
      <c r="J187" s="165">
        <v>1518</v>
      </c>
      <c r="K187" t="s">
        <v>12125</v>
      </c>
      <c r="L187" t="s">
        <v>8129</v>
      </c>
      <c r="M187" t="s">
        <v>8129</v>
      </c>
      <c r="N187" t="s">
        <v>8257</v>
      </c>
      <c r="O187" t="s">
        <v>12126</v>
      </c>
      <c r="P187" s="1">
        <v>43962</v>
      </c>
    </row>
    <row r="188" spans="1:16" x14ac:dyDescent="0.25">
      <c r="A188" s="1">
        <v>43894</v>
      </c>
      <c r="B188" s="161">
        <v>0.29166666666666669</v>
      </c>
      <c r="C188" s="1">
        <v>43895</v>
      </c>
      <c r="D188" s="161">
        <v>0.29166666666666669</v>
      </c>
      <c r="E188" t="s">
        <v>73</v>
      </c>
      <c r="F188" t="s">
        <v>12145</v>
      </c>
      <c r="G188">
        <v>1</v>
      </c>
      <c r="H188" s="164">
        <v>6</v>
      </c>
      <c r="I188" s="165">
        <v>1355</v>
      </c>
      <c r="J188" s="165">
        <v>1394</v>
      </c>
      <c r="K188" t="s">
        <v>12128</v>
      </c>
      <c r="L188" t="s">
        <v>8129</v>
      </c>
      <c r="M188" t="s">
        <v>8129</v>
      </c>
      <c r="N188" t="s">
        <v>8257</v>
      </c>
      <c r="O188" t="s">
        <v>12126</v>
      </c>
      <c r="P188" s="1">
        <v>43962</v>
      </c>
    </row>
    <row r="189" spans="1:16" x14ac:dyDescent="0.25">
      <c r="A189" s="1">
        <v>43894</v>
      </c>
      <c r="B189" s="161">
        <v>0.29166666666666669</v>
      </c>
      <c r="C189" s="1">
        <v>43895</v>
      </c>
      <c r="D189" s="161">
        <v>0.29166666666666669</v>
      </c>
      <c r="E189" t="s">
        <v>71</v>
      </c>
      <c r="F189" t="s">
        <v>12131</v>
      </c>
      <c r="G189">
        <v>1</v>
      </c>
      <c r="H189" s="164">
        <v>2</v>
      </c>
      <c r="I189" s="165">
        <v>30748</v>
      </c>
      <c r="J189" s="165">
        <v>30748</v>
      </c>
      <c r="K189" t="s">
        <v>12128</v>
      </c>
      <c r="L189" t="s">
        <v>8129</v>
      </c>
      <c r="M189" t="s">
        <v>8129</v>
      </c>
      <c r="N189" t="s">
        <v>8257</v>
      </c>
      <c r="O189" t="s">
        <v>12126</v>
      </c>
      <c r="P189" s="1">
        <v>43962</v>
      </c>
    </row>
    <row r="190" spans="1:16" x14ac:dyDescent="0.25">
      <c r="A190" s="1">
        <v>43895</v>
      </c>
      <c r="B190" s="161">
        <v>0.29166666666666669</v>
      </c>
      <c r="C190" s="1">
        <v>43896</v>
      </c>
      <c r="D190" s="161">
        <v>0.29166666666666669</v>
      </c>
      <c r="E190" t="s">
        <v>16</v>
      </c>
      <c r="F190" t="s">
        <v>12130</v>
      </c>
      <c r="G190">
        <v>0</v>
      </c>
      <c r="H190" s="164">
        <v>4</v>
      </c>
      <c r="I190" s="165">
        <v>1528</v>
      </c>
      <c r="J190" s="165">
        <v>1648</v>
      </c>
      <c r="K190" t="s">
        <v>12125</v>
      </c>
      <c r="L190" t="s">
        <v>8129</v>
      </c>
      <c r="M190" t="s">
        <v>8132</v>
      </c>
      <c r="N190" t="s">
        <v>8257</v>
      </c>
      <c r="O190" t="s">
        <v>12126</v>
      </c>
      <c r="P190" s="1">
        <v>43962</v>
      </c>
    </row>
    <row r="191" spans="1:16" x14ac:dyDescent="0.25">
      <c r="A191" s="1">
        <v>43895</v>
      </c>
      <c r="B191" s="161">
        <v>0.29166666666666669</v>
      </c>
      <c r="C191" s="1">
        <v>43896</v>
      </c>
      <c r="D191" s="161">
        <v>0.29166666666666669</v>
      </c>
      <c r="E191" t="s">
        <v>10</v>
      </c>
      <c r="F191" t="s">
        <v>12150</v>
      </c>
      <c r="G191">
        <v>0</v>
      </c>
      <c r="H191" s="164">
        <v>2</v>
      </c>
      <c r="I191" s="165">
        <v>30748</v>
      </c>
      <c r="J191" s="165">
        <v>30827</v>
      </c>
      <c r="K191" t="s">
        <v>12132</v>
      </c>
      <c r="L191" t="s">
        <v>8129</v>
      </c>
      <c r="M191" t="s">
        <v>8132</v>
      </c>
      <c r="N191" t="s">
        <v>8257</v>
      </c>
      <c r="O191" t="s">
        <v>12126</v>
      </c>
      <c r="P191" s="1">
        <v>43962</v>
      </c>
    </row>
    <row r="192" spans="1:16" x14ac:dyDescent="0.25">
      <c r="A192" s="1">
        <v>43895</v>
      </c>
      <c r="B192" s="161">
        <v>0.29166666666666669</v>
      </c>
      <c r="C192" s="1">
        <v>43896</v>
      </c>
      <c r="D192" s="161">
        <v>0.29166666666666669</v>
      </c>
      <c r="E192" t="s">
        <v>62</v>
      </c>
      <c r="F192" t="s">
        <v>12191</v>
      </c>
      <c r="G192">
        <v>0</v>
      </c>
      <c r="H192" s="164">
        <v>6</v>
      </c>
      <c r="I192" s="165">
        <v>1428</v>
      </c>
      <c r="J192" s="165">
        <v>1474</v>
      </c>
      <c r="K192" t="s">
        <v>12128</v>
      </c>
      <c r="L192" t="s">
        <v>8129</v>
      </c>
      <c r="M192" t="s">
        <v>8129</v>
      </c>
      <c r="N192" t="s">
        <v>8257</v>
      </c>
      <c r="O192" t="s">
        <v>12126</v>
      </c>
      <c r="P192" s="1">
        <v>43962</v>
      </c>
    </row>
    <row r="193" spans="1:16" x14ac:dyDescent="0.25">
      <c r="A193" s="1">
        <v>43896</v>
      </c>
      <c r="B193" s="161">
        <v>0.29166666666666669</v>
      </c>
      <c r="C193" s="1">
        <v>43897</v>
      </c>
      <c r="D193" s="161">
        <v>0.29166666666666669</v>
      </c>
      <c r="E193" t="s">
        <v>71</v>
      </c>
      <c r="F193" t="s">
        <v>12131</v>
      </c>
      <c r="G193">
        <v>1</v>
      </c>
      <c r="H193" s="164">
        <v>4</v>
      </c>
      <c r="I193" s="165">
        <v>1648</v>
      </c>
      <c r="J193" s="165">
        <v>1663</v>
      </c>
      <c r="K193" t="s">
        <v>12125</v>
      </c>
      <c r="L193" t="s">
        <v>8129</v>
      </c>
      <c r="M193" t="s">
        <v>8129</v>
      </c>
      <c r="N193" t="s">
        <v>8257</v>
      </c>
      <c r="O193" t="s">
        <v>12126</v>
      </c>
      <c r="P193" s="1">
        <v>43962</v>
      </c>
    </row>
    <row r="194" spans="1:16" x14ac:dyDescent="0.25">
      <c r="A194" s="1">
        <v>43896</v>
      </c>
      <c r="B194" s="161">
        <v>0.29166666666666669</v>
      </c>
      <c r="C194" s="1">
        <v>43897</v>
      </c>
      <c r="D194" s="161">
        <v>0.29166666666666669</v>
      </c>
      <c r="E194" t="s">
        <v>72</v>
      </c>
      <c r="F194" t="s">
        <v>12135</v>
      </c>
      <c r="G194">
        <v>0</v>
      </c>
      <c r="H194" s="164">
        <v>2</v>
      </c>
      <c r="I194" s="165">
        <v>30827</v>
      </c>
      <c r="J194" s="165">
        <v>30827</v>
      </c>
      <c r="K194" t="s">
        <v>12175</v>
      </c>
      <c r="L194" t="s">
        <v>8129</v>
      </c>
      <c r="M194" t="s">
        <v>8129</v>
      </c>
      <c r="N194" t="s">
        <v>8257</v>
      </c>
      <c r="O194" t="s">
        <v>12126</v>
      </c>
      <c r="P194" s="1">
        <v>43962</v>
      </c>
    </row>
    <row r="195" spans="1:16" x14ac:dyDescent="0.25">
      <c r="A195" s="1">
        <v>43897</v>
      </c>
      <c r="B195" s="161">
        <v>0.29166666666666669</v>
      </c>
      <c r="C195" s="1">
        <v>43898</v>
      </c>
      <c r="D195" s="161">
        <v>0.29166666666666669</v>
      </c>
      <c r="E195" t="s">
        <v>8</v>
      </c>
      <c r="F195" t="s">
        <v>12153</v>
      </c>
      <c r="G195">
        <v>2</v>
      </c>
      <c r="H195" s="164">
        <v>4</v>
      </c>
      <c r="I195" s="165">
        <v>1663</v>
      </c>
      <c r="J195" s="165">
        <v>1900</v>
      </c>
      <c r="K195" t="s">
        <v>12125</v>
      </c>
      <c r="L195" t="s">
        <v>8129</v>
      </c>
      <c r="M195" t="s">
        <v>8129</v>
      </c>
      <c r="N195" t="s">
        <v>8257</v>
      </c>
      <c r="O195" t="s">
        <v>12126</v>
      </c>
      <c r="P195" s="1">
        <v>43962</v>
      </c>
    </row>
    <row r="196" spans="1:16" x14ac:dyDescent="0.25">
      <c r="A196" s="1">
        <v>43897</v>
      </c>
      <c r="B196" s="161">
        <v>0.29166666666666669</v>
      </c>
      <c r="C196" s="1">
        <v>43898</v>
      </c>
      <c r="D196" s="161">
        <v>0.29166666666666669</v>
      </c>
      <c r="E196" t="s">
        <v>44</v>
      </c>
      <c r="F196" t="s">
        <v>12138</v>
      </c>
      <c r="G196">
        <v>2</v>
      </c>
      <c r="H196" s="164">
        <v>6</v>
      </c>
      <c r="I196" s="165">
        <v>1474</v>
      </c>
      <c r="J196" s="165">
        <v>1534</v>
      </c>
      <c r="K196" t="s">
        <v>12128</v>
      </c>
      <c r="L196" t="s">
        <v>8129</v>
      </c>
      <c r="M196" t="s">
        <v>8129</v>
      </c>
      <c r="N196" t="s">
        <v>8257</v>
      </c>
      <c r="O196" t="s">
        <v>12126</v>
      </c>
      <c r="P196" s="1">
        <v>43962</v>
      </c>
    </row>
    <row r="197" spans="1:16" x14ac:dyDescent="0.25">
      <c r="A197" s="1">
        <v>43897</v>
      </c>
      <c r="B197" s="161">
        <v>0.29166666666666669</v>
      </c>
      <c r="C197" s="1">
        <v>43898</v>
      </c>
      <c r="D197" s="161">
        <v>0.29166666666666669</v>
      </c>
      <c r="E197" t="s">
        <v>8158</v>
      </c>
      <c r="F197" t="s">
        <v>12133</v>
      </c>
      <c r="G197">
        <v>2</v>
      </c>
      <c r="H197" s="164">
        <v>2</v>
      </c>
      <c r="I197" s="165">
        <v>30827</v>
      </c>
      <c r="J197" s="165">
        <v>30850</v>
      </c>
      <c r="K197" t="s">
        <v>12193</v>
      </c>
      <c r="L197" t="s">
        <v>8129</v>
      </c>
      <c r="M197" t="s">
        <v>8129</v>
      </c>
      <c r="N197" t="s">
        <v>8257</v>
      </c>
      <c r="O197" t="s">
        <v>12126</v>
      </c>
      <c r="P197" s="1">
        <v>43962</v>
      </c>
    </row>
    <row r="198" spans="1:16" x14ac:dyDescent="0.25">
      <c r="A198" s="1">
        <v>43898</v>
      </c>
      <c r="B198" s="161">
        <v>0.29166666666666669</v>
      </c>
      <c r="C198" s="1">
        <v>43899</v>
      </c>
      <c r="D198" s="161">
        <v>0.29166666666666669</v>
      </c>
      <c r="E198" t="s">
        <v>65</v>
      </c>
      <c r="F198" t="s">
        <v>12152</v>
      </c>
      <c r="G198">
        <v>1</v>
      </c>
      <c r="H198" s="164">
        <v>4</v>
      </c>
      <c r="I198" s="165">
        <v>1900</v>
      </c>
      <c r="J198" s="165">
        <v>2016</v>
      </c>
      <c r="K198" t="s">
        <v>12125</v>
      </c>
      <c r="L198" t="s">
        <v>12194</v>
      </c>
      <c r="M198" t="s">
        <v>8132</v>
      </c>
      <c r="N198" t="s">
        <v>8257</v>
      </c>
      <c r="O198" t="s">
        <v>12144</v>
      </c>
      <c r="P198" s="1">
        <v>43962</v>
      </c>
    </row>
    <row r="199" spans="1:16" x14ac:dyDescent="0.25">
      <c r="A199" s="1">
        <v>43898</v>
      </c>
      <c r="B199" s="161">
        <v>0.29166666666666669</v>
      </c>
      <c r="C199" s="1">
        <v>43899</v>
      </c>
      <c r="D199" s="161">
        <v>0.29166666666666669</v>
      </c>
      <c r="E199" t="s">
        <v>73</v>
      </c>
      <c r="F199" t="s">
        <v>12145</v>
      </c>
      <c r="G199">
        <v>1</v>
      </c>
      <c r="H199" s="164">
        <v>6</v>
      </c>
      <c r="I199" s="165">
        <v>1534</v>
      </c>
      <c r="J199" s="165">
        <v>1582</v>
      </c>
      <c r="K199" t="s">
        <v>12128</v>
      </c>
      <c r="L199" t="s">
        <v>8129</v>
      </c>
      <c r="M199" t="s">
        <v>8129</v>
      </c>
      <c r="N199" t="s">
        <v>8257</v>
      </c>
      <c r="O199" t="s">
        <v>12126</v>
      </c>
      <c r="P199" s="1">
        <v>43962</v>
      </c>
    </row>
    <row r="200" spans="1:16" x14ac:dyDescent="0.25">
      <c r="A200" s="1">
        <v>43898</v>
      </c>
      <c r="B200" s="161">
        <v>0.29166666666666669</v>
      </c>
      <c r="C200" s="1">
        <v>43899</v>
      </c>
      <c r="D200" s="161">
        <v>0.29166666666666669</v>
      </c>
      <c r="E200" t="s">
        <v>71</v>
      </c>
      <c r="F200" t="s">
        <v>12131</v>
      </c>
      <c r="G200">
        <v>0</v>
      </c>
      <c r="H200" s="164">
        <v>2</v>
      </c>
      <c r="I200" s="165">
        <v>30850</v>
      </c>
      <c r="J200" s="165">
        <v>30850</v>
      </c>
      <c r="K200" t="s">
        <v>12125</v>
      </c>
      <c r="L200" t="s">
        <v>8129</v>
      </c>
      <c r="M200" t="s">
        <v>8129</v>
      </c>
      <c r="N200" t="s">
        <v>8257</v>
      </c>
      <c r="O200" t="s">
        <v>12126</v>
      </c>
      <c r="P200" s="1">
        <v>43962</v>
      </c>
    </row>
    <row r="201" spans="1:16" x14ac:dyDescent="0.25">
      <c r="A201" s="1">
        <v>43899</v>
      </c>
      <c r="B201" s="161">
        <v>0.29166666666666669</v>
      </c>
      <c r="C201" s="1">
        <v>43899</v>
      </c>
      <c r="D201" s="161">
        <v>0.79166666666666663</v>
      </c>
      <c r="E201" t="s">
        <v>65</v>
      </c>
      <c r="F201" t="s">
        <v>12152</v>
      </c>
      <c r="G201">
        <v>1</v>
      </c>
      <c r="H201" s="164">
        <v>4</v>
      </c>
      <c r="I201" s="165">
        <v>2016</v>
      </c>
      <c r="J201" s="165">
        <v>2124</v>
      </c>
      <c r="K201" t="s">
        <v>12125</v>
      </c>
      <c r="L201" t="s">
        <v>8129</v>
      </c>
      <c r="M201" t="s">
        <v>8129</v>
      </c>
      <c r="N201" t="s">
        <v>8257</v>
      </c>
      <c r="O201" t="s">
        <v>12126</v>
      </c>
      <c r="P201" s="1">
        <v>43962</v>
      </c>
    </row>
    <row r="202" spans="1:16" x14ac:dyDescent="0.25">
      <c r="A202" s="1">
        <v>43899</v>
      </c>
      <c r="B202" s="161">
        <v>0.29166666666666669</v>
      </c>
      <c r="C202" s="1">
        <v>43900</v>
      </c>
      <c r="D202" s="161">
        <v>0.29166666666666669</v>
      </c>
      <c r="E202" t="s">
        <v>10</v>
      </c>
      <c r="F202" t="s">
        <v>12150</v>
      </c>
      <c r="G202">
        <v>0</v>
      </c>
      <c r="H202" s="164">
        <v>2</v>
      </c>
      <c r="I202" s="165">
        <v>30850</v>
      </c>
      <c r="J202" s="165">
        <v>30900</v>
      </c>
      <c r="K202" t="s">
        <v>12188</v>
      </c>
      <c r="L202" t="s">
        <v>8129</v>
      </c>
      <c r="M202" t="s">
        <v>8129</v>
      </c>
      <c r="N202" t="s">
        <v>8257</v>
      </c>
      <c r="O202" t="s">
        <v>12126</v>
      </c>
      <c r="P202" s="1">
        <v>43962</v>
      </c>
    </row>
    <row r="203" spans="1:16" x14ac:dyDescent="0.25">
      <c r="A203" s="1">
        <v>43899</v>
      </c>
      <c r="B203" s="161">
        <v>0.79166666666666663</v>
      </c>
      <c r="C203" s="1">
        <v>43900</v>
      </c>
      <c r="D203" s="161">
        <v>0.29166666666666669</v>
      </c>
      <c r="E203" t="s">
        <v>71</v>
      </c>
      <c r="F203" t="s">
        <v>12131</v>
      </c>
      <c r="G203">
        <v>0</v>
      </c>
      <c r="H203" s="164">
        <v>6</v>
      </c>
      <c r="I203" s="165">
        <v>1651</v>
      </c>
      <c r="J203" s="165">
        <v>1651</v>
      </c>
      <c r="K203" t="s">
        <v>12185</v>
      </c>
      <c r="L203" t="s">
        <v>8129</v>
      </c>
      <c r="M203" t="s">
        <v>8129</v>
      </c>
      <c r="N203" t="s">
        <v>8257</v>
      </c>
      <c r="O203" t="s">
        <v>12126</v>
      </c>
      <c r="P203" s="1">
        <v>43962</v>
      </c>
    </row>
    <row r="204" spans="1:16" x14ac:dyDescent="0.25">
      <c r="A204" s="1">
        <v>43899</v>
      </c>
      <c r="B204" s="161">
        <v>0.79166666666666663</v>
      </c>
      <c r="C204" s="1">
        <v>43901</v>
      </c>
      <c r="D204" s="161">
        <v>0.29166666666666669</v>
      </c>
      <c r="E204" t="s">
        <v>72</v>
      </c>
      <c r="F204" t="s">
        <v>12135</v>
      </c>
      <c r="G204">
        <v>1</v>
      </c>
      <c r="H204" s="164">
        <v>4</v>
      </c>
      <c r="I204" s="165">
        <v>2124</v>
      </c>
      <c r="J204" s="165">
        <v>2124</v>
      </c>
      <c r="K204" t="s">
        <v>12128</v>
      </c>
      <c r="L204" t="s">
        <v>12195</v>
      </c>
      <c r="M204" t="s">
        <v>8129</v>
      </c>
      <c r="N204" t="s">
        <v>8257</v>
      </c>
      <c r="O204" t="s">
        <v>12144</v>
      </c>
      <c r="P204" s="1">
        <v>43962</v>
      </c>
    </row>
    <row r="205" spans="1:16" x14ac:dyDescent="0.25">
      <c r="A205" s="1">
        <v>43900</v>
      </c>
      <c r="B205" s="161">
        <v>0.29166666666666669</v>
      </c>
      <c r="C205" s="1">
        <v>43902</v>
      </c>
      <c r="D205" s="161">
        <v>0.29166666666666669</v>
      </c>
      <c r="E205" t="s">
        <v>73</v>
      </c>
      <c r="F205" t="s">
        <v>12145</v>
      </c>
      <c r="G205">
        <v>2</v>
      </c>
      <c r="H205" s="164">
        <v>4</v>
      </c>
      <c r="I205" s="165">
        <v>2124</v>
      </c>
      <c r="J205" s="165">
        <v>2296</v>
      </c>
      <c r="K205" t="s">
        <v>12196</v>
      </c>
      <c r="L205" t="s">
        <v>12197</v>
      </c>
      <c r="M205" t="s">
        <v>8129</v>
      </c>
      <c r="N205" t="s">
        <v>8257</v>
      </c>
      <c r="O205" t="s">
        <v>12144</v>
      </c>
      <c r="P205" s="1">
        <v>43962</v>
      </c>
    </row>
    <row r="206" spans="1:16" x14ac:dyDescent="0.25">
      <c r="A206" s="1">
        <v>43900</v>
      </c>
      <c r="B206" s="161">
        <v>0.29166666666666669</v>
      </c>
      <c r="C206" s="1">
        <v>43901</v>
      </c>
      <c r="D206" s="161">
        <v>0.29166666666666669</v>
      </c>
      <c r="E206" t="s">
        <v>62</v>
      </c>
      <c r="F206" t="s">
        <v>12191</v>
      </c>
      <c r="G206">
        <v>1</v>
      </c>
      <c r="H206" s="164">
        <v>2</v>
      </c>
      <c r="I206" s="165">
        <v>30855</v>
      </c>
      <c r="J206" s="165">
        <v>30863</v>
      </c>
      <c r="K206" t="s">
        <v>12132</v>
      </c>
      <c r="L206" t="s">
        <v>12198</v>
      </c>
      <c r="M206" t="s">
        <v>8129</v>
      </c>
      <c r="N206" t="s">
        <v>8257</v>
      </c>
      <c r="O206" t="s">
        <v>12144</v>
      </c>
      <c r="P206" s="1">
        <v>43962</v>
      </c>
    </row>
    <row r="207" spans="1:16" x14ac:dyDescent="0.25">
      <c r="A207" s="1">
        <v>43901</v>
      </c>
      <c r="B207" s="161">
        <v>0.29166666666666669</v>
      </c>
      <c r="C207" s="1">
        <v>43902</v>
      </c>
      <c r="D207" s="161">
        <v>0.29166666666666669</v>
      </c>
      <c r="E207" t="s">
        <v>72</v>
      </c>
      <c r="F207" t="s">
        <v>12135</v>
      </c>
      <c r="G207">
        <v>0</v>
      </c>
      <c r="H207" s="164">
        <v>2</v>
      </c>
      <c r="I207" s="165">
        <v>30863</v>
      </c>
      <c r="J207" s="165">
        <v>30863</v>
      </c>
      <c r="K207" t="s">
        <v>12188</v>
      </c>
      <c r="L207" t="s">
        <v>12199</v>
      </c>
      <c r="M207" t="s">
        <v>12199</v>
      </c>
      <c r="N207" t="s">
        <v>8257</v>
      </c>
      <c r="O207" t="s">
        <v>12126</v>
      </c>
      <c r="P207" s="1">
        <v>43962</v>
      </c>
    </row>
    <row r="208" spans="1:16" x14ac:dyDescent="0.25">
      <c r="A208" s="1">
        <v>43901</v>
      </c>
      <c r="B208" s="161">
        <v>0.29166666666666669</v>
      </c>
      <c r="C208" s="1">
        <v>43902</v>
      </c>
      <c r="D208" s="161">
        <v>0.29166666666666669</v>
      </c>
      <c r="E208" t="s">
        <v>71</v>
      </c>
      <c r="F208" t="s">
        <v>12131</v>
      </c>
      <c r="G208">
        <v>1</v>
      </c>
      <c r="H208" s="164">
        <v>4</v>
      </c>
      <c r="I208" s="165">
        <v>2296</v>
      </c>
      <c r="J208" s="165">
        <v>2393</v>
      </c>
      <c r="K208" t="s">
        <v>12125</v>
      </c>
      <c r="L208" t="s">
        <v>12197</v>
      </c>
      <c r="N208" t="s">
        <v>8257</v>
      </c>
      <c r="O208" t="s">
        <v>12144</v>
      </c>
      <c r="P208" s="1">
        <v>43962</v>
      </c>
    </row>
    <row r="209" spans="1:16" x14ac:dyDescent="0.25">
      <c r="A209" s="1">
        <v>43901</v>
      </c>
      <c r="B209" s="161">
        <v>0.29166666666666669</v>
      </c>
      <c r="C209" s="1">
        <v>43902</v>
      </c>
      <c r="D209" s="161">
        <v>0.29166666666666669</v>
      </c>
      <c r="E209" t="s">
        <v>10</v>
      </c>
      <c r="F209" t="s">
        <v>12150</v>
      </c>
      <c r="G209">
        <v>1</v>
      </c>
      <c r="H209" s="164">
        <v>6</v>
      </c>
      <c r="I209" s="165">
        <v>1736</v>
      </c>
      <c r="J209" s="165">
        <v>1770</v>
      </c>
      <c r="K209" t="s">
        <v>12128</v>
      </c>
      <c r="L209" t="s">
        <v>8129</v>
      </c>
      <c r="M209" t="s">
        <v>8129</v>
      </c>
      <c r="N209" t="s">
        <v>8257</v>
      </c>
      <c r="O209" t="s">
        <v>12126</v>
      </c>
      <c r="P209" s="1">
        <v>43962</v>
      </c>
    </row>
    <row r="210" spans="1:16" x14ac:dyDescent="0.25">
      <c r="A210" s="1">
        <v>43902</v>
      </c>
      <c r="B210" s="161">
        <v>0.29166666666666669</v>
      </c>
      <c r="C210" s="1">
        <v>43903</v>
      </c>
      <c r="D210" s="161" t="s">
        <v>12200</v>
      </c>
      <c r="E210" t="s">
        <v>17</v>
      </c>
      <c r="F210" t="s">
        <v>12157</v>
      </c>
      <c r="G210">
        <v>0</v>
      </c>
      <c r="H210" s="164">
        <v>6</v>
      </c>
      <c r="I210" s="165">
        <v>1770</v>
      </c>
      <c r="J210" s="165">
        <v>1770</v>
      </c>
      <c r="K210" t="s">
        <v>12128</v>
      </c>
      <c r="L210" t="s">
        <v>8129</v>
      </c>
      <c r="M210" t="s">
        <v>8129</v>
      </c>
      <c r="N210" t="s">
        <v>8257</v>
      </c>
      <c r="O210" t="s">
        <v>12126</v>
      </c>
      <c r="P210" s="1">
        <v>43962</v>
      </c>
    </row>
    <row r="211" spans="1:16" x14ac:dyDescent="0.25">
      <c r="A211" s="1">
        <v>43902</v>
      </c>
      <c r="B211" s="161">
        <v>0.29166666666666669</v>
      </c>
      <c r="C211" s="1">
        <v>43903</v>
      </c>
      <c r="D211" s="161">
        <v>0.29166666666666669</v>
      </c>
      <c r="E211" t="s">
        <v>73</v>
      </c>
      <c r="F211" t="s">
        <v>12145</v>
      </c>
      <c r="G211">
        <v>0</v>
      </c>
      <c r="H211" s="164">
        <v>4</v>
      </c>
      <c r="I211" s="165">
        <v>2393</v>
      </c>
      <c r="J211" s="165">
        <v>2425</v>
      </c>
      <c r="K211" t="s">
        <v>12188</v>
      </c>
      <c r="L211" t="s">
        <v>8129</v>
      </c>
      <c r="M211" t="s">
        <v>8129</v>
      </c>
      <c r="N211" t="s">
        <v>8257</v>
      </c>
      <c r="O211" t="s">
        <v>12126</v>
      </c>
      <c r="P211" s="1">
        <v>43962</v>
      </c>
    </row>
    <row r="212" spans="1:16" x14ac:dyDescent="0.25">
      <c r="A212" s="1">
        <v>43902</v>
      </c>
      <c r="B212" s="161">
        <v>0.29166666666666669</v>
      </c>
      <c r="C212" s="1">
        <v>43903</v>
      </c>
      <c r="D212" s="161">
        <v>0.29166666666666669</v>
      </c>
      <c r="E212" t="s">
        <v>28</v>
      </c>
      <c r="F212" t="s">
        <v>12168</v>
      </c>
      <c r="G212">
        <v>1</v>
      </c>
      <c r="H212" s="164">
        <v>2</v>
      </c>
      <c r="I212" s="165">
        <v>30863</v>
      </c>
      <c r="J212" s="165">
        <v>30863</v>
      </c>
      <c r="K212" t="s">
        <v>12125</v>
      </c>
      <c r="L212" t="s">
        <v>8129</v>
      </c>
      <c r="M212" t="s">
        <v>8129</v>
      </c>
      <c r="N212" t="s">
        <v>8257</v>
      </c>
      <c r="O212" t="s">
        <v>12126</v>
      </c>
      <c r="P212" s="1">
        <v>43962</v>
      </c>
    </row>
    <row r="213" spans="1:16" x14ac:dyDescent="0.25">
      <c r="A213" s="1">
        <v>43903</v>
      </c>
      <c r="B213" s="161">
        <v>0.29166666666666669</v>
      </c>
      <c r="C213" s="1">
        <v>43904</v>
      </c>
      <c r="D213" s="161">
        <v>0.29166666666666669</v>
      </c>
      <c r="E213" t="s">
        <v>8158</v>
      </c>
      <c r="F213" t="s">
        <v>12133</v>
      </c>
      <c r="G213">
        <v>1</v>
      </c>
      <c r="H213" s="164">
        <v>2</v>
      </c>
      <c r="I213" s="165">
        <v>30863</v>
      </c>
      <c r="J213" s="165">
        <v>30863</v>
      </c>
      <c r="K213" t="s">
        <v>12125</v>
      </c>
      <c r="L213" t="s">
        <v>8129</v>
      </c>
      <c r="M213" t="s">
        <v>8129</v>
      </c>
      <c r="N213" t="s">
        <v>8257</v>
      </c>
      <c r="O213" t="s">
        <v>12126</v>
      </c>
      <c r="P213" s="1">
        <v>43962</v>
      </c>
    </row>
    <row r="214" spans="1:16" x14ac:dyDescent="0.25">
      <c r="A214" s="1">
        <v>43903</v>
      </c>
      <c r="B214" s="161">
        <v>0.29166666666666669</v>
      </c>
      <c r="C214" s="1">
        <v>43904</v>
      </c>
      <c r="D214" s="161">
        <v>0.29166666666666669</v>
      </c>
      <c r="E214" t="s">
        <v>10</v>
      </c>
      <c r="F214" t="s">
        <v>12150</v>
      </c>
      <c r="G214">
        <v>0</v>
      </c>
      <c r="H214" s="164">
        <v>4</v>
      </c>
      <c r="I214" s="165">
        <v>2425</v>
      </c>
      <c r="J214" s="165">
        <v>2514</v>
      </c>
      <c r="K214" t="s">
        <v>12188</v>
      </c>
      <c r="L214" t="s">
        <v>8129</v>
      </c>
      <c r="M214" t="s">
        <v>8129</v>
      </c>
      <c r="N214" t="s">
        <v>8257</v>
      </c>
      <c r="O214" t="s">
        <v>12126</v>
      </c>
      <c r="P214" s="1">
        <v>43962</v>
      </c>
    </row>
    <row r="215" spans="1:16" x14ac:dyDescent="0.25">
      <c r="A215" s="1">
        <v>43903</v>
      </c>
      <c r="B215" s="161">
        <v>0.29166666666666669</v>
      </c>
      <c r="C215" s="1">
        <v>43904</v>
      </c>
      <c r="D215" s="161">
        <v>0.29166666666666669</v>
      </c>
      <c r="E215" t="s">
        <v>72</v>
      </c>
      <c r="F215" t="s">
        <v>12135</v>
      </c>
      <c r="G215">
        <v>1</v>
      </c>
      <c r="H215" s="164">
        <v>6</v>
      </c>
      <c r="I215" s="165">
        <v>1770</v>
      </c>
      <c r="J215" s="165">
        <v>1827</v>
      </c>
      <c r="K215" t="s">
        <v>12128</v>
      </c>
      <c r="L215" t="s">
        <v>8129</v>
      </c>
      <c r="M215" t="s">
        <v>8129</v>
      </c>
      <c r="N215" t="s">
        <v>8257</v>
      </c>
      <c r="O215" t="s">
        <v>12126</v>
      </c>
      <c r="P215" s="1">
        <v>43962</v>
      </c>
    </row>
    <row r="216" spans="1:16" x14ac:dyDescent="0.25">
      <c r="A216" s="1">
        <v>43904</v>
      </c>
      <c r="B216" s="161">
        <v>0.29166666666666669</v>
      </c>
      <c r="C216" s="1">
        <v>43905</v>
      </c>
      <c r="D216" s="161">
        <v>0.29166666666666669</v>
      </c>
      <c r="E216" t="s">
        <v>73</v>
      </c>
      <c r="F216" t="s">
        <v>12145</v>
      </c>
      <c r="G216">
        <v>1</v>
      </c>
      <c r="H216" s="164">
        <v>2</v>
      </c>
      <c r="I216" s="165">
        <v>30863</v>
      </c>
      <c r="J216" s="165">
        <v>30863</v>
      </c>
      <c r="K216" t="s">
        <v>12125</v>
      </c>
      <c r="L216" t="s">
        <v>8129</v>
      </c>
      <c r="M216" t="s">
        <v>8129</v>
      </c>
      <c r="N216" t="s">
        <v>8257</v>
      </c>
      <c r="O216" t="s">
        <v>12126</v>
      </c>
      <c r="P216" s="1">
        <v>43962</v>
      </c>
    </row>
    <row r="217" spans="1:16" x14ac:dyDescent="0.25">
      <c r="A217" s="1">
        <v>43904</v>
      </c>
      <c r="B217" s="161">
        <v>0.29166666666666669</v>
      </c>
      <c r="C217" s="1">
        <v>43905</v>
      </c>
      <c r="D217" s="161">
        <v>0.29166666666666669</v>
      </c>
      <c r="E217" t="s">
        <v>62</v>
      </c>
      <c r="F217" t="s">
        <v>12191</v>
      </c>
      <c r="G217">
        <v>1</v>
      </c>
      <c r="H217" s="164">
        <v>4</v>
      </c>
      <c r="I217" s="165">
        <v>2514</v>
      </c>
      <c r="J217" s="165">
        <v>2598</v>
      </c>
      <c r="K217" t="s">
        <v>12125</v>
      </c>
      <c r="L217" t="s">
        <v>8129</v>
      </c>
      <c r="M217" t="s">
        <v>8129</v>
      </c>
      <c r="N217" t="s">
        <v>8257</v>
      </c>
      <c r="O217" t="s">
        <v>12126</v>
      </c>
      <c r="P217" s="1">
        <v>43962</v>
      </c>
    </row>
    <row r="218" spans="1:16" x14ac:dyDescent="0.25">
      <c r="A218" s="1">
        <v>43904</v>
      </c>
      <c r="B218" s="161">
        <v>0.29166666666666669</v>
      </c>
      <c r="C218" s="1">
        <v>43904</v>
      </c>
      <c r="D218" s="161">
        <v>0.79166666666666663</v>
      </c>
      <c r="E218" t="s">
        <v>8158</v>
      </c>
      <c r="F218" t="s">
        <v>12133</v>
      </c>
      <c r="G218">
        <v>1</v>
      </c>
      <c r="H218" s="164">
        <v>6</v>
      </c>
      <c r="I218" s="165">
        <v>1827</v>
      </c>
      <c r="J218" s="165">
        <v>1916</v>
      </c>
      <c r="K218" t="s">
        <v>12128</v>
      </c>
      <c r="L218" t="s">
        <v>8129</v>
      </c>
      <c r="M218" t="s">
        <v>8129</v>
      </c>
      <c r="N218" t="s">
        <v>8257</v>
      </c>
      <c r="O218" t="s">
        <v>12126</v>
      </c>
      <c r="P218" s="1">
        <v>43962</v>
      </c>
    </row>
    <row r="219" spans="1:16" x14ac:dyDescent="0.25">
      <c r="A219" s="1">
        <v>43905</v>
      </c>
      <c r="B219" s="161">
        <v>0.29166666666666669</v>
      </c>
      <c r="C219" s="1">
        <v>43905</v>
      </c>
      <c r="D219" s="161">
        <v>0.79166666666666663</v>
      </c>
      <c r="E219" t="s">
        <v>28</v>
      </c>
      <c r="F219" t="s">
        <v>12168</v>
      </c>
      <c r="G219">
        <v>0</v>
      </c>
      <c r="H219" s="164">
        <v>2</v>
      </c>
      <c r="I219" s="165">
        <v>30863</v>
      </c>
      <c r="J219" s="165">
        <v>30863</v>
      </c>
      <c r="K219" t="s">
        <v>12188</v>
      </c>
      <c r="L219" t="s">
        <v>8129</v>
      </c>
      <c r="M219" t="s">
        <v>8129</v>
      </c>
      <c r="N219" t="s">
        <v>8257</v>
      </c>
      <c r="O219" t="s">
        <v>12126</v>
      </c>
      <c r="P219" s="1">
        <v>43962</v>
      </c>
    </row>
    <row r="220" spans="1:16" x14ac:dyDescent="0.25">
      <c r="A220" s="1">
        <v>43905</v>
      </c>
      <c r="B220" s="161">
        <v>0.29166666666666669</v>
      </c>
      <c r="C220" s="1">
        <v>43906</v>
      </c>
      <c r="D220" s="161">
        <v>0.29166666666666669</v>
      </c>
      <c r="E220" t="s">
        <v>30</v>
      </c>
      <c r="F220" t="s">
        <v>12201</v>
      </c>
      <c r="G220">
        <v>2</v>
      </c>
      <c r="H220" s="164">
        <v>6</v>
      </c>
      <c r="I220" s="165">
        <v>1943</v>
      </c>
      <c r="J220" s="165">
        <v>1977</v>
      </c>
      <c r="K220" t="s">
        <v>12125</v>
      </c>
      <c r="L220" t="s">
        <v>8129</v>
      </c>
      <c r="M220" t="s">
        <v>8129</v>
      </c>
      <c r="N220" t="s">
        <v>8257</v>
      </c>
      <c r="O220" t="s">
        <v>12126</v>
      </c>
      <c r="P220" s="1">
        <v>43962</v>
      </c>
    </row>
    <row r="221" spans="1:16" x14ac:dyDescent="0.25">
      <c r="A221" s="1">
        <v>43905</v>
      </c>
      <c r="B221" s="161">
        <v>0.79166666666666663</v>
      </c>
      <c r="C221" s="1">
        <v>43906</v>
      </c>
      <c r="D221" s="161">
        <v>0.29166666666666669</v>
      </c>
      <c r="E221" t="s">
        <v>45</v>
      </c>
      <c r="F221" t="s">
        <v>12186</v>
      </c>
      <c r="G221">
        <v>0</v>
      </c>
      <c r="H221" s="164">
        <v>2</v>
      </c>
      <c r="I221" s="165">
        <v>30863</v>
      </c>
      <c r="J221" s="165">
        <v>30863</v>
      </c>
      <c r="K221" t="s">
        <v>12188</v>
      </c>
      <c r="L221" t="s">
        <v>8129</v>
      </c>
      <c r="M221" t="s">
        <v>8129</v>
      </c>
      <c r="N221" t="s">
        <v>8257</v>
      </c>
      <c r="O221" t="s">
        <v>12126</v>
      </c>
      <c r="P221" s="1">
        <v>43962</v>
      </c>
    </row>
    <row r="222" spans="1:16" x14ac:dyDescent="0.25">
      <c r="A222" s="1">
        <v>43906</v>
      </c>
      <c r="B222" s="161">
        <v>0.29166666666666669</v>
      </c>
      <c r="C222" s="1">
        <v>43907</v>
      </c>
      <c r="D222" s="161">
        <v>0.29166666666666669</v>
      </c>
      <c r="E222" t="s">
        <v>8158</v>
      </c>
      <c r="F222" t="s">
        <v>12133</v>
      </c>
      <c r="G222">
        <v>1</v>
      </c>
      <c r="H222" s="164">
        <v>2</v>
      </c>
      <c r="I222" s="165">
        <v>30863</v>
      </c>
      <c r="J222" s="165">
        <v>30863</v>
      </c>
      <c r="K222" t="s">
        <v>12128</v>
      </c>
      <c r="L222" t="s">
        <v>8129</v>
      </c>
      <c r="M222" t="s">
        <v>8129</v>
      </c>
      <c r="N222" t="s">
        <v>8257</v>
      </c>
      <c r="O222" t="s">
        <v>12126</v>
      </c>
      <c r="P222" s="1">
        <v>43962</v>
      </c>
    </row>
    <row r="223" spans="1:16" x14ac:dyDescent="0.25">
      <c r="A223" s="1">
        <v>43906</v>
      </c>
      <c r="B223" s="161">
        <v>0.29166666666666669</v>
      </c>
      <c r="C223" s="1">
        <v>43907</v>
      </c>
      <c r="D223" s="161">
        <v>0.29166666666666669</v>
      </c>
      <c r="E223" t="s">
        <v>73</v>
      </c>
      <c r="F223" t="s">
        <v>12145</v>
      </c>
      <c r="G223">
        <v>0</v>
      </c>
      <c r="H223" s="164">
        <v>4</v>
      </c>
      <c r="I223" s="165">
        <v>2662</v>
      </c>
      <c r="J223" s="165">
        <v>2678</v>
      </c>
      <c r="K223" t="s">
        <v>12188</v>
      </c>
      <c r="L223" t="s">
        <v>8129</v>
      </c>
      <c r="M223" t="s">
        <v>8132</v>
      </c>
      <c r="N223" t="s">
        <v>8257</v>
      </c>
      <c r="O223" t="s">
        <v>12126</v>
      </c>
      <c r="P223" s="1">
        <v>43962</v>
      </c>
    </row>
    <row r="224" spans="1:16" x14ac:dyDescent="0.25">
      <c r="A224" s="1">
        <v>43906</v>
      </c>
      <c r="B224" s="161">
        <v>0.29166666666666669</v>
      </c>
      <c r="C224" s="1">
        <v>43907</v>
      </c>
      <c r="D224" s="161">
        <v>0.29166666666666669</v>
      </c>
      <c r="E224" t="s">
        <v>71</v>
      </c>
      <c r="F224" t="s">
        <v>12131</v>
      </c>
      <c r="G224">
        <v>0</v>
      </c>
      <c r="H224" s="164">
        <v>6</v>
      </c>
      <c r="I224" s="165">
        <v>1977</v>
      </c>
      <c r="J224" s="165">
        <v>1996</v>
      </c>
      <c r="K224" t="s">
        <v>12188</v>
      </c>
      <c r="L224" t="s">
        <v>8129</v>
      </c>
      <c r="M224" t="s">
        <v>8129</v>
      </c>
      <c r="N224" t="s">
        <v>8257</v>
      </c>
      <c r="O224" t="s">
        <v>12126</v>
      </c>
      <c r="P224" s="1">
        <v>43962</v>
      </c>
    </row>
    <row r="225" spans="1:16" x14ac:dyDescent="0.25">
      <c r="A225" s="1">
        <v>43907</v>
      </c>
      <c r="B225" s="161">
        <v>0.29166666666666669</v>
      </c>
      <c r="C225" s="1">
        <v>43908</v>
      </c>
      <c r="D225" s="161">
        <v>0.29166666666666669</v>
      </c>
      <c r="E225" t="s">
        <v>10</v>
      </c>
      <c r="F225" t="s">
        <v>12150</v>
      </c>
      <c r="G225">
        <v>1</v>
      </c>
      <c r="H225" s="164">
        <v>2</v>
      </c>
      <c r="I225" s="165">
        <v>30863</v>
      </c>
      <c r="J225" s="165">
        <v>30863</v>
      </c>
      <c r="K225" t="s">
        <v>12128</v>
      </c>
      <c r="L225" t="s">
        <v>12202</v>
      </c>
      <c r="N225" t="s">
        <v>8257</v>
      </c>
      <c r="O225" t="s">
        <v>12126</v>
      </c>
      <c r="P225" s="1">
        <v>43962</v>
      </c>
    </row>
    <row r="226" spans="1:16" x14ac:dyDescent="0.25">
      <c r="A226" s="1">
        <v>43907</v>
      </c>
      <c r="B226" s="161">
        <v>0.29166666666666669</v>
      </c>
      <c r="C226" s="1">
        <v>43907</v>
      </c>
      <c r="D226" s="161">
        <v>0.79166666666666663</v>
      </c>
      <c r="E226" t="s">
        <v>68</v>
      </c>
      <c r="F226" t="s">
        <v>12137</v>
      </c>
      <c r="G226">
        <v>1</v>
      </c>
      <c r="H226" s="164">
        <v>4</v>
      </c>
      <c r="I226" s="165">
        <v>2678</v>
      </c>
      <c r="J226" s="165">
        <v>2829</v>
      </c>
      <c r="K226" t="s">
        <v>12125</v>
      </c>
      <c r="L226" t="s">
        <v>8129</v>
      </c>
      <c r="M226" t="s">
        <v>8129</v>
      </c>
      <c r="N226" t="s">
        <v>8257</v>
      </c>
      <c r="O226" t="s">
        <v>12126</v>
      </c>
      <c r="P226" s="1">
        <v>43962</v>
      </c>
    </row>
    <row r="227" spans="1:16" x14ac:dyDescent="0.25">
      <c r="A227" s="1">
        <v>43907</v>
      </c>
      <c r="B227" s="161">
        <v>0.29166666666666669</v>
      </c>
      <c r="C227" s="1">
        <v>43908</v>
      </c>
      <c r="D227" s="161">
        <v>0.29166666666666669</v>
      </c>
      <c r="E227" t="s">
        <v>72</v>
      </c>
      <c r="F227" t="s">
        <v>12135</v>
      </c>
      <c r="G227">
        <v>1</v>
      </c>
      <c r="H227" s="164">
        <v>6</v>
      </c>
      <c r="I227" s="165">
        <v>1996</v>
      </c>
      <c r="J227" s="165">
        <v>2127</v>
      </c>
      <c r="K227" t="s">
        <v>12125</v>
      </c>
      <c r="L227" t="s">
        <v>8129</v>
      </c>
      <c r="M227" t="s">
        <v>8129</v>
      </c>
      <c r="N227" t="s">
        <v>8257</v>
      </c>
      <c r="O227" t="s">
        <v>12126</v>
      </c>
      <c r="P227" s="1">
        <v>43962</v>
      </c>
    </row>
    <row r="228" spans="1:16" x14ac:dyDescent="0.25">
      <c r="A228" s="1">
        <v>43907</v>
      </c>
      <c r="B228" s="161">
        <v>0.79166666666666663</v>
      </c>
      <c r="C228" s="1">
        <v>43908</v>
      </c>
      <c r="D228" s="161">
        <v>0.29166666666666669</v>
      </c>
      <c r="E228" t="s">
        <v>9</v>
      </c>
      <c r="F228" t="s">
        <v>12129</v>
      </c>
      <c r="G228">
        <v>1</v>
      </c>
      <c r="H228" s="164">
        <v>4</v>
      </c>
      <c r="I228" s="165">
        <v>2829</v>
      </c>
      <c r="J228" s="165">
        <v>2829</v>
      </c>
      <c r="K228" t="s">
        <v>12128</v>
      </c>
      <c r="L228" t="s">
        <v>8129</v>
      </c>
      <c r="M228" t="s">
        <v>8129</v>
      </c>
      <c r="N228" t="s">
        <v>8257</v>
      </c>
      <c r="O228" t="s">
        <v>12126</v>
      </c>
      <c r="P228" s="1">
        <v>43962</v>
      </c>
    </row>
    <row r="229" spans="1:16" x14ac:dyDescent="0.25">
      <c r="A229" s="1">
        <v>43908</v>
      </c>
      <c r="B229" s="161">
        <v>0.29166666666666669</v>
      </c>
      <c r="C229" s="1">
        <v>43909</v>
      </c>
      <c r="D229" s="161">
        <v>0.29166666666666669</v>
      </c>
      <c r="E229" t="s">
        <v>73</v>
      </c>
      <c r="F229" t="s">
        <v>12145</v>
      </c>
      <c r="G229">
        <v>1</v>
      </c>
      <c r="H229" s="164">
        <v>6</v>
      </c>
      <c r="I229" s="165">
        <v>2127</v>
      </c>
      <c r="J229" s="165">
        <v>2127</v>
      </c>
      <c r="K229" t="s">
        <v>12125</v>
      </c>
      <c r="L229" t="s">
        <v>8129</v>
      </c>
      <c r="M229" t="s">
        <v>8129</v>
      </c>
      <c r="N229" t="s">
        <v>8257</v>
      </c>
      <c r="O229" t="s">
        <v>12126</v>
      </c>
      <c r="P229" s="1">
        <v>43962</v>
      </c>
    </row>
    <row r="230" spans="1:16" x14ac:dyDescent="0.25">
      <c r="A230" s="1">
        <v>43908</v>
      </c>
      <c r="B230" s="161">
        <v>0.29166666666666669</v>
      </c>
      <c r="C230" s="1">
        <v>43909</v>
      </c>
      <c r="D230" s="161">
        <v>0.29166666666666669</v>
      </c>
      <c r="E230" t="s">
        <v>8158</v>
      </c>
      <c r="F230" t="s">
        <v>12133</v>
      </c>
      <c r="G230">
        <v>1</v>
      </c>
      <c r="H230" s="164">
        <v>4</v>
      </c>
      <c r="I230" s="165">
        <v>2829</v>
      </c>
      <c r="J230" s="165">
        <v>2953</v>
      </c>
      <c r="K230" t="s">
        <v>12125</v>
      </c>
      <c r="L230" t="s">
        <v>8129</v>
      </c>
      <c r="M230" t="s">
        <v>8129</v>
      </c>
      <c r="N230" t="s">
        <v>8257</v>
      </c>
      <c r="O230" t="s">
        <v>12126</v>
      </c>
      <c r="P230" s="1">
        <v>43962</v>
      </c>
    </row>
    <row r="231" spans="1:16" x14ac:dyDescent="0.25">
      <c r="A231" s="1">
        <v>43908</v>
      </c>
      <c r="B231" s="161">
        <v>0.29166666666666669</v>
      </c>
      <c r="C231" s="1">
        <v>43909</v>
      </c>
      <c r="D231" s="161">
        <v>0.29166666666666669</v>
      </c>
      <c r="E231" t="s">
        <v>62</v>
      </c>
      <c r="F231" t="s">
        <v>12191</v>
      </c>
      <c r="G231">
        <v>0</v>
      </c>
      <c r="H231" s="164">
        <v>2</v>
      </c>
      <c r="I231" s="165">
        <v>30863</v>
      </c>
      <c r="J231" s="165">
        <v>30863</v>
      </c>
      <c r="K231" t="s">
        <v>12132</v>
      </c>
      <c r="L231" t="s">
        <v>8129</v>
      </c>
      <c r="M231" t="s">
        <v>8129</v>
      </c>
      <c r="N231" t="s">
        <v>8257</v>
      </c>
      <c r="O231" t="s">
        <v>12126</v>
      </c>
      <c r="P231" s="1">
        <v>43962</v>
      </c>
    </row>
    <row r="232" spans="1:16" x14ac:dyDescent="0.25">
      <c r="A232" s="1">
        <v>43909</v>
      </c>
      <c r="B232" s="161">
        <v>0.29166666666666669</v>
      </c>
      <c r="C232" s="1">
        <v>43910</v>
      </c>
      <c r="D232" s="161">
        <v>0.29166666666666669</v>
      </c>
      <c r="E232" t="s">
        <v>68</v>
      </c>
      <c r="F232" t="s">
        <v>12137</v>
      </c>
      <c r="G232">
        <v>0</v>
      </c>
      <c r="H232" s="164">
        <v>6</v>
      </c>
      <c r="I232" s="165">
        <v>2127</v>
      </c>
      <c r="J232" s="165">
        <v>2148</v>
      </c>
      <c r="K232" t="s">
        <v>12188</v>
      </c>
      <c r="L232" t="s">
        <v>8129</v>
      </c>
      <c r="M232" t="s">
        <v>8129</v>
      </c>
      <c r="N232" t="s">
        <v>8257</v>
      </c>
      <c r="O232" t="s">
        <v>12126</v>
      </c>
      <c r="P232" s="1">
        <v>43962</v>
      </c>
    </row>
    <row r="233" spans="1:16" x14ac:dyDescent="0.25">
      <c r="A233" s="1">
        <v>43909</v>
      </c>
      <c r="B233" s="161">
        <v>0.29166666666666669</v>
      </c>
      <c r="C233" s="1">
        <v>44094</v>
      </c>
      <c r="D233" s="161">
        <v>0.29166666666666669</v>
      </c>
      <c r="E233" t="s">
        <v>31</v>
      </c>
      <c r="F233" t="s">
        <v>12174</v>
      </c>
      <c r="G233">
        <v>0</v>
      </c>
      <c r="H233" s="164">
        <v>4</v>
      </c>
      <c r="I233" s="165">
        <v>2953</v>
      </c>
      <c r="J233" s="165">
        <v>2969</v>
      </c>
      <c r="K233" t="s">
        <v>12125</v>
      </c>
      <c r="L233" t="s">
        <v>8129</v>
      </c>
      <c r="M233" t="s">
        <v>8129</v>
      </c>
      <c r="N233" t="s">
        <v>8257</v>
      </c>
      <c r="O233" t="s">
        <v>12126</v>
      </c>
      <c r="P233" s="1">
        <v>43962</v>
      </c>
    </row>
    <row r="234" spans="1:16" x14ac:dyDescent="0.25">
      <c r="A234" s="1">
        <v>44094</v>
      </c>
      <c r="B234" s="161">
        <v>0.29166666666666669</v>
      </c>
      <c r="C234" s="1">
        <v>44095</v>
      </c>
      <c r="D234" s="161">
        <v>0.29166666666666669</v>
      </c>
      <c r="E234" t="s">
        <v>73</v>
      </c>
      <c r="F234" t="s">
        <v>12145</v>
      </c>
      <c r="G234">
        <v>0</v>
      </c>
      <c r="H234" s="164">
        <v>4</v>
      </c>
      <c r="I234" s="165">
        <v>2969</v>
      </c>
      <c r="J234" s="165">
        <v>3182</v>
      </c>
      <c r="K234" t="s">
        <v>12139</v>
      </c>
      <c r="L234" t="s">
        <v>8129</v>
      </c>
      <c r="M234" t="s">
        <v>8132</v>
      </c>
      <c r="N234" t="s">
        <v>8257</v>
      </c>
      <c r="O234" t="s">
        <v>12126</v>
      </c>
      <c r="P234" s="1">
        <v>43962</v>
      </c>
    </row>
    <row r="235" spans="1:16" x14ac:dyDescent="0.25">
      <c r="A235" s="1">
        <v>44094</v>
      </c>
      <c r="B235" s="161">
        <v>0.29166666666666669</v>
      </c>
      <c r="C235" s="1">
        <v>44095</v>
      </c>
      <c r="D235" s="161">
        <v>0.29166666666666669</v>
      </c>
      <c r="E235" t="s">
        <v>8158</v>
      </c>
      <c r="F235" t="s">
        <v>12133</v>
      </c>
      <c r="G235">
        <v>0</v>
      </c>
      <c r="H235" s="164">
        <v>6</v>
      </c>
      <c r="I235" s="165">
        <v>2148</v>
      </c>
      <c r="J235" s="165">
        <v>2292</v>
      </c>
      <c r="K235" t="s">
        <v>12141</v>
      </c>
      <c r="L235" t="s">
        <v>8129</v>
      </c>
      <c r="M235" t="s">
        <v>8132</v>
      </c>
      <c r="N235" t="s">
        <v>8257</v>
      </c>
      <c r="O235" t="s">
        <v>12126</v>
      </c>
      <c r="P235" s="1">
        <v>43962</v>
      </c>
    </row>
    <row r="236" spans="1:16" x14ac:dyDescent="0.25">
      <c r="A236" s="1">
        <v>44094</v>
      </c>
      <c r="B236" s="161">
        <v>0.29166666666666669</v>
      </c>
      <c r="C236" s="1">
        <v>44095</v>
      </c>
      <c r="D236" s="161">
        <v>0.29166666666666669</v>
      </c>
      <c r="E236" t="s">
        <v>71</v>
      </c>
      <c r="F236" t="s">
        <v>12131</v>
      </c>
      <c r="G236">
        <v>0</v>
      </c>
      <c r="H236" s="164">
        <v>2</v>
      </c>
      <c r="I236" s="165">
        <v>30863</v>
      </c>
      <c r="J236" s="165">
        <v>30816</v>
      </c>
      <c r="K236" t="s">
        <v>12125</v>
      </c>
      <c r="L236" t="s">
        <v>8129</v>
      </c>
      <c r="M236" t="s">
        <v>8129</v>
      </c>
      <c r="N236" t="s">
        <v>8257</v>
      </c>
      <c r="O236" t="s">
        <v>12126</v>
      </c>
      <c r="P236" s="1">
        <v>43962</v>
      </c>
    </row>
    <row r="237" spans="1:16" x14ac:dyDescent="0.25">
      <c r="A237" s="1">
        <v>43911</v>
      </c>
      <c r="B237" s="161">
        <v>0.29166666666666669</v>
      </c>
      <c r="C237" s="1">
        <v>43912</v>
      </c>
      <c r="D237" s="161">
        <v>0.29166666666666669</v>
      </c>
      <c r="E237" t="s">
        <v>23</v>
      </c>
      <c r="F237" t="s">
        <v>12136</v>
      </c>
      <c r="G237">
        <v>1</v>
      </c>
      <c r="H237" s="164">
        <v>6</v>
      </c>
      <c r="I237" s="165">
        <v>2292</v>
      </c>
      <c r="J237" s="165">
        <v>2316</v>
      </c>
      <c r="K237" t="s">
        <v>12128</v>
      </c>
      <c r="L237" t="s">
        <v>8129</v>
      </c>
      <c r="M237" t="s">
        <v>8129</v>
      </c>
      <c r="N237" t="s">
        <v>8257</v>
      </c>
      <c r="O237" t="s">
        <v>12126</v>
      </c>
      <c r="P237" s="1">
        <v>43962</v>
      </c>
    </row>
    <row r="238" spans="1:16" x14ac:dyDescent="0.25">
      <c r="A238" s="1">
        <v>43911</v>
      </c>
      <c r="B238" s="161">
        <v>0.29166666666666669</v>
      </c>
      <c r="C238" s="1">
        <v>43912</v>
      </c>
      <c r="D238" s="161">
        <v>0.29166666666666669</v>
      </c>
      <c r="E238" t="s">
        <v>11</v>
      </c>
      <c r="F238" t="s">
        <v>12161</v>
      </c>
      <c r="G238">
        <v>2</v>
      </c>
      <c r="H238" s="164">
        <v>4</v>
      </c>
      <c r="I238" s="165">
        <v>3182</v>
      </c>
      <c r="J238" s="165">
        <v>3264</v>
      </c>
      <c r="K238" t="s">
        <v>12125</v>
      </c>
      <c r="L238" t="s">
        <v>8129</v>
      </c>
      <c r="M238" t="s">
        <v>8129</v>
      </c>
      <c r="N238" t="s">
        <v>8257</v>
      </c>
      <c r="O238" t="s">
        <v>12126</v>
      </c>
      <c r="P238" s="1">
        <v>43962</v>
      </c>
    </row>
    <row r="239" spans="1:16" x14ac:dyDescent="0.25">
      <c r="A239" s="1">
        <v>43911</v>
      </c>
      <c r="B239" s="161" t="s">
        <v>12203</v>
      </c>
      <c r="C239" s="1">
        <v>43912</v>
      </c>
      <c r="D239" s="161">
        <v>0.29166666666666669</v>
      </c>
      <c r="E239" t="s">
        <v>10</v>
      </c>
      <c r="F239" t="s">
        <v>12150</v>
      </c>
      <c r="G239">
        <v>0</v>
      </c>
      <c r="H239" s="164">
        <v>2</v>
      </c>
      <c r="I239" s="165">
        <v>30863</v>
      </c>
      <c r="J239" s="165">
        <v>30915</v>
      </c>
      <c r="K239" t="s">
        <v>12188</v>
      </c>
      <c r="L239" t="s">
        <v>8129</v>
      </c>
      <c r="M239" t="s">
        <v>8129</v>
      </c>
      <c r="N239" t="s">
        <v>8257</v>
      </c>
      <c r="O239" t="s">
        <v>12126</v>
      </c>
      <c r="P239" s="1">
        <v>43962</v>
      </c>
    </row>
    <row r="240" spans="1:16" x14ac:dyDescent="0.25">
      <c r="A240" s="1">
        <v>43912</v>
      </c>
      <c r="B240" s="161">
        <v>0.29166666666666669</v>
      </c>
      <c r="C240" s="1">
        <v>43913</v>
      </c>
      <c r="D240" s="161">
        <v>0.29166666666666669</v>
      </c>
      <c r="E240" t="s">
        <v>35</v>
      </c>
      <c r="F240" t="s">
        <v>12127</v>
      </c>
      <c r="G240">
        <v>3</v>
      </c>
      <c r="H240" s="164">
        <v>4</v>
      </c>
      <c r="I240" s="165">
        <v>3264</v>
      </c>
      <c r="J240" s="165">
        <v>3452</v>
      </c>
      <c r="K240" t="s">
        <v>12125</v>
      </c>
      <c r="L240" t="s">
        <v>8129</v>
      </c>
      <c r="M240" t="s">
        <v>8129</v>
      </c>
      <c r="N240" t="s">
        <v>8257</v>
      </c>
      <c r="O240" t="s">
        <v>12126</v>
      </c>
      <c r="P240" s="1">
        <v>43962</v>
      </c>
    </row>
    <row r="241" spans="1:16" x14ac:dyDescent="0.25">
      <c r="A241" s="1">
        <v>43912</v>
      </c>
      <c r="B241" s="161">
        <v>0.29166666666666669</v>
      </c>
      <c r="C241" s="1">
        <v>43913</v>
      </c>
      <c r="D241" s="161">
        <v>0.29166666666666669</v>
      </c>
      <c r="E241" t="s">
        <v>73</v>
      </c>
      <c r="F241" t="s">
        <v>12145</v>
      </c>
      <c r="G241">
        <v>3</v>
      </c>
      <c r="H241" s="164">
        <v>6</v>
      </c>
      <c r="I241" s="165">
        <v>2316</v>
      </c>
      <c r="J241" s="165">
        <v>2561</v>
      </c>
      <c r="K241" t="s">
        <v>12128</v>
      </c>
      <c r="L241" t="s">
        <v>12204</v>
      </c>
      <c r="M241" t="s">
        <v>8129</v>
      </c>
      <c r="N241" t="s">
        <v>8257</v>
      </c>
      <c r="O241" t="s">
        <v>12144</v>
      </c>
      <c r="P241" s="1">
        <v>43962</v>
      </c>
    </row>
    <row r="242" spans="1:16" x14ac:dyDescent="0.25">
      <c r="A242" s="1">
        <v>43912</v>
      </c>
      <c r="B242" s="161">
        <v>0.29166666666666669</v>
      </c>
      <c r="C242" s="1">
        <v>43913</v>
      </c>
      <c r="D242" s="161">
        <v>0.29166666666666669</v>
      </c>
      <c r="E242" t="s">
        <v>8158</v>
      </c>
      <c r="F242" t="s">
        <v>12133</v>
      </c>
      <c r="G242">
        <v>2</v>
      </c>
      <c r="H242" s="164">
        <v>2</v>
      </c>
      <c r="I242" s="165">
        <v>30915</v>
      </c>
      <c r="J242" s="165">
        <v>30950</v>
      </c>
      <c r="K242" t="s">
        <v>12128</v>
      </c>
      <c r="L242" t="s">
        <v>8129</v>
      </c>
      <c r="M242" t="s">
        <v>8129</v>
      </c>
      <c r="N242" t="s">
        <v>8257</v>
      </c>
      <c r="O242" t="s">
        <v>12126</v>
      </c>
      <c r="P242" s="1">
        <v>43962</v>
      </c>
    </row>
    <row r="243" spans="1:16" x14ac:dyDescent="0.25">
      <c r="A243" s="1">
        <v>43913</v>
      </c>
      <c r="B243" s="161">
        <v>0.29166666666666669</v>
      </c>
      <c r="C243" s="1">
        <v>43913</v>
      </c>
      <c r="D243" s="161">
        <v>0.79166666666666663</v>
      </c>
      <c r="E243" t="s">
        <v>10</v>
      </c>
      <c r="F243" t="s">
        <v>12150</v>
      </c>
      <c r="G243">
        <v>1</v>
      </c>
      <c r="H243" s="164">
        <v>4</v>
      </c>
      <c r="I243" s="165">
        <v>3452</v>
      </c>
      <c r="J243" s="165">
        <v>3492</v>
      </c>
      <c r="K243" t="s">
        <v>12125</v>
      </c>
      <c r="L243" t="s">
        <v>12205</v>
      </c>
      <c r="M243" t="s">
        <v>8132</v>
      </c>
      <c r="N243" t="s">
        <v>8257</v>
      </c>
      <c r="O243" t="s">
        <v>12144</v>
      </c>
      <c r="P243" s="1">
        <v>43962</v>
      </c>
    </row>
    <row r="244" spans="1:16" x14ac:dyDescent="0.25">
      <c r="A244" s="1">
        <v>43913</v>
      </c>
      <c r="B244" s="161">
        <v>0.29166666666666669</v>
      </c>
      <c r="C244" s="1">
        <v>43914</v>
      </c>
      <c r="D244" s="161">
        <v>0.29166666666666669</v>
      </c>
      <c r="E244" t="s">
        <v>28</v>
      </c>
      <c r="F244" t="s">
        <v>12168</v>
      </c>
      <c r="G244">
        <v>1</v>
      </c>
      <c r="H244" s="164">
        <v>2</v>
      </c>
      <c r="I244" s="165">
        <v>30950</v>
      </c>
      <c r="J244" s="165">
        <v>30951</v>
      </c>
      <c r="K244" t="s">
        <v>12128</v>
      </c>
      <c r="L244" t="s">
        <v>8129</v>
      </c>
      <c r="M244" t="s">
        <v>8132</v>
      </c>
      <c r="N244" t="s">
        <v>8257</v>
      </c>
      <c r="O244" t="s">
        <v>12126</v>
      </c>
      <c r="P244" s="1">
        <v>43962</v>
      </c>
    </row>
    <row r="245" spans="1:16" x14ac:dyDescent="0.25">
      <c r="A245" s="1">
        <v>43913</v>
      </c>
      <c r="B245" s="161">
        <v>0.29166666666666669</v>
      </c>
      <c r="C245" s="1">
        <v>43914</v>
      </c>
      <c r="D245" s="161">
        <v>0.29166666666666669</v>
      </c>
      <c r="E245" t="s">
        <v>72</v>
      </c>
      <c r="F245" t="s">
        <v>12135</v>
      </c>
      <c r="G245">
        <v>0</v>
      </c>
      <c r="H245" s="164">
        <v>6</v>
      </c>
      <c r="I245" s="165">
        <v>2561</v>
      </c>
      <c r="J245" s="165">
        <v>2601</v>
      </c>
      <c r="K245" t="s">
        <v>12206</v>
      </c>
      <c r="L245" t="s">
        <v>12207</v>
      </c>
      <c r="M245" t="s">
        <v>8132</v>
      </c>
      <c r="N245" t="s">
        <v>8257</v>
      </c>
      <c r="O245" t="s">
        <v>12144</v>
      </c>
      <c r="P245" s="1">
        <v>43962</v>
      </c>
    </row>
    <row r="246" spans="1:16" x14ac:dyDescent="0.25">
      <c r="A246" s="1">
        <v>43913</v>
      </c>
      <c r="B246" s="161">
        <v>0.79166666666666663</v>
      </c>
      <c r="C246" s="1">
        <v>43914</v>
      </c>
      <c r="D246" s="161">
        <v>0.29166666666666669</v>
      </c>
      <c r="E246" t="s">
        <v>16</v>
      </c>
      <c r="F246" t="s">
        <v>12130</v>
      </c>
      <c r="G246">
        <v>1</v>
      </c>
      <c r="H246" s="164">
        <v>4</v>
      </c>
      <c r="I246" s="165">
        <v>3492</v>
      </c>
      <c r="J246" s="165">
        <v>3538</v>
      </c>
      <c r="K246" t="s">
        <v>12125</v>
      </c>
      <c r="L246" t="s">
        <v>8129</v>
      </c>
      <c r="M246" t="s">
        <v>8129</v>
      </c>
      <c r="N246" t="s">
        <v>8257</v>
      </c>
      <c r="O246" t="s">
        <v>12126</v>
      </c>
      <c r="P246" s="1">
        <v>43962</v>
      </c>
    </row>
    <row r="247" spans="1:16" x14ac:dyDescent="0.25">
      <c r="A247" s="1">
        <v>43914</v>
      </c>
      <c r="B247" s="161">
        <v>0.29166666666666669</v>
      </c>
      <c r="C247" s="1">
        <v>43915</v>
      </c>
      <c r="D247" s="161">
        <v>0.29166666666666669</v>
      </c>
      <c r="E247" t="s">
        <v>73</v>
      </c>
      <c r="F247" t="s">
        <v>12145</v>
      </c>
      <c r="G247">
        <v>0</v>
      </c>
      <c r="H247" s="164">
        <v>4</v>
      </c>
      <c r="I247" s="165">
        <v>3538</v>
      </c>
      <c r="J247" s="165">
        <v>3634</v>
      </c>
      <c r="K247" t="s">
        <v>12188</v>
      </c>
      <c r="L247" t="s">
        <v>8129</v>
      </c>
      <c r="M247" t="s">
        <v>8129</v>
      </c>
      <c r="N247" t="s">
        <v>8257</v>
      </c>
      <c r="O247" t="s">
        <v>12126</v>
      </c>
      <c r="P247" s="1">
        <v>43962</v>
      </c>
    </row>
    <row r="248" spans="1:16" x14ac:dyDescent="0.25">
      <c r="A248" s="1">
        <v>43914</v>
      </c>
      <c r="B248" s="161">
        <v>0.29166666666666669</v>
      </c>
      <c r="C248" s="1">
        <v>43915</v>
      </c>
      <c r="D248" s="161">
        <v>0.29166666666666669</v>
      </c>
      <c r="E248" t="s">
        <v>10</v>
      </c>
      <c r="F248" t="s">
        <v>12150</v>
      </c>
      <c r="G248">
        <v>1</v>
      </c>
      <c r="H248" s="164">
        <v>6</v>
      </c>
      <c r="I248" s="165">
        <v>2601</v>
      </c>
      <c r="J248" s="165">
        <v>2682</v>
      </c>
      <c r="K248" t="s">
        <v>12128</v>
      </c>
      <c r="L248" t="s">
        <v>12208</v>
      </c>
      <c r="N248" t="s">
        <v>8257</v>
      </c>
      <c r="O248" t="s">
        <v>12144</v>
      </c>
      <c r="P248" s="1">
        <v>43962</v>
      </c>
    </row>
    <row r="249" spans="1:16" x14ac:dyDescent="0.25">
      <c r="A249" s="1">
        <v>43915</v>
      </c>
      <c r="B249" s="161">
        <v>0.29166666666666669</v>
      </c>
      <c r="C249" s="1">
        <v>43916</v>
      </c>
      <c r="D249" s="161">
        <v>0.29166666666666669</v>
      </c>
      <c r="E249" t="s">
        <v>58</v>
      </c>
      <c r="F249" t="s">
        <v>12151</v>
      </c>
      <c r="G249">
        <v>1</v>
      </c>
      <c r="H249" s="164">
        <v>4</v>
      </c>
      <c r="I249" s="165">
        <v>3634</v>
      </c>
      <c r="J249" s="165">
        <v>3678</v>
      </c>
      <c r="K249" t="s">
        <v>12125</v>
      </c>
      <c r="L249" t="s">
        <v>8129</v>
      </c>
      <c r="M249" t="s">
        <v>8129</v>
      </c>
      <c r="N249" t="s">
        <v>8257</v>
      </c>
      <c r="O249" t="s">
        <v>12126</v>
      </c>
      <c r="P249" s="1">
        <v>43962</v>
      </c>
    </row>
    <row r="250" spans="1:16" x14ac:dyDescent="0.25">
      <c r="A250" s="1">
        <v>43916</v>
      </c>
      <c r="B250" s="161">
        <v>0.29166666666666669</v>
      </c>
      <c r="C250" s="1">
        <v>43917</v>
      </c>
      <c r="D250" s="161">
        <v>0.29166666666666669</v>
      </c>
      <c r="E250" t="s">
        <v>8158</v>
      </c>
      <c r="F250" t="s">
        <v>12133</v>
      </c>
      <c r="G250">
        <v>4</v>
      </c>
      <c r="H250" s="164">
        <v>6</v>
      </c>
      <c r="I250" s="165">
        <v>2682</v>
      </c>
      <c r="J250" s="165">
        <v>2831</v>
      </c>
      <c r="K250" t="s">
        <v>12128</v>
      </c>
      <c r="L250" t="s">
        <v>8129</v>
      </c>
      <c r="M250" t="s">
        <v>8129</v>
      </c>
      <c r="N250" t="s">
        <v>8257</v>
      </c>
      <c r="O250" t="s">
        <v>12126</v>
      </c>
      <c r="P250" s="1">
        <v>43962</v>
      </c>
    </row>
    <row r="251" spans="1:16" x14ac:dyDescent="0.25">
      <c r="A251" s="1">
        <v>43916</v>
      </c>
      <c r="B251" s="161">
        <v>0.29166666666666669</v>
      </c>
      <c r="C251" s="1">
        <v>43917</v>
      </c>
      <c r="D251" s="161">
        <v>0.29166666666666669</v>
      </c>
      <c r="E251" t="s">
        <v>62</v>
      </c>
      <c r="F251" t="s">
        <v>12191</v>
      </c>
      <c r="G251">
        <v>4</v>
      </c>
      <c r="H251" s="164">
        <v>4</v>
      </c>
      <c r="I251" s="165">
        <v>3678</v>
      </c>
      <c r="J251" s="165">
        <v>3712</v>
      </c>
      <c r="K251" t="s">
        <v>12125</v>
      </c>
      <c r="L251" t="s">
        <v>8129</v>
      </c>
      <c r="M251" t="s">
        <v>8129</v>
      </c>
      <c r="N251" t="s">
        <v>8257</v>
      </c>
      <c r="O251" t="s">
        <v>12126</v>
      </c>
      <c r="P251" s="1">
        <v>43962</v>
      </c>
    </row>
    <row r="252" spans="1:16" x14ac:dyDescent="0.25">
      <c r="A252" s="1">
        <v>43917</v>
      </c>
      <c r="B252" s="161">
        <v>0.29166666666666669</v>
      </c>
      <c r="C252" s="1">
        <v>43918</v>
      </c>
      <c r="D252" s="161">
        <v>0.29166666666666669</v>
      </c>
      <c r="E252" t="s">
        <v>54</v>
      </c>
      <c r="F252" t="s">
        <v>12166</v>
      </c>
      <c r="G252">
        <v>2</v>
      </c>
      <c r="H252" s="164">
        <v>4</v>
      </c>
      <c r="I252" s="165">
        <v>3712</v>
      </c>
      <c r="J252" s="165">
        <v>3974</v>
      </c>
      <c r="K252" t="s">
        <v>12125</v>
      </c>
      <c r="L252" t="s">
        <v>8129</v>
      </c>
      <c r="M252" t="s">
        <v>8129</v>
      </c>
      <c r="N252" t="s">
        <v>8257</v>
      </c>
      <c r="O252" t="s">
        <v>12126</v>
      </c>
      <c r="P252" s="1">
        <v>43962</v>
      </c>
    </row>
    <row r="253" spans="1:16" x14ac:dyDescent="0.25">
      <c r="A253" s="1">
        <v>43917</v>
      </c>
      <c r="B253" s="161">
        <v>0.29166666666666669</v>
      </c>
      <c r="C253" s="1">
        <v>43918</v>
      </c>
      <c r="D253" s="161">
        <v>0.29166666666666669</v>
      </c>
      <c r="E253" t="s">
        <v>10</v>
      </c>
      <c r="F253" t="s">
        <v>12150</v>
      </c>
      <c r="G253">
        <v>2</v>
      </c>
      <c r="H253" s="164">
        <v>6</v>
      </c>
      <c r="I253" s="165">
        <v>2831</v>
      </c>
      <c r="J253" s="165">
        <v>3001</v>
      </c>
      <c r="K253" t="s">
        <v>12128</v>
      </c>
      <c r="L253" t="s">
        <v>8129</v>
      </c>
      <c r="M253" t="s">
        <v>8129</v>
      </c>
      <c r="N253" t="s">
        <v>8257</v>
      </c>
      <c r="O253" t="s">
        <v>12126</v>
      </c>
      <c r="P253" s="1">
        <v>43962</v>
      </c>
    </row>
    <row r="254" spans="1:16" x14ac:dyDescent="0.25">
      <c r="A254" s="1">
        <v>43918</v>
      </c>
      <c r="B254" s="161">
        <v>0.29166666666666669</v>
      </c>
      <c r="C254" s="1">
        <v>43919</v>
      </c>
      <c r="D254" s="161">
        <v>0.29166666666666669</v>
      </c>
      <c r="E254" t="s">
        <v>62</v>
      </c>
      <c r="F254" t="s">
        <v>12191</v>
      </c>
      <c r="G254">
        <v>3</v>
      </c>
      <c r="H254" s="164">
        <v>6</v>
      </c>
      <c r="I254" s="165">
        <v>3001</v>
      </c>
      <c r="J254" s="165">
        <v>3103</v>
      </c>
      <c r="K254" t="s">
        <v>12128</v>
      </c>
      <c r="L254" t="s">
        <v>12209</v>
      </c>
      <c r="M254" t="s">
        <v>8129</v>
      </c>
      <c r="N254" t="s">
        <v>8257</v>
      </c>
      <c r="O254" t="s">
        <v>12144</v>
      </c>
      <c r="P254" s="1">
        <v>43962</v>
      </c>
    </row>
    <row r="255" spans="1:16" x14ac:dyDescent="0.25">
      <c r="A255" s="1">
        <v>43918</v>
      </c>
      <c r="B255" s="161">
        <v>0.29166666666666669</v>
      </c>
      <c r="C255" s="1">
        <v>43919</v>
      </c>
      <c r="D255" s="161">
        <v>0.29166666666666669</v>
      </c>
      <c r="E255" t="s">
        <v>8158</v>
      </c>
      <c r="F255" t="s">
        <v>12133</v>
      </c>
      <c r="G255">
        <v>5</v>
      </c>
      <c r="H255" s="164">
        <v>4</v>
      </c>
      <c r="I255" s="165">
        <v>3974</v>
      </c>
      <c r="J255" s="165">
        <v>4224</v>
      </c>
      <c r="K255" t="s">
        <v>12125</v>
      </c>
      <c r="L255" t="s">
        <v>8129</v>
      </c>
      <c r="M255" t="s">
        <v>8132</v>
      </c>
      <c r="N255" t="s">
        <v>8257</v>
      </c>
      <c r="O255" t="s">
        <v>12126</v>
      </c>
      <c r="P255" s="1">
        <v>43962</v>
      </c>
    </row>
    <row r="256" spans="1:16" x14ac:dyDescent="0.25">
      <c r="A256" s="1">
        <v>43919</v>
      </c>
      <c r="B256" s="161">
        <v>0.29166666666666669</v>
      </c>
      <c r="C256" s="1">
        <v>43920</v>
      </c>
      <c r="D256" s="161">
        <v>0.29166666666666669</v>
      </c>
      <c r="E256" t="s">
        <v>19</v>
      </c>
      <c r="F256" t="s">
        <v>12124</v>
      </c>
      <c r="G256">
        <v>2</v>
      </c>
      <c r="H256" s="164">
        <v>4</v>
      </c>
      <c r="I256" s="165">
        <v>4224</v>
      </c>
      <c r="J256" s="165">
        <v>4407</v>
      </c>
      <c r="K256" t="s">
        <v>12125</v>
      </c>
      <c r="L256" t="s">
        <v>12199</v>
      </c>
      <c r="M256" t="s">
        <v>8129</v>
      </c>
      <c r="N256" t="s">
        <v>8257</v>
      </c>
      <c r="O256" t="s">
        <v>12126</v>
      </c>
      <c r="P256" s="1">
        <v>43962</v>
      </c>
    </row>
    <row r="257" spans="1:16" x14ac:dyDescent="0.25">
      <c r="A257" s="1">
        <v>43919</v>
      </c>
      <c r="B257" s="161">
        <v>0.29166666666666669</v>
      </c>
      <c r="C257" s="1">
        <v>43920</v>
      </c>
      <c r="D257" s="161">
        <v>0.29166666666666669</v>
      </c>
      <c r="E257" t="s">
        <v>9</v>
      </c>
      <c r="F257" t="s">
        <v>12129</v>
      </c>
      <c r="G257">
        <v>1</v>
      </c>
      <c r="H257" s="164">
        <v>6</v>
      </c>
      <c r="I257" s="165">
        <v>3103</v>
      </c>
      <c r="J257" s="165">
        <v>3103</v>
      </c>
      <c r="K257" t="s">
        <v>12125</v>
      </c>
      <c r="L257" t="s">
        <v>8129</v>
      </c>
      <c r="M257" t="s">
        <v>8129</v>
      </c>
      <c r="N257" t="s">
        <v>8257</v>
      </c>
      <c r="O257" t="s">
        <v>12126</v>
      </c>
      <c r="P257" s="1">
        <v>43962</v>
      </c>
    </row>
    <row r="258" spans="1:16" x14ac:dyDescent="0.25">
      <c r="A258" s="1">
        <v>43919</v>
      </c>
      <c r="B258" s="161">
        <v>0.29166666666666669</v>
      </c>
      <c r="C258" s="1">
        <v>43920</v>
      </c>
      <c r="D258" s="161">
        <v>0.29166666666666669</v>
      </c>
      <c r="E258" t="s">
        <v>10</v>
      </c>
      <c r="F258" t="s">
        <v>12150</v>
      </c>
      <c r="G258">
        <v>1</v>
      </c>
      <c r="H258" s="164">
        <v>2</v>
      </c>
      <c r="I258" s="165">
        <v>30951</v>
      </c>
      <c r="J258" s="165">
        <v>30979</v>
      </c>
      <c r="K258" t="s">
        <v>12125</v>
      </c>
      <c r="L258" t="s">
        <v>8129</v>
      </c>
      <c r="M258" t="s">
        <v>8129</v>
      </c>
      <c r="N258" t="s">
        <v>8257</v>
      </c>
      <c r="O258" t="s">
        <v>12126</v>
      </c>
      <c r="P258" s="1">
        <v>43962</v>
      </c>
    </row>
    <row r="259" spans="1:16" x14ac:dyDescent="0.25">
      <c r="A259" s="1">
        <v>43920</v>
      </c>
      <c r="B259" s="161">
        <v>0.29166666666666669</v>
      </c>
      <c r="C259" s="1">
        <v>43921</v>
      </c>
      <c r="D259" s="161">
        <v>0.29166666666666669</v>
      </c>
      <c r="E259" t="s">
        <v>62</v>
      </c>
      <c r="F259" t="s">
        <v>12210</v>
      </c>
      <c r="G259">
        <v>3</v>
      </c>
      <c r="H259" s="164">
        <v>4</v>
      </c>
      <c r="I259" s="165">
        <v>4407</v>
      </c>
      <c r="J259" s="165">
        <v>4685</v>
      </c>
      <c r="K259" t="s">
        <v>12125</v>
      </c>
      <c r="L259" t="s">
        <v>8129</v>
      </c>
      <c r="M259" t="s">
        <v>8129</v>
      </c>
      <c r="N259" t="s">
        <v>8257</v>
      </c>
      <c r="O259" t="s">
        <v>12126</v>
      </c>
      <c r="P259" s="1">
        <v>43962</v>
      </c>
    </row>
    <row r="260" spans="1:16" x14ac:dyDescent="0.25">
      <c r="A260" s="1">
        <v>43920</v>
      </c>
      <c r="B260" s="161">
        <v>0.29166666666666669</v>
      </c>
      <c r="C260" s="1">
        <v>43921</v>
      </c>
      <c r="D260" s="161">
        <v>0.29166666666666669</v>
      </c>
      <c r="E260" t="s">
        <v>8158</v>
      </c>
      <c r="F260" t="s">
        <v>12133</v>
      </c>
      <c r="G260">
        <v>2</v>
      </c>
      <c r="H260" s="164">
        <v>2</v>
      </c>
      <c r="I260" s="165">
        <v>30979</v>
      </c>
      <c r="J260" s="165">
        <v>31086</v>
      </c>
      <c r="K260" t="s">
        <v>12132</v>
      </c>
      <c r="L260" t="s">
        <v>8129</v>
      </c>
      <c r="M260" t="s">
        <v>8129</v>
      </c>
      <c r="N260" t="s">
        <v>8257</v>
      </c>
      <c r="O260" t="s">
        <v>12126</v>
      </c>
      <c r="P260" s="1">
        <v>43962</v>
      </c>
    </row>
    <row r="261" spans="1:16" x14ac:dyDescent="0.25">
      <c r="A261" s="1">
        <v>43921</v>
      </c>
      <c r="B261" s="161">
        <v>0.29166666666666669</v>
      </c>
      <c r="C261" s="1">
        <v>43921</v>
      </c>
      <c r="D261" s="161">
        <v>0.79166666666666663</v>
      </c>
      <c r="E261" t="s">
        <v>28</v>
      </c>
      <c r="F261" t="s">
        <v>12191</v>
      </c>
      <c r="G261">
        <v>1</v>
      </c>
      <c r="H261" s="164">
        <v>2</v>
      </c>
      <c r="I261" s="165">
        <v>31086</v>
      </c>
      <c r="J261" s="165">
        <v>31086</v>
      </c>
      <c r="K261" t="s">
        <v>12125</v>
      </c>
      <c r="L261" t="s">
        <v>8129</v>
      </c>
      <c r="M261" t="s">
        <v>8129</v>
      </c>
      <c r="N261" t="s">
        <v>8257</v>
      </c>
      <c r="O261" t="s">
        <v>12126</v>
      </c>
      <c r="P261" s="1">
        <v>43962</v>
      </c>
    </row>
    <row r="262" spans="1:16" x14ac:dyDescent="0.25">
      <c r="A262" s="1">
        <v>43921</v>
      </c>
      <c r="B262" s="161">
        <v>0.79166666666666663</v>
      </c>
      <c r="C262" s="1">
        <v>43922</v>
      </c>
      <c r="D262" s="161">
        <v>0.29166666666666669</v>
      </c>
      <c r="E262" t="s">
        <v>8158</v>
      </c>
      <c r="F262" t="s">
        <v>12133</v>
      </c>
      <c r="G262">
        <v>1</v>
      </c>
      <c r="H262" s="164">
        <v>2</v>
      </c>
      <c r="I262" s="165">
        <v>31086</v>
      </c>
      <c r="J262" s="165">
        <v>31109</v>
      </c>
      <c r="K262" t="s">
        <v>12175</v>
      </c>
      <c r="L262" t="s">
        <v>8129</v>
      </c>
      <c r="M262" t="s">
        <v>8129</v>
      </c>
      <c r="N262" t="s">
        <v>8257</v>
      </c>
      <c r="O262" t="s">
        <v>12126</v>
      </c>
      <c r="P262" s="1">
        <v>43962</v>
      </c>
    </row>
    <row r="263" spans="1:16" x14ac:dyDescent="0.25">
      <c r="A263" s="1">
        <v>43921</v>
      </c>
      <c r="B263" s="161">
        <v>0.29166666666666669</v>
      </c>
      <c r="C263" s="1">
        <v>43922</v>
      </c>
      <c r="D263" s="161">
        <v>0.29166666666666669</v>
      </c>
      <c r="E263" t="s">
        <v>28</v>
      </c>
      <c r="F263" t="s">
        <v>12168</v>
      </c>
      <c r="G263">
        <v>1</v>
      </c>
      <c r="H263" s="164">
        <v>4</v>
      </c>
      <c r="I263" s="165">
        <v>4685</v>
      </c>
      <c r="J263" s="165">
        <v>4741</v>
      </c>
      <c r="K263" t="s">
        <v>12125</v>
      </c>
      <c r="L263" t="s">
        <v>8129</v>
      </c>
      <c r="M263" t="s">
        <v>8129</v>
      </c>
      <c r="N263" t="s">
        <v>8257</v>
      </c>
      <c r="O263" t="s">
        <v>12126</v>
      </c>
      <c r="P263" s="1">
        <v>43962</v>
      </c>
    </row>
    <row r="264" spans="1:16" x14ac:dyDescent="0.25">
      <c r="A264" s="1">
        <v>43922</v>
      </c>
      <c r="B264" s="161">
        <v>0.29166666666666669</v>
      </c>
      <c r="C264" s="1">
        <v>43923</v>
      </c>
      <c r="D264" s="161">
        <v>0.29166666666666669</v>
      </c>
      <c r="E264" t="s">
        <v>73</v>
      </c>
      <c r="F264" t="s">
        <v>12145</v>
      </c>
      <c r="G264">
        <v>1</v>
      </c>
      <c r="H264" s="164">
        <v>4</v>
      </c>
      <c r="I264" s="165">
        <v>4741</v>
      </c>
      <c r="J264" s="165">
        <v>4820</v>
      </c>
      <c r="K264" t="s">
        <v>12125</v>
      </c>
      <c r="L264" t="s">
        <v>8129</v>
      </c>
      <c r="M264" t="s">
        <v>8132</v>
      </c>
      <c r="N264" t="s">
        <v>8257</v>
      </c>
      <c r="O264" t="s">
        <v>12126</v>
      </c>
      <c r="P264" s="1">
        <v>43962</v>
      </c>
    </row>
    <row r="265" spans="1:16" x14ac:dyDescent="0.25">
      <c r="A265" s="1">
        <v>43922</v>
      </c>
      <c r="B265" s="161">
        <v>0.29166666666666669</v>
      </c>
      <c r="C265" s="1">
        <v>43923</v>
      </c>
      <c r="D265" s="161">
        <v>0.29166666666666669</v>
      </c>
      <c r="E265" t="s">
        <v>71</v>
      </c>
      <c r="F265" t="s">
        <v>12131</v>
      </c>
      <c r="G265">
        <v>1</v>
      </c>
      <c r="H265" s="164">
        <v>6</v>
      </c>
      <c r="I265" s="165">
        <v>3103</v>
      </c>
      <c r="J265" s="165">
        <v>3120</v>
      </c>
      <c r="K265" t="s">
        <v>12128</v>
      </c>
      <c r="L265" t="s">
        <v>12211</v>
      </c>
      <c r="M265" t="s">
        <v>8132</v>
      </c>
      <c r="N265" t="s">
        <v>8257</v>
      </c>
      <c r="O265" t="s">
        <v>12144</v>
      </c>
      <c r="P265" s="1">
        <v>43962</v>
      </c>
    </row>
    <row r="266" spans="1:16" x14ac:dyDescent="0.25">
      <c r="A266" s="1">
        <v>43922</v>
      </c>
      <c r="B266" s="161">
        <v>0.79166666666666663</v>
      </c>
      <c r="C266" s="1">
        <v>43923</v>
      </c>
      <c r="D266" s="161">
        <v>0.29166666666666669</v>
      </c>
      <c r="E266" t="s">
        <v>28</v>
      </c>
      <c r="F266" t="s">
        <v>12168</v>
      </c>
      <c r="G266">
        <v>1</v>
      </c>
      <c r="H266" s="164">
        <v>2</v>
      </c>
      <c r="I266" s="165">
        <v>4741</v>
      </c>
      <c r="J266" s="165">
        <v>4741</v>
      </c>
      <c r="K266" t="s">
        <v>12125</v>
      </c>
      <c r="L266" t="s">
        <v>8129</v>
      </c>
      <c r="M266" t="s">
        <v>8129</v>
      </c>
      <c r="N266" t="s">
        <v>8257</v>
      </c>
      <c r="O266" t="s">
        <v>12126</v>
      </c>
      <c r="P266" s="1">
        <v>43962</v>
      </c>
    </row>
    <row r="267" spans="1:16" x14ac:dyDescent="0.25">
      <c r="A267" s="1">
        <v>43923</v>
      </c>
      <c r="B267" s="161">
        <v>0.29166666666666669</v>
      </c>
      <c r="C267" s="1">
        <v>43924</v>
      </c>
      <c r="D267" s="161">
        <v>0.29166666666666669</v>
      </c>
      <c r="E267" t="s">
        <v>16</v>
      </c>
      <c r="F267" t="s">
        <v>12130</v>
      </c>
      <c r="G267">
        <v>1</v>
      </c>
      <c r="H267" s="164">
        <v>4</v>
      </c>
      <c r="I267" s="165">
        <v>4820</v>
      </c>
      <c r="J267" s="165">
        <v>4831</v>
      </c>
      <c r="K267" t="s">
        <v>12125</v>
      </c>
      <c r="L267" t="s">
        <v>8129</v>
      </c>
      <c r="M267" t="s">
        <v>8129</v>
      </c>
      <c r="N267" t="s">
        <v>8257</v>
      </c>
      <c r="O267" t="s">
        <v>12126</v>
      </c>
      <c r="P267" s="1">
        <v>43962</v>
      </c>
    </row>
    <row r="268" spans="1:16" x14ac:dyDescent="0.25">
      <c r="A268" s="1">
        <v>43923</v>
      </c>
      <c r="B268" s="161">
        <v>0.29166666666666669</v>
      </c>
      <c r="C268" s="1">
        <v>43924</v>
      </c>
      <c r="D268" s="161">
        <v>0.29166666666666669</v>
      </c>
      <c r="E268" t="s">
        <v>10</v>
      </c>
      <c r="F268" t="s">
        <v>12150</v>
      </c>
      <c r="G268">
        <v>1</v>
      </c>
      <c r="H268" s="164">
        <v>2</v>
      </c>
      <c r="I268" s="165">
        <v>31120</v>
      </c>
      <c r="J268" s="165">
        <v>31133</v>
      </c>
      <c r="K268" t="s">
        <v>12132</v>
      </c>
      <c r="L268" t="s">
        <v>8129</v>
      </c>
      <c r="M268" t="s">
        <v>8129</v>
      </c>
      <c r="N268" t="s">
        <v>8257</v>
      </c>
      <c r="O268" t="s">
        <v>12126</v>
      </c>
      <c r="P268" s="1">
        <v>43962</v>
      </c>
    </row>
    <row r="269" spans="1:16" x14ac:dyDescent="0.25">
      <c r="A269" s="1">
        <v>43924</v>
      </c>
      <c r="B269" s="161">
        <v>0.29166666666666669</v>
      </c>
      <c r="C269" s="1">
        <v>43925</v>
      </c>
      <c r="D269" s="161">
        <v>0.29166666666666669</v>
      </c>
      <c r="E269" t="s">
        <v>71</v>
      </c>
      <c r="F269" t="s">
        <v>12131</v>
      </c>
      <c r="G269">
        <v>2</v>
      </c>
      <c r="H269" s="164">
        <v>6</v>
      </c>
      <c r="I269" s="165">
        <v>3120</v>
      </c>
      <c r="J269" s="165">
        <v>3160</v>
      </c>
      <c r="K269" t="s">
        <v>12128</v>
      </c>
      <c r="L269" t="s">
        <v>8129</v>
      </c>
      <c r="M269" t="s">
        <v>8129</v>
      </c>
      <c r="N269" t="s">
        <v>8257</v>
      </c>
      <c r="O269" t="s">
        <v>12126</v>
      </c>
      <c r="P269" s="1">
        <v>43962</v>
      </c>
    </row>
    <row r="270" spans="1:16" x14ac:dyDescent="0.25">
      <c r="A270" s="1">
        <v>43923</v>
      </c>
      <c r="B270" s="161">
        <v>0.79166666666666663</v>
      </c>
      <c r="C270" s="1">
        <v>43924</v>
      </c>
      <c r="D270" s="161">
        <v>0.79166666666666663</v>
      </c>
      <c r="E270" t="s">
        <v>73</v>
      </c>
      <c r="F270" t="s">
        <v>12145</v>
      </c>
      <c r="G270">
        <v>1</v>
      </c>
      <c r="H270" s="164">
        <v>4</v>
      </c>
      <c r="I270" s="165">
        <v>4831</v>
      </c>
      <c r="J270" s="165">
        <v>4928</v>
      </c>
      <c r="K270" t="s">
        <v>12125</v>
      </c>
      <c r="L270" t="s">
        <v>12212</v>
      </c>
      <c r="M270" t="s">
        <v>8129</v>
      </c>
      <c r="N270" t="s">
        <v>8257</v>
      </c>
      <c r="O270" t="s">
        <v>12144</v>
      </c>
      <c r="P270" s="1">
        <v>43962</v>
      </c>
    </row>
    <row r="271" spans="1:16" x14ac:dyDescent="0.25">
      <c r="A271" s="1">
        <v>43925</v>
      </c>
      <c r="B271" s="161">
        <v>0.29166666666666669</v>
      </c>
      <c r="C271" s="1">
        <v>43925</v>
      </c>
      <c r="D271" s="161">
        <v>0.79166666666666663</v>
      </c>
      <c r="E271" t="s">
        <v>10</v>
      </c>
      <c r="F271" t="s">
        <v>12150</v>
      </c>
      <c r="G271">
        <v>1</v>
      </c>
      <c r="H271" s="164">
        <v>2</v>
      </c>
      <c r="I271" s="165">
        <v>31133</v>
      </c>
      <c r="J271" s="165">
        <v>31133</v>
      </c>
      <c r="K271" t="s">
        <v>12125</v>
      </c>
      <c r="L271" t="s">
        <v>8129</v>
      </c>
      <c r="M271" t="s">
        <v>8129</v>
      </c>
      <c r="N271" t="s">
        <v>8257</v>
      </c>
      <c r="O271" t="s">
        <v>12126</v>
      </c>
      <c r="P271" s="1">
        <v>43962</v>
      </c>
    </row>
    <row r="272" spans="1:16" x14ac:dyDescent="0.25">
      <c r="A272" s="1">
        <v>43925</v>
      </c>
      <c r="B272" s="161">
        <v>0.79166666666666663</v>
      </c>
      <c r="C272" s="1">
        <v>43926</v>
      </c>
      <c r="D272" s="161">
        <v>0.29166666666666669</v>
      </c>
      <c r="E272" t="s">
        <v>11</v>
      </c>
      <c r="F272" t="s">
        <v>12161</v>
      </c>
      <c r="G272">
        <v>1</v>
      </c>
      <c r="H272" s="164">
        <v>4</v>
      </c>
      <c r="I272" s="165">
        <v>4980</v>
      </c>
      <c r="J272" s="165">
        <v>5019</v>
      </c>
      <c r="K272" t="s">
        <v>12132</v>
      </c>
      <c r="L272" t="s">
        <v>8129</v>
      </c>
      <c r="M272" t="s">
        <v>8129</v>
      </c>
      <c r="N272" t="s">
        <v>8257</v>
      </c>
      <c r="O272" t="s">
        <v>12126</v>
      </c>
      <c r="P272" s="1">
        <v>43962</v>
      </c>
    </row>
    <row r="273" spans="1:16" x14ac:dyDescent="0.25">
      <c r="A273" s="1">
        <v>43925</v>
      </c>
      <c r="B273" s="161">
        <v>0.29166666666666669</v>
      </c>
      <c r="C273" s="1">
        <v>43926</v>
      </c>
      <c r="D273" s="161">
        <v>0.29166666666666669</v>
      </c>
      <c r="E273" t="s">
        <v>72</v>
      </c>
      <c r="F273" t="s">
        <v>12135</v>
      </c>
      <c r="G273">
        <v>1</v>
      </c>
      <c r="H273" s="164">
        <v>6</v>
      </c>
      <c r="I273" s="165">
        <v>3160</v>
      </c>
      <c r="J273" s="165">
        <v>3316</v>
      </c>
      <c r="K273" t="s">
        <v>12128</v>
      </c>
      <c r="L273" t="s">
        <v>8129</v>
      </c>
      <c r="M273" t="s">
        <v>8129</v>
      </c>
      <c r="N273" t="s">
        <v>8257</v>
      </c>
      <c r="O273" t="s">
        <v>12126</v>
      </c>
      <c r="P273" s="1">
        <v>43962</v>
      </c>
    </row>
    <row r="274" spans="1:16" x14ac:dyDescent="0.25">
      <c r="A274" s="1">
        <v>43926</v>
      </c>
      <c r="B274" s="161">
        <v>0.29166666666666669</v>
      </c>
      <c r="C274" s="1">
        <v>43927</v>
      </c>
      <c r="D274" s="161">
        <v>0.29166666666666669</v>
      </c>
      <c r="E274" t="s">
        <v>71</v>
      </c>
      <c r="F274" t="s">
        <v>12131</v>
      </c>
      <c r="G274">
        <v>1</v>
      </c>
      <c r="H274" s="164">
        <v>4</v>
      </c>
      <c r="I274" s="165">
        <v>5019</v>
      </c>
      <c r="J274" s="165">
        <v>5081</v>
      </c>
      <c r="K274" t="s">
        <v>12128</v>
      </c>
      <c r="L274" t="s">
        <v>8129</v>
      </c>
      <c r="M274" t="s">
        <v>8129</v>
      </c>
      <c r="N274" t="s">
        <v>8257</v>
      </c>
      <c r="O274" t="s">
        <v>12126</v>
      </c>
      <c r="P274" s="1">
        <v>43962</v>
      </c>
    </row>
    <row r="275" spans="1:16" x14ac:dyDescent="0.25">
      <c r="A275" s="1">
        <v>43926</v>
      </c>
      <c r="B275" s="161">
        <v>0.29166666666666669</v>
      </c>
      <c r="C275" s="1">
        <v>43927</v>
      </c>
      <c r="D275" s="161">
        <v>0.29166666666666669</v>
      </c>
      <c r="E275" t="s">
        <v>73</v>
      </c>
      <c r="F275" t="s">
        <v>12145</v>
      </c>
      <c r="G275">
        <v>1</v>
      </c>
      <c r="H275" s="164">
        <v>6</v>
      </c>
      <c r="I275" s="165">
        <v>3316</v>
      </c>
      <c r="J275" s="165">
        <v>3215</v>
      </c>
      <c r="K275" t="s">
        <v>12125</v>
      </c>
      <c r="L275" t="s">
        <v>8129</v>
      </c>
      <c r="M275" t="s">
        <v>8129</v>
      </c>
      <c r="N275" t="s">
        <v>8257</v>
      </c>
      <c r="O275" t="s">
        <v>12126</v>
      </c>
      <c r="P275" s="1">
        <v>43962</v>
      </c>
    </row>
    <row r="276" spans="1:16" x14ac:dyDescent="0.25">
      <c r="A276" s="1">
        <v>43926</v>
      </c>
      <c r="B276" s="161">
        <v>0.29166666666666669</v>
      </c>
      <c r="C276" s="1">
        <v>43926</v>
      </c>
      <c r="D276" s="161">
        <v>0.79166666666666663</v>
      </c>
      <c r="E276" t="s">
        <v>8158</v>
      </c>
      <c r="F276" t="s">
        <v>12133</v>
      </c>
      <c r="G276">
        <v>0</v>
      </c>
      <c r="H276" s="164">
        <v>2</v>
      </c>
      <c r="I276" s="165">
        <v>31133</v>
      </c>
      <c r="J276" s="165">
        <v>31133</v>
      </c>
      <c r="K276" t="s">
        <v>12179</v>
      </c>
      <c r="L276" t="s">
        <v>8129</v>
      </c>
      <c r="M276" t="s">
        <v>8129</v>
      </c>
      <c r="N276" t="s">
        <v>8257</v>
      </c>
      <c r="O276" t="s">
        <v>12126</v>
      </c>
      <c r="P276" s="1">
        <v>43962</v>
      </c>
    </row>
    <row r="277" spans="1:16" x14ac:dyDescent="0.25">
      <c r="A277" s="1">
        <v>43927</v>
      </c>
      <c r="B277" s="161">
        <v>0.29166666666666669</v>
      </c>
      <c r="C277" s="1">
        <v>43927</v>
      </c>
      <c r="D277" s="161">
        <v>0.29166666666666669</v>
      </c>
      <c r="E277" t="s">
        <v>10</v>
      </c>
      <c r="F277" t="s">
        <v>12150</v>
      </c>
      <c r="G277">
        <v>3</v>
      </c>
      <c r="H277" s="164">
        <v>4</v>
      </c>
      <c r="I277" s="165">
        <v>5081</v>
      </c>
      <c r="J277" s="165"/>
      <c r="K277" t="s">
        <v>12125</v>
      </c>
      <c r="L277" t="s">
        <v>12213</v>
      </c>
      <c r="M277" t="s">
        <v>8132</v>
      </c>
      <c r="N277" t="s">
        <v>8257</v>
      </c>
      <c r="O277" t="s">
        <v>12144</v>
      </c>
      <c r="P277" s="1">
        <v>43962</v>
      </c>
    </row>
    <row r="278" spans="1:16" x14ac:dyDescent="0.25">
      <c r="A278" s="1">
        <v>43928</v>
      </c>
      <c r="B278" s="161">
        <v>0.29166666666666669</v>
      </c>
      <c r="C278" s="1">
        <v>43929</v>
      </c>
      <c r="D278" s="161">
        <v>0.29166666666666669</v>
      </c>
      <c r="E278" t="s">
        <v>8158</v>
      </c>
      <c r="F278" t="s">
        <v>12133</v>
      </c>
      <c r="G278">
        <v>3</v>
      </c>
      <c r="H278" s="164">
        <v>6</v>
      </c>
      <c r="I278" s="165">
        <v>3465</v>
      </c>
      <c r="J278" s="165">
        <v>3637</v>
      </c>
      <c r="K278" t="s">
        <v>12128</v>
      </c>
      <c r="L278" t="s">
        <v>8129</v>
      </c>
      <c r="M278" t="s">
        <v>8129</v>
      </c>
      <c r="N278" t="s">
        <v>8257</v>
      </c>
      <c r="O278" t="s">
        <v>12126</v>
      </c>
      <c r="P278" s="1">
        <v>43962</v>
      </c>
    </row>
    <row r="279" spans="1:16" x14ac:dyDescent="0.25">
      <c r="A279" s="1">
        <v>43928</v>
      </c>
      <c r="B279" s="161">
        <v>0.79166666666666663</v>
      </c>
      <c r="C279" s="1">
        <v>43929</v>
      </c>
      <c r="D279" s="161">
        <v>0.29166666666666669</v>
      </c>
      <c r="E279" t="s">
        <v>71</v>
      </c>
      <c r="F279" t="s">
        <v>12131</v>
      </c>
      <c r="G279">
        <v>1</v>
      </c>
      <c r="H279" s="164">
        <v>2</v>
      </c>
      <c r="I279" s="165">
        <v>31133</v>
      </c>
      <c r="J279" s="165">
        <v>31133</v>
      </c>
      <c r="K279" t="s">
        <v>12125</v>
      </c>
      <c r="L279" t="s">
        <v>8129</v>
      </c>
      <c r="M279" t="s">
        <v>8129</v>
      </c>
      <c r="N279" t="s">
        <v>8257</v>
      </c>
      <c r="O279" t="s">
        <v>12126</v>
      </c>
      <c r="P279" s="1">
        <v>43962</v>
      </c>
    </row>
    <row r="280" spans="1:16" x14ac:dyDescent="0.25">
      <c r="A280" s="1">
        <v>43929</v>
      </c>
      <c r="B280" s="161">
        <v>0.29166666666666669</v>
      </c>
      <c r="C280" s="1">
        <v>43929</v>
      </c>
      <c r="D280" s="161">
        <v>0.79166666666666663</v>
      </c>
      <c r="E280" t="s">
        <v>73</v>
      </c>
      <c r="F280" t="s">
        <v>12145</v>
      </c>
      <c r="G280">
        <v>2</v>
      </c>
      <c r="H280" s="164">
        <v>4</v>
      </c>
      <c r="I280" s="165">
        <v>5431</v>
      </c>
      <c r="J280" s="165">
        <v>5491</v>
      </c>
      <c r="K280" t="s">
        <v>12125</v>
      </c>
      <c r="L280" t="s">
        <v>8129</v>
      </c>
      <c r="M280" t="s">
        <v>8129</v>
      </c>
      <c r="N280" t="s">
        <v>8257</v>
      </c>
      <c r="O280" t="s">
        <v>12126</v>
      </c>
      <c r="P280" s="1">
        <v>43962</v>
      </c>
    </row>
    <row r="281" spans="1:16" x14ac:dyDescent="0.25">
      <c r="A281" s="1">
        <v>43929</v>
      </c>
      <c r="B281" s="161">
        <v>0.29166666666666669</v>
      </c>
      <c r="C281" s="1">
        <v>43929</v>
      </c>
      <c r="D281" s="161">
        <v>0.29166666666666669</v>
      </c>
      <c r="E281" t="s">
        <v>62</v>
      </c>
      <c r="F281" t="s">
        <v>12191</v>
      </c>
      <c r="G281">
        <v>2</v>
      </c>
      <c r="H281" s="164">
        <v>6</v>
      </c>
      <c r="I281" s="165">
        <v>3637</v>
      </c>
      <c r="J281" s="165"/>
      <c r="K281" t="s">
        <v>12128</v>
      </c>
      <c r="L281" t="s">
        <v>12214</v>
      </c>
      <c r="M281" t="s">
        <v>8132</v>
      </c>
      <c r="N281" t="s">
        <v>8257</v>
      </c>
      <c r="O281" t="s">
        <v>12144</v>
      </c>
      <c r="P281" s="1">
        <v>43962</v>
      </c>
    </row>
    <row r="282" spans="1:16" x14ac:dyDescent="0.25">
      <c r="A282" s="1">
        <v>43930</v>
      </c>
      <c r="B282" s="161">
        <v>0.29166666666666669</v>
      </c>
      <c r="C282" s="1">
        <v>43931</v>
      </c>
      <c r="D282" s="161">
        <v>0.29166666666666669</v>
      </c>
      <c r="E282" t="s">
        <v>71</v>
      </c>
      <c r="F282" t="s">
        <v>12131</v>
      </c>
      <c r="G282">
        <v>2</v>
      </c>
      <c r="H282" s="164">
        <v>4</v>
      </c>
      <c r="I282" s="165">
        <v>5630</v>
      </c>
      <c r="J282" s="165">
        <v>5732</v>
      </c>
      <c r="K282" t="s">
        <v>12215</v>
      </c>
      <c r="L282" t="s">
        <v>8129</v>
      </c>
      <c r="M282" t="s">
        <v>8129</v>
      </c>
      <c r="N282" t="s">
        <v>8257</v>
      </c>
      <c r="O282" t="s">
        <v>12126</v>
      </c>
      <c r="P282" s="1">
        <v>43962</v>
      </c>
    </row>
    <row r="283" spans="1:16" x14ac:dyDescent="0.25">
      <c r="A283" s="1">
        <v>43930</v>
      </c>
      <c r="B283" s="161">
        <v>0.29166666666666669</v>
      </c>
      <c r="C283" s="1">
        <v>43931</v>
      </c>
      <c r="D283" s="161">
        <v>0.29166666666666669</v>
      </c>
      <c r="E283" t="s">
        <v>73</v>
      </c>
      <c r="F283" t="s">
        <v>12145</v>
      </c>
      <c r="G283">
        <v>2</v>
      </c>
      <c r="H283" s="164">
        <v>6</v>
      </c>
      <c r="I283" s="165">
        <v>3702</v>
      </c>
      <c r="J283" s="165">
        <v>3790</v>
      </c>
      <c r="K283" t="s">
        <v>12215</v>
      </c>
      <c r="L283" t="s">
        <v>8129</v>
      </c>
      <c r="M283" t="s">
        <v>8129</v>
      </c>
      <c r="N283" t="s">
        <v>8257</v>
      </c>
      <c r="O283" t="s">
        <v>12126</v>
      </c>
      <c r="P283" s="1">
        <v>43962</v>
      </c>
    </row>
    <row r="284" spans="1:16" x14ac:dyDescent="0.25">
      <c r="A284" s="1">
        <v>43930</v>
      </c>
      <c r="B284" s="161">
        <v>0.79166666666666663</v>
      </c>
      <c r="C284" s="1">
        <v>43931</v>
      </c>
      <c r="D284" s="161">
        <v>0.29166666666666669</v>
      </c>
      <c r="E284" t="s">
        <v>8158</v>
      </c>
      <c r="F284" t="s">
        <v>12133</v>
      </c>
      <c r="G284">
        <v>1</v>
      </c>
      <c r="H284" s="164">
        <v>2</v>
      </c>
      <c r="I284" s="165">
        <v>31164</v>
      </c>
      <c r="J284" s="165">
        <v>31164</v>
      </c>
      <c r="K284" t="s">
        <v>12125</v>
      </c>
      <c r="L284" t="s">
        <v>8129</v>
      </c>
      <c r="M284" t="s">
        <v>8129</v>
      </c>
      <c r="N284" t="s">
        <v>8257</v>
      </c>
      <c r="O284" t="s">
        <v>12126</v>
      </c>
      <c r="P284" s="1">
        <v>43962</v>
      </c>
    </row>
    <row r="285" spans="1:16" x14ac:dyDescent="0.25">
      <c r="A285" s="1">
        <v>43931</v>
      </c>
      <c r="B285" s="161">
        <v>0.79166666666666663</v>
      </c>
      <c r="C285" s="1">
        <v>43933</v>
      </c>
      <c r="D285" s="161">
        <v>0.29166666666666669</v>
      </c>
      <c r="E285" t="s">
        <v>71</v>
      </c>
      <c r="F285" t="s">
        <v>12131</v>
      </c>
      <c r="G285">
        <v>1</v>
      </c>
      <c r="H285" s="164">
        <v>4</v>
      </c>
      <c r="I285" s="165">
        <v>5718</v>
      </c>
      <c r="J285" s="165">
        <v>5902</v>
      </c>
      <c r="K285" t="s">
        <v>12125</v>
      </c>
      <c r="L285" t="s">
        <v>8129</v>
      </c>
      <c r="M285" t="s">
        <v>8132</v>
      </c>
      <c r="N285" t="s">
        <v>8257</v>
      </c>
      <c r="O285" t="s">
        <v>12126</v>
      </c>
      <c r="P285" s="1">
        <v>43962</v>
      </c>
    </row>
    <row r="286" spans="1:16" x14ac:dyDescent="0.25">
      <c r="A286" s="1">
        <v>43932</v>
      </c>
      <c r="B286" s="161">
        <v>0.29166666666666669</v>
      </c>
      <c r="C286" s="1">
        <v>43933</v>
      </c>
      <c r="D286" s="161">
        <v>0.29166666666666669</v>
      </c>
      <c r="E286" t="s">
        <v>8158</v>
      </c>
      <c r="F286" t="s">
        <v>12133</v>
      </c>
      <c r="G286">
        <v>1</v>
      </c>
      <c r="H286" s="164">
        <v>2</v>
      </c>
      <c r="I286" s="165">
        <v>31221</v>
      </c>
      <c r="J286" s="165">
        <v>31221</v>
      </c>
      <c r="K286" t="s">
        <v>12125</v>
      </c>
      <c r="L286" t="s">
        <v>8129</v>
      </c>
      <c r="M286" t="s">
        <v>8129</v>
      </c>
      <c r="N286" t="s">
        <v>8257</v>
      </c>
      <c r="O286" t="s">
        <v>12126</v>
      </c>
      <c r="P286" s="1">
        <v>43962</v>
      </c>
    </row>
    <row r="287" spans="1:16" x14ac:dyDescent="0.25">
      <c r="A287" s="1">
        <v>43932</v>
      </c>
      <c r="B287" s="161">
        <v>0.29166666666666669</v>
      </c>
      <c r="C287" s="1">
        <v>43933</v>
      </c>
      <c r="D287" s="161">
        <v>0.29166666666666669</v>
      </c>
      <c r="E287" t="s">
        <v>25</v>
      </c>
      <c r="F287" t="s">
        <v>12140</v>
      </c>
      <c r="G287">
        <v>1</v>
      </c>
      <c r="H287" s="164">
        <v>6</v>
      </c>
      <c r="I287" s="165">
        <v>3790</v>
      </c>
      <c r="J287" s="165">
        <v>3940</v>
      </c>
      <c r="K287" t="s">
        <v>12125</v>
      </c>
      <c r="L287" t="s">
        <v>12216</v>
      </c>
      <c r="M287" t="s">
        <v>8129</v>
      </c>
      <c r="N287" t="s">
        <v>8257</v>
      </c>
      <c r="O287" t="s">
        <v>12144</v>
      </c>
      <c r="P287" s="1">
        <v>43962</v>
      </c>
    </row>
    <row r="288" spans="1:16" x14ac:dyDescent="0.25">
      <c r="A288" s="1">
        <v>43933</v>
      </c>
      <c r="B288" s="161">
        <v>0.29166666666666669</v>
      </c>
      <c r="C288" s="1">
        <v>43933</v>
      </c>
      <c r="D288" s="161">
        <v>0.79166666666666663</v>
      </c>
      <c r="E288" t="s">
        <v>8</v>
      </c>
      <c r="F288" t="s">
        <v>12153</v>
      </c>
      <c r="G288">
        <v>1</v>
      </c>
      <c r="H288" s="164">
        <v>4</v>
      </c>
      <c r="I288" s="165">
        <v>5902</v>
      </c>
      <c r="J288" s="165">
        <v>5939</v>
      </c>
      <c r="K288" t="s">
        <v>12125</v>
      </c>
      <c r="L288" t="s">
        <v>8129</v>
      </c>
      <c r="M288" t="s">
        <v>8129</v>
      </c>
      <c r="N288" t="s">
        <v>8257</v>
      </c>
      <c r="O288" t="s">
        <v>12126</v>
      </c>
      <c r="P288" s="1">
        <v>43962</v>
      </c>
    </row>
    <row r="289" spans="1:16" x14ac:dyDescent="0.25">
      <c r="A289" s="1">
        <v>43933</v>
      </c>
      <c r="B289" s="161">
        <v>0.29166666666666669</v>
      </c>
      <c r="C289" s="1">
        <v>43934</v>
      </c>
      <c r="D289" s="161">
        <v>0.29166666666666669</v>
      </c>
      <c r="E289" t="s">
        <v>62</v>
      </c>
      <c r="F289" t="s">
        <v>12191</v>
      </c>
      <c r="G289">
        <v>1</v>
      </c>
      <c r="H289" s="164">
        <v>6</v>
      </c>
      <c r="I289" s="165">
        <v>3870</v>
      </c>
      <c r="J289" s="165">
        <v>3940</v>
      </c>
      <c r="K289" t="s">
        <v>12128</v>
      </c>
      <c r="L289" t="s">
        <v>12214</v>
      </c>
      <c r="M289" t="s">
        <v>8129</v>
      </c>
      <c r="N289" t="s">
        <v>8257</v>
      </c>
      <c r="O289" t="s">
        <v>12144</v>
      </c>
      <c r="P289" s="1">
        <v>43962</v>
      </c>
    </row>
    <row r="290" spans="1:16" x14ac:dyDescent="0.25">
      <c r="A290" s="1">
        <v>43933</v>
      </c>
      <c r="B290" s="161">
        <v>0.79166666666666663</v>
      </c>
      <c r="C290" s="1">
        <v>43934</v>
      </c>
      <c r="D290" s="161">
        <v>0.29166666666666669</v>
      </c>
      <c r="E290" t="s">
        <v>54</v>
      </c>
      <c r="F290" t="s">
        <v>12166</v>
      </c>
      <c r="G290">
        <v>0</v>
      </c>
      <c r="H290" s="164">
        <v>4</v>
      </c>
      <c r="I290" s="165">
        <v>5939</v>
      </c>
      <c r="J290" s="165">
        <v>5939</v>
      </c>
      <c r="K290" t="s">
        <v>12125</v>
      </c>
      <c r="L290" t="s">
        <v>8129</v>
      </c>
      <c r="M290" t="s">
        <v>8129</v>
      </c>
      <c r="N290" t="s">
        <v>8257</v>
      </c>
      <c r="O290" t="s">
        <v>12126</v>
      </c>
      <c r="P290" s="1">
        <v>43962</v>
      </c>
    </row>
    <row r="291" spans="1:16" x14ac:dyDescent="0.25">
      <c r="A291" s="1">
        <v>43934</v>
      </c>
      <c r="B291" s="161">
        <v>0.29166666666666669</v>
      </c>
      <c r="C291" s="1">
        <v>43935</v>
      </c>
      <c r="D291" s="161">
        <v>0.29166666666666669</v>
      </c>
      <c r="E291" t="s">
        <v>71</v>
      </c>
      <c r="F291" t="s">
        <v>12131</v>
      </c>
      <c r="G291">
        <v>0</v>
      </c>
      <c r="H291" s="164">
        <v>4</v>
      </c>
      <c r="I291" s="165">
        <v>5939</v>
      </c>
      <c r="J291" s="165">
        <v>5939</v>
      </c>
      <c r="K291" t="s">
        <v>12188</v>
      </c>
      <c r="L291" t="s">
        <v>8129</v>
      </c>
      <c r="M291" t="s">
        <v>8129</v>
      </c>
      <c r="N291" t="s">
        <v>8257</v>
      </c>
      <c r="O291" t="s">
        <v>12126</v>
      </c>
      <c r="P291" s="1">
        <v>43962</v>
      </c>
    </row>
    <row r="292" spans="1:16" x14ac:dyDescent="0.25">
      <c r="A292" s="1">
        <v>43934</v>
      </c>
      <c r="B292" s="161">
        <v>0.29166666666666669</v>
      </c>
      <c r="C292" s="1">
        <v>43935</v>
      </c>
      <c r="D292" s="161">
        <v>0.29166666666666669</v>
      </c>
      <c r="E292" t="s">
        <v>73</v>
      </c>
      <c r="F292" t="s">
        <v>12145</v>
      </c>
      <c r="G292">
        <v>1</v>
      </c>
      <c r="H292" s="164">
        <v>6</v>
      </c>
      <c r="I292" s="165">
        <v>3940</v>
      </c>
      <c r="J292" s="165">
        <v>3967</v>
      </c>
      <c r="K292" t="s">
        <v>12128</v>
      </c>
      <c r="L292" t="s">
        <v>8129</v>
      </c>
      <c r="M292" t="s">
        <v>8129</v>
      </c>
      <c r="N292" t="s">
        <v>8257</v>
      </c>
      <c r="O292" t="s">
        <v>12126</v>
      </c>
      <c r="P292" s="1">
        <v>43962</v>
      </c>
    </row>
    <row r="293" spans="1:16" x14ac:dyDescent="0.25">
      <c r="A293" s="1">
        <v>43934</v>
      </c>
      <c r="B293" s="161">
        <v>0.79166666666666663</v>
      </c>
      <c r="C293" s="1">
        <v>43935</v>
      </c>
      <c r="D293" s="161">
        <v>0.29166666666666669</v>
      </c>
      <c r="E293" t="s">
        <v>8158</v>
      </c>
      <c r="F293" t="s">
        <v>12133</v>
      </c>
      <c r="G293">
        <v>1</v>
      </c>
      <c r="H293" s="164">
        <v>2</v>
      </c>
      <c r="I293" s="165">
        <v>31221</v>
      </c>
      <c r="J293" s="165">
        <v>31221</v>
      </c>
      <c r="K293" t="s">
        <v>12175</v>
      </c>
      <c r="L293" t="s">
        <v>8129</v>
      </c>
      <c r="M293" t="s">
        <v>8129</v>
      </c>
      <c r="N293" t="s">
        <v>8257</v>
      </c>
      <c r="O293" t="s">
        <v>12126</v>
      </c>
      <c r="P293" s="1">
        <v>43962</v>
      </c>
    </row>
    <row r="294" spans="1:16" x14ac:dyDescent="0.25">
      <c r="A294" s="1">
        <v>43935</v>
      </c>
      <c r="B294" s="161">
        <v>0.29166666666666669</v>
      </c>
      <c r="C294" s="1">
        <v>43936</v>
      </c>
      <c r="D294" s="161">
        <v>0.29166666666666669</v>
      </c>
      <c r="E294" t="s">
        <v>10</v>
      </c>
      <c r="F294" t="s">
        <v>12150</v>
      </c>
      <c r="G294">
        <v>2</v>
      </c>
      <c r="H294" s="164">
        <v>4</v>
      </c>
      <c r="I294" s="165">
        <v>5939</v>
      </c>
      <c r="J294" s="165">
        <v>6123</v>
      </c>
      <c r="K294" t="s">
        <v>12125</v>
      </c>
      <c r="L294" t="s">
        <v>8129</v>
      </c>
      <c r="M294" t="s">
        <v>8129</v>
      </c>
      <c r="N294" t="s">
        <v>8257</v>
      </c>
      <c r="O294" t="s">
        <v>12126</v>
      </c>
      <c r="P294" s="1">
        <v>43962</v>
      </c>
    </row>
    <row r="295" spans="1:16" x14ac:dyDescent="0.25">
      <c r="A295" s="1">
        <v>43935</v>
      </c>
      <c r="B295" s="161">
        <v>0.29166666666666669</v>
      </c>
      <c r="C295" s="1">
        <v>43935</v>
      </c>
      <c r="D295" s="161">
        <v>0.79166666666666663</v>
      </c>
      <c r="E295" t="s">
        <v>8158</v>
      </c>
      <c r="F295" t="s">
        <v>12133</v>
      </c>
      <c r="G295">
        <v>1</v>
      </c>
      <c r="H295" s="164">
        <v>6</v>
      </c>
      <c r="I295" s="165">
        <v>3967</v>
      </c>
      <c r="J295" s="165">
        <v>4044</v>
      </c>
      <c r="K295" t="s">
        <v>12128</v>
      </c>
      <c r="L295" t="s">
        <v>8129</v>
      </c>
      <c r="M295" t="s">
        <v>8129</v>
      </c>
      <c r="N295" t="s">
        <v>8257</v>
      </c>
      <c r="O295" t="s">
        <v>12126</v>
      </c>
      <c r="P295" s="1">
        <v>43962</v>
      </c>
    </row>
    <row r="296" spans="1:16" x14ac:dyDescent="0.25">
      <c r="A296" s="1">
        <v>43935</v>
      </c>
      <c r="B296" s="161">
        <v>0.79166666666666663</v>
      </c>
      <c r="C296" s="1">
        <v>43936</v>
      </c>
      <c r="D296" s="161">
        <v>0.29166666666666669</v>
      </c>
      <c r="E296" t="s">
        <v>7</v>
      </c>
      <c r="F296" t="s">
        <v>12134</v>
      </c>
      <c r="G296">
        <v>2</v>
      </c>
      <c r="H296" s="164">
        <v>2</v>
      </c>
      <c r="I296" s="165">
        <v>31221</v>
      </c>
      <c r="J296" s="165">
        <v>31221</v>
      </c>
      <c r="K296" t="s">
        <v>12125</v>
      </c>
      <c r="L296" t="s">
        <v>8129</v>
      </c>
      <c r="M296" t="s">
        <v>8129</v>
      </c>
      <c r="N296" t="s">
        <v>8257</v>
      </c>
      <c r="O296" t="s">
        <v>12126</v>
      </c>
      <c r="P296" s="1">
        <v>43962</v>
      </c>
    </row>
    <row r="297" spans="1:16" x14ac:dyDescent="0.25">
      <c r="A297" s="1">
        <v>43935</v>
      </c>
      <c r="B297" s="161">
        <v>0.79166666666666663</v>
      </c>
      <c r="C297" s="1">
        <v>43936</v>
      </c>
      <c r="D297" s="161">
        <v>0.29166666666666669</v>
      </c>
      <c r="E297" t="s">
        <v>68</v>
      </c>
      <c r="F297" t="s">
        <v>12137</v>
      </c>
      <c r="G297">
        <v>1</v>
      </c>
      <c r="H297" s="164">
        <v>6</v>
      </c>
      <c r="I297" s="165">
        <v>4044</v>
      </c>
      <c r="J297" s="165">
        <v>4078</v>
      </c>
      <c r="K297" t="s">
        <v>12128</v>
      </c>
      <c r="L297" t="s">
        <v>8129</v>
      </c>
      <c r="M297" t="s">
        <v>8129</v>
      </c>
      <c r="N297" t="s">
        <v>8257</v>
      </c>
      <c r="O297" t="s">
        <v>12126</v>
      </c>
      <c r="P297" s="1">
        <v>43962</v>
      </c>
    </row>
    <row r="298" spans="1:16" x14ac:dyDescent="0.25">
      <c r="A298" s="1">
        <v>43936</v>
      </c>
      <c r="B298" s="161">
        <v>0.29166666666666669</v>
      </c>
      <c r="C298" s="1">
        <v>43937</v>
      </c>
      <c r="D298" s="161">
        <v>0.29166666666666669</v>
      </c>
      <c r="E298" t="s">
        <v>8158</v>
      </c>
      <c r="F298" t="s">
        <v>12133</v>
      </c>
      <c r="G298">
        <v>0</v>
      </c>
      <c r="H298" s="164">
        <v>4</v>
      </c>
      <c r="I298" s="165">
        <v>6123</v>
      </c>
      <c r="J298" s="165">
        <v>6225</v>
      </c>
      <c r="K298" t="s">
        <v>12175</v>
      </c>
      <c r="L298" t="s">
        <v>8129</v>
      </c>
      <c r="M298" t="s">
        <v>8129</v>
      </c>
      <c r="N298" t="s">
        <v>8257</v>
      </c>
      <c r="O298" t="s">
        <v>12126</v>
      </c>
      <c r="P298" s="1">
        <v>43962</v>
      </c>
    </row>
    <row r="299" spans="1:16" x14ac:dyDescent="0.25">
      <c r="A299" s="1">
        <v>43936</v>
      </c>
      <c r="B299" s="161">
        <v>0.29166666666666669</v>
      </c>
      <c r="C299" s="1">
        <v>43937</v>
      </c>
      <c r="D299" s="161">
        <v>0.29166666666666669</v>
      </c>
      <c r="E299" t="s">
        <v>25</v>
      </c>
      <c r="F299" t="s">
        <v>12140</v>
      </c>
      <c r="G299">
        <v>1</v>
      </c>
      <c r="H299" s="164">
        <v>6</v>
      </c>
      <c r="I299" s="165">
        <v>4078</v>
      </c>
      <c r="J299" s="165">
        <v>4093</v>
      </c>
      <c r="K299" t="s">
        <v>12125</v>
      </c>
      <c r="L299" t="s">
        <v>8129</v>
      </c>
      <c r="M299" t="s">
        <v>8129</v>
      </c>
      <c r="N299" t="s">
        <v>8257</v>
      </c>
      <c r="O299" t="s">
        <v>12126</v>
      </c>
      <c r="P299" s="1">
        <v>43962</v>
      </c>
    </row>
    <row r="300" spans="1:16" x14ac:dyDescent="0.25">
      <c r="A300" s="1">
        <v>43936</v>
      </c>
      <c r="B300" s="161">
        <v>0.79166666666666663</v>
      </c>
      <c r="C300" s="1">
        <v>43937</v>
      </c>
      <c r="D300" s="161">
        <v>0.29166666666666669</v>
      </c>
      <c r="E300" t="s">
        <v>73</v>
      </c>
      <c r="F300" t="s">
        <v>12145</v>
      </c>
      <c r="G300">
        <v>1</v>
      </c>
      <c r="H300" s="164">
        <v>2</v>
      </c>
      <c r="I300" s="165">
        <v>31219</v>
      </c>
      <c r="J300" s="165">
        <v>31219</v>
      </c>
      <c r="K300" t="s">
        <v>12125</v>
      </c>
      <c r="L300" t="s">
        <v>8129</v>
      </c>
      <c r="M300" t="s">
        <v>8129</v>
      </c>
      <c r="N300" t="s">
        <v>8257</v>
      </c>
      <c r="O300" t="s">
        <v>12126</v>
      </c>
      <c r="P300" s="1">
        <v>43962</v>
      </c>
    </row>
    <row r="301" spans="1:16" x14ac:dyDescent="0.25">
      <c r="A301" s="1">
        <v>43937</v>
      </c>
      <c r="B301" s="161">
        <v>0.29166666666666669</v>
      </c>
      <c r="C301" s="1">
        <v>43937</v>
      </c>
      <c r="D301" s="161">
        <v>0.29166666666666669</v>
      </c>
      <c r="E301" t="s">
        <v>62</v>
      </c>
      <c r="F301" t="s">
        <v>12191</v>
      </c>
      <c r="G301">
        <v>1</v>
      </c>
      <c r="H301" s="164">
        <v>6</v>
      </c>
      <c r="I301" s="165"/>
      <c r="J301" s="165">
        <v>4093</v>
      </c>
      <c r="K301" t="s">
        <v>12128</v>
      </c>
      <c r="L301" t="s">
        <v>12214</v>
      </c>
      <c r="M301" t="s">
        <v>8129</v>
      </c>
      <c r="N301" t="s">
        <v>8257</v>
      </c>
      <c r="O301" t="s">
        <v>12144</v>
      </c>
      <c r="P301" s="1">
        <v>43962</v>
      </c>
    </row>
    <row r="302" spans="1:16" x14ac:dyDescent="0.25">
      <c r="A302" s="1">
        <v>43938</v>
      </c>
      <c r="B302" s="161">
        <v>0.29166666666666669</v>
      </c>
      <c r="C302" s="1">
        <v>43939</v>
      </c>
      <c r="D302" s="161">
        <v>0.29166666666666669</v>
      </c>
      <c r="E302" t="s">
        <v>71</v>
      </c>
      <c r="F302" t="s">
        <v>12131</v>
      </c>
      <c r="G302">
        <v>2</v>
      </c>
      <c r="H302" s="164">
        <v>4</v>
      </c>
      <c r="I302" s="165">
        <v>6225</v>
      </c>
      <c r="J302" s="165">
        <v>6265</v>
      </c>
      <c r="K302" t="s">
        <v>12125</v>
      </c>
      <c r="L302" t="s">
        <v>8129</v>
      </c>
      <c r="M302" t="s">
        <v>8132</v>
      </c>
      <c r="N302" t="s">
        <v>8257</v>
      </c>
      <c r="O302" t="s">
        <v>12126</v>
      </c>
      <c r="P302" s="1">
        <v>43962</v>
      </c>
    </row>
    <row r="303" spans="1:16" x14ac:dyDescent="0.25">
      <c r="A303" s="1">
        <v>43938</v>
      </c>
      <c r="B303" s="161">
        <v>0.29166666666666669</v>
      </c>
      <c r="C303" s="1">
        <v>43939</v>
      </c>
      <c r="D303" s="161">
        <v>0.29166666666666669</v>
      </c>
      <c r="E303" t="s">
        <v>73</v>
      </c>
      <c r="F303" t="s">
        <v>12145</v>
      </c>
      <c r="G303">
        <v>1</v>
      </c>
      <c r="H303" s="164">
        <v>6</v>
      </c>
      <c r="I303" s="165">
        <v>4147</v>
      </c>
      <c r="J303" s="165">
        <v>4269</v>
      </c>
      <c r="K303" t="s">
        <v>12128</v>
      </c>
      <c r="L303" t="s">
        <v>8129</v>
      </c>
      <c r="M303" t="s">
        <v>8132</v>
      </c>
      <c r="N303" t="s">
        <v>8257</v>
      </c>
      <c r="O303" t="s">
        <v>12126</v>
      </c>
      <c r="P303" s="1">
        <v>43962</v>
      </c>
    </row>
    <row r="304" spans="1:16" x14ac:dyDescent="0.25">
      <c r="A304" s="1">
        <v>43938</v>
      </c>
      <c r="B304" s="161">
        <v>0.79166666666666663</v>
      </c>
      <c r="C304" s="1">
        <v>43939</v>
      </c>
      <c r="D304" s="161">
        <v>0.29166666666666669</v>
      </c>
      <c r="E304" t="s">
        <v>8158</v>
      </c>
      <c r="F304" t="s">
        <v>12133</v>
      </c>
      <c r="G304">
        <v>1</v>
      </c>
      <c r="H304" s="164">
        <v>2</v>
      </c>
      <c r="I304" s="165">
        <v>31219</v>
      </c>
      <c r="J304" s="165">
        <v>31219</v>
      </c>
      <c r="K304" t="s">
        <v>12128</v>
      </c>
      <c r="L304" t="s">
        <v>8129</v>
      </c>
      <c r="M304" t="s">
        <v>8129</v>
      </c>
      <c r="N304" t="s">
        <v>8257</v>
      </c>
      <c r="O304" t="s">
        <v>12126</v>
      </c>
      <c r="P304" s="1">
        <v>43962</v>
      </c>
    </row>
    <row r="305" spans="1:16" x14ac:dyDescent="0.25">
      <c r="A305" s="1">
        <v>43939</v>
      </c>
      <c r="B305" s="161">
        <v>0.29166666666666669</v>
      </c>
      <c r="C305" s="1">
        <v>43939</v>
      </c>
      <c r="D305" s="161">
        <v>0.79166666666666663</v>
      </c>
      <c r="E305" t="s">
        <v>23</v>
      </c>
      <c r="F305" t="s">
        <v>12136</v>
      </c>
      <c r="G305">
        <v>1</v>
      </c>
      <c r="H305" s="164">
        <v>4</v>
      </c>
      <c r="I305" s="165">
        <v>6265</v>
      </c>
      <c r="J305" s="165">
        <v>6265</v>
      </c>
      <c r="K305" t="s">
        <v>12125</v>
      </c>
      <c r="L305" t="s">
        <v>8129</v>
      </c>
      <c r="M305" t="s">
        <v>8129</v>
      </c>
      <c r="N305" t="s">
        <v>8257</v>
      </c>
      <c r="O305" t="s">
        <v>12126</v>
      </c>
      <c r="P305" s="1">
        <v>43962</v>
      </c>
    </row>
    <row r="306" spans="1:16" x14ac:dyDescent="0.25">
      <c r="A306" s="1">
        <v>43939</v>
      </c>
      <c r="B306" s="161">
        <v>0.29166666666666669</v>
      </c>
      <c r="C306" s="1">
        <v>43940</v>
      </c>
      <c r="D306" s="161">
        <v>0.29166666666666669</v>
      </c>
      <c r="E306" t="s">
        <v>10</v>
      </c>
      <c r="F306" t="s">
        <v>12150</v>
      </c>
      <c r="G306">
        <v>0</v>
      </c>
      <c r="H306" s="164">
        <v>2</v>
      </c>
      <c r="I306" s="165">
        <v>31219</v>
      </c>
      <c r="J306" s="165">
        <v>31219</v>
      </c>
      <c r="K306" t="s">
        <v>12132</v>
      </c>
      <c r="L306" t="s">
        <v>12217</v>
      </c>
      <c r="M306" t="s">
        <v>8129</v>
      </c>
      <c r="N306" t="s">
        <v>8257</v>
      </c>
      <c r="O306" t="s">
        <v>12126</v>
      </c>
      <c r="P306" s="1">
        <v>43962</v>
      </c>
    </row>
    <row r="307" spans="1:16" x14ac:dyDescent="0.25">
      <c r="A307" s="1">
        <v>43939</v>
      </c>
      <c r="B307" s="161">
        <v>0.29166666666666669</v>
      </c>
      <c r="C307" s="1">
        <v>43939</v>
      </c>
      <c r="D307" s="161">
        <v>0.79166666666666663</v>
      </c>
      <c r="E307" t="s">
        <v>25</v>
      </c>
      <c r="F307" t="s">
        <v>12140</v>
      </c>
      <c r="G307">
        <v>0</v>
      </c>
      <c r="H307" s="164">
        <v>6</v>
      </c>
      <c r="I307" s="165">
        <v>4269</v>
      </c>
      <c r="J307" s="165">
        <v>4269</v>
      </c>
      <c r="K307" t="s">
        <v>12218</v>
      </c>
      <c r="L307" t="s">
        <v>8129</v>
      </c>
      <c r="M307" t="s">
        <v>8129</v>
      </c>
      <c r="N307" t="s">
        <v>8257</v>
      </c>
      <c r="O307" t="s">
        <v>12126</v>
      </c>
      <c r="P307" s="1">
        <v>43962</v>
      </c>
    </row>
    <row r="308" spans="1:16" x14ac:dyDescent="0.25">
      <c r="A308" s="1">
        <v>43939</v>
      </c>
      <c r="B308" s="161">
        <v>0.79166666666666663</v>
      </c>
      <c r="C308" s="1">
        <v>43940</v>
      </c>
      <c r="D308" s="161">
        <v>0.29166666666666669</v>
      </c>
      <c r="E308" t="s">
        <v>65</v>
      </c>
      <c r="F308" t="s">
        <v>12152</v>
      </c>
      <c r="G308">
        <v>0</v>
      </c>
      <c r="H308" s="164">
        <v>4</v>
      </c>
      <c r="I308" s="165">
        <v>6265</v>
      </c>
      <c r="J308" s="165">
        <v>6265</v>
      </c>
      <c r="K308" t="s">
        <v>12142</v>
      </c>
      <c r="L308" t="s">
        <v>8129</v>
      </c>
      <c r="M308" t="s">
        <v>8129</v>
      </c>
      <c r="N308" t="s">
        <v>8257</v>
      </c>
      <c r="O308" t="s">
        <v>12126</v>
      </c>
      <c r="P308" s="1">
        <v>43962</v>
      </c>
    </row>
    <row r="309" spans="1:16" x14ac:dyDescent="0.25">
      <c r="A309" s="1">
        <v>43940</v>
      </c>
      <c r="B309" s="161">
        <v>0.29166666666666669</v>
      </c>
      <c r="C309" s="1">
        <v>43941</v>
      </c>
      <c r="D309" s="161">
        <v>0.29166666666666669</v>
      </c>
      <c r="E309" t="s">
        <v>73</v>
      </c>
      <c r="F309" t="s">
        <v>12145</v>
      </c>
      <c r="G309">
        <v>1</v>
      </c>
      <c r="H309" s="164">
        <v>2</v>
      </c>
      <c r="I309" s="165">
        <v>31219</v>
      </c>
      <c r="J309" s="165">
        <v>31219</v>
      </c>
      <c r="K309" t="s">
        <v>12125</v>
      </c>
      <c r="L309" t="s">
        <v>8129</v>
      </c>
      <c r="M309" t="s">
        <v>8129</v>
      </c>
      <c r="N309" t="s">
        <v>8257</v>
      </c>
      <c r="O309" t="s">
        <v>12126</v>
      </c>
      <c r="P309" s="1">
        <v>43962</v>
      </c>
    </row>
    <row r="310" spans="1:16" x14ac:dyDescent="0.25">
      <c r="A310" s="1">
        <v>43940</v>
      </c>
      <c r="B310" s="161">
        <v>0.29166666666666669</v>
      </c>
      <c r="C310" s="1">
        <v>43941</v>
      </c>
      <c r="D310" s="161">
        <v>0.29166666666666669</v>
      </c>
      <c r="E310" t="s">
        <v>8158</v>
      </c>
      <c r="F310" t="s">
        <v>12133</v>
      </c>
      <c r="G310">
        <v>1</v>
      </c>
      <c r="H310" s="164">
        <v>6</v>
      </c>
      <c r="I310" s="165">
        <v>4269</v>
      </c>
      <c r="J310" s="165">
        <v>4323</v>
      </c>
      <c r="K310" t="s">
        <v>12128</v>
      </c>
      <c r="L310" t="s">
        <v>8129</v>
      </c>
      <c r="M310" t="s">
        <v>8129</v>
      </c>
      <c r="N310" t="s">
        <v>8257</v>
      </c>
      <c r="O310" t="s">
        <v>12126</v>
      </c>
      <c r="P310" s="1">
        <v>43962</v>
      </c>
    </row>
    <row r="311" spans="1:16" x14ac:dyDescent="0.25">
      <c r="A311" s="1">
        <v>43940</v>
      </c>
      <c r="B311" s="161">
        <v>0.29166666666666669</v>
      </c>
      <c r="C311" s="1">
        <v>43941</v>
      </c>
      <c r="D311" s="161">
        <v>0.29166666666666669</v>
      </c>
      <c r="E311" t="s">
        <v>25</v>
      </c>
      <c r="F311" t="s">
        <v>12140</v>
      </c>
      <c r="G311">
        <v>1</v>
      </c>
      <c r="H311" s="164">
        <v>4</v>
      </c>
      <c r="I311" s="165">
        <v>6265</v>
      </c>
      <c r="J311" s="165">
        <v>6518</v>
      </c>
      <c r="K311" t="s">
        <v>12128</v>
      </c>
      <c r="L311" t="s">
        <v>8129</v>
      </c>
      <c r="M311" t="s">
        <v>8129</v>
      </c>
      <c r="N311" t="s">
        <v>8257</v>
      </c>
      <c r="O311" t="s">
        <v>12126</v>
      </c>
      <c r="P311" s="1">
        <v>43962</v>
      </c>
    </row>
    <row r="312" spans="1:16" x14ac:dyDescent="0.25">
      <c r="A312" s="1">
        <v>43941</v>
      </c>
      <c r="B312" s="161">
        <v>0.29166666666666669</v>
      </c>
      <c r="C312" s="1">
        <v>43942</v>
      </c>
      <c r="D312" s="161">
        <v>0.29166666666666669</v>
      </c>
      <c r="E312" t="s">
        <v>62</v>
      </c>
      <c r="F312" t="s">
        <v>12191</v>
      </c>
      <c r="G312">
        <v>1</v>
      </c>
      <c r="H312" s="164">
        <v>6</v>
      </c>
      <c r="I312" s="165">
        <v>4323</v>
      </c>
      <c r="J312" s="165">
        <v>4330</v>
      </c>
      <c r="K312" t="s">
        <v>12128</v>
      </c>
      <c r="L312" t="s">
        <v>12214</v>
      </c>
      <c r="M312" t="s">
        <v>8129</v>
      </c>
      <c r="N312" t="s">
        <v>8257</v>
      </c>
      <c r="O312" t="s">
        <v>12144</v>
      </c>
      <c r="P312" s="1">
        <v>43962</v>
      </c>
    </row>
    <row r="313" spans="1:16" x14ac:dyDescent="0.25">
      <c r="A313" s="1">
        <v>43942</v>
      </c>
      <c r="B313" s="161">
        <v>0.29166666666666669</v>
      </c>
      <c r="C313" s="1">
        <v>43943</v>
      </c>
      <c r="D313" s="161">
        <v>0.29166666666666669</v>
      </c>
      <c r="E313" t="s">
        <v>71</v>
      </c>
      <c r="F313" t="s">
        <v>12131</v>
      </c>
      <c r="G313">
        <v>2</v>
      </c>
      <c r="H313" s="164">
        <v>4</v>
      </c>
      <c r="I313" s="165">
        <v>6518</v>
      </c>
      <c r="J313" s="165">
        <v>6643</v>
      </c>
      <c r="K313" t="s">
        <v>12125</v>
      </c>
      <c r="L313" t="s">
        <v>8129</v>
      </c>
      <c r="M313" t="s">
        <v>8129</v>
      </c>
      <c r="N313" t="s">
        <v>8257</v>
      </c>
      <c r="O313" t="s">
        <v>12126</v>
      </c>
      <c r="P313" s="1">
        <v>43962</v>
      </c>
    </row>
    <row r="314" spans="1:16" x14ac:dyDescent="0.25">
      <c r="A314" s="1">
        <v>43942</v>
      </c>
      <c r="B314" s="161">
        <v>0.29166666666666669</v>
      </c>
      <c r="C314" s="1">
        <v>43943</v>
      </c>
      <c r="D314" s="161">
        <v>0.29166666666666669</v>
      </c>
      <c r="E314" t="s">
        <v>73</v>
      </c>
      <c r="F314" t="s">
        <v>12145</v>
      </c>
      <c r="G314">
        <v>2</v>
      </c>
      <c r="H314" s="164">
        <v>6</v>
      </c>
      <c r="I314" s="165">
        <v>4330</v>
      </c>
      <c r="J314" s="165" t="s">
        <v>12188</v>
      </c>
      <c r="K314" t="s">
        <v>12128</v>
      </c>
      <c r="L314" t="s">
        <v>8129</v>
      </c>
      <c r="M314" t="s">
        <v>8129</v>
      </c>
      <c r="N314" t="s">
        <v>8257</v>
      </c>
      <c r="O314" t="s">
        <v>12126</v>
      </c>
      <c r="P314" s="1">
        <v>43962</v>
      </c>
    </row>
    <row r="315" spans="1:16" x14ac:dyDescent="0.25">
      <c r="A315" s="1">
        <v>43943</v>
      </c>
      <c r="B315" s="161">
        <v>0.79166666666666663</v>
      </c>
      <c r="C315" s="1">
        <v>43944</v>
      </c>
      <c r="D315" s="161">
        <v>0.29166666666666669</v>
      </c>
      <c r="E315" t="s">
        <v>54</v>
      </c>
      <c r="F315" t="s">
        <v>12166</v>
      </c>
      <c r="G315">
        <v>1</v>
      </c>
      <c r="H315" s="164">
        <v>6</v>
      </c>
      <c r="I315" s="165">
        <v>4480</v>
      </c>
      <c r="J315" s="165">
        <v>4591</v>
      </c>
      <c r="K315" t="s">
        <v>12128</v>
      </c>
      <c r="L315" t="s">
        <v>8129</v>
      </c>
      <c r="M315" t="s">
        <v>8129</v>
      </c>
      <c r="N315" t="s">
        <v>8257</v>
      </c>
      <c r="O315" t="s">
        <v>12126</v>
      </c>
      <c r="P315" s="1">
        <v>43962</v>
      </c>
    </row>
    <row r="316" spans="1:16" x14ac:dyDescent="0.25">
      <c r="A316" s="1">
        <v>43944</v>
      </c>
      <c r="B316" s="161">
        <v>0.29166666666666669</v>
      </c>
      <c r="C316" s="1">
        <v>43945</v>
      </c>
      <c r="D316" s="161">
        <v>0.29166666666666669</v>
      </c>
      <c r="E316" t="s">
        <v>8158</v>
      </c>
      <c r="F316" t="s">
        <v>12133</v>
      </c>
      <c r="G316">
        <v>1</v>
      </c>
      <c r="H316" s="164">
        <v>6</v>
      </c>
      <c r="I316" s="165">
        <v>4591</v>
      </c>
      <c r="J316" s="165">
        <v>4633</v>
      </c>
      <c r="K316" t="s">
        <v>12128</v>
      </c>
      <c r="L316" t="s">
        <v>8129</v>
      </c>
      <c r="M316" t="s">
        <v>8129</v>
      </c>
      <c r="N316" t="s">
        <v>8257</v>
      </c>
      <c r="O316" t="s">
        <v>12126</v>
      </c>
      <c r="P316" s="1">
        <v>43962</v>
      </c>
    </row>
    <row r="317" spans="1:16" x14ac:dyDescent="0.25">
      <c r="A317" s="1">
        <v>43944</v>
      </c>
      <c r="B317" s="161"/>
      <c r="C317" s="1">
        <v>43945</v>
      </c>
      <c r="D317" s="161"/>
      <c r="F317" t="s">
        <v>283</v>
      </c>
      <c r="G317">
        <v>0</v>
      </c>
      <c r="H317" s="164"/>
      <c r="I317" s="165"/>
      <c r="J317" s="165"/>
      <c r="N317" t="s">
        <v>8257</v>
      </c>
      <c r="O317" t="s">
        <v>12219</v>
      </c>
      <c r="P317" s="1">
        <v>43962</v>
      </c>
    </row>
    <row r="318" spans="1:16" x14ac:dyDescent="0.25">
      <c r="A318" s="1">
        <v>43945</v>
      </c>
      <c r="B318" s="161">
        <v>0.29166666666666669</v>
      </c>
      <c r="C318" s="1">
        <v>43946</v>
      </c>
      <c r="D318" s="161">
        <v>0.29166666666666669</v>
      </c>
      <c r="E318" t="s">
        <v>72</v>
      </c>
      <c r="F318" t="s">
        <v>12135</v>
      </c>
      <c r="G318">
        <v>1</v>
      </c>
      <c r="H318" s="164">
        <v>4</v>
      </c>
      <c r="I318" s="165"/>
      <c r="J318" s="165"/>
      <c r="N318" t="s">
        <v>8257</v>
      </c>
      <c r="O318" t="s">
        <v>12219</v>
      </c>
      <c r="P318" s="1">
        <v>43962</v>
      </c>
    </row>
    <row r="319" spans="1:16" x14ac:dyDescent="0.25">
      <c r="A319" s="1">
        <v>43945</v>
      </c>
      <c r="B319" s="161">
        <v>0.29166666666666669</v>
      </c>
      <c r="C319" s="1">
        <v>43946</v>
      </c>
      <c r="D319" s="161">
        <v>0.29166666666666669</v>
      </c>
      <c r="E319" t="s">
        <v>62</v>
      </c>
      <c r="F319" t="s">
        <v>12191</v>
      </c>
      <c r="G319">
        <v>1</v>
      </c>
      <c r="H319" s="164">
        <v>6</v>
      </c>
      <c r="I319" s="165">
        <v>4633</v>
      </c>
      <c r="J319" s="165">
        <v>4723</v>
      </c>
      <c r="K319" t="s">
        <v>12128</v>
      </c>
      <c r="L319" t="s">
        <v>12214</v>
      </c>
      <c r="M319" t="s">
        <v>8129</v>
      </c>
      <c r="N319" t="s">
        <v>8257</v>
      </c>
      <c r="O319" t="s">
        <v>12144</v>
      </c>
      <c r="P319" s="1">
        <v>43962</v>
      </c>
    </row>
    <row r="320" spans="1:16" x14ac:dyDescent="0.25">
      <c r="A320" s="1">
        <v>43946</v>
      </c>
      <c r="B320" s="161">
        <v>0.29166666666666669</v>
      </c>
      <c r="C320" s="1">
        <v>43946</v>
      </c>
      <c r="D320" s="161">
        <v>0.79166666666666663</v>
      </c>
      <c r="E320" t="s">
        <v>19</v>
      </c>
      <c r="F320" t="s">
        <v>12124</v>
      </c>
      <c r="G320">
        <v>0</v>
      </c>
      <c r="H320" s="164">
        <v>4</v>
      </c>
      <c r="I320" s="165">
        <v>6866</v>
      </c>
      <c r="J320" s="165">
        <v>6903</v>
      </c>
      <c r="K320" t="s">
        <v>12125</v>
      </c>
      <c r="L320" t="s">
        <v>12199</v>
      </c>
      <c r="M320" t="s">
        <v>8129</v>
      </c>
      <c r="N320" t="s">
        <v>8257</v>
      </c>
      <c r="O320" t="s">
        <v>12126</v>
      </c>
      <c r="P320" s="1">
        <v>43962</v>
      </c>
    </row>
    <row r="321" spans="1:16" x14ac:dyDescent="0.25">
      <c r="A321" s="1">
        <v>43946</v>
      </c>
      <c r="B321" s="161">
        <v>0.79166666666666663</v>
      </c>
      <c r="C321" s="1">
        <v>43948</v>
      </c>
      <c r="D321" s="161">
        <v>0.29166666666666669</v>
      </c>
      <c r="E321" t="s">
        <v>71</v>
      </c>
      <c r="F321" t="s">
        <v>12131</v>
      </c>
      <c r="G321">
        <v>1</v>
      </c>
      <c r="H321" s="164">
        <v>4</v>
      </c>
      <c r="I321" s="165">
        <v>6903</v>
      </c>
      <c r="J321" s="165">
        <v>6991</v>
      </c>
      <c r="K321" t="s">
        <v>12125</v>
      </c>
      <c r="L321" t="s">
        <v>8129</v>
      </c>
      <c r="M321" t="s">
        <v>8129</v>
      </c>
      <c r="N321" t="s">
        <v>8257</v>
      </c>
      <c r="O321" t="s">
        <v>12126</v>
      </c>
      <c r="P321" s="1">
        <v>43962</v>
      </c>
    </row>
    <row r="322" spans="1:16" x14ac:dyDescent="0.25">
      <c r="A322" s="1">
        <v>43946</v>
      </c>
      <c r="B322" s="161">
        <v>0.29166666666666669</v>
      </c>
      <c r="C322" s="1">
        <v>43947</v>
      </c>
      <c r="D322" s="161">
        <v>0.29166666666666669</v>
      </c>
      <c r="E322" t="s">
        <v>73</v>
      </c>
      <c r="F322" t="s">
        <v>12145</v>
      </c>
      <c r="G322">
        <v>1</v>
      </c>
      <c r="H322" s="164">
        <v>6</v>
      </c>
      <c r="I322" s="165">
        <v>4723</v>
      </c>
      <c r="J322" s="165">
        <v>4767</v>
      </c>
      <c r="K322" t="s">
        <v>12128</v>
      </c>
      <c r="L322" t="s">
        <v>8129</v>
      </c>
      <c r="M322" t="s">
        <v>8129</v>
      </c>
      <c r="N322" t="s">
        <v>8257</v>
      </c>
      <c r="O322" t="s">
        <v>12126</v>
      </c>
      <c r="P322" s="1">
        <v>43962</v>
      </c>
    </row>
    <row r="323" spans="1:16" x14ac:dyDescent="0.25">
      <c r="A323" s="1">
        <v>43947</v>
      </c>
      <c r="B323" s="161">
        <v>0.29166666666666669</v>
      </c>
      <c r="C323" s="1">
        <v>43948</v>
      </c>
      <c r="D323" s="161">
        <v>0.29166666666666669</v>
      </c>
      <c r="E323" t="s">
        <v>72</v>
      </c>
      <c r="F323" t="s">
        <v>12135</v>
      </c>
      <c r="G323">
        <v>1</v>
      </c>
      <c r="H323" s="164">
        <v>6</v>
      </c>
      <c r="I323" s="165">
        <v>4767</v>
      </c>
      <c r="J323" s="165">
        <v>4825</v>
      </c>
      <c r="K323" t="s">
        <v>12128</v>
      </c>
      <c r="L323" t="s">
        <v>8129</v>
      </c>
      <c r="M323" t="s">
        <v>8129</v>
      </c>
      <c r="N323" t="s">
        <v>8257</v>
      </c>
      <c r="O323" t="s">
        <v>12126</v>
      </c>
      <c r="P323" s="1">
        <v>43962</v>
      </c>
    </row>
    <row r="324" spans="1:16" x14ac:dyDescent="0.25">
      <c r="A324" s="1">
        <v>43948</v>
      </c>
      <c r="B324" s="161">
        <v>0.29166666666666669</v>
      </c>
      <c r="C324" s="1">
        <v>43949</v>
      </c>
      <c r="D324" s="161">
        <v>0.29166666666666669</v>
      </c>
      <c r="E324" t="s">
        <v>8158</v>
      </c>
      <c r="F324" t="s">
        <v>12133</v>
      </c>
      <c r="G324">
        <v>1</v>
      </c>
      <c r="H324" s="164">
        <v>6</v>
      </c>
      <c r="I324" s="165">
        <v>4825</v>
      </c>
      <c r="J324" s="165">
        <v>5018</v>
      </c>
      <c r="K324" t="s">
        <v>12128</v>
      </c>
      <c r="L324" t="s">
        <v>8129</v>
      </c>
      <c r="M324" t="s">
        <v>8129</v>
      </c>
      <c r="N324" t="s">
        <v>8257</v>
      </c>
      <c r="O324" t="s">
        <v>12126</v>
      </c>
      <c r="P324" s="1">
        <v>43962</v>
      </c>
    </row>
    <row r="325" spans="1:16" x14ac:dyDescent="0.25">
      <c r="A325" s="1">
        <v>43949</v>
      </c>
      <c r="B325" s="161">
        <v>0.29166666666666669</v>
      </c>
      <c r="C325" s="1">
        <v>43950</v>
      </c>
      <c r="D325" s="161">
        <v>0.29166666666666669</v>
      </c>
      <c r="E325" t="s">
        <v>62</v>
      </c>
      <c r="F325" t="s">
        <v>12191</v>
      </c>
      <c r="G325">
        <v>0</v>
      </c>
      <c r="H325" s="164">
        <v>6</v>
      </c>
      <c r="I325" s="165">
        <v>5018</v>
      </c>
      <c r="J325" s="165"/>
      <c r="K325" t="s">
        <v>12128</v>
      </c>
      <c r="L325" t="s">
        <v>12214</v>
      </c>
      <c r="N325" t="s">
        <v>8257</v>
      </c>
      <c r="O325" t="s">
        <v>12144</v>
      </c>
      <c r="P325" s="1">
        <v>43962</v>
      </c>
    </row>
    <row r="326" spans="1:16" x14ac:dyDescent="0.25">
      <c r="A326" s="1">
        <v>43949</v>
      </c>
      <c r="B326" s="161">
        <v>0.29166666666666669</v>
      </c>
      <c r="C326" s="1">
        <v>43950</v>
      </c>
      <c r="D326" s="161">
        <v>0.29166666666666669</v>
      </c>
      <c r="E326" t="s">
        <v>72</v>
      </c>
      <c r="F326" t="s">
        <v>12135</v>
      </c>
      <c r="G326">
        <v>0</v>
      </c>
      <c r="H326" s="164">
        <v>2</v>
      </c>
      <c r="I326" s="165">
        <v>31268</v>
      </c>
      <c r="J326" s="165">
        <v>31268</v>
      </c>
      <c r="K326" t="s">
        <v>12142</v>
      </c>
      <c r="L326" t="s">
        <v>8129</v>
      </c>
      <c r="M326" t="s">
        <v>8129</v>
      </c>
      <c r="N326" t="s">
        <v>8257</v>
      </c>
      <c r="O326" t="s">
        <v>12126</v>
      </c>
      <c r="P326" s="1">
        <v>43962</v>
      </c>
    </row>
    <row r="327" spans="1:16" x14ac:dyDescent="0.25">
      <c r="A327" s="1">
        <v>43950</v>
      </c>
      <c r="B327" s="161">
        <v>0.29166666666666669</v>
      </c>
      <c r="C327" s="1">
        <v>43951</v>
      </c>
      <c r="D327" s="161">
        <v>0.29166666666666669</v>
      </c>
      <c r="E327" t="s">
        <v>71</v>
      </c>
      <c r="F327" t="s">
        <v>12131</v>
      </c>
      <c r="G327">
        <v>1</v>
      </c>
      <c r="H327" s="164">
        <v>4</v>
      </c>
      <c r="I327" s="165">
        <v>6991</v>
      </c>
      <c r="J327" s="165">
        <v>7036</v>
      </c>
      <c r="K327" t="s">
        <v>12125</v>
      </c>
      <c r="L327" t="s">
        <v>8129</v>
      </c>
      <c r="M327" t="s">
        <v>8129</v>
      </c>
      <c r="N327" t="s">
        <v>8257</v>
      </c>
      <c r="O327" t="s">
        <v>12126</v>
      </c>
      <c r="P327" s="1">
        <v>43962</v>
      </c>
    </row>
    <row r="328" spans="1:16" x14ac:dyDescent="0.25">
      <c r="A328" s="1">
        <v>43950</v>
      </c>
      <c r="B328" s="161">
        <v>0.29166666666666669</v>
      </c>
      <c r="C328" s="1">
        <v>43951</v>
      </c>
      <c r="D328" s="161">
        <v>0.29166666666666669</v>
      </c>
      <c r="E328" t="s">
        <v>8158</v>
      </c>
      <c r="F328" t="s">
        <v>12133</v>
      </c>
      <c r="G328">
        <v>0</v>
      </c>
      <c r="H328" s="164">
        <v>6</v>
      </c>
      <c r="I328" s="165">
        <v>5018</v>
      </c>
      <c r="J328" s="165">
        <v>5018</v>
      </c>
      <c r="K328" t="s">
        <v>12128</v>
      </c>
      <c r="L328" t="s">
        <v>8129</v>
      </c>
      <c r="M328" t="s">
        <v>8129</v>
      </c>
      <c r="N328" t="s">
        <v>8257</v>
      </c>
      <c r="O328" t="s">
        <v>12126</v>
      </c>
      <c r="P328" s="1">
        <v>43962</v>
      </c>
    </row>
    <row r="329" spans="1:16" x14ac:dyDescent="0.25">
      <c r="A329" s="1">
        <v>43950</v>
      </c>
      <c r="B329" s="161">
        <v>0.79166666666666663</v>
      </c>
      <c r="C329" s="1">
        <v>43951</v>
      </c>
      <c r="D329" s="161">
        <v>0.29166666666666669</v>
      </c>
      <c r="E329" t="s">
        <v>72</v>
      </c>
      <c r="F329" t="s">
        <v>12135</v>
      </c>
      <c r="G329">
        <v>1</v>
      </c>
      <c r="H329" s="164">
        <v>2</v>
      </c>
      <c r="I329" s="165">
        <v>31268</v>
      </c>
      <c r="J329" s="165">
        <v>31268</v>
      </c>
      <c r="K329" t="s">
        <v>12125</v>
      </c>
      <c r="L329" t="s">
        <v>8129</v>
      </c>
      <c r="M329" t="s">
        <v>8129</v>
      </c>
      <c r="N329" t="s">
        <v>8257</v>
      </c>
      <c r="O329" t="s">
        <v>12126</v>
      </c>
      <c r="P329" s="1">
        <v>43962</v>
      </c>
    </row>
    <row r="330" spans="1:16" x14ac:dyDescent="0.25">
      <c r="A330" s="1">
        <v>43951</v>
      </c>
      <c r="B330" s="161">
        <v>0.29166666666666669</v>
      </c>
      <c r="C330" s="1">
        <v>43952</v>
      </c>
      <c r="D330" s="161">
        <v>0.29166666666666669</v>
      </c>
      <c r="E330" t="s">
        <v>10</v>
      </c>
      <c r="F330" t="s">
        <v>12150</v>
      </c>
      <c r="G330">
        <v>2</v>
      </c>
      <c r="H330" s="164">
        <v>4</v>
      </c>
      <c r="I330" s="165">
        <v>7036</v>
      </c>
      <c r="J330" s="165">
        <v>7148</v>
      </c>
      <c r="K330" t="s">
        <v>12125</v>
      </c>
      <c r="L330" t="s">
        <v>8129</v>
      </c>
      <c r="M330" t="s">
        <v>8129</v>
      </c>
      <c r="N330" t="s">
        <v>8257</v>
      </c>
      <c r="O330" t="s">
        <v>12126</v>
      </c>
      <c r="P330" s="1">
        <v>43962</v>
      </c>
    </row>
    <row r="331" spans="1:16" x14ac:dyDescent="0.25">
      <c r="A331" s="1">
        <v>43951</v>
      </c>
      <c r="B331" s="161">
        <v>0.29166666666666669</v>
      </c>
      <c r="C331" s="1">
        <v>43951</v>
      </c>
      <c r="D331" s="161">
        <v>0.29166666666666669</v>
      </c>
      <c r="E331" t="s">
        <v>25</v>
      </c>
      <c r="F331" t="s">
        <v>12140</v>
      </c>
      <c r="G331">
        <v>2</v>
      </c>
      <c r="H331" s="164">
        <v>2</v>
      </c>
      <c r="I331" s="165">
        <v>31268</v>
      </c>
      <c r="J331" s="165">
        <v>31282</v>
      </c>
      <c r="K331" t="s">
        <v>12128</v>
      </c>
      <c r="L331" t="s">
        <v>8129</v>
      </c>
      <c r="M331" t="s">
        <v>8129</v>
      </c>
      <c r="N331" t="s">
        <v>8257</v>
      </c>
      <c r="O331" t="s">
        <v>12126</v>
      </c>
      <c r="P331" s="1">
        <v>43962</v>
      </c>
    </row>
    <row r="332" spans="1:16" x14ac:dyDescent="0.25">
      <c r="A332" s="1">
        <v>43951</v>
      </c>
      <c r="B332" s="161">
        <v>0.79166666666666663</v>
      </c>
      <c r="C332" s="1">
        <v>43952</v>
      </c>
      <c r="D332" s="161">
        <v>0.29166666666666669</v>
      </c>
      <c r="E332" t="s">
        <v>9</v>
      </c>
      <c r="F332" t="s">
        <v>12129</v>
      </c>
      <c r="G332">
        <v>1</v>
      </c>
      <c r="H332" s="164">
        <v>6</v>
      </c>
      <c r="I332" s="165">
        <v>5018</v>
      </c>
      <c r="J332" s="165">
        <v>5234</v>
      </c>
      <c r="K332" t="s">
        <v>12132</v>
      </c>
      <c r="L332" t="s">
        <v>12214</v>
      </c>
      <c r="M332" t="s">
        <v>8129</v>
      </c>
      <c r="N332" t="s">
        <v>8257</v>
      </c>
      <c r="O332" t="s">
        <v>12144</v>
      </c>
      <c r="P332" s="1">
        <v>43962</v>
      </c>
    </row>
    <row r="333" spans="1:16" x14ac:dyDescent="0.25">
      <c r="A333" s="1">
        <v>43952</v>
      </c>
      <c r="B333" s="161">
        <v>0.29166666666666669</v>
      </c>
      <c r="C333" s="1">
        <v>43953</v>
      </c>
      <c r="D333" s="161">
        <v>0.29166666666666669</v>
      </c>
      <c r="E333" t="s">
        <v>71</v>
      </c>
      <c r="F333" t="s">
        <v>12131</v>
      </c>
      <c r="G333">
        <v>1</v>
      </c>
      <c r="H333" s="164">
        <v>4</v>
      </c>
      <c r="I333" s="165">
        <v>7148</v>
      </c>
      <c r="J333" s="165">
        <v>7314</v>
      </c>
      <c r="K333" t="s">
        <v>12125</v>
      </c>
      <c r="L333" t="s">
        <v>8129</v>
      </c>
      <c r="M333" t="s">
        <v>8132</v>
      </c>
      <c r="N333" t="s">
        <v>8257</v>
      </c>
      <c r="O333" t="s">
        <v>12126</v>
      </c>
      <c r="P333" s="1">
        <v>43962</v>
      </c>
    </row>
    <row r="334" spans="1:16" x14ac:dyDescent="0.25">
      <c r="A334" s="1">
        <v>43952</v>
      </c>
      <c r="B334" s="161">
        <v>0.29166666666666669</v>
      </c>
      <c r="C334" s="1">
        <v>43953</v>
      </c>
      <c r="D334" s="161">
        <v>0.29166666666666669</v>
      </c>
      <c r="E334" t="s">
        <v>9</v>
      </c>
      <c r="F334" t="s">
        <v>12129</v>
      </c>
      <c r="G334">
        <v>3</v>
      </c>
      <c r="H334" s="164">
        <v>6</v>
      </c>
      <c r="I334" s="165">
        <v>5234</v>
      </c>
      <c r="J334" s="165">
        <v>5502</v>
      </c>
      <c r="K334" t="s">
        <v>12128</v>
      </c>
      <c r="L334" t="s">
        <v>12214</v>
      </c>
      <c r="M334" t="s">
        <v>8132</v>
      </c>
      <c r="N334" t="s">
        <v>8257</v>
      </c>
      <c r="O334" t="s">
        <v>12144</v>
      </c>
      <c r="P334" s="1">
        <v>43962</v>
      </c>
    </row>
    <row r="335" spans="1:16" x14ac:dyDescent="0.25">
      <c r="A335" s="1">
        <v>43952</v>
      </c>
      <c r="B335" s="161">
        <v>0.29166666666666669</v>
      </c>
      <c r="C335" s="1">
        <v>43953</v>
      </c>
      <c r="D335" s="161">
        <v>0.29166666666666669</v>
      </c>
      <c r="E335" t="s">
        <v>8158</v>
      </c>
      <c r="F335" t="s">
        <v>12133</v>
      </c>
      <c r="G335">
        <v>2</v>
      </c>
      <c r="H335" s="164">
        <v>2</v>
      </c>
      <c r="I335" s="165">
        <v>31282</v>
      </c>
      <c r="J335" s="165">
        <v>31282</v>
      </c>
      <c r="K335" t="s">
        <v>12128</v>
      </c>
      <c r="L335" t="s">
        <v>8129</v>
      </c>
      <c r="M335" t="s">
        <v>8132</v>
      </c>
      <c r="N335" t="s">
        <v>8257</v>
      </c>
      <c r="O335" t="s">
        <v>12126</v>
      </c>
      <c r="P335" s="1">
        <v>43962</v>
      </c>
    </row>
    <row r="336" spans="1:16" x14ac:dyDescent="0.25">
      <c r="A336" s="1">
        <v>43955</v>
      </c>
      <c r="B336" s="161">
        <v>0.29166666666666669</v>
      </c>
      <c r="C336" s="1">
        <v>43955</v>
      </c>
      <c r="D336" s="161">
        <v>0.79166666666666663</v>
      </c>
      <c r="E336" t="s">
        <v>54</v>
      </c>
      <c r="F336" t="s">
        <v>12166</v>
      </c>
      <c r="G336">
        <v>1</v>
      </c>
      <c r="H336" s="164">
        <v>6</v>
      </c>
      <c r="I336" s="165">
        <v>5502</v>
      </c>
      <c r="J336" s="165">
        <v>5588</v>
      </c>
      <c r="K336" t="s">
        <v>12128</v>
      </c>
      <c r="L336" t="s">
        <v>8129</v>
      </c>
      <c r="M336" t="s">
        <v>8129</v>
      </c>
      <c r="N336" t="s">
        <v>8257</v>
      </c>
      <c r="O336" t="s">
        <v>12126</v>
      </c>
      <c r="P336" s="1">
        <v>43962</v>
      </c>
    </row>
    <row r="337" spans="1:16" x14ac:dyDescent="0.25">
      <c r="A337" s="1">
        <v>43955</v>
      </c>
      <c r="B337" s="161">
        <v>0.79166666666666663</v>
      </c>
      <c r="C337" s="1">
        <v>43956</v>
      </c>
      <c r="D337" s="161">
        <v>0.29166666666666669</v>
      </c>
      <c r="E337" t="s">
        <v>7</v>
      </c>
      <c r="F337" t="s">
        <v>12134</v>
      </c>
      <c r="G337">
        <v>2</v>
      </c>
      <c r="H337" s="164">
        <v>2</v>
      </c>
      <c r="I337" s="165">
        <v>31282</v>
      </c>
      <c r="J337" s="165">
        <v>31356</v>
      </c>
      <c r="K337" t="s">
        <v>12139</v>
      </c>
      <c r="L337" t="s">
        <v>8129</v>
      </c>
      <c r="M337" t="s">
        <v>8129</v>
      </c>
      <c r="N337" t="s">
        <v>8257</v>
      </c>
      <c r="O337" t="s">
        <v>12126</v>
      </c>
      <c r="P337" s="1">
        <v>43962</v>
      </c>
    </row>
    <row r="338" spans="1:16" x14ac:dyDescent="0.25">
      <c r="A338" s="1">
        <v>43955</v>
      </c>
      <c r="B338" s="161">
        <v>0.29166666666666669</v>
      </c>
      <c r="C338" s="1">
        <v>43956</v>
      </c>
      <c r="D338" s="161">
        <v>0.29166666666666669</v>
      </c>
      <c r="E338" t="s">
        <v>10</v>
      </c>
      <c r="F338" t="s">
        <v>12150</v>
      </c>
      <c r="G338">
        <v>2</v>
      </c>
      <c r="H338" s="164">
        <v>6</v>
      </c>
      <c r="I338" s="165">
        <v>5588</v>
      </c>
      <c r="J338" s="165">
        <v>5607</v>
      </c>
      <c r="K338" t="s">
        <v>12196</v>
      </c>
      <c r="L338" t="s">
        <v>8129</v>
      </c>
      <c r="M338" t="s">
        <v>8129</v>
      </c>
      <c r="N338" t="s">
        <v>8257</v>
      </c>
      <c r="O338" t="s">
        <v>12126</v>
      </c>
      <c r="P338" s="1">
        <v>43962</v>
      </c>
    </row>
    <row r="339" spans="1:16" x14ac:dyDescent="0.25">
      <c r="A339" s="1">
        <v>43955</v>
      </c>
      <c r="B339" s="161">
        <v>0.29166666666666669</v>
      </c>
      <c r="C339" s="1">
        <v>43956</v>
      </c>
      <c r="D339" s="161">
        <v>0.29166666666666669</v>
      </c>
      <c r="E339" t="s">
        <v>72</v>
      </c>
      <c r="F339" t="s">
        <v>12135</v>
      </c>
      <c r="G339">
        <v>2</v>
      </c>
      <c r="H339" s="164">
        <v>4</v>
      </c>
      <c r="I339" s="165">
        <v>7314</v>
      </c>
      <c r="J339" s="165">
        <v>7781</v>
      </c>
      <c r="K339" t="s">
        <v>12139</v>
      </c>
      <c r="L339" t="s">
        <v>8129</v>
      </c>
      <c r="M339" t="s">
        <v>8132</v>
      </c>
      <c r="N339" t="s">
        <v>8257</v>
      </c>
      <c r="O339" t="s">
        <v>12126</v>
      </c>
      <c r="P339" s="1">
        <v>43962</v>
      </c>
    </row>
    <row r="340" spans="1:16" x14ac:dyDescent="0.25">
      <c r="A340" s="1">
        <v>43956</v>
      </c>
      <c r="B340" s="161">
        <v>0.29166666666666669</v>
      </c>
      <c r="C340" s="1">
        <v>43957</v>
      </c>
      <c r="D340" s="161">
        <v>0.29166666666666669</v>
      </c>
      <c r="E340" t="s">
        <v>9</v>
      </c>
      <c r="F340" t="s">
        <v>12129</v>
      </c>
      <c r="G340">
        <v>1</v>
      </c>
      <c r="H340" s="164">
        <v>4</v>
      </c>
      <c r="I340" s="165">
        <v>7781</v>
      </c>
      <c r="J340" s="165">
        <v>7830</v>
      </c>
      <c r="K340" t="s">
        <v>12128</v>
      </c>
      <c r="L340" t="s">
        <v>8129</v>
      </c>
      <c r="M340" t="s">
        <v>8129</v>
      </c>
      <c r="N340" t="s">
        <v>8257</v>
      </c>
      <c r="O340" t="s">
        <v>12126</v>
      </c>
      <c r="P340" s="1">
        <v>43962</v>
      </c>
    </row>
    <row r="341" spans="1:16" x14ac:dyDescent="0.25">
      <c r="A341" s="1">
        <v>43956</v>
      </c>
      <c r="B341" s="161">
        <v>0.29166666666666669</v>
      </c>
      <c r="C341" s="1">
        <v>43957</v>
      </c>
      <c r="D341" s="161">
        <v>0.29166666666666669</v>
      </c>
      <c r="E341" t="s">
        <v>8158</v>
      </c>
      <c r="F341" t="s">
        <v>12133</v>
      </c>
      <c r="G341">
        <v>1</v>
      </c>
      <c r="H341" s="164">
        <v>2</v>
      </c>
      <c r="I341" s="165">
        <v>31356</v>
      </c>
      <c r="J341" s="165">
        <v>31356</v>
      </c>
      <c r="K341" t="s">
        <v>12125</v>
      </c>
      <c r="L341" t="s">
        <v>8129</v>
      </c>
      <c r="M341" t="s">
        <v>8129</v>
      </c>
      <c r="N341" t="s">
        <v>8257</v>
      </c>
      <c r="O341" t="s">
        <v>12126</v>
      </c>
      <c r="P341" s="1">
        <v>43962</v>
      </c>
    </row>
    <row r="342" spans="1:16" x14ac:dyDescent="0.25">
      <c r="A342" s="1">
        <v>43956</v>
      </c>
      <c r="B342" s="161">
        <v>0.29166666666666669</v>
      </c>
      <c r="C342" s="1">
        <v>43957</v>
      </c>
      <c r="D342" s="161">
        <v>0.29166666666666669</v>
      </c>
      <c r="E342" t="s">
        <v>71</v>
      </c>
      <c r="F342" t="s">
        <v>12131</v>
      </c>
      <c r="G342">
        <v>1</v>
      </c>
      <c r="H342" s="164">
        <v>6</v>
      </c>
      <c r="I342" s="165">
        <v>5607</v>
      </c>
      <c r="J342" s="165">
        <v>5659</v>
      </c>
      <c r="K342" t="s">
        <v>12125</v>
      </c>
      <c r="L342" t="s">
        <v>12214</v>
      </c>
      <c r="M342" t="s">
        <v>8132</v>
      </c>
      <c r="N342" t="s">
        <v>8257</v>
      </c>
      <c r="O342" t="s">
        <v>12144</v>
      </c>
      <c r="P342" s="1">
        <v>43962</v>
      </c>
    </row>
    <row r="343" spans="1:16" x14ac:dyDescent="0.25">
      <c r="A343" s="1">
        <v>43957</v>
      </c>
      <c r="B343" s="161">
        <v>0.29166666666666669</v>
      </c>
      <c r="C343" s="1">
        <v>43958</v>
      </c>
      <c r="D343" s="161">
        <v>0.29166666666666669</v>
      </c>
      <c r="E343" t="s">
        <v>62</v>
      </c>
      <c r="F343" t="s">
        <v>12191</v>
      </c>
      <c r="G343">
        <v>0</v>
      </c>
      <c r="H343" s="164">
        <v>6</v>
      </c>
      <c r="I343" s="165">
        <v>5659</v>
      </c>
      <c r="J343" s="165">
        <v>5659</v>
      </c>
      <c r="K343" t="s">
        <v>12128</v>
      </c>
      <c r="L343" t="s">
        <v>12214</v>
      </c>
      <c r="M343" t="s">
        <v>8129</v>
      </c>
      <c r="N343" t="s">
        <v>8257</v>
      </c>
      <c r="O343" t="s">
        <v>12144</v>
      </c>
      <c r="P343" s="1">
        <v>43962</v>
      </c>
    </row>
    <row r="344" spans="1:16" x14ac:dyDescent="0.25">
      <c r="A344" s="1">
        <v>43958</v>
      </c>
      <c r="B344" s="161">
        <v>0.29166666666666669</v>
      </c>
      <c r="C344" s="1">
        <v>43959</v>
      </c>
      <c r="D344" s="161">
        <v>0.29166666666666669</v>
      </c>
      <c r="E344" t="s">
        <v>8158</v>
      </c>
      <c r="F344" t="s">
        <v>12133</v>
      </c>
      <c r="G344">
        <v>0</v>
      </c>
      <c r="H344" s="164">
        <v>4</v>
      </c>
      <c r="I344" s="165">
        <v>7885</v>
      </c>
      <c r="J344" s="165">
        <v>7943</v>
      </c>
      <c r="K344" t="s">
        <v>12188</v>
      </c>
      <c r="L344" t="s">
        <v>8129</v>
      </c>
      <c r="M344" t="s">
        <v>8129</v>
      </c>
      <c r="N344" t="s">
        <v>8257</v>
      </c>
      <c r="O344" t="s">
        <v>12126</v>
      </c>
      <c r="P344" s="1">
        <v>43962</v>
      </c>
    </row>
    <row r="345" spans="1:16" x14ac:dyDescent="0.25">
      <c r="A345" s="1">
        <v>43958</v>
      </c>
      <c r="B345" s="161">
        <v>0.29166666666666669</v>
      </c>
      <c r="C345" s="1">
        <v>43959</v>
      </c>
      <c r="D345" s="161">
        <v>0.29166666666666669</v>
      </c>
      <c r="E345" t="s">
        <v>71</v>
      </c>
      <c r="F345" t="s">
        <v>12131</v>
      </c>
      <c r="G345">
        <v>0</v>
      </c>
      <c r="H345" s="164">
        <v>2</v>
      </c>
      <c r="I345" s="165">
        <v>31356</v>
      </c>
      <c r="J345" s="165">
        <v>31356</v>
      </c>
      <c r="K345" t="s">
        <v>12125</v>
      </c>
      <c r="L345" t="s">
        <v>8129</v>
      </c>
      <c r="M345" t="s">
        <v>8129</v>
      </c>
      <c r="N345" t="s">
        <v>8257</v>
      </c>
      <c r="O345" t="s">
        <v>12126</v>
      </c>
      <c r="P345" s="1">
        <v>43962</v>
      </c>
    </row>
    <row r="346" spans="1:16" x14ac:dyDescent="0.25">
      <c r="A346" s="1">
        <v>43958</v>
      </c>
      <c r="B346" s="161">
        <v>0.29166666666666669</v>
      </c>
      <c r="C346" s="1">
        <v>43959</v>
      </c>
      <c r="D346" s="161">
        <v>0.29166666666666669</v>
      </c>
      <c r="E346" t="s">
        <v>73</v>
      </c>
      <c r="F346" t="s">
        <v>12145</v>
      </c>
      <c r="G346">
        <v>0</v>
      </c>
      <c r="H346" s="164">
        <v>6</v>
      </c>
      <c r="I346" s="165">
        <v>5659</v>
      </c>
      <c r="J346" s="165">
        <v>5667</v>
      </c>
      <c r="K346" t="s">
        <v>12128</v>
      </c>
      <c r="L346" t="s">
        <v>12216</v>
      </c>
      <c r="M346" t="s">
        <v>8129</v>
      </c>
      <c r="N346" t="s">
        <v>8257</v>
      </c>
      <c r="O346" t="s">
        <v>12144</v>
      </c>
      <c r="P346" s="1">
        <v>43962</v>
      </c>
    </row>
    <row r="347" spans="1:16" x14ac:dyDescent="0.25">
      <c r="A347" s="1">
        <v>43959</v>
      </c>
      <c r="B347" s="161">
        <v>0.29166666666666669</v>
      </c>
      <c r="C347" s="1">
        <v>43959</v>
      </c>
      <c r="D347" s="161">
        <v>0.29166666666666669</v>
      </c>
      <c r="E347" t="s">
        <v>68</v>
      </c>
      <c r="F347" t="s">
        <v>12137</v>
      </c>
      <c r="G347">
        <v>2</v>
      </c>
      <c r="H347" s="164">
        <v>4</v>
      </c>
      <c r="I347" s="165">
        <v>7943</v>
      </c>
      <c r="J347" s="165">
        <v>8053</v>
      </c>
      <c r="K347" t="s">
        <v>12141</v>
      </c>
      <c r="L347" t="s">
        <v>8129</v>
      </c>
      <c r="M347" t="s">
        <v>8132</v>
      </c>
      <c r="N347" t="s">
        <v>8257</v>
      </c>
      <c r="O347" t="s">
        <v>12126</v>
      </c>
      <c r="P347" s="1">
        <v>43962</v>
      </c>
    </row>
    <row r="348" spans="1:16" x14ac:dyDescent="0.25">
      <c r="A348" s="1">
        <v>43960</v>
      </c>
      <c r="B348" s="161">
        <v>0.29166666666666669</v>
      </c>
      <c r="C348" s="1">
        <v>43961</v>
      </c>
      <c r="D348" s="161">
        <v>0.29166666666666669</v>
      </c>
      <c r="E348" t="s">
        <v>19</v>
      </c>
      <c r="F348" t="s">
        <v>12124</v>
      </c>
      <c r="G348">
        <v>1</v>
      </c>
      <c r="H348" s="164">
        <v>4</v>
      </c>
      <c r="I348" s="165">
        <v>8053</v>
      </c>
      <c r="J348" s="165">
        <v>8093</v>
      </c>
      <c r="K348" t="s">
        <v>12125</v>
      </c>
      <c r="L348" t="s">
        <v>8129</v>
      </c>
      <c r="M348" t="s">
        <v>8129</v>
      </c>
      <c r="N348" t="s">
        <v>8257</v>
      </c>
      <c r="O348" t="s">
        <v>12126</v>
      </c>
      <c r="P348" s="1">
        <v>43962</v>
      </c>
    </row>
    <row r="349" spans="1:16" x14ac:dyDescent="0.25">
      <c r="A349" s="1">
        <v>43960</v>
      </c>
      <c r="B349" s="161">
        <v>0.29166666666666669</v>
      </c>
      <c r="C349" s="1">
        <v>43961</v>
      </c>
      <c r="D349" s="161">
        <v>0.29166666666666669</v>
      </c>
      <c r="E349" t="s">
        <v>9</v>
      </c>
      <c r="F349" t="s">
        <v>12129</v>
      </c>
      <c r="G349">
        <v>1</v>
      </c>
      <c r="H349" s="164">
        <v>2</v>
      </c>
      <c r="I349" s="165">
        <v>31356</v>
      </c>
      <c r="J349" s="165">
        <v>8093</v>
      </c>
      <c r="K349" t="s">
        <v>12125</v>
      </c>
      <c r="L349" t="s">
        <v>8129</v>
      </c>
      <c r="M349" t="s">
        <v>8129</v>
      </c>
      <c r="N349" t="s">
        <v>8257</v>
      </c>
      <c r="O349" t="s">
        <v>12126</v>
      </c>
      <c r="P349" s="1">
        <v>43962</v>
      </c>
    </row>
    <row r="350" spans="1:16" x14ac:dyDescent="0.25">
      <c r="A350" s="1">
        <v>43960</v>
      </c>
      <c r="B350" s="161">
        <v>0.29166666666666669</v>
      </c>
      <c r="C350" s="1">
        <v>43961</v>
      </c>
      <c r="D350" s="161">
        <v>0.29166666666666669</v>
      </c>
      <c r="E350" t="s">
        <v>8158</v>
      </c>
      <c r="F350" t="s">
        <v>12133</v>
      </c>
      <c r="G350">
        <v>1</v>
      </c>
      <c r="H350" s="164">
        <v>6</v>
      </c>
      <c r="I350" s="165">
        <v>5667</v>
      </c>
      <c r="J350" s="165">
        <v>5711</v>
      </c>
      <c r="K350" t="s">
        <v>12128</v>
      </c>
      <c r="L350" t="s">
        <v>12214</v>
      </c>
      <c r="M350" t="s">
        <v>8129</v>
      </c>
      <c r="N350" t="s">
        <v>8257</v>
      </c>
      <c r="O350" t="s">
        <v>12144</v>
      </c>
      <c r="P350" s="1">
        <v>43962</v>
      </c>
    </row>
    <row r="351" spans="1:16" x14ac:dyDescent="0.25">
      <c r="A351" s="1">
        <v>43961</v>
      </c>
      <c r="B351" s="161">
        <v>0.29166666666666669</v>
      </c>
      <c r="C351" s="1">
        <v>43962</v>
      </c>
      <c r="D351" s="161">
        <v>0.29166666666666669</v>
      </c>
      <c r="E351" t="s">
        <v>8</v>
      </c>
      <c r="F351" t="s">
        <v>12153</v>
      </c>
      <c r="G351">
        <v>1</v>
      </c>
      <c r="H351" s="164">
        <v>4</v>
      </c>
      <c r="I351" s="165">
        <v>8093</v>
      </c>
      <c r="J351" s="165">
        <v>80327</v>
      </c>
      <c r="K351" t="s">
        <v>12125</v>
      </c>
      <c r="L351" t="s">
        <v>12162</v>
      </c>
      <c r="M351" t="s">
        <v>8129</v>
      </c>
      <c r="N351" t="s">
        <v>8257</v>
      </c>
      <c r="O351" t="s">
        <v>12144</v>
      </c>
      <c r="P351" s="1">
        <v>43962</v>
      </c>
    </row>
    <row r="352" spans="1:16" x14ac:dyDescent="0.25">
      <c r="A352" s="1">
        <v>43961</v>
      </c>
      <c r="B352" s="161">
        <v>0.29166666666666669</v>
      </c>
      <c r="C352" s="1">
        <v>43962</v>
      </c>
      <c r="D352" s="161">
        <v>0.29166666666666669</v>
      </c>
      <c r="E352" t="s">
        <v>19</v>
      </c>
      <c r="F352" t="s">
        <v>12124</v>
      </c>
      <c r="G352">
        <v>2</v>
      </c>
      <c r="H352" s="164">
        <v>6</v>
      </c>
      <c r="I352" s="165">
        <v>5711</v>
      </c>
      <c r="J352" s="165">
        <v>5771</v>
      </c>
      <c r="K352" t="s">
        <v>12141</v>
      </c>
      <c r="L352" t="s">
        <v>12214</v>
      </c>
      <c r="M352" t="s">
        <v>8129</v>
      </c>
      <c r="N352" t="s">
        <v>8257</v>
      </c>
      <c r="O352" t="s">
        <v>12144</v>
      </c>
      <c r="P352" s="1">
        <v>43962</v>
      </c>
    </row>
    <row r="353" spans="1:16" x14ac:dyDescent="0.25">
      <c r="A353" s="1">
        <v>43962</v>
      </c>
      <c r="B353" s="161">
        <v>0.29166666666666669</v>
      </c>
      <c r="C353" s="1">
        <v>43963</v>
      </c>
      <c r="D353" s="161">
        <v>0.29166666666666669</v>
      </c>
      <c r="E353" t="s">
        <v>71</v>
      </c>
      <c r="F353" t="s">
        <v>12131</v>
      </c>
      <c r="G353">
        <v>1</v>
      </c>
      <c r="H353" s="164">
        <v>4</v>
      </c>
      <c r="I353" s="165">
        <v>8327</v>
      </c>
      <c r="J353" s="165">
        <v>8387</v>
      </c>
      <c r="K353" t="s">
        <v>12125</v>
      </c>
      <c r="L353" t="s">
        <v>8129</v>
      </c>
      <c r="M353" t="s">
        <v>8132</v>
      </c>
      <c r="N353" t="s">
        <v>8257</v>
      </c>
      <c r="O353" t="s">
        <v>12126</v>
      </c>
      <c r="P353" s="1">
        <v>43963</v>
      </c>
    </row>
    <row r="354" spans="1:16" x14ac:dyDescent="0.25">
      <c r="A354" s="1">
        <v>43962</v>
      </c>
      <c r="B354" s="161">
        <v>0.29166666666666669</v>
      </c>
      <c r="C354" s="1">
        <v>43963</v>
      </c>
      <c r="D354" s="161">
        <v>0.29166666666666669</v>
      </c>
      <c r="E354" t="s">
        <v>8158</v>
      </c>
      <c r="F354" t="s">
        <v>12133</v>
      </c>
      <c r="G354">
        <v>2</v>
      </c>
      <c r="H354" s="164">
        <v>6</v>
      </c>
      <c r="I354" s="165">
        <v>5771</v>
      </c>
      <c r="J354" s="165">
        <v>5930</v>
      </c>
      <c r="K354" t="s">
        <v>12196</v>
      </c>
      <c r="L354" t="s">
        <v>8129</v>
      </c>
      <c r="M354" t="s">
        <v>8129</v>
      </c>
      <c r="N354" t="s">
        <v>8257</v>
      </c>
      <c r="O354" t="s">
        <v>12126</v>
      </c>
      <c r="P354" s="1">
        <v>43963</v>
      </c>
    </row>
    <row r="355" spans="1:16" x14ac:dyDescent="0.25">
      <c r="A355" s="1">
        <v>43962</v>
      </c>
      <c r="B355" s="161">
        <v>0.29166666666666669</v>
      </c>
      <c r="C355" s="1">
        <v>43963</v>
      </c>
      <c r="D355" s="161">
        <v>0.29166666666666669</v>
      </c>
      <c r="E355" t="s">
        <v>73</v>
      </c>
      <c r="F355" t="s">
        <v>12145</v>
      </c>
      <c r="G355">
        <v>1</v>
      </c>
      <c r="H355" s="164">
        <v>2</v>
      </c>
      <c r="I355" s="165">
        <v>31356</v>
      </c>
      <c r="J355" s="165">
        <v>31356</v>
      </c>
      <c r="K355" t="s">
        <v>12188</v>
      </c>
      <c r="L355" t="s">
        <v>8129</v>
      </c>
      <c r="M355" t="s">
        <v>8129</v>
      </c>
      <c r="N355" t="s">
        <v>8257</v>
      </c>
      <c r="O355" t="s">
        <v>12126</v>
      </c>
      <c r="P355" s="1">
        <v>43963</v>
      </c>
    </row>
    <row r="356" spans="1:16" x14ac:dyDescent="0.25">
      <c r="A356" s="1">
        <v>43963</v>
      </c>
      <c r="B356" s="161">
        <v>0.29166666666666669</v>
      </c>
      <c r="C356" s="1">
        <v>43963</v>
      </c>
      <c r="D356" s="161">
        <v>0.29166666666666669</v>
      </c>
      <c r="E356" t="s">
        <v>62</v>
      </c>
      <c r="F356" t="s">
        <v>12191</v>
      </c>
      <c r="G356">
        <v>1</v>
      </c>
      <c r="H356" s="164">
        <v>6</v>
      </c>
      <c r="I356" s="165">
        <v>5930</v>
      </c>
      <c r="J356" s="165">
        <v>5989</v>
      </c>
      <c r="K356" t="s">
        <v>12128</v>
      </c>
      <c r="L356" t="s">
        <v>12214</v>
      </c>
      <c r="M356" t="s">
        <v>8129</v>
      </c>
      <c r="N356" t="s">
        <v>8257</v>
      </c>
      <c r="O356" t="s">
        <v>12144</v>
      </c>
      <c r="P356" s="1">
        <v>44011</v>
      </c>
    </row>
    <row r="357" spans="1:16" x14ac:dyDescent="0.25">
      <c r="A357" s="1">
        <v>43963</v>
      </c>
      <c r="B357" s="161">
        <v>0.29166666666666669</v>
      </c>
      <c r="C357" s="1">
        <v>43963</v>
      </c>
      <c r="D357" s="161">
        <v>0.29166666666666669</v>
      </c>
      <c r="E357" t="s">
        <v>9</v>
      </c>
      <c r="F357" t="s">
        <v>12129</v>
      </c>
      <c r="G357">
        <v>1</v>
      </c>
      <c r="H357" s="164">
        <v>4</v>
      </c>
      <c r="I357" s="165">
        <v>8387</v>
      </c>
      <c r="J357" s="165">
        <v>8423</v>
      </c>
      <c r="K357" t="s">
        <v>12125</v>
      </c>
      <c r="L357" t="s">
        <v>8129</v>
      </c>
      <c r="M357" t="s">
        <v>8129</v>
      </c>
      <c r="N357" t="s">
        <v>8257</v>
      </c>
      <c r="O357" t="s">
        <v>12126</v>
      </c>
      <c r="P357" s="1">
        <v>44011</v>
      </c>
    </row>
    <row r="358" spans="1:16" x14ac:dyDescent="0.25">
      <c r="A358" s="1">
        <v>43963</v>
      </c>
      <c r="B358" s="161">
        <v>0.29166666666666669</v>
      </c>
      <c r="C358" s="1">
        <v>43964</v>
      </c>
      <c r="D358" s="161">
        <v>0.29166666666666669</v>
      </c>
      <c r="E358" t="s">
        <v>10</v>
      </c>
      <c r="F358" t="s">
        <v>12150</v>
      </c>
      <c r="G358">
        <v>0</v>
      </c>
      <c r="H358" s="164">
        <v>2</v>
      </c>
      <c r="I358" s="165">
        <v>31356</v>
      </c>
      <c r="J358" s="165">
        <v>31356</v>
      </c>
      <c r="K358" t="s">
        <v>12132</v>
      </c>
      <c r="L358" t="s">
        <v>8129</v>
      </c>
      <c r="M358" t="s">
        <v>8129</v>
      </c>
      <c r="N358" t="s">
        <v>8257</v>
      </c>
      <c r="O358" t="s">
        <v>12126</v>
      </c>
      <c r="P358" s="1">
        <v>44011</v>
      </c>
    </row>
    <row r="359" spans="1:16" x14ac:dyDescent="0.25">
      <c r="A359" s="1">
        <v>43963</v>
      </c>
      <c r="B359" s="161">
        <v>0.79166666666666663</v>
      </c>
      <c r="C359" s="1">
        <v>43964</v>
      </c>
      <c r="D359" s="161">
        <v>0.29166666666666669</v>
      </c>
      <c r="E359" t="s">
        <v>7</v>
      </c>
      <c r="F359" t="s">
        <v>12134</v>
      </c>
      <c r="G359">
        <v>1</v>
      </c>
      <c r="H359" s="164">
        <v>4</v>
      </c>
      <c r="I359" s="165">
        <v>8423</v>
      </c>
      <c r="J359" s="165">
        <v>8456</v>
      </c>
      <c r="K359" t="s">
        <v>12125</v>
      </c>
      <c r="L359" t="s">
        <v>8129</v>
      </c>
      <c r="M359" t="s">
        <v>8129</v>
      </c>
      <c r="N359" t="s">
        <v>8257</v>
      </c>
      <c r="O359" t="s">
        <v>12126</v>
      </c>
      <c r="P359" s="1">
        <v>44011</v>
      </c>
    </row>
    <row r="360" spans="1:16" x14ac:dyDescent="0.25">
      <c r="A360" s="1">
        <v>43964</v>
      </c>
      <c r="B360" s="161">
        <v>0.29166666666666669</v>
      </c>
      <c r="C360" s="1">
        <v>43965</v>
      </c>
      <c r="D360" s="161">
        <v>0.29166666666666669</v>
      </c>
      <c r="E360" t="s">
        <v>73</v>
      </c>
      <c r="F360" t="s">
        <v>12145</v>
      </c>
      <c r="G360">
        <v>1</v>
      </c>
      <c r="H360" s="164">
        <v>6</v>
      </c>
      <c r="I360" s="165">
        <v>5989</v>
      </c>
      <c r="J360" s="165">
        <v>6031</v>
      </c>
      <c r="K360" t="s">
        <v>12128</v>
      </c>
      <c r="L360" t="s">
        <v>8129</v>
      </c>
      <c r="M360" t="s">
        <v>8132</v>
      </c>
      <c r="N360" t="s">
        <v>8257</v>
      </c>
      <c r="O360" t="s">
        <v>12126</v>
      </c>
      <c r="P360" s="1">
        <v>44011</v>
      </c>
    </row>
    <row r="361" spans="1:16" x14ac:dyDescent="0.25">
      <c r="A361" s="1">
        <v>43964</v>
      </c>
      <c r="B361" s="161">
        <v>0.29166666666666669</v>
      </c>
      <c r="C361" s="1">
        <v>43964</v>
      </c>
      <c r="D361" s="161">
        <v>0.79166666666666663</v>
      </c>
      <c r="E361" t="s">
        <v>9</v>
      </c>
      <c r="F361" t="s">
        <v>12129</v>
      </c>
      <c r="G361">
        <v>1</v>
      </c>
      <c r="H361" s="164">
        <v>4</v>
      </c>
      <c r="I361" s="165">
        <v>8456</v>
      </c>
      <c r="J361" s="165">
        <v>8504</v>
      </c>
      <c r="K361" t="s">
        <v>12125</v>
      </c>
      <c r="L361" t="s">
        <v>8129</v>
      </c>
      <c r="M361" t="s">
        <v>12220</v>
      </c>
      <c r="N361" t="s">
        <v>8257</v>
      </c>
      <c r="O361" t="s">
        <v>12126</v>
      </c>
      <c r="P361" s="1">
        <v>44011</v>
      </c>
    </row>
    <row r="362" spans="1:16" x14ac:dyDescent="0.25">
      <c r="A362" s="1">
        <v>43964</v>
      </c>
      <c r="B362" s="161">
        <v>0.29166666666666669</v>
      </c>
      <c r="C362" s="1">
        <v>43965</v>
      </c>
      <c r="D362" s="161">
        <v>0.29166666666666669</v>
      </c>
      <c r="E362" t="s">
        <v>8158</v>
      </c>
      <c r="F362" t="s">
        <v>12133</v>
      </c>
      <c r="G362">
        <v>1</v>
      </c>
      <c r="H362" s="164">
        <v>2</v>
      </c>
      <c r="I362" s="165">
        <v>31356</v>
      </c>
      <c r="J362" s="165">
        <v>31356</v>
      </c>
      <c r="K362" t="s">
        <v>12132</v>
      </c>
      <c r="L362" t="s">
        <v>8129</v>
      </c>
      <c r="M362" t="s">
        <v>8129</v>
      </c>
      <c r="N362" t="s">
        <v>8257</v>
      </c>
      <c r="O362" t="s">
        <v>12126</v>
      </c>
      <c r="P362" s="1">
        <v>44011</v>
      </c>
    </row>
    <row r="363" spans="1:16" x14ac:dyDescent="0.25">
      <c r="A363" s="1">
        <v>43964</v>
      </c>
      <c r="B363" s="161">
        <v>3</v>
      </c>
      <c r="C363" s="1">
        <v>43965</v>
      </c>
      <c r="D363" s="161">
        <v>0.29166666666666669</v>
      </c>
      <c r="E363" t="s">
        <v>16</v>
      </c>
      <c r="F363" t="s">
        <v>12130</v>
      </c>
      <c r="G363">
        <v>0</v>
      </c>
      <c r="H363" s="164">
        <v>4</v>
      </c>
      <c r="I363" s="165">
        <v>8504</v>
      </c>
      <c r="J363" s="165">
        <v>8504</v>
      </c>
      <c r="K363" t="s">
        <v>12125</v>
      </c>
      <c r="L363" t="s">
        <v>8129</v>
      </c>
      <c r="M363" t="s">
        <v>8129</v>
      </c>
      <c r="N363" t="s">
        <v>8257</v>
      </c>
      <c r="O363" t="s">
        <v>12126</v>
      </c>
      <c r="P363" s="1">
        <v>44011</v>
      </c>
    </row>
    <row r="364" spans="1:16" x14ac:dyDescent="0.25">
      <c r="A364" s="1">
        <v>43965</v>
      </c>
      <c r="B364" s="161">
        <v>0.29166666666666669</v>
      </c>
      <c r="C364" s="1">
        <v>43965</v>
      </c>
      <c r="D364" s="161">
        <v>0.29166666666666669</v>
      </c>
      <c r="E364" t="s">
        <v>62</v>
      </c>
      <c r="F364" t="s">
        <v>12191</v>
      </c>
      <c r="G364">
        <v>3</v>
      </c>
      <c r="H364" s="164">
        <v>6</v>
      </c>
      <c r="I364" s="165">
        <v>6031</v>
      </c>
      <c r="J364" s="165">
        <v>6129</v>
      </c>
      <c r="K364" t="s">
        <v>12128</v>
      </c>
      <c r="L364" t="s">
        <v>12214</v>
      </c>
      <c r="M364" t="s">
        <v>8129</v>
      </c>
      <c r="N364" t="s">
        <v>8257</v>
      </c>
      <c r="O364" t="s">
        <v>12144</v>
      </c>
      <c r="P364" s="1">
        <v>44011</v>
      </c>
    </row>
    <row r="365" spans="1:16" x14ac:dyDescent="0.25">
      <c r="A365" s="1">
        <v>43965</v>
      </c>
      <c r="B365" s="161">
        <v>0.29166666666666669</v>
      </c>
      <c r="C365" s="1">
        <v>43966</v>
      </c>
      <c r="D365" s="161">
        <v>0.29166666666666669</v>
      </c>
      <c r="E365" t="s">
        <v>10</v>
      </c>
      <c r="F365" t="s">
        <v>12150</v>
      </c>
      <c r="G365">
        <v>3</v>
      </c>
      <c r="H365" s="164">
        <v>4</v>
      </c>
      <c r="I365" s="165">
        <v>8504</v>
      </c>
      <c r="J365" s="165">
        <v>8612</v>
      </c>
      <c r="K365" t="s">
        <v>12125</v>
      </c>
      <c r="L365" t="s">
        <v>8129</v>
      </c>
      <c r="M365" t="s">
        <v>8129</v>
      </c>
      <c r="N365" t="s">
        <v>8257</v>
      </c>
      <c r="O365" t="s">
        <v>12126</v>
      </c>
      <c r="P365" s="1">
        <v>44011</v>
      </c>
    </row>
    <row r="366" spans="1:16" x14ac:dyDescent="0.25">
      <c r="A366" s="1">
        <v>43966</v>
      </c>
      <c r="B366" s="161">
        <v>0.29166666666666669</v>
      </c>
      <c r="C366" s="1">
        <v>43967</v>
      </c>
      <c r="D366" s="161">
        <v>0.29166666666666669</v>
      </c>
      <c r="E366" t="s">
        <v>9</v>
      </c>
      <c r="F366" t="s">
        <v>12129</v>
      </c>
      <c r="G366">
        <v>1</v>
      </c>
      <c r="H366" s="164">
        <v>6</v>
      </c>
      <c r="I366" s="165">
        <v>6129</v>
      </c>
      <c r="J366" s="165">
        <v>6155</v>
      </c>
      <c r="K366" t="s">
        <v>12128</v>
      </c>
      <c r="L366" t="s">
        <v>12214</v>
      </c>
      <c r="M366" t="s">
        <v>8129</v>
      </c>
      <c r="N366" t="s">
        <v>8257</v>
      </c>
      <c r="O366" t="s">
        <v>12144</v>
      </c>
      <c r="P366" s="1">
        <v>44011</v>
      </c>
    </row>
    <row r="367" spans="1:16" x14ac:dyDescent="0.25">
      <c r="A367" s="1">
        <v>43966</v>
      </c>
      <c r="B367" s="161">
        <v>0.29166666666666669</v>
      </c>
      <c r="C367" s="1">
        <v>43967</v>
      </c>
      <c r="D367" s="161">
        <v>0.29166666666666669</v>
      </c>
      <c r="E367" t="s">
        <v>71</v>
      </c>
      <c r="F367" t="s">
        <v>12131</v>
      </c>
      <c r="G367">
        <v>1</v>
      </c>
      <c r="H367" s="164">
        <v>4</v>
      </c>
      <c r="I367" s="165">
        <v>8612</v>
      </c>
      <c r="J367" s="165">
        <v>8656</v>
      </c>
      <c r="K367" t="s">
        <v>12125</v>
      </c>
      <c r="L367" t="s">
        <v>12221</v>
      </c>
      <c r="M367" t="s">
        <v>8132</v>
      </c>
      <c r="N367" t="s">
        <v>8257</v>
      </c>
      <c r="O367" t="s">
        <v>12144</v>
      </c>
      <c r="P367" s="1">
        <v>44011</v>
      </c>
    </row>
    <row r="368" spans="1:16" x14ac:dyDescent="0.25">
      <c r="A368" s="1">
        <v>43966</v>
      </c>
      <c r="B368" s="161">
        <v>0.29166666666666669</v>
      </c>
      <c r="C368" s="1">
        <v>43967</v>
      </c>
      <c r="D368" s="161">
        <v>0.29166666666666669</v>
      </c>
      <c r="E368" t="s">
        <v>73</v>
      </c>
      <c r="F368" t="s">
        <v>12145</v>
      </c>
      <c r="G368">
        <v>0</v>
      </c>
      <c r="H368" s="164">
        <v>2</v>
      </c>
      <c r="I368" s="165">
        <v>31356</v>
      </c>
      <c r="J368" s="165">
        <v>31356</v>
      </c>
      <c r="K368" t="s">
        <v>12188</v>
      </c>
      <c r="L368" t="s">
        <v>8129</v>
      </c>
      <c r="M368" t="s">
        <v>8129</v>
      </c>
      <c r="N368" t="s">
        <v>8257</v>
      </c>
      <c r="O368" t="s">
        <v>12126</v>
      </c>
      <c r="P368" s="1">
        <v>44011</v>
      </c>
    </row>
    <row r="369" spans="1:16" x14ac:dyDescent="0.25">
      <c r="A369" s="1">
        <v>43967</v>
      </c>
      <c r="B369" s="161">
        <v>0.29166666666666669</v>
      </c>
      <c r="C369" s="1">
        <v>43968</v>
      </c>
      <c r="D369" s="161">
        <v>0.29166666666666669</v>
      </c>
      <c r="E369" t="s">
        <v>11</v>
      </c>
      <c r="F369" t="s">
        <v>12161</v>
      </c>
      <c r="G369">
        <v>0</v>
      </c>
      <c r="H369" s="164">
        <v>4</v>
      </c>
      <c r="I369" s="165">
        <v>8656</v>
      </c>
      <c r="J369" s="165">
        <v>8656</v>
      </c>
      <c r="K369" t="s">
        <v>12185</v>
      </c>
      <c r="L369" t="s">
        <v>12221</v>
      </c>
      <c r="M369" t="s">
        <v>8129</v>
      </c>
      <c r="N369" t="s">
        <v>8257</v>
      </c>
      <c r="O369" t="s">
        <v>12126</v>
      </c>
      <c r="P369" s="1">
        <v>44011</v>
      </c>
    </row>
    <row r="370" spans="1:16" x14ac:dyDescent="0.25">
      <c r="A370" s="1">
        <v>43967</v>
      </c>
      <c r="B370" s="161">
        <v>0.29166666666666669</v>
      </c>
      <c r="C370" s="1">
        <v>43968</v>
      </c>
      <c r="D370" s="161">
        <v>0.29166666666666669</v>
      </c>
      <c r="E370" t="s">
        <v>10</v>
      </c>
      <c r="F370" t="s">
        <v>12150</v>
      </c>
      <c r="G370">
        <v>0</v>
      </c>
      <c r="H370" s="164">
        <v>6</v>
      </c>
      <c r="I370" s="165">
        <v>6155</v>
      </c>
      <c r="J370" s="165">
        <v>6155</v>
      </c>
      <c r="K370" t="s">
        <v>12128</v>
      </c>
      <c r="L370" t="s">
        <v>12199</v>
      </c>
      <c r="M370" t="s">
        <v>12220</v>
      </c>
      <c r="N370" t="s">
        <v>8257</v>
      </c>
      <c r="O370" t="s">
        <v>12126</v>
      </c>
      <c r="P370" s="1">
        <v>44011</v>
      </c>
    </row>
    <row r="371" spans="1:16" x14ac:dyDescent="0.25">
      <c r="A371" s="1">
        <v>43967</v>
      </c>
      <c r="B371" s="161">
        <v>0.29166666666666669</v>
      </c>
      <c r="C371" s="1">
        <v>43967</v>
      </c>
      <c r="D371" s="161">
        <v>0.79166666666666663</v>
      </c>
      <c r="E371" t="s">
        <v>8158</v>
      </c>
      <c r="F371" t="s">
        <v>12133</v>
      </c>
      <c r="G371">
        <v>0</v>
      </c>
      <c r="H371" s="164">
        <v>2</v>
      </c>
      <c r="I371" s="165">
        <v>31356</v>
      </c>
      <c r="J371" s="165">
        <v>31356</v>
      </c>
      <c r="K371" t="s">
        <v>12175</v>
      </c>
      <c r="L371" t="s">
        <v>8129</v>
      </c>
      <c r="M371" t="s">
        <v>8129</v>
      </c>
      <c r="N371" t="s">
        <v>8257</v>
      </c>
      <c r="O371" t="s">
        <v>12126</v>
      </c>
      <c r="P371" s="1">
        <v>44011</v>
      </c>
    </row>
    <row r="372" spans="1:16" x14ac:dyDescent="0.25">
      <c r="A372" s="1">
        <v>43967</v>
      </c>
      <c r="B372" s="161">
        <v>0.79166666666666663</v>
      </c>
      <c r="C372" s="1">
        <v>43968</v>
      </c>
      <c r="D372" s="161">
        <v>0.29166666666666669</v>
      </c>
      <c r="E372" t="s">
        <v>16</v>
      </c>
      <c r="F372" t="s">
        <v>12130</v>
      </c>
      <c r="G372">
        <v>1</v>
      </c>
      <c r="H372" s="164">
        <v>6</v>
      </c>
      <c r="I372" s="165">
        <v>6155</v>
      </c>
      <c r="J372" s="165">
        <v>6174</v>
      </c>
      <c r="K372" t="s">
        <v>12128</v>
      </c>
      <c r="L372" t="s">
        <v>8129</v>
      </c>
      <c r="M372" t="s">
        <v>8129</v>
      </c>
      <c r="N372" t="s">
        <v>8257</v>
      </c>
      <c r="O372" t="s">
        <v>12126</v>
      </c>
      <c r="P372" s="1">
        <v>44011</v>
      </c>
    </row>
    <row r="373" spans="1:16" x14ac:dyDescent="0.25">
      <c r="A373" s="1">
        <v>43968</v>
      </c>
      <c r="B373" s="161">
        <v>0.29166666666666669</v>
      </c>
      <c r="C373" s="1">
        <v>43969</v>
      </c>
      <c r="D373" s="161">
        <v>0.29166666666666669</v>
      </c>
      <c r="E373" t="s">
        <v>71</v>
      </c>
      <c r="F373" t="s">
        <v>12131</v>
      </c>
      <c r="G373">
        <v>3</v>
      </c>
      <c r="H373" s="164">
        <v>4</v>
      </c>
      <c r="I373" s="165">
        <v>8656</v>
      </c>
      <c r="J373" s="165">
        <v>8758</v>
      </c>
      <c r="K373" t="s">
        <v>12141</v>
      </c>
      <c r="L373" t="s">
        <v>8129</v>
      </c>
      <c r="M373" t="s">
        <v>8129</v>
      </c>
      <c r="N373" t="s">
        <v>8257</v>
      </c>
      <c r="O373" t="s">
        <v>12126</v>
      </c>
      <c r="P373" s="1">
        <v>44011</v>
      </c>
    </row>
    <row r="374" spans="1:16" x14ac:dyDescent="0.25">
      <c r="A374" s="1">
        <v>43968</v>
      </c>
      <c r="B374" s="161">
        <v>0.29166666666666669</v>
      </c>
      <c r="C374" s="1">
        <v>43969</v>
      </c>
      <c r="D374" s="161">
        <v>0.29166666666666669</v>
      </c>
      <c r="E374" t="s">
        <v>73</v>
      </c>
      <c r="F374" t="s">
        <v>12145</v>
      </c>
      <c r="G374">
        <v>3</v>
      </c>
      <c r="H374" s="164">
        <v>6</v>
      </c>
      <c r="I374" s="165">
        <v>6174</v>
      </c>
      <c r="J374" s="165">
        <v>6299</v>
      </c>
      <c r="K374" t="s">
        <v>12141</v>
      </c>
      <c r="L374" t="s">
        <v>8129</v>
      </c>
      <c r="M374" t="s">
        <v>8129</v>
      </c>
      <c r="N374" t="s">
        <v>8257</v>
      </c>
      <c r="O374" t="s">
        <v>12126</v>
      </c>
      <c r="P374" s="1">
        <v>44011</v>
      </c>
    </row>
    <row r="375" spans="1:16" x14ac:dyDescent="0.25">
      <c r="A375" s="1">
        <v>43968</v>
      </c>
      <c r="B375" s="161">
        <v>0.29166666666666669</v>
      </c>
      <c r="C375" s="1">
        <v>43969</v>
      </c>
      <c r="D375" s="161">
        <v>0.29166666666666669</v>
      </c>
      <c r="E375" t="s">
        <v>8158</v>
      </c>
      <c r="F375" t="s">
        <v>12133</v>
      </c>
      <c r="G375">
        <v>2</v>
      </c>
      <c r="H375" s="164">
        <v>2</v>
      </c>
      <c r="I375" s="165">
        <v>31356</v>
      </c>
      <c r="J375" s="165">
        <v>31356</v>
      </c>
      <c r="K375" t="s">
        <v>12128</v>
      </c>
      <c r="L375" t="s">
        <v>8129</v>
      </c>
      <c r="M375" t="s">
        <v>8129</v>
      </c>
      <c r="N375" t="s">
        <v>8257</v>
      </c>
      <c r="O375" t="s">
        <v>12126</v>
      </c>
      <c r="P375" s="1">
        <v>44011</v>
      </c>
    </row>
    <row r="376" spans="1:16" x14ac:dyDescent="0.25">
      <c r="A376" s="1">
        <v>43969</v>
      </c>
      <c r="B376" s="161">
        <v>0.29166666666666669</v>
      </c>
      <c r="C376" s="1">
        <v>43970</v>
      </c>
      <c r="D376" s="161">
        <v>0.29166666666666669</v>
      </c>
      <c r="E376" t="s">
        <v>62</v>
      </c>
      <c r="F376" t="s">
        <v>12191</v>
      </c>
      <c r="G376">
        <v>2</v>
      </c>
      <c r="H376" s="164">
        <v>6</v>
      </c>
      <c r="I376" s="165">
        <v>6299</v>
      </c>
      <c r="J376" s="165">
        <v>6342</v>
      </c>
      <c r="K376" t="s">
        <v>12128</v>
      </c>
      <c r="L376" t="s">
        <v>12214</v>
      </c>
      <c r="M376" t="s">
        <v>8129</v>
      </c>
      <c r="N376" t="s">
        <v>8257</v>
      </c>
      <c r="O376" t="s">
        <v>12144</v>
      </c>
      <c r="P376" s="1">
        <v>44011</v>
      </c>
    </row>
    <row r="377" spans="1:16" x14ac:dyDescent="0.25">
      <c r="A377" s="1">
        <v>43970</v>
      </c>
      <c r="B377" s="161">
        <v>0.29166666666666669</v>
      </c>
      <c r="C377" s="1">
        <v>43971</v>
      </c>
      <c r="D377" s="161">
        <v>0.29166666666666669</v>
      </c>
      <c r="E377" t="s">
        <v>9</v>
      </c>
      <c r="F377" t="s">
        <v>12129</v>
      </c>
      <c r="G377">
        <v>1</v>
      </c>
      <c r="H377" s="164">
        <v>4</v>
      </c>
      <c r="I377" s="165">
        <v>8836</v>
      </c>
      <c r="J377" s="165">
        <v>8909</v>
      </c>
      <c r="K377" t="s">
        <v>12125</v>
      </c>
      <c r="L377" t="s">
        <v>12221</v>
      </c>
      <c r="M377" t="s">
        <v>8129</v>
      </c>
      <c r="N377" t="s">
        <v>8257</v>
      </c>
      <c r="O377" t="s">
        <v>12144</v>
      </c>
      <c r="P377" s="1">
        <v>44011</v>
      </c>
    </row>
    <row r="378" spans="1:16" x14ac:dyDescent="0.25">
      <c r="A378" s="1">
        <v>43970</v>
      </c>
      <c r="B378" s="161">
        <v>0.29166666666666669</v>
      </c>
      <c r="C378" s="1">
        <v>43971</v>
      </c>
      <c r="D378" s="161">
        <v>0.29166666666666669</v>
      </c>
      <c r="E378" t="s">
        <v>71</v>
      </c>
      <c r="F378" t="s">
        <v>12131</v>
      </c>
      <c r="G378">
        <v>1</v>
      </c>
      <c r="H378" s="164">
        <v>6</v>
      </c>
      <c r="I378" s="165">
        <v>6342</v>
      </c>
      <c r="J378" s="165">
        <v>6395</v>
      </c>
      <c r="K378" t="s">
        <v>12125</v>
      </c>
      <c r="L378" t="s">
        <v>12214</v>
      </c>
      <c r="M378" t="s">
        <v>8132</v>
      </c>
      <c r="N378" t="s">
        <v>8257</v>
      </c>
      <c r="O378" t="s">
        <v>12144</v>
      </c>
      <c r="P378" s="1">
        <v>44011</v>
      </c>
    </row>
    <row r="379" spans="1:16" x14ac:dyDescent="0.25">
      <c r="A379" s="1">
        <v>43970</v>
      </c>
      <c r="B379" s="161">
        <v>0.29166666666666669</v>
      </c>
      <c r="C379" s="1">
        <v>43971</v>
      </c>
      <c r="D379" s="161">
        <v>0.29166666666666669</v>
      </c>
      <c r="E379" t="s">
        <v>73</v>
      </c>
      <c r="F379" t="s">
        <v>12145</v>
      </c>
      <c r="G379">
        <v>0</v>
      </c>
      <c r="H379" s="164">
        <v>2</v>
      </c>
      <c r="I379" s="165">
        <v>31356</v>
      </c>
      <c r="J379" s="165">
        <v>31356</v>
      </c>
      <c r="K379" t="s">
        <v>12185</v>
      </c>
      <c r="L379" t="s">
        <v>8129</v>
      </c>
      <c r="M379" t="s">
        <v>8129</v>
      </c>
      <c r="N379" t="s">
        <v>8257</v>
      </c>
      <c r="O379" t="s">
        <v>12126</v>
      </c>
      <c r="P379" s="1">
        <v>44011</v>
      </c>
    </row>
    <row r="380" spans="1:16" x14ac:dyDescent="0.25">
      <c r="A380" s="1">
        <v>43971</v>
      </c>
      <c r="B380" s="161">
        <v>0.29166666666666669</v>
      </c>
      <c r="C380" s="1">
        <v>43972</v>
      </c>
      <c r="D380" s="161">
        <v>0.29166666666666669</v>
      </c>
      <c r="E380" t="s">
        <v>10</v>
      </c>
      <c r="F380" t="s">
        <v>12150</v>
      </c>
      <c r="G380">
        <v>2</v>
      </c>
      <c r="H380" s="164">
        <v>6</v>
      </c>
      <c r="I380" s="165">
        <v>6385</v>
      </c>
      <c r="J380" s="165">
        <v>6521</v>
      </c>
      <c r="K380" t="s">
        <v>12128</v>
      </c>
      <c r="L380" t="s">
        <v>8129</v>
      </c>
      <c r="M380" t="s">
        <v>8129</v>
      </c>
      <c r="N380" t="s">
        <v>8257</v>
      </c>
      <c r="O380" t="s">
        <v>12126</v>
      </c>
      <c r="P380" s="1">
        <v>44011</v>
      </c>
    </row>
    <row r="381" spans="1:16" x14ac:dyDescent="0.25">
      <c r="A381" s="1">
        <v>43971</v>
      </c>
      <c r="B381" s="161">
        <v>0.29166666666666669</v>
      </c>
      <c r="C381" s="1">
        <v>43971</v>
      </c>
      <c r="D381" s="161">
        <v>0.79166666666666663</v>
      </c>
      <c r="E381" t="s">
        <v>54</v>
      </c>
      <c r="F381" t="s">
        <v>12166</v>
      </c>
      <c r="G381">
        <v>1</v>
      </c>
      <c r="H381" s="164">
        <v>4</v>
      </c>
      <c r="I381" s="165">
        <v>8909</v>
      </c>
      <c r="J381" s="165">
        <v>9008</v>
      </c>
      <c r="K381" t="s">
        <v>12125</v>
      </c>
      <c r="L381" t="s">
        <v>12222</v>
      </c>
      <c r="N381" t="s">
        <v>8257</v>
      </c>
      <c r="O381" t="s">
        <v>12144</v>
      </c>
      <c r="P381" s="1">
        <v>44011</v>
      </c>
    </row>
    <row r="382" spans="1:16" x14ac:dyDescent="0.25">
      <c r="A382" s="1">
        <v>43971</v>
      </c>
      <c r="B382" s="161">
        <v>0.29166666666666669</v>
      </c>
      <c r="C382" s="1">
        <v>43971</v>
      </c>
      <c r="D382" s="161">
        <v>0.79166666666666663</v>
      </c>
      <c r="E382" t="s">
        <v>8158</v>
      </c>
      <c r="F382" t="s">
        <v>12133</v>
      </c>
      <c r="G382">
        <v>2</v>
      </c>
      <c r="H382" s="164">
        <v>2</v>
      </c>
      <c r="I382" s="165">
        <v>31356</v>
      </c>
      <c r="J382" s="165">
        <v>31356</v>
      </c>
      <c r="K382" t="s">
        <v>12223</v>
      </c>
      <c r="L382" t="s">
        <v>12224</v>
      </c>
      <c r="M382" t="s">
        <v>8129</v>
      </c>
      <c r="N382" t="s">
        <v>8257</v>
      </c>
      <c r="O382" t="s">
        <v>12144</v>
      </c>
      <c r="P382" s="1">
        <v>44011</v>
      </c>
    </row>
    <row r="383" spans="1:16" x14ac:dyDescent="0.25">
      <c r="A383" s="1">
        <v>43971</v>
      </c>
      <c r="B383" s="161">
        <v>0.79166666666666663</v>
      </c>
      <c r="C383" s="1">
        <v>43972</v>
      </c>
      <c r="D383" s="161">
        <v>0.29166666666666669</v>
      </c>
      <c r="E383" t="s">
        <v>44</v>
      </c>
      <c r="F383" t="s">
        <v>12138</v>
      </c>
      <c r="G383">
        <v>1</v>
      </c>
      <c r="H383" s="164">
        <v>4</v>
      </c>
      <c r="I383" s="165">
        <v>9008</v>
      </c>
      <c r="J383" s="165">
        <v>9032</v>
      </c>
      <c r="K383" t="s">
        <v>12125</v>
      </c>
      <c r="L383" t="s">
        <v>8129</v>
      </c>
      <c r="M383" t="s">
        <v>8129</v>
      </c>
      <c r="N383" t="s">
        <v>8257</v>
      </c>
      <c r="O383" t="s">
        <v>12126</v>
      </c>
      <c r="P383" s="1">
        <v>44011</v>
      </c>
    </row>
    <row r="384" spans="1:16" x14ac:dyDescent="0.25">
      <c r="A384" s="1">
        <v>43972</v>
      </c>
      <c r="B384" s="161">
        <v>0.29166666666666669</v>
      </c>
      <c r="C384" s="1">
        <v>43973</v>
      </c>
      <c r="D384" s="161">
        <v>0.29166666666666669</v>
      </c>
      <c r="E384" t="s">
        <v>71</v>
      </c>
      <c r="F384" t="s">
        <v>12131</v>
      </c>
      <c r="G384">
        <v>1</v>
      </c>
      <c r="H384" s="164">
        <v>4</v>
      </c>
      <c r="I384" s="165">
        <v>9032</v>
      </c>
      <c r="J384" s="165">
        <v>9046</v>
      </c>
      <c r="K384" t="s">
        <v>12132</v>
      </c>
      <c r="L384" t="s">
        <v>12221</v>
      </c>
      <c r="M384" t="s">
        <v>8132</v>
      </c>
      <c r="N384" t="s">
        <v>8257</v>
      </c>
      <c r="O384" t="s">
        <v>12144</v>
      </c>
      <c r="P384" s="1">
        <v>44011</v>
      </c>
    </row>
    <row r="385" spans="1:16" x14ac:dyDescent="0.25">
      <c r="A385" s="1">
        <v>43972</v>
      </c>
      <c r="B385" s="161">
        <v>0.29166666666666669</v>
      </c>
      <c r="C385" s="1">
        <v>43973</v>
      </c>
      <c r="D385" s="161">
        <v>0.29166666666666669</v>
      </c>
      <c r="E385" t="s">
        <v>9</v>
      </c>
      <c r="F385" t="s">
        <v>12129</v>
      </c>
      <c r="G385">
        <v>1</v>
      </c>
      <c r="H385" s="164">
        <v>6</v>
      </c>
      <c r="I385" s="165">
        <v>6521</v>
      </c>
      <c r="J385" s="165">
        <v>6595</v>
      </c>
      <c r="K385" t="s">
        <v>12128</v>
      </c>
      <c r="L385" t="s">
        <v>12214</v>
      </c>
      <c r="M385" t="s">
        <v>8129</v>
      </c>
      <c r="N385" t="s">
        <v>8257</v>
      </c>
      <c r="O385" t="s">
        <v>12144</v>
      </c>
      <c r="P385" s="1">
        <v>44011</v>
      </c>
    </row>
    <row r="386" spans="1:16" x14ac:dyDescent="0.25">
      <c r="A386" s="1">
        <v>43972</v>
      </c>
      <c r="B386" s="161">
        <v>0.29166666666666669</v>
      </c>
      <c r="C386" s="1">
        <v>43973</v>
      </c>
      <c r="D386" s="161">
        <v>0.29166666666666669</v>
      </c>
      <c r="E386" t="s">
        <v>8158</v>
      </c>
      <c r="F386" t="s">
        <v>12133</v>
      </c>
      <c r="G386">
        <v>0</v>
      </c>
      <c r="H386" s="164">
        <v>2</v>
      </c>
      <c r="I386" s="165">
        <v>31356</v>
      </c>
      <c r="J386" s="165">
        <v>31417</v>
      </c>
      <c r="K386" t="s">
        <v>12185</v>
      </c>
      <c r="L386" t="s">
        <v>12225</v>
      </c>
      <c r="M386" t="s">
        <v>8129</v>
      </c>
      <c r="N386" t="s">
        <v>8257</v>
      </c>
      <c r="O386" t="s">
        <v>12144</v>
      </c>
      <c r="P386" s="1">
        <v>44011</v>
      </c>
    </row>
    <row r="387" spans="1:16" x14ac:dyDescent="0.25">
      <c r="A387" s="1">
        <v>43973</v>
      </c>
      <c r="B387" s="161">
        <v>0.29166666666666669</v>
      </c>
      <c r="C387" s="1">
        <v>43974</v>
      </c>
      <c r="D387" s="161">
        <v>0.29166666666666669</v>
      </c>
      <c r="E387" t="s">
        <v>62</v>
      </c>
      <c r="F387" t="s">
        <v>12191</v>
      </c>
      <c r="G387">
        <v>1</v>
      </c>
      <c r="H387" s="164">
        <v>6</v>
      </c>
      <c r="I387" s="165">
        <v>6595</v>
      </c>
      <c r="J387" s="165">
        <v>6629</v>
      </c>
      <c r="K387" t="s">
        <v>12128</v>
      </c>
      <c r="L387" t="s">
        <v>12214</v>
      </c>
      <c r="N387" t="s">
        <v>8257</v>
      </c>
      <c r="O387" t="s">
        <v>12144</v>
      </c>
      <c r="P387" s="1">
        <v>44011</v>
      </c>
    </row>
    <row r="388" spans="1:16" x14ac:dyDescent="0.25">
      <c r="A388" s="1">
        <v>43973</v>
      </c>
      <c r="B388" s="161">
        <v>0.29166666666666669</v>
      </c>
      <c r="C388" s="1">
        <v>43973</v>
      </c>
      <c r="D388" s="161">
        <v>0.79166666666666663</v>
      </c>
      <c r="E388" t="s">
        <v>28</v>
      </c>
      <c r="F388" t="s">
        <v>12168</v>
      </c>
      <c r="G388">
        <v>2</v>
      </c>
      <c r="H388" s="164">
        <v>4</v>
      </c>
      <c r="I388" s="165">
        <v>9046</v>
      </c>
      <c r="J388" s="165">
        <v>9103</v>
      </c>
      <c r="K388" t="s">
        <v>12125</v>
      </c>
      <c r="L388" t="s">
        <v>8129</v>
      </c>
      <c r="M388" t="s">
        <v>8129</v>
      </c>
      <c r="N388" t="s">
        <v>8257</v>
      </c>
      <c r="O388" t="s">
        <v>12126</v>
      </c>
      <c r="P388" s="1">
        <v>44011</v>
      </c>
    </row>
    <row r="389" spans="1:16" x14ac:dyDescent="0.25">
      <c r="A389" s="1">
        <v>43973</v>
      </c>
      <c r="B389" s="161">
        <v>0.79166666666666663</v>
      </c>
      <c r="C389" s="1">
        <v>43974</v>
      </c>
      <c r="D389" s="161">
        <v>0.29166666666666669</v>
      </c>
      <c r="E389" t="s">
        <v>8158</v>
      </c>
      <c r="F389" t="s">
        <v>12133</v>
      </c>
      <c r="G389">
        <v>0</v>
      </c>
      <c r="H389" s="164">
        <v>4</v>
      </c>
      <c r="I389" s="165">
        <v>9103</v>
      </c>
      <c r="J389" s="165">
        <v>9103</v>
      </c>
      <c r="K389" t="s">
        <v>12175</v>
      </c>
      <c r="L389" t="s">
        <v>8129</v>
      </c>
      <c r="M389" t="s">
        <v>8129</v>
      </c>
      <c r="N389" t="s">
        <v>8257</v>
      </c>
      <c r="O389" t="s">
        <v>12126</v>
      </c>
      <c r="P389" s="1">
        <v>44011</v>
      </c>
    </row>
    <row r="390" spans="1:16" x14ac:dyDescent="0.25">
      <c r="A390" s="1">
        <v>43974</v>
      </c>
      <c r="B390" s="161">
        <v>0.29166666666666669</v>
      </c>
      <c r="C390" s="1">
        <v>43975</v>
      </c>
      <c r="D390" s="161">
        <v>0.29166666666666669</v>
      </c>
      <c r="E390" t="s">
        <v>9</v>
      </c>
      <c r="F390" t="s">
        <v>12129</v>
      </c>
      <c r="G390">
        <v>1</v>
      </c>
      <c r="H390" s="164">
        <v>6</v>
      </c>
      <c r="I390" s="165">
        <v>6629</v>
      </c>
      <c r="J390" s="165">
        <v>6710</v>
      </c>
      <c r="K390" t="s">
        <v>12125</v>
      </c>
      <c r="L390" t="s">
        <v>12214</v>
      </c>
      <c r="N390" t="s">
        <v>8257</v>
      </c>
      <c r="O390" t="s">
        <v>12144</v>
      </c>
      <c r="P390" s="1">
        <v>44011</v>
      </c>
    </row>
    <row r="391" spans="1:16" x14ac:dyDescent="0.25">
      <c r="A391" s="1">
        <v>43974</v>
      </c>
      <c r="B391" s="161">
        <v>0.29166666666666669</v>
      </c>
      <c r="C391" s="1">
        <v>43975</v>
      </c>
      <c r="D391" s="161">
        <v>0.29166666666666669</v>
      </c>
      <c r="E391" t="s">
        <v>71</v>
      </c>
      <c r="F391" t="s">
        <v>12131</v>
      </c>
      <c r="G391">
        <v>1</v>
      </c>
      <c r="H391" s="164">
        <v>2</v>
      </c>
      <c r="I391" s="165">
        <v>31417</v>
      </c>
      <c r="J391" s="165">
        <v>31417</v>
      </c>
      <c r="K391" t="s">
        <v>12128</v>
      </c>
      <c r="L391" t="s">
        <v>8129</v>
      </c>
      <c r="M391" t="s">
        <v>8129</v>
      </c>
      <c r="N391" t="s">
        <v>8257</v>
      </c>
      <c r="O391" t="s">
        <v>12126</v>
      </c>
      <c r="P391" s="1">
        <v>44011</v>
      </c>
    </row>
    <row r="392" spans="1:16" x14ac:dyDescent="0.25">
      <c r="A392" s="1">
        <v>43974</v>
      </c>
      <c r="B392" s="161">
        <v>0.29166666666666669</v>
      </c>
      <c r="C392" s="1">
        <v>43974</v>
      </c>
      <c r="D392" s="161">
        <v>0.79166666666666663</v>
      </c>
      <c r="E392" t="s">
        <v>8158</v>
      </c>
      <c r="F392" t="s">
        <v>12133</v>
      </c>
      <c r="G392">
        <v>1</v>
      </c>
      <c r="H392" s="164">
        <v>4</v>
      </c>
      <c r="I392" s="165">
        <v>9103</v>
      </c>
      <c r="J392" s="165">
        <v>9103</v>
      </c>
      <c r="K392" t="s">
        <v>12175</v>
      </c>
      <c r="L392" t="s">
        <v>8129</v>
      </c>
      <c r="M392" t="s">
        <v>8129</v>
      </c>
      <c r="N392" t="s">
        <v>8257</v>
      </c>
      <c r="O392" t="s">
        <v>12126</v>
      </c>
      <c r="P392" s="1">
        <v>44011</v>
      </c>
    </row>
    <row r="393" spans="1:16" x14ac:dyDescent="0.25">
      <c r="A393" s="1">
        <v>43974</v>
      </c>
      <c r="B393" s="161">
        <v>0.79166666666666663</v>
      </c>
      <c r="C393" s="1">
        <v>43975</v>
      </c>
      <c r="D393" s="161">
        <v>0.29166666666666669</v>
      </c>
      <c r="E393" t="s">
        <v>28</v>
      </c>
      <c r="F393" t="s">
        <v>12168</v>
      </c>
      <c r="G393">
        <v>1</v>
      </c>
      <c r="H393" s="164">
        <v>4</v>
      </c>
      <c r="I393" s="165">
        <v>9103</v>
      </c>
      <c r="J393" s="165">
        <v>9103</v>
      </c>
      <c r="K393" t="s">
        <v>12128</v>
      </c>
      <c r="L393" t="s">
        <v>8129</v>
      </c>
      <c r="M393" t="s">
        <v>8129</v>
      </c>
      <c r="N393" t="s">
        <v>8257</v>
      </c>
      <c r="O393" t="s">
        <v>12126</v>
      </c>
      <c r="P393" s="1">
        <v>44011</v>
      </c>
    </row>
    <row r="394" spans="1:16" x14ac:dyDescent="0.25">
      <c r="A394" s="1">
        <v>43975</v>
      </c>
      <c r="B394" s="161">
        <v>0.29166666666666669</v>
      </c>
      <c r="C394" s="1">
        <v>43975</v>
      </c>
      <c r="D394" s="161">
        <v>0.79166666666666663</v>
      </c>
      <c r="E394" t="s">
        <v>9</v>
      </c>
      <c r="F394" t="s">
        <v>12129</v>
      </c>
      <c r="G394">
        <v>2</v>
      </c>
      <c r="H394" s="164">
        <v>4</v>
      </c>
      <c r="I394" s="165">
        <v>9103</v>
      </c>
      <c r="J394" s="165">
        <v>9228</v>
      </c>
      <c r="L394" t="s">
        <v>12221</v>
      </c>
      <c r="N394" t="s">
        <v>8257</v>
      </c>
      <c r="O394" t="s">
        <v>12144</v>
      </c>
      <c r="P394" s="1">
        <v>44011</v>
      </c>
    </row>
    <row r="395" spans="1:16" x14ac:dyDescent="0.25">
      <c r="A395" s="1">
        <v>43975</v>
      </c>
      <c r="B395" s="161">
        <v>0.29166666666666669</v>
      </c>
      <c r="C395" s="1">
        <v>43976</v>
      </c>
      <c r="D395" s="161">
        <v>0.29166666666666669</v>
      </c>
      <c r="E395" t="s">
        <v>10</v>
      </c>
      <c r="F395" t="s">
        <v>12150</v>
      </c>
      <c r="G395">
        <v>2</v>
      </c>
      <c r="H395" s="164">
        <v>6</v>
      </c>
      <c r="I395" s="165">
        <v>6710</v>
      </c>
      <c r="J395" s="165">
        <v>6760</v>
      </c>
      <c r="L395" t="s">
        <v>12214</v>
      </c>
      <c r="N395" t="s">
        <v>8257</v>
      </c>
      <c r="O395" t="s">
        <v>12144</v>
      </c>
      <c r="P395" s="1">
        <v>44011</v>
      </c>
    </row>
    <row r="396" spans="1:16" x14ac:dyDescent="0.25">
      <c r="A396" s="1">
        <v>43975</v>
      </c>
      <c r="B396" s="161">
        <v>0.79166666666666663</v>
      </c>
      <c r="C396" s="1">
        <v>43976</v>
      </c>
      <c r="D396" s="161">
        <v>0.29166666666666669</v>
      </c>
      <c r="E396" t="s">
        <v>16</v>
      </c>
      <c r="F396" t="s">
        <v>12130</v>
      </c>
      <c r="G396">
        <v>1</v>
      </c>
      <c r="H396" s="164">
        <v>2</v>
      </c>
      <c r="I396" s="165">
        <v>31417</v>
      </c>
      <c r="J396" s="165">
        <v>31417</v>
      </c>
      <c r="K396" t="s">
        <v>12132</v>
      </c>
      <c r="L396" t="s">
        <v>8129</v>
      </c>
      <c r="M396" t="s">
        <v>8129</v>
      </c>
      <c r="N396" t="s">
        <v>8257</v>
      </c>
      <c r="O396" t="s">
        <v>12126</v>
      </c>
      <c r="P396" s="1">
        <v>44011</v>
      </c>
    </row>
    <row r="397" spans="1:16" x14ac:dyDescent="0.25">
      <c r="A397" s="1">
        <v>43976</v>
      </c>
      <c r="B397" s="161">
        <v>0.29166666666666669</v>
      </c>
      <c r="C397" s="1">
        <v>43977</v>
      </c>
      <c r="D397" s="161">
        <v>0.29166666666666669</v>
      </c>
      <c r="E397" t="s">
        <v>8158</v>
      </c>
      <c r="F397" t="s">
        <v>12133</v>
      </c>
      <c r="G397">
        <v>1</v>
      </c>
      <c r="H397" s="164">
        <v>2</v>
      </c>
      <c r="I397" s="165">
        <v>31417</v>
      </c>
      <c r="J397" s="165">
        <v>31438</v>
      </c>
      <c r="K397" t="s">
        <v>12128</v>
      </c>
      <c r="L397" t="s">
        <v>8129</v>
      </c>
      <c r="M397" t="s">
        <v>8129</v>
      </c>
      <c r="N397" t="s">
        <v>8257</v>
      </c>
      <c r="O397" t="s">
        <v>12126</v>
      </c>
      <c r="P397" s="1">
        <v>44011</v>
      </c>
    </row>
    <row r="398" spans="1:16" x14ac:dyDescent="0.25">
      <c r="A398" s="1">
        <v>43976</v>
      </c>
      <c r="B398" s="161">
        <v>0.29166666666666669</v>
      </c>
      <c r="C398" s="1">
        <v>43977</v>
      </c>
      <c r="D398" s="161">
        <v>0.29166666666666669</v>
      </c>
      <c r="E398" t="s">
        <v>71</v>
      </c>
      <c r="F398" t="s">
        <v>12131</v>
      </c>
      <c r="G398">
        <v>1</v>
      </c>
      <c r="H398" s="164">
        <v>4</v>
      </c>
      <c r="I398" s="165">
        <v>9372</v>
      </c>
      <c r="J398" s="165">
        <v>9411</v>
      </c>
      <c r="K398" t="s">
        <v>12128</v>
      </c>
      <c r="L398" t="s">
        <v>12221</v>
      </c>
      <c r="M398" t="s">
        <v>8129</v>
      </c>
      <c r="N398" t="s">
        <v>8257</v>
      </c>
      <c r="O398" t="s">
        <v>12144</v>
      </c>
      <c r="P398" s="1">
        <v>44011</v>
      </c>
    </row>
    <row r="399" spans="1:16" x14ac:dyDescent="0.25">
      <c r="A399" s="1">
        <v>43976</v>
      </c>
      <c r="B399" s="161">
        <v>0.29166666666666669</v>
      </c>
      <c r="C399" s="1">
        <v>43977</v>
      </c>
      <c r="D399" s="161">
        <v>0.29166666666666669</v>
      </c>
      <c r="E399" t="s">
        <v>9</v>
      </c>
      <c r="F399" t="s">
        <v>12129</v>
      </c>
      <c r="G399">
        <v>1</v>
      </c>
      <c r="H399" s="164">
        <v>6</v>
      </c>
      <c r="I399" s="165">
        <v>6760</v>
      </c>
      <c r="J399" s="165">
        <v>6817</v>
      </c>
      <c r="L399" t="s">
        <v>12226</v>
      </c>
      <c r="M399" t="s">
        <v>8132</v>
      </c>
      <c r="N399" t="s">
        <v>8257</v>
      </c>
      <c r="O399" t="s">
        <v>12144</v>
      </c>
      <c r="P399" s="1">
        <v>44011</v>
      </c>
    </row>
    <row r="400" spans="1:16" x14ac:dyDescent="0.25">
      <c r="A400" s="1">
        <v>43977</v>
      </c>
      <c r="B400" s="161">
        <v>0.29166666666666669</v>
      </c>
      <c r="C400" s="1">
        <v>43978</v>
      </c>
      <c r="D400" s="161">
        <v>0.29166666666666669</v>
      </c>
      <c r="E400" t="s">
        <v>65</v>
      </c>
      <c r="F400">
        <v>3872726</v>
      </c>
      <c r="G400">
        <v>1</v>
      </c>
      <c r="H400" s="164">
        <v>6</v>
      </c>
      <c r="I400" s="165">
        <v>6817</v>
      </c>
      <c r="J400" s="165">
        <v>6926</v>
      </c>
      <c r="K400" t="s">
        <v>12128</v>
      </c>
      <c r="L400" t="s">
        <v>12226</v>
      </c>
      <c r="M400" t="s">
        <v>8129</v>
      </c>
      <c r="N400" t="s">
        <v>8257</v>
      </c>
      <c r="O400" t="s">
        <v>12219</v>
      </c>
      <c r="P400" s="1">
        <v>44011</v>
      </c>
    </row>
    <row r="401" spans="1:16" x14ac:dyDescent="0.25">
      <c r="A401" s="1">
        <v>43978</v>
      </c>
      <c r="B401" s="161">
        <v>0.29166666666666669</v>
      </c>
      <c r="C401" s="1">
        <v>43979</v>
      </c>
      <c r="D401" s="161">
        <v>0.29166666666666669</v>
      </c>
      <c r="E401" t="s">
        <v>9</v>
      </c>
      <c r="F401" t="s">
        <v>12129</v>
      </c>
      <c r="G401">
        <v>1</v>
      </c>
      <c r="H401" s="164">
        <v>4</v>
      </c>
      <c r="I401" s="165">
        <v>9411</v>
      </c>
      <c r="J401" s="165">
        <v>9411</v>
      </c>
      <c r="K401" t="s">
        <v>12128</v>
      </c>
      <c r="L401" t="s">
        <v>12221</v>
      </c>
      <c r="N401" t="s">
        <v>8257</v>
      </c>
      <c r="O401" t="s">
        <v>12144</v>
      </c>
      <c r="P401" s="1">
        <v>44011</v>
      </c>
    </row>
    <row r="402" spans="1:16" x14ac:dyDescent="0.25">
      <c r="A402" s="1">
        <v>43978</v>
      </c>
      <c r="B402" s="161">
        <v>0.29166666666666669</v>
      </c>
      <c r="C402" s="1">
        <v>43979</v>
      </c>
      <c r="D402" s="161">
        <v>0.29166666666666669</v>
      </c>
      <c r="E402" t="s">
        <v>73</v>
      </c>
      <c r="F402" t="s">
        <v>12145</v>
      </c>
      <c r="G402">
        <v>0</v>
      </c>
      <c r="H402" s="164">
        <v>6</v>
      </c>
      <c r="I402" s="165">
        <v>6926</v>
      </c>
      <c r="J402" s="165">
        <v>7035</v>
      </c>
      <c r="L402" t="s">
        <v>12214</v>
      </c>
      <c r="M402" t="s">
        <v>12199</v>
      </c>
      <c r="N402" t="s">
        <v>8257</v>
      </c>
      <c r="O402" t="s">
        <v>12144</v>
      </c>
      <c r="P402" s="1">
        <v>44011</v>
      </c>
    </row>
    <row r="403" spans="1:16" x14ac:dyDescent="0.25">
      <c r="A403" s="1">
        <v>43978</v>
      </c>
      <c r="B403" s="161">
        <v>0.29166666666666669</v>
      </c>
      <c r="C403" s="1">
        <v>43979</v>
      </c>
      <c r="D403" s="161">
        <v>0.29166666666666669</v>
      </c>
      <c r="E403" t="s">
        <v>71</v>
      </c>
      <c r="F403" t="s">
        <v>12131</v>
      </c>
      <c r="G403">
        <v>0</v>
      </c>
      <c r="H403" s="164">
        <v>2</v>
      </c>
      <c r="I403" s="165">
        <v>31438</v>
      </c>
      <c r="J403" s="165">
        <v>31438</v>
      </c>
      <c r="K403" t="s">
        <v>12132</v>
      </c>
      <c r="L403" t="s">
        <v>8129</v>
      </c>
      <c r="M403" t="s">
        <v>8129</v>
      </c>
      <c r="N403" t="s">
        <v>8257</v>
      </c>
      <c r="O403" t="s">
        <v>12126</v>
      </c>
      <c r="P403" s="1">
        <v>44011</v>
      </c>
    </row>
    <row r="404" spans="1:16" x14ac:dyDescent="0.25">
      <c r="A404" s="1">
        <v>43979</v>
      </c>
      <c r="B404" s="161">
        <v>0.29166666666666669</v>
      </c>
      <c r="C404" s="1">
        <v>43979</v>
      </c>
      <c r="D404" s="161">
        <v>0.79166666666666663</v>
      </c>
      <c r="E404" t="s">
        <v>44</v>
      </c>
      <c r="F404" t="s">
        <v>12138</v>
      </c>
      <c r="H404" s="164">
        <v>4</v>
      </c>
      <c r="I404" s="165">
        <v>9411</v>
      </c>
      <c r="J404" s="165">
        <v>9411</v>
      </c>
      <c r="K404" t="s">
        <v>12128</v>
      </c>
      <c r="L404" t="s">
        <v>12221</v>
      </c>
      <c r="M404" t="s">
        <v>8129</v>
      </c>
      <c r="N404" t="s">
        <v>8257</v>
      </c>
      <c r="O404" t="s">
        <v>12144</v>
      </c>
      <c r="P404" s="1">
        <v>44011</v>
      </c>
    </row>
    <row r="405" spans="1:16" x14ac:dyDescent="0.25">
      <c r="A405" s="1">
        <v>43980</v>
      </c>
      <c r="B405" s="161">
        <v>0.29166666666666669</v>
      </c>
      <c r="C405" s="1">
        <v>43981</v>
      </c>
      <c r="D405" s="161">
        <v>0.29166666666666669</v>
      </c>
      <c r="E405" t="s">
        <v>71</v>
      </c>
      <c r="F405" t="s">
        <v>12131</v>
      </c>
      <c r="G405">
        <v>1</v>
      </c>
      <c r="H405" s="164">
        <v>2</v>
      </c>
      <c r="I405" s="165">
        <v>31438</v>
      </c>
      <c r="J405" s="165">
        <v>31438</v>
      </c>
      <c r="K405" t="s">
        <v>12128</v>
      </c>
      <c r="L405" t="s">
        <v>8129</v>
      </c>
      <c r="M405" t="s">
        <v>8129</v>
      </c>
      <c r="N405" t="s">
        <v>8257</v>
      </c>
      <c r="O405" t="s">
        <v>12126</v>
      </c>
      <c r="P405" s="1">
        <v>44011</v>
      </c>
    </row>
    <row r="406" spans="1:16" x14ac:dyDescent="0.25">
      <c r="A406" s="1">
        <v>43980</v>
      </c>
      <c r="B406" s="161">
        <v>0.29166666666666669</v>
      </c>
      <c r="C406" s="1">
        <v>43981</v>
      </c>
      <c r="D406" s="161">
        <v>0.29166666666666669</v>
      </c>
      <c r="E406" t="s">
        <v>9</v>
      </c>
      <c r="F406" t="s">
        <v>12129</v>
      </c>
      <c r="G406">
        <v>1</v>
      </c>
      <c r="H406" s="164">
        <v>4</v>
      </c>
      <c r="I406" s="165">
        <v>9413</v>
      </c>
      <c r="J406" s="165">
        <v>9488</v>
      </c>
      <c r="K406" t="s">
        <v>12128</v>
      </c>
      <c r="L406" t="s">
        <v>12221</v>
      </c>
      <c r="N406" t="s">
        <v>8257</v>
      </c>
      <c r="O406" t="s">
        <v>12144</v>
      </c>
      <c r="P406" s="1">
        <v>44011</v>
      </c>
    </row>
    <row r="407" spans="1:16" x14ac:dyDescent="0.25">
      <c r="A407" s="1">
        <v>43980</v>
      </c>
      <c r="B407" s="161">
        <v>0.29166666666666669</v>
      </c>
      <c r="C407" s="1">
        <v>43981</v>
      </c>
      <c r="D407" s="161">
        <v>0.29166666666666669</v>
      </c>
      <c r="E407" t="s">
        <v>8158</v>
      </c>
      <c r="F407" t="s">
        <v>12133</v>
      </c>
      <c r="G407">
        <v>1</v>
      </c>
      <c r="H407" s="164">
        <v>6</v>
      </c>
      <c r="I407" s="165">
        <v>7035</v>
      </c>
      <c r="J407" s="165">
        <v>7116</v>
      </c>
      <c r="K407" t="s">
        <v>12125</v>
      </c>
      <c r="L407" t="s">
        <v>12214</v>
      </c>
      <c r="M407" t="s">
        <v>8132</v>
      </c>
      <c r="N407" t="s">
        <v>8257</v>
      </c>
      <c r="O407" t="s">
        <v>12144</v>
      </c>
      <c r="P407" s="1">
        <v>44011</v>
      </c>
    </row>
    <row r="408" spans="1:16" x14ac:dyDescent="0.25">
      <c r="A408" s="1">
        <v>43981</v>
      </c>
      <c r="B408" s="161">
        <v>0.29166666666666669</v>
      </c>
      <c r="C408" s="1">
        <v>43982</v>
      </c>
      <c r="D408" s="161">
        <v>0.29166666666666669</v>
      </c>
      <c r="E408" t="s">
        <v>23</v>
      </c>
      <c r="F408" t="s">
        <v>12136</v>
      </c>
      <c r="G408">
        <v>1</v>
      </c>
      <c r="H408" s="164">
        <v>2</v>
      </c>
      <c r="I408" s="165">
        <v>31438</v>
      </c>
      <c r="J408" s="165">
        <v>31438</v>
      </c>
      <c r="K408" t="s">
        <v>12132</v>
      </c>
      <c r="L408" t="s">
        <v>8129</v>
      </c>
      <c r="M408" t="s">
        <v>8129</v>
      </c>
      <c r="N408" t="s">
        <v>8257</v>
      </c>
      <c r="O408" t="s">
        <v>12126</v>
      </c>
      <c r="P408" s="1">
        <v>44011</v>
      </c>
    </row>
    <row r="409" spans="1:16" x14ac:dyDescent="0.25">
      <c r="A409" s="1">
        <v>43981</v>
      </c>
      <c r="B409" s="161">
        <v>0.29166666666666669</v>
      </c>
      <c r="C409" s="1">
        <v>43982</v>
      </c>
      <c r="D409" s="161">
        <v>0.29166666666666669</v>
      </c>
      <c r="E409" t="s">
        <v>72</v>
      </c>
      <c r="F409" t="s">
        <v>12135</v>
      </c>
      <c r="G409">
        <v>1</v>
      </c>
      <c r="H409" s="164">
        <v>4</v>
      </c>
      <c r="I409" s="165">
        <v>9488</v>
      </c>
      <c r="J409" s="165">
        <v>9509</v>
      </c>
      <c r="K409" t="s">
        <v>12125</v>
      </c>
      <c r="L409" t="s">
        <v>8129</v>
      </c>
      <c r="M409" t="s">
        <v>8129</v>
      </c>
      <c r="N409" t="s">
        <v>8257</v>
      </c>
      <c r="O409" t="s">
        <v>12126</v>
      </c>
      <c r="P409" s="1">
        <v>44011</v>
      </c>
    </row>
    <row r="410" spans="1:16" x14ac:dyDescent="0.25">
      <c r="A410" s="1">
        <v>43981</v>
      </c>
      <c r="B410" s="161">
        <v>0.29166666666666669</v>
      </c>
      <c r="C410" s="1">
        <v>43982</v>
      </c>
      <c r="D410" s="161">
        <v>0.29166666666666669</v>
      </c>
      <c r="E410" t="s">
        <v>62</v>
      </c>
      <c r="F410" t="s">
        <v>12191</v>
      </c>
      <c r="G410">
        <v>0</v>
      </c>
      <c r="H410" s="164">
        <v>6</v>
      </c>
      <c r="I410" s="165">
        <v>7116</v>
      </c>
      <c r="J410" s="165">
        <v>7147</v>
      </c>
      <c r="L410" t="s">
        <v>12227</v>
      </c>
      <c r="N410" t="s">
        <v>8257</v>
      </c>
      <c r="O410" t="s">
        <v>12144</v>
      </c>
      <c r="P410" s="1">
        <v>44011</v>
      </c>
    </row>
    <row r="411" spans="1:16" x14ac:dyDescent="0.25">
      <c r="A411" s="1">
        <v>43982</v>
      </c>
      <c r="B411" s="161">
        <v>0.29166666666666669</v>
      </c>
      <c r="C411" s="1">
        <v>43983</v>
      </c>
      <c r="D411" s="161">
        <v>0.29166666666666669</v>
      </c>
      <c r="E411" t="s">
        <v>73</v>
      </c>
      <c r="F411" t="s">
        <v>12145</v>
      </c>
      <c r="G411">
        <v>2</v>
      </c>
      <c r="H411" s="164">
        <v>4</v>
      </c>
      <c r="I411" s="165">
        <v>9509</v>
      </c>
      <c r="J411" s="165">
        <v>9581</v>
      </c>
      <c r="K411" t="s">
        <v>12125</v>
      </c>
      <c r="L411" t="s">
        <v>12221</v>
      </c>
      <c r="M411" t="s">
        <v>8129</v>
      </c>
      <c r="N411" t="s">
        <v>8257</v>
      </c>
      <c r="O411" t="s">
        <v>12144</v>
      </c>
      <c r="P411" s="1">
        <v>44011</v>
      </c>
    </row>
    <row r="412" spans="1:16" x14ac:dyDescent="0.25">
      <c r="A412" s="1">
        <v>43982</v>
      </c>
      <c r="B412" s="161">
        <v>0.29166666666666669</v>
      </c>
      <c r="C412" s="1">
        <v>43983</v>
      </c>
      <c r="D412" s="161">
        <v>0.29166666666666669</v>
      </c>
      <c r="E412" t="s">
        <v>30</v>
      </c>
      <c r="F412" t="s">
        <v>12201</v>
      </c>
      <c r="G412">
        <v>2</v>
      </c>
      <c r="H412" s="164">
        <v>6</v>
      </c>
      <c r="I412" s="165">
        <v>7147</v>
      </c>
      <c r="J412" s="165">
        <v>7250</v>
      </c>
      <c r="K412" t="s">
        <v>12128</v>
      </c>
      <c r="L412" t="s">
        <v>12228</v>
      </c>
      <c r="M412" t="s">
        <v>8129</v>
      </c>
      <c r="N412" t="s">
        <v>8257</v>
      </c>
      <c r="O412" t="s">
        <v>12144</v>
      </c>
      <c r="P412" s="1">
        <v>44011</v>
      </c>
    </row>
    <row r="413" spans="1:16" x14ac:dyDescent="0.25">
      <c r="A413" s="1">
        <v>43982</v>
      </c>
      <c r="B413" s="161">
        <v>0.29166666666666669</v>
      </c>
      <c r="C413" s="1">
        <v>43983</v>
      </c>
      <c r="D413" s="161">
        <v>0.29166666666666669</v>
      </c>
      <c r="E413" t="s">
        <v>71</v>
      </c>
      <c r="F413" t="s">
        <v>12131</v>
      </c>
      <c r="G413">
        <v>1</v>
      </c>
      <c r="H413" s="164">
        <v>2</v>
      </c>
      <c r="I413" s="165">
        <v>31438</v>
      </c>
      <c r="J413" s="165">
        <v>31438</v>
      </c>
      <c r="K413" t="s">
        <v>12128</v>
      </c>
      <c r="L413" t="s">
        <v>8129</v>
      </c>
      <c r="M413" t="s">
        <v>8129</v>
      </c>
      <c r="N413" t="s">
        <v>8257</v>
      </c>
      <c r="O413" t="s">
        <v>12126</v>
      </c>
      <c r="P413" s="1">
        <v>44011</v>
      </c>
    </row>
    <row r="414" spans="1:16" x14ac:dyDescent="0.25">
      <c r="A414" s="1">
        <v>43983</v>
      </c>
      <c r="B414" s="161">
        <v>0.29166666666666669</v>
      </c>
      <c r="C414" s="1">
        <v>43983</v>
      </c>
      <c r="D414" s="161">
        <v>0.79166666666666663</v>
      </c>
      <c r="E414" t="s">
        <v>68</v>
      </c>
      <c r="F414" t="s">
        <v>12137</v>
      </c>
      <c r="G414">
        <v>0</v>
      </c>
      <c r="H414" s="164">
        <v>2</v>
      </c>
      <c r="I414" s="165">
        <v>31438</v>
      </c>
      <c r="J414" s="165">
        <v>31438</v>
      </c>
      <c r="K414" t="s">
        <v>12132</v>
      </c>
      <c r="L414" t="s">
        <v>8129</v>
      </c>
      <c r="M414" t="s">
        <v>8129</v>
      </c>
      <c r="N414" t="s">
        <v>8257</v>
      </c>
      <c r="O414" t="s">
        <v>12126</v>
      </c>
      <c r="P414" s="1">
        <v>44011</v>
      </c>
    </row>
    <row r="415" spans="1:16" x14ac:dyDescent="0.25">
      <c r="A415" s="1">
        <v>43983</v>
      </c>
      <c r="B415" s="161">
        <v>0.29166666666666669</v>
      </c>
      <c r="C415" s="1">
        <v>43983</v>
      </c>
      <c r="D415" s="161">
        <v>0.79166666666666663</v>
      </c>
      <c r="E415" t="s">
        <v>9</v>
      </c>
      <c r="F415" t="s">
        <v>12129</v>
      </c>
      <c r="G415">
        <v>1</v>
      </c>
      <c r="H415" s="164">
        <v>4</v>
      </c>
      <c r="I415" s="165">
        <v>9581</v>
      </c>
      <c r="J415" s="165">
        <v>9612</v>
      </c>
      <c r="K415" t="s">
        <v>12125</v>
      </c>
      <c r="L415" t="s">
        <v>8129</v>
      </c>
      <c r="M415" t="s">
        <v>8129</v>
      </c>
      <c r="N415" t="s">
        <v>8257</v>
      </c>
      <c r="O415" t="s">
        <v>12126</v>
      </c>
      <c r="P415" s="1">
        <v>44011</v>
      </c>
    </row>
    <row r="416" spans="1:16" x14ac:dyDescent="0.25">
      <c r="A416" s="1">
        <v>43983</v>
      </c>
      <c r="B416" s="161">
        <v>0.29166666666666669</v>
      </c>
      <c r="C416" s="1">
        <v>43984</v>
      </c>
      <c r="D416" s="161">
        <v>7.291666666666667</v>
      </c>
      <c r="E416" t="s">
        <v>10</v>
      </c>
      <c r="F416" t="s">
        <v>12150</v>
      </c>
      <c r="G416">
        <v>2</v>
      </c>
      <c r="H416" s="164">
        <v>6</v>
      </c>
      <c r="I416" s="165">
        <v>7250</v>
      </c>
      <c r="J416" s="165">
        <v>7353</v>
      </c>
      <c r="K416" t="s">
        <v>12125</v>
      </c>
      <c r="L416" t="s">
        <v>12214</v>
      </c>
      <c r="N416" t="s">
        <v>8257</v>
      </c>
      <c r="O416" t="s">
        <v>12144</v>
      </c>
      <c r="P416" s="1">
        <v>44011</v>
      </c>
    </row>
    <row r="417" spans="1:16" x14ac:dyDescent="0.25">
      <c r="A417" s="1">
        <v>43983</v>
      </c>
      <c r="B417" s="161" t="s">
        <v>12229</v>
      </c>
      <c r="C417" s="1">
        <v>43984</v>
      </c>
      <c r="D417" s="161" t="s">
        <v>12230</v>
      </c>
      <c r="E417" t="s">
        <v>44</v>
      </c>
      <c r="F417" t="s">
        <v>12138</v>
      </c>
      <c r="G417">
        <v>0</v>
      </c>
      <c r="H417" s="164">
        <v>4</v>
      </c>
      <c r="I417" s="165">
        <v>9612</v>
      </c>
      <c r="J417" s="165">
        <v>9665</v>
      </c>
      <c r="K417" t="s">
        <v>12125</v>
      </c>
      <c r="L417" t="s">
        <v>8129</v>
      </c>
      <c r="M417" t="s">
        <v>8129</v>
      </c>
      <c r="N417" t="s">
        <v>8257</v>
      </c>
      <c r="O417" t="s">
        <v>12126</v>
      </c>
      <c r="P417" s="1">
        <v>44011</v>
      </c>
    </row>
    <row r="418" spans="1:16" x14ac:dyDescent="0.25">
      <c r="A418" s="1">
        <v>43984</v>
      </c>
      <c r="B418" s="161">
        <v>0.29166666666666669</v>
      </c>
      <c r="C418" s="1">
        <v>43985</v>
      </c>
      <c r="D418" s="161">
        <v>0.29166666666666669</v>
      </c>
      <c r="E418" t="s">
        <v>73</v>
      </c>
      <c r="F418" t="s">
        <v>12145</v>
      </c>
      <c r="G418">
        <v>2</v>
      </c>
      <c r="H418" s="164">
        <v>2</v>
      </c>
      <c r="I418" s="165">
        <v>31438</v>
      </c>
      <c r="J418" s="165">
        <v>31438</v>
      </c>
      <c r="K418" t="s">
        <v>12128</v>
      </c>
      <c r="L418" t="s">
        <v>8129</v>
      </c>
      <c r="M418" t="s">
        <v>8129</v>
      </c>
      <c r="N418" t="s">
        <v>8257</v>
      </c>
      <c r="O418" t="s">
        <v>12126</v>
      </c>
      <c r="P418" s="1">
        <v>44011</v>
      </c>
    </row>
    <row r="419" spans="1:16" x14ac:dyDescent="0.25">
      <c r="A419" s="1">
        <v>43984</v>
      </c>
      <c r="B419" s="161">
        <v>0.29166666666666669</v>
      </c>
      <c r="C419" s="1">
        <v>43985</v>
      </c>
      <c r="D419" s="161">
        <v>0.29166666666666669</v>
      </c>
      <c r="E419" t="s">
        <v>8158</v>
      </c>
      <c r="F419" t="s">
        <v>12133</v>
      </c>
      <c r="G419">
        <v>1</v>
      </c>
      <c r="H419" s="164">
        <v>4</v>
      </c>
      <c r="I419" s="165">
        <v>9665</v>
      </c>
      <c r="J419" s="165">
        <v>9707</v>
      </c>
      <c r="K419" t="s">
        <v>12125</v>
      </c>
      <c r="L419" t="s">
        <v>12221</v>
      </c>
      <c r="M419" t="s">
        <v>8129</v>
      </c>
      <c r="N419" t="s">
        <v>8257</v>
      </c>
      <c r="O419" t="s">
        <v>12144</v>
      </c>
      <c r="P419" s="1">
        <v>44011</v>
      </c>
    </row>
    <row r="420" spans="1:16" x14ac:dyDescent="0.25">
      <c r="A420" s="1">
        <v>43984</v>
      </c>
      <c r="B420" s="161">
        <v>0.29166666666666669</v>
      </c>
      <c r="C420" s="1">
        <v>43985</v>
      </c>
      <c r="D420" s="161">
        <v>0.29166666666666669</v>
      </c>
      <c r="E420" t="s">
        <v>9</v>
      </c>
      <c r="F420" t="s">
        <v>12129</v>
      </c>
      <c r="G420">
        <v>1</v>
      </c>
      <c r="H420" s="164">
        <v>6</v>
      </c>
      <c r="I420" s="165">
        <v>7353</v>
      </c>
      <c r="J420" s="165">
        <v>7448</v>
      </c>
      <c r="K420" t="s">
        <v>12128</v>
      </c>
      <c r="L420" t="s">
        <v>12214</v>
      </c>
      <c r="N420" t="s">
        <v>8257</v>
      </c>
      <c r="O420" t="s">
        <v>12144</v>
      </c>
      <c r="P420" s="1">
        <v>44011</v>
      </c>
    </row>
    <row r="421" spans="1:16" x14ac:dyDescent="0.25">
      <c r="A421" s="1">
        <v>43985</v>
      </c>
      <c r="B421" s="161">
        <v>0.29166666666666669</v>
      </c>
      <c r="C421" s="1">
        <v>43986</v>
      </c>
      <c r="D421" s="161">
        <v>0.29166666666666669</v>
      </c>
      <c r="E421" t="s">
        <v>62</v>
      </c>
      <c r="F421" t="s">
        <v>12191</v>
      </c>
      <c r="G421">
        <v>1</v>
      </c>
      <c r="H421" s="164">
        <v>6</v>
      </c>
      <c r="I421" s="165">
        <v>7448</v>
      </c>
      <c r="J421" s="165">
        <v>7497</v>
      </c>
      <c r="K421" t="s">
        <v>12128</v>
      </c>
      <c r="L421" t="s">
        <v>12214</v>
      </c>
      <c r="M421" t="s">
        <v>8129</v>
      </c>
      <c r="N421" t="s">
        <v>8257</v>
      </c>
      <c r="O421" t="s">
        <v>12144</v>
      </c>
      <c r="P421" s="1">
        <v>44011</v>
      </c>
    </row>
    <row r="422" spans="1:16" x14ac:dyDescent="0.25">
      <c r="A422" s="1">
        <v>43985</v>
      </c>
      <c r="B422" s="161"/>
      <c r="C422" s="1"/>
      <c r="D422" s="161"/>
      <c r="E422" t="s">
        <v>10</v>
      </c>
      <c r="F422" t="s">
        <v>12150</v>
      </c>
      <c r="G422">
        <v>2</v>
      </c>
      <c r="H422" s="164"/>
      <c r="I422" s="165"/>
      <c r="J422" s="165"/>
      <c r="N422" t="s">
        <v>8257</v>
      </c>
      <c r="O422" t="s">
        <v>12219</v>
      </c>
      <c r="P422" s="1">
        <v>44011</v>
      </c>
    </row>
    <row r="423" spans="1:16" x14ac:dyDescent="0.25">
      <c r="A423" s="1">
        <v>43985</v>
      </c>
      <c r="B423" s="161"/>
      <c r="C423" s="1"/>
      <c r="D423" s="161"/>
      <c r="E423" t="s">
        <v>72</v>
      </c>
      <c r="F423" t="s">
        <v>12135</v>
      </c>
      <c r="G423">
        <v>1</v>
      </c>
      <c r="H423" s="164"/>
      <c r="I423" s="165"/>
      <c r="J423" s="165"/>
      <c r="N423" t="s">
        <v>8257</v>
      </c>
      <c r="O423" t="s">
        <v>12219</v>
      </c>
      <c r="P423" s="1">
        <v>44011</v>
      </c>
    </row>
    <row r="424" spans="1:16" x14ac:dyDescent="0.25">
      <c r="A424" s="1">
        <v>43986</v>
      </c>
      <c r="B424" s="161">
        <v>0.29166666666666669</v>
      </c>
      <c r="C424" s="1">
        <v>43987</v>
      </c>
      <c r="D424" s="161">
        <v>0.29166666666666669</v>
      </c>
      <c r="E424" t="s">
        <v>8158</v>
      </c>
      <c r="F424" t="s">
        <v>12133</v>
      </c>
      <c r="G424">
        <v>1</v>
      </c>
      <c r="H424" s="164">
        <v>6</v>
      </c>
      <c r="I424" s="165">
        <v>7497</v>
      </c>
      <c r="J424" s="165">
        <v>7515</v>
      </c>
      <c r="K424" t="s">
        <v>12128</v>
      </c>
      <c r="L424" t="s">
        <v>12228</v>
      </c>
      <c r="M424" t="s">
        <v>8132</v>
      </c>
      <c r="N424" t="s">
        <v>8257</v>
      </c>
      <c r="O424" t="s">
        <v>12144</v>
      </c>
      <c r="P424" s="1">
        <v>44011</v>
      </c>
    </row>
    <row r="425" spans="1:16" x14ac:dyDescent="0.25">
      <c r="A425" s="1">
        <v>43986</v>
      </c>
      <c r="B425" s="161">
        <v>0.29166666666666669</v>
      </c>
      <c r="C425" s="1">
        <v>43987</v>
      </c>
      <c r="D425" s="161">
        <v>0.29166666666666669</v>
      </c>
      <c r="E425" t="s">
        <v>71</v>
      </c>
      <c r="F425" t="s">
        <v>12131</v>
      </c>
      <c r="G425">
        <v>1</v>
      </c>
      <c r="H425" s="164">
        <v>4</v>
      </c>
      <c r="I425" s="165">
        <v>9842</v>
      </c>
      <c r="J425" s="165">
        <v>9891</v>
      </c>
      <c r="K425" t="s">
        <v>12125</v>
      </c>
      <c r="L425" t="s">
        <v>12231</v>
      </c>
      <c r="M425" t="s">
        <v>8132</v>
      </c>
      <c r="N425" t="s">
        <v>8257</v>
      </c>
      <c r="O425" t="s">
        <v>12144</v>
      </c>
      <c r="P425" s="1">
        <v>44011</v>
      </c>
    </row>
    <row r="426" spans="1:16" x14ac:dyDescent="0.25">
      <c r="A426" s="1">
        <v>43986</v>
      </c>
      <c r="B426" s="161">
        <v>0.29166666666666669</v>
      </c>
      <c r="C426" s="1">
        <v>43987</v>
      </c>
      <c r="D426" s="161">
        <v>0.29166666666666669</v>
      </c>
      <c r="E426" t="s">
        <v>73</v>
      </c>
      <c r="F426" t="s">
        <v>12145</v>
      </c>
      <c r="G426">
        <v>0</v>
      </c>
      <c r="H426" s="164">
        <v>2</v>
      </c>
      <c r="I426" s="165">
        <v>31439</v>
      </c>
      <c r="J426" s="165">
        <v>31466</v>
      </c>
      <c r="K426" t="s">
        <v>12132</v>
      </c>
      <c r="L426" t="s">
        <v>8129</v>
      </c>
      <c r="M426" t="s">
        <v>8129</v>
      </c>
      <c r="N426" t="s">
        <v>8257</v>
      </c>
      <c r="O426" t="s">
        <v>12126</v>
      </c>
      <c r="P426" s="1">
        <v>44011</v>
      </c>
    </row>
    <row r="427" spans="1:16" x14ac:dyDescent="0.25">
      <c r="A427" s="1">
        <v>43987</v>
      </c>
      <c r="B427" s="161">
        <v>0.29166666666666669</v>
      </c>
      <c r="C427" s="1">
        <v>43987</v>
      </c>
      <c r="D427" s="161">
        <v>0.79166666666666663</v>
      </c>
      <c r="E427" t="s">
        <v>9</v>
      </c>
      <c r="F427" t="s">
        <v>12129</v>
      </c>
      <c r="G427">
        <v>0</v>
      </c>
      <c r="H427" s="164">
        <v>2</v>
      </c>
      <c r="I427" s="165">
        <v>31466</v>
      </c>
      <c r="J427" s="165">
        <v>31466</v>
      </c>
      <c r="K427" t="s">
        <v>12132</v>
      </c>
      <c r="L427" t="s">
        <v>8129</v>
      </c>
      <c r="M427" t="s">
        <v>8129</v>
      </c>
      <c r="N427" t="s">
        <v>8257</v>
      </c>
      <c r="O427" t="s">
        <v>12126</v>
      </c>
      <c r="P427" s="1">
        <v>44011</v>
      </c>
    </row>
    <row r="428" spans="1:16" x14ac:dyDescent="0.25">
      <c r="A428" s="1">
        <v>43987</v>
      </c>
      <c r="B428" s="161">
        <v>0.29166666666666669</v>
      </c>
      <c r="C428" s="1">
        <v>43987</v>
      </c>
      <c r="D428" s="161">
        <v>0.79166666666666663</v>
      </c>
      <c r="E428" t="s">
        <v>45</v>
      </c>
      <c r="F428" t="s">
        <v>12186</v>
      </c>
      <c r="G428">
        <v>0</v>
      </c>
      <c r="H428" s="164">
        <v>6</v>
      </c>
      <c r="I428" s="165">
        <v>7515</v>
      </c>
      <c r="J428" s="165">
        <v>7515</v>
      </c>
      <c r="K428" t="s">
        <v>12128</v>
      </c>
      <c r="L428" t="s">
        <v>12228</v>
      </c>
      <c r="M428" t="s">
        <v>8129</v>
      </c>
      <c r="N428" t="s">
        <v>8257</v>
      </c>
      <c r="O428" t="s">
        <v>12144</v>
      </c>
      <c r="P428" s="1">
        <v>44011</v>
      </c>
    </row>
    <row r="429" spans="1:16" x14ac:dyDescent="0.25">
      <c r="A429" s="1">
        <v>43987</v>
      </c>
      <c r="B429" s="161">
        <v>0.29166666666666669</v>
      </c>
      <c r="C429" s="1">
        <v>43988</v>
      </c>
      <c r="D429" s="161">
        <v>0.29166666666666669</v>
      </c>
      <c r="E429" t="s">
        <v>10</v>
      </c>
      <c r="F429" t="s">
        <v>12150</v>
      </c>
      <c r="G429">
        <v>0</v>
      </c>
      <c r="H429" s="164">
        <v>2</v>
      </c>
      <c r="I429" s="165">
        <v>31466</v>
      </c>
      <c r="J429" s="165">
        <v>31466</v>
      </c>
      <c r="K429" t="s">
        <v>12132</v>
      </c>
      <c r="L429" t="s">
        <v>8129</v>
      </c>
      <c r="M429" t="s">
        <v>8129</v>
      </c>
      <c r="N429" t="s">
        <v>8257</v>
      </c>
      <c r="O429" t="s">
        <v>12126</v>
      </c>
      <c r="P429" s="1">
        <v>44011</v>
      </c>
    </row>
    <row r="430" spans="1:16" x14ac:dyDescent="0.25">
      <c r="A430" s="1">
        <v>43987</v>
      </c>
      <c r="B430" s="161" t="s">
        <v>12229</v>
      </c>
      <c r="C430" s="1">
        <v>43988</v>
      </c>
      <c r="D430" s="161" t="s">
        <v>12230</v>
      </c>
      <c r="E430" t="s">
        <v>44</v>
      </c>
      <c r="F430" t="s">
        <v>12138</v>
      </c>
      <c r="G430">
        <v>0</v>
      </c>
      <c r="H430" s="164">
        <v>4</v>
      </c>
      <c r="I430" s="165">
        <v>9891</v>
      </c>
      <c r="J430" s="165">
        <v>9929</v>
      </c>
      <c r="K430" t="s">
        <v>12232</v>
      </c>
      <c r="L430" t="s">
        <v>8129</v>
      </c>
      <c r="M430" t="s">
        <v>8129</v>
      </c>
      <c r="N430" t="s">
        <v>8257</v>
      </c>
      <c r="O430" t="s">
        <v>12126</v>
      </c>
      <c r="P430" s="1">
        <v>44011</v>
      </c>
    </row>
    <row r="431" spans="1:16" x14ac:dyDescent="0.25">
      <c r="A431" s="1">
        <v>43987</v>
      </c>
      <c r="B431" s="161">
        <v>0.79166666666666663</v>
      </c>
      <c r="C431" s="1">
        <v>43988</v>
      </c>
      <c r="D431" s="161">
        <v>0.29166666666666669</v>
      </c>
      <c r="E431" t="s">
        <v>7</v>
      </c>
      <c r="F431" t="s">
        <v>12134</v>
      </c>
      <c r="G431">
        <v>1</v>
      </c>
      <c r="H431" s="164">
        <v>6</v>
      </c>
      <c r="I431" s="165">
        <v>7515</v>
      </c>
      <c r="J431" s="165">
        <v>7515</v>
      </c>
      <c r="K431" t="s">
        <v>12125</v>
      </c>
      <c r="L431" t="s">
        <v>8129</v>
      </c>
      <c r="M431" t="s">
        <v>8129</v>
      </c>
      <c r="N431" t="s">
        <v>8257</v>
      </c>
      <c r="O431" t="s">
        <v>12126</v>
      </c>
      <c r="P431" s="1">
        <v>44011</v>
      </c>
    </row>
    <row r="432" spans="1:16" x14ac:dyDescent="0.25">
      <c r="A432" s="1">
        <v>43988</v>
      </c>
      <c r="B432" s="161">
        <v>0.29166666666666669</v>
      </c>
      <c r="C432" s="1">
        <v>43989</v>
      </c>
      <c r="D432" s="161">
        <v>0.29166666666666669</v>
      </c>
      <c r="E432" t="s">
        <v>65</v>
      </c>
      <c r="F432" t="s">
        <v>12152</v>
      </c>
      <c r="G432">
        <v>1</v>
      </c>
      <c r="H432" s="164">
        <v>4</v>
      </c>
      <c r="I432" s="165">
        <v>9929</v>
      </c>
      <c r="J432" s="165">
        <v>9974</v>
      </c>
      <c r="K432" t="s">
        <v>12125</v>
      </c>
      <c r="L432" t="s">
        <v>12233</v>
      </c>
      <c r="M432" t="s">
        <v>8129</v>
      </c>
      <c r="N432" t="s">
        <v>8257</v>
      </c>
      <c r="O432" t="s">
        <v>12144</v>
      </c>
      <c r="P432" s="1">
        <v>44011</v>
      </c>
    </row>
    <row r="433" spans="1:16" x14ac:dyDescent="0.25">
      <c r="A433" s="1">
        <v>43988</v>
      </c>
      <c r="B433" s="161">
        <v>0.29166666666666669</v>
      </c>
      <c r="C433" s="1">
        <v>43989</v>
      </c>
      <c r="D433" s="161">
        <v>0.29166666666666669</v>
      </c>
      <c r="E433" t="s">
        <v>9</v>
      </c>
      <c r="F433" t="s">
        <v>12129</v>
      </c>
      <c r="G433">
        <v>1</v>
      </c>
      <c r="H433" s="164">
        <v>2</v>
      </c>
      <c r="I433" s="165">
        <v>31466</v>
      </c>
      <c r="J433" s="165">
        <v>31466</v>
      </c>
      <c r="K433" t="s">
        <v>12132</v>
      </c>
      <c r="L433" t="s">
        <v>8129</v>
      </c>
      <c r="M433" t="s">
        <v>8129</v>
      </c>
      <c r="N433" t="s">
        <v>8257</v>
      </c>
      <c r="O433" t="s">
        <v>12126</v>
      </c>
      <c r="P433" s="1">
        <v>44011</v>
      </c>
    </row>
    <row r="434" spans="1:16" x14ac:dyDescent="0.25">
      <c r="A434" s="1">
        <v>43988</v>
      </c>
      <c r="B434" s="161">
        <v>0.29166666666666669</v>
      </c>
      <c r="C434" s="1">
        <v>43989</v>
      </c>
      <c r="D434" s="161">
        <v>0.29166666666666669</v>
      </c>
      <c r="E434" t="s">
        <v>73</v>
      </c>
      <c r="F434" t="s">
        <v>12145</v>
      </c>
      <c r="G434">
        <v>2</v>
      </c>
      <c r="H434" s="164">
        <v>6</v>
      </c>
      <c r="I434" s="165">
        <v>7515</v>
      </c>
      <c r="J434" s="165">
        <v>7571</v>
      </c>
      <c r="K434" t="s">
        <v>12128</v>
      </c>
      <c r="L434" t="s">
        <v>8129</v>
      </c>
      <c r="M434" t="s">
        <v>12220</v>
      </c>
      <c r="N434" t="s">
        <v>8257</v>
      </c>
      <c r="O434" t="s">
        <v>12126</v>
      </c>
      <c r="P434" s="1">
        <v>44011</v>
      </c>
    </row>
    <row r="435" spans="1:16" x14ac:dyDescent="0.25">
      <c r="A435" s="1">
        <v>43989</v>
      </c>
      <c r="B435" s="161">
        <v>0.29166666666666669</v>
      </c>
      <c r="C435" s="1">
        <v>43990</v>
      </c>
      <c r="D435" s="161">
        <v>0.29166666666666669</v>
      </c>
      <c r="E435" t="s">
        <v>8158</v>
      </c>
      <c r="F435" t="s">
        <v>12133</v>
      </c>
      <c r="G435">
        <v>2</v>
      </c>
      <c r="H435" s="164">
        <v>6</v>
      </c>
      <c r="I435" s="165">
        <v>7571</v>
      </c>
      <c r="J435" s="165">
        <v>7684</v>
      </c>
      <c r="K435" t="s">
        <v>12128</v>
      </c>
      <c r="L435" t="s">
        <v>8129</v>
      </c>
      <c r="M435" t="s">
        <v>8129</v>
      </c>
      <c r="N435" t="s">
        <v>8257</v>
      </c>
      <c r="O435" t="s">
        <v>12126</v>
      </c>
      <c r="P435" s="1">
        <v>44011</v>
      </c>
    </row>
    <row r="436" spans="1:16" x14ac:dyDescent="0.25">
      <c r="A436" s="1">
        <v>43989</v>
      </c>
      <c r="B436" s="161">
        <v>0.29166666666666669</v>
      </c>
      <c r="C436" s="1">
        <v>43990</v>
      </c>
      <c r="D436" s="161">
        <v>0.29166666666666669</v>
      </c>
      <c r="E436" t="s">
        <v>62</v>
      </c>
      <c r="F436" t="s">
        <v>12191</v>
      </c>
      <c r="G436">
        <v>1</v>
      </c>
      <c r="H436" s="164">
        <v>4</v>
      </c>
      <c r="I436" s="165">
        <v>9974</v>
      </c>
      <c r="J436" s="165">
        <v>10077</v>
      </c>
      <c r="K436" t="s">
        <v>12125</v>
      </c>
      <c r="L436" t="s">
        <v>8129</v>
      </c>
      <c r="M436" t="s">
        <v>8129</v>
      </c>
      <c r="N436" t="s">
        <v>8257</v>
      </c>
      <c r="O436" t="s">
        <v>12126</v>
      </c>
      <c r="P436" s="1">
        <v>44011</v>
      </c>
    </row>
    <row r="437" spans="1:16" x14ac:dyDescent="0.25">
      <c r="A437" s="1">
        <v>43989</v>
      </c>
      <c r="B437" s="161">
        <v>0.29166666666666669</v>
      </c>
      <c r="C437" s="1">
        <v>43990</v>
      </c>
      <c r="D437" s="161">
        <v>0.29166666666666669</v>
      </c>
      <c r="E437" t="s">
        <v>72</v>
      </c>
      <c r="F437" t="s">
        <v>12135</v>
      </c>
      <c r="G437">
        <v>1</v>
      </c>
      <c r="H437" s="164">
        <v>2</v>
      </c>
      <c r="I437" s="165">
        <v>31466</v>
      </c>
      <c r="J437" s="165">
        <v>31466</v>
      </c>
      <c r="K437" t="s">
        <v>12132</v>
      </c>
      <c r="L437" t="s">
        <v>8129</v>
      </c>
      <c r="M437" t="s">
        <v>8129</v>
      </c>
      <c r="N437" t="s">
        <v>8257</v>
      </c>
      <c r="O437" t="s">
        <v>12126</v>
      </c>
      <c r="P437" s="1">
        <v>44011</v>
      </c>
    </row>
    <row r="438" spans="1:16" x14ac:dyDescent="0.25">
      <c r="A438" s="1">
        <v>43990</v>
      </c>
      <c r="B438" s="161">
        <v>0.29166666666666669</v>
      </c>
      <c r="C438" s="1">
        <v>43990</v>
      </c>
      <c r="D438" s="161">
        <v>0.79166666666666663</v>
      </c>
      <c r="E438" t="s">
        <v>68</v>
      </c>
      <c r="F438" t="s">
        <v>12137</v>
      </c>
      <c r="G438">
        <v>1</v>
      </c>
      <c r="H438" s="164">
        <v>6</v>
      </c>
      <c r="I438" s="165">
        <v>7684</v>
      </c>
      <c r="J438" s="165">
        <v>7709</v>
      </c>
      <c r="K438" t="s">
        <v>12128</v>
      </c>
      <c r="L438" t="s">
        <v>12228</v>
      </c>
      <c r="M438" t="s">
        <v>8129</v>
      </c>
      <c r="N438" t="s">
        <v>8257</v>
      </c>
      <c r="O438" t="s">
        <v>12144</v>
      </c>
      <c r="P438" s="1">
        <v>44011</v>
      </c>
    </row>
    <row r="439" spans="1:16" x14ac:dyDescent="0.25">
      <c r="A439" s="1">
        <v>43990</v>
      </c>
      <c r="B439" s="161">
        <v>0.29166666666666669</v>
      </c>
      <c r="C439" s="1">
        <v>43991</v>
      </c>
      <c r="D439" s="161">
        <v>0.29166666666666669</v>
      </c>
      <c r="E439" t="s">
        <v>73</v>
      </c>
      <c r="F439" t="s">
        <v>12145</v>
      </c>
      <c r="G439">
        <v>1</v>
      </c>
      <c r="H439" s="164">
        <v>4</v>
      </c>
      <c r="I439" s="165">
        <v>10077</v>
      </c>
      <c r="J439" s="165">
        <v>10115</v>
      </c>
      <c r="K439" t="s">
        <v>12125</v>
      </c>
      <c r="L439" t="s">
        <v>8129</v>
      </c>
      <c r="M439" t="s">
        <v>8129</v>
      </c>
      <c r="N439" t="s">
        <v>8257</v>
      </c>
      <c r="O439" t="s">
        <v>12126</v>
      </c>
      <c r="P439" s="1">
        <v>44011</v>
      </c>
    </row>
    <row r="440" spans="1:16" x14ac:dyDescent="0.25">
      <c r="A440" s="1">
        <v>43990</v>
      </c>
      <c r="B440" s="161">
        <v>0.29166666666666669</v>
      </c>
      <c r="C440" s="1">
        <v>43991</v>
      </c>
      <c r="D440" s="161">
        <v>0.29166666666666669</v>
      </c>
      <c r="E440" t="s">
        <v>71</v>
      </c>
      <c r="F440" t="s">
        <v>12131</v>
      </c>
      <c r="G440">
        <v>0</v>
      </c>
      <c r="H440" s="164">
        <v>2</v>
      </c>
      <c r="I440" s="165">
        <v>31466</v>
      </c>
      <c r="J440" s="165">
        <v>31466</v>
      </c>
      <c r="K440" t="s">
        <v>12125</v>
      </c>
      <c r="L440" t="s">
        <v>8129</v>
      </c>
      <c r="M440" t="s">
        <v>8129</v>
      </c>
      <c r="N440" t="s">
        <v>8257</v>
      </c>
      <c r="O440" t="s">
        <v>12126</v>
      </c>
      <c r="P440" s="1">
        <v>44011</v>
      </c>
    </row>
    <row r="441" spans="1:16" x14ac:dyDescent="0.25">
      <c r="A441" s="1">
        <v>43990</v>
      </c>
      <c r="B441" s="161">
        <v>0.79166666666666663</v>
      </c>
      <c r="C441" s="1">
        <v>43991</v>
      </c>
      <c r="D441" s="161">
        <v>0.29166666666666669</v>
      </c>
      <c r="E441" t="s">
        <v>9</v>
      </c>
      <c r="F441" t="s">
        <v>12129</v>
      </c>
      <c r="G441">
        <v>0</v>
      </c>
      <c r="H441" s="164">
        <v>6</v>
      </c>
      <c r="I441" s="165">
        <v>7709</v>
      </c>
      <c r="J441" s="165">
        <v>7709</v>
      </c>
      <c r="K441" t="s">
        <v>12128</v>
      </c>
      <c r="L441" t="s">
        <v>8129</v>
      </c>
      <c r="M441" t="s">
        <v>8129</v>
      </c>
      <c r="N441" t="s">
        <v>8257</v>
      </c>
      <c r="O441" t="s">
        <v>12126</v>
      </c>
      <c r="P441" s="1">
        <v>44011</v>
      </c>
    </row>
    <row r="442" spans="1:16" x14ac:dyDescent="0.25">
      <c r="A442" s="1">
        <v>43991</v>
      </c>
      <c r="B442" s="161">
        <v>0.29166666666666669</v>
      </c>
      <c r="C442" s="1">
        <v>43992</v>
      </c>
      <c r="D442" s="161">
        <v>0.29166666666666669</v>
      </c>
      <c r="E442" t="s">
        <v>7</v>
      </c>
      <c r="F442" t="s">
        <v>12134</v>
      </c>
      <c r="G442">
        <v>1</v>
      </c>
      <c r="H442" s="164">
        <v>6</v>
      </c>
      <c r="I442" s="165">
        <v>7709</v>
      </c>
      <c r="J442" s="165">
        <v>7718</v>
      </c>
      <c r="K442" t="s">
        <v>12128</v>
      </c>
      <c r="L442" t="s">
        <v>8129</v>
      </c>
      <c r="M442" t="s">
        <v>8129</v>
      </c>
      <c r="N442" t="s">
        <v>8257</v>
      </c>
      <c r="O442" t="s">
        <v>12126</v>
      </c>
      <c r="P442" s="1">
        <v>44011</v>
      </c>
    </row>
    <row r="443" spans="1:16" x14ac:dyDescent="0.25">
      <c r="A443" s="1">
        <v>43991</v>
      </c>
      <c r="B443" s="161">
        <v>0.29166666666666669</v>
      </c>
      <c r="C443" s="1" t="s">
        <v>12234</v>
      </c>
      <c r="D443" s="161">
        <v>0.29166666666666669</v>
      </c>
      <c r="E443" t="s">
        <v>10</v>
      </c>
      <c r="F443" t="s">
        <v>12150</v>
      </c>
      <c r="G443">
        <v>1</v>
      </c>
      <c r="H443" s="164">
        <v>2</v>
      </c>
      <c r="I443" s="165">
        <v>31466</v>
      </c>
      <c r="J443" s="165">
        <v>31475</v>
      </c>
      <c r="K443" t="s">
        <v>12125</v>
      </c>
      <c r="L443" t="s">
        <v>8129</v>
      </c>
      <c r="M443" t="s">
        <v>8129</v>
      </c>
      <c r="N443" t="s">
        <v>8257</v>
      </c>
      <c r="O443" t="s">
        <v>12126</v>
      </c>
      <c r="P443" s="1">
        <v>44011</v>
      </c>
    </row>
    <row r="444" spans="1:16" x14ac:dyDescent="0.25">
      <c r="A444" s="1">
        <v>43991</v>
      </c>
      <c r="B444" s="161">
        <v>0.29166666666666669</v>
      </c>
      <c r="C444" s="1">
        <v>43992</v>
      </c>
      <c r="D444" s="161">
        <v>0.29166666666666669</v>
      </c>
      <c r="E444" t="s">
        <v>25</v>
      </c>
      <c r="F444" t="s">
        <v>12140</v>
      </c>
      <c r="G444">
        <v>1</v>
      </c>
      <c r="H444" s="164">
        <v>4</v>
      </c>
      <c r="I444" s="165">
        <v>10115</v>
      </c>
      <c r="J444" s="165">
        <v>10178</v>
      </c>
      <c r="K444" t="s">
        <v>12125</v>
      </c>
      <c r="L444" t="s">
        <v>8129</v>
      </c>
      <c r="M444" t="s">
        <v>8129</v>
      </c>
      <c r="N444" t="s">
        <v>8257</v>
      </c>
      <c r="O444" t="s">
        <v>12126</v>
      </c>
      <c r="P444" s="1">
        <v>44011</v>
      </c>
    </row>
    <row r="445" spans="1:16" x14ac:dyDescent="0.25">
      <c r="A445" s="1">
        <v>43992</v>
      </c>
      <c r="B445" s="161">
        <v>0.29166666666666669</v>
      </c>
      <c r="C445" s="1">
        <v>43993</v>
      </c>
      <c r="D445" s="161">
        <v>0.29166666666666669</v>
      </c>
      <c r="E445" t="s">
        <v>9</v>
      </c>
      <c r="F445" t="s">
        <v>12129</v>
      </c>
      <c r="G445">
        <v>2</v>
      </c>
      <c r="H445" s="164">
        <v>6</v>
      </c>
      <c r="I445" s="165">
        <v>7718</v>
      </c>
      <c r="J445" s="165">
        <v>7806</v>
      </c>
      <c r="K445" t="s">
        <v>12128</v>
      </c>
      <c r="L445" t="s">
        <v>12214</v>
      </c>
      <c r="N445" t="s">
        <v>8257</v>
      </c>
      <c r="O445" t="s">
        <v>12144</v>
      </c>
      <c r="P445" s="1">
        <v>44011</v>
      </c>
    </row>
    <row r="446" spans="1:16" x14ac:dyDescent="0.25">
      <c r="A446" s="1">
        <v>43992</v>
      </c>
      <c r="B446" s="161">
        <v>0.29166666666666669</v>
      </c>
      <c r="C446" s="1">
        <v>43993</v>
      </c>
      <c r="D446" s="161">
        <v>0.29166666666666669</v>
      </c>
      <c r="E446" t="s">
        <v>71</v>
      </c>
      <c r="F446" t="s">
        <v>12131</v>
      </c>
      <c r="G446">
        <v>2</v>
      </c>
      <c r="H446" s="164">
        <v>4</v>
      </c>
      <c r="I446" s="165">
        <v>10178</v>
      </c>
      <c r="J446" s="165">
        <v>10204</v>
      </c>
      <c r="K446" t="s">
        <v>12125</v>
      </c>
      <c r="L446" t="s">
        <v>8129</v>
      </c>
      <c r="M446" t="s">
        <v>8132</v>
      </c>
      <c r="N446" t="s">
        <v>8257</v>
      </c>
      <c r="O446" t="s">
        <v>12126</v>
      </c>
      <c r="P446" s="1">
        <v>44011</v>
      </c>
    </row>
    <row r="447" spans="1:16" x14ac:dyDescent="0.25">
      <c r="A447" s="1">
        <v>43992</v>
      </c>
      <c r="B447" s="161">
        <v>0.29166666666666669</v>
      </c>
      <c r="C447" s="1">
        <v>43993</v>
      </c>
      <c r="D447" s="161">
        <v>0.29166666666666669</v>
      </c>
      <c r="E447" t="s">
        <v>8158</v>
      </c>
      <c r="F447" t="s">
        <v>12133</v>
      </c>
      <c r="G447">
        <v>1</v>
      </c>
      <c r="H447" s="164">
        <v>2</v>
      </c>
      <c r="I447" s="165">
        <v>31475</v>
      </c>
      <c r="J447" s="165">
        <v>31516</v>
      </c>
      <c r="K447" t="s">
        <v>12128</v>
      </c>
      <c r="L447" t="s">
        <v>12214</v>
      </c>
      <c r="M447" t="s">
        <v>8129</v>
      </c>
      <c r="N447" t="s">
        <v>8257</v>
      </c>
      <c r="O447" t="s">
        <v>12144</v>
      </c>
      <c r="P447" s="1">
        <v>44011</v>
      </c>
    </row>
    <row r="448" spans="1:16" x14ac:dyDescent="0.25">
      <c r="A448" s="1">
        <v>43993</v>
      </c>
      <c r="B448" s="161">
        <v>0.29166666666666669</v>
      </c>
      <c r="C448" s="1">
        <v>43994</v>
      </c>
      <c r="D448" s="161">
        <v>0.29166666666666669</v>
      </c>
      <c r="E448" t="s">
        <v>62</v>
      </c>
      <c r="F448" t="s">
        <v>12235</v>
      </c>
      <c r="G448">
        <v>2</v>
      </c>
      <c r="H448" s="164">
        <v>4</v>
      </c>
      <c r="I448" s="165">
        <v>10204</v>
      </c>
      <c r="J448" s="165">
        <v>10300</v>
      </c>
      <c r="K448" t="s">
        <v>12125</v>
      </c>
      <c r="L448" t="s">
        <v>8129</v>
      </c>
      <c r="M448" t="s">
        <v>8129</v>
      </c>
      <c r="N448" t="s">
        <v>8257</v>
      </c>
      <c r="O448" t="s">
        <v>12126</v>
      </c>
      <c r="P448" s="1">
        <v>44011</v>
      </c>
    </row>
    <row r="449" spans="1:16" x14ac:dyDescent="0.25">
      <c r="A449" s="1">
        <v>43994</v>
      </c>
      <c r="B449" s="161">
        <v>0.29166666666666669</v>
      </c>
      <c r="C449" s="1">
        <v>43995</v>
      </c>
      <c r="D449" s="161">
        <v>0.29166666666666669</v>
      </c>
      <c r="E449" t="s">
        <v>8158</v>
      </c>
      <c r="F449" t="s">
        <v>12133</v>
      </c>
      <c r="G449">
        <v>2</v>
      </c>
      <c r="H449" s="164">
        <v>6</v>
      </c>
      <c r="I449" s="165">
        <v>7938</v>
      </c>
      <c r="J449" s="165">
        <v>8096</v>
      </c>
      <c r="K449" t="s">
        <v>12128</v>
      </c>
      <c r="L449" t="s">
        <v>12214</v>
      </c>
      <c r="M449" t="s">
        <v>8129</v>
      </c>
      <c r="N449" t="s">
        <v>8257</v>
      </c>
      <c r="O449" t="s">
        <v>12144</v>
      </c>
      <c r="P449" s="1">
        <v>44011</v>
      </c>
    </row>
    <row r="450" spans="1:16" x14ac:dyDescent="0.25">
      <c r="A450" s="1">
        <v>43994</v>
      </c>
      <c r="B450" s="161">
        <v>0.29166666666666669</v>
      </c>
      <c r="C450" s="1">
        <v>43995</v>
      </c>
      <c r="D450" s="161">
        <v>0.29166666666666669</v>
      </c>
      <c r="E450" t="s">
        <v>71</v>
      </c>
      <c r="F450" t="s">
        <v>12131</v>
      </c>
      <c r="G450">
        <v>2</v>
      </c>
      <c r="H450" s="164">
        <v>4</v>
      </c>
      <c r="I450" s="165">
        <v>10300</v>
      </c>
      <c r="J450" s="165">
        <v>10370</v>
      </c>
      <c r="K450" t="s">
        <v>12125</v>
      </c>
      <c r="L450" t="s">
        <v>8129</v>
      </c>
      <c r="M450" t="s">
        <v>8129</v>
      </c>
      <c r="N450" t="s">
        <v>8257</v>
      </c>
      <c r="O450" t="s">
        <v>12126</v>
      </c>
      <c r="P450" s="1">
        <v>44011</v>
      </c>
    </row>
    <row r="451" spans="1:16" x14ac:dyDescent="0.25">
      <c r="A451" s="1">
        <v>43994</v>
      </c>
      <c r="B451" s="161">
        <v>0.29166666666666669</v>
      </c>
      <c r="C451" s="1">
        <v>43995</v>
      </c>
      <c r="D451" s="161">
        <v>0.29166666666666669</v>
      </c>
      <c r="E451" t="s">
        <v>73</v>
      </c>
      <c r="F451" t="s">
        <v>12145</v>
      </c>
      <c r="G451">
        <v>2</v>
      </c>
      <c r="H451" s="164">
        <v>2</v>
      </c>
      <c r="I451" s="165">
        <v>31516</v>
      </c>
      <c r="J451" s="165">
        <v>31516</v>
      </c>
      <c r="K451" t="s">
        <v>12128</v>
      </c>
      <c r="L451" t="s">
        <v>12214</v>
      </c>
      <c r="M451" t="s">
        <v>8129</v>
      </c>
      <c r="N451" t="s">
        <v>8257</v>
      </c>
      <c r="O451" t="s">
        <v>12144</v>
      </c>
      <c r="P451" s="1">
        <v>44011</v>
      </c>
    </row>
    <row r="452" spans="1:16" x14ac:dyDescent="0.25">
      <c r="A452" s="1">
        <v>43995</v>
      </c>
      <c r="B452" s="161">
        <v>0.29166666666666669</v>
      </c>
      <c r="C452" s="1">
        <v>43996</v>
      </c>
      <c r="D452" s="161">
        <v>0.29166666666666669</v>
      </c>
      <c r="E452" t="s">
        <v>11</v>
      </c>
      <c r="F452" t="s">
        <v>12161</v>
      </c>
      <c r="G452">
        <v>1</v>
      </c>
      <c r="H452" s="164">
        <v>4</v>
      </c>
      <c r="I452" s="165">
        <v>10370</v>
      </c>
      <c r="J452" s="165">
        <v>10455</v>
      </c>
      <c r="K452" t="s">
        <v>12125</v>
      </c>
      <c r="L452" t="s">
        <v>8129</v>
      </c>
      <c r="M452" t="s">
        <v>8129</v>
      </c>
      <c r="N452" t="s">
        <v>8257</v>
      </c>
      <c r="O452" t="s">
        <v>12126</v>
      </c>
      <c r="P452" s="1">
        <v>44011</v>
      </c>
    </row>
    <row r="453" spans="1:16" x14ac:dyDescent="0.25">
      <c r="A453" s="1">
        <v>43995</v>
      </c>
      <c r="B453" s="161">
        <v>0.29166666666666669</v>
      </c>
      <c r="C453" s="1">
        <v>43996</v>
      </c>
      <c r="D453" s="161">
        <v>0.29166666666666669</v>
      </c>
      <c r="E453" t="s">
        <v>23</v>
      </c>
      <c r="F453" t="s">
        <v>12136</v>
      </c>
      <c r="G453">
        <v>1</v>
      </c>
      <c r="H453" s="164">
        <v>6</v>
      </c>
      <c r="I453" s="165">
        <v>8096</v>
      </c>
      <c r="J453" s="165">
        <v>8170</v>
      </c>
      <c r="K453" t="s">
        <v>12128</v>
      </c>
      <c r="L453" t="s">
        <v>12214</v>
      </c>
      <c r="N453" t="s">
        <v>8257</v>
      </c>
      <c r="O453" t="s">
        <v>12144</v>
      </c>
      <c r="P453" s="1">
        <v>44011</v>
      </c>
    </row>
    <row r="454" spans="1:16" x14ac:dyDescent="0.25">
      <c r="A454" s="1">
        <v>43996</v>
      </c>
      <c r="B454" s="161">
        <v>0.29166666666666669</v>
      </c>
      <c r="C454" s="1">
        <v>43997</v>
      </c>
      <c r="D454" s="161">
        <v>0.29166666666666669</v>
      </c>
      <c r="E454" t="s">
        <v>73</v>
      </c>
      <c r="F454" t="s">
        <v>12145</v>
      </c>
      <c r="G454">
        <v>0</v>
      </c>
      <c r="H454" s="164">
        <v>6</v>
      </c>
      <c r="I454" s="165">
        <v>8170</v>
      </c>
      <c r="J454" s="165">
        <v>8170</v>
      </c>
      <c r="K454" t="s">
        <v>12188</v>
      </c>
      <c r="L454" t="s">
        <v>8129</v>
      </c>
      <c r="M454" t="s">
        <v>8129</v>
      </c>
      <c r="N454" t="s">
        <v>8257</v>
      </c>
      <c r="O454" t="s">
        <v>12126</v>
      </c>
      <c r="P454" s="1">
        <v>44011</v>
      </c>
    </row>
    <row r="455" spans="1:16" x14ac:dyDescent="0.25">
      <c r="A455" s="1">
        <v>43996</v>
      </c>
      <c r="B455" s="161">
        <v>0.29166666666666669</v>
      </c>
      <c r="C455" s="1">
        <v>43997</v>
      </c>
      <c r="D455" s="161">
        <v>0.29166666666666669</v>
      </c>
      <c r="E455" t="s">
        <v>8158</v>
      </c>
      <c r="F455" t="s">
        <v>12133</v>
      </c>
      <c r="G455">
        <v>0</v>
      </c>
      <c r="H455" s="164">
        <v>4</v>
      </c>
      <c r="I455" s="165">
        <v>10455</v>
      </c>
      <c r="J455" s="165">
        <v>10455</v>
      </c>
      <c r="K455" t="s">
        <v>12175</v>
      </c>
      <c r="L455" t="s">
        <v>8129</v>
      </c>
      <c r="M455" t="s">
        <v>8129</v>
      </c>
      <c r="N455" t="s">
        <v>8257</v>
      </c>
      <c r="O455" t="s">
        <v>12126</v>
      </c>
      <c r="P455" s="1">
        <v>44011</v>
      </c>
    </row>
    <row r="456" spans="1:16" x14ac:dyDescent="0.25">
      <c r="A456" s="1">
        <v>43996</v>
      </c>
      <c r="B456" s="161">
        <v>0.29166666666666669</v>
      </c>
      <c r="C456" s="1">
        <v>43997</v>
      </c>
      <c r="D456" s="161">
        <v>0.29166666666666669</v>
      </c>
      <c r="E456" t="s">
        <v>9</v>
      </c>
      <c r="F456" t="s">
        <v>12129</v>
      </c>
      <c r="G456">
        <v>0</v>
      </c>
      <c r="H456" s="164">
        <v>2</v>
      </c>
      <c r="I456" s="165">
        <v>31516</v>
      </c>
      <c r="J456" s="165">
        <v>31516</v>
      </c>
      <c r="K456" t="s">
        <v>12175</v>
      </c>
      <c r="L456" t="s">
        <v>8129</v>
      </c>
      <c r="M456" t="s">
        <v>8129</v>
      </c>
      <c r="N456" t="s">
        <v>8257</v>
      </c>
      <c r="O456" t="s">
        <v>12126</v>
      </c>
      <c r="P456" s="1">
        <v>44011</v>
      </c>
    </row>
    <row r="457" spans="1:16" x14ac:dyDescent="0.25">
      <c r="A457" s="1">
        <v>43997</v>
      </c>
      <c r="B457" s="161">
        <v>0.29166666666666669</v>
      </c>
      <c r="C457" s="1">
        <v>43998</v>
      </c>
      <c r="D457" s="161">
        <v>0.29166666666666669</v>
      </c>
      <c r="E457" t="s">
        <v>28</v>
      </c>
      <c r="F457" t="s">
        <v>12168</v>
      </c>
      <c r="G457">
        <v>1</v>
      </c>
      <c r="H457" s="164">
        <v>2</v>
      </c>
      <c r="I457" s="165">
        <v>31516</v>
      </c>
      <c r="J457" s="165">
        <v>31516</v>
      </c>
      <c r="K457" t="s">
        <v>12128</v>
      </c>
      <c r="L457" t="s">
        <v>12236</v>
      </c>
      <c r="M457" t="s">
        <v>8129</v>
      </c>
      <c r="N457" t="s">
        <v>8257</v>
      </c>
      <c r="O457" t="s">
        <v>12144</v>
      </c>
      <c r="P457" s="1">
        <v>44011</v>
      </c>
    </row>
    <row r="458" spans="1:16" x14ac:dyDescent="0.25">
      <c r="A458" s="1">
        <v>43998</v>
      </c>
      <c r="B458" s="161">
        <v>0.29166666666666669</v>
      </c>
      <c r="C458" s="1">
        <v>43999</v>
      </c>
      <c r="D458" s="161">
        <v>0.29166666666666669</v>
      </c>
      <c r="E458" t="s">
        <v>9</v>
      </c>
      <c r="F458" t="s">
        <v>12129</v>
      </c>
      <c r="G458">
        <v>2</v>
      </c>
      <c r="H458" s="164">
        <v>6</v>
      </c>
      <c r="I458" s="165">
        <v>8197</v>
      </c>
      <c r="J458" s="165">
        <v>8321</v>
      </c>
      <c r="K458" t="s">
        <v>12128</v>
      </c>
      <c r="L458" t="s">
        <v>12214</v>
      </c>
      <c r="N458" t="s">
        <v>8257</v>
      </c>
      <c r="O458" t="s">
        <v>12144</v>
      </c>
      <c r="P458" s="1">
        <v>44011</v>
      </c>
    </row>
    <row r="459" spans="1:16" x14ac:dyDescent="0.25">
      <c r="A459" s="1">
        <v>43998</v>
      </c>
      <c r="B459" s="161">
        <v>0.29166666666666669</v>
      </c>
      <c r="C459" s="1">
        <v>43999</v>
      </c>
      <c r="D459" s="161">
        <v>0.29166666666666669</v>
      </c>
      <c r="E459" t="s">
        <v>71</v>
      </c>
      <c r="F459" t="s">
        <v>12131</v>
      </c>
      <c r="G459">
        <v>2</v>
      </c>
      <c r="H459" s="164">
        <v>4</v>
      </c>
      <c r="I459" s="165">
        <v>10510</v>
      </c>
      <c r="J459" s="165">
        <v>10510</v>
      </c>
      <c r="K459" t="s">
        <v>12128</v>
      </c>
      <c r="L459" t="s">
        <v>8129</v>
      </c>
      <c r="M459" t="s">
        <v>8129</v>
      </c>
      <c r="N459" t="s">
        <v>8257</v>
      </c>
      <c r="O459" t="s">
        <v>12126</v>
      </c>
      <c r="P459" s="1">
        <v>44011</v>
      </c>
    </row>
    <row r="460" spans="1:16" x14ac:dyDescent="0.25">
      <c r="A460" s="1">
        <v>43998</v>
      </c>
      <c r="B460" s="161">
        <v>0.29166666666666669</v>
      </c>
      <c r="C460" s="1">
        <v>43999</v>
      </c>
      <c r="D460" s="161">
        <v>0.29166666666666669</v>
      </c>
      <c r="E460" t="s">
        <v>73</v>
      </c>
      <c r="F460" t="s">
        <v>12145</v>
      </c>
      <c r="G460">
        <v>0</v>
      </c>
      <c r="H460" s="164">
        <v>2</v>
      </c>
      <c r="I460" s="165">
        <v>31516</v>
      </c>
      <c r="J460" s="165">
        <v>31516</v>
      </c>
      <c r="K460" t="s">
        <v>12237</v>
      </c>
      <c r="L460" t="s">
        <v>8129</v>
      </c>
      <c r="M460" t="s">
        <v>8129</v>
      </c>
      <c r="N460" t="s">
        <v>8257</v>
      </c>
      <c r="O460" t="s">
        <v>12126</v>
      </c>
      <c r="P460" s="1">
        <v>44011</v>
      </c>
    </row>
    <row r="461" spans="1:16" x14ac:dyDescent="0.25">
      <c r="A461" s="1">
        <v>43999</v>
      </c>
      <c r="B461" s="161">
        <v>0.29166666666666669</v>
      </c>
      <c r="C461" s="1">
        <v>44000</v>
      </c>
      <c r="D461" s="161">
        <v>0.29166666666666669</v>
      </c>
      <c r="E461" t="s">
        <v>10</v>
      </c>
      <c r="F461" t="s">
        <v>12150</v>
      </c>
      <c r="G461">
        <v>0</v>
      </c>
      <c r="H461" s="164">
        <v>2</v>
      </c>
      <c r="I461" s="165">
        <v>31516</v>
      </c>
      <c r="J461" s="165">
        <v>31516</v>
      </c>
      <c r="N461" t="s">
        <v>8257</v>
      </c>
      <c r="O461" t="s">
        <v>12219</v>
      </c>
      <c r="P461" s="1">
        <v>44011</v>
      </c>
    </row>
    <row r="462" spans="1:16" x14ac:dyDescent="0.25">
      <c r="A462" s="1">
        <v>43999</v>
      </c>
      <c r="B462" s="161">
        <v>0.29166666666666669</v>
      </c>
      <c r="C462" s="1">
        <v>44000</v>
      </c>
      <c r="D462" s="161">
        <v>0.29166666666666669</v>
      </c>
      <c r="E462" t="s">
        <v>72</v>
      </c>
      <c r="F462" t="s">
        <v>12135</v>
      </c>
      <c r="G462">
        <v>1</v>
      </c>
      <c r="H462" s="164">
        <v>6</v>
      </c>
      <c r="I462" s="165">
        <v>8321</v>
      </c>
      <c r="J462" s="165">
        <v>8382</v>
      </c>
      <c r="N462" t="s">
        <v>8257</v>
      </c>
      <c r="O462" t="s">
        <v>12219</v>
      </c>
      <c r="P462" s="1">
        <v>44011</v>
      </c>
    </row>
    <row r="463" spans="1:16" x14ac:dyDescent="0.25">
      <c r="A463" s="1">
        <v>43999</v>
      </c>
      <c r="B463" s="161">
        <v>0.29166666666666669</v>
      </c>
      <c r="C463" s="1">
        <v>43999</v>
      </c>
      <c r="D463" s="161">
        <v>0.79166666666666663</v>
      </c>
      <c r="E463" t="s">
        <v>7</v>
      </c>
      <c r="F463" t="s">
        <v>12134</v>
      </c>
      <c r="G463">
        <v>1</v>
      </c>
      <c r="H463" s="164">
        <v>4</v>
      </c>
      <c r="I463" s="165">
        <v>10510</v>
      </c>
      <c r="J463" s="165">
        <v>10528</v>
      </c>
      <c r="K463" t="s">
        <v>12125</v>
      </c>
      <c r="L463" t="s">
        <v>8129</v>
      </c>
      <c r="M463" t="s">
        <v>8129</v>
      </c>
      <c r="N463" t="s">
        <v>8257</v>
      </c>
      <c r="O463" t="s">
        <v>12126</v>
      </c>
      <c r="P463" s="1">
        <v>44011</v>
      </c>
    </row>
    <row r="464" spans="1:16" x14ac:dyDescent="0.25">
      <c r="A464" s="1">
        <v>43999</v>
      </c>
      <c r="B464" s="161" t="s">
        <v>12238</v>
      </c>
      <c r="C464" s="1">
        <v>44000</v>
      </c>
      <c r="D464" s="161">
        <v>0.29166666666666669</v>
      </c>
      <c r="E464" t="s">
        <v>8158</v>
      </c>
      <c r="F464" t="s">
        <v>12133</v>
      </c>
      <c r="G464">
        <v>1</v>
      </c>
      <c r="H464" s="164">
        <v>4</v>
      </c>
      <c r="I464" s="165">
        <v>10528</v>
      </c>
      <c r="J464" s="165">
        <v>10528</v>
      </c>
      <c r="K464" t="s">
        <v>12128</v>
      </c>
      <c r="L464" t="s">
        <v>8129</v>
      </c>
      <c r="M464" t="s">
        <v>8129</v>
      </c>
      <c r="N464" t="s">
        <v>8257</v>
      </c>
      <c r="O464" t="s">
        <v>12126</v>
      </c>
      <c r="P464" s="1">
        <v>44011</v>
      </c>
    </row>
    <row r="465" spans="1:16" x14ac:dyDescent="0.25">
      <c r="A465" s="1">
        <v>44000</v>
      </c>
      <c r="B465" s="161">
        <v>0.29166666666666669</v>
      </c>
      <c r="C465" s="1">
        <v>44001</v>
      </c>
      <c r="D465" s="161">
        <v>0.29166666666666669</v>
      </c>
      <c r="E465" t="s">
        <v>71</v>
      </c>
      <c r="F465" t="s">
        <v>12131</v>
      </c>
      <c r="G465">
        <v>1</v>
      </c>
      <c r="H465" s="164">
        <v>6</v>
      </c>
      <c r="I465" s="165">
        <v>8382</v>
      </c>
      <c r="J465" s="165">
        <v>8503</v>
      </c>
      <c r="K465" t="s">
        <v>12128</v>
      </c>
      <c r="L465" t="s">
        <v>8129</v>
      </c>
      <c r="M465" t="s">
        <v>8129</v>
      </c>
      <c r="N465" t="s">
        <v>8257</v>
      </c>
      <c r="O465" t="s">
        <v>12126</v>
      </c>
      <c r="P465" s="1">
        <v>44011</v>
      </c>
    </row>
    <row r="466" spans="1:16" x14ac:dyDescent="0.25">
      <c r="A466" s="1">
        <v>44000</v>
      </c>
      <c r="B466" s="161">
        <v>0.29166666666666669</v>
      </c>
      <c r="C466" s="1">
        <v>44001</v>
      </c>
      <c r="D466" s="161">
        <v>0.29166666666666669</v>
      </c>
      <c r="E466" t="s">
        <v>9</v>
      </c>
      <c r="F466" t="s">
        <v>12129</v>
      </c>
      <c r="G466">
        <v>0</v>
      </c>
      <c r="H466" s="164">
        <v>2</v>
      </c>
      <c r="I466" s="165">
        <v>31516</v>
      </c>
      <c r="J466" s="165">
        <v>31516</v>
      </c>
      <c r="K466" t="s">
        <v>12188</v>
      </c>
      <c r="L466" t="s">
        <v>8129</v>
      </c>
      <c r="M466" t="s">
        <v>8132</v>
      </c>
      <c r="N466" t="s">
        <v>8257</v>
      </c>
      <c r="O466" t="s">
        <v>12126</v>
      </c>
      <c r="P466" s="1">
        <v>44011</v>
      </c>
    </row>
    <row r="467" spans="1:16" x14ac:dyDescent="0.25">
      <c r="A467" s="1">
        <v>44000</v>
      </c>
      <c r="B467" s="161">
        <v>0.29166666666666669</v>
      </c>
      <c r="C467" s="1">
        <v>44001</v>
      </c>
      <c r="D467" s="161">
        <v>0.29166666666666669</v>
      </c>
      <c r="E467" t="s">
        <v>8158</v>
      </c>
      <c r="F467" t="s">
        <v>12133</v>
      </c>
      <c r="G467">
        <v>1</v>
      </c>
      <c r="H467" s="164">
        <v>4</v>
      </c>
      <c r="I467" s="165">
        <v>10528</v>
      </c>
      <c r="J467" s="165">
        <v>10662</v>
      </c>
      <c r="K467" t="s">
        <v>12125</v>
      </c>
      <c r="L467" t="s">
        <v>8129</v>
      </c>
      <c r="M467" t="s">
        <v>8132</v>
      </c>
      <c r="N467" t="s">
        <v>8257</v>
      </c>
      <c r="O467" t="s">
        <v>12126</v>
      </c>
      <c r="P467" s="1">
        <v>44011</v>
      </c>
    </row>
    <row r="468" spans="1:16" x14ac:dyDescent="0.25">
      <c r="A468" s="1">
        <v>44001</v>
      </c>
      <c r="B468" s="161">
        <v>0.29166666666666669</v>
      </c>
      <c r="C468" s="1">
        <v>44001</v>
      </c>
      <c r="D468" s="161">
        <v>0.29166666666666669</v>
      </c>
      <c r="E468" t="s">
        <v>62</v>
      </c>
      <c r="F468" t="s">
        <v>12191</v>
      </c>
      <c r="G468">
        <v>0</v>
      </c>
      <c r="H468" s="164">
        <v>6</v>
      </c>
      <c r="I468" s="165">
        <v>8503</v>
      </c>
      <c r="J468" s="165">
        <v>8503</v>
      </c>
      <c r="K468" t="s">
        <v>12128</v>
      </c>
      <c r="L468" t="s">
        <v>12214</v>
      </c>
      <c r="M468" t="s">
        <v>8129</v>
      </c>
      <c r="N468" t="s">
        <v>8257</v>
      </c>
      <c r="O468" t="s">
        <v>12144</v>
      </c>
      <c r="P468" s="1">
        <v>44011</v>
      </c>
    </row>
    <row r="469" spans="1:16" x14ac:dyDescent="0.25">
      <c r="A469" s="1">
        <v>44002</v>
      </c>
      <c r="B469" s="161">
        <v>0.29166666666666669</v>
      </c>
      <c r="C469" s="1">
        <v>44003</v>
      </c>
      <c r="D469" s="161">
        <v>0.29166666666666669</v>
      </c>
      <c r="E469" t="s">
        <v>71</v>
      </c>
      <c r="F469" t="s">
        <v>12131</v>
      </c>
      <c r="G469">
        <v>3</v>
      </c>
      <c r="H469" s="164">
        <v>6</v>
      </c>
      <c r="I469" s="165">
        <v>8503</v>
      </c>
      <c r="J469" s="165">
        <v>8646</v>
      </c>
      <c r="K469" t="s">
        <v>12128</v>
      </c>
      <c r="L469" t="s">
        <v>8129</v>
      </c>
      <c r="M469" t="s">
        <v>8132</v>
      </c>
      <c r="N469" t="s">
        <v>8257</v>
      </c>
      <c r="O469" t="s">
        <v>12126</v>
      </c>
      <c r="P469" s="1">
        <v>44011</v>
      </c>
    </row>
    <row r="470" spans="1:16" x14ac:dyDescent="0.25">
      <c r="A470" s="1">
        <v>44002</v>
      </c>
      <c r="B470" s="161">
        <v>0.29166666666666669</v>
      </c>
      <c r="C470" s="1">
        <v>44003</v>
      </c>
      <c r="D470" s="161">
        <v>0.29166666666666669</v>
      </c>
      <c r="E470" t="s">
        <v>73</v>
      </c>
      <c r="F470" t="s">
        <v>12145</v>
      </c>
      <c r="G470">
        <v>4</v>
      </c>
      <c r="H470" s="164">
        <v>4</v>
      </c>
      <c r="I470" s="165">
        <v>10662</v>
      </c>
      <c r="J470" s="165">
        <v>10796</v>
      </c>
      <c r="K470" t="s">
        <v>12125</v>
      </c>
      <c r="L470" t="s">
        <v>8129</v>
      </c>
      <c r="M470" t="s">
        <v>8129</v>
      </c>
      <c r="N470" t="s">
        <v>8257</v>
      </c>
      <c r="O470" t="s">
        <v>12126</v>
      </c>
      <c r="P470" s="1">
        <v>44011</v>
      </c>
    </row>
    <row r="471" spans="1:16" x14ac:dyDescent="0.25">
      <c r="A471" s="1">
        <v>44002</v>
      </c>
      <c r="B471" s="161">
        <v>0.29166666666666669</v>
      </c>
      <c r="C471" s="1">
        <v>44002</v>
      </c>
      <c r="D471" s="161">
        <v>0.79166666666666663</v>
      </c>
      <c r="E471" t="s">
        <v>72</v>
      </c>
      <c r="F471" t="s">
        <v>12135</v>
      </c>
      <c r="G471">
        <v>0</v>
      </c>
      <c r="H471" s="164">
        <v>2</v>
      </c>
      <c r="I471" s="165">
        <v>31516</v>
      </c>
      <c r="J471" s="165">
        <v>31516</v>
      </c>
      <c r="K471" t="s">
        <v>12188</v>
      </c>
      <c r="L471" t="s">
        <v>8129</v>
      </c>
      <c r="M471" t="s">
        <v>8129</v>
      </c>
      <c r="N471" t="s">
        <v>8257</v>
      </c>
      <c r="O471" t="s">
        <v>12126</v>
      </c>
      <c r="P471" s="1">
        <v>44011</v>
      </c>
    </row>
    <row r="472" spans="1:16" x14ac:dyDescent="0.25">
      <c r="A472" s="1">
        <v>44003</v>
      </c>
      <c r="B472" s="161">
        <v>0.29166666666666669</v>
      </c>
      <c r="C472" s="1">
        <v>44003</v>
      </c>
      <c r="D472" s="161">
        <v>0.79166666666666663</v>
      </c>
      <c r="E472" t="s">
        <v>19</v>
      </c>
      <c r="F472" t="s">
        <v>12124</v>
      </c>
      <c r="G472">
        <v>3</v>
      </c>
      <c r="H472" s="164">
        <v>6</v>
      </c>
      <c r="I472" s="165">
        <v>8646</v>
      </c>
      <c r="J472" s="165">
        <v>8708</v>
      </c>
      <c r="K472" t="s">
        <v>12128</v>
      </c>
      <c r="L472" t="s">
        <v>12239</v>
      </c>
      <c r="M472" t="s">
        <v>8129</v>
      </c>
      <c r="N472" t="s">
        <v>8257</v>
      </c>
      <c r="O472" t="s">
        <v>12144</v>
      </c>
      <c r="P472" s="1">
        <v>44011</v>
      </c>
    </row>
    <row r="473" spans="1:16" x14ac:dyDescent="0.25">
      <c r="A473" s="1">
        <v>44003</v>
      </c>
      <c r="B473" s="161">
        <v>0.29166666666666669</v>
      </c>
      <c r="C473" s="1">
        <v>44003</v>
      </c>
      <c r="D473" s="161">
        <v>0.29166666666666669</v>
      </c>
      <c r="E473" t="s">
        <v>62</v>
      </c>
      <c r="F473" t="s">
        <v>12191</v>
      </c>
      <c r="G473">
        <v>0</v>
      </c>
      <c r="H473" s="164">
        <v>4</v>
      </c>
      <c r="I473" s="165">
        <v>10796</v>
      </c>
      <c r="J473" s="165">
        <v>10899</v>
      </c>
      <c r="K473" t="s">
        <v>12125</v>
      </c>
      <c r="M473" t="s">
        <v>8129</v>
      </c>
      <c r="N473" t="s">
        <v>8257</v>
      </c>
      <c r="O473" t="s">
        <v>12219</v>
      </c>
      <c r="P473" s="1">
        <v>44011</v>
      </c>
    </row>
    <row r="474" spans="1:16" x14ac:dyDescent="0.25">
      <c r="A474" s="1">
        <v>44003</v>
      </c>
      <c r="B474" s="161">
        <v>0.79166666666666663</v>
      </c>
      <c r="C474" s="1">
        <v>44004</v>
      </c>
      <c r="D474" s="161">
        <v>0.29166666666666669</v>
      </c>
      <c r="E474" t="s">
        <v>8</v>
      </c>
      <c r="F474" t="s">
        <v>12153</v>
      </c>
      <c r="G474">
        <v>1</v>
      </c>
      <c r="H474" s="164">
        <v>6</v>
      </c>
      <c r="I474" s="165">
        <v>8708</v>
      </c>
      <c r="J474" s="165">
        <v>8749</v>
      </c>
      <c r="K474" t="s">
        <v>12128</v>
      </c>
      <c r="L474" t="s">
        <v>12239</v>
      </c>
      <c r="M474" t="s">
        <v>8129</v>
      </c>
      <c r="N474" t="s">
        <v>8257</v>
      </c>
      <c r="O474" t="s">
        <v>12240</v>
      </c>
      <c r="P474" s="1">
        <v>44011</v>
      </c>
    </row>
    <row r="475" spans="1:16" x14ac:dyDescent="0.25">
      <c r="A475" s="1">
        <v>44004</v>
      </c>
      <c r="B475" s="161">
        <v>0.29166666666666669</v>
      </c>
      <c r="C475" s="1"/>
      <c r="D475" s="161"/>
      <c r="E475" t="s">
        <v>72</v>
      </c>
      <c r="F475" t="s">
        <v>12135</v>
      </c>
      <c r="G475">
        <v>2</v>
      </c>
      <c r="H475" s="164">
        <v>6</v>
      </c>
      <c r="I475" s="165">
        <v>8749</v>
      </c>
      <c r="J475" s="165">
        <v>8851</v>
      </c>
      <c r="N475" t="s">
        <v>8257</v>
      </c>
      <c r="O475" t="s">
        <v>12219</v>
      </c>
      <c r="P475" s="1">
        <v>44011</v>
      </c>
    </row>
    <row r="476" spans="1:16" x14ac:dyDescent="0.25">
      <c r="A476" s="1">
        <v>44004</v>
      </c>
      <c r="B476" s="161">
        <v>0.29166666666666669</v>
      </c>
      <c r="C476" s="1">
        <v>44005</v>
      </c>
      <c r="D476" s="161">
        <v>0.29166666666666669</v>
      </c>
      <c r="E476" t="s">
        <v>9</v>
      </c>
      <c r="F476" t="s">
        <v>12129</v>
      </c>
      <c r="G476">
        <v>1</v>
      </c>
      <c r="H476" s="164">
        <v>4</v>
      </c>
      <c r="I476" s="165">
        <v>10899</v>
      </c>
      <c r="J476" s="165">
        <v>11017</v>
      </c>
      <c r="L476" t="s">
        <v>12239</v>
      </c>
      <c r="N476" t="s">
        <v>8257</v>
      </c>
      <c r="O476" t="s">
        <v>12219</v>
      </c>
      <c r="P476" s="1">
        <v>44011</v>
      </c>
    </row>
    <row r="477" spans="1:16" x14ac:dyDescent="0.25">
      <c r="A477" s="1">
        <v>44004</v>
      </c>
      <c r="B477" s="161">
        <v>0.29166666666666669</v>
      </c>
      <c r="C477" s="1">
        <v>44005</v>
      </c>
      <c r="D477" s="161">
        <v>0.29166666666666669</v>
      </c>
      <c r="E477" t="s">
        <v>8158</v>
      </c>
      <c r="F477" t="s">
        <v>12133</v>
      </c>
      <c r="G477">
        <v>1</v>
      </c>
      <c r="H477" s="164">
        <v>2</v>
      </c>
      <c r="I477" s="165">
        <v>31516</v>
      </c>
      <c r="J477" s="165">
        <v>31555</v>
      </c>
      <c r="K477" t="s">
        <v>12175</v>
      </c>
      <c r="L477" t="s">
        <v>8129</v>
      </c>
      <c r="M477" t="s">
        <v>8129</v>
      </c>
      <c r="N477" t="s">
        <v>8257</v>
      </c>
      <c r="O477" t="s">
        <v>12126</v>
      </c>
      <c r="P477" s="1">
        <v>44011</v>
      </c>
    </row>
    <row r="478" spans="1:16" x14ac:dyDescent="0.25">
      <c r="A478" s="1">
        <v>44005</v>
      </c>
      <c r="B478" s="161">
        <v>0.29166666666666669</v>
      </c>
      <c r="C478" s="1">
        <v>44006</v>
      </c>
      <c r="D478" s="161">
        <v>0.29166666666666669</v>
      </c>
      <c r="E478" t="s">
        <v>62</v>
      </c>
      <c r="F478" t="s">
        <v>12191</v>
      </c>
      <c r="G478">
        <v>0</v>
      </c>
      <c r="H478" s="164">
        <v>4</v>
      </c>
      <c r="I478" s="165">
        <v>11017</v>
      </c>
      <c r="J478" s="165">
        <v>11017</v>
      </c>
      <c r="K478" t="s">
        <v>12125</v>
      </c>
      <c r="M478" t="s">
        <v>8129</v>
      </c>
      <c r="N478" t="s">
        <v>8257</v>
      </c>
      <c r="O478" t="s">
        <v>12219</v>
      </c>
      <c r="P478" s="1">
        <v>44011</v>
      </c>
    </row>
    <row r="479" spans="1:16" x14ac:dyDescent="0.25">
      <c r="A479" s="1">
        <v>44006</v>
      </c>
      <c r="B479" s="161">
        <v>0.29166666666666669</v>
      </c>
      <c r="C479" s="1">
        <v>44007</v>
      </c>
      <c r="D479" s="161">
        <v>0.29166666666666669</v>
      </c>
      <c r="E479" t="s">
        <v>71</v>
      </c>
      <c r="F479" t="s">
        <v>12131</v>
      </c>
      <c r="G479">
        <v>1</v>
      </c>
      <c r="H479" s="164">
        <v>6</v>
      </c>
      <c r="I479" s="165">
        <v>8851</v>
      </c>
      <c r="J479" s="165">
        <v>8957</v>
      </c>
      <c r="K479" t="s">
        <v>12128</v>
      </c>
      <c r="L479" t="s">
        <v>8129</v>
      </c>
      <c r="M479" t="s">
        <v>8132</v>
      </c>
      <c r="N479" t="s">
        <v>8257</v>
      </c>
      <c r="O479" t="s">
        <v>12126</v>
      </c>
      <c r="P479" s="1">
        <v>44011</v>
      </c>
    </row>
    <row r="480" spans="1:16" x14ac:dyDescent="0.25">
      <c r="A480" s="1">
        <v>44006</v>
      </c>
      <c r="B480" s="161">
        <v>0.29166666666666669</v>
      </c>
      <c r="C480" s="1">
        <v>44007</v>
      </c>
      <c r="D480" s="161">
        <v>0.29166666666666669</v>
      </c>
      <c r="E480" t="s">
        <v>73</v>
      </c>
      <c r="F480" t="s">
        <v>12145</v>
      </c>
      <c r="G480">
        <v>1</v>
      </c>
      <c r="H480" s="164">
        <v>2</v>
      </c>
      <c r="I480" s="165">
        <v>31516</v>
      </c>
      <c r="J480" s="165">
        <v>31516</v>
      </c>
      <c r="K480" t="s">
        <v>12128</v>
      </c>
      <c r="L480" t="s">
        <v>8129</v>
      </c>
      <c r="M480" t="s">
        <v>8129</v>
      </c>
      <c r="N480" t="s">
        <v>8257</v>
      </c>
      <c r="O480" t="s">
        <v>12126</v>
      </c>
      <c r="P480" s="1">
        <v>44011</v>
      </c>
    </row>
    <row r="481" spans="1:16" x14ac:dyDescent="0.25">
      <c r="A481" s="1">
        <v>44006</v>
      </c>
      <c r="B481" s="161">
        <v>0.29166666666666669</v>
      </c>
      <c r="C481" s="1">
        <v>44007</v>
      </c>
      <c r="D481" s="161">
        <v>0.29166666666666669</v>
      </c>
      <c r="E481" t="s">
        <v>8158</v>
      </c>
      <c r="F481" t="s">
        <v>12133</v>
      </c>
      <c r="G481">
        <v>1</v>
      </c>
      <c r="H481" s="164">
        <v>4</v>
      </c>
      <c r="I481" s="165">
        <v>11060</v>
      </c>
      <c r="J481" s="165">
        <v>11060</v>
      </c>
      <c r="K481" t="s">
        <v>12128</v>
      </c>
      <c r="L481" t="s">
        <v>8129</v>
      </c>
      <c r="M481" t="s">
        <v>8129</v>
      </c>
      <c r="N481" t="s">
        <v>8257</v>
      </c>
      <c r="O481" t="s">
        <v>12126</v>
      </c>
      <c r="P481" s="1">
        <v>44011</v>
      </c>
    </row>
    <row r="482" spans="1:16" x14ac:dyDescent="0.25">
      <c r="A482" s="1">
        <v>44007</v>
      </c>
      <c r="B482" s="161">
        <v>0.29166666666666669</v>
      </c>
      <c r="C482" s="1">
        <v>44007</v>
      </c>
      <c r="D482" s="161">
        <v>0.79166666666666663</v>
      </c>
      <c r="E482" t="s">
        <v>9</v>
      </c>
      <c r="F482" t="s">
        <v>12129</v>
      </c>
      <c r="G482">
        <v>0</v>
      </c>
      <c r="H482" s="164">
        <v>4</v>
      </c>
      <c r="I482" s="165">
        <v>11060</v>
      </c>
      <c r="J482" s="165">
        <v>11060</v>
      </c>
      <c r="K482" t="s">
        <v>12125</v>
      </c>
      <c r="L482" t="s">
        <v>12241</v>
      </c>
      <c r="M482" t="s">
        <v>8129</v>
      </c>
      <c r="N482" t="s">
        <v>8257</v>
      </c>
      <c r="O482" t="s">
        <v>12126</v>
      </c>
      <c r="P482" s="1">
        <v>44011</v>
      </c>
    </row>
    <row r="483" spans="1:16" x14ac:dyDescent="0.25">
      <c r="A483" s="1">
        <v>44007</v>
      </c>
      <c r="B483" s="161">
        <v>0.79166666666666663</v>
      </c>
      <c r="C483" s="1">
        <v>44008</v>
      </c>
      <c r="D483" s="161">
        <v>0.29166666666666669</v>
      </c>
      <c r="E483" t="s">
        <v>7</v>
      </c>
      <c r="F483" t="s">
        <v>12134</v>
      </c>
      <c r="G483">
        <v>0</v>
      </c>
      <c r="H483" s="164">
        <v>4</v>
      </c>
      <c r="I483" s="165">
        <v>11060</v>
      </c>
      <c r="J483" s="165">
        <v>11060</v>
      </c>
      <c r="K483" t="s">
        <v>12125</v>
      </c>
      <c r="L483" t="s">
        <v>8129</v>
      </c>
      <c r="M483" t="s">
        <v>8129</v>
      </c>
      <c r="N483" t="s">
        <v>8257</v>
      </c>
      <c r="O483" t="s">
        <v>12126</v>
      </c>
      <c r="P483" s="1">
        <v>44011</v>
      </c>
    </row>
    <row r="484" spans="1:16" x14ac:dyDescent="0.25">
      <c r="A484" s="1" t="s">
        <v>12242</v>
      </c>
      <c r="B484" s="161">
        <v>0.29166666666666669</v>
      </c>
      <c r="C484" s="1">
        <v>44008</v>
      </c>
      <c r="D484" s="161">
        <v>0.29166666666666669</v>
      </c>
      <c r="E484" t="s">
        <v>72</v>
      </c>
      <c r="F484" t="s">
        <v>12135</v>
      </c>
      <c r="G484">
        <v>0</v>
      </c>
      <c r="H484" s="164">
        <v>6</v>
      </c>
      <c r="I484" s="165">
        <v>8957</v>
      </c>
      <c r="J484" s="165">
        <v>8957</v>
      </c>
      <c r="N484" t="s">
        <v>8257</v>
      </c>
      <c r="O484" t="s">
        <v>12219</v>
      </c>
      <c r="P484" s="1">
        <v>44011</v>
      </c>
    </row>
    <row r="485" spans="1:16" x14ac:dyDescent="0.25">
      <c r="A485" s="1">
        <v>44007</v>
      </c>
      <c r="B485" s="161">
        <v>0.29166666666666669</v>
      </c>
      <c r="C485" s="1">
        <v>44008</v>
      </c>
      <c r="D485" s="161" t="s">
        <v>12230</v>
      </c>
      <c r="E485" t="s">
        <v>10</v>
      </c>
      <c r="F485" t="s">
        <v>12150</v>
      </c>
      <c r="G485">
        <v>0</v>
      </c>
      <c r="H485" s="164">
        <v>2</v>
      </c>
      <c r="I485" s="165">
        <v>31516</v>
      </c>
      <c r="J485" s="165">
        <v>31516</v>
      </c>
      <c r="K485" t="s">
        <v>12132</v>
      </c>
      <c r="L485" t="s">
        <v>8129</v>
      </c>
      <c r="M485" t="s">
        <v>8129</v>
      </c>
      <c r="N485" t="s">
        <v>8257</v>
      </c>
      <c r="O485" t="s">
        <v>12126</v>
      </c>
      <c r="P485" s="1">
        <v>44011</v>
      </c>
    </row>
    <row r="486" spans="1:16" x14ac:dyDescent="0.25">
      <c r="A486" s="1">
        <v>44008</v>
      </c>
      <c r="B486" s="161">
        <v>0.29166666666666669</v>
      </c>
      <c r="C486" s="1">
        <v>44009</v>
      </c>
      <c r="D486" s="161">
        <v>0.29166666666666669</v>
      </c>
      <c r="E486" t="s">
        <v>71</v>
      </c>
      <c r="F486" t="s">
        <v>12131</v>
      </c>
      <c r="G486">
        <v>0</v>
      </c>
      <c r="H486" s="164">
        <v>6</v>
      </c>
      <c r="I486" s="165">
        <v>8957</v>
      </c>
      <c r="J486" s="165">
        <v>8957</v>
      </c>
      <c r="K486" t="s">
        <v>12185</v>
      </c>
      <c r="L486" t="s">
        <v>8129</v>
      </c>
      <c r="M486" t="s">
        <v>8129</v>
      </c>
      <c r="N486" t="s">
        <v>8257</v>
      </c>
      <c r="O486" t="s">
        <v>12126</v>
      </c>
      <c r="P486" s="1">
        <v>44011</v>
      </c>
    </row>
    <row r="487" spans="1:16" x14ac:dyDescent="0.25">
      <c r="A487" s="1">
        <v>44008</v>
      </c>
      <c r="B487" s="161">
        <v>0.29166666666666669</v>
      </c>
      <c r="C487" s="1">
        <v>44009</v>
      </c>
      <c r="D487" s="161">
        <v>0.29166666666666669</v>
      </c>
      <c r="E487" t="s">
        <v>9</v>
      </c>
      <c r="F487" t="s">
        <v>12129</v>
      </c>
      <c r="G487">
        <v>0</v>
      </c>
      <c r="H487" s="164">
        <v>4</v>
      </c>
      <c r="I487" s="165">
        <v>11104</v>
      </c>
      <c r="J487" s="165">
        <v>11104</v>
      </c>
      <c r="K487" t="s">
        <v>12188</v>
      </c>
      <c r="L487" t="s">
        <v>8129</v>
      </c>
      <c r="M487" t="s">
        <v>8129</v>
      </c>
      <c r="N487" t="s">
        <v>8257</v>
      </c>
      <c r="O487" t="s">
        <v>12126</v>
      </c>
      <c r="P487" s="1">
        <v>44011</v>
      </c>
    </row>
    <row r="488" spans="1:16" x14ac:dyDescent="0.25">
      <c r="A488" s="1">
        <v>44008</v>
      </c>
      <c r="B488" s="161">
        <v>0.29166666666666669</v>
      </c>
      <c r="C488" s="1">
        <v>44009</v>
      </c>
      <c r="D488" s="161">
        <v>0.79166666666666663</v>
      </c>
      <c r="E488" t="s">
        <v>10</v>
      </c>
      <c r="F488" t="s">
        <v>12150</v>
      </c>
      <c r="G488">
        <v>0</v>
      </c>
      <c r="H488" s="164">
        <v>2</v>
      </c>
      <c r="I488" s="165">
        <v>31516</v>
      </c>
      <c r="J488" s="165">
        <v>31516</v>
      </c>
      <c r="L488" t="s">
        <v>8129</v>
      </c>
      <c r="M488" t="s">
        <v>8129</v>
      </c>
      <c r="N488" t="s">
        <v>8257</v>
      </c>
      <c r="O488" t="s">
        <v>12219</v>
      </c>
      <c r="P488" s="1">
        <v>44011</v>
      </c>
    </row>
    <row r="489" spans="1:16" x14ac:dyDescent="0.25">
      <c r="A489" s="1">
        <v>44009</v>
      </c>
      <c r="B489" s="161">
        <v>0.29166666666666669</v>
      </c>
      <c r="C489" s="1">
        <v>44010</v>
      </c>
      <c r="D489" s="161">
        <v>0.29166666666666669</v>
      </c>
      <c r="E489" t="s">
        <v>28</v>
      </c>
      <c r="F489" t="s">
        <v>12168</v>
      </c>
      <c r="G489">
        <v>2</v>
      </c>
      <c r="H489" s="164">
        <v>4</v>
      </c>
      <c r="I489" s="165">
        <v>11104</v>
      </c>
      <c r="J489" s="165">
        <v>11254</v>
      </c>
      <c r="N489" t="s">
        <v>8257</v>
      </c>
      <c r="O489" t="s">
        <v>12219</v>
      </c>
      <c r="P489" s="1">
        <v>44011</v>
      </c>
    </row>
    <row r="490" spans="1:16" x14ac:dyDescent="0.25">
      <c r="A490" s="1">
        <v>44009</v>
      </c>
      <c r="B490" s="161">
        <v>0.29166666666666669</v>
      </c>
      <c r="C490" s="1">
        <v>44010</v>
      </c>
      <c r="D490" s="161">
        <v>0.29166666666666669</v>
      </c>
      <c r="E490" t="s">
        <v>24</v>
      </c>
      <c r="F490" t="s">
        <v>12160</v>
      </c>
      <c r="G490">
        <v>1</v>
      </c>
      <c r="H490" s="164">
        <v>6</v>
      </c>
      <c r="I490" s="165">
        <v>8957</v>
      </c>
      <c r="J490" s="165">
        <v>8957</v>
      </c>
      <c r="N490" t="s">
        <v>8257</v>
      </c>
      <c r="O490" t="s">
        <v>12219</v>
      </c>
      <c r="P490" s="1">
        <v>44011</v>
      </c>
    </row>
    <row r="491" spans="1:16" x14ac:dyDescent="0.25">
      <c r="A491" s="1">
        <v>44009</v>
      </c>
      <c r="B491" s="161">
        <v>0.29166666666666669</v>
      </c>
      <c r="C491" s="1">
        <v>44010</v>
      </c>
      <c r="D491" s="161">
        <v>0.29166666666666669</v>
      </c>
      <c r="E491" t="s">
        <v>30</v>
      </c>
      <c r="F491" t="s">
        <v>12201</v>
      </c>
      <c r="G491">
        <v>1</v>
      </c>
      <c r="H491" s="164">
        <v>2</v>
      </c>
      <c r="I491" s="165">
        <v>31516</v>
      </c>
      <c r="J491" s="165">
        <v>31516</v>
      </c>
      <c r="N491" t="s">
        <v>8257</v>
      </c>
      <c r="O491" t="s">
        <v>12219</v>
      </c>
      <c r="P491" s="1">
        <v>44011</v>
      </c>
    </row>
    <row r="492" spans="1:16" x14ac:dyDescent="0.25">
      <c r="A492" s="1">
        <v>44010</v>
      </c>
      <c r="B492" s="161">
        <v>0.29166666666666669</v>
      </c>
      <c r="C492" s="1">
        <v>44011</v>
      </c>
      <c r="D492" s="161">
        <v>0.29166666666666669</v>
      </c>
      <c r="E492" t="s">
        <v>71</v>
      </c>
      <c r="F492" t="s">
        <v>12131</v>
      </c>
      <c r="G492">
        <v>1</v>
      </c>
      <c r="H492" s="164">
        <v>6</v>
      </c>
      <c r="I492" s="165">
        <v>8957</v>
      </c>
      <c r="J492" s="165">
        <v>9002</v>
      </c>
      <c r="K492" t="s">
        <v>12128</v>
      </c>
      <c r="L492" t="s">
        <v>12241</v>
      </c>
      <c r="M492" t="s">
        <v>8129</v>
      </c>
      <c r="N492" t="s">
        <v>8257</v>
      </c>
      <c r="O492" t="s">
        <v>12126</v>
      </c>
      <c r="P492" s="1">
        <v>44011</v>
      </c>
    </row>
    <row r="493" spans="1:16" x14ac:dyDescent="0.25">
      <c r="A493" s="1">
        <v>44010</v>
      </c>
      <c r="B493" s="161">
        <v>0.29166666666666669</v>
      </c>
      <c r="C493" s="1">
        <v>44011</v>
      </c>
      <c r="D493" s="161">
        <v>0.29166666666666669</v>
      </c>
      <c r="E493" t="s">
        <v>73</v>
      </c>
      <c r="F493" t="s">
        <v>12145</v>
      </c>
      <c r="G493">
        <v>0</v>
      </c>
      <c r="H493" s="164">
        <v>4</v>
      </c>
      <c r="I493" s="165">
        <v>11254</v>
      </c>
      <c r="J493" s="165">
        <v>11245</v>
      </c>
      <c r="K493" t="s">
        <v>12188</v>
      </c>
      <c r="L493" t="s">
        <v>8129</v>
      </c>
      <c r="M493" t="s">
        <v>8129</v>
      </c>
      <c r="N493" t="s">
        <v>8257</v>
      </c>
      <c r="O493" t="s">
        <v>12126</v>
      </c>
      <c r="P493" s="1">
        <v>44011</v>
      </c>
    </row>
    <row r="494" spans="1:16" x14ac:dyDescent="0.25">
      <c r="A494" s="1">
        <v>44010</v>
      </c>
      <c r="B494" s="161">
        <v>0.79166666666666663</v>
      </c>
      <c r="C494" s="1">
        <v>44011</v>
      </c>
      <c r="D494" s="161">
        <v>0.29166666666666669</v>
      </c>
      <c r="E494" t="s">
        <v>9</v>
      </c>
      <c r="F494" t="s">
        <v>12129</v>
      </c>
      <c r="G494">
        <v>1</v>
      </c>
      <c r="H494" s="164">
        <v>2</v>
      </c>
      <c r="I494" s="165">
        <v>31516</v>
      </c>
      <c r="J494" s="165">
        <v>31516</v>
      </c>
      <c r="K494" t="s">
        <v>12128</v>
      </c>
      <c r="L494" t="s">
        <v>12241</v>
      </c>
      <c r="M494" t="s">
        <v>8129</v>
      </c>
      <c r="N494" t="s">
        <v>8257</v>
      </c>
      <c r="O494" t="s">
        <v>12126</v>
      </c>
      <c r="P494" s="1">
        <v>44011</v>
      </c>
    </row>
    <row r="495" spans="1:16" x14ac:dyDescent="0.25">
      <c r="A495" s="1">
        <v>44011</v>
      </c>
      <c r="B495" s="161">
        <v>0.29166666666666669</v>
      </c>
      <c r="C495" s="1">
        <v>44012</v>
      </c>
      <c r="D495" s="161">
        <v>0.29166666666666669</v>
      </c>
      <c r="E495" t="s">
        <v>10</v>
      </c>
      <c r="F495" t="s">
        <v>12150</v>
      </c>
      <c r="G495">
        <v>0</v>
      </c>
      <c r="H495" s="164">
        <v>4</v>
      </c>
      <c r="I495" s="165">
        <v>11245</v>
      </c>
      <c r="J495" s="165">
        <v>11264</v>
      </c>
      <c r="K495" t="s">
        <v>12188</v>
      </c>
      <c r="L495" t="s">
        <v>8129</v>
      </c>
      <c r="M495" t="s">
        <v>8129</v>
      </c>
      <c r="N495" t="s">
        <v>8257</v>
      </c>
      <c r="O495" t="s">
        <v>12126</v>
      </c>
      <c r="P495" s="1">
        <v>44018</v>
      </c>
    </row>
    <row r="496" spans="1:16" x14ac:dyDescent="0.25">
      <c r="A496" s="1">
        <v>44011</v>
      </c>
      <c r="B496" s="161">
        <v>0.29166666666666669</v>
      </c>
      <c r="C496" s="1">
        <v>44012</v>
      </c>
      <c r="D496" s="161">
        <v>0.29166666666666669</v>
      </c>
      <c r="E496" t="s">
        <v>72</v>
      </c>
      <c r="F496" t="s">
        <v>12135</v>
      </c>
      <c r="G496">
        <v>1</v>
      </c>
      <c r="H496" s="164">
        <v>6</v>
      </c>
      <c r="I496" s="165">
        <v>9002</v>
      </c>
      <c r="J496" s="165">
        <v>9117</v>
      </c>
      <c r="K496" t="s">
        <v>12128</v>
      </c>
      <c r="L496" t="s">
        <v>12241</v>
      </c>
      <c r="M496" t="s">
        <v>8129</v>
      </c>
      <c r="N496" t="s">
        <v>8257</v>
      </c>
      <c r="O496" t="s">
        <v>12126</v>
      </c>
      <c r="P496" s="1">
        <v>44018</v>
      </c>
    </row>
    <row r="497" spans="1:16" x14ac:dyDescent="0.25">
      <c r="A497" s="1">
        <v>44011</v>
      </c>
      <c r="B497" s="161">
        <v>0.29166666666666669</v>
      </c>
      <c r="C497" s="1">
        <v>44011</v>
      </c>
      <c r="D497" s="161">
        <v>0.79166666666666663</v>
      </c>
      <c r="E497" t="s">
        <v>8158</v>
      </c>
      <c r="F497" t="s">
        <v>12133</v>
      </c>
      <c r="G497">
        <v>1</v>
      </c>
      <c r="H497" s="164">
        <v>2</v>
      </c>
      <c r="I497" s="165">
        <v>31516</v>
      </c>
      <c r="J497" s="165">
        <v>31516</v>
      </c>
      <c r="K497" t="s">
        <v>12128</v>
      </c>
      <c r="L497" t="s">
        <v>8129</v>
      </c>
      <c r="M497" t="s">
        <v>8129</v>
      </c>
      <c r="N497" t="s">
        <v>8257</v>
      </c>
      <c r="O497" t="s">
        <v>12126</v>
      </c>
      <c r="P497" s="1">
        <v>44018</v>
      </c>
    </row>
    <row r="498" spans="1:16" x14ac:dyDescent="0.25">
      <c r="A498" s="1">
        <v>44011</v>
      </c>
      <c r="B498" s="161">
        <v>0.79166666666666663</v>
      </c>
      <c r="C498" s="1">
        <v>44012</v>
      </c>
      <c r="D498" s="161">
        <v>0.29166666666666669</v>
      </c>
      <c r="E498" t="s">
        <v>7</v>
      </c>
      <c r="F498" t="s">
        <v>12134</v>
      </c>
      <c r="G498">
        <v>1</v>
      </c>
      <c r="H498" s="164">
        <v>2</v>
      </c>
      <c r="I498" s="165">
        <v>31516</v>
      </c>
      <c r="J498" s="165">
        <v>31516</v>
      </c>
      <c r="K498" t="s">
        <v>12125</v>
      </c>
      <c r="L498" t="s">
        <v>12241</v>
      </c>
      <c r="M498" t="s">
        <v>8129</v>
      </c>
      <c r="N498" t="s">
        <v>8257</v>
      </c>
      <c r="O498" t="s">
        <v>12126</v>
      </c>
      <c r="P498" s="1">
        <v>44018</v>
      </c>
    </row>
    <row r="499" spans="1:16" x14ac:dyDescent="0.25">
      <c r="A499" s="1">
        <v>44012</v>
      </c>
      <c r="B499" s="161">
        <v>0.29166666666666669</v>
      </c>
      <c r="C499" s="1">
        <v>44013</v>
      </c>
      <c r="D499" s="161">
        <v>0.29166666666666669</v>
      </c>
      <c r="E499" t="s">
        <v>71</v>
      </c>
      <c r="F499" t="s">
        <v>12131</v>
      </c>
      <c r="G499">
        <v>1</v>
      </c>
      <c r="H499" s="164">
        <v>4</v>
      </c>
      <c r="I499" s="165">
        <v>11264</v>
      </c>
      <c r="J499" s="165">
        <v>11283</v>
      </c>
      <c r="K499" t="s">
        <v>12125</v>
      </c>
      <c r="L499" t="s">
        <v>8129</v>
      </c>
      <c r="M499" t="s">
        <v>8132</v>
      </c>
      <c r="N499" t="s">
        <v>8257</v>
      </c>
      <c r="O499" t="s">
        <v>12126</v>
      </c>
      <c r="P499" s="1">
        <v>44018</v>
      </c>
    </row>
    <row r="500" spans="1:16" x14ac:dyDescent="0.25">
      <c r="A500" s="1">
        <v>44012</v>
      </c>
      <c r="B500" s="161">
        <v>0.29166666666666669</v>
      </c>
      <c r="C500" s="1">
        <v>44013</v>
      </c>
      <c r="D500" s="161">
        <v>0.29166666666666669</v>
      </c>
      <c r="E500" t="s">
        <v>9</v>
      </c>
      <c r="F500" t="s">
        <v>12129</v>
      </c>
      <c r="G500">
        <v>1</v>
      </c>
      <c r="H500" s="164">
        <v>6</v>
      </c>
      <c r="I500" s="165">
        <v>9117</v>
      </c>
      <c r="J500" s="165"/>
      <c r="L500" t="s">
        <v>12239</v>
      </c>
      <c r="M500" t="s">
        <v>8132</v>
      </c>
      <c r="N500" t="s">
        <v>8257</v>
      </c>
      <c r="O500" t="s">
        <v>12240</v>
      </c>
      <c r="P500" s="1">
        <v>44018</v>
      </c>
    </row>
    <row r="501" spans="1:16" x14ac:dyDescent="0.25">
      <c r="A501" s="1">
        <v>44012</v>
      </c>
      <c r="B501" s="161">
        <v>0.29166666666666669</v>
      </c>
      <c r="C501" s="1">
        <v>44013</v>
      </c>
      <c r="D501" s="161">
        <v>0.29166666666666669</v>
      </c>
      <c r="E501" t="s">
        <v>8158</v>
      </c>
      <c r="F501" t="s">
        <v>12133</v>
      </c>
      <c r="G501">
        <v>0</v>
      </c>
      <c r="H501" s="164">
        <v>2</v>
      </c>
      <c r="I501" s="165">
        <v>31516</v>
      </c>
      <c r="J501" s="165">
        <v>31584</v>
      </c>
      <c r="K501" t="s">
        <v>12175</v>
      </c>
      <c r="L501" t="s">
        <v>8129</v>
      </c>
      <c r="M501" t="s">
        <v>8129</v>
      </c>
      <c r="N501" t="s">
        <v>8257</v>
      </c>
      <c r="O501" t="s">
        <v>12126</v>
      </c>
      <c r="P501" s="1">
        <v>44018</v>
      </c>
    </row>
    <row r="502" spans="1:16" x14ac:dyDescent="0.25">
      <c r="A502" s="1">
        <v>44013</v>
      </c>
      <c r="B502" s="161">
        <v>0.29166666666666669</v>
      </c>
      <c r="C502" s="1">
        <v>44013</v>
      </c>
      <c r="D502" s="161">
        <v>0.79166666666666663</v>
      </c>
      <c r="E502" t="s">
        <v>73</v>
      </c>
      <c r="F502" t="s">
        <v>12145</v>
      </c>
      <c r="G502">
        <v>0</v>
      </c>
      <c r="H502" s="164">
        <v>4</v>
      </c>
      <c r="I502" s="165">
        <v>11283</v>
      </c>
      <c r="J502" s="165">
        <v>11393</v>
      </c>
      <c r="K502" t="s">
        <v>12185</v>
      </c>
      <c r="L502" t="s">
        <v>8129</v>
      </c>
      <c r="M502" t="s">
        <v>8129</v>
      </c>
      <c r="N502" t="s">
        <v>8257</v>
      </c>
      <c r="O502" t="s">
        <v>12126</v>
      </c>
      <c r="P502" s="1">
        <v>44018</v>
      </c>
    </row>
    <row r="503" spans="1:16" x14ac:dyDescent="0.25">
      <c r="A503" s="1">
        <v>44014</v>
      </c>
      <c r="B503" s="161">
        <v>0.29166666666666669</v>
      </c>
      <c r="C503" s="1">
        <v>44015</v>
      </c>
      <c r="D503" s="161">
        <v>0.29166666666666669</v>
      </c>
      <c r="E503" t="s">
        <v>73</v>
      </c>
      <c r="F503" t="s">
        <v>12145</v>
      </c>
      <c r="G503">
        <v>0</v>
      </c>
      <c r="H503" s="164">
        <v>4</v>
      </c>
      <c r="I503" s="165">
        <v>11393</v>
      </c>
      <c r="J503" s="165">
        <v>11416</v>
      </c>
      <c r="K503" t="s">
        <v>12125</v>
      </c>
      <c r="L503" t="s">
        <v>8129</v>
      </c>
      <c r="M503" t="s">
        <v>8129</v>
      </c>
      <c r="N503" t="s">
        <v>8257</v>
      </c>
      <c r="O503" t="s">
        <v>12126</v>
      </c>
      <c r="P503" s="1">
        <v>44018</v>
      </c>
    </row>
    <row r="504" spans="1:16" x14ac:dyDescent="0.25">
      <c r="A504" s="1">
        <v>44014</v>
      </c>
      <c r="B504" s="161">
        <v>0.29166666666666669</v>
      </c>
      <c r="C504" s="1">
        <v>44015</v>
      </c>
      <c r="D504" s="161">
        <v>0.29166666666666669</v>
      </c>
      <c r="E504" t="s">
        <v>71</v>
      </c>
      <c r="F504" t="s">
        <v>12131</v>
      </c>
      <c r="G504">
        <v>0</v>
      </c>
      <c r="H504" s="164">
        <v>2</v>
      </c>
      <c r="I504" s="165">
        <v>31659</v>
      </c>
      <c r="J504" s="165">
        <v>31674</v>
      </c>
      <c r="K504" t="s">
        <v>12132</v>
      </c>
      <c r="L504" t="s">
        <v>12243</v>
      </c>
      <c r="M504" t="s">
        <v>8129</v>
      </c>
      <c r="N504" t="s">
        <v>8257</v>
      </c>
      <c r="O504" t="s">
        <v>12144</v>
      </c>
      <c r="P504" s="1">
        <v>44018</v>
      </c>
    </row>
    <row r="505" spans="1:16" x14ac:dyDescent="0.25">
      <c r="A505" s="1">
        <v>44015</v>
      </c>
      <c r="B505" s="161">
        <v>0.29166666666666669</v>
      </c>
      <c r="C505" s="1">
        <v>44015</v>
      </c>
      <c r="D505" s="161">
        <v>0.79166666666666663</v>
      </c>
      <c r="E505" t="s">
        <v>45</v>
      </c>
      <c r="F505" t="s">
        <v>12186</v>
      </c>
      <c r="G505">
        <v>0</v>
      </c>
      <c r="H505" s="164">
        <v>4</v>
      </c>
      <c r="I505" s="165">
        <v>11416</v>
      </c>
      <c r="J505" s="165">
        <v>11416</v>
      </c>
      <c r="K505" t="s">
        <v>12188</v>
      </c>
      <c r="L505" t="s">
        <v>8129</v>
      </c>
      <c r="M505" t="s">
        <v>8129</v>
      </c>
      <c r="N505" t="s">
        <v>8257</v>
      </c>
      <c r="O505" t="s">
        <v>12126</v>
      </c>
      <c r="P505" s="1">
        <v>44018</v>
      </c>
    </row>
    <row r="506" spans="1:16" x14ac:dyDescent="0.25">
      <c r="A506" s="1">
        <v>44015</v>
      </c>
      <c r="B506" s="161">
        <v>0.29166666666666669</v>
      </c>
      <c r="C506" s="1">
        <v>44016</v>
      </c>
      <c r="D506" s="161">
        <v>0.79166666666666663</v>
      </c>
      <c r="E506" t="s">
        <v>71</v>
      </c>
      <c r="F506" t="s">
        <v>12131</v>
      </c>
      <c r="G506">
        <v>0</v>
      </c>
      <c r="H506" s="164">
        <v>4</v>
      </c>
      <c r="I506" s="165">
        <v>11416</v>
      </c>
      <c r="J506" s="165">
        <v>11463</v>
      </c>
      <c r="K506" t="s">
        <v>12125</v>
      </c>
      <c r="L506" t="s">
        <v>8129</v>
      </c>
      <c r="M506" t="s">
        <v>8129</v>
      </c>
      <c r="N506" t="s">
        <v>8257</v>
      </c>
      <c r="O506" t="s">
        <v>12126</v>
      </c>
      <c r="P506" s="1">
        <v>44018</v>
      </c>
    </row>
    <row r="507" spans="1:16" x14ac:dyDescent="0.25">
      <c r="A507" s="1">
        <v>44016</v>
      </c>
      <c r="B507" s="161">
        <v>0.29166666666666669</v>
      </c>
      <c r="C507" s="1">
        <v>44017</v>
      </c>
      <c r="D507" s="161">
        <v>0.29166666666666669</v>
      </c>
      <c r="E507" t="s">
        <v>73</v>
      </c>
      <c r="F507" t="s">
        <v>12145</v>
      </c>
      <c r="G507">
        <v>0</v>
      </c>
      <c r="H507" s="164">
        <v>2</v>
      </c>
      <c r="I507" s="165">
        <v>31674</v>
      </c>
      <c r="J507" s="165">
        <v>31709</v>
      </c>
      <c r="K507" t="s">
        <v>12132</v>
      </c>
      <c r="L507" t="s">
        <v>8129</v>
      </c>
      <c r="M507" t="s">
        <v>8129</v>
      </c>
      <c r="N507" t="s">
        <v>8257</v>
      </c>
      <c r="O507" t="s">
        <v>12126</v>
      </c>
      <c r="P507" s="1">
        <v>44018</v>
      </c>
    </row>
    <row r="508" spans="1:16" x14ac:dyDescent="0.25">
      <c r="A508" s="1">
        <v>44017</v>
      </c>
      <c r="B508" s="161" t="s">
        <v>12182</v>
      </c>
      <c r="C508" s="1">
        <v>44017</v>
      </c>
      <c r="D508" s="161" t="s">
        <v>12229</v>
      </c>
      <c r="E508" t="s">
        <v>44</v>
      </c>
      <c r="F508" t="s">
        <v>12138</v>
      </c>
      <c r="G508">
        <v>0</v>
      </c>
      <c r="H508" s="164">
        <v>4</v>
      </c>
      <c r="I508" s="165">
        <v>11542</v>
      </c>
      <c r="J508" s="165">
        <v>11592</v>
      </c>
      <c r="K508" t="s">
        <v>12125</v>
      </c>
      <c r="L508" t="s">
        <v>12241</v>
      </c>
      <c r="M508" t="s">
        <v>8129</v>
      </c>
      <c r="N508" t="s">
        <v>8257</v>
      </c>
      <c r="O508" t="s">
        <v>12126</v>
      </c>
      <c r="P508" s="1">
        <v>44018</v>
      </c>
    </row>
    <row r="509" spans="1:16" x14ac:dyDescent="0.25">
      <c r="A509" s="1">
        <v>44017</v>
      </c>
      <c r="B509" s="161">
        <v>0.29166666666666669</v>
      </c>
      <c r="C509" s="1">
        <v>44018</v>
      </c>
      <c r="D509" s="161">
        <v>0.29166666666666669</v>
      </c>
      <c r="E509" t="s">
        <v>72</v>
      </c>
      <c r="F509" t="s">
        <v>12135</v>
      </c>
      <c r="G509">
        <v>0</v>
      </c>
      <c r="H509" s="164">
        <v>2</v>
      </c>
      <c r="I509" s="165">
        <v>31709</v>
      </c>
      <c r="J509" s="165">
        <v>31709</v>
      </c>
      <c r="K509" t="s">
        <v>12188</v>
      </c>
      <c r="L509" t="s">
        <v>12241</v>
      </c>
      <c r="M509" t="s">
        <v>8129</v>
      </c>
      <c r="N509" t="s">
        <v>8257</v>
      </c>
      <c r="O509" t="s">
        <v>12126</v>
      </c>
      <c r="P509" s="1">
        <v>44018</v>
      </c>
    </row>
    <row r="510" spans="1:16" x14ac:dyDescent="0.25">
      <c r="A510" s="1">
        <v>44017</v>
      </c>
      <c r="B510" s="161">
        <v>0.79166666666666663</v>
      </c>
      <c r="C510" s="1">
        <v>44019</v>
      </c>
      <c r="D510" s="161">
        <v>0.29166666666666669</v>
      </c>
      <c r="E510" t="s">
        <v>71</v>
      </c>
      <c r="F510" t="s">
        <v>12131</v>
      </c>
      <c r="G510">
        <v>0</v>
      </c>
      <c r="H510" s="164">
        <v>4</v>
      </c>
      <c r="I510" s="165">
        <v>11616</v>
      </c>
      <c r="J510" s="165">
        <v>11960</v>
      </c>
      <c r="K510" t="s">
        <v>12139</v>
      </c>
      <c r="L510" t="s">
        <v>8129</v>
      </c>
      <c r="M510" t="s">
        <v>8132</v>
      </c>
      <c r="N510" t="s">
        <v>8257</v>
      </c>
      <c r="O510" t="s">
        <v>12126</v>
      </c>
      <c r="P510" s="1">
        <v>44018</v>
      </c>
    </row>
    <row r="511" spans="1:16" x14ac:dyDescent="0.25">
      <c r="A511" s="1">
        <v>44018</v>
      </c>
      <c r="B511" s="161">
        <v>0.29166666666666669</v>
      </c>
      <c r="C511" s="1">
        <v>44019</v>
      </c>
      <c r="D511" s="161">
        <v>0.29166666666666669</v>
      </c>
      <c r="E511" t="s">
        <v>73</v>
      </c>
      <c r="F511" t="s">
        <v>12145</v>
      </c>
      <c r="G511">
        <v>0</v>
      </c>
      <c r="H511" s="164">
        <v>2</v>
      </c>
      <c r="I511" s="165">
        <v>31709</v>
      </c>
      <c r="J511" s="165">
        <v>31748</v>
      </c>
      <c r="K511" t="s">
        <v>12125</v>
      </c>
      <c r="L511" t="s">
        <v>8129</v>
      </c>
      <c r="M511" t="s">
        <v>8129</v>
      </c>
      <c r="N511" t="s">
        <v>8257</v>
      </c>
      <c r="O511" t="s">
        <v>12126</v>
      </c>
      <c r="P511" s="1">
        <v>44018</v>
      </c>
    </row>
    <row r="512" spans="1:16" x14ac:dyDescent="0.25">
      <c r="A512" s="1">
        <v>44019</v>
      </c>
      <c r="B512" s="161">
        <v>0.29166666666666669</v>
      </c>
      <c r="C512" s="1">
        <v>44020</v>
      </c>
      <c r="D512" s="161">
        <v>0.29166666666666669</v>
      </c>
      <c r="E512" t="s">
        <v>72</v>
      </c>
      <c r="F512" t="s">
        <v>12135</v>
      </c>
      <c r="G512">
        <v>0</v>
      </c>
      <c r="H512" s="164">
        <v>4</v>
      </c>
      <c r="I512" s="165">
        <v>11960</v>
      </c>
      <c r="J512" s="165">
        <v>11996</v>
      </c>
      <c r="K512" t="s">
        <v>12125</v>
      </c>
      <c r="L512" t="s">
        <v>12241</v>
      </c>
      <c r="M512" t="s">
        <v>8129</v>
      </c>
      <c r="N512" t="s">
        <v>8257</v>
      </c>
      <c r="O512" t="s">
        <v>12126</v>
      </c>
      <c r="P512" s="1">
        <v>44035</v>
      </c>
    </row>
    <row r="513" spans="1:16" x14ac:dyDescent="0.25">
      <c r="A513" s="1">
        <v>44019</v>
      </c>
      <c r="B513" s="161">
        <v>0.29166666666666669</v>
      </c>
      <c r="C513" s="1">
        <v>44020</v>
      </c>
      <c r="D513" s="161">
        <v>0.29166666666666669</v>
      </c>
      <c r="E513" t="s">
        <v>10</v>
      </c>
      <c r="F513" t="s">
        <v>12150</v>
      </c>
      <c r="G513">
        <v>0</v>
      </c>
      <c r="H513" s="164">
        <v>2</v>
      </c>
      <c r="I513" s="165">
        <v>31748</v>
      </c>
      <c r="J513" s="165">
        <v>31748</v>
      </c>
      <c r="K513" t="s">
        <v>12175</v>
      </c>
      <c r="L513" t="s">
        <v>8129</v>
      </c>
      <c r="M513" t="s">
        <v>8129</v>
      </c>
      <c r="N513" t="s">
        <v>8257</v>
      </c>
      <c r="O513" t="s">
        <v>12126</v>
      </c>
      <c r="P513" s="1">
        <v>44035</v>
      </c>
    </row>
    <row r="514" spans="1:16" x14ac:dyDescent="0.25">
      <c r="A514" s="1">
        <v>44020</v>
      </c>
      <c r="B514" s="161">
        <v>0.29166666666666669</v>
      </c>
      <c r="C514" s="1">
        <v>44021</v>
      </c>
      <c r="D514" s="161">
        <v>0.29166666666666669</v>
      </c>
      <c r="E514" t="s">
        <v>9</v>
      </c>
      <c r="F514" t="s">
        <v>12129</v>
      </c>
      <c r="G514">
        <v>0</v>
      </c>
      <c r="H514" s="164">
        <v>4</v>
      </c>
      <c r="I514" s="165">
        <v>11996</v>
      </c>
      <c r="J514" s="165">
        <v>12167</v>
      </c>
      <c r="K514" t="s">
        <v>12125</v>
      </c>
      <c r="L514" t="s">
        <v>12241</v>
      </c>
      <c r="M514" t="s">
        <v>8129</v>
      </c>
      <c r="N514" t="s">
        <v>8257</v>
      </c>
      <c r="O514" t="s">
        <v>12126</v>
      </c>
      <c r="P514" s="1">
        <v>44035</v>
      </c>
    </row>
    <row r="515" spans="1:16" x14ac:dyDescent="0.25">
      <c r="A515" s="1">
        <v>44020</v>
      </c>
      <c r="B515" s="161">
        <v>0.29166666666666669</v>
      </c>
      <c r="C515" s="1">
        <v>44021</v>
      </c>
      <c r="D515" s="161">
        <v>0.29166666666666669</v>
      </c>
      <c r="E515" t="s">
        <v>8158</v>
      </c>
      <c r="F515" t="s">
        <v>12133</v>
      </c>
      <c r="G515">
        <v>0</v>
      </c>
      <c r="H515" s="164">
        <v>2</v>
      </c>
      <c r="I515" s="165">
        <v>31748</v>
      </c>
      <c r="J515" s="165">
        <v>31748</v>
      </c>
      <c r="K515" t="s">
        <v>12132</v>
      </c>
      <c r="L515" t="s">
        <v>8129</v>
      </c>
      <c r="M515" t="s">
        <v>8129</v>
      </c>
      <c r="N515" t="s">
        <v>8257</v>
      </c>
      <c r="O515" t="s">
        <v>12126</v>
      </c>
      <c r="P515" s="1">
        <v>44035</v>
      </c>
    </row>
    <row r="516" spans="1:16" x14ac:dyDescent="0.25">
      <c r="A516" s="1">
        <v>44020</v>
      </c>
      <c r="B516" s="161">
        <v>0.79166666666666663</v>
      </c>
      <c r="C516" s="1">
        <v>44021</v>
      </c>
      <c r="D516" s="161">
        <v>0.29166666666666669</v>
      </c>
      <c r="E516" t="s">
        <v>7</v>
      </c>
      <c r="F516" t="s">
        <v>12134</v>
      </c>
      <c r="G516">
        <v>0</v>
      </c>
      <c r="H516" s="164">
        <v>2</v>
      </c>
      <c r="I516" s="165">
        <v>31748</v>
      </c>
      <c r="J516" s="165">
        <v>31478</v>
      </c>
      <c r="K516" t="s">
        <v>12132</v>
      </c>
      <c r="L516" t="s">
        <v>8129</v>
      </c>
      <c r="M516" t="s">
        <v>8129</v>
      </c>
      <c r="N516" t="s">
        <v>8257</v>
      </c>
      <c r="O516" t="s">
        <v>12126</v>
      </c>
      <c r="P516" s="1">
        <v>44035</v>
      </c>
    </row>
    <row r="517" spans="1:16" x14ac:dyDescent="0.25">
      <c r="A517" s="1">
        <v>44022</v>
      </c>
      <c r="B517" s="161">
        <v>0.29166666666666669</v>
      </c>
      <c r="C517" s="1">
        <v>44023</v>
      </c>
      <c r="D517" s="161">
        <v>0.29166666666666669</v>
      </c>
      <c r="E517" t="s">
        <v>71</v>
      </c>
      <c r="F517" t="s">
        <v>12131</v>
      </c>
      <c r="G517">
        <v>0</v>
      </c>
      <c r="H517" s="164">
        <v>4</v>
      </c>
      <c r="I517" s="165">
        <v>12167</v>
      </c>
      <c r="J517" s="165">
        <v>12399</v>
      </c>
      <c r="K517" t="s">
        <v>12139</v>
      </c>
      <c r="L517" t="s">
        <v>12244</v>
      </c>
      <c r="M517" t="s">
        <v>8132</v>
      </c>
      <c r="N517" t="s">
        <v>8257</v>
      </c>
      <c r="O517" t="s">
        <v>12240</v>
      </c>
      <c r="P517" s="1">
        <v>44035</v>
      </c>
    </row>
    <row r="518" spans="1:16" x14ac:dyDescent="0.25">
      <c r="A518" s="1">
        <v>44022</v>
      </c>
      <c r="B518" s="161">
        <v>0.29166666666666669</v>
      </c>
      <c r="C518" s="1">
        <v>44023</v>
      </c>
      <c r="D518" s="161">
        <v>0.29166666666666669</v>
      </c>
      <c r="E518" t="s">
        <v>73</v>
      </c>
      <c r="F518" t="s">
        <v>12145</v>
      </c>
      <c r="G518">
        <v>0</v>
      </c>
      <c r="H518" s="164">
        <v>2</v>
      </c>
      <c r="I518" s="165">
        <v>31796</v>
      </c>
      <c r="J518" s="165">
        <v>31857</v>
      </c>
      <c r="K518" t="s">
        <v>12125</v>
      </c>
      <c r="L518" t="s">
        <v>8129</v>
      </c>
      <c r="M518" t="s">
        <v>8132</v>
      </c>
      <c r="N518" t="s">
        <v>8257</v>
      </c>
      <c r="O518" t="s">
        <v>12126</v>
      </c>
      <c r="P518" s="1">
        <v>44035</v>
      </c>
    </row>
    <row r="519" spans="1:16" x14ac:dyDescent="0.25">
      <c r="A519" s="1">
        <v>44022</v>
      </c>
      <c r="B519" s="161">
        <v>0.29166666666666669</v>
      </c>
      <c r="C519" s="1">
        <v>44023</v>
      </c>
      <c r="D519" s="161">
        <v>0.29166666666666669</v>
      </c>
      <c r="E519" t="s">
        <v>8158</v>
      </c>
      <c r="F519" t="s">
        <v>12133</v>
      </c>
      <c r="G519">
        <v>0</v>
      </c>
      <c r="H519" s="164">
        <v>3</v>
      </c>
      <c r="I519" s="165">
        <v>23943</v>
      </c>
      <c r="J519" s="165">
        <v>23943</v>
      </c>
      <c r="K519" t="s">
        <v>12245</v>
      </c>
      <c r="L519" t="s">
        <v>8129</v>
      </c>
      <c r="M519" t="s">
        <v>8132</v>
      </c>
      <c r="N519" t="s">
        <v>8257</v>
      </c>
      <c r="O519" t="s">
        <v>12126</v>
      </c>
      <c r="P519" s="1">
        <v>44035</v>
      </c>
    </row>
    <row r="520" spans="1:16" x14ac:dyDescent="0.25">
      <c r="A520" s="1">
        <v>44023</v>
      </c>
      <c r="B520" s="161">
        <v>0.29166666666666669</v>
      </c>
      <c r="C520" s="1">
        <v>44024</v>
      </c>
      <c r="D520" s="161">
        <v>0.29166666666666669</v>
      </c>
      <c r="E520" t="s">
        <v>7</v>
      </c>
      <c r="F520" t="s">
        <v>12134</v>
      </c>
      <c r="G520">
        <v>0</v>
      </c>
      <c r="H520" s="164">
        <v>2</v>
      </c>
      <c r="I520" s="165">
        <v>31857</v>
      </c>
      <c r="J520" s="165">
        <v>31857</v>
      </c>
      <c r="K520" t="s">
        <v>12132</v>
      </c>
      <c r="L520" t="s">
        <v>12241</v>
      </c>
      <c r="M520" t="s">
        <v>8129</v>
      </c>
      <c r="N520" t="s">
        <v>8257</v>
      </c>
      <c r="O520" t="s">
        <v>12126</v>
      </c>
      <c r="P520" s="1">
        <v>44035</v>
      </c>
    </row>
    <row r="521" spans="1:16" x14ac:dyDescent="0.25">
      <c r="A521" s="1">
        <v>44023</v>
      </c>
      <c r="B521" s="161">
        <v>0.29166666666666669</v>
      </c>
      <c r="C521" s="1">
        <v>44024</v>
      </c>
      <c r="D521" s="161">
        <v>0.29166666666666669</v>
      </c>
      <c r="E521" t="s">
        <v>65</v>
      </c>
      <c r="F521" t="s">
        <v>12152</v>
      </c>
      <c r="G521">
        <v>1</v>
      </c>
      <c r="H521" s="164">
        <v>4</v>
      </c>
      <c r="I521" s="165">
        <v>12399</v>
      </c>
      <c r="J521" s="165">
        <v>12447</v>
      </c>
      <c r="K521" t="s">
        <v>12125</v>
      </c>
      <c r="L521" t="s">
        <v>12241</v>
      </c>
      <c r="M521" t="s">
        <v>8129</v>
      </c>
      <c r="N521" t="s">
        <v>8257</v>
      </c>
      <c r="O521" t="s">
        <v>12126</v>
      </c>
      <c r="P521" s="1">
        <v>44035</v>
      </c>
    </row>
    <row r="522" spans="1:16" x14ac:dyDescent="0.25">
      <c r="A522" s="1">
        <v>44023</v>
      </c>
      <c r="B522" s="161">
        <v>0.29166666666666669</v>
      </c>
      <c r="C522" s="1">
        <v>44024</v>
      </c>
      <c r="D522" s="161">
        <v>0.29166666666666669</v>
      </c>
      <c r="E522" t="s">
        <v>10</v>
      </c>
      <c r="F522" t="s">
        <v>12150</v>
      </c>
      <c r="G522">
        <v>0</v>
      </c>
      <c r="H522" s="164">
        <v>3</v>
      </c>
      <c r="I522" s="165">
        <v>23943</v>
      </c>
      <c r="J522" s="165">
        <v>23943</v>
      </c>
      <c r="K522" t="s">
        <v>12245</v>
      </c>
      <c r="L522" t="s">
        <v>12241</v>
      </c>
      <c r="M522" t="s">
        <v>8129</v>
      </c>
      <c r="N522" t="s">
        <v>8257</v>
      </c>
      <c r="O522" t="s">
        <v>12126</v>
      </c>
      <c r="P522" s="1">
        <v>44035</v>
      </c>
    </row>
    <row r="523" spans="1:16" x14ac:dyDescent="0.25">
      <c r="A523" s="1">
        <v>44024</v>
      </c>
      <c r="B523" s="161">
        <v>0.29166666666666669</v>
      </c>
      <c r="C523" s="1">
        <v>44025</v>
      </c>
      <c r="D523" s="161">
        <v>0.29166666666666669</v>
      </c>
      <c r="E523" t="s">
        <v>9</v>
      </c>
      <c r="F523" t="s">
        <v>12129</v>
      </c>
      <c r="G523">
        <v>0</v>
      </c>
      <c r="H523" s="164">
        <v>4</v>
      </c>
      <c r="I523" s="165">
        <v>12447</v>
      </c>
      <c r="J523" s="165">
        <v>12610</v>
      </c>
      <c r="K523" t="s">
        <v>12125</v>
      </c>
      <c r="L523" t="s">
        <v>12241</v>
      </c>
      <c r="M523" t="s">
        <v>8129</v>
      </c>
      <c r="N523" t="s">
        <v>8257</v>
      </c>
      <c r="O523" t="s">
        <v>12126</v>
      </c>
      <c r="P523" s="1">
        <v>44035</v>
      </c>
    </row>
    <row r="524" spans="1:16" x14ac:dyDescent="0.25">
      <c r="A524" s="1">
        <v>44024</v>
      </c>
      <c r="B524" s="161">
        <v>0.29166666666666669</v>
      </c>
      <c r="C524" s="1">
        <v>44025</v>
      </c>
      <c r="D524" s="161">
        <v>0.29166666666666669</v>
      </c>
      <c r="E524" t="s">
        <v>73</v>
      </c>
      <c r="F524" t="s">
        <v>12145</v>
      </c>
      <c r="G524">
        <v>0</v>
      </c>
      <c r="H524" s="164">
        <v>2</v>
      </c>
      <c r="I524" s="165">
        <v>31857</v>
      </c>
      <c r="J524" s="165">
        <v>31992</v>
      </c>
      <c r="K524" t="s">
        <v>12132</v>
      </c>
      <c r="L524" t="s">
        <v>12241</v>
      </c>
      <c r="M524" t="s">
        <v>8129</v>
      </c>
      <c r="N524" t="s">
        <v>8257</v>
      </c>
      <c r="O524" t="s">
        <v>12126</v>
      </c>
      <c r="P524" s="1">
        <v>44035</v>
      </c>
    </row>
    <row r="525" spans="1:16" x14ac:dyDescent="0.25">
      <c r="A525" s="1">
        <v>44024</v>
      </c>
      <c r="B525" s="161">
        <v>0.29166666666666669</v>
      </c>
      <c r="C525" s="1">
        <v>44025</v>
      </c>
      <c r="D525" s="161">
        <v>0.29166666666666669</v>
      </c>
      <c r="E525" t="s">
        <v>71</v>
      </c>
      <c r="F525" t="s">
        <v>12131</v>
      </c>
      <c r="G525">
        <v>0</v>
      </c>
      <c r="H525" s="164">
        <v>3</v>
      </c>
      <c r="I525" s="165">
        <v>23943</v>
      </c>
      <c r="J525" s="165">
        <v>23943</v>
      </c>
      <c r="K525" t="s">
        <v>12125</v>
      </c>
      <c r="L525" t="s">
        <v>12241</v>
      </c>
      <c r="M525" t="s">
        <v>8129</v>
      </c>
      <c r="N525" t="s">
        <v>8257</v>
      </c>
      <c r="O525" t="s">
        <v>12126</v>
      </c>
      <c r="P525" s="1">
        <v>44035</v>
      </c>
    </row>
    <row r="526" spans="1:16" x14ac:dyDescent="0.25">
      <c r="A526" s="1">
        <v>44025</v>
      </c>
      <c r="B526" s="161">
        <v>0.29166666666666669</v>
      </c>
      <c r="C526" s="1">
        <v>44026</v>
      </c>
      <c r="D526" s="161">
        <v>0.29166666666666669</v>
      </c>
      <c r="E526" t="s">
        <v>68</v>
      </c>
      <c r="F526" t="s">
        <v>12137</v>
      </c>
      <c r="G526">
        <v>0</v>
      </c>
      <c r="H526" s="164">
        <v>4</v>
      </c>
      <c r="I526" s="165">
        <v>12610</v>
      </c>
      <c r="J526" s="165">
        <v>12657</v>
      </c>
      <c r="K526" t="s">
        <v>12175</v>
      </c>
      <c r="L526" t="s">
        <v>12241</v>
      </c>
      <c r="M526" t="s">
        <v>8129</v>
      </c>
      <c r="N526" t="s">
        <v>8257</v>
      </c>
      <c r="O526" t="s">
        <v>12126</v>
      </c>
      <c r="P526" s="1">
        <v>44035</v>
      </c>
    </row>
    <row r="527" spans="1:16" x14ac:dyDescent="0.25">
      <c r="A527" s="1">
        <v>44025</v>
      </c>
      <c r="B527" s="161">
        <v>0.29166666666666669</v>
      </c>
      <c r="C527" s="1">
        <v>44026</v>
      </c>
      <c r="D527" s="161">
        <v>0.29166666666666669</v>
      </c>
      <c r="E527" t="s">
        <v>72</v>
      </c>
      <c r="F527" t="s">
        <v>12135</v>
      </c>
      <c r="G527">
        <v>0</v>
      </c>
      <c r="H527" s="164">
        <v>2</v>
      </c>
      <c r="I527" s="165">
        <v>31992</v>
      </c>
      <c r="J527" s="165">
        <v>32027</v>
      </c>
      <c r="K527" t="s">
        <v>12125</v>
      </c>
      <c r="L527" t="s">
        <v>12241</v>
      </c>
      <c r="M527" t="s">
        <v>8129</v>
      </c>
      <c r="N527" t="s">
        <v>8257</v>
      </c>
      <c r="O527" t="s">
        <v>12126</v>
      </c>
      <c r="P527" s="1">
        <v>44035</v>
      </c>
    </row>
    <row r="528" spans="1:16" x14ac:dyDescent="0.25">
      <c r="A528" s="1">
        <v>44025</v>
      </c>
      <c r="B528" s="161">
        <v>0.79166666666666663</v>
      </c>
      <c r="C528" s="1">
        <v>44026</v>
      </c>
      <c r="D528" s="161">
        <v>0.29166666666666669</v>
      </c>
      <c r="E528" t="s">
        <v>21</v>
      </c>
      <c r="F528" t="s">
        <v>12155</v>
      </c>
      <c r="G528">
        <v>0</v>
      </c>
      <c r="H528" s="164">
        <v>3</v>
      </c>
      <c r="I528" s="165">
        <v>23943</v>
      </c>
      <c r="J528" s="165">
        <v>23943</v>
      </c>
      <c r="K528" t="s">
        <v>12132</v>
      </c>
      <c r="L528" t="s">
        <v>12241</v>
      </c>
      <c r="M528" t="s">
        <v>8129</v>
      </c>
      <c r="N528" t="s">
        <v>8257</v>
      </c>
      <c r="O528" t="s">
        <v>12126</v>
      </c>
      <c r="P528" s="1">
        <v>44035</v>
      </c>
    </row>
    <row r="529" spans="1:16" x14ac:dyDescent="0.25">
      <c r="A529" s="1">
        <v>44026</v>
      </c>
      <c r="B529" s="161">
        <v>0.29166666666666669</v>
      </c>
      <c r="C529" s="1">
        <v>44027</v>
      </c>
      <c r="D529" s="161">
        <v>0.29166666666666669</v>
      </c>
      <c r="E529" t="s">
        <v>73</v>
      </c>
      <c r="F529" t="s">
        <v>12145</v>
      </c>
      <c r="G529">
        <v>0</v>
      </c>
      <c r="H529" s="164">
        <v>4</v>
      </c>
      <c r="I529" s="165">
        <v>12657</v>
      </c>
      <c r="J529" s="165">
        <v>12769</v>
      </c>
      <c r="K529" t="s">
        <v>12125</v>
      </c>
      <c r="L529" t="s">
        <v>8129</v>
      </c>
      <c r="M529" t="s">
        <v>8132</v>
      </c>
      <c r="N529" t="s">
        <v>8257</v>
      </c>
      <c r="O529" t="s">
        <v>12126</v>
      </c>
      <c r="P529" s="1">
        <v>44035</v>
      </c>
    </row>
    <row r="530" spans="1:16" x14ac:dyDescent="0.25">
      <c r="A530" s="1">
        <v>44026</v>
      </c>
      <c r="B530" s="161">
        <v>0.29166666666666669</v>
      </c>
      <c r="C530" s="1">
        <v>44027</v>
      </c>
      <c r="D530" s="161">
        <v>0.29166666666666669</v>
      </c>
      <c r="E530" t="s">
        <v>71</v>
      </c>
      <c r="F530" t="s">
        <v>12131</v>
      </c>
      <c r="G530">
        <v>0</v>
      </c>
      <c r="H530" s="164">
        <v>2</v>
      </c>
      <c r="I530" s="165">
        <v>32027</v>
      </c>
      <c r="J530" s="165">
        <v>32048</v>
      </c>
      <c r="K530" t="s">
        <v>12185</v>
      </c>
      <c r="L530" t="s">
        <v>8129</v>
      </c>
      <c r="M530" t="s">
        <v>8129</v>
      </c>
      <c r="N530" t="s">
        <v>8257</v>
      </c>
      <c r="O530" t="s">
        <v>12126</v>
      </c>
      <c r="P530" s="1">
        <v>44035</v>
      </c>
    </row>
    <row r="531" spans="1:16" x14ac:dyDescent="0.25">
      <c r="A531" s="1">
        <v>44027</v>
      </c>
      <c r="B531" s="161">
        <v>0.29166666666666669</v>
      </c>
      <c r="C531" s="1">
        <v>44028</v>
      </c>
      <c r="D531" s="161">
        <v>0.29166666666666669</v>
      </c>
      <c r="E531" t="s">
        <v>10</v>
      </c>
      <c r="F531" t="s">
        <v>12150</v>
      </c>
      <c r="G531">
        <v>1</v>
      </c>
      <c r="H531" s="164">
        <v>4</v>
      </c>
      <c r="I531" s="165">
        <v>12769</v>
      </c>
      <c r="J531" s="165">
        <v>12789</v>
      </c>
      <c r="K531" t="s">
        <v>12245</v>
      </c>
      <c r="L531" t="s">
        <v>8129</v>
      </c>
      <c r="M531" t="s">
        <v>8129</v>
      </c>
      <c r="N531" t="s">
        <v>8257</v>
      </c>
      <c r="O531" t="s">
        <v>12126</v>
      </c>
      <c r="P531" s="1">
        <v>44035</v>
      </c>
    </row>
    <row r="532" spans="1:16" x14ac:dyDescent="0.25">
      <c r="A532" s="1">
        <v>44027</v>
      </c>
      <c r="B532" s="161">
        <v>0.29166666666666669</v>
      </c>
      <c r="C532" s="1">
        <v>44028</v>
      </c>
      <c r="D532" s="161">
        <v>0.29166666666666669</v>
      </c>
      <c r="E532" t="s">
        <v>8158</v>
      </c>
      <c r="F532" t="s">
        <v>12133</v>
      </c>
      <c r="G532">
        <v>1</v>
      </c>
      <c r="H532" s="164">
        <v>2</v>
      </c>
      <c r="I532" s="165">
        <v>32048</v>
      </c>
      <c r="J532" s="165">
        <v>32065</v>
      </c>
      <c r="K532" t="s">
        <v>12132</v>
      </c>
      <c r="L532" t="s">
        <v>8129</v>
      </c>
      <c r="M532" t="s">
        <v>8129</v>
      </c>
      <c r="N532" t="s">
        <v>8257</v>
      </c>
      <c r="O532" t="s">
        <v>12126</v>
      </c>
      <c r="P532" s="1">
        <v>44035</v>
      </c>
    </row>
    <row r="533" spans="1:16" x14ac:dyDescent="0.25">
      <c r="A533" s="1">
        <v>44027</v>
      </c>
      <c r="B533" s="161">
        <v>0.79166666666666663</v>
      </c>
      <c r="C533" s="1">
        <v>44028</v>
      </c>
      <c r="D533" s="161">
        <v>0.29166666666666669</v>
      </c>
      <c r="E533" t="s">
        <v>7</v>
      </c>
      <c r="F533" t="s">
        <v>12134</v>
      </c>
      <c r="G533">
        <v>1</v>
      </c>
      <c r="H533" s="164">
        <v>3</v>
      </c>
      <c r="I533" s="165">
        <v>23943</v>
      </c>
      <c r="J533" s="165">
        <v>24035</v>
      </c>
      <c r="K533" t="s">
        <v>12125</v>
      </c>
      <c r="L533" t="s">
        <v>8129</v>
      </c>
      <c r="M533" t="s">
        <v>8129</v>
      </c>
      <c r="N533" t="s">
        <v>8257</v>
      </c>
      <c r="O533" t="s">
        <v>12126</v>
      </c>
      <c r="P533" s="1">
        <v>44035</v>
      </c>
    </row>
    <row r="534" spans="1:16" x14ac:dyDescent="0.25">
      <c r="A534" s="1">
        <v>44028</v>
      </c>
      <c r="B534" s="161">
        <v>0.29166666666666669</v>
      </c>
      <c r="C534" s="1">
        <v>44029</v>
      </c>
      <c r="D534" s="161">
        <v>0.29166666666666669</v>
      </c>
      <c r="E534" t="s">
        <v>71</v>
      </c>
      <c r="F534" t="s">
        <v>12131</v>
      </c>
      <c r="G534">
        <v>0</v>
      </c>
      <c r="H534" s="164">
        <v>4</v>
      </c>
      <c r="I534" s="165">
        <v>12789</v>
      </c>
      <c r="J534" s="165">
        <v>12937</v>
      </c>
      <c r="K534" t="s">
        <v>12125</v>
      </c>
      <c r="L534" t="s">
        <v>8129</v>
      </c>
      <c r="M534" t="s">
        <v>8129</v>
      </c>
      <c r="N534" t="s">
        <v>8257</v>
      </c>
      <c r="O534" t="s">
        <v>12126</v>
      </c>
      <c r="P534" s="1">
        <v>44035</v>
      </c>
    </row>
    <row r="535" spans="1:16" x14ac:dyDescent="0.25">
      <c r="A535" s="1">
        <v>44028</v>
      </c>
      <c r="B535" s="161">
        <v>0.29166666666666669</v>
      </c>
      <c r="C535" s="1">
        <v>44029</v>
      </c>
      <c r="D535" s="161">
        <v>0.29166666666666669</v>
      </c>
      <c r="E535" t="s">
        <v>16</v>
      </c>
      <c r="F535" t="s">
        <v>12130</v>
      </c>
      <c r="G535">
        <v>0</v>
      </c>
      <c r="H535" s="164">
        <v>2</v>
      </c>
      <c r="I535" s="165">
        <v>32065</v>
      </c>
      <c r="J535" s="165">
        <v>32065</v>
      </c>
      <c r="K535" t="s">
        <v>12125</v>
      </c>
      <c r="L535" t="s">
        <v>8129</v>
      </c>
      <c r="M535" t="s">
        <v>8129</v>
      </c>
      <c r="N535" t="s">
        <v>8257</v>
      </c>
      <c r="O535" t="s">
        <v>12126</v>
      </c>
      <c r="P535" s="1">
        <v>44035</v>
      </c>
    </row>
    <row r="536" spans="1:16" x14ac:dyDescent="0.25">
      <c r="A536" s="1">
        <v>44028</v>
      </c>
      <c r="B536" s="161">
        <v>0.29166666666666669</v>
      </c>
      <c r="C536" s="1">
        <v>44029</v>
      </c>
      <c r="D536" s="161">
        <v>0.29166666666666669</v>
      </c>
      <c r="E536" t="s">
        <v>9</v>
      </c>
      <c r="F536" t="s">
        <v>12129</v>
      </c>
      <c r="G536">
        <v>0</v>
      </c>
      <c r="H536" s="164">
        <v>3</v>
      </c>
      <c r="I536" s="165">
        <v>24035</v>
      </c>
      <c r="J536" s="165">
        <v>24035</v>
      </c>
      <c r="K536" t="s">
        <v>12125</v>
      </c>
      <c r="L536" t="s">
        <v>8129</v>
      </c>
      <c r="M536" t="s">
        <v>8129</v>
      </c>
      <c r="N536" t="s">
        <v>8257</v>
      </c>
      <c r="O536" t="s">
        <v>12126</v>
      </c>
      <c r="P536" s="1">
        <v>44035</v>
      </c>
    </row>
    <row r="537" spans="1:16" x14ac:dyDescent="0.25">
      <c r="A537" s="1">
        <v>44030</v>
      </c>
      <c r="B537" s="161">
        <v>0.29166666666666669</v>
      </c>
      <c r="C537" s="1">
        <v>44031</v>
      </c>
      <c r="D537" s="161">
        <v>0.29166666666666669</v>
      </c>
      <c r="E537" t="s">
        <v>8158</v>
      </c>
      <c r="F537" t="s">
        <v>12133</v>
      </c>
      <c r="G537">
        <v>0</v>
      </c>
      <c r="H537" s="164">
        <v>2</v>
      </c>
      <c r="I537" s="165">
        <v>32065</v>
      </c>
      <c r="J537" s="165">
        <v>32065</v>
      </c>
      <c r="K537" t="s">
        <v>12125</v>
      </c>
      <c r="L537" t="s">
        <v>12241</v>
      </c>
      <c r="M537" t="s">
        <v>8129</v>
      </c>
      <c r="N537" t="s">
        <v>8257</v>
      </c>
      <c r="O537" t="s">
        <v>12126</v>
      </c>
      <c r="P537" s="1">
        <v>44035</v>
      </c>
    </row>
    <row r="538" spans="1:16" x14ac:dyDescent="0.25">
      <c r="A538" s="1">
        <v>44030</v>
      </c>
      <c r="B538" s="161">
        <v>0.29166666666666669</v>
      </c>
      <c r="C538" s="1">
        <v>44031</v>
      </c>
      <c r="D538" s="161">
        <v>0.29166666666666669</v>
      </c>
      <c r="E538" t="s">
        <v>9</v>
      </c>
      <c r="F538" t="s">
        <v>12129</v>
      </c>
      <c r="G538">
        <v>0</v>
      </c>
      <c r="H538" s="164">
        <v>4</v>
      </c>
      <c r="I538" s="165">
        <v>12993</v>
      </c>
      <c r="J538" s="165">
        <v>13099</v>
      </c>
      <c r="K538" t="s">
        <v>12125</v>
      </c>
      <c r="L538" t="s">
        <v>12241</v>
      </c>
      <c r="M538" t="s">
        <v>8129</v>
      </c>
      <c r="N538" t="s">
        <v>8257</v>
      </c>
      <c r="O538" t="s">
        <v>12126</v>
      </c>
      <c r="P538" s="1">
        <v>44035</v>
      </c>
    </row>
    <row r="539" spans="1:16" x14ac:dyDescent="0.25">
      <c r="A539" s="1">
        <v>44030</v>
      </c>
      <c r="B539" s="161">
        <v>0.29166666666666669</v>
      </c>
      <c r="C539" s="1">
        <v>44030</v>
      </c>
      <c r="D539" s="161">
        <v>0.79166666666666663</v>
      </c>
      <c r="E539" t="s">
        <v>71</v>
      </c>
      <c r="F539" t="s">
        <v>12131</v>
      </c>
      <c r="G539">
        <v>0</v>
      </c>
      <c r="H539" s="164">
        <v>3</v>
      </c>
      <c r="I539" s="165">
        <v>24035</v>
      </c>
      <c r="J539" s="165">
        <v>24035</v>
      </c>
      <c r="K539" t="s">
        <v>12125</v>
      </c>
      <c r="L539" t="s">
        <v>8129</v>
      </c>
      <c r="M539" t="s">
        <v>8129</v>
      </c>
      <c r="N539" t="s">
        <v>8257</v>
      </c>
      <c r="O539" t="s">
        <v>12126</v>
      </c>
      <c r="P539" s="1">
        <v>44035</v>
      </c>
    </row>
    <row r="540" spans="1:16" x14ac:dyDescent="0.25">
      <c r="A540" s="1">
        <v>44030</v>
      </c>
      <c r="B540" s="161">
        <v>0.79166666666666663</v>
      </c>
      <c r="C540" s="1">
        <v>44031</v>
      </c>
      <c r="D540" s="161">
        <v>0.29166666666666669</v>
      </c>
      <c r="E540" t="s">
        <v>7</v>
      </c>
      <c r="F540" t="s">
        <v>12134</v>
      </c>
      <c r="G540">
        <v>0</v>
      </c>
      <c r="H540" s="164">
        <v>3</v>
      </c>
      <c r="I540" s="165">
        <v>24035</v>
      </c>
      <c r="J540" s="165">
        <v>24035</v>
      </c>
      <c r="K540" t="s">
        <v>12125</v>
      </c>
      <c r="L540" t="s">
        <v>8129</v>
      </c>
      <c r="M540" t="s">
        <v>8129</v>
      </c>
      <c r="N540" t="s">
        <v>8257</v>
      </c>
      <c r="O540" t="s">
        <v>12126</v>
      </c>
      <c r="P540" s="1">
        <v>44035</v>
      </c>
    </row>
    <row r="541" spans="1:16" x14ac:dyDescent="0.25">
      <c r="A541" s="1">
        <v>44031</v>
      </c>
      <c r="B541" s="161">
        <v>0.29166666666666669</v>
      </c>
      <c r="C541" s="1">
        <v>44032</v>
      </c>
      <c r="D541" s="161">
        <v>0.29166666666666669</v>
      </c>
      <c r="E541" t="s">
        <v>19</v>
      </c>
      <c r="F541" t="s">
        <v>12124</v>
      </c>
      <c r="G541">
        <v>0</v>
      </c>
      <c r="H541" s="164">
        <v>2</v>
      </c>
      <c r="I541" s="165">
        <v>32065</v>
      </c>
      <c r="J541" s="165">
        <v>32065</v>
      </c>
      <c r="K541" t="s">
        <v>12125</v>
      </c>
      <c r="L541" t="s">
        <v>8129</v>
      </c>
      <c r="M541" t="s">
        <v>8129</v>
      </c>
      <c r="N541" t="s">
        <v>8257</v>
      </c>
      <c r="O541" t="s">
        <v>12126</v>
      </c>
      <c r="P541" s="1">
        <v>44035</v>
      </c>
    </row>
    <row r="542" spans="1:16" x14ac:dyDescent="0.25">
      <c r="A542" s="1">
        <v>44031</v>
      </c>
      <c r="B542" s="161">
        <v>0.29166666666666669</v>
      </c>
      <c r="C542" s="1">
        <v>44032</v>
      </c>
      <c r="D542" s="161">
        <v>0.29166666666666669</v>
      </c>
      <c r="E542" t="s">
        <v>30</v>
      </c>
      <c r="F542" t="s">
        <v>12201</v>
      </c>
      <c r="G542">
        <v>0</v>
      </c>
      <c r="H542" s="164">
        <v>3</v>
      </c>
      <c r="I542" s="165">
        <v>24035</v>
      </c>
      <c r="J542" s="165">
        <v>24114</v>
      </c>
      <c r="K542" t="s">
        <v>12125</v>
      </c>
      <c r="L542" t="s">
        <v>8129</v>
      </c>
      <c r="M542" t="s">
        <v>8129</v>
      </c>
      <c r="N542" t="s">
        <v>8257</v>
      </c>
      <c r="O542" t="s">
        <v>12126</v>
      </c>
      <c r="P542" s="1">
        <v>44035</v>
      </c>
    </row>
    <row r="543" spans="1:16" x14ac:dyDescent="0.25">
      <c r="A543" s="1">
        <v>44031</v>
      </c>
      <c r="B543" s="161">
        <v>0.29166666666666669</v>
      </c>
      <c r="C543" s="1">
        <v>44032</v>
      </c>
      <c r="D543" s="161">
        <v>0.29166666666666669</v>
      </c>
      <c r="E543" t="s">
        <v>8</v>
      </c>
      <c r="F543" t="s">
        <v>12153</v>
      </c>
      <c r="G543">
        <v>0</v>
      </c>
      <c r="H543" s="164">
        <v>4</v>
      </c>
      <c r="I543" s="165">
        <v>13099</v>
      </c>
      <c r="J543" s="165">
        <v>13320</v>
      </c>
      <c r="K543" t="s">
        <v>12125</v>
      </c>
      <c r="L543" t="s">
        <v>8129</v>
      </c>
      <c r="M543" t="s">
        <v>8129</v>
      </c>
      <c r="N543" t="s">
        <v>8257</v>
      </c>
      <c r="O543" t="s">
        <v>12126</v>
      </c>
      <c r="P543" s="1">
        <v>44035</v>
      </c>
    </row>
    <row r="544" spans="1:16" x14ac:dyDescent="0.25">
      <c r="A544" s="1">
        <v>44032</v>
      </c>
      <c r="B544" s="161">
        <v>0.29166666666666669</v>
      </c>
      <c r="C544" s="1">
        <v>44033</v>
      </c>
      <c r="D544" s="161">
        <v>0.29166666666666669</v>
      </c>
      <c r="E544" t="s">
        <v>8158</v>
      </c>
      <c r="F544" t="s">
        <v>12133</v>
      </c>
      <c r="G544">
        <v>0</v>
      </c>
      <c r="H544" s="164">
        <v>2</v>
      </c>
      <c r="I544" s="165">
        <v>32065</v>
      </c>
      <c r="J544" s="165">
        <v>32095</v>
      </c>
      <c r="K544" t="s">
        <v>12139</v>
      </c>
      <c r="L544" t="s">
        <v>8129</v>
      </c>
      <c r="M544" t="s">
        <v>8129</v>
      </c>
      <c r="N544" t="s">
        <v>8257</v>
      </c>
      <c r="O544" t="s">
        <v>12126</v>
      </c>
      <c r="P544" s="1">
        <v>44035</v>
      </c>
    </row>
    <row r="545" spans="1:16" x14ac:dyDescent="0.25">
      <c r="A545" s="1">
        <v>44032</v>
      </c>
      <c r="B545" s="161">
        <v>0.29166666666666669</v>
      </c>
      <c r="C545" s="1">
        <v>44033</v>
      </c>
      <c r="D545" s="161">
        <v>0.29166666666666669</v>
      </c>
      <c r="E545" t="s">
        <v>9</v>
      </c>
      <c r="F545" t="s">
        <v>12129</v>
      </c>
      <c r="G545">
        <v>0</v>
      </c>
      <c r="H545" s="164">
        <v>4</v>
      </c>
      <c r="I545" s="165">
        <v>13320</v>
      </c>
      <c r="J545" s="165">
        <v>13442</v>
      </c>
      <c r="K545" t="s">
        <v>12125</v>
      </c>
      <c r="L545" t="s">
        <v>8129</v>
      </c>
      <c r="M545" t="s">
        <v>8129</v>
      </c>
      <c r="N545" t="s">
        <v>8257</v>
      </c>
      <c r="O545" t="s">
        <v>12126</v>
      </c>
      <c r="P545" s="1">
        <v>44035</v>
      </c>
    </row>
    <row r="546" spans="1:16" x14ac:dyDescent="0.25">
      <c r="A546" s="1">
        <v>44032</v>
      </c>
      <c r="B546" s="161">
        <v>0.79166666666666663</v>
      </c>
      <c r="C546" s="1">
        <v>44033</v>
      </c>
      <c r="D546" s="161">
        <v>0.29166666666666669</v>
      </c>
      <c r="E546" t="s">
        <v>73</v>
      </c>
      <c r="F546" t="s">
        <v>12145</v>
      </c>
      <c r="G546">
        <v>0</v>
      </c>
      <c r="H546" s="164">
        <v>3</v>
      </c>
      <c r="I546" s="165">
        <v>24038</v>
      </c>
      <c r="J546" s="165">
        <v>24068</v>
      </c>
      <c r="K546" t="s">
        <v>12245</v>
      </c>
      <c r="L546" t="s">
        <v>12246</v>
      </c>
      <c r="M546" t="s">
        <v>12199</v>
      </c>
      <c r="N546" t="s">
        <v>8257</v>
      </c>
      <c r="O546" t="s">
        <v>12126</v>
      </c>
      <c r="P546" s="1">
        <v>44035</v>
      </c>
    </row>
    <row r="547" spans="1:16" x14ac:dyDescent="0.25">
      <c r="A547" s="1">
        <v>44033</v>
      </c>
      <c r="B547" s="161">
        <v>0.29166666666666669</v>
      </c>
      <c r="C547" s="1">
        <v>44034</v>
      </c>
      <c r="D547" s="161">
        <v>0.29166666666666669</v>
      </c>
      <c r="E547" t="s">
        <v>62</v>
      </c>
      <c r="F547" t="s">
        <v>12191</v>
      </c>
      <c r="G547">
        <v>0</v>
      </c>
      <c r="H547" s="164">
        <v>4</v>
      </c>
      <c r="I547" s="165">
        <v>13442</v>
      </c>
      <c r="J547" s="165">
        <v>13556</v>
      </c>
      <c r="K547" t="s">
        <v>12125</v>
      </c>
      <c r="L547" t="s">
        <v>8129</v>
      </c>
      <c r="M547" t="s">
        <v>8129</v>
      </c>
      <c r="N547" t="s">
        <v>8257</v>
      </c>
      <c r="O547" t="s">
        <v>12126</v>
      </c>
      <c r="P547" s="1">
        <v>44035</v>
      </c>
    </row>
    <row r="548" spans="1:16" x14ac:dyDescent="0.25">
      <c r="A548" s="1">
        <v>44034</v>
      </c>
      <c r="B548" s="161">
        <v>0.29166666666666669</v>
      </c>
      <c r="C548" s="1">
        <v>44035</v>
      </c>
      <c r="D548" s="161">
        <v>0.29166666666666669</v>
      </c>
      <c r="E548" t="s">
        <v>71</v>
      </c>
      <c r="F548" t="s">
        <v>12131</v>
      </c>
      <c r="G548">
        <v>0</v>
      </c>
      <c r="H548" s="164">
        <v>4</v>
      </c>
      <c r="I548" s="165">
        <v>13556</v>
      </c>
      <c r="J548" s="165">
        <v>13602</v>
      </c>
      <c r="K548" t="s">
        <v>12125</v>
      </c>
      <c r="L548" t="s">
        <v>8129</v>
      </c>
      <c r="M548" t="s">
        <v>8129</v>
      </c>
      <c r="N548" t="s">
        <v>8257</v>
      </c>
      <c r="O548" t="s">
        <v>12126</v>
      </c>
      <c r="P548" s="1">
        <v>44035</v>
      </c>
    </row>
    <row r="549" spans="1:16" x14ac:dyDescent="0.25">
      <c r="A549" s="1">
        <v>44034</v>
      </c>
      <c r="B549" s="161">
        <v>0.29166666666666669</v>
      </c>
      <c r="C549" s="1">
        <v>44035</v>
      </c>
      <c r="D549" s="161">
        <v>0.29166666666666669</v>
      </c>
      <c r="E549" t="s">
        <v>73</v>
      </c>
      <c r="F549" t="s">
        <v>12145</v>
      </c>
      <c r="G549">
        <v>0</v>
      </c>
      <c r="H549" s="164">
        <v>2</v>
      </c>
      <c r="I549" s="165">
        <v>32116</v>
      </c>
      <c r="J549" s="165">
        <v>32187</v>
      </c>
      <c r="K549" t="s">
        <v>12125</v>
      </c>
      <c r="L549" t="s">
        <v>8129</v>
      </c>
      <c r="M549" t="s">
        <v>8129</v>
      </c>
      <c r="N549" t="s">
        <v>8257</v>
      </c>
      <c r="O549" t="s">
        <v>12126</v>
      </c>
      <c r="P549" s="1">
        <v>44035</v>
      </c>
    </row>
    <row r="550" spans="1:16" x14ac:dyDescent="0.25">
      <c r="A550" s="1">
        <v>44035</v>
      </c>
      <c r="B550" s="161">
        <v>0.29166666666666669</v>
      </c>
      <c r="C550" s="1">
        <v>44036</v>
      </c>
      <c r="D550" s="161">
        <v>0.79166666666666663</v>
      </c>
      <c r="E550" t="s">
        <v>9</v>
      </c>
      <c r="F550" t="s">
        <v>12129</v>
      </c>
      <c r="G550">
        <v>0</v>
      </c>
      <c r="H550" s="164">
        <v>4</v>
      </c>
      <c r="I550" s="165">
        <v>13602</v>
      </c>
      <c r="J550" s="165">
        <v>13882</v>
      </c>
      <c r="K550" t="s">
        <v>12125</v>
      </c>
      <c r="L550" t="s">
        <v>8129</v>
      </c>
      <c r="M550" t="s">
        <v>8129</v>
      </c>
      <c r="N550" t="s">
        <v>8257</v>
      </c>
      <c r="O550" t="s">
        <v>12126</v>
      </c>
      <c r="P550" s="1">
        <v>44039</v>
      </c>
    </row>
    <row r="551" spans="1:16" x14ac:dyDescent="0.25">
      <c r="A551" s="1">
        <v>44035</v>
      </c>
      <c r="B551" s="161">
        <v>0.29166666666666669</v>
      </c>
      <c r="C551" s="1">
        <v>44036</v>
      </c>
      <c r="D551" s="161">
        <v>0.29166666666666669</v>
      </c>
      <c r="E551" t="s">
        <v>28</v>
      </c>
      <c r="F551" t="s">
        <v>12168</v>
      </c>
      <c r="G551">
        <v>0</v>
      </c>
      <c r="H551" s="164">
        <v>2</v>
      </c>
      <c r="I551" s="165">
        <v>32187</v>
      </c>
      <c r="J551" s="165">
        <v>32187</v>
      </c>
      <c r="K551" t="s">
        <v>12125</v>
      </c>
      <c r="L551" t="s">
        <v>8129</v>
      </c>
      <c r="M551" t="s">
        <v>8129</v>
      </c>
      <c r="N551" t="s">
        <v>8257</v>
      </c>
      <c r="O551" t="s">
        <v>12126</v>
      </c>
      <c r="P551" s="1">
        <v>44039</v>
      </c>
    </row>
    <row r="552" spans="1:16" x14ac:dyDescent="0.25">
      <c r="A552" s="1">
        <v>44035</v>
      </c>
      <c r="B552" s="161">
        <v>0.29166666666666669</v>
      </c>
      <c r="C552" s="1">
        <v>44036</v>
      </c>
      <c r="D552" s="161">
        <v>0.29166666666666669</v>
      </c>
      <c r="E552" t="s">
        <v>7</v>
      </c>
      <c r="F552" t="s">
        <v>12134</v>
      </c>
      <c r="G552">
        <v>0</v>
      </c>
      <c r="H552" s="164">
        <v>3</v>
      </c>
      <c r="I552" s="165">
        <v>24068</v>
      </c>
      <c r="J552" s="165">
        <v>24338</v>
      </c>
      <c r="K552" t="s">
        <v>12125</v>
      </c>
      <c r="L552" t="s">
        <v>8129</v>
      </c>
      <c r="M552" t="s">
        <v>8129</v>
      </c>
      <c r="N552" t="s">
        <v>8257</v>
      </c>
      <c r="O552" t="s">
        <v>12126</v>
      </c>
      <c r="P552" s="1">
        <v>44039</v>
      </c>
    </row>
    <row r="553" spans="1:16" x14ac:dyDescent="0.25">
      <c r="A553" s="1">
        <v>44035</v>
      </c>
      <c r="B553" s="161">
        <v>0.79166666666666663</v>
      </c>
      <c r="C553" s="1">
        <v>44036</v>
      </c>
      <c r="D553" s="161">
        <v>0.29166666666666669</v>
      </c>
      <c r="E553" t="s">
        <v>16</v>
      </c>
      <c r="F553" t="s">
        <v>12130</v>
      </c>
      <c r="G553">
        <v>0</v>
      </c>
      <c r="H553" s="164">
        <v>2</v>
      </c>
      <c r="I553" s="165">
        <v>32187</v>
      </c>
      <c r="J553" s="165">
        <v>32257</v>
      </c>
      <c r="K553" t="s">
        <v>12132</v>
      </c>
      <c r="L553" t="s">
        <v>8129</v>
      </c>
      <c r="M553" t="s">
        <v>8129</v>
      </c>
      <c r="N553" t="s">
        <v>8257</v>
      </c>
      <c r="O553" t="s">
        <v>12126</v>
      </c>
      <c r="P553" s="1">
        <v>44039</v>
      </c>
    </row>
    <row r="554" spans="1:16" x14ac:dyDescent="0.25">
      <c r="A554" s="1">
        <v>44036</v>
      </c>
      <c r="B554" s="161">
        <v>0.29166666666666669</v>
      </c>
      <c r="C554" s="1">
        <v>44037</v>
      </c>
      <c r="D554" s="161">
        <v>0.29166666666666669</v>
      </c>
      <c r="E554" t="s">
        <v>71</v>
      </c>
      <c r="F554" t="s">
        <v>12131</v>
      </c>
      <c r="G554">
        <v>0</v>
      </c>
      <c r="H554" s="164">
        <v>4</v>
      </c>
      <c r="I554" s="165">
        <v>13882</v>
      </c>
      <c r="J554" s="165"/>
      <c r="K554" t="s">
        <v>12125</v>
      </c>
      <c r="L554" t="s">
        <v>12221</v>
      </c>
      <c r="M554" t="s">
        <v>8132</v>
      </c>
      <c r="N554" t="s">
        <v>8257</v>
      </c>
      <c r="O554" t="s">
        <v>12240</v>
      </c>
      <c r="P554" s="1">
        <v>44039</v>
      </c>
    </row>
    <row r="555" spans="1:16" x14ac:dyDescent="0.25">
      <c r="A555" s="1">
        <v>44036</v>
      </c>
      <c r="B555" s="161">
        <v>0.29166666666666669</v>
      </c>
      <c r="C555" s="1">
        <v>44037</v>
      </c>
      <c r="D555" s="161">
        <v>0.29166666666666669</v>
      </c>
      <c r="E555" t="s">
        <v>8158</v>
      </c>
      <c r="F555" t="s">
        <v>12133</v>
      </c>
      <c r="G555">
        <v>0</v>
      </c>
      <c r="H555" s="164">
        <v>2</v>
      </c>
      <c r="I555" s="165">
        <v>32187</v>
      </c>
      <c r="J555" s="165">
        <v>32322</v>
      </c>
      <c r="K555" t="s">
        <v>12132</v>
      </c>
      <c r="L555" t="s">
        <v>8129</v>
      </c>
      <c r="M555" t="s">
        <v>8132</v>
      </c>
      <c r="N555" t="s">
        <v>8257</v>
      </c>
      <c r="O555" t="s">
        <v>12126</v>
      </c>
      <c r="P555" s="1">
        <v>44039</v>
      </c>
    </row>
    <row r="556" spans="1:16" x14ac:dyDescent="0.25">
      <c r="A556" s="1">
        <v>44036</v>
      </c>
      <c r="B556" s="161">
        <v>0.29166666666666669</v>
      </c>
      <c r="C556" s="1">
        <v>44037</v>
      </c>
      <c r="D556" s="161">
        <v>0.29166666666666669</v>
      </c>
      <c r="E556" t="s">
        <v>9</v>
      </c>
      <c r="F556" t="s">
        <v>12129</v>
      </c>
      <c r="G556">
        <v>0</v>
      </c>
      <c r="H556" s="164">
        <v>3</v>
      </c>
      <c r="I556" s="165">
        <v>24338</v>
      </c>
      <c r="J556" s="165">
        <v>24338</v>
      </c>
      <c r="K556" t="s">
        <v>12125</v>
      </c>
      <c r="L556" t="s">
        <v>8129</v>
      </c>
      <c r="M556" t="s">
        <v>8129</v>
      </c>
      <c r="N556" t="s">
        <v>8257</v>
      </c>
      <c r="O556" t="s">
        <v>12126</v>
      </c>
      <c r="P556" s="1">
        <v>44039</v>
      </c>
    </row>
    <row r="557" spans="1:16" x14ac:dyDescent="0.25">
      <c r="A557" s="1">
        <v>44037</v>
      </c>
      <c r="B557" s="161" t="s">
        <v>12230</v>
      </c>
      <c r="C557" s="1">
        <v>44037</v>
      </c>
      <c r="D557" s="161" t="s">
        <v>12229</v>
      </c>
      <c r="E557" t="s">
        <v>44</v>
      </c>
      <c r="F557" t="s">
        <v>12138</v>
      </c>
      <c r="G557">
        <v>0</v>
      </c>
      <c r="H557" s="164">
        <v>4</v>
      </c>
      <c r="I557" s="165">
        <v>13991</v>
      </c>
      <c r="J557" s="165">
        <v>14045</v>
      </c>
      <c r="K557" t="s">
        <v>12125</v>
      </c>
      <c r="L557" t="s">
        <v>12241</v>
      </c>
      <c r="M557" t="s">
        <v>8129</v>
      </c>
      <c r="N557" t="s">
        <v>8257</v>
      </c>
      <c r="O557" t="s">
        <v>12126</v>
      </c>
      <c r="P557" s="1">
        <v>44039</v>
      </c>
    </row>
    <row r="558" spans="1:16" x14ac:dyDescent="0.25">
      <c r="A558" s="1">
        <v>44038</v>
      </c>
      <c r="B558" s="161">
        <v>0.29166666666666669</v>
      </c>
      <c r="C558" s="1">
        <v>44039</v>
      </c>
      <c r="D558" s="161">
        <v>0.29166666666666669</v>
      </c>
      <c r="E558" t="s">
        <v>9</v>
      </c>
      <c r="F558" t="s">
        <v>12129</v>
      </c>
      <c r="G558">
        <v>0</v>
      </c>
      <c r="H558" s="164">
        <v>4</v>
      </c>
      <c r="I558" s="165">
        <v>14045</v>
      </c>
      <c r="J558" s="165">
        <v>14195</v>
      </c>
      <c r="K558" t="s">
        <v>12125</v>
      </c>
      <c r="L558" t="s">
        <v>12221</v>
      </c>
      <c r="M558" t="s">
        <v>8129</v>
      </c>
      <c r="N558" t="s">
        <v>8257</v>
      </c>
      <c r="O558" t="s">
        <v>12240</v>
      </c>
      <c r="P558" s="1">
        <v>44039</v>
      </c>
    </row>
    <row r="559" spans="1:16" x14ac:dyDescent="0.25">
      <c r="A559" s="1">
        <v>44038</v>
      </c>
      <c r="B559" s="161">
        <v>0.29166666666666669</v>
      </c>
      <c r="C559" s="1">
        <v>44039</v>
      </c>
      <c r="D559" s="161">
        <v>0.29166666666666669</v>
      </c>
      <c r="E559" t="s">
        <v>73</v>
      </c>
      <c r="F559" t="s">
        <v>12145</v>
      </c>
      <c r="G559">
        <v>0</v>
      </c>
      <c r="H559" s="164">
        <v>4</v>
      </c>
      <c r="I559" s="165">
        <v>14195</v>
      </c>
      <c r="J559" s="165">
        <v>14227</v>
      </c>
      <c r="K559" t="s">
        <v>12125</v>
      </c>
      <c r="L559" t="s">
        <v>12221</v>
      </c>
      <c r="M559" t="s">
        <v>8129</v>
      </c>
      <c r="N559" t="s">
        <v>8257</v>
      </c>
      <c r="O559" t="s">
        <v>12240</v>
      </c>
      <c r="P559" s="1">
        <v>44039</v>
      </c>
    </row>
    <row r="560" spans="1:16" x14ac:dyDescent="0.25">
      <c r="A560" s="1">
        <v>44038</v>
      </c>
      <c r="B560" s="161">
        <v>0.29166666666666669</v>
      </c>
      <c r="C560" s="1">
        <v>44038</v>
      </c>
      <c r="D560" s="161">
        <v>0.79166666666666663</v>
      </c>
      <c r="E560" t="s">
        <v>8158</v>
      </c>
      <c r="F560" t="s">
        <v>12133</v>
      </c>
      <c r="G560">
        <v>0</v>
      </c>
      <c r="H560" s="164">
        <v>3</v>
      </c>
      <c r="I560" s="165">
        <v>24338</v>
      </c>
      <c r="J560" s="165">
        <v>24338</v>
      </c>
      <c r="K560" t="s">
        <v>12125</v>
      </c>
      <c r="L560" t="s">
        <v>8129</v>
      </c>
      <c r="M560" t="s">
        <v>8129</v>
      </c>
      <c r="N560" t="s">
        <v>8257</v>
      </c>
      <c r="O560" t="s">
        <v>12126</v>
      </c>
      <c r="P560" s="1">
        <v>44054</v>
      </c>
    </row>
    <row r="561" spans="1:16" x14ac:dyDescent="0.25">
      <c r="A561" s="1">
        <v>44038</v>
      </c>
      <c r="B561" s="161">
        <v>0.79166666666666663</v>
      </c>
      <c r="C561" s="1">
        <v>44039</v>
      </c>
      <c r="D561" s="161">
        <v>0.29166666666666669</v>
      </c>
      <c r="E561" t="s">
        <v>7</v>
      </c>
      <c r="F561" t="s">
        <v>12134</v>
      </c>
      <c r="G561">
        <v>0</v>
      </c>
      <c r="H561" s="164">
        <v>3</v>
      </c>
      <c r="I561" s="165">
        <v>24338</v>
      </c>
      <c r="J561" s="165">
        <v>24438</v>
      </c>
      <c r="K561" t="s">
        <v>12245</v>
      </c>
      <c r="L561" t="s">
        <v>8129</v>
      </c>
      <c r="M561" t="s">
        <v>8129</v>
      </c>
      <c r="N561" t="s">
        <v>8257</v>
      </c>
      <c r="O561" t="s">
        <v>12126</v>
      </c>
      <c r="P561" s="1">
        <v>44054</v>
      </c>
    </row>
    <row r="562" spans="1:16" x14ac:dyDescent="0.25">
      <c r="A562" s="1">
        <v>44039</v>
      </c>
      <c r="B562" s="161">
        <v>0.29166666666666669</v>
      </c>
      <c r="C562" s="1">
        <v>44040</v>
      </c>
      <c r="D562" s="161">
        <v>0.29166666666666669</v>
      </c>
      <c r="E562" t="s">
        <v>72</v>
      </c>
      <c r="F562" t="s">
        <v>12135</v>
      </c>
      <c r="G562">
        <v>0</v>
      </c>
      <c r="H562" s="164">
        <v>4</v>
      </c>
      <c r="I562" s="165">
        <v>14227</v>
      </c>
      <c r="J562" s="165">
        <v>14314</v>
      </c>
      <c r="K562" t="s">
        <v>12125</v>
      </c>
      <c r="L562" t="s">
        <v>8129</v>
      </c>
      <c r="M562" t="s">
        <v>8129</v>
      </c>
      <c r="N562" t="s">
        <v>8257</v>
      </c>
      <c r="O562" t="s">
        <v>12126</v>
      </c>
      <c r="P562" s="1">
        <v>44054</v>
      </c>
    </row>
    <row r="563" spans="1:16" x14ac:dyDescent="0.25">
      <c r="A563" s="1">
        <v>44039</v>
      </c>
      <c r="B563" s="161">
        <v>0.29166666666666669</v>
      </c>
      <c r="C563" s="1">
        <v>44039</v>
      </c>
      <c r="D563" s="161">
        <v>0.79166666666666663</v>
      </c>
      <c r="E563" t="s">
        <v>8158</v>
      </c>
      <c r="F563" t="s">
        <v>12133</v>
      </c>
      <c r="G563">
        <v>0</v>
      </c>
      <c r="H563" s="164">
        <v>2</v>
      </c>
      <c r="I563" s="165">
        <v>32494</v>
      </c>
      <c r="J563" s="165">
        <v>32494</v>
      </c>
      <c r="K563" t="s">
        <v>12125</v>
      </c>
      <c r="L563" t="s">
        <v>8129</v>
      </c>
      <c r="M563" t="s">
        <v>8129</v>
      </c>
      <c r="N563" t="s">
        <v>8257</v>
      </c>
      <c r="O563" t="s">
        <v>12126</v>
      </c>
      <c r="P563" s="1">
        <v>44054</v>
      </c>
    </row>
    <row r="564" spans="1:16" x14ac:dyDescent="0.25">
      <c r="A564" s="1">
        <v>44039</v>
      </c>
      <c r="B564" s="161">
        <v>0.79166666666666663</v>
      </c>
      <c r="C564" s="1">
        <v>44040</v>
      </c>
      <c r="D564" s="161">
        <v>0.29166666666666669</v>
      </c>
      <c r="E564" t="s">
        <v>7</v>
      </c>
      <c r="F564" t="s">
        <v>12134</v>
      </c>
      <c r="G564">
        <v>0</v>
      </c>
      <c r="H564" s="164">
        <v>3</v>
      </c>
      <c r="I564" s="165">
        <v>24438</v>
      </c>
      <c r="J564" s="165">
        <v>24529</v>
      </c>
      <c r="K564" t="s">
        <v>12245</v>
      </c>
      <c r="L564" t="s">
        <v>8129</v>
      </c>
      <c r="M564" t="s">
        <v>8129</v>
      </c>
      <c r="N564" t="s">
        <v>8257</v>
      </c>
      <c r="O564" t="s">
        <v>12126</v>
      </c>
      <c r="P564" s="1">
        <v>44054</v>
      </c>
    </row>
    <row r="565" spans="1:16" x14ac:dyDescent="0.25">
      <c r="A565" s="1">
        <v>44039</v>
      </c>
      <c r="B565" s="161">
        <v>0.79166666666666663</v>
      </c>
      <c r="C565" s="1">
        <v>44040</v>
      </c>
      <c r="D565" s="161">
        <v>0.29166666666666669</v>
      </c>
      <c r="E565" t="s">
        <v>21</v>
      </c>
      <c r="F565" t="s">
        <v>12155</v>
      </c>
      <c r="G565">
        <v>0</v>
      </c>
      <c r="H565" s="164">
        <v>2</v>
      </c>
      <c r="I565" s="165">
        <v>32494</v>
      </c>
      <c r="J565" s="165">
        <v>32494</v>
      </c>
      <c r="K565" t="s">
        <v>12125</v>
      </c>
      <c r="L565" t="s">
        <v>8129</v>
      </c>
      <c r="M565" t="s">
        <v>8129</v>
      </c>
      <c r="N565" t="s">
        <v>8257</v>
      </c>
      <c r="O565" t="s">
        <v>12126</v>
      </c>
      <c r="P565" s="1">
        <v>44054</v>
      </c>
    </row>
    <row r="566" spans="1:16" x14ac:dyDescent="0.25">
      <c r="A566" s="1">
        <v>44040</v>
      </c>
      <c r="B566" s="161">
        <v>0.29166666666666669</v>
      </c>
      <c r="C566" s="1">
        <v>44041</v>
      </c>
      <c r="D566" s="161">
        <v>0.29166666666666669</v>
      </c>
      <c r="E566" t="s">
        <v>8158</v>
      </c>
      <c r="F566" t="s">
        <v>12133</v>
      </c>
      <c r="G566">
        <v>0</v>
      </c>
      <c r="H566" s="164">
        <v>4</v>
      </c>
      <c r="I566" s="165">
        <v>14314</v>
      </c>
      <c r="J566" s="165">
        <v>14429</v>
      </c>
      <c r="K566" t="s">
        <v>12125</v>
      </c>
      <c r="L566" t="s">
        <v>8129</v>
      </c>
      <c r="M566" t="s">
        <v>8129</v>
      </c>
      <c r="N566" t="s">
        <v>8257</v>
      </c>
      <c r="O566" t="s">
        <v>12126</v>
      </c>
      <c r="P566" s="1">
        <v>44054</v>
      </c>
    </row>
    <row r="567" spans="1:16" x14ac:dyDescent="0.25">
      <c r="A567" s="1">
        <v>44040</v>
      </c>
      <c r="B567" s="161">
        <v>0.29166666666666669</v>
      </c>
      <c r="C567" s="1">
        <v>44041</v>
      </c>
      <c r="D567" s="161">
        <v>0.29166666666666669</v>
      </c>
      <c r="E567" t="s">
        <v>9</v>
      </c>
      <c r="F567" t="s">
        <v>12129</v>
      </c>
      <c r="G567">
        <v>0</v>
      </c>
      <c r="H567" s="164">
        <v>2</v>
      </c>
      <c r="I567" s="165">
        <v>32494</v>
      </c>
      <c r="J567" s="165">
        <v>32567</v>
      </c>
      <c r="K567" t="s">
        <v>12125</v>
      </c>
      <c r="L567" t="s">
        <v>8129</v>
      </c>
      <c r="M567" t="s">
        <v>8129</v>
      </c>
      <c r="N567" t="s">
        <v>8257</v>
      </c>
      <c r="O567" t="s">
        <v>12126</v>
      </c>
      <c r="P567" s="1">
        <v>44054</v>
      </c>
    </row>
    <row r="568" spans="1:16" x14ac:dyDescent="0.25">
      <c r="A568" s="1">
        <v>44041</v>
      </c>
      <c r="B568" s="161">
        <v>0.29166666666666669</v>
      </c>
      <c r="C568" s="1">
        <v>44042</v>
      </c>
      <c r="D568" s="161">
        <v>0.29166666666666669</v>
      </c>
      <c r="E568" t="s">
        <v>72</v>
      </c>
      <c r="F568" t="s">
        <v>12135</v>
      </c>
      <c r="G568">
        <v>0</v>
      </c>
      <c r="H568" s="164">
        <v>4</v>
      </c>
      <c r="I568" s="165">
        <v>14429</v>
      </c>
      <c r="J568" s="165">
        <v>14592</v>
      </c>
      <c r="K568" t="s">
        <v>12125</v>
      </c>
      <c r="L568" t="s">
        <v>12221</v>
      </c>
      <c r="N568" t="s">
        <v>8257</v>
      </c>
      <c r="O568" t="s">
        <v>12240</v>
      </c>
      <c r="P568" s="1">
        <v>44054</v>
      </c>
    </row>
    <row r="569" spans="1:16" x14ac:dyDescent="0.25">
      <c r="A569" s="1">
        <v>44041</v>
      </c>
      <c r="B569" s="161">
        <v>0.29166666666666669</v>
      </c>
      <c r="C569" s="1">
        <v>44042</v>
      </c>
      <c r="D569" s="161">
        <v>0.29166666666666669</v>
      </c>
      <c r="E569" t="s">
        <v>62</v>
      </c>
      <c r="F569" t="s">
        <v>12191</v>
      </c>
      <c r="G569">
        <v>0</v>
      </c>
      <c r="H569" s="164">
        <v>2</v>
      </c>
      <c r="I569" s="165">
        <v>32567</v>
      </c>
      <c r="J569" s="165">
        <v>32567</v>
      </c>
      <c r="K569" t="s">
        <v>12125</v>
      </c>
      <c r="L569" t="s">
        <v>8129</v>
      </c>
      <c r="M569" t="s">
        <v>8129</v>
      </c>
      <c r="N569" t="s">
        <v>8257</v>
      </c>
      <c r="O569" t="s">
        <v>12126</v>
      </c>
      <c r="P569" s="1">
        <v>44054</v>
      </c>
    </row>
    <row r="570" spans="1:16" x14ac:dyDescent="0.25">
      <c r="A570" s="1">
        <v>44042</v>
      </c>
      <c r="B570" s="161">
        <v>0.29166666666666669</v>
      </c>
      <c r="C570" s="1">
        <v>44043</v>
      </c>
      <c r="D570" s="161">
        <v>0.29166666666666669</v>
      </c>
      <c r="E570" t="s">
        <v>71</v>
      </c>
      <c r="F570" t="s">
        <v>12131</v>
      </c>
      <c r="G570">
        <v>0</v>
      </c>
      <c r="H570" s="164">
        <v>4</v>
      </c>
      <c r="I570" s="165">
        <v>14592</v>
      </c>
      <c r="J570" s="165">
        <v>14630</v>
      </c>
      <c r="K570" t="s">
        <v>12125</v>
      </c>
      <c r="L570" t="s">
        <v>12221</v>
      </c>
      <c r="M570" t="s">
        <v>8132</v>
      </c>
      <c r="N570" t="s">
        <v>8257</v>
      </c>
      <c r="O570" t="s">
        <v>12240</v>
      </c>
      <c r="P570" s="1">
        <v>44054</v>
      </c>
    </row>
    <row r="571" spans="1:16" x14ac:dyDescent="0.25">
      <c r="A571" s="1">
        <v>44042</v>
      </c>
      <c r="B571" s="161">
        <v>0.29166666666666669</v>
      </c>
      <c r="C571" s="1">
        <v>44043</v>
      </c>
      <c r="D571" s="161">
        <v>0.29166666666666669</v>
      </c>
      <c r="E571" t="s">
        <v>73</v>
      </c>
      <c r="F571" t="s">
        <v>12145</v>
      </c>
      <c r="G571">
        <v>0</v>
      </c>
      <c r="H571" s="164">
        <v>2</v>
      </c>
      <c r="I571" s="165">
        <v>32567</v>
      </c>
      <c r="J571" s="165">
        <v>32595</v>
      </c>
      <c r="K571" t="s">
        <v>12132</v>
      </c>
      <c r="L571" t="s">
        <v>8129</v>
      </c>
      <c r="M571" t="s">
        <v>8129</v>
      </c>
      <c r="N571" t="s">
        <v>8257</v>
      </c>
      <c r="O571" t="s">
        <v>12126</v>
      </c>
      <c r="P571" s="1">
        <v>44054</v>
      </c>
    </row>
    <row r="572" spans="1:16" x14ac:dyDescent="0.25">
      <c r="A572" s="1">
        <v>44042</v>
      </c>
      <c r="B572" s="161">
        <v>0.29166666666666669</v>
      </c>
      <c r="C572" s="1">
        <v>44043</v>
      </c>
      <c r="D572" s="161">
        <v>0.29166666666666669</v>
      </c>
      <c r="E572" t="s">
        <v>9</v>
      </c>
      <c r="F572" t="s">
        <v>12129</v>
      </c>
      <c r="G572">
        <v>0</v>
      </c>
      <c r="H572" s="164">
        <v>3</v>
      </c>
      <c r="I572" s="165">
        <v>24529</v>
      </c>
      <c r="J572" s="165">
        <v>24547</v>
      </c>
      <c r="K572" t="s">
        <v>12245</v>
      </c>
      <c r="L572" t="s">
        <v>8129</v>
      </c>
      <c r="M572" t="s">
        <v>8129</v>
      </c>
      <c r="N572" t="s">
        <v>8257</v>
      </c>
      <c r="O572" t="s">
        <v>12126</v>
      </c>
      <c r="P572" s="1">
        <v>44054</v>
      </c>
    </row>
    <row r="573" spans="1:16" x14ac:dyDescent="0.25">
      <c r="A573" s="1">
        <v>44043</v>
      </c>
      <c r="B573" s="161">
        <v>0.29166666666666669</v>
      </c>
      <c r="C573" s="1">
        <v>44044</v>
      </c>
      <c r="D573" s="161">
        <v>0.29166666666666669</v>
      </c>
      <c r="E573" t="s">
        <v>45</v>
      </c>
      <c r="F573" t="s">
        <v>12186</v>
      </c>
      <c r="G573">
        <v>0</v>
      </c>
      <c r="H573" s="164">
        <v>4</v>
      </c>
      <c r="I573" s="165">
        <v>14630</v>
      </c>
      <c r="J573" s="165">
        <v>14793</v>
      </c>
      <c r="K573" t="s">
        <v>12125</v>
      </c>
      <c r="L573" t="s">
        <v>8129</v>
      </c>
      <c r="M573" t="s">
        <v>8129</v>
      </c>
      <c r="N573" t="s">
        <v>8257</v>
      </c>
      <c r="O573" t="s">
        <v>12126</v>
      </c>
      <c r="P573" s="1">
        <v>44054</v>
      </c>
    </row>
    <row r="574" spans="1:16" x14ac:dyDescent="0.25">
      <c r="A574" s="1">
        <v>44043</v>
      </c>
      <c r="B574" s="161">
        <v>0.79166666666666663</v>
      </c>
      <c r="C574" s="1">
        <v>44044</v>
      </c>
      <c r="D574" s="161">
        <v>0.29166666666666669</v>
      </c>
      <c r="E574" t="s">
        <v>8158</v>
      </c>
      <c r="F574" t="s">
        <v>12133</v>
      </c>
      <c r="G574">
        <v>0</v>
      </c>
      <c r="H574" s="164">
        <v>2</v>
      </c>
      <c r="I574" s="165">
        <v>32597</v>
      </c>
      <c r="J574" s="165">
        <v>32597</v>
      </c>
      <c r="K574" t="s">
        <v>12175</v>
      </c>
      <c r="L574" t="s">
        <v>8129</v>
      </c>
      <c r="M574" t="s">
        <v>8129</v>
      </c>
      <c r="N574" t="s">
        <v>8257</v>
      </c>
      <c r="O574" t="s">
        <v>12126</v>
      </c>
      <c r="P574" s="1">
        <v>44054</v>
      </c>
    </row>
    <row r="575" spans="1:16" x14ac:dyDescent="0.25">
      <c r="A575" s="1" t="s">
        <v>12247</v>
      </c>
      <c r="B575" s="161">
        <v>0.29166666666666669</v>
      </c>
      <c r="C575" s="1">
        <v>44045</v>
      </c>
      <c r="D575" s="161">
        <v>0.29166666666666669</v>
      </c>
      <c r="E575" t="s">
        <v>23</v>
      </c>
      <c r="F575" t="s">
        <v>12136</v>
      </c>
      <c r="G575">
        <v>0</v>
      </c>
      <c r="H575" s="164">
        <v>4</v>
      </c>
      <c r="I575" s="165">
        <v>14793</v>
      </c>
      <c r="J575" s="165">
        <v>14877</v>
      </c>
      <c r="K575" t="s">
        <v>12132</v>
      </c>
      <c r="L575" t="s">
        <v>8129</v>
      </c>
      <c r="M575" t="s">
        <v>8129</v>
      </c>
      <c r="N575" t="s">
        <v>8257</v>
      </c>
      <c r="O575" t="s">
        <v>12126</v>
      </c>
      <c r="P575" s="1">
        <v>44054</v>
      </c>
    </row>
    <row r="576" spans="1:16" x14ac:dyDescent="0.25">
      <c r="A576" s="1" t="s">
        <v>12247</v>
      </c>
      <c r="B576" s="161">
        <v>0.29166666666666669</v>
      </c>
      <c r="C576" s="1">
        <v>44045</v>
      </c>
      <c r="D576" s="161">
        <v>0.29166666666666669</v>
      </c>
      <c r="E576" t="s">
        <v>71</v>
      </c>
      <c r="F576" t="s">
        <v>12131</v>
      </c>
      <c r="G576">
        <v>0</v>
      </c>
      <c r="H576" s="164">
        <v>2</v>
      </c>
      <c r="I576" s="165">
        <v>32597</v>
      </c>
      <c r="J576" s="165">
        <v>32643</v>
      </c>
      <c r="K576" t="s">
        <v>12125</v>
      </c>
      <c r="L576" t="s">
        <v>8129</v>
      </c>
      <c r="M576" t="s">
        <v>8129</v>
      </c>
      <c r="N576" t="s">
        <v>8257</v>
      </c>
      <c r="O576" t="s">
        <v>12126</v>
      </c>
      <c r="P576" s="1">
        <v>44054</v>
      </c>
    </row>
    <row r="577" spans="1:16" x14ac:dyDescent="0.25">
      <c r="A577" s="1" t="s">
        <v>12247</v>
      </c>
      <c r="B577" s="161">
        <v>0.29166666666666669</v>
      </c>
      <c r="C577" s="1">
        <v>44045</v>
      </c>
      <c r="D577" s="161">
        <v>0.29166666666666669</v>
      </c>
      <c r="E577" t="s">
        <v>9</v>
      </c>
      <c r="F577" t="s">
        <v>12129</v>
      </c>
      <c r="G577">
        <v>0</v>
      </c>
      <c r="H577" s="164">
        <v>3</v>
      </c>
      <c r="I577" s="165">
        <v>24547</v>
      </c>
      <c r="J577" s="165">
        <v>24547</v>
      </c>
      <c r="K577" t="s">
        <v>12188</v>
      </c>
      <c r="L577" t="s">
        <v>8129</v>
      </c>
      <c r="M577" t="s">
        <v>8129</v>
      </c>
      <c r="N577" t="s">
        <v>8257</v>
      </c>
      <c r="O577" t="s">
        <v>12126</v>
      </c>
      <c r="P577" s="1">
        <v>44054</v>
      </c>
    </row>
    <row r="578" spans="1:16" x14ac:dyDescent="0.25">
      <c r="A578" s="1">
        <v>44045</v>
      </c>
      <c r="B578" s="161">
        <v>0.29166666666666669</v>
      </c>
      <c r="C578" s="1">
        <v>44046</v>
      </c>
      <c r="D578" s="161">
        <v>0.29166666666666669</v>
      </c>
      <c r="E578" t="s">
        <v>65</v>
      </c>
      <c r="F578" t="s">
        <v>12152</v>
      </c>
      <c r="G578">
        <v>0</v>
      </c>
      <c r="H578" s="164">
        <v>4</v>
      </c>
      <c r="I578" s="165">
        <v>14877</v>
      </c>
      <c r="J578" s="165">
        <v>15042</v>
      </c>
      <c r="K578" t="s">
        <v>12125</v>
      </c>
      <c r="L578" t="s">
        <v>12241</v>
      </c>
      <c r="M578" t="s">
        <v>8129</v>
      </c>
      <c r="N578" t="s">
        <v>8257</v>
      </c>
      <c r="O578" t="s">
        <v>12126</v>
      </c>
      <c r="P578" s="1">
        <v>44054</v>
      </c>
    </row>
    <row r="579" spans="1:16" x14ac:dyDescent="0.25">
      <c r="A579" s="1">
        <v>44046</v>
      </c>
      <c r="B579" s="161">
        <v>0.29166666666666669</v>
      </c>
      <c r="C579" s="1">
        <v>44047</v>
      </c>
      <c r="D579" s="161">
        <v>0.29166666666666669</v>
      </c>
      <c r="E579" t="s">
        <v>71</v>
      </c>
      <c r="F579" t="s">
        <v>12131</v>
      </c>
      <c r="G579">
        <v>0</v>
      </c>
      <c r="H579" s="164">
        <v>4</v>
      </c>
      <c r="I579" s="165">
        <v>15042</v>
      </c>
      <c r="J579" s="165">
        <v>15215</v>
      </c>
      <c r="K579" t="s">
        <v>12125</v>
      </c>
      <c r="L579" t="s">
        <v>12241</v>
      </c>
      <c r="M579" t="s">
        <v>8129</v>
      </c>
      <c r="N579" t="s">
        <v>8257</v>
      </c>
      <c r="O579" t="s">
        <v>12126</v>
      </c>
      <c r="P579" s="1">
        <v>44054</v>
      </c>
    </row>
    <row r="580" spans="1:16" x14ac:dyDescent="0.25">
      <c r="A580" s="1">
        <v>44046</v>
      </c>
      <c r="B580" s="161">
        <v>0.29166666666666669</v>
      </c>
      <c r="C580" s="1">
        <v>44047</v>
      </c>
      <c r="D580" s="161">
        <v>0.29166666666666669</v>
      </c>
      <c r="E580" t="s">
        <v>8158</v>
      </c>
      <c r="F580" t="s">
        <v>12133</v>
      </c>
      <c r="G580">
        <v>0</v>
      </c>
      <c r="H580" s="164">
        <v>2</v>
      </c>
      <c r="I580" s="165">
        <v>32643</v>
      </c>
      <c r="J580" s="165">
        <v>32753</v>
      </c>
      <c r="K580" t="s">
        <v>12132</v>
      </c>
      <c r="L580" t="s">
        <v>8129</v>
      </c>
      <c r="M580" t="s">
        <v>8129</v>
      </c>
      <c r="N580" t="s">
        <v>8257</v>
      </c>
      <c r="O580" t="s">
        <v>12126</v>
      </c>
      <c r="P580" s="1">
        <v>44054</v>
      </c>
    </row>
    <row r="581" spans="1:16" x14ac:dyDescent="0.25">
      <c r="A581" s="1">
        <v>44046</v>
      </c>
      <c r="B581" s="161">
        <v>0.79166666666666663</v>
      </c>
      <c r="C581" s="1">
        <v>44047</v>
      </c>
      <c r="D581" s="161">
        <v>0.29166666666666669</v>
      </c>
      <c r="E581" t="s">
        <v>9</v>
      </c>
      <c r="F581" t="s">
        <v>12129</v>
      </c>
      <c r="G581">
        <v>0</v>
      </c>
      <c r="H581" s="164">
        <v>3</v>
      </c>
      <c r="I581" s="165">
        <v>24547</v>
      </c>
      <c r="J581" s="165">
        <v>24547</v>
      </c>
      <c r="K581" t="s">
        <v>12125</v>
      </c>
      <c r="L581" t="s">
        <v>8129</v>
      </c>
      <c r="M581" t="s">
        <v>8129</v>
      </c>
      <c r="N581" t="s">
        <v>8257</v>
      </c>
      <c r="O581" t="s">
        <v>12126</v>
      </c>
      <c r="P581" s="1">
        <v>44054</v>
      </c>
    </row>
    <row r="582" spans="1:16" x14ac:dyDescent="0.25">
      <c r="A582" s="1">
        <v>44048</v>
      </c>
      <c r="B582" s="161">
        <v>0.29166666666666669</v>
      </c>
      <c r="C582" s="1">
        <v>44049</v>
      </c>
      <c r="D582" s="161">
        <v>0.29166666666666669</v>
      </c>
      <c r="E582" t="s">
        <v>71</v>
      </c>
      <c r="F582" t="s">
        <v>12131</v>
      </c>
      <c r="G582">
        <v>0</v>
      </c>
      <c r="H582" s="164">
        <v>2</v>
      </c>
      <c r="I582" s="165">
        <v>32753</v>
      </c>
      <c r="J582" s="165">
        <v>32804</v>
      </c>
      <c r="K582" t="s">
        <v>12125</v>
      </c>
      <c r="L582" t="s">
        <v>8129</v>
      </c>
      <c r="M582" t="s">
        <v>8129</v>
      </c>
      <c r="N582" t="s">
        <v>8257</v>
      </c>
      <c r="O582" t="s">
        <v>12126</v>
      </c>
      <c r="P582" s="1">
        <v>44054</v>
      </c>
    </row>
    <row r="583" spans="1:16" x14ac:dyDescent="0.25">
      <c r="A583" s="1">
        <v>44048</v>
      </c>
      <c r="B583" s="161">
        <v>0.29166666666666669</v>
      </c>
      <c r="C583" s="1">
        <v>44049</v>
      </c>
      <c r="D583" s="161">
        <v>0.29166666666666669</v>
      </c>
      <c r="E583" t="s">
        <v>9</v>
      </c>
      <c r="F583" t="s">
        <v>12129</v>
      </c>
      <c r="G583">
        <v>0</v>
      </c>
      <c r="H583" s="164">
        <v>3</v>
      </c>
      <c r="I583" s="165">
        <v>24547</v>
      </c>
      <c r="J583" s="165">
        <v>24547</v>
      </c>
      <c r="K583" t="s">
        <v>12132</v>
      </c>
      <c r="L583" t="s">
        <v>8129</v>
      </c>
      <c r="M583" t="s">
        <v>8129</v>
      </c>
      <c r="N583" t="s">
        <v>8257</v>
      </c>
      <c r="O583" t="s">
        <v>12126</v>
      </c>
      <c r="P583" s="1">
        <v>44054</v>
      </c>
    </row>
    <row r="584" spans="1:16" x14ac:dyDescent="0.25">
      <c r="A584" s="1">
        <v>44048</v>
      </c>
      <c r="B584" s="161">
        <v>0.79166666666666663</v>
      </c>
      <c r="C584" s="1">
        <v>44049</v>
      </c>
      <c r="D584" s="161">
        <v>0.29166666666666669</v>
      </c>
      <c r="E584" t="s">
        <v>8158</v>
      </c>
      <c r="F584" t="s">
        <v>12133</v>
      </c>
      <c r="G584">
        <v>0</v>
      </c>
      <c r="H584" s="164">
        <v>4</v>
      </c>
      <c r="I584" s="165">
        <v>15215</v>
      </c>
      <c r="J584" s="165">
        <v>15294</v>
      </c>
      <c r="K584" t="s">
        <v>12125</v>
      </c>
      <c r="L584" t="s">
        <v>8129</v>
      </c>
      <c r="M584" t="s">
        <v>8129</v>
      </c>
      <c r="N584" t="s">
        <v>8257</v>
      </c>
      <c r="O584" t="s">
        <v>12126</v>
      </c>
      <c r="P584" s="1">
        <v>44054</v>
      </c>
    </row>
    <row r="585" spans="1:16" x14ac:dyDescent="0.25">
      <c r="A585" s="1">
        <v>44050</v>
      </c>
      <c r="B585" s="161">
        <v>0.29166666666666669</v>
      </c>
      <c r="C585" s="1">
        <v>44051</v>
      </c>
      <c r="D585" s="161">
        <v>0.79166666666666663</v>
      </c>
      <c r="E585" t="s">
        <v>72</v>
      </c>
      <c r="F585" t="s">
        <v>12135</v>
      </c>
      <c r="G585">
        <v>0</v>
      </c>
      <c r="H585" s="164">
        <v>4</v>
      </c>
      <c r="I585" s="165">
        <v>15294</v>
      </c>
      <c r="J585" s="165">
        <v>15394</v>
      </c>
      <c r="K585" t="s">
        <v>12125</v>
      </c>
      <c r="L585" t="s">
        <v>8129</v>
      </c>
      <c r="M585" t="s">
        <v>8129</v>
      </c>
      <c r="N585" t="s">
        <v>8257</v>
      </c>
      <c r="O585" t="s">
        <v>12126</v>
      </c>
      <c r="P585" s="1">
        <v>44054</v>
      </c>
    </row>
    <row r="586" spans="1:16" x14ac:dyDescent="0.25">
      <c r="A586" s="1">
        <v>44050</v>
      </c>
      <c r="B586" s="161">
        <v>0.29166666666666669</v>
      </c>
      <c r="C586" s="1">
        <v>44051</v>
      </c>
      <c r="D586" s="161">
        <v>0.29166666666666669</v>
      </c>
      <c r="E586" t="s">
        <v>9</v>
      </c>
      <c r="F586" t="s">
        <v>12129</v>
      </c>
      <c r="G586">
        <v>0</v>
      </c>
      <c r="H586" s="164">
        <v>2</v>
      </c>
      <c r="I586" s="165">
        <v>32804</v>
      </c>
      <c r="J586" s="165">
        <v>32908</v>
      </c>
      <c r="K586" t="s">
        <v>12188</v>
      </c>
      <c r="L586" t="s">
        <v>8129</v>
      </c>
      <c r="M586" t="s">
        <v>8129</v>
      </c>
      <c r="N586" t="s">
        <v>8257</v>
      </c>
      <c r="O586" t="s">
        <v>12126</v>
      </c>
      <c r="P586" s="1">
        <v>44054</v>
      </c>
    </row>
    <row r="587" spans="1:16" x14ac:dyDescent="0.25">
      <c r="A587" s="1">
        <v>44050</v>
      </c>
      <c r="B587" s="161">
        <v>0.29166666666666669</v>
      </c>
      <c r="C587" s="1">
        <v>44051</v>
      </c>
      <c r="D587" s="161">
        <v>0.29166666666666669</v>
      </c>
      <c r="E587" t="s">
        <v>71</v>
      </c>
      <c r="F587" t="s">
        <v>12131</v>
      </c>
      <c r="G587">
        <v>0</v>
      </c>
      <c r="H587" s="164">
        <v>3</v>
      </c>
      <c r="I587" s="165">
        <v>24547</v>
      </c>
      <c r="J587" s="165">
        <v>24581</v>
      </c>
      <c r="K587" t="s">
        <v>12188</v>
      </c>
      <c r="L587" t="s">
        <v>8129</v>
      </c>
      <c r="M587" t="s">
        <v>8129</v>
      </c>
      <c r="N587" t="s">
        <v>8257</v>
      </c>
      <c r="O587" t="s">
        <v>12126</v>
      </c>
      <c r="P587" s="1">
        <v>44054</v>
      </c>
    </row>
    <row r="588" spans="1:16" x14ac:dyDescent="0.25">
      <c r="A588" s="1">
        <v>44051</v>
      </c>
      <c r="B588" s="161">
        <v>0.29166666666666669</v>
      </c>
      <c r="C588" s="1">
        <v>44052</v>
      </c>
      <c r="D588" s="161">
        <v>0.29166666666666669</v>
      </c>
      <c r="E588" t="s">
        <v>8</v>
      </c>
      <c r="F588" t="s">
        <v>12153</v>
      </c>
      <c r="G588">
        <v>0</v>
      </c>
      <c r="H588" s="164">
        <v>4</v>
      </c>
      <c r="I588" s="165">
        <v>15394</v>
      </c>
      <c r="J588" s="165">
        <v>15552</v>
      </c>
      <c r="K588" t="s">
        <v>12125</v>
      </c>
      <c r="L588" t="s">
        <v>12213</v>
      </c>
      <c r="M588" t="s">
        <v>8129</v>
      </c>
      <c r="N588" t="s">
        <v>8257</v>
      </c>
      <c r="O588" t="s">
        <v>12240</v>
      </c>
      <c r="P588" s="1">
        <v>44054</v>
      </c>
    </row>
    <row r="589" spans="1:16" x14ac:dyDescent="0.25">
      <c r="A589" s="1">
        <v>44052</v>
      </c>
      <c r="B589" s="161">
        <v>0.29166666666666669</v>
      </c>
      <c r="C589" s="1">
        <v>44053</v>
      </c>
      <c r="D589" s="161">
        <v>0.29166666666666669</v>
      </c>
      <c r="E589" t="s">
        <v>71</v>
      </c>
      <c r="F589" t="s">
        <v>12131</v>
      </c>
      <c r="G589">
        <v>0</v>
      </c>
      <c r="H589" s="164">
        <v>4</v>
      </c>
      <c r="I589" s="165">
        <v>15552</v>
      </c>
      <c r="J589" s="165">
        <v>15691</v>
      </c>
      <c r="K589" t="s">
        <v>12125</v>
      </c>
      <c r="L589" t="s">
        <v>8129</v>
      </c>
      <c r="M589" t="s">
        <v>8132</v>
      </c>
      <c r="N589" t="s">
        <v>8257</v>
      </c>
      <c r="O589" t="s">
        <v>12126</v>
      </c>
      <c r="P589" s="1">
        <v>44054</v>
      </c>
    </row>
    <row r="590" spans="1:16" x14ac:dyDescent="0.25">
      <c r="A590" s="1">
        <v>44052</v>
      </c>
      <c r="B590" s="161">
        <v>0.29166666666666669</v>
      </c>
      <c r="C590" s="1">
        <v>44053</v>
      </c>
      <c r="D590" s="161">
        <v>0.29166666666666669</v>
      </c>
      <c r="E590" t="s">
        <v>9</v>
      </c>
      <c r="F590" t="s">
        <v>12129</v>
      </c>
      <c r="G590">
        <v>0</v>
      </c>
      <c r="H590" s="164">
        <v>2</v>
      </c>
      <c r="I590" s="165">
        <v>32908</v>
      </c>
      <c r="J590" s="165">
        <v>32938</v>
      </c>
      <c r="K590" t="s">
        <v>12188</v>
      </c>
      <c r="L590" t="s">
        <v>8129</v>
      </c>
      <c r="M590" t="s">
        <v>8132</v>
      </c>
      <c r="N590" t="s">
        <v>8257</v>
      </c>
      <c r="O590" t="s">
        <v>12126</v>
      </c>
      <c r="P590" s="1">
        <v>44054</v>
      </c>
    </row>
    <row r="591" spans="1:16" x14ac:dyDescent="0.25">
      <c r="A591" s="1">
        <v>44054</v>
      </c>
      <c r="B591" s="161">
        <v>0.29166666666666669</v>
      </c>
      <c r="C591" s="1">
        <v>44055</v>
      </c>
      <c r="D591" s="161">
        <v>0.29166666666666669</v>
      </c>
      <c r="E591" t="s">
        <v>8158</v>
      </c>
      <c r="F591" t="s">
        <v>12133</v>
      </c>
      <c r="G591">
        <v>0</v>
      </c>
      <c r="H591" s="164">
        <v>2</v>
      </c>
      <c r="I591" s="165">
        <v>33051</v>
      </c>
      <c r="J591" s="165">
        <v>33051</v>
      </c>
      <c r="K591" t="s">
        <v>12188</v>
      </c>
      <c r="L591" t="s">
        <v>8129</v>
      </c>
      <c r="M591" t="s">
        <v>8129</v>
      </c>
      <c r="O591" t="s">
        <v>12248</v>
      </c>
      <c r="P591" s="1"/>
    </row>
    <row r="592" spans="1:16" x14ac:dyDescent="0.25">
      <c r="A592" s="1">
        <v>44054</v>
      </c>
      <c r="B592" s="161">
        <v>0.29166666666666669</v>
      </c>
      <c r="C592" s="1">
        <v>44055</v>
      </c>
      <c r="D592" s="161">
        <v>0.29166666666666669</v>
      </c>
      <c r="E592" t="s">
        <v>71</v>
      </c>
      <c r="F592" t="s">
        <v>12131</v>
      </c>
      <c r="G592">
        <v>0</v>
      </c>
      <c r="H592" s="164">
        <v>4</v>
      </c>
      <c r="I592" s="165">
        <v>15723</v>
      </c>
      <c r="J592" s="165">
        <v>15771</v>
      </c>
      <c r="K592" t="s">
        <v>12125</v>
      </c>
      <c r="L592" t="s">
        <v>8129</v>
      </c>
      <c r="M592" t="s">
        <v>8129</v>
      </c>
      <c r="N592" t="s">
        <v>8257</v>
      </c>
      <c r="O592" t="s">
        <v>12126</v>
      </c>
      <c r="P592" s="1">
        <v>44068</v>
      </c>
    </row>
    <row r="593" spans="1:16" x14ac:dyDescent="0.25">
      <c r="A593" s="1">
        <v>44054</v>
      </c>
      <c r="B593" s="161">
        <v>0.29166666666666669</v>
      </c>
      <c r="C593" s="1">
        <v>44055</v>
      </c>
      <c r="D593" s="161">
        <v>0.29166666666666669</v>
      </c>
      <c r="E593" t="s">
        <v>10</v>
      </c>
      <c r="F593" t="s">
        <v>12150</v>
      </c>
      <c r="G593">
        <v>0</v>
      </c>
      <c r="H593" s="164">
        <v>3</v>
      </c>
      <c r="I593" s="165">
        <v>24581</v>
      </c>
      <c r="J593" s="165">
        <v>24581</v>
      </c>
      <c r="K593" t="s">
        <v>12188</v>
      </c>
      <c r="L593" t="s">
        <v>8129</v>
      </c>
      <c r="M593" t="s">
        <v>8129</v>
      </c>
      <c r="N593" t="s">
        <v>8257</v>
      </c>
      <c r="O593" t="s">
        <v>12126</v>
      </c>
      <c r="P593" s="1">
        <v>44068</v>
      </c>
    </row>
    <row r="594" spans="1:16" x14ac:dyDescent="0.25">
      <c r="A594" s="1">
        <v>44054</v>
      </c>
      <c r="B594" s="161">
        <v>0.29166666666666669</v>
      </c>
      <c r="C594" s="1">
        <v>44055</v>
      </c>
      <c r="D594" s="161">
        <v>0.29166666666666669</v>
      </c>
      <c r="E594" t="s">
        <v>21</v>
      </c>
      <c r="F594" t="s">
        <v>12155</v>
      </c>
      <c r="G594">
        <v>0</v>
      </c>
      <c r="H594" s="164">
        <v>2</v>
      </c>
      <c r="I594" s="165">
        <v>33051</v>
      </c>
      <c r="J594" s="165">
        <v>33051</v>
      </c>
      <c r="K594" t="s">
        <v>12125</v>
      </c>
      <c r="L594" t="s">
        <v>8129</v>
      </c>
      <c r="M594" t="s">
        <v>8129</v>
      </c>
      <c r="N594" t="s">
        <v>8257</v>
      </c>
      <c r="O594" t="s">
        <v>12126</v>
      </c>
      <c r="P594" s="1">
        <v>44068</v>
      </c>
    </row>
    <row r="595" spans="1:16" x14ac:dyDescent="0.25">
      <c r="A595" s="1">
        <v>44054</v>
      </c>
      <c r="B595" s="161">
        <v>0.79166666666666663</v>
      </c>
      <c r="C595" s="1">
        <v>44055</v>
      </c>
      <c r="D595" s="161">
        <v>0.29166666666666669</v>
      </c>
      <c r="E595" t="s">
        <v>7</v>
      </c>
      <c r="F595" t="s">
        <v>12134</v>
      </c>
      <c r="G595">
        <v>0</v>
      </c>
      <c r="H595" s="164">
        <v>4</v>
      </c>
      <c r="I595" s="165">
        <v>15771</v>
      </c>
      <c r="J595" s="165">
        <v>15805</v>
      </c>
      <c r="K595" t="s">
        <v>12185</v>
      </c>
      <c r="L595" t="s">
        <v>8129</v>
      </c>
      <c r="M595" t="s">
        <v>8129</v>
      </c>
      <c r="N595" t="s">
        <v>8257</v>
      </c>
      <c r="O595" t="s">
        <v>12126</v>
      </c>
      <c r="P595" s="1">
        <v>44068</v>
      </c>
    </row>
    <row r="596" spans="1:16" x14ac:dyDescent="0.25">
      <c r="A596" s="1">
        <v>44056</v>
      </c>
      <c r="B596" s="161">
        <v>0.29166666666666669</v>
      </c>
      <c r="C596" s="1">
        <v>44057</v>
      </c>
      <c r="D596" s="161">
        <v>0.29166666666666669</v>
      </c>
      <c r="E596" t="s">
        <v>9</v>
      </c>
      <c r="F596" t="s">
        <v>12129</v>
      </c>
      <c r="G596">
        <v>0</v>
      </c>
      <c r="H596" s="164">
        <v>4</v>
      </c>
      <c r="I596" s="165">
        <v>15806</v>
      </c>
      <c r="J596" s="165">
        <v>15837</v>
      </c>
      <c r="K596" t="s">
        <v>12125</v>
      </c>
      <c r="L596" t="s">
        <v>12241</v>
      </c>
      <c r="M596" t="s">
        <v>8129</v>
      </c>
      <c r="N596" t="s">
        <v>8257</v>
      </c>
      <c r="O596" t="s">
        <v>12126</v>
      </c>
      <c r="P596" s="1">
        <v>44068</v>
      </c>
    </row>
    <row r="597" spans="1:16" x14ac:dyDescent="0.25">
      <c r="A597" s="1">
        <v>44056</v>
      </c>
      <c r="B597" s="161">
        <v>0.29166666666666669</v>
      </c>
      <c r="C597" s="1">
        <v>44057</v>
      </c>
      <c r="D597" s="161">
        <v>0.29166666666666669</v>
      </c>
      <c r="E597" t="s">
        <v>8158</v>
      </c>
      <c r="F597" t="s">
        <v>12133</v>
      </c>
      <c r="G597">
        <v>0</v>
      </c>
      <c r="H597" s="164">
        <v>2</v>
      </c>
      <c r="I597" s="165">
        <v>33051</v>
      </c>
      <c r="J597" s="165">
        <v>33052</v>
      </c>
      <c r="K597" t="s">
        <v>12188</v>
      </c>
      <c r="L597" t="s">
        <v>12241</v>
      </c>
      <c r="M597" t="s">
        <v>8129</v>
      </c>
      <c r="N597" t="s">
        <v>8257</v>
      </c>
      <c r="O597" t="s">
        <v>12126</v>
      </c>
      <c r="P597" s="1">
        <v>44068</v>
      </c>
    </row>
    <row r="598" spans="1:16" x14ac:dyDescent="0.25">
      <c r="A598" s="1">
        <v>44056</v>
      </c>
      <c r="B598" s="161">
        <v>0.79166666666666663</v>
      </c>
      <c r="C598" s="1">
        <v>44057</v>
      </c>
      <c r="D598" s="161">
        <v>0.29166666666666669</v>
      </c>
      <c r="E598" t="s">
        <v>7</v>
      </c>
      <c r="F598" t="s">
        <v>12134</v>
      </c>
      <c r="G598">
        <v>0</v>
      </c>
      <c r="H598" s="164">
        <v>3</v>
      </c>
      <c r="I598" s="165">
        <v>24581</v>
      </c>
      <c r="J598" s="165">
        <v>24581</v>
      </c>
      <c r="K598" t="s">
        <v>12188</v>
      </c>
      <c r="L598" t="s">
        <v>12241</v>
      </c>
      <c r="M598" t="s">
        <v>8129</v>
      </c>
      <c r="N598" t="s">
        <v>8257</v>
      </c>
      <c r="O598" t="s">
        <v>12126</v>
      </c>
      <c r="P598" s="1">
        <v>44068</v>
      </c>
    </row>
    <row r="599" spans="1:16" x14ac:dyDescent="0.25">
      <c r="A599" s="1">
        <v>44057</v>
      </c>
      <c r="B599" s="161">
        <v>0.29166666666666669</v>
      </c>
      <c r="C599" s="1">
        <v>44058</v>
      </c>
      <c r="D599" s="161">
        <v>0.29166666666666669</v>
      </c>
      <c r="E599" t="s">
        <v>10</v>
      </c>
      <c r="F599" t="s">
        <v>12150</v>
      </c>
      <c r="G599">
        <v>0</v>
      </c>
      <c r="H599" s="164">
        <v>4</v>
      </c>
      <c r="I599" s="165">
        <v>15837</v>
      </c>
      <c r="J599" s="165">
        <v>15842</v>
      </c>
      <c r="K599" t="s">
        <v>12132</v>
      </c>
      <c r="L599" t="s">
        <v>8129</v>
      </c>
      <c r="M599" t="s">
        <v>8129</v>
      </c>
      <c r="N599" t="s">
        <v>8257</v>
      </c>
      <c r="O599" t="s">
        <v>12126</v>
      </c>
      <c r="P599" s="1">
        <v>44068</v>
      </c>
    </row>
    <row r="600" spans="1:16" x14ac:dyDescent="0.25">
      <c r="A600" s="1">
        <v>44057</v>
      </c>
      <c r="B600" s="161">
        <v>0.29166666666666669</v>
      </c>
      <c r="C600" s="1">
        <v>44058</v>
      </c>
      <c r="D600" s="161">
        <v>0.29166666666666669</v>
      </c>
      <c r="E600" t="s">
        <v>72</v>
      </c>
      <c r="F600" t="s">
        <v>12135</v>
      </c>
      <c r="G600">
        <v>0</v>
      </c>
      <c r="H600" s="164">
        <v>2</v>
      </c>
      <c r="I600" s="165">
        <v>33052</v>
      </c>
      <c r="J600" s="165">
        <v>33115</v>
      </c>
      <c r="K600" t="s">
        <v>12132</v>
      </c>
      <c r="L600" t="s">
        <v>12241</v>
      </c>
      <c r="M600" t="s">
        <v>8129</v>
      </c>
      <c r="N600" t="s">
        <v>8257</v>
      </c>
      <c r="O600" t="s">
        <v>12126</v>
      </c>
      <c r="P600" s="1">
        <v>44068</v>
      </c>
    </row>
    <row r="601" spans="1:16" x14ac:dyDescent="0.25">
      <c r="A601" s="1">
        <v>44057</v>
      </c>
      <c r="B601" s="161">
        <v>0.29166666666666669</v>
      </c>
      <c r="C601" s="1">
        <v>44058</v>
      </c>
      <c r="D601" s="161">
        <v>0.29166666666666669</v>
      </c>
      <c r="E601" t="s">
        <v>62</v>
      </c>
      <c r="F601" t="s">
        <v>12191</v>
      </c>
      <c r="G601">
        <v>0</v>
      </c>
      <c r="H601" s="164">
        <v>3</v>
      </c>
      <c r="I601" s="165">
        <v>24581</v>
      </c>
      <c r="J601" s="165">
        <v>24581</v>
      </c>
      <c r="K601" t="s">
        <v>12245</v>
      </c>
      <c r="L601" t="s">
        <v>12241</v>
      </c>
      <c r="M601" t="s">
        <v>8129</v>
      </c>
      <c r="N601" t="s">
        <v>8257</v>
      </c>
      <c r="O601" t="s">
        <v>12126</v>
      </c>
      <c r="P601" s="1">
        <v>44068</v>
      </c>
    </row>
    <row r="602" spans="1:16" x14ac:dyDescent="0.25">
      <c r="A602" s="1">
        <v>44058</v>
      </c>
      <c r="B602" s="161">
        <v>0.29166666666666669</v>
      </c>
      <c r="C602" s="1">
        <v>44059</v>
      </c>
      <c r="D602" s="161">
        <v>0.29166666666666669</v>
      </c>
      <c r="E602" t="s">
        <v>71</v>
      </c>
      <c r="F602" t="s">
        <v>12131</v>
      </c>
      <c r="G602">
        <v>0</v>
      </c>
      <c r="H602" s="164">
        <v>4</v>
      </c>
      <c r="I602" s="165">
        <v>15846</v>
      </c>
      <c r="J602" s="165">
        <v>15918</v>
      </c>
      <c r="K602" t="s">
        <v>12128</v>
      </c>
      <c r="L602" t="s">
        <v>8129</v>
      </c>
      <c r="M602" t="s">
        <v>8129</v>
      </c>
      <c r="N602" t="s">
        <v>8257</v>
      </c>
      <c r="O602" t="s">
        <v>12126</v>
      </c>
      <c r="P602" s="1">
        <v>44068</v>
      </c>
    </row>
    <row r="603" spans="1:16" x14ac:dyDescent="0.25">
      <c r="A603" s="1">
        <v>44058</v>
      </c>
      <c r="B603" s="161">
        <v>0.29166666666666669</v>
      </c>
      <c r="C603" s="1">
        <v>44059</v>
      </c>
      <c r="D603" s="161">
        <v>0.29166666666666669</v>
      </c>
      <c r="E603" t="s">
        <v>9</v>
      </c>
      <c r="F603" t="s">
        <v>12129</v>
      </c>
      <c r="G603">
        <v>0</v>
      </c>
      <c r="H603" s="164">
        <v>2</v>
      </c>
      <c r="I603" s="165">
        <v>33115</v>
      </c>
      <c r="J603" s="165">
        <v>33136</v>
      </c>
      <c r="K603" t="s">
        <v>12132</v>
      </c>
      <c r="L603" t="s">
        <v>8129</v>
      </c>
      <c r="M603" t="s">
        <v>8129</v>
      </c>
      <c r="N603" t="s">
        <v>8257</v>
      </c>
      <c r="O603" t="s">
        <v>12126</v>
      </c>
      <c r="P603" s="1">
        <v>44068</v>
      </c>
    </row>
    <row r="604" spans="1:16" x14ac:dyDescent="0.25">
      <c r="A604" s="1">
        <v>44058</v>
      </c>
      <c r="B604" s="161">
        <v>0.29166666666666669</v>
      </c>
      <c r="C604" s="1">
        <v>44058</v>
      </c>
      <c r="D604" s="161">
        <v>0.79166666666666663</v>
      </c>
      <c r="E604" t="s">
        <v>28</v>
      </c>
      <c r="F604" t="s">
        <v>12168</v>
      </c>
      <c r="G604">
        <v>0</v>
      </c>
      <c r="H604" s="164">
        <v>3</v>
      </c>
      <c r="I604" s="165">
        <v>24581</v>
      </c>
      <c r="J604" s="165">
        <v>24581</v>
      </c>
      <c r="K604" t="s">
        <v>12188</v>
      </c>
      <c r="L604" t="s">
        <v>12241</v>
      </c>
      <c r="M604" t="s">
        <v>8129</v>
      </c>
      <c r="N604" t="s">
        <v>8257</v>
      </c>
      <c r="O604" t="s">
        <v>12126</v>
      </c>
      <c r="P604" s="1">
        <v>44068</v>
      </c>
    </row>
    <row r="605" spans="1:16" x14ac:dyDescent="0.25">
      <c r="A605" s="1">
        <v>44059</v>
      </c>
      <c r="B605" s="161">
        <v>0.29166666666666669</v>
      </c>
      <c r="C605" s="1">
        <v>44059</v>
      </c>
      <c r="D605" s="161">
        <v>0.29166666666666669</v>
      </c>
      <c r="E605" t="s">
        <v>11</v>
      </c>
      <c r="F605" t="s">
        <v>12161</v>
      </c>
      <c r="G605">
        <v>0</v>
      </c>
      <c r="H605" s="164">
        <v>4</v>
      </c>
      <c r="I605" s="165">
        <v>15971</v>
      </c>
      <c r="J605" s="165">
        <v>16040</v>
      </c>
      <c r="K605" t="s">
        <v>12125</v>
      </c>
      <c r="L605" t="s">
        <v>8129</v>
      </c>
      <c r="M605" t="s">
        <v>8132</v>
      </c>
      <c r="N605" t="s">
        <v>8257</v>
      </c>
      <c r="O605" t="s">
        <v>12126</v>
      </c>
      <c r="P605" s="1">
        <v>44068</v>
      </c>
    </row>
    <row r="606" spans="1:16" x14ac:dyDescent="0.25">
      <c r="A606" s="1">
        <v>44059</v>
      </c>
      <c r="B606" s="161">
        <v>0.29166666666666669</v>
      </c>
      <c r="C606" s="1">
        <v>44059</v>
      </c>
      <c r="D606" s="161">
        <v>0.29166666666666669</v>
      </c>
      <c r="E606" t="s">
        <v>16</v>
      </c>
      <c r="F606" t="s">
        <v>12130</v>
      </c>
      <c r="G606">
        <v>0</v>
      </c>
      <c r="H606" s="164">
        <v>4</v>
      </c>
      <c r="I606" s="165">
        <v>16040</v>
      </c>
      <c r="J606" s="165">
        <v>16076</v>
      </c>
      <c r="K606" t="s">
        <v>12132</v>
      </c>
      <c r="L606" t="s">
        <v>8129</v>
      </c>
      <c r="M606" t="s">
        <v>8132</v>
      </c>
      <c r="N606" t="s">
        <v>8257</v>
      </c>
      <c r="O606" t="s">
        <v>12126</v>
      </c>
      <c r="P606" s="1">
        <v>44068</v>
      </c>
    </row>
    <row r="607" spans="1:16" x14ac:dyDescent="0.25">
      <c r="A607" s="1">
        <v>44060</v>
      </c>
      <c r="B607" s="161">
        <v>0.29166666666666669</v>
      </c>
      <c r="C607" s="1">
        <v>44061</v>
      </c>
      <c r="D607" s="161">
        <v>0.29166666666666669</v>
      </c>
      <c r="E607" t="s">
        <v>71</v>
      </c>
      <c r="F607" t="s">
        <v>12131</v>
      </c>
      <c r="G607">
        <v>0</v>
      </c>
      <c r="H607" s="164">
        <v>4</v>
      </c>
      <c r="I607" s="165">
        <v>16076</v>
      </c>
      <c r="J607" s="165">
        <v>16118</v>
      </c>
      <c r="K607" t="s">
        <v>12132</v>
      </c>
      <c r="L607" t="s">
        <v>8129</v>
      </c>
      <c r="M607" t="s">
        <v>8129</v>
      </c>
      <c r="N607" t="s">
        <v>8257</v>
      </c>
      <c r="O607" t="s">
        <v>12126</v>
      </c>
      <c r="P607" s="1">
        <v>44068</v>
      </c>
    </row>
    <row r="608" spans="1:16" x14ac:dyDescent="0.25">
      <c r="A608" s="1">
        <v>44060</v>
      </c>
      <c r="B608" s="161">
        <v>0.29166666666666669</v>
      </c>
      <c r="C608" s="1">
        <v>44061</v>
      </c>
      <c r="D608" s="161">
        <v>0.29166666666666669</v>
      </c>
      <c r="E608" t="s">
        <v>9</v>
      </c>
      <c r="F608" t="s">
        <v>12129</v>
      </c>
      <c r="G608">
        <v>0</v>
      </c>
      <c r="H608" s="164">
        <v>2</v>
      </c>
      <c r="I608" s="165">
        <v>33136</v>
      </c>
      <c r="J608" s="165">
        <v>33157</v>
      </c>
      <c r="K608" t="s">
        <v>12125</v>
      </c>
      <c r="L608" t="s">
        <v>8129</v>
      </c>
      <c r="M608" t="s">
        <v>8129</v>
      </c>
      <c r="N608" t="s">
        <v>8257</v>
      </c>
      <c r="O608" t="s">
        <v>12126</v>
      </c>
      <c r="P608" s="1">
        <v>44068</v>
      </c>
    </row>
    <row r="609" spans="1:16" x14ac:dyDescent="0.25">
      <c r="A609" s="1">
        <v>44060</v>
      </c>
      <c r="B609" s="161">
        <v>0.29166666666666669</v>
      </c>
      <c r="C609" s="1">
        <v>44061</v>
      </c>
      <c r="D609" s="161">
        <v>0.29166666666666669</v>
      </c>
      <c r="E609" t="s">
        <v>8158</v>
      </c>
      <c r="F609" t="s">
        <v>12133</v>
      </c>
      <c r="G609">
        <v>0</v>
      </c>
      <c r="H609" s="164">
        <v>3</v>
      </c>
      <c r="I609" s="165">
        <v>24581</v>
      </c>
      <c r="J609" s="165">
        <v>24818</v>
      </c>
      <c r="K609" t="s">
        <v>12188</v>
      </c>
      <c r="L609" t="s">
        <v>8129</v>
      </c>
      <c r="M609" t="s">
        <v>8129</v>
      </c>
      <c r="N609" t="s">
        <v>8257</v>
      </c>
      <c r="O609" t="s">
        <v>12126</v>
      </c>
      <c r="P609" s="1">
        <v>44068</v>
      </c>
    </row>
    <row r="610" spans="1:16" x14ac:dyDescent="0.25">
      <c r="A610" s="1">
        <v>44061</v>
      </c>
      <c r="B610" s="161">
        <v>0.29166666666666669</v>
      </c>
      <c r="C610" s="1">
        <v>44062</v>
      </c>
      <c r="D610" s="161">
        <v>0.29166666666666669</v>
      </c>
      <c r="E610" t="s">
        <v>62</v>
      </c>
      <c r="F610" t="s">
        <v>12191</v>
      </c>
      <c r="G610">
        <v>0</v>
      </c>
      <c r="H610" s="164">
        <v>4</v>
      </c>
      <c r="I610" s="165">
        <v>16118</v>
      </c>
      <c r="J610" s="165">
        <v>16200</v>
      </c>
      <c r="K610" t="s">
        <v>12125</v>
      </c>
      <c r="L610" t="s">
        <v>8129</v>
      </c>
      <c r="M610" t="s">
        <v>8129</v>
      </c>
      <c r="N610" t="s">
        <v>8257</v>
      </c>
      <c r="O610" t="s">
        <v>12126</v>
      </c>
      <c r="P610" s="1">
        <v>44068</v>
      </c>
    </row>
    <row r="611" spans="1:16" x14ac:dyDescent="0.25">
      <c r="A611" s="1">
        <v>44062</v>
      </c>
      <c r="B611" s="161">
        <v>0.29166666666666669</v>
      </c>
      <c r="C611" s="1">
        <v>44063</v>
      </c>
      <c r="D611" s="161">
        <v>0.29166666666666669</v>
      </c>
      <c r="E611" t="s">
        <v>8158</v>
      </c>
      <c r="F611" t="s">
        <v>12133</v>
      </c>
      <c r="G611">
        <v>0</v>
      </c>
      <c r="H611" s="164">
        <v>4</v>
      </c>
      <c r="I611" s="165">
        <v>16200</v>
      </c>
      <c r="J611" s="165">
        <v>16407</v>
      </c>
      <c r="K611" t="s">
        <v>12125</v>
      </c>
      <c r="L611" t="s">
        <v>8129</v>
      </c>
      <c r="M611" t="s">
        <v>8132</v>
      </c>
      <c r="N611" t="s">
        <v>8257</v>
      </c>
      <c r="O611" t="s">
        <v>12126</v>
      </c>
      <c r="P611" s="1">
        <v>44068</v>
      </c>
    </row>
    <row r="612" spans="1:16" x14ac:dyDescent="0.25">
      <c r="A612" s="1">
        <v>44062</v>
      </c>
      <c r="B612" s="161">
        <v>0.29166666666666669</v>
      </c>
      <c r="C612" s="1">
        <v>44063</v>
      </c>
      <c r="D612" s="161">
        <v>0.29166666666666669</v>
      </c>
      <c r="E612" t="s">
        <v>71</v>
      </c>
      <c r="F612" t="s">
        <v>12131</v>
      </c>
      <c r="G612">
        <v>0</v>
      </c>
      <c r="H612" s="164">
        <v>2</v>
      </c>
      <c r="I612" s="165">
        <v>33205</v>
      </c>
      <c r="J612" s="165">
        <v>33205</v>
      </c>
      <c r="K612" t="s">
        <v>12175</v>
      </c>
      <c r="L612" t="s">
        <v>8129</v>
      </c>
      <c r="M612" t="s">
        <v>8129</v>
      </c>
      <c r="N612" t="s">
        <v>8257</v>
      </c>
      <c r="O612" t="s">
        <v>12126</v>
      </c>
      <c r="P612" s="1">
        <v>44068</v>
      </c>
    </row>
    <row r="613" spans="1:16" x14ac:dyDescent="0.25">
      <c r="A613" s="1">
        <v>44062</v>
      </c>
      <c r="B613" s="161">
        <v>0.79166666666666663</v>
      </c>
      <c r="C613" s="1">
        <v>44063</v>
      </c>
      <c r="D613" s="161">
        <v>0.29166666666666669</v>
      </c>
      <c r="E613" t="s">
        <v>7</v>
      </c>
      <c r="F613" t="s">
        <v>12134</v>
      </c>
      <c r="G613">
        <v>0</v>
      </c>
      <c r="H613" s="164">
        <v>3</v>
      </c>
      <c r="I613" s="165">
        <v>24896</v>
      </c>
      <c r="J613" s="165">
        <v>24896</v>
      </c>
      <c r="K613" t="s">
        <v>12245</v>
      </c>
      <c r="L613" t="s">
        <v>8129</v>
      </c>
      <c r="M613" t="s">
        <v>8132</v>
      </c>
      <c r="N613" t="s">
        <v>8257</v>
      </c>
      <c r="O613" t="s">
        <v>12126</v>
      </c>
      <c r="P613" s="1">
        <v>44068</v>
      </c>
    </row>
    <row r="614" spans="1:16" x14ac:dyDescent="0.25">
      <c r="A614" s="1">
        <v>44063</v>
      </c>
      <c r="B614" s="161">
        <v>0.29166666666666669</v>
      </c>
      <c r="C614" s="1">
        <v>44064</v>
      </c>
      <c r="D614" s="161">
        <v>0.29166666666666669</v>
      </c>
      <c r="E614" t="s">
        <v>10</v>
      </c>
      <c r="F614" t="s">
        <v>12150</v>
      </c>
      <c r="G614">
        <v>0</v>
      </c>
      <c r="H614" s="164">
        <v>2</v>
      </c>
      <c r="I614" s="165">
        <v>33205</v>
      </c>
      <c r="J614" s="165">
        <v>33205</v>
      </c>
      <c r="K614" t="s">
        <v>12125</v>
      </c>
      <c r="L614" t="s">
        <v>8129</v>
      </c>
      <c r="M614" t="s">
        <v>8129</v>
      </c>
      <c r="N614" t="s">
        <v>8257</v>
      </c>
      <c r="O614" t="s">
        <v>12126</v>
      </c>
      <c r="P614" s="1">
        <v>44068</v>
      </c>
    </row>
    <row r="615" spans="1:16" x14ac:dyDescent="0.25">
      <c r="A615" s="1">
        <v>44064</v>
      </c>
      <c r="B615" s="161">
        <v>0.29166666666666669</v>
      </c>
      <c r="C615" s="1">
        <v>44064</v>
      </c>
      <c r="D615" s="161">
        <v>0.79166666666666663</v>
      </c>
      <c r="E615" t="s">
        <v>71</v>
      </c>
      <c r="F615" t="s">
        <v>12131</v>
      </c>
      <c r="G615">
        <v>0</v>
      </c>
      <c r="H615" s="164">
        <v>4</v>
      </c>
      <c r="I615" s="165">
        <v>16407</v>
      </c>
      <c r="J615" s="165">
        <v>16498</v>
      </c>
      <c r="K615" t="s">
        <v>12125</v>
      </c>
      <c r="L615" t="s">
        <v>8129</v>
      </c>
      <c r="M615" t="s">
        <v>8129</v>
      </c>
      <c r="N615" t="s">
        <v>8257</v>
      </c>
      <c r="O615" t="s">
        <v>12126</v>
      </c>
      <c r="P615" s="1">
        <v>44068</v>
      </c>
    </row>
    <row r="616" spans="1:16" x14ac:dyDescent="0.25">
      <c r="A616" s="1">
        <v>44064</v>
      </c>
      <c r="B616" s="161">
        <v>0.29166666666666669</v>
      </c>
      <c r="C616" s="1">
        <v>44064</v>
      </c>
      <c r="D616" s="161">
        <v>0.79166666666666663</v>
      </c>
      <c r="E616" t="s">
        <v>8158</v>
      </c>
      <c r="F616" t="s">
        <v>12133</v>
      </c>
      <c r="G616">
        <v>0</v>
      </c>
      <c r="H616" s="164">
        <v>2</v>
      </c>
      <c r="I616" s="165">
        <v>33205</v>
      </c>
      <c r="J616" s="165">
        <v>33205</v>
      </c>
      <c r="K616" t="s">
        <v>12188</v>
      </c>
      <c r="L616" t="s">
        <v>8129</v>
      </c>
      <c r="M616" t="s">
        <v>8129</v>
      </c>
      <c r="N616" t="s">
        <v>8257</v>
      </c>
      <c r="O616" t="s">
        <v>12126</v>
      </c>
      <c r="P616" s="1">
        <v>44068</v>
      </c>
    </row>
    <row r="617" spans="1:16" x14ac:dyDescent="0.25">
      <c r="A617" s="1">
        <v>44064</v>
      </c>
      <c r="B617" s="161">
        <v>0.29166666666666669</v>
      </c>
      <c r="C617" s="1">
        <v>44065</v>
      </c>
      <c r="D617" s="161">
        <v>0.29166666666666669</v>
      </c>
      <c r="E617" t="s">
        <v>9</v>
      </c>
      <c r="F617" t="s">
        <v>12129</v>
      </c>
      <c r="G617">
        <v>0</v>
      </c>
      <c r="H617" s="164">
        <v>3</v>
      </c>
      <c r="I617" s="165">
        <v>24896</v>
      </c>
      <c r="J617" s="165">
        <v>24924</v>
      </c>
      <c r="K617" t="s">
        <v>12188</v>
      </c>
      <c r="L617" t="s">
        <v>8129</v>
      </c>
      <c r="M617" t="s">
        <v>8129</v>
      </c>
      <c r="N617" t="s">
        <v>8257</v>
      </c>
      <c r="O617" t="s">
        <v>12126</v>
      </c>
      <c r="P617" s="1">
        <v>44068</v>
      </c>
    </row>
    <row r="618" spans="1:16" x14ac:dyDescent="0.25">
      <c r="A618" s="1">
        <v>44064</v>
      </c>
      <c r="B618" s="161">
        <v>0.79166666666666663</v>
      </c>
      <c r="C618" s="1">
        <v>44065</v>
      </c>
      <c r="D618" s="161">
        <v>0.29166666666666669</v>
      </c>
      <c r="E618" t="s">
        <v>7</v>
      </c>
      <c r="F618" t="s">
        <v>12134</v>
      </c>
      <c r="G618">
        <v>0</v>
      </c>
      <c r="H618" s="164">
        <v>2</v>
      </c>
      <c r="I618" s="165">
        <v>33205</v>
      </c>
      <c r="J618" s="165">
        <v>33215</v>
      </c>
      <c r="K618" t="s">
        <v>12245</v>
      </c>
      <c r="L618" t="s">
        <v>8129</v>
      </c>
      <c r="M618" t="s">
        <v>8129</v>
      </c>
      <c r="N618" t="s">
        <v>8257</v>
      </c>
      <c r="O618" t="s">
        <v>12126</v>
      </c>
      <c r="P618" s="1">
        <v>44068</v>
      </c>
    </row>
    <row r="619" spans="1:16" x14ac:dyDescent="0.25">
      <c r="A619" s="1">
        <v>44065</v>
      </c>
      <c r="B619" s="161">
        <v>0.29166666666666669</v>
      </c>
      <c r="C619" s="1">
        <v>44066</v>
      </c>
      <c r="D619" s="161">
        <v>0.29166666666666669</v>
      </c>
      <c r="E619" t="s">
        <v>19</v>
      </c>
      <c r="F619" t="s">
        <v>12124</v>
      </c>
      <c r="G619">
        <v>0</v>
      </c>
      <c r="H619" s="164">
        <v>4</v>
      </c>
      <c r="I619" s="165">
        <v>16510</v>
      </c>
      <c r="J619" s="165">
        <v>16586</v>
      </c>
      <c r="K619" t="s">
        <v>12125</v>
      </c>
      <c r="L619" t="s">
        <v>8129</v>
      </c>
      <c r="M619" t="s">
        <v>8129</v>
      </c>
      <c r="N619" t="s">
        <v>8257</v>
      </c>
      <c r="O619" t="s">
        <v>12126</v>
      </c>
      <c r="P619" s="1">
        <v>44068</v>
      </c>
    </row>
    <row r="620" spans="1:16" x14ac:dyDescent="0.25">
      <c r="A620" s="1">
        <v>44065</v>
      </c>
      <c r="B620" s="161">
        <v>0.29166666666666669</v>
      </c>
      <c r="C620" s="1">
        <v>44066</v>
      </c>
      <c r="D620" s="161">
        <v>0.29166666666666669</v>
      </c>
      <c r="E620" t="s">
        <v>30</v>
      </c>
      <c r="F620" t="s">
        <v>12201</v>
      </c>
      <c r="G620">
        <v>0</v>
      </c>
      <c r="H620" s="164">
        <v>2</v>
      </c>
      <c r="I620" s="165">
        <v>33215</v>
      </c>
      <c r="J620" s="165">
        <v>33215</v>
      </c>
      <c r="K620" t="s">
        <v>12125</v>
      </c>
      <c r="L620" t="s">
        <v>8129</v>
      </c>
      <c r="M620" t="s">
        <v>8129</v>
      </c>
      <c r="N620" t="s">
        <v>8257</v>
      </c>
      <c r="O620" t="s">
        <v>12126</v>
      </c>
      <c r="P620" s="1">
        <v>44068</v>
      </c>
    </row>
    <row r="621" spans="1:16" x14ac:dyDescent="0.25">
      <c r="A621" s="1">
        <v>44066</v>
      </c>
      <c r="B621" s="161">
        <v>0.29166666666666669</v>
      </c>
      <c r="C621" s="1">
        <v>44066</v>
      </c>
      <c r="D621" s="161">
        <v>0.79166666666666663</v>
      </c>
      <c r="E621" t="s">
        <v>45</v>
      </c>
      <c r="F621" t="s">
        <v>12186</v>
      </c>
      <c r="G621">
        <v>0</v>
      </c>
      <c r="H621" s="164">
        <v>4</v>
      </c>
      <c r="I621" s="165">
        <v>16586</v>
      </c>
      <c r="J621" s="165">
        <v>16627</v>
      </c>
      <c r="K621" t="s">
        <v>12125</v>
      </c>
      <c r="L621" t="s">
        <v>8129</v>
      </c>
      <c r="M621" t="s">
        <v>8129</v>
      </c>
      <c r="N621" t="s">
        <v>8257</v>
      </c>
      <c r="O621" t="s">
        <v>12126</v>
      </c>
      <c r="P621" s="1">
        <v>44068</v>
      </c>
    </row>
    <row r="622" spans="1:16" x14ac:dyDescent="0.25">
      <c r="A622" s="1">
        <v>44066</v>
      </c>
      <c r="B622" s="161">
        <v>0.29166666666666669</v>
      </c>
      <c r="C622" s="1">
        <v>44067</v>
      </c>
      <c r="D622" s="161">
        <v>0.29166666666666669</v>
      </c>
      <c r="E622" t="s">
        <v>54</v>
      </c>
      <c r="F622" t="s">
        <v>12166</v>
      </c>
      <c r="G622">
        <v>0</v>
      </c>
      <c r="H622" s="164">
        <v>2</v>
      </c>
      <c r="I622" s="165">
        <v>33215</v>
      </c>
      <c r="J622" s="165">
        <v>33291</v>
      </c>
      <c r="K622" t="s">
        <v>12132</v>
      </c>
      <c r="L622" t="s">
        <v>8129</v>
      </c>
      <c r="M622" t="s">
        <v>8129</v>
      </c>
      <c r="N622" t="s">
        <v>8257</v>
      </c>
      <c r="O622" t="s">
        <v>12126</v>
      </c>
      <c r="P622" s="1">
        <v>44068</v>
      </c>
    </row>
    <row r="623" spans="1:16" x14ac:dyDescent="0.25">
      <c r="A623" s="1">
        <v>44066</v>
      </c>
      <c r="B623" s="161">
        <v>0.29166666666666669</v>
      </c>
      <c r="C623" s="1">
        <v>44067</v>
      </c>
      <c r="D623" s="161">
        <v>0.29166666666666669</v>
      </c>
      <c r="E623" t="s">
        <v>71</v>
      </c>
      <c r="F623" t="s">
        <v>12131</v>
      </c>
      <c r="G623">
        <v>0</v>
      </c>
      <c r="H623" s="164">
        <v>3</v>
      </c>
      <c r="I623" s="165">
        <v>24924</v>
      </c>
      <c r="J623" s="165">
        <v>24924</v>
      </c>
      <c r="K623" t="s">
        <v>12188</v>
      </c>
      <c r="L623" t="s">
        <v>8129</v>
      </c>
      <c r="M623" t="s">
        <v>8129</v>
      </c>
      <c r="N623" t="s">
        <v>8257</v>
      </c>
      <c r="O623" t="s">
        <v>12126</v>
      </c>
      <c r="P623" s="1">
        <v>44068</v>
      </c>
    </row>
    <row r="624" spans="1:16" x14ac:dyDescent="0.25">
      <c r="A624" s="1">
        <v>44066</v>
      </c>
      <c r="B624" s="161">
        <v>0.79166666666666663</v>
      </c>
      <c r="C624" s="1">
        <v>44067</v>
      </c>
      <c r="D624" s="161">
        <v>0.29166666666666669</v>
      </c>
      <c r="E624" t="s">
        <v>8158</v>
      </c>
      <c r="F624" t="s">
        <v>12133</v>
      </c>
      <c r="G624">
        <v>0</v>
      </c>
      <c r="H624" s="164">
        <v>4</v>
      </c>
      <c r="I624" s="165">
        <v>16627</v>
      </c>
      <c r="J624" s="165">
        <v>16644</v>
      </c>
      <c r="K624" t="s">
        <v>12132</v>
      </c>
      <c r="L624" t="s">
        <v>8129</v>
      </c>
      <c r="M624" t="s">
        <v>8129</v>
      </c>
      <c r="N624" t="s">
        <v>8257</v>
      </c>
      <c r="O624" t="s">
        <v>12126</v>
      </c>
      <c r="P624" s="1">
        <v>44068</v>
      </c>
    </row>
    <row r="625" spans="1:16" x14ac:dyDescent="0.25">
      <c r="A625" s="1">
        <v>44068</v>
      </c>
      <c r="B625" s="161">
        <v>0.29166666666666669</v>
      </c>
      <c r="C625" s="1">
        <v>44069</v>
      </c>
      <c r="D625" s="161">
        <v>0.29166666666666669</v>
      </c>
      <c r="E625" t="s">
        <v>9</v>
      </c>
      <c r="F625" t="s">
        <v>12129</v>
      </c>
      <c r="G625">
        <v>0</v>
      </c>
      <c r="H625" s="164">
        <v>4</v>
      </c>
      <c r="I625" s="165">
        <v>16955</v>
      </c>
      <c r="J625" s="165">
        <v>16975</v>
      </c>
      <c r="K625" t="s">
        <v>12125</v>
      </c>
      <c r="L625" t="s">
        <v>8129</v>
      </c>
      <c r="M625" t="s">
        <v>8129</v>
      </c>
      <c r="N625" t="s">
        <v>8257</v>
      </c>
      <c r="O625" t="s">
        <v>12126</v>
      </c>
      <c r="P625" s="1">
        <v>44068</v>
      </c>
    </row>
    <row r="626" spans="1:16" x14ac:dyDescent="0.25">
      <c r="A626" s="1">
        <v>44068</v>
      </c>
      <c r="B626" s="161">
        <v>0.29166666666666669</v>
      </c>
      <c r="C626" s="1">
        <v>44069</v>
      </c>
      <c r="D626" s="161">
        <v>0.29166666666666669</v>
      </c>
      <c r="E626" t="s">
        <v>8158</v>
      </c>
      <c r="F626" t="s">
        <v>12133</v>
      </c>
      <c r="G626">
        <v>0</v>
      </c>
      <c r="H626" s="164">
        <v>2</v>
      </c>
      <c r="I626" s="165">
        <v>33291</v>
      </c>
      <c r="J626" s="165">
        <v>33305</v>
      </c>
      <c r="K626" t="s">
        <v>12175</v>
      </c>
      <c r="L626" t="s">
        <v>8129</v>
      </c>
      <c r="M626" t="s">
        <v>8129</v>
      </c>
      <c r="N626" t="s">
        <v>8257</v>
      </c>
      <c r="O626" t="s">
        <v>12126</v>
      </c>
      <c r="P626" s="1">
        <v>44068</v>
      </c>
    </row>
    <row r="627" spans="1:16" x14ac:dyDescent="0.25">
      <c r="A627" s="1">
        <v>44069</v>
      </c>
      <c r="B627" s="161">
        <v>0.29166666666666669</v>
      </c>
      <c r="C627" s="1">
        <v>44070</v>
      </c>
      <c r="D627" s="161">
        <v>0.29166666666666669</v>
      </c>
      <c r="E627" t="s">
        <v>62</v>
      </c>
      <c r="F627" t="s">
        <v>12191</v>
      </c>
      <c r="G627">
        <v>0</v>
      </c>
      <c r="H627" s="164">
        <v>4</v>
      </c>
      <c r="I627" s="165">
        <v>16675</v>
      </c>
      <c r="J627" s="165">
        <v>17119</v>
      </c>
      <c r="K627" t="s">
        <v>12125</v>
      </c>
      <c r="L627" t="s">
        <v>8129</v>
      </c>
      <c r="M627" t="s">
        <v>8129</v>
      </c>
      <c r="N627" t="s">
        <v>8257</v>
      </c>
      <c r="O627" t="s">
        <v>12126</v>
      </c>
      <c r="P627" s="1">
        <v>44068</v>
      </c>
    </row>
    <row r="628" spans="1:16" x14ac:dyDescent="0.25">
      <c r="A628" s="1">
        <v>44070</v>
      </c>
      <c r="B628" s="161">
        <v>0.29166666666666669</v>
      </c>
      <c r="C628" s="1">
        <v>44071</v>
      </c>
      <c r="D628" s="161">
        <v>0.29166666666666669</v>
      </c>
      <c r="E628" t="s">
        <v>9</v>
      </c>
      <c r="F628" t="s">
        <v>12129</v>
      </c>
      <c r="G628">
        <v>0</v>
      </c>
      <c r="H628" s="164">
        <v>4</v>
      </c>
      <c r="I628" s="165">
        <v>17119</v>
      </c>
      <c r="J628" s="165">
        <v>17187</v>
      </c>
      <c r="K628" t="s">
        <v>12125</v>
      </c>
      <c r="L628" t="s">
        <v>8129</v>
      </c>
      <c r="M628" t="s">
        <v>8129</v>
      </c>
      <c r="N628" t="s">
        <v>8257</v>
      </c>
      <c r="O628" t="s">
        <v>12126</v>
      </c>
      <c r="P628" s="1">
        <v>44082</v>
      </c>
    </row>
    <row r="629" spans="1:16" x14ac:dyDescent="0.25">
      <c r="A629" s="1">
        <v>44070</v>
      </c>
      <c r="B629" s="161">
        <v>0.29166666666666669</v>
      </c>
      <c r="C629" s="1">
        <v>44071</v>
      </c>
      <c r="D629" s="161">
        <v>0.29166666666666669</v>
      </c>
      <c r="E629" t="s">
        <v>8158</v>
      </c>
      <c r="F629" t="s">
        <v>12133</v>
      </c>
      <c r="G629">
        <v>0</v>
      </c>
      <c r="H629" s="164">
        <v>2</v>
      </c>
      <c r="I629" s="165">
        <v>33306</v>
      </c>
      <c r="J629" s="165">
        <v>33306</v>
      </c>
      <c r="K629" t="s">
        <v>12249</v>
      </c>
      <c r="L629" t="s">
        <v>8129</v>
      </c>
      <c r="M629" t="s">
        <v>8129</v>
      </c>
      <c r="N629" t="s">
        <v>8257</v>
      </c>
      <c r="O629" t="s">
        <v>12126</v>
      </c>
      <c r="P629" s="1">
        <v>44082</v>
      </c>
    </row>
    <row r="630" spans="1:16" x14ac:dyDescent="0.25">
      <c r="A630" s="1">
        <v>44070</v>
      </c>
      <c r="B630" s="161">
        <v>0.79166666666666663</v>
      </c>
      <c r="C630" s="1">
        <v>44071</v>
      </c>
      <c r="D630" s="161">
        <v>0.29166666666666669</v>
      </c>
      <c r="E630" t="s">
        <v>7</v>
      </c>
      <c r="F630" t="s">
        <v>12134</v>
      </c>
      <c r="G630">
        <v>0</v>
      </c>
      <c r="H630" s="164">
        <v>3</v>
      </c>
      <c r="I630" s="165">
        <v>24924</v>
      </c>
      <c r="J630" s="165">
        <v>25120</v>
      </c>
      <c r="K630" t="s">
        <v>12125</v>
      </c>
      <c r="L630" t="s">
        <v>8129</v>
      </c>
      <c r="M630" t="s">
        <v>8129</v>
      </c>
      <c r="N630" t="s">
        <v>8257</v>
      </c>
      <c r="O630" t="s">
        <v>12126</v>
      </c>
      <c r="P630" s="1">
        <v>44082</v>
      </c>
    </row>
    <row r="631" spans="1:16" x14ac:dyDescent="0.25">
      <c r="A631" s="1">
        <v>44071</v>
      </c>
      <c r="B631" s="161">
        <v>0.79166666666666663</v>
      </c>
      <c r="C631" s="1">
        <v>44072</v>
      </c>
      <c r="D631" s="161">
        <v>0.29166666666666669</v>
      </c>
      <c r="E631" t="s">
        <v>7</v>
      </c>
      <c r="F631" t="s">
        <v>12134</v>
      </c>
      <c r="G631">
        <v>0</v>
      </c>
      <c r="H631" s="164">
        <v>2</v>
      </c>
      <c r="I631" s="165">
        <v>33306</v>
      </c>
      <c r="J631" s="165">
        <v>33325</v>
      </c>
      <c r="K631" t="s">
        <v>12132</v>
      </c>
      <c r="L631" t="s">
        <v>8129</v>
      </c>
      <c r="M631" t="s">
        <v>8129</v>
      </c>
      <c r="N631" t="s">
        <v>8257</v>
      </c>
      <c r="O631" t="s">
        <v>12126</v>
      </c>
      <c r="P631" s="1">
        <v>44082</v>
      </c>
    </row>
    <row r="632" spans="1:16" x14ac:dyDescent="0.25">
      <c r="A632" s="1">
        <v>44071</v>
      </c>
      <c r="B632" s="161">
        <v>0.29166666666666669</v>
      </c>
      <c r="C632" s="1">
        <v>44072</v>
      </c>
      <c r="D632" s="161">
        <v>0.29166666666666669</v>
      </c>
      <c r="E632" t="s">
        <v>10</v>
      </c>
      <c r="F632" t="s">
        <v>12150</v>
      </c>
      <c r="G632">
        <v>0</v>
      </c>
      <c r="H632" s="164">
        <v>3</v>
      </c>
      <c r="I632" s="165">
        <v>25120</v>
      </c>
      <c r="J632" s="165">
        <v>25140</v>
      </c>
      <c r="K632" t="s">
        <v>12185</v>
      </c>
      <c r="L632" t="s">
        <v>8129</v>
      </c>
      <c r="M632" t="s">
        <v>8129</v>
      </c>
      <c r="N632" t="s">
        <v>8257</v>
      </c>
      <c r="O632" t="s">
        <v>12126</v>
      </c>
      <c r="P632" s="1">
        <v>44082</v>
      </c>
    </row>
    <row r="633" spans="1:16" x14ac:dyDescent="0.25">
      <c r="A633" s="1">
        <v>44071</v>
      </c>
      <c r="B633" s="161">
        <v>0.29166666666666669</v>
      </c>
      <c r="C633" s="1">
        <v>44072</v>
      </c>
      <c r="D633" s="161">
        <v>0.29166666666666669</v>
      </c>
      <c r="E633" t="s">
        <v>72</v>
      </c>
      <c r="F633" t="s">
        <v>12135</v>
      </c>
      <c r="G633">
        <v>0</v>
      </c>
      <c r="H633" s="164">
        <v>4</v>
      </c>
      <c r="I633" s="165">
        <v>17187</v>
      </c>
      <c r="J633" s="165">
        <v>17199</v>
      </c>
      <c r="K633" t="s">
        <v>12125</v>
      </c>
      <c r="L633" t="s">
        <v>8129</v>
      </c>
      <c r="M633" t="s">
        <v>8129</v>
      </c>
      <c r="N633" t="s">
        <v>8257</v>
      </c>
      <c r="O633" t="s">
        <v>12126</v>
      </c>
      <c r="P633" s="1">
        <v>44082</v>
      </c>
    </row>
    <row r="634" spans="1:16" x14ac:dyDescent="0.25">
      <c r="A634" s="1">
        <v>44072</v>
      </c>
      <c r="B634" s="161">
        <v>0.29166666666666669</v>
      </c>
      <c r="C634" s="1">
        <v>44073</v>
      </c>
      <c r="D634" s="161">
        <v>0.29166666666666669</v>
      </c>
      <c r="E634" t="s">
        <v>71</v>
      </c>
      <c r="F634" t="s">
        <v>12131</v>
      </c>
      <c r="G634">
        <v>0</v>
      </c>
      <c r="H634" s="164">
        <v>2</v>
      </c>
      <c r="I634" s="165">
        <v>33325</v>
      </c>
      <c r="J634" s="165">
        <v>33375</v>
      </c>
      <c r="K634" t="s">
        <v>12132</v>
      </c>
      <c r="L634" t="s">
        <v>8129</v>
      </c>
      <c r="M634" t="s">
        <v>8129</v>
      </c>
      <c r="N634" t="s">
        <v>8257</v>
      </c>
      <c r="O634" t="s">
        <v>12126</v>
      </c>
      <c r="P634" s="1">
        <v>44082</v>
      </c>
    </row>
    <row r="635" spans="1:16" x14ac:dyDescent="0.25">
      <c r="A635" s="1">
        <v>44072</v>
      </c>
      <c r="B635" s="161">
        <v>0.29166666666666669</v>
      </c>
      <c r="C635" s="1">
        <v>44073</v>
      </c>
      <c r="D635" s="161">
        <v>0.29166666666666669</v>
      </c>
      <c r="E635" t="s">
        <v>9</v>
      </c>
      <c r="F635" t="s">
        <v>12129</v>
      </c>
      <c r="G635">
        <v>0</v>
      </c>
      <c r="H635" s="164">
        <v>4</v>
      </c>
      <c r="I635" s="165">
        <v>17199</v>
      </c>
      <c r="J635" s="165">
        <v>17301</v>
      </c>
      <c r="K635" t="s">
        <v>12125</v>
      </c>
      <c r="L635" t="s">
        <v>8129</v>
      </c>
      <c r="M635" t="s">
        <v>8132</v>
      </c>
      <c r="N635" t="s">
        <v>8257</v>
      </c>
      <c r="O635" t="s">
        <v>12126</v>
      </c>
      <c r="P635" s="1">
        <v>44082</v>
      </c>
    </row>
    <row r="636" spans="1:16" x14ac:dyDescent="0.25">
      <c r="A636" s="1">
        <v>44072</v>
      </c>
      <c r="B636" s="161">
        <v>0.29166666666666669</v>
      </c>
      <c r="C636" s="1">
        <v>44072</v>
      </c>
      <c r="D636" s="161">
        <v>0.79166666666666663</v>
      </c>
      <c r="E636" t="s">
        <v>8158</v>
      </c>
      <c r="F636" t="s">
        <v>12133</v>
      </c>
      <c r="G636">
        <v>0</v>
      </c>
      <c r="H636" s="164">
        <v>3</v>
      </c>
      <c r="I636" s="165">
        <v>25140</v>
      </c>
      <c r="J636" s="165">
        <v>25140</v>
      </c>
      <c r="K636" t="s">
        <v>12245</v>
      </c>
      <c r="L636" t="s">
        <v>8129</v>
      </c>
      <c r="M636" t="s">
        <v>8129</v>
      </c>
      <c r="N636" t="s">
        <v>8257</v>
      </c>
      <c r="O636" t="s">
        <v>12126</v>
      </c>
      <c r="P636" s="1">
        <v>44082</v>
      </c>
    </row>
    <row r="637" spans="1:16" x14ac:dyDescent="0.25">
      <c r="A637" s="1">
        <v>44073</v>
      </c>
      <c r="B637" s="161"/>
      <c r="C637" s="1"/>
      <c r="D637" s="161"/>
      <c r="F637" t="s">
        <v>283</v>
      </c>
      <c r="G637" t="s">
        <v>283</v>
      </c>
      <c r="H637" s="164"/>
      <c r="I637" s="165"/>
      <c r="J637" s="165"/>
      <c r="L637" t="s">
        <v>12250</v>
      </c>
      <c r="N637" t="s">
        <v>8257</v>
      </c>
      <c r="O637" t="s">
        <v>12219</v>
      </c>
      <c r="P637" s="1">
        <v>44082</v>
      </c>
    </row>
    <row r="638" spans="1:16" x14ac:dyDescent="0.25">
      <c r="A638" s="1">
        <v>44073</v>
      </c>
      <c r="B638" s="161"/>
      <c r="C638" s="1"/>
      <c r="D638" s="161"/>
      <c r="F638" t="s">
        <v>283</v>
      </c>
      <c r="G638" t="s">
        <v>283</v>
      </c>
      <c r="H638" s="164"/>
      <c r="I638" s="165"/>
      <c r="J638" s="165"/>
      <c r="L638" t="s">
        <v>12250</v>
      </c>
      <c r="N638" t="s">
        <v>8257</v>
      </c>
      <c r="O638" t="s">
        <v>12219</v>
      </c>
      <c r="P638" s="1">
        <v>44082</v>
      </c>
    </row>
    <row r="639" spans="1:16" x14ac:dyDescent="0.25">
      <c r="A639" s="1">
        <v>44075</v>
      </c>
      <c r="B639" s="161">
        <v>0.29166666666666669</v>
      </c>
      <c r="C639" s="1">
        <v>44076</v>
      </c>
      <c r="D639" s="161">
        <v>0.29166666666666669</v>
      </c>
      <c r="E639" t="s">
        <v>65</v>
      </c>
      <c r="F639" t="s">
        <v>12152</v>
      </c>
      <c r="G639">
        <v>0</v>
      </c>
      <c r="H639" s="164">
        <v>4</v>
      </c>
      <c r="I639" s="165">
        <v>17445</v>
      </c>
      <c r="J639" s="165">
        <v>17459</v>
      </c>
      <c r="K639" t="s">
        <v>12125</v>
      </c>
      <c r="L639" t="s">
        <v>8129</v>
      </c>
      <c r="M639" t="s">
        <v>8129</v>
      </c>
      <c r="N639" t="s">
        <v>8257</v>
      </c>
      <c r="O639" t="s">
        <v>12126</v>
      </c>
      <c r="P639" s="1">
        <v>44082</v>
      </c>
    </row>
    <row r="640" spans="1:16" x14ac:dyDescent="0.25">
      <c r="A640" s="1">
        <v>44076</v>
      </c>
      <c r="B640" s="161">
        <v>0.29166666666666669</v>
      </c>
      <c r="C640" s="1">
        <v>44077</v>
      </c>
      <c r="D640" s="161">
        <v>0.29166666666666669</v>
      </c>
      <c r="E640" t="s">
        <v>71</v>
      </c>
      <c r="F640" t="s">
        <v>12131</v>
      </c>
      <c r="G640">
        <v>0</v>
      </c>
      <c r="H640" s="164">
        <v>4</v>
      </c>
      <c r="I640" s="165">
        <v>17515</v>
      </c>
      <c r="J640" s="165">
        <v>17587</v>
      </c>
      <c r="K640" t="s">
        <v>12125</v>
      </c>
      <c r="L640" t="s">
        <v>12241</v>
      </c>
      <c r="M640" t="s">
        <v>8129</v>
      </c>
      <c r="N640" t="s">
        <v>8257</v>
      </c>
      <c r="O640" t="s">
        <v>12126</v>
      </c>
      <c r="P640" s="1">
        <v>44082</v>
      </c>
    </row>
    <row r="641" spans="1:16" x14ac:dyDescent="0.25">
      <c r="A641" s="1">
        <v>44076</v>
      </c>
      <c r="B641" s="161">
        <v>0.29166666666666669</v>
      </c>
      <c r="C641" s="1">
        <v>44077</v>
      </c>
      <c r="D641" s="161">
        <v>0.29166666666666669</v>
      </c>
      <c r="E641" t="s">
        <v>9</v>
      </c>
      <c r="F641" t="s">
        <v>12129</v>
      </c>
      <c r="G641">
        <v>0</v>
      </c>
      <c r="H641" s="164">
        <v>2</v>
      </c>
      <c r="I641" s="165">
        <v>33429</v>
      </c>
      <c r="J641" s="165">
        <v>33505</v>
      </c>
      <c r="K641" t="s">
        <v>12132</v>
      </c>
      <c r="L641" t="s">
        <v>12241</v>
      </c>
      <c r="M641" t="s">
        <v>8129</v>
      </c>
      <c r="N641" t="s">
        <v>8257</v>
      </c>
      <c r="O641" t="s">
        <v>12126</v>
      </c>
      <c r="P641" s="1">
        <v>44082</v>
      </c>
    </row>
    <row r="642" spans="1:16" x14ac:dyDescent="0.25">
      <c r="A642" s="1">
        <v>44078</v>
      </c>
      <c r="B642" s="161">
        <v>0.29166666666666669</v>
      </c>
      <c r="C642" s="1">
        <v>44079</v>
      </c>
      <c r="D642" s="161">
        <v>0.29166666666666669</v>
      </c>
      <c r="E642" t="s">
        <v>71</v>
      </c>
      <c r="F642" t="s">
        <v>12131</v>
      </c>
      <c r="G642">
        <v>0</v>
      </c>
      <c r="H642" s="164">
        <v>6</v>
      </c>
      <c r="I642" s="165">
        <v>9228</v>
      </c>
      <c r="J642" s="165">
        <v>9228</v>
      </c>
      <c r="K642" t="s">
        <v>12188</v>
      </c>
      <c r="L642" t="s">
        <v>8129</v>
      </c>
      <c r="M642" t="s">
        <v>8132</v>
      </c>
      <c r="N642" t="s">
        <v>8257</v>
      </c>
      <c r="O642" t="s">
        <v>12126</v>
      </c>
      <c r="P642" s="1">
        <v>44082</v>
      </c>
    </row>
    <row r="643" spans="1:16" x14ac:dyDescent="0.25">
      <c r="A643" s="1">
        <v>44078</v>
      </c>
      <c r="B643" s="161">
        <v>0.29166666666666669</v>
      </c>
      <c r="C643" s="1">
        <v>44079</v>
      </c>
      <c r="D643" s="161">
        <v>0.29166666666666669</v>
      </c>
      <c r="E643" t="s">
        <v>9</v>
      </c>
      <c r="F643" t="s">
        <v>12129</v>
      </c>
      <c r="G643">
        <v>0</v>
      </c>
      <c r="H643" s="164">
        <v>4</v>
      </c>
      <c r="I643" s="165">
        <v>17725</v>
      </c>
      <c r="J643" s="165">
        <v>17752</v>
      </c>
      <c r="K643" t="s">
        <v>12125</v>
      </c>
      <c r="L643" t="s">
        <v>8129</v>
      </c>
      <c r="M643" t="s">
        <v>8132</v>
      </c>
      <c r="N643" t="s">
        <v>8257</v>
      </c>
      <c r="O643" t="s">
        <v>12126</v>
      </c>
      <c r="P643" s="1">
        <v>44082</v>
      </c>
    </row>
    <row r="644" spans="1:16" x14ac:dyDescent="0.25">
      <c r="A644" s="1">
        <v>44078</v>
      </c>
      <c r="B644" s="161">
        <v>0.29166666666666669</v>
      </c>
      <c r="C644" s="1">
        <v>44079</v>
      </c>
      <c r="D644" s="161">
        <v>0.29166666666666669</v>
      </c>
      <c r="E644" t="s">
        <v>73</v>
      </c>
      <c r="F644" t="s">
        <v>12145</v>
      </c>
      <c r="G644">
        <v>0</v>
      </c>
      <c r="H644" s="164">
        <v>2</v>
      </c>
      <c r="I644" s="165">
        <v>33564</v>
      </c>
      <c r="J644" s="165">
        <v>33564</v>
      </c>
      <c r="K644" t="s">
        <v>12188</v>
      </c>
      <c r="L644" t="s">
        <v>8129</v>
      </c>
      <c r="M644" t="s">
        <v>8129</v>
      </c>
      <c r="N644" t="s">
        <v>8257</v>
      </c>
      <c r="O644" t="s">
        <v>12126</v>
      </c>
      <c r="P644" s="1">
        <v>44082</v>
      </c>
    </row>
    <row r="645" spans="1:16" x14ac:dyDescent="0.25">
      <c r="A645" s="1">
        <v>44079</v>
      </c>
      <c r="B645" s="161">
        <v>0.29166666666666669</v>
      </c>
      <c r="C645" s="1">
        <v>44080</v>
      </c>
      <c r="D645" s="161">
        <v>0.29166666666666669</v>
      </c>
      <c r="E645" t="s">
        <v>11</v>
      </c>
      <c r="F645" t="s">
        <v>12161</v>
      </c>
      <c r="G645">
        <v>0</v>
      </c>
      <c r="H645" s="164">
        <v>6</v>
      </c>
      <c r="I645" s="165">
        <v>9228</v>
      </c>
      <c r="J645" s="165">
        <v>9250</v>
      </c>
      <c r="K645" t="s">
        <v>12128</v>
      </c>
      <c r="L645" t="s">
        <v>8129</v>
      </c>
      <c r="M645" t="s">
        <v>8129</v>
      </c>
      <c r="N645" t="s">
        <v>8257</v>
      </c>
      <c r="O645" t="s">
        <v>12126</v>
      </c>
      <c r="P645" s="1">
        <v>44082</v>
      </c>
    </row>
    <row r="646" spans="1:16" x14ac:dyDescent="0.25">
      <c r="A646" s="1">
        <v>44079</v>
      </c>
      <c r="B646" s="161">
        <v>0.29166666666666669</v>
      </c>
      <c r="C646" s="1">
        <v>44080</v>
      </c>
      <c r="D646" s="161">
        <v>0.29166666666666669</v>
      </c>
      <c r="E646" t="s">
        <v>22</v>
      </c>
      <c r="F646" t="s">
        <v>12187</v>
      </c>
      <c r="G646">
        <v>0</v>
      </c>
      <c r="H646" s="164">
        <v>4</v>
      </c>
      <c r="I646" s="165">
        <v>17752</v>
      </c>
      <c r="J646" s="165">
        <v>17829</v>
      </c>
      <c r="K646" t="s">
        <v>12125</v>
      </c>
      <c r="L646" t="s">
        <v>8129</v>
      </c>
      <c r="M646" t="s">
        <v>8129</v>
      </c>
      <c r="N646" t="s">
        <v>8257</v>
      </c>
      <c r="O646" t="s">
        <v>12126</v>
      </c>
      <c r="P646" s="1">
        <v>44082</v>
      </c>
    </row>
    <row r="647" spans="1:16" x14ac:dyDescent="0.25">
      <c r="A647" s="1">
        <v>44080</v>
      </c>
      <c r="B647" s="161">
        <v>0.29166666666666669</v>
      </c>
      <c r="C647" s="1">
        <v>44081</v>
      </c>
      <c r="D647" s="161">
        <v>0.29166666666666669</v>
      </c>
      <c r="E647" t="s">
        <v>19</v>
      </c>
      <c r="F647" t="s">
        <v>12124</v>
      </c>
      <c r="G647">
        <v>0</v>
      </c>
      <c r="H647" s="164">
        <v>4</v>
      </c>
      <c r="I647" s="165">
        <v>17829</v>
      </c>
      <c r="J647" s="165">
        <v>17867</v>
      </c>
      <c r="K647" t="s">
        <v>12128</v>
      </c>
      <c r="L647" t="s">
        <v>8129</v>
      </c>
      <c r="M647" t="s">
        <v>8129</v>
      </c>
      <c r="N647" t="s">
        <v>8257</v>
      </c>
      <c r="O647" t="s">
        <v>12126</v>
      </c>
      <c r="P647" s="1">
        <v>44082</v>
      </c>
    </row>
    <row r="648" spans="1:16" x14ac:dyDescent="0.25">
      <c r="A648" s="1">
        <v>44080</v>
      </c>
      <c r="B648" s="161">
        <v>0.29166666666666669</v>
      </c>
      <c r="C648" s="1">
        <v>44081</v>
      </c>
      <c r="D648" s="161">
        <v>0.29166666666666669</v>
      </c>
      <c r="E648" t="s">
        <v>71</v>
      </c>
      <c r="F648" t="s">
        <v>12131</v>
      </c>
      <c r="G648">
        <v>0</v>
      </c>
      <c r="H648" s="164">
        <v>6</v>
      </c>
      <c r="I648" s="165">
        <v>9250</v>
      </c>
      <c r="J648" s="165">
        <v>9273</v>
      </c>
      <c r="K648" t="s">
        <v>12128</v>
      </c>
      <c r="L648" t="s">
        <v>12251</v>
      </c>
      <c r="M648" t="s">
        <v>8129</v>
      </c>
      <c r="N648" t="s">
        <v>8257</v>
      </c>
      <c r="O648" t="s">
        <v>12240</v>
      </c>
      <c r="P648" s="1">
        <v>44082</v>
      </c>
    </row>
    <row r="649" spans="1:16" x14ac:dyDescent="0.25">
      <c r="A649" s="1">
        <v>44080</v>
      </c>
      <c r="B649" s="161">
        <v>0.29166666666666669</v>
      </c>
      <c r="C649" s="1">
        <v>44081</v>
      </c>
      <c r="D649" s="161">
        <v>0.29166666666666669</v>
      </c>
      <c r="E649" t="s">
        <v>9</v>
      </c>
      <c r="F649" t="s">
        <v>12129</v>
      </c>
      <c r="G649">
        <v>0</v>
      </c>
      <c r="H649" s="164">
        <v>2</v>
      </c>
      <c r="I649" s="165">
        <v>33605</v>
      </c>
      <c r="J649" s="165">
        <v>33605</v>
      </c>
      <c r="K649" t="s">
        <v>12188</v>
      </c>
      <c r="L649" t="s">
        <v>8129</v>
      </c>
      <c r="M649" t="s">
        <v>8129</v>
      </c>
      <c r="N649" t="s">
        <v>8257</v>
      </c>
      <c r="O649" t="s">
        <v>12126</v>
      </c>
      <c r="P649" s="1">
        <v>44082</v>
      </c>
    </row>
    <row r="650" spans="1:16" x14ac:dyDescent="0.25">
      <c r="A650" s="1">
        <v>44081</v>
      </c>
      <c r="B650" s="161">
        <v>0.29166666666666669</v>
      </c>
      <c r="C650" s="1">
        <v>44082</v>
      </c>
      <c r="D650" s="161">
        <v>0.29166666666666669</v>
      </c>
      <c r="E650" t="s">
        <v>73</v>
      </c>
      <c r="F650" t="s">
        <v>12145</v>
      </c>
      <c r="G650">
        <v>0</v>
      </c>
      <c r="H650" s="164">
        <v>4</v>
      </c>
      <c r="I650" s="165">
        <v>17867</v>
      </c>
      <c r="J650" s="165">
        <v>17967</v>
      </c>
      <c r="K650" t="s">
        <v>12125</v>
      </c>
      <c r="L650" t="s">
        <v>8129</v>
      </c>
      <c r="M650" t="s">
        <v>8129</v>
      </c>
      <c r="N650" t="s">
        <v>8257</v>
      </c>
      <c r="O650" t="s">
        <v>12126</v>
      </c>
      <c r="P650" s="1">
        <v>44082</v>
      </c>
    </row>
    <row r="651" spans="1:16" x14ac:dyDescent="0.25">
      <c r="A651" s="1">
        <v>44081</v>
      </c>
      <c r="B651" s="161">
        <v>0.29166666666666669</v>
      </c>
      <c r="C651" s="1">
        <v>44082</v>
      </c>
      <c r="D651" s="161">
        <v>0.29166666666666669</v>
      </c>
      <c r="E651" t="s">
        <v>10</v>
      </c>
      <c r="F651" t="s">
        <v>12150</v>
      </c>
      <c r="G651">
        <v>0</v>
      </c>
      <c r="H651" s="164">
        <v>2</v>
      </c>
      <c r="I651" s="165">
        <v>33605</v>
      </c>
      <c r="J651" s="165">
        <v>33605</v>
      </c>
      <c r="K651" t="s">
        <v>12132</v>
      </c>
      <c r="L651" t="s">
        <v>8129</v>
      </c>
      <c r="M651" t="s">
        <v>8129</v>
      </c>
      <c r="N651" t="s">
        <v>8257</v>
      </c>
      <c r="O651" t="s">
        <v>12126</v>
      </c>
      <c r="P651" s="1">
        <v>44082</v>
      </c>
    </row>
    <row r="652" spans="1:16" x14ac:dyDescent="0.25">
      <c r="A652" s="1">
        <v>44082</v>
      </c>
      <c r="B652" s="161">
        <v>0.29166666666666669</v>
      </c>
      <c r="C652" s="1">
        <v>44083</v>
      </c>
      <c r="D652" s="161">
        <v>0.29166666666666669</v>
      </c>
      <c r="E652" t="s">
        <v>72</v>
      </c>
      <c r="F652" t="s">
        <v>12135</v>
      </c>
      <c r="G652">
        <v>0</v>
      </c>
      <c r="H652" s="164">
        <v>4</v>
      </c>
      <c r="I652" s="165">
        <v>17967</v>
      </c>
      <c r="J652" s="165">
        <v>18032</v>
      </c>
      <c r="K652" t="s">
        <v>12125</v>
      </c>
      <c r="L652" t="s">
        <v>8129</v>
      </c>
      <c r="M652" t="s">
        <v>8129</v>
      </c>
      <c r="N652" t="s">
        <v>8257</v>
      </c>
      <c r="O652" t="s">
        <v>12126</v>
      </c>
      <c r="P652" s="1">
        <v>44082</v>
      </c>
    </row>
    <row r="653" spans="1:16" x14ac:dyDescent="0.25">
      <c r="A653" s="1">
        <v>44082</v>
      </c>
      <c r="B653" s="161">
        <v>0.29166666666666669</v>
      </c>
      <c r="C653" s="1">
        <v>44083</v>
      </c>
      <c r="D653" s="161">
        <v>0.29166666666666669</v>
      </c>
      <c r="E653" t="s">
        <v>71</v>
      </c>
      <c r="F653" t="s">
        <v>12131</v>
      </c>
      <c r="G653">
        <v>0</v>
      </c>
      <c r="H653" s="164">
        <v>6</v>
      </c>
      <c r="I653" s="165">
        <v>9273</v>
      </c>
      <c r="J653" s="165">
        <v>9273</v>
      </c>
      <c r="K653" t="s">
        <v>12125</v>
      </c>
      <c r="L653" t="s">
        <v>12251</v>
      </c>
      <c r="M653" t="s">
        <v>8129</v>
      </c>
      <c r="N653" t="s">
        <v>8257</v>
      </c>
      <c r="O653" t="s">
        <v>12240</v>
      </c>
      <c r="P653" s="1">
        <v>44082</v>
      </c>
    </row>
    <row r="654" spans="1:16" x14ac:dyDescent="0.25">
      <c r="A654" s="1">
        <v>44082</v>
      </c>
      <c r="B654" s="161">
        <v>0.79166666666666663</v>
      </c>
      <c r="C654" s="1">
        <v>44083</v>
      </c>
      <c r="D654" s="161">
        <v>0.29166666666666669</v>
      </c>
      <c r="E654" t="s">
        <v>7</v>
      </c>
      <c r="F654" t="s">
        <v>12134</v>
      </c>
      <c r="G654">
        <v>0</v>
      </c>
      <c r="H654" s="164">
        <v>2</v>
      </c>
      <c r="I654" s="165">
        <v>33306</v>
      </c>
      <c r="J654" s="165">
        <v>33624</v>
      </c>
      <c r="K654" t="s">
        <v>12132</v>
      </c>
      <c r="L654" t="s">
        <v>8129</v>
      </c>
      <c r="M654" t="s">
        <v>8129</v>
      </c>
      <c r="N654" t="s">
        <v>8257</v>
      </c>
      <c r="O654" t="s">
        <v>12126</v>
      </c>
      <c r="P654" s="1">
        <v>44091</v>
      </c>
    </row>
    <row r="655" spans="1:16" x14ac:dyDescent="0.25">
      <c r="A655" s="1">
        <v>44084</v>
      </c>
      <c r="B655" s="161">
        <v>0.29166666666666669</v>
      </c>
      <c r="C655" s="1">
        <v>44085</v>
      </c>
      <c r="D655" s="161">
        <v>0.29166666666666669</v>
      </c>
      <c r="E655" t="s">
        <v>73</v>
      </c>
      <c r="F655" t="s">
        <v>12145</v>
      </c>
      <c r="G655">
        <v>0</v>
      </c>
      <c r="H655" s="164">
        <v>2</v>
      </c>
      <c r="I655" s="165">
        <v>33624</v>
      </c>
      <c r="J655" s="165">
        <v>33801</v>
      </c>
      <c r="K655" t="s">
        <v>12252</v>
      </c>
      <c r="L655" t="s">
        <v>8129</v>
      </c>
      <c r="M655" t="s">
        <v>8132</v>
      </c>
      <c r="N655" t="s">
        <v>8257</v>
      </c>
      <c r="O655" t="s">
        <v>12126</v>
      </c>
      <c r="P655" s="1">
        <v>44091</v>
      </c>
    </row>
    <row r="656" spans="1:16" x14ac:dyDescent="0.25">
      <c r="A656" s="1">
        <v>44084</v>
      </c>
      <c r="B656" s="161">
        <v>0.29166666666666669</v>
      </c>
      <c r="C656" s="1">
        <v>44085</v>
      </c>
      <c r="D656" s="161">
        <v>0.29166666666666669</v>
      </c>
      <c r="E656" t="s">
        <v>9</v>
      </c>
      <c r="F656" t="s">
        <v>12129</v>
      </c>
      <c r="G656">
        <v>0</v>
      </c>
      <c r="H656" s="164">
        <v>4</v>
      </c>
      <c r="I656" s="165">
        <v>18058</v>
      </c>
      <c r="J656" s="165">
        <v>18330</v>
      </c>
      <c r="K656" t="s">
        <v>12132</v>
      </c>
      <c r="L656" t="s">
        <v>8129</v>
      </c>
      <c r="M656" t="s">
        <v>8132</v>
      </c>
      <c r="N656" t="s">
        <v>8257</v>
      </c>
      <c r="O656" t="s">
        <v>12126</v>
      </c>
      <c r="P656" s="1">
        <v>44091</v>
      </c>
    </row>
    <row r="657" spans="1:16" x14ac:dyDescent="0.25">
      <c r="A657" s="1">
        <v>44086</v>
      </c>
      <c r="B657" s="161">
        <v>0.29166666666666669</v>
      </c>
      <c r="C657" s="1">
        <v>44087</v>
      </c>
      <c r="D657" s="161">
        <v>0.29166666666666669</v>
      </c>
      <c r="E657" t="s">
        <v>9</v>
      </c>
      <c r="F657" t="s">
        <v>12129</v>
      </c>
      <c r="G657">
        <v>0</v>
      </c>
      <c r="H657" s="164">
        <v>4</v>
      </c>
      <c r="I657" s="165">
        <v>18330</v>
      </c>
      <c r="J657" s="165">
        <v>18595</v>
      </c>
      <c r="K657" t="s">
        <v>12125</v>
      </c>
      <c r="L657" t="s">
        <v>8129</v>
      </c>
      <c r="M657" t="s">
        <v>8129</v>
      </c>
      <c r="N657" t="s">
        <v>8257</v>
      </c>
      <c r="O657" t="s">
        <v>12126</v>
      </c>
      <c r="P657" s="1">
        <v>44091</v>
      </c>
    </row>
    <row r="658" spans="1:16" x14ac:dyDescent="0.25">
      <c r="A658" s="1">
        <v>44086</v>
      </c>
      <c r="B658" s="161">
        <v>0.29166666666666669</v>
      </c>
      <c r="C658" s="1">
        <v>44087</v>
      </c>
      <c r="D658" s="161">
        <v>0.29166666666666669</v>
      </c>
      <c r="E658" t="s">
        <v>71</v>
      </c>
      <c r="F658" t="s">
        <v>12131</v>
      </c>
      <c r="G658">
        <v>0</v>
      </c>
      <c r="H658" s="164">
        <v>2</v>
      </c>
      <c r="I658" s="165">
        <v>33802</v>
      </c>
      <c r="J658" s="165">
        <v>33802</v>
      </c>
      <c r="K658" t="s">
        <v>12125</v>
      </c>
      <c r="L658" t="s">
        <v>8129</v>
      </c>
      <c r="M658" t="s">
        <v>8129</v>
      </c>
      <c r="N658" t="s">
        <v>8257</v>
      </c>
      <c r="O658" t="s">
        <v>12126</v>
      </c>
      <c r="P658" s="1">
        <v>44091</v>
      </c>
    </row>
    <row r="659" spans="1:16" x14ac:dyDescent="0.25">
      <c r="A659" s="1">
        <v>44086</v>
      </c>
      <c r="B659" s="161">
        <v>0.29166666666666669</v>
      </c>
      <c r="C659" s="1">
        <v>44087</v>
      </c>
      <c r="D659" s="161">
        <v>0.29166666666666669</v>
      </c>
      <c r="E659" t="s">
        <v>73</v>
      </c>
      <c r="F659" t="s">
        <v>12145</v>
      </c>
      <c r="G659">
        <v>0</v>
      </c>
      <c r="H659" s="164">
        <v>3</v>
      </c>
      <c r="I659" s="165">
        <v>25276</v>
      </c>
      <c r="J659" s="165">
        <v>25276</v>
      </c>
      <c r="K659" t="s">
        <v>12125</v>
      </c>
      <c r="L659" t="s">
        <v>8129</v>
      </c>
      <c r="M659" t="s">
        <v>8129</v>
      </c>
      <c r="N659" t="s">
        <v>8257</v>
      </c>
      <c r="O659" t="s">
        <v>12126</v>
      </c>
      <c r="P659" s="1">
        <v>44091</v>
      </c>
    </row>
    <row r="660" spans="1:16" x14ac:dyDescent="0.25">
      <c r="A660" s="1">
        <v>44087</v>
      </c>
      <c r="B660" s="161">
        <v>0.29166666666666669</v>
      </c>
      <c r="C660" s="1">
        <v>44088</v>
      </c>
      <c r="D660" s="161">
        <v>0.29166666666666669</v>
      </c>
      <c r="E660" t="s">
        <v>16</v>
      </c>
      <c r="F660" t="s">
        <v>12130</v>
      </c>
      <c r="G660">
        <v>0</v>
      </c>
      <c r="H660" s="164">
        <v>4</v>
      </c>
      <c r="I660" s="165">
        <v>18550</v>
      </c>
      <c r="J660" s="165">
        <v>18779</v>
      </c>
      <c r="K660" t="s">
        <v>12125</v>
      </c>
      <c r="L660" t="s">
        <v>12253</v>
      </c>
      <c r="M660" t="s">
        <v>8132</v>
      </c>
      <c r="N660" t="s">
        <v>8257</v>
      </c>
      <c r="O660" t="s">
        <v>12147</v>
      </c>
      <c r="P660" s="1">
        <v>44091</v>
      </c>
    </row>
    <row r="661" spans="1:16" x14ac:dyDescent="0.25">
      <c r="A661" s="1">
        <v>44087</v>
      </c>
      <c r="B661" s="161">
        <v>0.29166666666666669</v>
      </c>
      <c r="C661" s="1">
        <v>44088</v>
      </c>
      <c r="D661" s="161">
        <v>0.29166666666666669</v>
      </c>
      <c r="E661" t="s">
        <v>10</v>
      </c>
      <c r="F661" t="s">
        <v>12150</v>
      </c>
      <c r="G661">
        <v>0</v>
      </c>
      <c r="H661" s="164">
        <v>2</v>
      </c>
      <c r="I661" s="165">
        <v>33802</v>
      </c>
      <c r="J661" s="165">
        <v>33884</v>
      </c>
      <c r="K661" t="s">
        <v>12132</v>
      </c>
      <c r="L661" t="s">
        <v>8129</v>
      </c>
      <c r="M661" t="s">
        <v>8129</v>
      </c>
      <c r="N661" t="s">
        <v>8257</v>
      </c>
      <c r="O661" t="s">
        <v>12126</v>
      </c>
      <c r="P661" s="1">
        <v>44091</v>
      </c>
    </row>
    <row r="662" spans="1:16" x14ac:dyDescent="0.25">
      <c r="A662" s="1">
        <v>44088</v>
      </c>
      <c r="B662" s="161">
        <v>0.29166666666666669</v>
      </c>
      <c r="C662" s="1">
        <v>44089</v>
      </c>
      <c r="D662" s="161">
        <v>0.29166666666666669</v>
      </c>
      <c r="E662" t="s">
        <v>71</v>
      </c>
      <c r="F662" t="s">
        <v>12131</v>
      </c>
      <c r="G662">
        <v>0</v>
      </c>
      <c r="H662" s="164">
        <v>4</v>
      </c>
      <c r="I662" s="165">
        <v>18779</v>
      </c>
      <c r="J662" s="165">
        <v>18932</v>
      </c>
      <c r="K662" t="s">
        <v>12125</v>
      </c>
      <c r="L662" t="s">
        <v>8129</v>
      </c>
      <c r="M662" t="s">
        <v>8129</v>
      </c>
      <c r="N662" t="s">
        <v>8257</v>
      </c>
      <c r="O662" t="s">
        <v>12126</v>
      </c>
      <c r="P662" s="1">
        <v>44091</v>
      </c>
    </row>
    <row r="663" spans="1:16" x14ac:dyDescent="0.25">
      <c r="A663" s="1">
        <v>44088</v>
      </c>
      <c r="B663" s="161">
        <v>0.29166666666666669</v>
      </c>
      <c r="C663" s="1">
        <v>44089</v>
      </c>
      <c r="D663" s="161">
        <v>0.29166666666666669</v>
      </c>
      <c r="E663" t="s">
        <v>9</v>
      </c>
      <c r="F663" t="s">
        <v>12129</v>
      </c>
      <c r="G663">
        <v>0</v>
      </c>
      <c r="H663" s="164">
        <v>2</v>
      </c>
      <c r="I663" s="165">
        <v>33884</v>
      </c>
      <c r="J663" s="165">
        <v>33903</v>
      </c>
      <c r="K663" t="s">
        <v>12188</v>
      </c>
      <c r="L663" t="s">
        <v>8129</v>
      </c>
      <c r="M663" t="s">
        <v>8129</v>
      </c>
      <c r="N663" t="s">
        <v>8257</v>
      </c>
      <c r="O663" t="s">
        <v>12126</v>
      </c>
      <c r="P663" s="1">
        <v>44091</v>
      </c>
    </row>
    <row r="664" spans="1:16" x14ac:dyDescent="0.25">
      <c r="A664" s="1">
        <v>44089</v>
      </c>
      <c r="B664" s="161">
        <v>0.29166666666666669</v>
      </c>
      <c r="C664" s="1">
        <v>44090</v>
      </c>
      <c r="D664" s="161">
        <v>0.29166666666666669</v>
      </c>
      <c r="E664" t="s">
        <v>10</v>
      </c>
      <c r="F664" t="s">
        <v>12150</v>
      </c>
      <c r="G664">
        <v>0</v>
      </c>
      <c r="H664" s="164">
        <v>4</v>
      </c>
      <c r="I664" s="165">
        <v>18932</v>
      </c>
      <c r="J664" s="165">
        <v>19014</v>
      </c>
      <c r="K664" t="s">
        <v>12125</v>
      </c>
      <c r="L664" t="s">
        <v>8129</v>
      </c>
      <c r="M664" t="s">
        <v>8129</v>
      </c>
      <c r="N664" t="s">
        <v>8257</v>
      </c>
      <c r="O664" t="s">
        <v>12126</v>
      </c>
      <c r="P664" s="1">
        <v>44091</v>
      </c>
    </row>
    <row r="665" spans="1:16" x14ac:dyDescent="0.25">
      <c r="A665" s="1">
        <v>44090</v>
      </c>
      <c r="B665" s="161">
        <v>0.29166666666666669</v>
      </c>
      <c r="C665" s="1">
        <v>44091</v>
      </c>
      <c r="D665" s="161">
        <v>0.29166666666666669</v>
      </c>
      <c r="E665" t="s">
        <v>71</v>
      </c>
      <c r="F665" t="s">
        <v>12131</v>
      </c>
      <c r="G665">
        <v>0</v>
      </c>
      <c r="H665" s="164">
        <v>4</v>
      </c>
      <c r="I665" s="165">
        <v>18995</v>
      </c>
      <c r="J665" s="165">
        <v>18995</v>
      </c>
      <c r="K665" t="s">
        <v>12125</v>
      </c>
      <c r="L665" t="s">
        <v>8129</v>
      </c>
      <c r="M665" t="s">
        <v>8129</v>
      </c>
      <c r="N665" t="s">
        <v>8257</v>
      </c>
      <c r="O665" t="s">
        <v>12126</v>
      </c>
      <c r="P665" s="1">
        <v>44091</v>
      </c>
    </row>
    <row r="666" spans="1:16" x14ac:dyDescent="0.25">
      <c r="A666" s="1">
        <v>44090</v>
      </c>
      <c r="B666" s="161">
        <v>0.29166666666666669</v>
      </c>
      <c r="C666" s="1">
        <v>44091</v>
      </c>
      <c r="D666" s="161">
        <v>0.29166666666666669</v>
      </c>
      <c r="E666" t="s">
        <v>73</v>
      </c>
      <c r="F666" t="s">
        <v>12145</v>
      </c>
      <c r="G666">
        <v>0</v>
      </c>
      <c r="H666" s="164">
        <v>6</v>
      </c>
      <c r="I666" s="165">
        <v>9433</v>
      </c>
      <c r="J666" s="165">
        <v>9546</v>
      </c>
      <c r="K666" t="s">
        <v>12128</v>
      </c>
      <c r="L666" t="s">
        <v>8129</v>
      </c>
      <c r="M666" t="s">
        <v>8129</v>
      </c>
      <c r="N666" t="s">
        <v>8257</v>
      </c>
      <c r="O666" t="s">
        <v>12126</v>
      </c>
      <c r="P666" s="1">
        <v>44091</v>
      </c>
    </row>
    <row r="667" spans="1:16" x14ac:dyDescent="0.25">
      <c r="A667" s="1">
        <v>44090</v>
      </c>
      <c r="B667" s="161">
        <v>0.79166666666666663</v>
      </c>
      <c r="C667" s="1">
        <v>44091</v>
      </c>
      <c r="D667" s="161">
        <v>0.29166666666666669</v>
      </c>
      <c r="E667" t="s">
        <v>7</v>
      </c>
      <c r="F667" t="s">
        <v>12134</v>
      </c>
      <c r="G667">
        <v>0</v>
      </c>
      <c r="H667" s="164">
        <v>2</v>
      </c>
      <c r="I667" s="165">
        <v>33984</v>
      </c>
      <c r="J667" s="165">
        <v>33984</v>
      </c>
      <c r="K667" t="s">
        <v>12128</v>
      </c>
      <c r="L667" t="s">
        <v>8129</v>
      </c>
      <c r="M667" t="s">
        <v>8129</v>
      </c>
      <c r="N667" t="s">
        <v>8257</v>
      </c>
      <c r="O667" t="s">
        <v>12126</v>
      </c>
      <c r="P667" s="1">
        <v>44091</v>
      </c>
    </row>
    <row r="668" spans="1:16" x14ac:dyDescent="0.25">
      <c r="A668" s="1">
        <v>44091</v>
      </c>
      <c r="B668" s="161">
        <v>0.29166666666666669</v>
      </c>
      <c r="C668" s="1">
        <v>44092</v>
      </c>
      <c r="D668" s="161">
        <v>0.29166666666666669</v>
      </c>
      <c r="E668" t="s">
        <v>10</v>
      </c>
      <c r="F668" t="s">
        <v>12150</v>
      </c>
      <c r="G668">
        <v>0</v>
      </c>
      <c r="H668" s="164">
        <v>2</v>
      </c>
      <c r="I668" s="165">
        <v>33984</v>
      </c>
      <c r="J668" s="165">
        <v>33996</v>
      </c>
      <c r="K668" t="s">
        <v>12125</v>
      </c>
      <c r="L668" t="s">
        <v>12241</v>
      </c>
      <c r="M668" t="s">
        <v>8129</v>
      </c>
      <c r="N668" t="s">
        <v>8257</v>
      </c>
      <c r="O668" t="s">
        <v>12126</v>
      </c>
      <c r="P668" s="1">
        <v>44099</v>
      </c>
    </row>
    <row r="669" spans="1:16" x14ac:dyDescent="0.25">
      <c r="A669" s="1">
        <v>44091</v>
      </c>
      <c r="B669" s="161">
        <v>0.29166666666666669</v>
      </c>
      <c r="C669" s="1">
        <v>44092</v>
      </c>
      <c r="D669" s="161">
        <v>0.79166666666666663</v>
      </c>
      <c r="E669" t="s">
        <v>72</v>
      </c>
      <c r="F669" t="s">
        <v>12135</v>
      </c>
      <c r="G669">
        <v>0</v>
      </c>
      <c r="H669" s="164">
        <v>4</v>
      </c>
      <c r="I669" s="165">
        <v>18995</v>
      </c>
      <c r="J669" s="165">
        <v>19102</v>
      </c>
      <c r="K669" t="s">
        <v>12185</v>
      </c>
      <c r="L669" t="s">
        <v>8129</v>
      </c>
      <c r="M669" t="s">
        <v>8129</v>
      </c>
      <c r="N669" t="s">
        <v>8257</v>
      </c>
      <c r="O669" t="s">
        <v>12126</v>
      </c>
      <c r="P669" s="1">
        <v>44099</v>
      </c>
    </row>
    <row r="670" spans="1:16" x14ac:dyDescent="0.25">
      <c r="A670" s="1">
        <v>44091</v>
      </c>
      <c r="B670" s="161">
        <v>0.79166666666666663</v>
      </c>
      <c r="C670" s="1">
        <v>44092</v>
      </c>
      <c r="D670" s="161">
        <v>0.29166666666666669</v>
      </c>
      <c r="E670" t="s">
        <v>44</v>
      </c>
      <c r="F670" t="s">
        <v>12138</v>
      </c>
      <c r="G670">
        <v>0</v>
      </c>
      <c r="H670" s="164">
        <v>6</v>
      </c>
      <c r="I670" s="165">
        <v>9546</v>
      </c>
      <c r="J670" s="165">
        <v>9546</v>
      </c>
      <c r="K670" t="s">
        <v>12125</v>
      </c>
      <c r="L670" t="s">
        <v>12241</v>
      </c>
      <c r="M670" t="s">
        <v>8129</v>
      </c>
      <c r="N670" t="s">
        <v>8257</v>
      </c>
      <c r="O670" t="s">
        <v>12126</v>
      </c>
      <c r="P670" s="1">
        <v>44099</v>
      </c>
    </row>
    <row r="671" spans="1:16" x14ac:dyDescent="0.25">
      <c r="A671" s="1">
        <v>44091</v>
      </c>
      <c r="B671" s="161">
        <v>0.79166666666666663</v>
      </c>
      <c r="C671" s="1">
        <v>44092</v>
      </c>
      <c r="D671" s="161">
        <v>0.29166666666666669</v>
      </c>
      <c r="E671" t="s">
        <v>7</v>
      </c>
      <c r="F671" t="s">
        <v>12134</v>
      </c>
      <c r="G671">
        <v>0</v>
      </c>
      <c r="H671" s="164">
        <v>2</v>
      </c>
      <c r="I671" s="165">
        <v>33996</v>
      </c>
      <c r="J671" s="165">
        <v>33996</v>
      </c>
      <c r="K671" t="s">
        <v>12125</v>
      </c>
      <c r="L671" t="s">
        <v>12241</v>
      </c>
      <c r="M671" t="s">
        <v>8129</v>
      </c>
      <c r="N671" t="s">
        <v>8257</v>
      </c>
      <c r="O671" t="s">
        <v>12126</v>
      </c>
      <c r="P671" s="1">
        <v>44099</v>
      </c>
    </row>
    <row r="672" spans="1:16" x14ac:dyDescent="0.25">
      <c r="A672" s="1">
        <v>44092</v>
      </c>
      <c r="B672" s="161">
        <v>0.29166666666666669</v>
      </c>
      <c r="C672" s="1">
        <v>44093</v>
      </c>
      <c r="D672" s="161">
        <v>0.29166666666666669</v>
      </c>
      <c r="E672" t="s">
        <v>73</v>
      </c>
      <c r="F672" t="s">
        <v>12145</v>
      </c>
      <c r="G672">
        <v>0</v>
      </c>
      <c r="H672" s="164">
        <v>4</v>
      </c>
      <c r="I672" s="165">
        <v>19102</v>
      </c>
      <c r="J672" s="165">
        <v>19233</v>
      </c>
      <c r="K672" t="s">
        <v>12125</v>
      </c>
      <c r="L672" t="s">
        <v>12241</v>
      </c>
      <c r="M672" t="s">
        <v>8132</v>
      </c>
      <c r="N672" t="s">
        <v>8257</v>
      </c>
      <c r="O672" t="s">
        <v>12126</v>
      </c>
      <c r="P672" s="1">
        <v>44099</v>
      </c>
    </row>
    <row r="673" spans="1:16" x14ac:dyDescent="0.25">
      <c r="A673" s="1">
        <v>44093</v>
      </c>
      <c r="B673" s="161">
        <v>0.29166666666666669</v>
      </c>
      <c r="C673" s="1">
        <v>44094</v>
      </c>
      <c r="D673" s="161">
        <v>0.29166666666666669</v>
      </c>
      <c r="E673" t="s">
        <v>71</v>
      </c>
      <c r="F673" t="s">
        <v>12131</v>
      </c>
      <c r="G673">
        <v>0</v>
      </c>
      <c r="H673" s="164">
        <v>6</v>
      </c>
      <c r="I673" s="165">
        <v>9548</v>
      </c>
      <c r="J673" s="165">
        <v>9548</v>
      </c>
      <c r="K673" t="s">
        <v>12188</v>
      </c>
      <c r="L673" t="s">
        <v>12241</v>
      </c>
      <c r="M673" t="s">
        <v>12241</v>
      </c>
      <c r="N673" t="s">
        <v>8257</v>
      </c>
      <c r="O673" t="s">
        <v>12126</v>
      </c>
      <c r="P673" s="1">
        <v>44099</v>
      </c>
    </row>
    <row r="674" spans="1:16" x14ac:dyDescent="0.25">
      <c r="A674" s="1">
        <v>44093</v>
      </c>
      <c r="B674" s="161">
        <v>0.29166666666666669</v>
      </c>
      <c r="C674" s="1">
        <v>44094</v>
      </c>
      <c r="D674" s="161">
        <v>0.29166666666666669</v>
      </c>
      <c r="E674" t="s">
        <v>72</v>
      </c>
      <c r="F674" t="s">
        <v>12135</v>
      </c>
      <c r="G674">
        <v>0</v>
      </c>
      <c r="H674" s="164">
        <v>4</v>
      </c>
      <c r="I674" s="165">
        <v>19233</v>
      </c>
      <c r="J674" s="165">
        <v>19267</v>
      </c>
      <c r="K674" t="s">
        <v>12125</v>
      </c>
      <c r="L674" t="s">
        <v>12241</v>
      </c>
      <c r="M674" t="s">
        <v>12241</v>
      </c>
      <c r="N674" t="s">
        <v>8257</v>
      </c>
      <c r="O674" t="s">
        <v>12126</v>
      </c>
      <c r="P674" s="1">
        <v>44099</v>
      </c>
    </row>
    <row r="675" spans="1:16" x14ac:dyDescent="0.25">
      <c r="A675" s="1">
        <v>44093</v>
      </c>
      <c r="B675" s="161" t="s">
        <v>12188</v>
      </c>
      <c r="C675" s="1" t="s">
        <v>12188</v>
      </c>
      <c r="D675" s="161" t="s">
        <v>12188</v>
      </c>
      <c r="F675" t="s">
        <v>283</v>
      </c>
      <c r="G675">
        <v>0</v>
      </c>
      <c r="H675" s="164">
        <v>2</v>
      </c>
      <c r="I675" s="165">
        <v>33996</v>
      </c>
      <c r="J675" s="165">
        <v>33996</v>
      </c>
      <c r="K675" t="s">
        <v>12188</v>
      </c>
      <c r="L675" t="s">
        <v>12250</v>
      </c>
      <c r="M675" t="s">
        <v>12241</v>
      </c>
      <c r="N675" t="s">
        <v>8257</v>
      </c>
      <c r="O675" t="s">
        <v>12219</v>
      </c>
      <c r="P675" s="1">
        <v>44099</v>
      </c>
    </row>
    <row r="676" spans="1:16" x14ac:dyDescent="0.25">
      <c r="A676" s="1">
        <v>44094</v>
      </c>
      <c r="B676" s="161">
        <v>0.29166666666666669</v>
      </c>
      <c r="C676" s="1">
        <v>44095</v>
      </c>
      <c r="D676" s="161">
        <v>0.29166666666666669</v>
      </c>
      <c r="E676" t="s">
        <v>9</v>
      </c>
      <c r="F676" t="s">
        <v>12129</v>
      </c>
      <c r="G676">
        <v>0</v>
      </c>
      <c r="H676" s="164">
        <v>6</v>
      </c>
      <c r="I676" s="165">
        <v>9548</v>
      </c>
      <c r="J676" s="165">
        <v>9591</v>
      </c>
      <c r="K676" t="s">
        <v>12128</v>
      </c>
      <c r="L676" t="s">
        <v>12241</v>
      </c>
      <c r="M676" t="s">
        <v>12241</v>
      </c>
      <c r="N676" t="s">
        <v>8257</v>
      </c>
      <c r="O676" t="s">
        <v>12126</v>
      </c>
      <c r="P676" s="1">
        <v>44099</v>
      </c>
    </row>
    <row r="677" spans="1:16" x14ac:dyDescent="0.25">
      <c r="A677" s="1">
        <v>44094</v>
      </c>
      <c r="B677" s="161">
        <v>0.29166666666666669</v>
      </c>
      <c r="C677" s="1">
        <v>44095</v>
      </c>
      <c r="D677" s="161">
        <v>0.29166666666666669</v>
      </c>
      <c r="E677" t="s">
        <v>71</v>
      </c>
      <c r="F677" t="s">
        <v>12131</v>
      </c>
      <c r="G677">
        <v>0</v>
      </c>
      <c r="H677" s="164">
        <v>4</v>
      </c>
      <c r="I677" s="165">
        <v>19267</v>
      </c>
      <c r="J677" s="165">
        <v>19318</v>
      </c>
      <c r="K677" t="s">
        <v>12128</v>
      </c>
      <c r="L677" t="s">
        <v>12241</v>
      </c>
      <c r="M677" t="s">
        <v>12241</v>
      </c>
      <c r="N677" t="s">
        <v>8257</v>
      </c>
      <c r="O677" t="s">
        <v>12126</v>
      </c>
      <c r="P677" s="1">
        <v>44099</v>
      </c>
    </row>
    <row r="678" spans="1:16" x14ac:dyDescent="0.25">
      <c r="A678" s="1">
        <v>44094</v>
      </c>
      <c r="B678" s="161">
        <v>0.29166666666666669</v>
      </c>
      <c r="C678" s="1">
        <v>44095</v>
      </c>
      <c r="D678" s="161">
        <v>0.29166666666666669</v>
      </c>
      <c r="E678" t="s">
        <v>73</v>
      </c>
      <c r="F678" t="s">
        <v>12145</v>
      </c>
      <c r="G678">
        <v>0</v>
      </c>
      <c r="H678" s="164">
        <v>2</v>
      </c>
      <c r="I678" s="165">
        <v>33996</v>
      </c>
      <c r="J678" s="165">
        <v>33996</v>
      </c>
      <c r="K678" t="s">
        <v>12125</v>
      </c>
      <c r="L678" t="s">
        <v>12241</v>
      </c>
      <c r="M678" t="s">
        <v>12241</v>
      </c>
      <c r="N678" t="s">
        <v>8257</v>
      </c>
      <c r="O678" t="s">
        <v>12126</v>
      </c>
      <c r="P678" s="1">
        <v>44099</v>
      </c>
    </row>
    <row r="679" spans="1:16" x14ac:dyDescent="0.25">
      <c r="A679" s="1">
        <v>44095</v>
      </c>
      <c r="B679" s="161">
        <v>0.29166666666666669</v>
      </c>
      <c r="C679" s="1">
        <v>44096</v>
      </c>
      <c r="D679" s="161">
        <v>0.29166666666666669</v>
      </c>
      <c r="E679" t="s">
        <v>10</v>
      </c>
      <c r="F679" t="s">
        <v>12150</v>
      </c>
      <c r="G679">
        <v>0</v>
      </c>
      <c r="H679" s="164">
        <v>6</v>
      </c>
      <c r="I679" s="165">
        <v>9591</v>
      </c>
      <c r="J679" s="165">
        <v>9591</v>
      </c>
      <c r="K679" t="s">
        <v>12188</v>
      </c>
      <c r="L679" t="s">
        <v>12241</v>
      </c>
      <c r="M679" t="s">
        <v>8132</v>
      </c>
      <c r="N679" t="s">
        <v>8257</v>
      </c>
      <c r="O679" t="s">
        <v>12126</v>
      </c>
      <c r="P679" s="1">
        <v>44099</v>
      </c>
    </row>
    <row r="680" spans="1:16" x14ac:dyDescent="0.25">
      <c r="A680" s="1">
        <v>44095</v>
      </c>
      <c r="B680" s="161">
        <v>0.29166666666666669</v>
      </c>
      <c r="C680" s="1">
        <v>44096</v>
      </c>
      <c r="D680" s="161">
        <v>0.29166666666666669</v>
      </c>
      <c r="E680" t="s">
        <v>72</v>
      </c>
      <c r="F680" t="s">
        <v>12135</v>
      </c>
      <c r="G680">
        <v>0</v>
      </c>
      <c r="H680" s="164">
        <v>4</v>
      </c>
      <c r="I680" s="165">
        <v>19318</v>
      </c>
      <c r="J680" s="165">
        <v>19430</v>
      </c>
      <c r="K680" t="s">
        <v>12125</v>
      </c>
      <c r="L680" t="s">
        <v>12241</v>
      </c>
      <c r="M680" t="s">
        <v>8132</v>
      </c>
      <c r="N680" t="s">
        <v>8257</v>
      </c>
      <c r="O680" t="s">
        <v>12126</v>
      </c>
      <c r="P680" s="1">
        <v>44099</v>
      </c>
    </row>
    <row r="681" spans="1:16" x14ac:dyDescent="0.25">
      <c r="A681" s="1">
        <v>44096</v>
      </c>
      <c r="B681" s="161">
        <v>0.29166666666666669</v>
      </c>
      <c r="C681" s="1">
        <v>44097</v>
      </c>
      <c r="D681" s="161">
        <v>0.29166666666666669</v>
      </c>
      <c r="E681" t="s">
        <v>9</v>
      </c>
      <c r="F681" t="s">
        <v>12129</v>
      </c>
      <c r="G681">
        <v>0</v>
      </c>
      <c r="H681" s="164">
        <v>6</v>
      </c>
      <c r="I681" s="165">
        <v>9591</v>
      </c>
      <c r="J681" s="165">
        <v>9700</v>
      </c>
      <c r="K681" t="s">
        <v>12128</v>
      </c>
      <c r="L681" t="s">
        <v>12241</v>
      </c>
      <c r="M681" t="s">
        <v>8129</v>
      </c>
      <c r="N681" t="s">
        <v>8257</v>
      </c>
      <c r="O681" t="s">
        <v>12126</v>
      </c>
      <c r="P681" s="1">
        <v>44099</v>
      </c>
    </row>
    <row r="682" spans="1:16" x14ac:dyDescent="0.25">
      <c r="A682" s="1">
        <v>44096</v>
      </c>
      <c r="B682" s="161">
        <v>0.29166666666666669</v>
      </c>
      <c r="C682" s="1">
        <v>44097</v>
      </c>
      <c r="D682" s="161">
        <v>0.29166666666666669</v>
      </c>
      <c r="E682" t="s">
        <v>62</v>
      </c>
      <c r="F682" t="s">
        <v>12191</v>
      </c>
      <c r="G682">
        <v>0</v>
      </c>
      <c r="H682" s="164">
        <v>4</v>
      </c>
      <c r="I682" s="165">
        <v>19430</v>
      </c>
      <c r="J682" s="165">
        <v>19528</v>
      </c>
      <c r="K682" t="s">
        <v>12125</v>
      </c>
      <c r="L682" t="s">
        <v>12241</v>
      </c>
      <c r="M682" t="s">
        <v>8129</v>
      </c>
      <c r="N682" t="s">
        <v>8257</v>
      </c>
      <c r="O682" t="s">
        <v>12126</v>
      </c>
      <c r="P682" s="1">
        <v>44099</v>
      </c>
    </row>
    <row r="683" spans="1:16" x14ac:dyDescent="0.25">
      <c r="A683" s="1">
        <v>44097</v>
      </c>
      <c r="B683" s="161">
        <v>0.79166666666666663</v>
      </c>
      <c r="C683" s="1">
        <v>44098</v>
      </c>
      <c r="D683" s="161">
        <v>0.29166666666666669</v>
      </c>
      <c r="E683" t="s">
        <v>45</v>
      </c>
      <c r="F683" t="s">
        <v>12186</v>
      </c>
      <c r="G683">
        <v>0</v>
      </c>
      <c r="H683" s="164">
        <v>6</v>
      </c>
      <c r="I683" s="165">
        <v>9700</v>
      </c>
      <c r="J683" s="165">
        <v>9720</v>
      </c>
      <c r="K683" t="s">
        <v>12128</v>
      </c>
      <c r="L683" t="s">
        <v>8129</v>
      </c>
      <c r="M683" t="s">
        <v>8129</v>
      </c>
      <c r="N683" t="s">
        <v>8257</v>
      </c>
      <c r="O683" t="s">
        <v>12126</v>
      </c>
      <c r="P683" s="1">
        <v>44099</v>
      </c>
    </row>
    <row r="684" spans="1:16" x14ac:dyDescent="0.25">
      <c r="A684" s="1">
        <v>44098</v>
      </c>
      <c r="B684" s="161">
        <v>0.29166666666666669</v>
      </c>
      <c r="C684" s="1">
        <v>44099</v>
      </c>
      <c r="D684" s="161">
        <v>0.29166666666666669</v>
      </c>
      <c r="E684" t="s">
        <v>73</v>
      </c>
      <c r="F684" t="s">
        <v>12145</v>
      </c>
      <c r="G684">
        <v>0</v>
      </c>
      <c r="H684" s="164">
        <v>4</v>
      </c>
      <c r="I684" s="165">
        <v>19528</v>
      </c>
      <c r="J684" s="165">
        <v>19565</v>
      </c>
      <c r="K684" t="s">
        <v>12125</v>
      </c>
      <c r="L684" t="s">
        <v>8129</v>
      </c>
      <c r="M684" t="s">
        <v>8129</v>
      </c>
      <c r="N684" t="s">
        <v>8257</v>
      </c>
      <c r="O684" t="s">
        <v>12126</v>
      </c>
      <c r="P684" s="1">
        <v>44099</v>
      </c>
    </row>
    <row r="685" spans="1:16" x14ac:dyDescent="0.25">
      <c r="A685" s="1">
        <v>44098</v>
      </c>
      <c r="B685" s="161">
        <v>0.29166666666666669</v>
      </c>
      <c r="C685" s="1">
        <v>44099</v>
      </c>
      <c r="D685" s="161">
        <v>0.29166666666666669</v>
      </c>
      <c r="E685" t="s">
        <v>71</v>
      </c>
      <c r="F685" t="s">
        <v>12131</v>
      </c>
      <c r="G685">
        <v>0</v>
      </c>
      <c r="H685" s="164">
        <v>6</v>
      </c>
      <c r="I685" s="165">
        <v>9720</v>
      </c>
      <c r="J685" s="165">
        <v>9893</v>
      </c>
      <c r="K685" t="s">
        <v>12128</v>
      </c>
      <c r="L685" t="s">
        <v>8129</v>
      </c>
      <c r="M685" t="s">
        <v>8129</v>
      </c>
      <c r="N685" t="s">
        <v>8257</v>
      </c>
      <c r="O685" t="s">
        <v>12126</v>
      </c>
      <c r="P685" s="1">
        <v>44099</v>
      </c>
    </row>
    <row r="686" spans="1:16" x14ac:dyDescent="0.25">
      <c r="A686" s="1">
        <v>44099</v>
      </c>
      <c r="B686" s="161">
        <v>0.29166666666666669</v>
      </c>
      <c r="C686" s="1">
        <v>44100</v>
      </c>
      <c r="D686" s="161">
        <v>0.29166666666666669</v>
      </c>
      <c r="E686" t="s">
        <v>10</v>
      </c>
      <c r="F686" t="s">
        <v>12150</v>
      </c>
      <c r="G686">
        <v>0</v>
      </c>
      <c r="H686" s="164">
        <v>2</v>
      </c>
      <c r="I686" s="165">
        <v>33996</v>
      </c>
      <c r="J686" s="165">
        <v>33998</v>
      </c>
      <c r="K686" t="s">
        <v>12132</v>
      </c>
      <c r="L686" t="s">
        <v>8129</v>
      </c>
      <c r="M686" t="s">
        <v>8129</v>
      </c>
      <c r="N686" t="s">
        <v>8257</v>
      </c>
      <c r="O686" t="s">
        <v>12126</v>
      </c>
      <c r="P686" s="1">
        <v>44099</v>
      </c>
    </row>
    <row r="687" spans="1:16" x14ac:dyDescent="0.25">
      <c r="A687" s="1">
        <v>44099</v>
      </c>
      <c r="B687" s="161">
        <v>0.29166666666666669</v>
      </c>
      <c r="C687" s="1">
        <v>44100</v>
      </c>
      <c r="D687" s="161">
        <v>0.29166666666666669</v>
      </c>
      <c r="E687" t="s">
        <v>72</v>
      </c>
      <c r="F687" t="s">
        <v>12135</v>
      </c>
      <c r="G687">
        <v>0</v>
      </c>
      <c r="H687" s="164">
        <v>6</v>
      </c>
      <c r="I687" s="165">
        <v>9893</v>
      </c>
      <c r="J687" s="165">
        <v>9903</v>
      </c>
      <c r="K687" t="s">
        <v>12128</v>
      </c>
      <c r="L687" t="s">
        <v>8129</v>
      </c>
      <c r="M687" t="s">
        <v>8129</v>
      </c>
      <c r="N687" t="s">
        <v>8257</v>
      </c>
      <c r="O687" t="s">
        <v>12126</v>
      </c>
      <c r="P687" s="1">
        <v>44099</v>
      </c>
    </row>
    <row r="688" spans="1:16" x14ac:dyDescent="0.25">
      <c r="A688" s="1">
        <v>44099</v>
      </c>
      <c r="B688" s="161">
        <v>0.29166666666666669</v>
      </c>
      <c r="C688" s="1">
        <v>44099</v>
      </c>
      <c r="D688" s="161">
        <v>0.79166666666666663</v>
      </c>
      <c r="E688" t="s">
        <v>7</v>
      </c>
      <c r="F688" t="s">
        <v>12134</v>
      </c>
      <c r="G688">
        <v>0</v>
      </c>
      <c r="H688" s="164">
        <v>4</v>
      </c>
      <c r="I688" s="165">
        <v>19565</v>
      </c>
      <c r="J688" s="165">
        <v>19658</v>
      </c>
      <c r="K688" t="s">
        <v>12125</v>
      </c>
      <c r="L688" t="s">
        <v>8129</v>
      </c>
      <c r="M688" t="s">
        <v>8129</v>
      </c>
      <c r="N688" t="s">
        <v>8257</v>
      </c>
      <c r="O688" t="s">
        <v>12126</v>
      </c>
      <c r="P688" s="1">
        <v>44099</v>
      </c>
    </row>
    <row r="689" spans="1:16" x14ac:dyDescent="0.25">
      <c r="A689" s="1">
        <v>44100</v>
      </c>
      <c r="B689" s="161">
        <v>0.29166666666666669</v>
      </c>
      <c r="C689" s="1">
        <v>44101</v>
      </c>
      <c r="D689" s="161">
        <v>0.29166666666666669</v>
      </c>
      <c r="E689" t="s">
        <v>7</v>
      </c>
      <c r="F689" t="s">
        <v>12134</v>
      </c>
      <c r="G689">
        <v>0</v>
      </c>
      <c r="H689" s="164">
        <v>6</v>
      </c>
      <c r="I689" s="165">
        <v>9903</v>
      </c>
      <c r="J689" s="165">
        <v>9998</v>
      </c>
      <c r="K689" t="s">
        <v>12128</v>
      </c>
      <c r="L689" t="s">
        <v>8129</v>
      </c>
      <c r="M689" t="s">
        <v>8132</v>
      </c>
      <c r="N689" t="s">
        <v>8257</v>
      </c>
      <c r="O689" t="s">
        <v>12126</v>
      </c>
      <c r="P689" s="1">
        <v>44099</v>
      </c>
    </row>
    <row r="690" spans="1:16" x14ac:dyDescent="0.25">
      <c r="A690" s="1">
        <v>44100</v>
      </c>
      <c r="B690" s="161">
        <v>0.29166666666666669</v>
      </c>
      <c r="C690" s="1">
        <v>44101</v>
      </c>
      <c r="D690" s="161">
        <v>0.29166666666666669</v>
      </c>
      <c r="E690" t="s">
        <v>9</v>
      </c>
      <c r="F690" t="s">
        <v>12129</v>
      </c>
      <c r="G690">
        <v>0</v>
      </c>
      <c r="H690" s="164">
        <v>4</v>
      </c>
      <c r="I690" s="165">
        <v>19658</v>
      </c>
      <c r="J690" s="165">
        <v>19658</v>
      </c>
      <c r="K690" t="s">
        <v>12128</v>
      </c>
      <c r="L690" t="s">
        <v>8129</v>
      </c>
      <c r="M690" t="s">
        <v>8129</v>
      </c>
      <c r="N690" t="s">
        <v>8257</v>
      </c>
      <c r="O690" t="s">
        <v>12126</v>
      </c>
      <c r="P690" s="1">
        <v>44099</v>
      </c>
    </row>
    <row r="691" spans="1:16" x14ac:dyDescent="0.25">
      <c r="A691" s="1">
        <v>44100</v>
      </c>
      <c r="B691" s="161">
        <v>0.29166666666666669</v>
      </c>
      <c r="C691" s="1">
        <v>44101</v>
      </c>
      <c r="D691" s="161">
        <v>0.29166666666666669</v>
      </c>
      <c r="E691" t="s">
        <v>62</v>
      </c>
      <c r="F691" t="s">
        <v>12191</v>
      </c>
      <c r="G691">
        <v>0</v>
      </c>
      <c r="H691" s="164">
        <v>2</v>
      </c>
      <c r="I691" s="165">
        <v>33998</v>
      </c>
      <c r="J691" s="165">
        <v>33998</v>
      </c>
      <c r="K691" t="s">
        <v>12128</v>
      </c>
      <c r="L691" t="s">
        <v>8129</v>
      </c>
      <c r="M691" t="s">
        <v>8129</v>
      </c>
      <c r="N691" t="s">
        <v>8257</v>
      </c>
      <c r="O691" t="s">
        <v>12126</v>
      </c>
      <c r="P691" s="1">
        <v>44099</v>
      </c>
    </row>
    <row r="692" spans="1:16" x14ac:dyDescent="0.25">
      <c r="A692" s="1">
        <v>44101</v>
      </c>
      <c r="B692" s="161">
        <v>0.29166666666666669</v>
      </c>
      <c r="C692" s="1">
        <v>44102</v>
      </c>
      <c r="D692" s="161">
        <v>0.29166666666666669</v>
      </c>
      <c r="E692" t="s">
        <v>30</v>
      </c>
      <c r="F692" t="s">
        <v>12201</v>
      </c>
      <c r="G692">
        <v>0</v>
      </c>
      <c r="H692" s="164">
        <v>6</v>
      </c>
      <c r="I692" s="165">
        <v>99998</v>
      </c>
      <c r="J692" s="165">
        <v>10019</v>
      </c>
      <c r="K692" t="s">
        <v>12128</v>
      </c>
      <c r="L692" t="s">
        <v>8129</v>
      </c>
      <c r="M692" t="s">
        <v>8129</v>
      </c>
      <c r="N692" t="s">
        <v>8257</v>
      </c>
      <c r="O692" t="s">
        <v>12126</v>
      </c>
      <c r="P692" s="1">
        <v>44099</v>
      </c>
    </row>
    <row r="693" spans="1:16" x14ac:dyDescent="0.25">
      <c r="A693" s="1">
        <v>44101</v>
      </c>
      <c r="B693" s="161">
        <v>0.29166666666666669</v>
      </c>
      <c r="C693" s="1" t="s">
        <v>12254</v>
      </c>
      <c r="D693" s="161">
        <v>0.79166666666666663</v>
      </c>
      <c r="E693" t="s">
        <v>45</v>
      </c>
      <c r="F693" t="s">
        <v>12186</v>
      </c>
      <c r="G693">
        <v>0</v>
      </c>
      <c r="H693" s="164">
        <v>4</v>
      </c>
      <c r="I693" s="165">
        <v>19658</v>
      </c>
      <c r="J693" s="165">
        <v>19658</v>
      </c>
      <c r="K693" t="s">
        <v>12128</v>
      </c>
      <c r="L693" t="s">
        <v>8129</v>
      </c>
      <c r="M693" t="s">
        <v>8129</v>
      </c>
      <c r="N693" t="s">
        <v>8257</v>
      </c>
      <c r="O693" t="s">
        <v>12126</v>
      </c>
      <c r="P693" s="1">
        <v>44099</v>
      </c>
    </row>
    <row r="694" spans="1:16" x14ac:dyDescent="0.25">
      <c r="A694" s="1">
        <v>44101</v>
      </c>
      <c r="B694" s="161">
        <v>0.29166666666666669</v>
      </c>
      <c r="C694" s="1">
        <v>44102</v>
      </c>
      <c r="D694" s="161">
        <v>0.29166666666666669</v>
      </c>
      <c r="E694" t="s">
        <v>72</v>
      </c>
      <c r="F694" t="s">
        <v>12135</v>
      </c>
      <c r="G694">
        <v>0</v>
      </c>
      <c r="H694" s="164">
        <v>2</v>
      </c>
      <c r="I694" s="165">
        <v>33998</v>
      </c>
      <c r="J694" s="165">
        <v>33998</v>
      </c>
      <c r="K694" t="s">
        <v>12128</v>
      </c>
      <c r="L694" t="s">
        <v>8129</v>
      </c>
      <c r="M694" t="s">
        <v>8129</v>
      </c>
      <c r="N694" t="s">
        <v>8257</v>
      </c>
      <c r="O694" t="s">
        <v>12126</v>
      </c>
      <c r="P694" s="1">
        <v>44099</v>
      </c>
    </row>
    <row r="695" spans="1:16" x14ac:dyDescent="0.25">
      <c r="A695" s="1">
        <v>44101</v>
      </c>
      <c r="B695" s="161">
        <v>0.79166666666666663</v>
      </c>
      <c r="C695" s="1">
        <v>44102</v>
      </c>
      <c r="D695" s="161">
        <v>0.29166666666666669</v>
      </c>
      <c r="E695" t="s">
        <v>28</v>
      </c>
      <c r="F695" t="s">
        <v>12168</v>
      </c>
      <c r="G695">
        <v>0</v>
      </c>
      <c r="H695" s="164">
        <v>4</v>
      </c>
      <c r="I695" s="165">
        <v>19658</v>
      </c>
      <c r="J695" s="165">
        <v>19658</v>
      </c>
      <c r="K695" t="s">
        <v>12125</v>
      </c>
      <c r="L695" t="s">
        <v>12241</v>
      </c>
      <c r="M695" t="s">
        <v>8129</v>
      </c>
      <c r="N695" t="s">
        <v>8257</v>
      </c>
      <c r="O695" t="s">
        <v>12126</v>
      </c>
      <c r="P695" s="1">
        <v>44099</v>
      </c>
    </row>
    <row r="696" spans="1:16" x14ac:dyDescent="0.25">
      <c r="A696" s="1">
        <v>44102</v>
      </c>
      <c r="B696" s="161">
        <v>0.29166666666666669</v>
      </c>
      <c r="C696" s="1">
        <v>44103</v>
      </c>
      <c r="D696" s="161">
        <v>0.29166666666666669</v>
      </c>
      <c r="E696" t="s">
        <v>73</v>
      </c>
      <c r="F696" t="s">
        <v>12145</v>
      </c>
      <c r="G696">
        <v>0</v>
      </c>
      <c r="H696" s="164">
        <v>6</v>
      </c>
      <c r="I696" s="165">
        <v>10019</v>
      </c>
      <c r="J696" s="165">
        <v>10104</v>
      </c>
      <c r="K696" t="s">
        <v>12128</v>
      </c>
      <c r="L696" t="s">
        <v>8129</v>
      </c>
      <c r="M696" t="s">
        <v>8129</v>
      </c>
      <c r="N696" t="s">
        <v>8257</v>
      </c>
      <c r="O696" t="s">
        <v>12126</v>
      </c>
      <c r="P696" s="1">
        <v>44099</v>
      </c>
    </row>
    <row r="697" spans="1:16" x14ac:dyDescent="0.25">
      <c r="A697" s="1">
        <v>44102</v>
      </c>
      <c r="B697" s="161">
        <v>0.29166666666666669</v>
      </c>
      <c r="C697" s="1">
        <v>44103</v>
      </c>
      <c r="D697" s="161">
        <v>0.29166666666666669</v>
      </c>
      <c r="E697" t="s">
        <v>71</v>
      </c>
      <c r="F697" t="s">
        <v>12131</v>
      </c>
      <c r="G697">
        <v>0</v>
      </c>
      <c r="H697" s="164">
        <v>4</v>
      </c>
      <c r="I697" s="165">
        <v>19658</v>
      </c>
      <c r="J697" s="165">
        <v>19681</v>
      </c>
      <c r="K697" t="s">
        <v>12125</v>
      </c>
      <c r="L697" t="s">
        <v>8129</v>
      </c>
      <c r="M697" t="s">
        <v>8132</v>
      </c>
      <c r="N697" t="s">
        <v>8257</v>
      </c>
      <c r="O697" t="s">
        <v>12126</v>
      </c>
      <c r="P697" s="1">
        <v>44099</v>
      </c>
    </row>
    <row r="698" spans="1:16" x14ac:dyDescent="0.25">
      <c r="A698" s="1">
        <v>44102</v>
      </c>
      <c r="B698" s="161">
        <v>0.79166666666666663</v>
      </c>
      <c r="C698" s="1">
        <v>44103</v>
      </c>
      <c r="D698" s="161">
        <v>0.29166666666666669</v>
      </c>
      <c r="E698" t="s">
        <v>9</v>
      </c>
      <c r="F698" t="s">
        <v>12129</v>
      </c>
      <c r="G698">
        <v>0</v>
      </c>
      <c r="H698" s="164">
        <v>2</v>
      </c>
      <c r="I698" s="165">
        <v>33998</v>
      </c>
      <c r="J698" s="165">
        <v>33998</v>
      </c>
      <c r="K698" t="s">
        <v>12128</v>
      </c>
      <c r="L698" t="s">
        <v>12241</v>
      </c>
      <c r="M698" t="s">
        <v>8129</v>
      </c>
      <c r="N698" t="s">
        <v>8257</v>
      </c>
      <c r="O698" t="s">
        <v>12126</v>
      </c>
      <c r="P698" s="1">
        <v>44099</v>
      </c>
    </row>
    <row r="699" spans="1:16" x14ac:dyDescent="0.25">
      <c r="A699" s="1">
        <v>44103</v>
      </c>
      <c r="B699" s="161">
        <v>0.29166666666666669</v>
      </c>
      <c r="C699" s="1">
        <v>44104</v>
      </c>
      <c r="D699" s="161">
        <v>0.29166666666666669</v>
      </c>
      <c r="E699" t="s">
        <v>10</v>
      </c>
      <c r="F699" t="s">
        <v>12150</v>
      </c>
      <c r="G699">
        <v>0</v>
      </c>
      <c r="H699" s="164">
        <v>4</v>
      </c>
      <c r="I699" s="165">
        <v>19681</v>
      </c>
      <c r="J699" s="165">
        <v>19720</v>
      </c>
      <c r="K699" t="s">
        <v>12125</v>
      </c>
      <c r="L699" t="s">
        <v>8129</v>
      </c>
      <c r="M699" t="s">
        <v>8129</v>
      </c>
      <c r="N699" t="s">
        <v>8257</v>
      </c>
      <c r="O699" t="s">
        <v>12126</v>
      </c>
      <c r="P699" s="1">
        <v>44099</v>
      </c>
    </row>
    <row r="700" spans="1:16" x14ac:dyDescent="0.25">
      <c r="A700" s="1">
        <v>44103</v>
      </c>
      <c r="B700" s="161">
        <v>0.29166666666666669</v>
      </c>
      <c r="C700" s="1">
        <v>44104</v>
      </c>
      <c r="D700" s="161">
        <v>0.29166666666666669</v>
      </c>
      <c r="E700" t="s">
        <v>21</v>
      </c>
      <c r="F700" t="s">
        <v>12155</v>
      </c>
      <c r="G700">
        <v>0</v>
      </c>
      <c r="H700" s="164">
        <v>6</v>
      </c>
      <c r="I700" s="165">
        <v>10104</v>
      </c>
      <c r="J700" s="165">
        <v>10230</v>
      </c>
      <c r="K700" t="s">
        <v>12128</v>
      </c>
      <c r="L700" t="s">
        <v>8129</v>
      </c>
      <c r="M700" t="s">
        <v>8129</v>
      </c>
      <c r="N700" t="s">
        <v>8257</v>
      </c>
      <c r="O700" t="s">
        <v>12126</v>
      </c>
      <c r="P700" s="1">
        <v>44099</v>
      </c>
    </row>
    <row r="701" spans="1:16" x14ac:dyDescent="0.25">
      <c r="A701" s="1">
        <v>44103</v>
      </c>
      <c r="B701" s="161">
        <v>0.79166666666666663</v>
      </c>
      <c r="C701" s="1">
        <v>44104</v>
      </c>
      <c r="D701" s="161">
        <v>0.29166666666666669</v>
      </c>
      <c r="E701" t="s">
        <v>7</v>
      </c>
      <c r="F701" t="s">
        <v>12134</v>
      </c>
      <c r="G701">
        <v>0</v>
      </c>
      <c r="H701" s="164">
        <v>2</v>
      </c>
      <c r="I701" s="165">
        <v>33998</v>
      </c>
      <c r="J701" s="165">
        <v>33998</v>
      </c>
      <c r="K701" t="s">
        <v>12128</v>
      </c>
      <c r="L701" t="s">
        <v>8129</v>
      </c>
      <c r="M701" t="s">
        <v>8129</v>
      </c>
      <c r="N701" t="s">
        <v>8257</v>
      </c>
      <c r="O701" t="s">
        <v>12126</v>
      </c>
      <c r="P701" s="1">
        <v>44099</v>
      </c>
    </row>
    <row r="702" spans="1:16" x14ac:dyDescent="0.25">
      <c r="A702" s="1">
        <v>44104</v>
      </c>
      <c r="B702" s="161">
        <v>0.29166666666666669</v>
      </c>
      <c r="C702" s="1">
        <v>44075</v>
      </c>
      <c r="D702" s="161">
        <v>0.29166666666666669</v>
      </c>
      <c r="E702" t="s">
        <v>9</v>
      </c>
      <c r="F702" t="s">
        <v>12129</v>
      </c>
      <c r="G702">
        <v>0</v>
      </c>
      <c r="H702" s="164">
        <v>4</v>
      </c>
      <c r="I702" s="165">
        <v>19720</v>
      </c>
      <c r="J702" s="165">
        <v>19778</v>
      </c>
      <c r="K702" t="s">
        <v>12125</v>
      </c>
      <c r="L702" t="s">
        <v>8129</v>
      </c>
      <c r="M702" t="s">
        <v>8129</v>
      </c>
      <c r="N702" t="s">
        <v>8257</v>
      </c>
      <c r="O702" t="s">
        <v>12126</v>
      </c>
      <c r="P702" s="1">
        <v>44099</v>
      </c>
    </row>
    <row r="703" spans="1:16" x14ac:dyDescent="0.25">
      <c r="A703" s="1">
        <v>44104</v>
      </c>
      <c r="B703" s="161">
        <v>0.29166666666666669</v>
      </c>
      <c r="C703" s="1">
        <v>44075</v>
      </c>
      <c r="D703" s="161">
        <v>0.29166666666666669</v>
      </c>
      <c r="E703" t="s">
        <v>62</v>
      </c>
      <c r="F703" t="s">
        <v>12191</v>
      </c>
      <c r="G703">
        <v>0</v>
      </c>
      <c r="H703" s="164">
        <v>6</v>
      </c>
      <c r="I703" s="165">
        <v>10230</v>
      </c>
      <c r="J703" s="165">
        <v>10294</v>
      </c>
      <c r="K703" t="s">
        <v>12128</v>
      </c>
      <c r="L703" t="s">
        <v>8129</v>
      </c>
      <c r="M703" t="s">
        <v>8132</v>
      </c>
      <c r="N703" t="s">
        <v>8257</v>
      </c>
      <c r="O703" t="s">
        <v>12126</v>
      </c>
      <c r="P703" s="1">
        <v>44099</v>
      </c>
    </row>
    <row r="704" spans="1:16" x14ac:dyDescent="0.25">
      <c r="A704" s="1">
        <v>44104</v>
      </c>
      <c r="B704" s="161">
        <v>0.79166666666666663</v>
      </c>
      <c r="C704" s="1">
        <v>44075</v>
      </c>
      <c r="D704" s="161">
        <v>0.29166666666666669</v>
      </c>
      <c r="E704" t="s">
        <v>71</v>
      </c>
      <c r="F704" t="s">
        <v>12131</v>
      </c>
      <c r="G704">
        <v>0</v>
      </c>
      <c r="H704" s="164">
        <v>2</v>
      </c>
      <c r="I704" s="165">
        <v>34016</v>
      </c>
      <c r="J704" s="165">
        <v>34016</v>
      </c>
      <c r="K704" t="s">
        <v>12125</v>
      </c>
      <c r="L704" t="s">
        <v>8129</v>
      </c>
      <c r="M704" t="s">
        <v>8129</v>
      </c>
      <c r="N704" t="s">
        <v>8257</v>
      </c>
      <c r="O704" t="s">
        <v>12126</v>
      </c>
      <c r="P704" s="1">
        <v>44099</v>
      </c>
    </row>
    <row r="705" spans="1:16" x14ac:dyDescent="0.25">
      <c r="A705" s="1">
        <v>44106</v>
      </c>
      <c r="B705" s="161">
        <v>0.29166666666666669</v>
      </c>
      <c r="C705" s="1">
        <v>44107</v>
      </c>
      <c r="D705" s="161">
        <v>0.29166666666666669</v>
      </c>
      <c r="E705" t="s">
        <v>8158</v>
      </c>
      <c r="F705" t="s">
        <v>12133</v>
      </c>
      <c r="G705">
        <v>0</v>
      </c>
      <c r="H705" s="164">
        <v>6</v>
      </c>
      <c r="I705" s="165">
        <v>10294</v>
      </c>
      <c r="J705" s="165">
        <v>10435</v>
      </c>
      <c r="K705" t="s">
        <v>12128</v>
      </c>
      <c r="L705" t="s">
        <v>8129</v>
      </c>
      <c r="M705" t="s">
        <v>8129</v>
      </c>
      <c r="N705" t="s">
        <v>8257</v>
      </c>
      <c r="O705" t="s">
        <v>12126</v>
      </c>
      <c r="P705" s="1">
        <v>44099</v>
      </c>
    </row>
    <row r="706" spans="1:16" x14ac:dyDescent="0.25">
      <c r="A706" s="1">
        <v>44106</v>
      </c>
      <c r="B706" s="161">
        <v>0.29166666666666669</v>
      </c>
      <c r="C706" s="1">
        <v>44107</v>
      </c>
      <c r="D706" s="161">
        <v>0.29166666666666669</v>
      </c>
      <c r="E706" t="s">
        <v>73</v>
      </c>
      <c r="F706" t="s">
        <v>12145</v>
      </c>
      <c r="G706">
        <v>0</v>
      </c>
      <c r="H706" s="164">
        <v>4</v>
      </c>
      <c r="I706" s="165">
        <v>19948</v>
      </c>
      <c r="J706" s="165">
        <v>20044</v>
      </c>
      <c r="K706" t="s">
        <v>12125</v>
      </c>
      <c r="L706" t="s">
        <v>8129</v>
      </c>
      <c r="M706" t="s">
        <v>8129</v>
      </c>
      <c r="N706" t="s">
        <v>8257</v>
      </c>
      <c r="O706" t="s">
        <v>12126</v>
      </c>
      <c r="P706" s="1">
        <v>44099</v>
      </c>
    </row>
    <row r="707" spans="1:16" x14ac:dyDescent="0.25">
      <c r="A707" s="1">
        <v>44106</v>
      </c>
      <c r="B707" s="161">
        <v>0.29166666666666669</v>
      </c>
      <c r="C707" s="1">
        <v>44107</v>
      </c>
      <c r="D707" s="161">
        <v>0.29166666666666669</v>
      </c>
      <c r="E707" t="s">
        <v>71</v>
      </c>
      <c r="F707" t="s">
        <v>12131</v>
      </c>
      <c r="G707">
        <v>0</v>
      </c>
      <c r="H707" s="164">
        <v>2</v>
      </c>
      <c r="I707" s="165">
        <v>34016</v>
      </c>
      <c r="J707" s="165">
        <v>34016</v>
      </c>
      <c r="K707" t="s">
        <v>12188</v>
      </c>
      <c r="L707" t="s">
        <v>8129</v>
      </c>
      <c r="M707" t="s">
        <v>8129</v>
      </c>
      <c r="N707" t="s">
        <v>8257</v>
      </c>
      <c r="O707" t="s">
        <v>12126</v>
      </c>
      <c r="P707" s="1">
        <v>44099</v>
      </c>
    </row>
    <row r="708" spans="1:16" x14ac:dyDescent="0.25">
      <c r="A708" s="1">
        <v>44107</v>
      </c>
      <c r="B708" s="161">
        <v>0.29166666666666669</v>
      </c>
      <c r="C708" s="1">
        <v>44108</v>
      </c>
      <c r="D708" s="161">
        <v>0.29166666666666669</v>
      </c>
      <c r="E708" t="s">
        <v>23</v>
      </c>
      <c r="F708" t="s">
        <v>12136</v>
      </c>
      <c r="G708">
        <v>0</v>
      </c>
      <c r="H708" s="164">
        <v>2</v>
      </c>
      <c r="I708" s="165">
        <v>34016</v>
      </c>
      <c r="J708" s="165">
        <v>34016</v>
      </c>
      <c r="K708" t="s">
        <v>12188</v>
      </c>
      <c r="L708" t="s">
        <v>8129</v>
      </c>
      <c r="M708" t="s">
        <v>8129</v>
      </c>
      <c r="N708" t="s">
        <v>8257</v>
      </c>
      <c r="O708" t="s">
        <v>12126</v>
      </c>
      <c r="P708" s="1">
        <v>44099</v>
      </c>
    </row>
    <row r="709" spans="1:16" x14ac:dyDescent="0.25">
      <c r="A709" s="1">
        <v>44107</v>
      </c>
      <c r="B709" s="161">
        <v>0.29166666666666669</v>
      </c>
      <c r="C709" s="1">
        <v>44108</v>
      </c>
      <c r="D709" s="161">
        <v>0.29166666666666669</v>
      </c>
      <c r="E709" t="s">
        <v>10</v>
      </c>
      <c r="F709" t="s">
        <v>12150</v>
      </c>
      <c r="G709">
        <v>0</v>
      </c>
      <c r="H709" s="164">
        <v>4</v>
      </c>
      <c r="I709" s="165">
        <v>20044</v>
      </c>
      <c r="J709" s="165">
        <v>20171</v>
      </c>
      <c r="K709" t="s">
        <v>12125</v>
      </c>
      <c r="L709" t="s">
        <v>8129</v>
      </c>
      <c r="M709" t="s">
        <v>8129</v>
      </c>
      <c r="N709" t="s">
        <v>8257</v>
      </c>
      <c r="O709" t="s">
        <v>12126</v>
      </c>
      <c r="P709" s="1">
        <v>44099</v>
      </c>
    </row>
    <row r="710" spans="1:16" x14ac:dyDescent="0.25">
      <c r="A710" s="1">
        <v>44107</v>
      </c>
      <c r="B710" s="161">
        <v>0.29166666666666669</v>
      </c>
      <c r="C710" s="1">
        <v>44108</v>
      </c>
      <c r="D710" s="161">
        <v>0.29166666666666669</v>
      </c>
      <c r="E710" t="s">
        <v>62</v>
      </c>
      <c r="F710" t="s">
        <v>12191</v>
      </c>
      <c r="G710">
        <v>0</v>
      </c>
      <c r="H710" s="164">
        <v>6</v>
      </c>
      <c r="I710" s="165">
        <v>10435</v>
      </c>
      <c r="J710" s="165">
        <v>10435</v>
      </c>
      <c r="K710" t="s">
        <v>12188</v>
      </c>
      <c r="L710" t="s">
        <v>8129</v>
      </c>
      <c r="M710" t="s">
        <v>8129</v>
      </c>
      <c r="N710" t="s">
        <v>8257</v>
      </c>
      <c r="O710" t="s">
        <v>12126</v>
      </c>
      <c r="P710" s="1">
        <v>44099</v>
      </c>
    </row>
    <row r="711" spans="1:16" x14ac:dyDescent="0.25">
      <c r="A711" s="1">
        <v>44108</v>
      </c>
      <c r="B711" s="161">
        <v>0.29166666666666669</v>
      </c>
      <c r="C711" s="1">
        <v>44109</v>
      </c>
      <c r="D711" s="161">
        <v>0.29166666666666669</v>
      </c>
      <c r="E711" t="s">
        <v>8</v>
      </c>
      <c r="F711" t="s">
        <v>12153</v>
      </c>
      <c r="G711">
        <v>0</v>
      </c>
      <c r="H711" s="164">
        <v>6</v>
      </c>
      <c r="I711" s="165">
        <v>10435</v>
      </c>
      <c r="J711" s="165">
        <v>10670</v>
      </c>
      <c r="K711" t="s">
        <v>12128</v>
      </c>
      <c r="L711" t="s">
        <v>8129</v>
      </c>
      <c r="M711" t="s">
        <v>8129</v>
      </c>
      <c r="N711" t="s">
        <v>8257</v>
      </c>
      <c r="O711" t="s">
        <v>12126</v>
      </c>
      <c r="P711" s="1">
        <v>44099</v>
      </c>
    </row>
    <row r="712" spans="1:16" x14ac:dyDescent="0.25">
      <c r="A712" s="1">
        <v>44108</v>
      </c>
      <c r="B712" s="161">
        <v>0.29166666666666669</v>
      </c>
      <c r="C712" s="1">
        <v>44109</v>
      </c>
      <c r="D712" s="161">
        <v>0.29166666666666669</v>
      </c>
      <c r="E712" t="s">
        <v>7</v>
      </c>
      <c r="F712" t="s">
        <v>12134</v>
      </c>
      <c r="G712">
        <v>0</v>
      </c>
      <c r="H712" s="164">
        <v>2</v>
      </c>
      <c r="I712" s="165">
        <v>34016</v>
      </c>
      <c r="J712" s="165">
        <v>34016</v>
      </c>
      <c r="K712" t="s">
        <v>12128</v>
      </c>
      <c r="L712" t="s">
        <v>8129</v>
      </c>
      <c r="M712" t="s">
        <v>8129</v>
      </c>
      <c r="N712" t="s">
        <v>8257</v>
      </c>
      <c r="O712" t="s">
        <v>12126</v>
      </c>
      <c r="P712" s="1">
        <v>44099</v>
      </c>
    </row>
    <row r="713" spans="1:16" x14ac:dyDescent="0.25">
      <c r="A713" s="1">
        <v>44108</v>
      </c>
      <c r="B713" s="161">
        <v>0.29166666666666669</v>
      </c>
      <c r="C713" s="1">
        <v>44109</v>
      </c>
      <c r="D713" s="161">
        <v>0.29166666666666669</v>
      </c>
      <c r="E713" t="s">
        <v>8158</v>
      </c>
      <c r="F713" t="s">
        <v>12133</v>
      </c>
      <c r="G713">
        <v>0</v>
      </c>
      <c r="H713" s="164">
        <v>4</v>
      </c>
      <c r="I713" s="165">
        <v>20171</v>
      </c>
      <c r="J713" s="165">
        <v>20171</v>
      </c>
      <c r="K713" t="s">
        <v>12188</v>
      </c>
      <c r="L713" t="s">
        <v>8129</v>
      </c>
      <c r="M713" t="s">
        <v>8129</v>
      </c>
      <c r="N713" t="s">
        <v>8257</v>
      </c>
      <c r="O713" t="s">
        <v>12126</v>
      </c>
      <c r="P713" s="1">
        <v>44099</v>
      </c>
    </row>
    <row r="714" spans="1:16" x14ac:dyDescent="0.25">
      <c r="A714" s="1">
        <v>44109</v>
      </c>
      <c r="B714" s="161">
        <v>0.29166666666666669</v>
      </c>
      <c r="C714" s="1">
        <v>44110</v>
      </c>
      <c r="D714" s="161">
        <v>0.29166666666666669</v>
      </c>
      <c r="E714" t="s">
        <v>45</v>
      </c>
      <c r="F714" t="s">
        <v>12186</v>
      </c>
      <c r="G714">
        <v>0</v>
      </c>
      <c r="H714" s="164">
        <v>6</v>
      </c>
      <c r="I714" s="165">
        <v>10670</v>
      </c>
      <c r="J714" s="165">
        <v>10715</v>
      </c>
      <c r="K714" t="s">
        <v>12128</v>
      </c>
      <c r="L714" t="s">
        <v>8129</v>
      </c>
      <c r="M714" t="s">
        <v>8132</v>
      </c>
      <c r="N714" t="s">
        <v>8257</v>
      </c>
      <c r="O714" t="s">
        <v>12126</v>
      </c>
      <c r="P714" s="1">
        <v>44099</v>
      </c>
    </row>
    <row r="715" spans="1:16" x14ac:dyDescent="0.25">
      <c r="A715" s="1">
        <v>44109</v>
      </c>
      <c r="B715" s="161">
        <v>0.29166666666666669</v>
      </c>
      <c r="C715" s="1">
        <v>44109</v>
      </c>
      <c r="D715" s="161">
        <v>0.79166666666666663</v>
      </c>
      <c r="E715" t="s">
        <v>21</v>
      </c>
      <c r="F715" t="s">
        <v>12155</v>
      </c>
      <c r="G715">
        <v>0</v>
      </c>
      <c r="H715" s="164">
        <v>2</v>
      </c>
      <c r="I715" s="165">
        <v>34016</v>
      </c>
      <c r="J715" s="165">
        <v>34016</v>
      </c>
      <c r="K715" t="s">
        <v>12125</v>
      </c>
      <c r="L715" t="s">
        <v>8129</v>
      </c>
      <c r="M715" t="s">
        <v>8129</v>
      </c>
      <c r="N715" t="s">
        <v>8257</v>
      </c>
      <c r="O715" t="s">
        <v>12126</v>
      </c>
      <c r="P715" s="1">
        <v>44099</v>
      </c>
    </row>
    <row r="716" spans="1:16" x14ac:dyDescent="0.25">
      <c r="A716" s="1">
        <v>44109</v>
      </c>
      <c r="B716" s="161">
        <v>0.29166666666666669</v>
      </c>
      <c r="C716" s="1">
        <v>44110</v>
      </c>
      <c r="D716" s="161">
        <v>0.29166666666666669</v>
      </c>
      <c r="E716" t="s">
        <v>10</v>
      </c>
      <c r="F716" t="s">
        <v>12150</v>
      </c>
      <c r="G716">
        <v>0</v>
      </c>
      <c r="H716" s="164">
        <v>4</v>
      </c>
      <c r="I716" s="165">
        <v>20171</v>
      </c>
      <c r="J716" s="165">
        <v>20232</v>
      </c>
      <c r="K716" t="s">
        <v>12188</v>
      </c>
      <c r="L716" t="s">
        <v>8129</v>
      </c>
      <c r="M716" t="s">
        <v>8132</v>
      </c>
      <c r="N716" t="s">
        <v>8257</v>
      </c>
      <c r="O716" t="s">
        <v>12126</v>
      </c>
      <c r="P716" s="1">
        <v>44099</v>
      </c>
    </row>
    <row r="717" spans="1:16" x14ac:dyDescent="0.25">
      <c r="A717" s="1">
        <v>44110</v>
      </c>
      <c r="B717" s="161">
        <v>0.29166666666666669</v>
      </c>
      <c r="C717" s="1">
        <v>44111</v>
      </c>
      <c r="D717" s="161">
        <v>0.29166666666666669</v>
      </c>
      <c r="E717" t="s">
        <v>71</v>
      </c>
      <c r="F717" t="s">
        <v>12131</v>
      </c>
      <c r="G717">
        <v>0</v>
      </c>
      <c r="H717" s="164">
        <v>6</v>
      </c>
      <c r="I717" s="165">
        <v>10715</v>
      </c>
      <c r="J717" s="165">
        <v>10770</v>
      </c>
      <c r="K717" t="s">
        <v>12128</v>
      </c>
      <c r="L717" t="s">
        <v>8129</v>
      </c>
      <c r="M717" t="s">
        <v>8129</v>
      </c>
      <c r="N717" t="s">
        <v>8257</v>
      </c>
      <c r="O717" t="s">
        <v>12126</v>
      </c>
      <c r="P717" s="1">
        <v>44099</v>
      </c>
    </row>
    <row r="718" spans="1:16" x14ac:dyDescent="0.25">
      <c r="A718" s="1">
        <v>44110</v>
      </c>
      <c r="B718" s="161">
        <v>0.29166666666666669</v>
      </c>
      <c r="C718" s="1">
        <v>44111</v>
      </c>
      <c r="D718" s="161">
        <v>0.29166666666666669</v>
      </c>
      <c r="E718" t="s">
        <v>73</v>
      </c>
      <c r="F718" t="s">
        <v>12145</v>
      </c>
      <c r="G718">
        <v>0</v>
      </c>
      <c r="H718" s="164">
        <v>4</v>
      </c>
      <c r="I718" s="165">
        <v>20232</v>
      </c>
      <c r="J718" s="165">
        <v>20255</v>
      </c>
      <c r="K718" t="s">
        <v>12125</v>
      </c>
      <c r="L718" t="s">
        <v>8129</v>
      </c>
      <c r="M718" t="s">
        <v>8129</v>
      </c>
      <c r="N718" t="s">
        <v>8257</v>
      </c>
      <c r="O718" t="s">
        <v>12126</v>
      </c>
      <c r="P718" s="1">
        <v>44099</v>
      </c>
    </row>
    <row r="719" spans="1:16" x14ac:dyDescent="0.25">
      <c r="A719" s="1">
        <v>44111</v>
      </c>
      <c r="B719" s="161">
        <v>0.29166666666666669</v>
      </c>
      <c r="C719" s="1">
        <v>44111</v>
      </c>
      <c r="D719" s="161">
        <v>0.29166666666666669</v>
      </c>
      <c r="E719" t="s">
        <v>62</v>
      </c>
      <c r="F719" t="s">
        <v>12191</v>
      </c>
      <c r="G719">
        <v>0</v>
      </c>
      <c r="H719" s="164">
        <v>4</v>
      </c>
      <c r="I719" s="165">
        <v>20255</v>
      </c>
      <c r="J719" s="165">
        <v>20338</v>
      </c>
      <c r="K719" t="s">
        <v>12125</v>
      </c>
      <c r="L719" t="s">
        <v>8129</v>
      </c>
      <c r="M719" t="s">
        <v>8129</v>
      </c>
      <c r="N719" t="s">
        <v>8257</v>
      </c>
      <c r="O719" t="s">
        <v>12126</v>
      </c>
      <c r="P719" s="1">
        <v>44099</v>
      </c>
    </row>
    <row r="720" spans="1:16" x14ac:dyDescent="0.25">
      <c r="A720" s="1">
        <v>44112</v>
      </c>
      <c r="B720" s="161">
        <v>0.29166666666666669</v>
      </c>
      <c r="C720" s="1">
        <v>44113</v>
      </c>
      <c r="D720" s="161">
        <v>0.29166666666666669</v>
      </c>
      <c r="E720" t="s">
        <v>71</v>
      </c>
      <c r="F720" t="s">
        <v>12131</v>
      </c>
      <c r="G720">
        <v>0</v>
      </c>
      <c r="H720" s="164">
        <v>6</v>
      </c>
      <c r="I720" s="165">
        <v>10770</v>
      </c>
      <c r="J720" s="165">
        <v>10770</v>
      </c>
      <c r="K720" t="s">
        <v>12188</v>
      </c>
      <c r="L720" t="s">
        <v>8129</v>
      </c>
      <c r="M720" t="s">
        <v>8129</v>
      </c>
      <c r="N720" t="s">
        <v>8257</v>
      </c>
      <c r="O720" t="s">
        <v>12126</v>
      </c>
      <c r="P720" s="1">
        <v>44099</v>
      </c>
    </row>
    <row r="721" spans="1:16" x14ac:dyDescent="0.25">
      <c r="A721" s="1">
        <v>44112</v>
      </c>
      <c r="B721" s="161">
        <v>0.29166666666666669</v>
      </c>
      <c r="C721" s="1">
        <v>44113</v>
      </c>
      <c r="D721" s="161">
        <v>0.29166666666666669</v>
      </c>
      <c r="E721" t="s">
        <v>8158</v>
      </c>
      <c r="F721" t="s">
        <v>12133</v>
      </c>
      <c r="G721">
        <v>0</v>
      </c>
      <c r="H721" s="164">
        <v>4</v>
      </c>
      <c r="I721" s="165">
        <v>20338</v>
      </c>
      <c r="J721" s="165">
        <v>20338</v>
      </c>
      <c r="K721" t="s">
        <v>12188</v>
      </c>
      <c r="L721" t="s">
        <v>8129</v>
      </c>
      <c r="M721" t="s">
        <v>8129</v>
      </c>
      <c r="N721" t="s">
        <v>8257</v>
      </c>
      <c r="O721" t="s">
        <v>12126</v>
      </c>
      <c r="P721" s="1">
        <v>44099</v>
      </c>
    </row>
    <row r="722" spans="1:16" x14ac:dyDescent="0.25">
      <c r="A722" s="1">
        <v>44114</v>
      </c>
      <c r="B722" s="161">
        <v>0.29166666666666669</v>
      </c>
      <c r="C722" s="1">
        <v>44115</v>
      </c>
      <c r="D722" s="161">
        <v>0.29166666666666669</v>
      </c>
      <c r="E722" t="s">
        <v>71</v>
      </c>
      <c r="F722" t="s">
        <v>12131</v>
      </c>
      <c r="G722">
        <v>0</v>
      </c>
      <c r="H722" s="164">
        <v>6</v>
      </c>
      <c r="I722" s="165">
        <v>10813</v>
      </c>
      <c r="J722" s="165">
        <v>10853</v>
      </c>
      <c r="K722" t="s">
        <v>12128</v>
      </c>
      <c r="L722" t="s">
        <v>8129</v>
      </c>
      <c r="M722" t="s">
        <v>8129</v>
      </c>
      <c r="N722" t="s">
        <v>8257</v>
      </c>
      <c r="O722" t="s">
        <v>12126</v>
      </c>
      <c r="P722" s="1">
        <v>44099</v>
      </c>
    </row>
    <row r="723" spans="1:16" x14ac:dyDescent="0.25">
      <c r="A723" s="1">
        <v>44114</v>
      </c>
      <c r="B723" s="161">
        <v>0.29166666666666669</v>
      </c>
      <c r="C723" s="1">
        <v>44115</v>
      </c>
      <c r="D723" s="161">
        <v>0.29166666666666669</v>
      </c>
      <c r="E723" t="s">
        <v>73</v>
      </c>
      <c r="F723" t="s">
        <v>12145</v>
      </c>
      <c r="G723">
        <v>0</v>
      </c>
      <c r="H723" s="164">
        <v>4</v>
      </c>
      <c r="I723" s="165">
        <v>20445</v>
      </c>
      <c r="J723" s="165">
        <v>20495</v>
      </c>
      <c r="K723" t="s">
        <v>12125</v>
      </c>
      <c r="L723" t="s">
        <v>8129</v>
      </c>
      <c r="M723" t="s">
        <v>8129</v>
      </c>
      <c r="N723" t="s">
        <v>8257</v>
      </c>
      <c r="O723" t="s">
        <v>12126</v>
      </c>
      <c r="P723" s="1">
        <v>44099</v>
      </c>
    </row>
    <row r="724" spans="1:16" x14ac:dyDescent="0.25">
      <c r="A724" s="1">
        <v>44115</v>
      </c>
      <c r="B724" s="161">
        <v>0.29166666666666669</v>
      </c>
      <c r="C724" s="1">
        <v>44116</v>
      </c>
      <c r="D724" s="161">
        <v>0.29166666666666669</v>
      </c>
      <c r="E724" t="s">
        <v>71</v>
      </c>
      <c r="F724" t="s">
        <v>12131</v>
      </c>
      <c r="G724">
        <v>0</v>
      </c>
      <c r="H724" s="164">
        <v>6</v>
      </c>
      <c r="I724" s="165">
        <v>10853</v>
      </c>
      <c r="J724" s="165">
        <v>10867</v>
      </c>
      <c r="K724" t="s">
        <v>12128</v>
      </c>
      <c r="L724" t="s">
        <v>8129</v>
      </c>
      <c r="M724" t="s">
        <v>8129</v>
      </c>
      <c r="N724" t="s">
        <v>8257</v>
      </c>
      <c r="O724" t="s">
        <v>12126</v>
      </c>
      <c r="P724" s="1">
        <v>44099</v>
      </c>
    </row>
    <row r="725" spans="1:16" x14ac:dyDescent="0.25">
      <c r="A725" s="1">
        <v>44115</v>
      </c>
      <c r="B725" s="161">
        <v>0.29166666666666669</v>
      </c>
      <c r="C725" s="1">
        <v>44116</v>
      </c>
      <c r="D725" s="161">
        <v>0.29166666666666669</v>
      </c>
      <c r="E725" t="s">
        <v>65</v>
      </c>
      <c r="F725" t="s">
        <v>12152</v>
      </c>
      <c r="G725">
        <v>0</v>
      </c>
      <c r="H725" s="164">
        <v>4</v>
      </c>
      <c r="I725" s="165">
        <v>20564</v>
      </c>
      <c r="J725" s="165">
        <v>20603</v>
      </c>
      <c r="K725" t="s">
        <v>12125</v>
      </c>
      <c r="L725" t="s">
        <v>8129</v>
      </c>
      <c r="M725" t="s">
        <v>8132</v>
      </c>
      <c r="N725" t="s">
        <v>8257</v>
      </c>
      <c r="O725" t="s">
        <v>12126</v>
      </c>
      <c r="P725" s="1">
        <v>44099</v>
      </c>
    </row>
    <row r="726" spans="1:16" x14ac:dyDescent="0.25">
      <c r="A726" s="1">
        <v>44116</v>
      </c>
      <c r="B726" s="161">
        <v>0.29166666666666669</v>
      </c>
      <c r="C726" s="1">
        <v>44117</v>
      </c>
      <c r="D726" s="161">
        <v>0.29166666666666669</v>
      </c>
      <c r="E726" t="s">
        <v>73</v>
      </c>
      <c r="F726" t="s">
        <v>12145</v>
      </c>
      <c r="G726">
        <v>0</v>
      </c>
      <c r="H726" s="164">
        <v>4</v>
      </c>
      <c r="I726" s="165">
        <v>20603</v>
      </c>
      <c r="J726" s="165">
        <v>20655</v>
      </c>
      <c r="K726" t="s">
        <v>12125</v>
      </c>
      <c r="L726" t="s">
        <v>8129</v>
      </c>
      <c r="M726" t="s">
        <v>8129</v>
      </c>
      <c r="N726" t="s">
        <v>8257</v>
      </c>
      <c r="O726" t="s">
        <v>12126</v>
      </c>
      <c r="P726" s="1">
        <v>44099</v>
      </c>
    </row>
    <row r="727" spans="1:16" x14ac:dyDescent="0.25">
      <c r="A727" s="1">
        <v>44116</v>
      </c>
      <c r="B727" s="161">
        <v>0.29166666666666669</v>
      </c>
      <c r="C727" s="1">
        <v>44117</v>
      </c>
      <c r="D727" s="161">
        <v>0.29166666666666669</v>
      </c>
      <c r="E727" t="s">
        <v>8158</v>
      </c>
      <c r="F727" t="s">
        <v>12133</v>
      </c>
      <c r="G727">
        <v>0</v>
      </c>
      <c r="H727" s="164">
        <v>6</v>
      </c>
      <c r="I727" s="165">
        <v>10867</v>
      </c>
      <c r="J727" s="165">
        <v>10867</v>
      </c>
      <c r="K727" t="s">
        <v>12175</v>
      </c>
      <c r="L727" t="s">
        <v>8129</v>
      </c>
      <c r="M727" t="s">
        <v>8129</v>
      </c>
      <c r="N727" t="s">
        <v>8257</v>
      </c>
      <c r="O727" t="s">
        <v>12126</v>
      </c>
      <c r="P727" s="1">
        <v>44099</v>
      </c>
    </row>
    <row r="728" spans="1:16" x14ac:dyDescent="0.25">
      <c r="A728" s="1">
        <v>44117</v>
      </c>
      <c r="B728" s="161">
        <v>0.79166666666666663</v>
      </c>
      <c r="C728" s="1">
        <v>44118</v>
      </c>
      <c r="D728" s="161">
        <v>0.29166666666666669</v>
      </c>
      <c r="E728" t="s">
        <v>45</v>
      </c>
      <c r="F728" t="s">
        <v>12186</v>
      </c>
      <c r="G728">
        <v>0</v>
      </c>
      <c r="H728" s="164">
        <v>4</v>
      </c>
      <c r="I728" s="165">
        <v>20655</v>
      </c>
      <c r="J728" s="165">
        <v>20700</v>
      </c>
      <c r="K728" t="s">
        <v>12128</v>
      </c>
      <c r="L728" t="s">
        <v>8129</v>
      </c>
      <c r="M728" t="s">
        <v>8129</v>
      </c>
      <c r="N728" t="s">
        <v>8257</v>
      </c>
      <c r="O728" t="s">
        <v>12126</v>
      </c>
      <c r="P728" s="1">
        <v>44099</v>
      </c>
    </row>
    <row r="729" spans="1:16" x14ac:dyDescent="0.25">
      <c r="A729" s="1">
        <v>44117</v>
      </c>
      <c r="B729" s="161">
        <v>0.29166666666666669</v>
      </c>
      <c r="C729" s="1">
        <v>44118</v>
      </c>
      <c r="D729" s="161">
        <v>0.29166666666666669</v>
      </c>
      <c r="E729" t="s">
        <v>10</v>
      </c>
      <c r="F729" t="s">
        <v>12150</v>
      </c>
      <c r="G729">
        <v>0</v>
      </c>
      <c r="H729" s="164">
        <v>6</v>
      </c>
      <c r="I729" s="165">
        <v>10867</v>
      </c>
      <c r="J729" s="165">
        <v>10925</v>
      </c>
      <c r="K729" t="s">
        <v>12125</v>
      </c>
      <c r="L729" t="s">
        <v>8129</v>
      </c>
      <c r="M729" t="s">
        <v>8129</v>
      </c>
      <c r="N729" t="s">
        <v>8257</v>
      </c>
      <c r="O729" t="s">
        <v>12126</v>
      </c>
      <c r="P729" s="1">
        <v>44099</v>
      </c>
    </row>
    <row r="730" spans="1:16" x14ac:dyDescent="0.25">
      <c r="A730" s="1">
        <v>44118</v>
      </c>
      <c r="B730" s="161">
        <v>0.29166666666666669</v>
      </c>
      <c r="C730" s="1">
        <v>44119</v>
      </c>
      <c r="D730" s="161">
        <v>0.29166666666666669</v>
      </c>
      <c r="E730" t="s">
        <v>71</v>
      </c>
      <c r="F730" t="s">
        <v>12131</v>
      </c>
      <c r="G730">
        <v>0</v>
      </c>
      <c r="H730" s="164">
        <v>6</v>
      </c>
      <c r="I730" s="165">
        <v>10925</v>
      </c>
      <c r="J730" s="165">
        <v>10977</v>
      </c>
      <c r="K730" t="s">
        <v>12128</v>
      </c>
      <c r="L730" t="s">
        <v>8129</v>
      </c>
      <c r="M730" t="s">
        <v>8129</v>
      </c>
      <c r="N730" t="s">
        <v>8257</v>
      </c>
      <c r="O730" t="s">
        <v>12126</v>
      </c>
      <c r="P730" s="1">
        <v>44099</v>
      </c>
    </row>
    <row r="731" spans="1:16" x14ac:dyDescent="0.25">
      <c r="A731" s="1">
        <v>44118</v>
      </c>
      <c r="B731" s="161">
        <v>0.29166666666666669</v>
      </c>
      <c r="C731" s="1">
        <v>44119</v>
      </c>
      <c r="D731" s="161">
        <v>0.29166666666666669</v>
      </c>
      <c r="E731" t="s">
        <v>73</v>
      </c>
      <c r="F731" t="s">
        <v>12145</v>
      </c>
      <c r="G731">
        <v>0</v>
      </c>
      <c r="H731" s="164">
        <v>4</v>
      </c>
      <c r="I731" s="165">
        <v>20700</v>
      </c>
      <c r="J731" s="165">
        <v>20722</v>
      </c>
      <c r="K731" t="s">
        <v>12125</v>
      </c>
      <c r="L731" t="s">
        <v>8129</v>
      </c>
      <c r="M731" t="s">
        <v>8129</v>
      </c>
      <c r="N731" t="s">
        <v>8257</v>
      </c>
      <c r="O731" t="s">
        <v>12126</v>
      </c>
      <c r="P731" s="1">
        <v>44099</v>
      </c>
    </row>
    <row r="732" spans="1:16" x14ac:dyDescent="0.25">
      <c r="A732" s="1">
        <v>44119</v>
      </c>
      <c r="B732" s="161">
        <v>0.29166666666666669</v>
      </c>
      <c r="C732" s="1">
        <v>44120</v>
      </c>
      <c r="D732" s="161">
        <v>0.29166666666666669</v>
      </c>
      <c r="E732" t="s">
        <v>10</v>
      </c>
      <c r="F732" t="s">
        <v>12150</v>
      </c>
      <c r="G732">
        <v>0</v>
      </c>
      <c r="H732" s="164">
        <v>6</v>
      </c>
      <c r="I732" s="165">
        <v>10977</v>
      </c>
      <c r="J732" s="165">
        <v>10987</v>
      </c>
      <c r="K732" t="s">
        <v>12128</v>
      </c>
      <c r="L732" t="s">
        <v>8129</v>
      </c>
      <c r="M732" t="s">
        <v>8129</v>
      </c>
      <c r="N732" t="s">
        <v>8257</v>
      </c>
      <c r="O732" t="s">
        <v>12126</v>
      </c>
      <c r="P732" s="1">
        <v>44099</v>
      </c>
    </row>
    <row r="733" spans="1:16" x14ac:dyDescent="0.25">
      <c r="A733" s="1">
        <v>44119</v>
      </c>
      <c r="B733" s="161">
        <v>0.29166666666666669</v>
      </c>
      <c r="C733" s="1">
        <v>44120</v>
      </c>
      <c r="D733" s="161">
        <v>0.29166666666666669</v>
      </c>
      <c r="E733" t="s">
        <v>62</v>
      </c>
      <c r="F733" t="s">
        <v>12191</v>
      </c>
      <c r="G733">
        <v>0</v>
      </c>
      <c r="H733" s="164">
        <v>4</v>
      </c>
      <c r="I733" s="165">
        <v>20722</v>
      </c>
      <c r="J733" s="165">
        <v>20724</v>
      </c>
      <c r="K733" t="s">
        <v>12125</v>
      </c>
      <c r="L733" t="s">
        <v>12241</v>
      </c>
      <c r="M733" t="s">
        <v>8129</v>
      </c>
      <c r="N733" t="s">
        <v>8257</v>
      </c>
      <c r="O733" t="s">
        <v>12126</v>
      </c>
      <c r="P733" s="1">
        <v>44099</v>
      </c>
    </row>
    <row r="734" spans="1:16" x14ac:dyDescent="0.25">
      <c r="A734" s="1">
        <v>44120</v>
      </c>
      <c r="B734" s="161">
        <v>0.29166666666666669</v>
      </c>
      <c r="C734" s="1">
        <v>44121</v>
      </c>
      <c r="D734" s="161">
        <v>0.29166666666666669</v>
      </c>
      <c r="E734" t="s">
        <v>71</v>
      </c>
      <c r="F734" t="s">
        <v>12131</v>
      </c>
      <c r="G734">
        <v>0</v>
      </c>
      <c r="H734" s="164">
        <v>6</v>
      </c>
      <c r="I734" s="165">
        <v>10987</v>
      </c>
      <c r="J734" s="165">
        <v>11167</v>
      </c>
      <c r="K734" t="s">
        <v>12128</v>
      </c>
      <c r="L734" t="s">
        <v>8129</v>
      </c>
      <c r="M734" t="s">
        <v>8132</v>
      </c>
      <c r="N734" t="s">
        <v>8257</v>
      </c>
      <c r="O734" t="s">
        <v>12126</v>
      </c>
      <c r="P734" s="1">
        <v>44099</v>
      </c>
    </row>
    <row r="735" spans="1:16" x14ac:dyDescent="0.25">
      <c r="A735" s="1">
        <v>44120</v>
      </c>
      <c r="B735" s="161">
        <v>0.29166666666666669</v>
      </c>
      <c r="C735" s="1">
        <v>44121</v>
      </c>
      <c r="D735" s="161">
        <v>0.29166666666666669</v>
      </c>
      <c r="E735" t="s">
        <v>21</v>
      </c>
      <c r="F735" t="s">
        <v>12155</v>
      </c>
      <c r="G735">
        <v>0</v>
      </c>
      <c r="H735" s="164">
        <v>4</v>
      </c>
      <c r="I735" s="165">
        <v>20724</v>
      </c>
      <c r="J735" s="165">
        <v>20724</v>
      </c>
      <c r="K735" t="s">
        <v>12125</v>
      </c>
      <c r="L735" t="s">
        <v>8129</v>
      </c>
      <c r="M735" t="s">
        <v>8129</v>
      </c>
      <c r="N735" t="s">
        <v>8257</v>
      </c>
      <c r="O735" t="s">
        <v>12126</v>
      </c>
      <c r="P735" s="1">
        <v>44099</v>
      </c>
    </row>
    <row r="736" spans="1:16" x14ac:dyDescent="0.25">
      <c r="A736" s="1">
        <v>44120</v>
      </c>
      <c r="B736" s="161">
        <v>0.29166666666666669</v>
      </c>
      <c r="C736" s="1">
        <v>44121</v>
      </c>
      <c r="D736" s="161">
        <v>0.29166666666666669</v>
      </c>
      <c r="E736" t="s">
        <v>8158</v>
      </c>
      <c r="F736" t="s">
        <v>12133</v>
      </c>
      <c r="G736">
        <v>0</v>
      </c>
      <c r="H736" s="164">
        <v>2</v>
      </c>
      <c r="I736" s="165">
        <v>34133</v>
      </c>
      <c r="J736" s="165">
        <v>34133</v>
      </c>
      <c r="K736" t="s">
        <v>12175</v>
      </c>
      <c r="L736" t="s">
        <v>8129</v>
      </c>
      <c r="M736" t="s">
        <v>8129</v>
      </c>
      <c r="N736" t="s">
        <v>8257</v>
      </c>
      <c r="O736" t="s">
        <v>12126</v>
      </c>
      <c r="P736" s="1">
        <v>44099</v>
      </c>
    </row>
    <row r="737" spans="1:16" x14ac:dyDescent="0.25">
      <c r="A737" s="1">
        <v>44121</v>
      </c>
      <c r="B737" s="161">
        <v>0.29166666666666669</v>
      </c>
      <c r="C737" s="1">
        <v>44122</v>
      </c>
      <c r="D737" s="161">
        <v>0.29166666666666669</v>
      </c>
      <c r="E737" t="s">
        <v>7</v>
      </c>
      <c r="F737" t="s">
        <v>12134</v>
      </c>
      <c r="G737">
        <v>0</v>
      </c>
      <c r="H737" s="164">
        <v>2</v>
      </c>
      <c r="I737" s="165">
        <v>34133</v>
      </c>
      <c r="J737" s="165">
        <v>34133</v>
      </c>
      <c r="K737" t="s">
        <v>12132</v>
      </c>
      <c r="L737" t="s">
        <v>8129</v>
      </c>
      <c r="M737" t="s">
        <v>8129</v>
      </c>
      <c r="N737" t="s">
        <v>8257</v>
      </c>
      <c r="O737" t="s">
        <v>12126</v>
      </c>
      <c r="P737" s="1">
        <v>44099</v>
      </c>
    </row>
    <row r="738" spans="1:16" x14ac:dyDescent="0.25">
      <c r="A738" s="1">
        <v>44121</v>
      </c>
      <c r="B738" s="161">
        <v>0.29166666666666669</v>
      </c>
      <c r="C738" s="1">
        <v>44122</v>
      </c>
      <c r="D738" s="161">
        <v>0.29166666666666669</v>
      </c>
      <c r="E738" t="s">
        <v>22</v>
      </c>
      <c r="F738" t="s">
        <v>12187</v>
      </c>
      <c r="G738">
        <v>0</v>
      </c>
      <c r="H738" s="164">
        <v>4</v>
      </c>
      <c r="I738" s="165">
        <v>20724</v>
      </c>
      <c r="J738" s="165">
        <v>20724</v>
      </c>
      <c r="K738" t="s">
        <v>12125</v>
      </c>
      <c r="L738" t="s">
        <v>8129</v>
      </c>
      <c r="M738" t="s">
        <v>8129</v>
      </c>
      <c r="N738" t="s">
        <v>8257</v>
      </c>
      <c r="O738" t="s">
        <v>12126</v>
      </c>
      <c r="P738" s="1">
        <v>44099</v>
      </c>
    </row>
    <row r="739" spans="1:16" x14ac:dyDescent="0.25">
      <c r="A739" s="1">
        <v>44121</v>
      </c>
      <c r="B739" s="161">
        <v>0.29166666666666669</v>
      </c>
      <c r="C739" s="1">
        <v>44122</v>
      </c>
      <c r="D739" s="161">
        <v>0.29166666666666669</v>
      </c>
      <c r="E739" t="s">
        <v>8</v>
      </c>
      <c r="F739" t="s">
        <v>12153</v>
      </c>
      <c r="G739">
        <v>0</v>
      </c>
      <c r="H739" s="164">
        <v>6</v>
      </c>
      <c r="I739" s="165">
        <v>11167</v>
      </c>
      <c r="J739" s="165">
        <v>11242</v>
      </c>
      <c r="K739" t="s">
        <v>12128</v>
      </c>
      <c r="L739" t="s">
        <v>12241</v>
      </c>
      <c r="M739" t="s">
        <v>8129</v>
      </c>
      <c r="N739" t="s">
        <v>8257</v>
      </c>
      <c r="O739" t="s">
        <v>12126</v>
      </c>
      <c r="P739" s="1">
        <v>44099</v>
      </c>
    </row>
    <row r="740" spans="1:16" x14ac:dyDescent="0.25">
      <c r="A740" s="1">
        <v>44122</v>
      </c>
      <c r="B740" s="161">
        <v>0.29166666666666669</v>
      </c>
      <c r="C740" s="1">
        <v>44123</v>
      </c>
      <c r="D740" s="161">
        <v>0.29166666666666669</v>
      </c>
      <c r="E740" t="s">
        <v>73</v>
      </c>
      <c r="F740" t="s">
        <v>12145</v>
      </c>
      <c r="G740">
        <v>0</v>
      </c>
      <c r="H740" s="164">
        <v>2</v>
      </c>
      <c r="I740" s="165">
        <v>34133</v>
      </c>
      <c r="J740" s="165">
        <v>34150</v>
      </c>
      <c r="K740" t="s">
        <v>12132</v>
      </c>
      <c r="L740" t="s">
        <v>12241</v>
      </c>
      <c r="M740" t="s">
        <v>8129</v>
      </c>
      <c r="N740" t="s">
        <v>8257</v>
      </c>
      <c r="O740" t="s">
        <v>12126</v>
      </c>
      <c r="P740" s="1">
        <v>44099</v>
      </c>
    </row>
    <row r="741" spans="1:16" x14ac:dyDescent="0.25">
      <c r="A741" s="1">
        <v>44123</v>
      </c>
      <c r="B741" s="161">
        <v>0.29166666666666669</v>
      </c>
      <c r="C741" s="1">
        <v>44124</v>
      </c>
      <c r="D741" s="161">
        <v>0.29166666666666669</v>
      </c>
      <c r="E741" t="s">
        <v>68</v>
      </c>
      <c r="F741" t="s">
        <v>12137</v>
      </c>
      <c r="G741">
        <v>0</v>
      </c>
      <c r="H741" s="164">
        <v>2</v>
      </c>
      <c r="I741" s="165">
        <v>34150</v>
      </c>
      <c r="J741" s="165">
        <v>34150</v>
      </c>
      <c r="K741" t="s">
        <v>12175</v>
      </c>
      <c r="L741" t="s">
        <v>12241</v>
      </c>
      <c r="M741" t="s">
        <v>8129</v>
      </c>
      <c r="N741" t="s">
        <v>8257</v>
      </c>
      <c r="O741" t="s">
        <v>12126</v>
      </c>
      <c r="P741" s="1">
        <v>44099</v>
      </c>
    </row>
    <row r="742" spans="1:16" x14ac:dyDescent="0.25">
      <c r="A742" s="1">
        <v>44123</v>
      </c>
      <c r="B742" s="161">
        <v>0.29166666666666669</v>
      </c>
      <c r="C742" s="1">
        <v>44124</v>
      </c>
      <c r="D742" s="161">
        <v>0.29166666666666669</v>
      </c>
      <c r="E742" t="s">
        <v>62</v>
      </c>
      <c r="F742" t="s">
        <v>12191</v>
      </c>
      <c r="G742">
        <v>0</v>
      </c>
      <c r="H742" s="164">
        <v>6</v>
      </c>
      <c r="I742" s="165">
        <v>11295</v>
      </c>
      <c r="J742" s="165">
        <v>11336</v>
      </c>
      <c r="K742" t="s">
        <v>12128</v>
      </c>
      <c r="L742" t="s">
        <v>8129</v>
      </c>
      <c r="M742" t="s">
        <v>8129</v>
      </c>
      <c r="N742" t="s">
        <v>8257</v>
      </c>
      <c r="O742" t="s">
        <v>12126</v>
      </c>
      <c r="P742" s="1">
        <v>44099</v>
      </c>
    </row>
    <row r="743" spans="1:16" x14ac:dyDescent="0.25">
      <c r="A743" s="1">
        <v>44123</v>
      </c>
      <c r="B743" s="161">
        <v>0.29166666666666669</v>
      </c>
      <c r="C743" s="1">
        <v>44123</v>
      </c>
      <c r="D743" s="161">
        <v>0.79166666666666663</v>
      </c>
      <c r="E743" t="s">
        <v>16</v>
      </c>
      <c r="F743" t="s">
        <v>12130</v>
      </c>
      <c r="G743">
        <v>0</v>
      </c>
      <c r="H743" s="164">
        <v>4</v>
      </c>
      <c r="I743" s="165">
        <v>20752</v>
      </c>
      <c r="J743" s="165">
        <v>20778</v>
      </c>
      <c r="K743" t="s">
        <v>12125</v>
      </c>
      <c r="L743" t="s">
        <v>8129</v>
      </c>
      <c r="M743" t="s">
        <v>8129</v>
      </c>
      <c r="N743" t="s">
        <v>8257</v>
      </c>
      <c r="O743" t="s">
        <v>12126</v>
      </c>
      <c r="P743" s="1">
        <v>44099</v>
      </c>
    </row>
    <row r="744" spans="1:16" x14ac:dyDescent="0.25">
      <c r="A744" s="1">
        <v>44124</v>
      </c>
      <c r="B744" s="161">
        <v>0.29166666666666669</v>
      </c>
      <c r="C744" s="1">
        <v>44125</v>
      </c>
      <c r="D744" s="161">
        <v>0.29166666666666669</v>
      </c>
      <c r="E744" t="s">
        <v>71</v>
      </c>
      <c r="F744" t="s">
        <v>12131</v>
      </c>
      <c r="G744">
        <v>0</v>
      </c>
      <c r="H744" s="164">
        <v>4</v>
      </c>
      <c r="I744" s="165">
        <v>20778</v>
      </c>
      <c r="J744" s="165">
        <v>20817</v>
      </c>
      <c r="K744" t="s">
        <v>12125</v>
      </c>
      <c r="L744" t="s">
        <v>12255</v>
      </c>
      <c r="M744" t="s">
        <v>8129</v>
      </c>
      <c r="N744" t="s">
        <v>8257</v>
      </c>
      <c r="O744" t="s">
        <v>12147</v>
      </c>
      <c r="P744" s="1">
        <v>44099</v>
      </c>
    </row>
    <row r="745" spans="1:16" x14ac:dyDescent="0.25">
      <c r="A745" s="1">
        <v>44124</v>
      </c>
      <c r="B745" s="161">
        <v>0.29166666666666669</v>
      </c>
      <c r="C745" s="1">
        <v>44125</v>
      </c>
      <c r="D745" s="161">
        <v>0.29166666666666669</v>
      </c>
      <c r="E745" t="s">
        <v>8158</v>
      </c>
      <c r="F745" t="s">
        <v>12133</v>
      </c>
      <c r="G745">
        <v>0</v>
      </c>
      <c r="H745" s="164">
        <v>6</v>
      </c>
      <c r="I745" s="165">
        <v>11336</v>
      </c>
      <c r="J745" s="165">
        <v>11413</v>
      </c>
      <c r="K745" t="s">
        <v>12128</v>
      </c>
      <c r="L745" t="s">
        <v>12255</v>
      </c>
      <c r="M745" t="s">
        <v>8132</v>
      </c>
      <c r="N745" t="s">
        <v>8257</v>
      </c>
      <c r="O745" t="s">
        <v>12147</v>
      </c>
      <c r="P745" s="1">
        <v>44099</v>
      </c>
    </row>
    <row r="746" spans="1:16" x14ac:dyDescent="0.25">
      <c r="A746" s="1">
        <v>44125</v>
      </c>
      <c r="B746" s="161">
        <v>0.29166666666666669</v>
      </c>
      <c r="C746" s="1">
        <v>44126</v>
      </c>
      <c r="D746" s="161">
        <v>0.29166666666666669</v>
      </c>
      <c r="E746" t="s">
        <v>54</v>
      </c>
      <c r="F746" t="s">
        <v>12166</v>
      </c>
      <c r="G746">
        <v>0</v>
      </c>
      <c r="H746" s="164">
        <v>4</v>
      </c>
      <c r="I746" s="165">
        <v>20817</v>
      </c>
      <c r="J746" s="165">
        <v>20839</v>
      </c>
      <c r="K746" t="s">
        <v>12125</v>
      </c>
      <c r="L746" t="s">
        <v>8129</v>
      </c>
      <c r="M746" t="s">
        <v>8129</v>
      </c>
      <c r="N746" t="s">
        <v>8257</v>
      </c>
      <c r="O746" t="s">
        <v>12126</v>
      </c>
      <c r="P746" s="1">
        <v>44099</v>
      </c>
    </row>
    <row r="747" spans="1:16" x14ac:dyDescent="0.25">
      <c r="A747" s="1">
        <v>44125</v>
      </c>
      <c r="B747" s="161">
        <v>0.29166666666666669</v>
      </c>
      <c r="C747" s="1">
        <v>44125</v>
      </c>
      <c r="D747" s="161">
        <v>0.29166666666666669</v>
      </c>
      <c r="E747" t="s">
        <v>58</v>
      </c>
      <c r="F747" t="s">
        <v>12151</v>
      </c>
      <c r="G747">
        <v>0</v>
      </c>
      <c r="H747" s="164">
        <v>6</v>
      </c>
      <c r="I747" s="165">
        <v>11413</v>
      </c>
      <c r="J747" s="165">
        <v>11495</v>
      </c>
      <c r="K747" t="s">
        <v>12128</v>
      </c>
      <c r="L747" t="s">
        <v>8129</v>
      </c>
      <c r="M747" t="s">
        <v>8129</v>
      </c>
      <c r="N747" t="s">
        <v>8257</v>
      </c>
      <c r="O747" t="s">
        <v>12126</v>
      </c>
      <c r="P747" s="1">
        <v>44099</v>
      </c>
    </row>
    <row r="748" spans="1:16" x14ac:dyDescent="0.25">
      <c r="A748" s="1">
        <v>44126</v>
      </c>
      <c r="B748" s="161">
        <v>0.29166666666666669</v>
      </c>
      <c r="C748" s="1">
        <v>44127</v>
      </c>
      <c r="D748" s="161">
        <v>0.29166666666666669</v>
      </c>
      <c r="E748" t="s">
        <v>73</v>
      </c>
      <c r="F748" t="s">
        <v>12145</v>
      </c>
      <c r="G748">
        <v>0</v>
      </c>
      <c r="H748" s="164">
        <v>4</v>
      </c>
      <c r="I748" s="165">
        <v>20846</v>
      </c>
      <c r="J748" s="165">
        <v>21016</v>
      </c>
      <c r="K748" t="s">
        <v>12125</v>
      </c>
      <c r="L748" t="s">
        <v>12241</v>
      </c>
      <c r="M748" t="s">
        <v>8129</v>
      </c>
      <c r="N748" t="s">
        <v>8257</v>
      </c>
      <c r="O748" t="s">
        <v>12126</v>
      </c>
      <c r="P748" s="1">
        <v>44099</v>
      </c>
    </row>
    <row r="749" spans="1:16" x14ac:dyDescent="0.25">
      <c r="A749" s="1">
        <v>44126</v>
      </c>
      <c r="B749" s="161">
        <v>0.29166666666666669</v>
      </c>
      <c r="C749" s="1">
        <v>44127</v>
      </c>
      <c r="D749" s="161">
        <v>0.29166666666666669</v>
      </c>
      <c r="E749" t="s">
        <v>71</v>
      </c>
      <c r="F749" t="s">
        <v>12131</v>
      </c>
      <c r="G749">
        <v>0</v>
      </c>
      <c r="H749" s="164">
        <v>6</v>
      </c>
      <c r="I749" s="165">
        <v>11495</v>
      </c>
      <c r="J749" s="165">
        <v>11563</v>
      </c>
      <c r="K749" t="s">
        <v>12128</v>
      </c>
      <c r="L749" t="s">
        <v>12256</v>
      </c>
      <c r="M749" t="s">
        <v>8129</v>
      </c>
      <c r="N749" t="s">
        <v>8257</v>
      </c>
      <c r="O749" t="s">
        <v>12147</v>
      </c>
      <c r="P749" s="1">
        <v>44099</v>
      </c>
    </row>
    <row r="750" spans="1:16" x14ac:dyDescent="0.25">
      <c r="A750" s="1">
        <v>44126</v>
      </c>
      <c r="B750" s="161">
        <v>0.29166666666666669</v>
      </c>
      <c r="C750" s="1">
        <v>44127</v>
      </c>
      <c r="D750" s="161">
        <v>0.29166666666666669</v>
      </c>
      <c r="E750" t="s">
        <v>71</v>
      </c>
      <c r="F750" t="s">
        <v>12131</v>
      </c>
      <c r="G750">
        <v>0</v>
      </c>
      <c r="H750" s="164">
        <v>2</v>
      </c>
      <c r="I750" s="165">
        <v>34151</v>
      </c>
      <c r="J750" s="165">
        <v>34253</v>
      </c>
      <c r="K750" t="s">
        <v>12132</v>
      </c>
      <c r="L750" t="s">
        <v>8129</v>
      </c>
      <c r="M750" t="s">
        <v>8129</v>
      </c>
      <c r="N750" t="s">
        <v>8257</v>
      </c>
      <c r="O750" t="s">
        <v>12126</v>
      </c>
      <c r="P750" s="1">
        <v>44099</v>
      </c>
    </row>
    <row r="751" spans="1:16" x14ac:dyDescent="0.25">
      <c r="A751" s="1">
        <v>44127</v>
      </c>
      <c r="B751" s="161">
        <v>0.29166666666666669</v>
      </c>
      <c r="C751" s="1">
        <v>44128</v>
      </c>
      <c r="D751" s="161">
        <v>0.29166666666666669</v>
      </c>
      <c r="E751" t="s">
        <v>10</v>
      </c>
      <c r="F751" t="s">
        <v>12150</v>
      </c>
      <c r="G751">
        <v>0</v>
      </c>
      <c r="H751" s="164">
        <v>4</v>
      </c>
      <c r="I751" s="165">
        <v>21016</v>
      </c>
      <c r="J751" s="165">
        <v>21244</v>
      </c>
      <c r="K751" t="s">
        <v>12125</v>
      </c>
      <c r="L751" t="s">
        <v>8129</v>
      </c>
      <c r="M751" t="s">
        <v>8132</v>
      </c>
      <c r="N751" t="s">
        <v>8257</v>
      </c>
      <c r="O751" t="s">
        <v>12126</v>
      </c>
      <c r="P751" s="1">
        <v>44099</v>
      </c>
    </row>
    <row r="752" spans="1:16" x14ac:dyDescent="0.25">
      <c r="A752" s="1">
        <v>44127</v>
      </c>
      <c r="B752" s="161">
        <v>0.29166666666666669</v>
      </c>
      <c r="C752" s="1" t="s">
        <v>12257</v>
      </c>
      <c r="D752" s="161">
        <v>0.79166666666666663</v>
      </c>
      <c r="E752" t="s">
        <v>8158</v>
      </c>
      <c r="F752" t="s">
        <v>12133</v>
      </c>
      <c r="G752">
        <v>0</v>
      </c>
      <c r="H752" s="164">
        <v>2</v>
      </c>
      <c r="I752" s="165">
        <v>34253</v>
      </c>
      <c r="J752" s="165">
        <v>34253</v>
      </c>
      <c r="K752" t="s">
        <v>12125</v>
      </c>
      <c r="L752" t="s">
        <v>8129</v>
      </c>
      <c r="M752" t="s">
        <v>8132</v>
      </c>
      <c r="N752" t="s">
        <v>8257</v>
      </c>
      <c r="O752" t="s">
        <v>12126</v>
      </c>
      <c r="P752" s="1">
        <v>44099</v>
      </c>
    </row>
    <row r="753" spans="1:16" x14ac:dyDescent="0.25">
      <c r="A753" s="1">
        <v>44127</v>
      </c>
      <c r="B753" s="161">
        <v>0.79166666666666663</v>
      </c>
      <c r="C753" s="1">
        <v>44128</v>
      </c>
      <c r="D753" s="161">
        <v>0.29166666666666669</v>
      </c>
      <c r="E753" t="s">
        <v>7</v>
      </c>
      <c r="F753" t="s">
        <v>12134</v>
      </c>
      <c r="G753">
        <v>0</v>
      </c>
      <c r="H753" s="164">
        <v>2</v>
      </c>
      <c r="I753" s="165">
        <v>34253</v>
      </c>
      <c r="J753" s="165">
        <v>34253</v>
      </c>
      <c r="K753" t="s">
        <v>12125</v>
      </c>
      <c r="L753" t="s">
        <v>8129</v>
      </c>
      <c r="M753" t="s">
        <v>8129</v>
      </c>
      <c r="N753" t="s">
        <v>8257</v>
      </c>
      <c r="O753" t="s">
        <v>12126</v>
      </c>
      <c r="P753" s="1">
        <v>44099</v>
      </c>
    </row>
    <row r="754" spans="1:16" x14ac:dyDescent="0.25">
      <c r="A754" s="1">
        <v>44128</v>
      </c>
      <c r="B754" s="161">
        <v>0.29166666666666669</v>
      </c>
      <c r="C754" s="1">
        <v>44129</v>
      </c>
      <c r="D754" s="161">
        <v>0.29166666666666669</v>
      </c>
      <c r="E754" t="s">
        <v>30</v>
      </c>
      <c r="F754" t="s">
        <v>12201</v>
      </c>
      <c r="G754">
        <v>0</v>
      </c>
      <c r="H754" s="164">
        <v>4</v>
      </c>
      <c r="I754" s="165">
        <v>21244</v>
      </c>
      <c r="J754" s="165">
        <v>21383</v>
      </c>
      <c r="K754" t="s">
        <v>12125</v>
      </c>
      <c r="L754" t="s">
        <v>8129</v>
      </c>
      <c r="M754" t="s">
        <v>8129</v>
      </c>
      <c r="N754" t="s">
        <v>8257</v>
      </c>
      <c r="O754" t="s">
        <v>12126</v>
      </c>
      <c r="P754" s="1">
        <v>44099</v>
      </c>
    </row>
    <row r="755" spans="1:16" x14ac:dyDescent="0.25">
      <c r="A755" s="1">
        <v>44128</v>
      </c>
      <c r="B755" s="161">
        <v>0.29166666666666669</v>
      </c>
      <c r="C755" s="1">
        <v>44129</v>
      </c>
      <c r="D755" s="161">
        <v>0.29166666666666669</v>
      </c>
      <c r="E755" t="s">
        <v>71</v>
      </c>
      <c r="F755" t="s">
        <v>12131</v>
      </c>
      <c r="G755">
        <v>0</v>
      </c>
      <c r="H755" s="164">
        <v>2</v>
      </c>
      <c r="I755" s="165">
        <v>34254</v>
      </c>
      <c r="J755" s="165">
        <v>34254</v>
      </c>
      <c r="K755" t="s">
        <v>12125</v>
      </c>
      <c r="L755" t="s">
        <v>8129</v>
      </c>
      <c r="M755" t="s">
        <v>8129</v>
      </c>
      <c r="N755" t="s">
        <v>8257</v>
      </c>
      <c r="O755" t="s">
        <v>12126</v>
      </c>
      <c r="P755" s="1">
        <v>44099</v>
      </c>
    </row>
    <row r="756" spans="1:16" x14ac:dyDescent="0.25">
      <c r="A756" s="1">
        <v>44129</v>
      </c>
      <c r="B756" s="161">
        <v>0.29166666666666669</v>
      </c>
      <c r="C756" s="1">
        <v>44130</v>
      </c>
      <c r="D756" s="161">
        <v>0.29166666666666669</v>
      </c>
      <c r="E756" t="s">
        <v>45</v>
      </c>
      <c r="F756" t="s">
        <v>12186</v>
      </c>
      <c r="G756">
        <v>0</v>
      </c>
      <c r="H756" s="164">
        <v>4</v>
      </c>
      <c r="I756" s="165">
        <v>21383</v>
      </c>
      <c r="J756" s="165">
        <v>21550</v>
      </c>
      <c r="K756" t="s">
        <v>12125</v>
      </c>
      <c r="L756" t="s">
        <v>8129</v>
      </c>
      <c r="M756" t="s">
        <v>8129</v>
      </c>
      <c r="N756" t="s">
        <v>8257</v>
      </c>
      <c r="O756" t="s">
        <v>12126</v>
      </c>
      <c r="P756" s="1">
        <v>44099</v>
      </c>
    </row>
    <row r="757" spans="1:16" x14ac:dyDescent="0.25">
      <c r="A757" s="1">
        <v>44129</v>
      </c>
      <c r="B757" s="161">
        <v>0.29166666666666669</v>
      </c>
      <c r="C757" s="1">
        <v>44129</v>
      </c>
      <c r="D757" s="161">
        <v>0.79166666666666663</v>
      </c>
      <c r="E757" t="s">
        <v>24</v>
      </c>
      <c r="F757" t="s">
        <v>12160</v>
      </c>
      <c r="G757">
        <v>0</v>
      </c>
      <c r="H757" s="164">
        <v>2</v>
      </c>
      <c r="I757" s="165">
        <v>34254</v>
      </c>
      <c r="J757" s="165">
        <v>34323</v>
      </c>
      <c r="K757" t="s">
        <v>12132</v>
      </c>
      <c r="L757" t="s">
        <v>8129</v>
      </c>
      <c r="M757" t="s">
        <v>8129</v>
      </c>
      <c r="N757" t="s">
        <v>8257</v>
      </c>
      <c r="O757" t="s">
        <v>12126</v>
      </c>
      <c r="P757" s="1">
        <v>44099</v>
      </c>
    </row>
    <row r="758" spans="1:16" x14ac:dyDescent="0.25">
      <c r="A758" s="1">
        <v>44130</v>
      </c>
      <c r="B758" s="161">
        <v>0.29166666666666669</v>
      </c>
      <c r="C758" s="1">
        <v>44130</v>
      </c>
      <c r="D758" s="161">
        <v>0.79166666666666663</v>
      </c>
      <c r="E758" t="s">
        <v>28</v>
      </c>
      <c r="F758" t="s">
        <v>12168</v>
      </c>
      <c r="G758">
        <v>0</v>
      </c>
      <c r="H758" s="164">
        <v>2</v>
      </c>
      <c r="I758" s="165">
        <v>34323</v>
      </c>
      <c r="J758" s="165">
        <v>34323</v>
      </c>
      <c r="K758" t="s">
        <v>12188</v>
      </c>
      <c r="L758" t="s">
        <v>8129</v>
      </c>
      <c r="M758" t="s">
        <v>8129</v>
      </c>
      <c r="N758" t="s">
        <v>8257</v>
      </c>
      <c r="O758" t="s">
        <v>12126</v>
      </c>
      <c r="P758" s="1">
        <v>44099</v>
      </c>
    </row>
    <row r="759" spans="1:16" x14ac:dyDescent="0.25">
      <c r="A759" s="1">
        <v>44130</v>
      </c>
      <c r="B759" s="161">
        <v>0.29166666666666669</v>
      </c>
      <c r="C759" s="1">
        <v>44131</v>
      </c>
      <c r="D759" s="161">
        <v>0.29166666666666669</v>
      </c>
      <c r="E759" t="s">
        <v>73</v>
      </c>
      <c r="F759" t="s">
        <v>12145</v>
      </c>
      <c r="G759">
        <v>0</v>
      </c>
      <c r="H759" s="164">
        <v>4</v>
      </c>
      <c r="I759" s="165">
        <v>21550</v>
      </c>
      <c r="J759" s="165">
        <v>21598</v>
      </c>
      <c r="K759" t="s">
        <v>12125</v>
      </c>
      <c r="L759" t="s">
        <v>8129</v>
      </c>
      <c r="M759" t="s">
        <v>8132</v>
      </c>
      <c r="N759" t="s">
        <v>8257</v>
      </c>
      <c r="O759" t="s">
        <v>12126</v>
      </c>
      <c r="P759" s="1">
        <v>44099</v>
      </c>
    </row>
    <row r="760" spans="1:16" x14ac:dyDescent="0.25">
      <c r="A760" s="1">
        <v>44130</v>
      </c>
      <c r="B760" s="161">
        <v>0.29166666666666669</v>
      </c>
      <c r="C760" s="1">
        <v>44131</v>
      </c>
      <c r="D760" s="161">
        <v>0.29166666666666669</v>
      </c>
      <c r="E760" t="s">
        <v>71</v>
      </c>
      <c r="F760" t="s">
        <v>12131</v>
      </c>
      <c r="G760">
        <v>0</v>
      </c>
      <c r="H760" s="164">
        <v>6</v>
      </c>
      <c r="I760" s="165">
        <v>11573</v>
      </c>
      <c r="J760" s="165">
        <v>11722</v>
      </c>
      <c r="K760" t="s">
        <v>12128</v>
      </c>
      <c r="L760" t="s">
        <v>8129</v>
      </c>
      <c r="M760" t="s">
        <v>8129</v>
      </c>
      <c r="N760" t="s">
        <v>8257</v>
      </c>
      <c r="O760" t="s">
        <v>12126</v>
      </c>
      <c r="P760" s="1">
        <v>44099</v>
      </c>
    </row>
    <row r="761" spans="1:16" x14ac:dyDescent="0.25">
      <c r="A761" s="1">
        <v>44131</v>
      </c>
      <c r="B761" s="161">
        <v>0.29166666666666669</v>
      </c>
      <c r="C761" s="1">
        <v>44132</v>
      </c>
      <c r="D761" s="161">
        <v>0.29166666666666669</v>
      </c>
      <c r="E761" t="s">
        <v>10</v>
      </c>
      <c r="F761" t="s">
        <v>12150</v>
      </c>
      <c r="G761">
        <v>0</v>
      </c>
      <c r="H761" s="164">
        <v>4</v>
      </c>
      <c r="I761" s="165">
        <v>21598</v>
      </c>
      <c r="J761" s="165">
        <v>21750</v>
      </c>
      <c r="K761" t="s">
        <v>12125</v>
      </c>
      <c r="L761" t="s">
        <v>8129</v>
      </c>
      <c r="M761" t="s">
        <v>8129</v>
      </c>
      <c r="N761" t="s">
        <v>8257</v>
      </c>
      <c r="O761" t="s">
        <v>12126</v>
      </c>
      <c r="P761" s="1">
        <v>44099</v>
      </c>
    </row>
    <row r="762" spans="1:16" x14ac:dyDescent="0.25">
      <c r="A762" s="1">
        <v>44133</v>
      </c>
      <c r="B762" s="161">
        <v>0.29166666666666669</v>
      </c>
      <c r="C762" s="1">
        <v>44134</v>
      </c>
      <c r="D762" s="161">
        <v>0.29166666666666669</v>
      </c>
      <c r="E762" t="s">
        <v>68</v>
      </c>
      <c r="F762" t="s">
        <v>12137</v>
      </c>
      <c r="G762">
        <v>0</v>
      </c>
      <c r="H762" s="164">
        <v>6</v>
      </c>
      <c r="I762" s="165">
        <v>11886</v>
      </c>
      <c r="J762" s="165">
        <v>11903</v>
      </c>
      <c r="K762" t="s">
        <v>12128</v>
      </c>
      <c r="L762" t="s">
        <v>8129</v>
      </c>
      <c r="M762" t="s">
        <v>8129</v>
      </c>
      <c r="N762" t="s">
        <v>8257</v>
      </c>
      <c r="O762" t="s">
        <v>12126</v>
      </c>
      <c r="P762" s="1">
        <v>44099</v>
      </c>
    </row>
    <row r="763" spans="1:16" x14ac:dyDescent="0.25">
      <c r="A763" s="1">
        <v>44133</v>
      </c>
      <c r="B763" s="161">
        <v>0.29166666666666669</v>
      </c>
      <c r="C763" s="1">
        <v>44134</v>
      </c>
      <c r="D763" s="161">
        <v>0.29166666666666669</v>
      </c>
      <c r="E763" t="s">
        <v>10</v>
      </c>
      <c r="F763" t="s">
        <v>12150</v>
      </c>
      <c r="G763">
        <v>0</v>
      </c>
      <c r="H763" s="164">
        <v>4</v>
      </c>
      <c r="I763" s="165">
        <v>21840</v>
      </c>
      <c r="J763" s="165">
        <v>21882</v>
      </c>
      <c r="K763" t="s">
        <v>12125</v>
      </c>
      <c r="L763" t="s">
        <v>8129</v>
      </c>
      <c r="M763" t="s">
        <v>8132</v>
      </c>
      <c r="N763" t="s">
        <v>8257</v>
      </c>
      <c r="O763" t="s">
        <v>12126</v>
      </c>
      <c r="P763" s="1">
        <v>44099</v>
      </c>
    </row>
    <row r="764" spans="1:16" x14ac:dyDescent="0.25">
      <c r="A764" s="1">
        <v>44134</v>
      </c>
      <c r="B764" s="161">
        <v>0.29166666666666669</v>
      </c>
      <c r="C764" s="1">
        <v>44135</v>
      </c>
      <c r="D764" s="161">
        <v>0.29166666666666669</v>
      </c>
      <c r="E764" t="s">
        <v>73</v>
      </c>
      <c r="F764" t="s">
        <v>12145</v>
      </c>
      <c r="G764">
        <v>0</v>
      </c>
      <c r="H764" s="164">
        <v>4</v>
      </c>
      <c r="I764" s="165">
        <v>21882</v>
      </c>
      <c r="J764" s="165">
        <v>21882</v>
      </c>
      <c r="K764" t="s">
        <v>12125</v>
      </c>
      <c r="L764" t="s">
        <v>8129</v>
      </c>
      <c r="M764" t="s">
        <v>8129</v>
      </c>
      <c r="N764" t="s">
        <v>8257</v>
      </c>
      <c r="O764" t="s">
        <v>12126</v>
      </c>
      <c r="P764" s="1">
        <v>44099</v>
      </c>
    </row>
    <row r="765" spans="1:16" x14ac:dyDescent="0.25">
      <c r="A765" s="1">
        <v>44134</v>
      </c>
      <c r="B765" s="161">
        <v>0.29166666666666669</v>
      </c>
      <c r="C765" s="1">
        <v>44135</v>
      </c>
      <c r="D765" s="161">
        <v>0.29166666666666669</v>
      </c>
      <c r="E765" t="s">
        <v>71</v>
      </c>
      <c r="F765" t="s">
        <v>12131</v>
      </c>
      <c r="G765">
        <v>0</v>
      </c>
      <c r="H765" s="164">
        <v>6</v>
      </c>
      <c r="I765" s="165">
        <v>11903</v>
      </c>
      <c r="J765" s="165">
        <v>11974</v>
      </c>
      <c r="K765" t="s">
        <v>12128</v>
      </c>
      <c r="L765" t="s">
        <v>8129</v>
      </c>
      <c r="M765" t="s">
        <v>8129</v>
      </c>
      <c r="N765" t="s">
        <v>8257</v>
      </c>
      <c r="O765" t="s">
        <v>12126</v>
      </c>
      <c r="P765" s="1">
        <v>44099</v>
      </c>
    </row>
    <row r="766" spans="1:16" x14ac:dyDescent="0.25">
      <c r="A766" s="1">
        <v>44134</v>
      </c>
      <c r="B766" s="161">
        <v>0.29166666666666669</v>
      </c>
      <c r="C766" s="1">
        <v>44135</v>
      </c>
      <c r="D766" s="161">
        <v>0.29166666666666669</v>
      </c>
      <c r="E766" t="s">
        <v>8158</v>
      </c>
      <c r="F766" t="s">
        <v>12133</v>
      </c>
      <c r="G766">
        <v>0</v>
      </c>
      <c r="H766" s="164">
        <v>2</v>
      </c>
      <c r="I766" s="165">
        <v>34324</v>
      </c>
      <c r="J766" s="165">
        <v>34324</v>
      </c>
      <c r="K766" t="s">
        <v>12128</v>
      </c>
      <c r="L766" t="s">
        <v>8129</v>
      </c>
      <c r="M766" t="s">
        <v>8129</v>
      </c>
      <c r="N766" t="s">
        <v>8257</v>
      </c>
      <c r="O766" t="s">
        <v>12126</v>
      </c>
      <c r="P766" s="1">
        <v>44099</v>
      </c>
    </row>
    <row r="767" spans="1:16" x14ac:dyDescent="0.25">
      <c r="A767" s="1">
        <v>44135</v>
      </c>
      <c r="B767" s="161">
        <v>0.29166666666666669</v>
      </c>
      <c r="C767" s="1">
        <v>44136</v>
      </c>
      <c r="D767" s="161">
        <v>0.29166666666666669</v>
      </c>
      <c r="E767" t="s">
        <v>19</v>
      </c>
      <c r="F767" t="s">
        <v>12124</v>
      </c>
      <c r="G767">
        <v>0</v>
      </c>
      <c r="H767" s="164">
        <v>6</v>
      </c>
      <c r="I767" s="165">
        <v>11974</v>
      </c>
      <c r="J767" s="165">
        <v>11976</v>
      </c>
      <c r="K767" t="s">
        <v>12128</v>
      </c>
      <c r="L767" t="s">
        <v>8129</v>
      </c>
      <c r="M767" t="s">
        <v>8132</v>
      </c>
      <c r="N767" t="s">
        <v>8257</v>
      </c>
      <c r="O767" t="s">
        <v>12126</v>
      </c>
      <c r="P767" s="1">
        <v>44099</v>
      </c>
    </row>
    <row r="768" spans="1:16" x14ac:dyDescent="0.25">
      <c r="A768" s="1">
        <v>44135</v>
      </c>
      <c r="B768" s="161">
        <v>0.29166666666666669</v>
      </c>
      <c r="C768" s="1">
        <v>44136</v>
      </c>
      <c r="D768" s="161">
        <v>0.29166666666666669</v>
      </c>
      <c r="E768" t="s">
        <v>11</v>
      </c>
      <c r="F768" t="s">
        <v>12161</v>
      </c>
      <c r="G768">
        <v>0</v>
      </c>
      <c r="H768" s="164">
        <v>4</v>
      </c>
      <c r="I768" s="165">
        <v>22004</v>
      </c>
      <c r="J768" s="165">
        <v>22060</v>
      </c>
      <c r="K768" t="s">
        <v>12125</v>
      </c>
      <c r="L768" t="s">
        <v>12258</v>
      </c>
      <c r="M768" t="s">
        <v>8132</v>
      </c>
      <c r="N768" t="s">
        <v>8257</v>
      </c>
      <c r="O768" t="s">
        <v>12240</v>
      </c>
      <c r="P768" s="1">
        <v>44099</v>
      </c>
    </row>
    <row r="769" spans="1:16" x14ac:dyDescent="0.25">
      <c r="A769" s="1">
        <v>44136</v>
      </c>
      <c r="B769" s="161">
        <v>0.29166666666666669</v>
      </c>
      <c r="C769" s="1">
        <v>44137</v>
      </c>
      <c r="D769" s="161">
        <v>0.29166666666666669</v>
      </c>
      <c r="E769" t="s">
        <v>9</v>
      </c>
      <c r="F769" t="s">
        <v>12129</v>
      </c>
      <c r="G769">
        <v>0</v>
      </c>
      <c r="H769" s="164">
        <v>4</v>
      </c>
      <c r="I769" s="165">
        <v>22060</v>
      </c>
      <c r="J769" s="165">
        <v>22075</v>
      </c>
      <c r="K769" t="s">
        <v>12125</v>
      </c>
      <c r="L769" t="s">
        <v>12259</v>
      </c>
      <c r="M769" t="s">
        <v>8129</v>
      </c>
      <c r="N769" t="s">
        <v>8257</v>
      </c>
      <c r="O769" t="s">
        <v>12240</v>
      </c>
      <c r="P769" s="1">
        <v>44099</v>
      </c>
    </row>
    <row r="770" spans="1:16" x14ac:dyDescent="0.25">
      <c r="A770" s="1">
        <v>44137</v>
      </c>
      <c r="B770" s="161">
        <v>0.29166666666666669</v>
      </c>
      <c r="C770" s="1">
        <v>44137</v>
      </c>
      <c r="D770" s="161">
        <v>0.79166666666666663</v>
      </c>
      <c r="E770" t="s">
        <v>45</v>
      </c>
      <c r="F770" t="s">
        <v>12186</v>
      </c>
      <c r="G770">
        <v>0</v>
      </c>
      <c r="H770" s="164">
        <v>4</v>
      </c>
      <c r="I770" s="165">
        <v>22075</v>
      </c>
      <c r="J770" s="165">
        <v>22140</v>
      </c>
      <c r="K770" t="s">
        <v>12125</v>
      </c>
      <c r="L770" t="s">
        <v>12259</v>
      </c>
      <c r="M770" t="s">
        <v>8129</v>
      </c>
      <c r="N770" t="s">
        <v>8257</v>
      </c>
      <c r="O770" t="s">
        <v>12240</v>
      </c>
      <c r="P770" s="1">
        <v>44099</v>
      </c>
    </row>
    <row r="771" spans="1:16" x14ac:dyDescent="0.25">
      <c r="A771" s="1">
        <v>44137</v>
      </c>
      <c r="B771" s="161">
        <v>0.29166666666666669</v>
      </c>
      <c r="C771" s="1">
        <v>44138</v>
      </c>
      <c r="D771" s="161">
        <v>0.29166666666666669</v>
      </c>
      <c r="E771" t="s">
        <v>22</v>
      </c>
      <c r="F771" t="s">
        <v>12187</v>
      </c>
      <c r="G771">
        <v>0</v>
      </c>
      <c r="H771" s="164"/>
      <c r="I771" s="165"/>
      <c r="J771" s="165"/>
      <c r="L771" t="s">
        <v>12250</v>
      </c>
      <c r="N771" t="s">
        <v>8257</v>
      </c>
      <c r="O771" t="s">
        <v>12250</v>
      </c>
      <c r="P771" s="1">
        <v>44099</v>
      </c>
    </row>
    <row r="772" spans="1:16" x14ac:dyDescent="0.25">
      <c r="A772" s="1">
        <v>44138</v>
      </c>
      <c r="B772" s="161">
        <v>0.29166666666666669</v>
      </c>
      <c r="C772" s="1">
        <v>44139</v>
      </c>
      <c r="D772" s="161">
        <v>0.29166666666666669</v>
      </c>
      <c r="E772" t="s">
        <v>73</v>
      </c>
      <c r="F772" t="s">
        <v>12145</v>
      </c>
      <c r="G772">
        <v>0</v>
      </c>
      <c r="H772" s="164">
        <v>2</v>
      </c>
      <c r="I772" s="165">
        <v>34324</v>
      </c>
      <c r="J772" s="165">
        <v>34324</v>
      </c>
      <c r="K772" t="s">
        <v>12188</v>
      </c>
      <c r="L772" t="s">
        <v>8129</v>
      </c>
      <c r="M772" t="s">
        <v>8129</v>
      </c>
      <c r="N772" t="s">
        <v>8257</v>
      </c>
      <c r="O772" t="s">
        <v>12126</v>
      </c>
      <c r="P772" s="1">
        <v>44099</v>
      </c>
    </row>
    <row r="773" spans="1:16" x14ac:dyDescent="0.25">
      <c r="A773" s="1">
        <v>44138</v>
      </c>
      <c r="B773" s="161">
        <v>0.29166666666666669</v>
      </c>
      <c r="C773" s="1">
        <v>44139</v>
      </c>
      <c r="D773" s="161">
        <v>0.29166666666666669</v>
      </c>
      <c r="E773" t="s">
        <v>71</v>
      </c>
      <c r="F773" t="s">
        <v>12131</v>
      </c>
      <c r="G773">
        <v>0</v>
      </c>
      <c r="H773" s="164">
        <v>4</v>
      </c>
      <c r="I773" s="165">
        <v>22140</v>
      </c>
      <c r="J773" s="165">
        <v>22140</v>
      </c>
      <c r="K773" t="s">
        <v>12188</v>
      </c>
      <c r="L773" t="s">
        <v>8129</v>
      </c>
      <c r="M773" t="s">
        <v>8129</v>
      </c>
      <c r="N773" t="s">
        <v>8257</v>
      </c>
      <c r="O773" t="s">
        <v>12126</v>
      </c>
      <c r="P773" s="1">
        <v>44099</v>
      </c>
    </row>
    <row r="774" spans="1:16" x14ac:dyDescent="0.25">
      <c r="A774" s="1">
        <v>44138</v>
      </c>
      <c r="B774" s="161">
        <v>0.29166666666666669</v>
      </c>
      <c r="C774" s="1">
        <v>44139</v>
      </c>
      <c r="D774" s="161">
        <v>0.29166666666666669</v>
      </c>
      <c r="E774" t="s">
        <v>8158</v>
      </c>
      <c r="F774" t="s">
        <v>12133</v>
      </c>
      <c r="G774">
        <v>0</v>
      </c>
      <c r="H774" s="164">
        <v>6</v>
      </c>
      <c r="I774" s="165">
        <v>12205</v>
      </c>
      <c r="J774" s="165">
        <v>12205</v>
      </c>
      <c r="K774" t="s">
        <v>12188</v>
      </c>
      <c r="L774" t="s">
        <v>8129</v>
      </c>
      <c r="M774" t="s">
        <v>8129</v>
      </c>
      <c r="N774" t="s">
        <v>8257</v>
      </c>
      <c r="O774" t="s">
        <v>12126</v>
      </c>
      <c r="P774" s="1">
        <v>44099</v>
      </c>
    </row>
    <row r="775" spans="1:16" x14ac:dyDescent="0.25">
      <c r="A775" s="1">
        <v>44141</v>
      </c>
      <c r="B775" s="161">
        <v>0.29166666666666669</v>
      </c>
      <c r="C775" s="1">
        <v>44142</v>
      </c>
      <c r="D775" s="161">
        <v>0.29166666666666669</v>
      </c>
      <c r="E775" t="s">
        <v>65</v>
      </c>
      <c r="F775" t="s">
        <v>12152</v>
      </c>
      <c r="G775">
        <v>0</v>
      </c>
      <c r="H775" s="164">
        <v>4</v>
      </c>
      <c r="I775" s="165">
        <v>22284</v>
      </c>
      <c r="J775" s="165">
        <v>22344</v>
      </c>
      <c r="K775" t="s">
        <v>12125</v>
      </c>
      <c r="L775" t="s">
        <v>8129</v>
      </c>
      <c r="M775" t="s">
        <v>8129</v>
      </c>
      <c r="N775" t="s">
        <v>8257</v>
      </c>
      <c r="O775" t="s">
        <v>12126</v>
      </c>
      <c r="P775" s="1">
        <v>44099</v>
      </c>
    </row>
    <row r="776" spans="1:16" x14ac:dyDescent="0.25">
      <c r="A776" s="1">
        <v>44141</v>
      </c>
      <c r="B776" s="161">
        <v>0.29166666666666669</v>
      </c>
      <c r="C776" s="1">
        <v>44141</v>
      </c>
      <c r="D776" s="161">
        <v>0.79166666666666663</v>
      </c>
      <c r="E776" t="s">
        <v>45</v>
      </c>
      <c r="F776" t="s">
        <v>12186</v>
      </c>
      <c r="G776">
        <v>0</v>
      </c>
      <c r="H776" s="164">
        <v>6</v>
      </c>
      <c r="I776" s="165">
        <v>12321</v>
      </c>
      <c r="J776" s="165">
        <v>12400</v>
      </c>
      <c r="K776" t="s">
        <v>12128</v>
      </c>
      <c r="L776" t="s">
        <v>8129</v>
      </c>
      <c r="M776" t="s">
        <v>8129</v>
      </c>
      <c r="N776" t="s">
        <v>8257</v>
      </c>
      <c r="O776" t="s">
        <v>12126</v>
      </c>
      <c r="P776" s="1">
        <v>44099</v>
      </c>
    </row>
    <row r="777" spans="1:16" x14ac:dyDescent="0.25">
      <c r="A777" s="1">
        <v>44142</v>
      </c>
      <c r="B777" s="161">
        <v>0.29166666666666669</v>
      </c>
      <c r="C777" s="1">
        <v>44143</v>
      </c>
      <c r="D777" s="161">
        <v>0.29166666666666669</v>
      </c>
      <c r="E777" t="s">
        <v>73</v>
      </c>
      <c r="F777" t="s">
        <v>12145</v>
      </c>
      <c r="G777">
        <v>0</v>
      </c>
      <c r="H777" s="164">
        <v>2</v>
      </c>
      <c r="I777" s="165">
        <v>34324</v>
      </c>
      <c r="J777" s="165">
        <v>34324</v>
      </c>
      <c r="K777" t="s">
        <v>12188</v>
      </c>
      <c r="L777" t="s">
        <v>8129</v>
      </c>
      <c r="M777" t="s">
        <v>8129</v>
      </c>
      <c r="N777" t="s">
        <v>8257</v>
      </c>
      <c r="O777" t="s">
        <v>12126</v>
      </c>
      <c r="P777" s="1">
        <v>44099</v>
      </c>
    </row>
    <row r="778" spans="1:16" x14ac:dyDescent="0.25">
      <c r="A778" s="1">
        <v>44142</v>
      </c>
      <c r="B778" s="161">
        <v>0.29166666666666669</v>
      </c>
      <c r="C778" s="1">
        <v>44142</v>
      </c>
      <c r="D778" s="161">
        <v>0.79166666666666663</v>
      </c>
      <c r="E778" t="s">
        <v>71</v>
      </c>
      <c r="F778" t="s">
        <v>12131</v>
      </c>
      <c r="G778">
        <v>0</v>
      </c>
      <c r="H778" s="164">
        <v>4</v>
      </c>
      <c r="I778" s="165">
        <v>22361</v>
      </c>
      <c r="J778" s="165">
        <v>22361</v>
      </c>
      <c r="K778" t="s">
        <v>12188</v>
      </c>
      <c r="L778" t="s">
        <v>8129</v>
      </c>
      <c r="M778" t="s">
        <v>8132</v>
      </c>
      <c r="N778" t="s">
        <v>8257</v>
      </c>
      <c r="O778" t="s">
        <v>12126</v>
      </c>
      <c r="P778" s="1">
        <v>44099</v>
      </c>
    </row>
    <row r="779" spans="1:16" x14ac:dyDescent="0.25">
      <c r="A779" s="1">
        <v>44142</v>
      </c>
      <c r="B779" s="161">
        <v>0.29166666666666669</v>
      </c>
      <c r="C779" s="1">
        <v>44143</v>
      </c>
      <c r="D779" s="161">
        <v>0.29166666666666669</v>
      </c>
      <c r="E779" t="s">
        <v>9</v>
      </c>
      <c r="F779" t="s">
        <v>12129</v>
      </c>
      <c r="G779">
        <v>0</v>
      </c>
      <c r="H779" s="164">
        <v>6</v>
      </c>
      <c r="I779" s="165">
        <v>12400</v>
      </c>
      <c r="J779" s="165">
        <v>12481</v>
      </c>
      <c r="K779" t="s">
        <v>12128</v>
      </c>
      <c r="L779" t="s">
        <v>12241</v>
      </c>
      <c r="M779" t="s">
        <v>8129</v>
      </c>
      <c r="N779" t="s">
        <v>8257</v>
      </c>
      <c r="O779" t="s">
        <v>12126</v>
      </c>
      <c r="P779" s="1">
        <v>44099</v>
      </c>
    </row>
    <row r="780" spans="1:16" x14ac:dyDescent="0.25">
      <c r="A780" s="1">
        <v>44142</v>
      </c>
      <c r="B780" s="161">
        <v>0.79166666666666663</v>
      </c>
      <c r="C780" s="1">
        <v>44143</v>
      </c>
      <c r="D780" s="161">
        <v>0.29166666666666669</v>
      </c>
      <c r="E780" t="s">
        <v>8</v>
      </c>
      <c r="F780" t="s">
        <v>12153</v>
      </c>
      <c r="G780">
        <v>0</v>
      </c>
      <c r="H780" s="164">
        <v>4</v>
      </c>
      <c r="I780" s="165">
        <v>22361</v>
      </c>
      <c r="J780" s="165">
        <v>22361</v>
      </c>
      <c r="K780" t="s">
        <v>12188</v>
      </c>
      <c r="L780" t="s">
        <v>12241</v>
      </c>
      <c r="M780" t="s">
        <v>8129</v>
      </c>
      <c r="N780" t="s">
        <v>8257</v>
      </c>
      <c r="O780" t="s">
        <v>12126</v>
      </c>
      <c r="P780" s="1">
        <v>44099</v>
      </c>
    </row>
    <row r="781" spans="1:16" x14ac:dyDescent="0.25">
      <c r="A781" s="1">
        <v>44142</v>
      </c>
      <c r="B781" s="161">
        <v>0.79166666666666663</v>
      </c>
      <c r="C781" s="1">
        <v>44143</v>
      </c>
      <c r="D781" s="161">
        <v>0.29166666666666669</v>
      </c>
      <c r="E781" t="s">
        <v>73</v>
      </c>
      <c r="F781" t="s">
        <v>12145</v>
      </c>
      <c r="G781">
        <v>0</v>
      </c>
      <c r="H781" s="164">
        <v>2</v>
      </c>
      <c r="I781" s="165">
        <v>34324</v>
      </c>
      <c r="J781" s="165">
        <v>34324</v>
      </c>
      <c r="K781" t="s">
        <v>12188</v>
      </c>
      <c r="L781" t="s">
        <v>12241</v>
      </c>
      <c r="M781" t="s">
        <v>8129</v>
      </c>
      <c r="N781" t="s">
        <v>8257</v>
      </c>
      <c r="O781" t="s">
        <v>12126</v>
      </c>
      <c r="P781" s="1">
        <v>44099</v>
      </c>
    </row>
    <row r="782" spans="1:16" x14ac:dyDescent="0.25">
      <c r="A782" s="1">
        <v>44143</v>
      </c>
      <c r="B782" s="161">
        <v>0.29166666666666669</v>
      </c>
      <c r="C782" s="1">
        <v>44143</v>
      </c>
      <c r="D782" s="161">
        <v>0.79166666666666663</v>
      </c>
      <c r="E782" t="s">
        <v>19</v>
      </c>
      <c r="F782" t="s">
        <v>12124</v>
      </c>
      <c r="G782">
        <v>0</v>
      </c>
      <c r="H782" s="164">
        <v>6</v>
      </c>
      <c r="I782" s="165">
        <v>12481</v>
      </c>
      <c r="J782" s="165">
        <v>12481</v>
      </c>
      <c r="K782" t="s">
        <v>12185</v>
      </c>
      <c r="L782" t="s">
        <v>8129</v>
      </c>
      <c r="M782" t="s">
        <v>8129</v>
      </c>
      <c r="N782" t="s">
        <v>8257</v>
      </c>
      <c r="O782" t="s">
        <v>12126</v>
      </c>
      <c r="P782" s="1">
        <v>44099</v>
      </c>
    </row>
    <row r="783" spans="1:16" x14ac:dyDescent="0.25">
      <c r="A783" s="1">
        <v>44143</v>
      </c>
      <c r="B783" s="161">
        <v>0.79166666666666663</v>
      </c>
      <c r="C783" s="1">
        <v>44144</v>
      </c>
      <c r="D783" s="161">
        <v>0.29166666666666669</v>
      </c>
      <c r="E783" t="s">
        <v>7</v>
      </c>
      <c r="F783" t="s">
        <v>12134</v>
      </c>
      <c r="G783">
        <v>0</v>
      </c>
      <c r="H783" s="164">
        <v>6</v>
      </c>
      <c r="I783" s="165">
        <v>12481</v>
      </c>
      <c r="J783" s="165">
        <v>12555</v>
      </c>
      <c r="K783" t="s">
        <v>12128</v>
      </c>
      <c r="L783" t="s">
        <v>12241</v>
      </c>
      <c r="M783" t="s">
        <v>8129</v>
      </c>
      <c r="N783" t="s">
        <v>8257</v>
      </c>
      <c r="O783" t="s">
        <v>12126</v>
      </c>
      <c r="P783" s="1">
        <v>44099</v>
      </c>
    </row>
    <row r="784" spans="1:16" x14ac:dyDescent="0.25">
      <c r="A784" s="1">
        <v>44143</v>
      </c>
      <c r="B784" s="161">
        <v>0.29166666666666669</v>
      </c>
      <c r="C784" s="1">
        <v>44144</v>
      </c>
      <c r="D784" s="161">
        <v>0.29166666666666669</v>
      </c>
      <c r="E784" t="s">
        <v>72</v>
      </c>
      <c r="F784" t="s">
        <v>12135</v>
      </c>
      <c r="G784">
        <v>0</v>
      </c>
      <c r="H784" s="164">
        <v>4</v>
      </c>
      <c r="I784" s="165">
        <v>22361</v>
      </c>
      <c r="J784" s="165">
        <v>22422</v>
      </c>
      <c r="K784" t="s">
        <v>12125</v>
      </c>
      <c r="L784" t="s">
        <v>8129</v>
      </c>
      <c r="M784" t="s">
        <v>8129</v>
      </c>
      <c r="N784" t="s">
        <v>8257</v>
      </c>
      <c r="O784" t="s">
        <v>12126</v>
      </c>
      <c r="P784" s="1">
        <v>44099</v>
      </c>
    </row>
    <row r="785" spans="1:16" x14ac:dyDescent="0.25">
      <c r="A785" s="1">
        <v>44143</v>
      </c>
      <c r="B785" s="161">
        <v>0.29166666666666669</v>
      </c>
      <c r="C785" s="1">
        <v>44144</v>
      </c>
      <c r="D785" s="161">
        <v>0.29166666666666669</v>
      </c>
      <c r="E785" t="s">
        <v>62</v>
      </c>
      <c r="F785" t="s">
        <v>12191</v>
      </c>
      <c r="G785">
        <v>0</v>
      </c>
      <c r="H785" s="164">
        <v>2</v>
      </c>
      <c r="I785" s="165">
        <v>34324</v>
      </c>
      <c r="J785" s="165">
        <v>34324</v>
      </c>
      <c r="K785" t="s">
        <v>12188</v>
      </c>
      <c r="L785" t="s">
        <v>8129</v>
      </c>
      <c r="M785" t="s">
        <v>8129</v>
      </c>
      <c r="N785" t="s">
        <v>8257</v>
      </c>
      <c r="O785" t="s">
        <v>12126</v>
      </c>
      <c r="P785" s="1">
        <v>44099</v>
      </c>
    </row>
    <row r="786" spans="1:16" x14ac:dyDescent="0.25">
      <c r="A786" s="1">
        <v>44144</v>
      </c>
      <c r="B786" s="161">
        <v>0.29166666666666669</v>
      </c>
      <c r="C786" s="1">
        <v>44145</v>
      </c>
      <c r="D786" s="161">
        <v>0.29166666666666669</v>
      </c>
      <c r="E786" t="s">
        <v>71</v>
      </c>
      <c r="F786" t="s">
        <v>12131</v>
      </c>
      <c r="G786">
        <v>0</v>
      </c>
      <c r="H786" s="164">
        <v>6</v>
      </c>
      <c r="I786" s="165">
        <v>12555</v>
      </c>
      <c r="J786" s="165">
        <v>12555</v>
      </c>
      <c r="K786" t="s">
        <v>12125</v>
      </c>
      <c r="L786" t="s">
        <v>8129</v>
      </c>
      <c r="M786" t="s">
        <v>8129</v>
      </c>
      <c r="N786" t="s">
        <v>8257</v>
      </c>
      <c r="O786" t="s">
        <v>12126</v>
      </c>
      <c r="P786" s="1">
        <v>44099</v>
      </c>
    </row>
    <row r="787" spans="1:16" x14ac:dyDescent="0.25">
      <c r="A787" s="1">
        <v>44144</v>
      </c>
      <c r="B787" s="161">
        <v>0.29166666666666669</v>
      </c>
      <c r="C787" s="1">
        <v>44145</v>
      </c>
      <c r="D787" s="161">
        <v>0.29166666666666669</v>
      </c>
      <c r="E787" t="s">
        <v>9</v>
      </c>
      <c r="F787" t="s">
        <v>12129</v>
      </c>
      <c r="G787">
        <v>0</v>
      </c>
      <c r="H787" s="164">
        <v>4</v>
      </c>
      <c r="I787" s="165">
        <v>22422</v>
      </c>
      <c r="J787" s="165">
        <v>22445</v>
      </c>
      <c r="K787" t="s">
        <v>12188</v>
      </c>
      <c r="L787" t="s">
        <v>8129</v>
      </c>
      <c r="M787" t="s">
        <v>8129</v>
      </c>
      <c r="N787" t="s">
        <v>8257</v>
      </c>
      <c r="O787" t="s">
        <v>12126</v>
      </c>
      <c r="P787" s="1">
        <v>44099</v>
      </c>
    </row>
    <row r="788" spans="1:16" x14ac:dyDescent="0.25">
      <c r="A788" s="1">
        <v>44144</v>
      </c>
      <c r="B788" s="161">
        <v>0.29166666666666669</v>
      </c>
      <c r="C788" s="1">
        <v>44145</v>
      </c>
      <c r="D788" s="161">
        <v>0.29166666666666669</v>
      </c>
      <c r="E788" t="s">
        <v>8158</v>
      </c>
      <c r="F788" t="s">
        <v>12133</v>
      </c>
      <c r="G788">
        <v>0</v>
      </c>
      <c r="H788" s="164">
        <v>2</v>
      </c>
      <c r="I788" s="165">
        <v>34324</v>
      </c>
      <c r="J788" s="165">
        <v>34324</v>
      </c>
      <c r="K788" t="s">
        <v>12188</v>
      </c>
      <c r="L788" t="s">
        <v>8129</v>
      </c>
      <c r="M788" t="s">
        <v>8129</v>
      </c>
      <c r="N788" t="s">
        <v>8257</v>
      </c>
      <c r="O788" t="s">
        <v>12126</v>
      </c>
      <c r="P788" s="1">
        <v>44099</v>
      </c>
    </row>
    <row r="789" spans="1:16" x14ac:dyDescent="0.25">
      <c r="A789" s="1">
        <v>44145</v>
      </c>
      <c r="B789" s="161">
        <v>0.29166666666666669</v>
      </c>
      <c r="C789" s="1">
        <v>44146</v>
      </c>
      <c r="D789" s="161">
        <v>0.29166666666666669</v>
      </c>
      <c r="E789" t="s">
        <v>68</v>
      </c>
      <c r="F789" t="s">
        <v>12137</v>
      </c>
      <c r="G789">
        <v>0</v>
      </c>
      <c r="H789" s="164">
        <v>6</v>
      </c>
      <c r="I789" s="165">
        <v>12555</v>
      </c>
      <c r="J789" s="165">
        <v>12608</v>
      </c>
      <c r="K789" t="s">
        <v>12128</v>
      </c>
      <c r="L789" t="s">
        <v>8129</v>
      </c>
      <c r="M789" t="s">
        <v>8129</v>
      </c>
      <c r="N789" t="s">
        <v>8257</v>
      </c>
      <c r="O789" t="s">
        <v>12126</v>
      </c>
      <c r="P789" s="1">
        <v>44099</v>
      </c>
    </row>
    <row r="790" spans="1:16" x14ac:dyDescent="0.25">
      <c r="A790" s="1">
        <v>44145</v>
      </c>
      <c r="B790" s="161">
        <v>0.29166666666666669</v>
      </c>
      <c r="C790" s="1">
        <v>44146</v>
      </c>
      <c r="D790" s="161">
        <v>0.29166666666666669</v>
      </c>
      <c r="E790" t="s">
        <v>10</v>
      </c>
      <c r="F790" t="s">
        <v>12150</v>
      </c>
      <c r="G790">
        <v>0</v>
      </c>
      <c r="H790" s="164">
        <v>4</v>
      </c>
      <c r="I790" s="165">
        <v>22445</v>
      </c>
      <c r="J790" s="165">
        <v>22445</v>
      </c>
      <c r="K790" t="s">
        <v>12245</v>
      </c>
      <c r="L790" t="s">
        <v>8129</v>
      </c>
      <c r="M790" t="s">
        <v>8129</v>
      </c>
      <c r="N790" t="s">
        <v>8257</v>
      </c>
      <c r="O790" t="s">
        <v>12126</v>
      </c>
      <c r="P790" s="1">
        <v>44099</v>
      </c>
    </row>
    <row r="791" spans="1:16" x14ac:dyDescent="0.25">
      <c r="A791" s="1">
        <v>44145</v>
      </c>
      <c r="B791" s="161">
        <v>0.29166666666666669</v>
      </c>
      <c r="C791" s="1">
        <v>44146</v>
      </c>
      <c r="D791" s="161">
        <v>0.29166666666666669</v>
      </c>
      <c r="E791" t="s">
        <v>72</v>
      </c>
      <c r="F791" t="s">
        <v>12135</v>
      </c>
      <c r="G791">
        <v>0</v>
      </c>
      <c r="H791" s="164">
        <v>2</v>
      </c>
      <c r="I791" s="165">
        <v>34324</v>
      </c>
      <c r="J791" s="165">
        <v>34324</v>
      </c>
      <c r="K791" t="s">
        <v>12188</v>
      </c>
      <c r="L791" t="s">
        <v>8129</v>
      </c>
      <c r="M791" t="s">
        <v>8129</v>
      </c>
      <c r="N791" t="s">
        <v>8257</v>
      </c>
      <c r="O791" t="s">
        <v>12126</v>
      </c>
      <c r="P791" s="1">
        <v>44099</v>
      </c>
    </row>
    <row r="792" spans="1:16" x14ac:dyDescent="0.25">
      <c r="A792" s="1">
        <v>44146</v>
      </c>
      <c r="B792" s="161">
        <v>0.29166666666666669</v>
      </c>
      <c r="C792" s="1">
        <v>44147</v>
      </c>
      <c r="D792" s="161">
        <v>0.29166666666666669</v>
      </c>
      <c r="E792" t="s">
        <v>8158</v>
      </c>
      <c r="F792" t="s">
        <v>12133</v>
      </c>
      <c r="G792">
        <v>0</v>
      </c>
      <c r="H792" s="164">
        <v>2</v>
      </c>
      <c r="I792" s="165">
        <v>34324</v>
      </c>
      <c r="J792" s="165">
        <v>34324</v>
      </c>
      <c r="K792" t="s">
        <v>12128</v>
      </c>
      <c r="L792" t="s">
        <v>12260</v>
      </c>
      <c r="M792" t="s">
        <v>8129</v>
      </c>
      <c r="N792" t="s">
        <v>8257</v>
      </c>
      <c r="O792" t="s">
        <v>12240</v>
      </c>
      <c r="P792" s="1">
        <v>44099</v>
      </c>
    </row>
    <row r="793" spans="1:16" x14ac:dyDescent="0.25">
      <c r="A793" s="1">
        <v>44146</v>
      </c>
      <c r="B793" s="161">
        <v>0.29166666666666669</v>
      </c>
      <c r="C793" s="1">
        <v>44147</v>
      </c>
      <c r="D793" s="161">
        <v>0.29166666666666669</v>
      </c>
      <c r="E793" t="s">
        <v>71</v>
      </c>
      <c r="F793" t="s">
        <v>12131</v>
      </c>
      <c r="G793">
        <v>0</v>
      </c>
      <c r="H793" s="164">
        <v>6</v>
      </c>
      <c r="I793" s="165">
        <v>12608</v>
      </c>
      <c r="J793" s="165">
        <v>12686</v>
      </c>
      <c r="K793" t="s">
        <v>12128</v>
      </c>
      <c r="L793" t="s">
        <v>8129</v>
      </c>
      <c r="M793" t="s">
        <v>8132</v>
      </c>
      <c r="N793" t="s">
        <v>8257</v>
      </c>
      <c r="O793" t="s">
        <v>12126</v>
      </c>
      <c r="P793" s="1">
        <v>44099</v>
      </c>
    </row>
    <row r="794" spans="1:16" x14ac:dyDescent="0.25">
      <c r="A794" s="1">
        <v>44146</v>
      </c>
      <c r="B794" s="161">
        <v>0.29166666666666669</v>
      </c>
      <c r="C794" s="1">
        <v>44147</v>
      </c>
      <c r="D794" s="161">
        <v>0.29166666666666669</v>
      </c>
      <c r="E794" t="s">
        <v>73</v>
      </c>
      <c r="F794" t="s">
        <v>12145</v>
      </c>
      <c r="G794">
        <v>0</v>
      </c>
      <c r="H794" s="164">
        <v>4</v>
      </c>
      <c r="I794" s="165">
        <v>22445</v>
      </c>
      <c r="J794" s="165">
        <v>22462</v>
      </c>
      <c r="K794" t="s">
        <v>12125</v>
      </c>
      <c r="L794" t="s">
        <v>8129</v>
      </c>
      <c r="M794" t="s">
        <v>8129</v>
      </c>
      <c r="N794" t="s">
        <v>8257</v>
      </c>
      <c r="O794" t="s">
        <v>12126</v>
      </c>
      <c r="P794" s="1">
        <v>44099</v>
      </c>
    </row>
    <row r="795" spans="1:16" x14ac:dyDescent="0.25">
      <c r="A795" s="1">
        <v>44147</v>
      </c>
      <c r="B795" s="161">
        <v>0.29166666666666669</v>
      </c>
      <c r="C795" s="1">
        <v>44148</v>
      </c>
      <c r="D795" s="161">
        <v>0.29166666666666669</v>
      </c>
      <c r="E795" t="s">
        <v>62</v>
      </c>
      <c r="F795" t="s">
        <v>12191</v>
      </c>
      <c r="G795">
        <v>0</v>
      </c>
      <c r="H795" s="164">
        <v>4</v>
      </c>
      <c r="I795" s="165">
        <v>22462</v>
      </c>
      <c r="J795" s="165">
        <v>22604</v>
      </c>
      <c r="K795" t="s">
        <v>12125</v>
      </c>
      <c r="L795" t="s">
        <v>12261</v>
      </c>
      <c r="M795" t="s">
        <v>8129</v>
      </c>
      <c r="N795" t="s">
        <v>8257</v>
      </c>
      <c r="O795" t="s">
        <v>12240</v>
      </c>
      <c r="P795" s="1">
        <v>44099</v>
      </c>
    </row>
    <row r="796" spans="1:16" x14ac:dyDescent="0.25">
      <c r="A796" s="1">
        <v>44148</v>
      </c>
      <c r="B796" s="161">
        <v>0.29166666666666669</v>
      </c>
      <c r="C796" s="1">
        <v>44149</v>
      </c>
      <c r="D796" s="161">
        <v>0.29166666666666669</v>
      </c>
      <c r="E796" t="s">
        <v>71</v>
      </c>
      <c r="F796" t="s">
        <v>12131</v>
      </c>
      <c r="G796">
        <v>0</v>
      </c>
      <c r="H796" s="164">
        <v>6</v>
      </c>
      <c r="I796" s="165">
        <v>12711</v>
      </c>
      <c r="J796" s="165">
        <v>12728</v>
      </c>
      <c r="K796" t="s">
        <v>12128</v>
      </c>
      <c r="L796" t="s">
        <v>8129</v>
      </c>
      <c r="M796" t="s">
        <v>8129</v>
      </c>
      <c r="N796" t="s">
        <v>8257</v>
      </c>
      <c r="O796" t="s">
        <v>12126</v>
      </c>
      <c r="P796" s="1">
        <v>44099</v>
      </c>
    </row>
    <row r="797" spans="1:16" x14ac:dyDescent="0.25">
      <c r="A797" s="1">
        <v>44148</v>
      </c>
      <c r="B797" s="161">
        <v>0.29166666666666669</v>
      </c>
      <c r="C797" s="1">
        <v>44149</v>
      </c>
      <c r="D797" s="161">
        <v>0.29166666666666669</v>
      </c>
      <c r="E797" t="s">
        <v>9</v>
      </c>
      <c r="F797" t="s">
        <v>12129</v>
      </c>
      <c r="G797">
        <v>0</v>
      </c>
      <c r="H797" s="164">
        <v>4</v>
      </c>
      <c r="I797" s="165">
        <v>22604</v>
      </c>
      <c r="J797" s="165">
        <v>22604</v>
      </c>
      <c r="K797" t="s">
        <v>12188</v>
      </c>
      <c r="L797" t="s">
        <v>8129</v>
      </c>
      <c r="M797" t="s">
        <v>8129</v>
      </c>
      <c r="N797" t="s">
        <v>8257</v>
      </c>
      <c r="O797" t="s">
        <v>12126</v>
      </c>
      <c r="P797" s="1">
        <v>44099</v>
      </c>
    </row>
    <row r="798" spans="1:16" x14ac:dyDescent="0.25">
      <c r="A798" s="1">
        <v>44148</v>
      </c>
      <c r="B798" s="161">
        <v>0.29166666666666669</v>
      </c>
      <c r="C798" s="1">
        <v>44149</v>
      </c>
      <c r="D798" s="161">
        <v>0.29166666666666669</v>
      </c>
      <c r="E798" t="s">
        <v>8158</v>
      </c>
      <c r="F798" t="s">
        <v>12133</v>
      </c>
      <c r="G798">
        <v>0</v>
      </c>
      <c r="H798" s="164">
        <v>2</v>
      </c>
      <c r="I798" s="165">
        <v>34324</v>
      </c>
      <c r="J798" s="165">
        <v>34324</v>
      </c>
      <c r="K798" t="s">
        <v>12188</v>
      </c>
      <c r="L798" t="s">
        <v>8129</v>
      </c>
      <c r="M798" t="s">
        <v>8129</v>
      </c>
      <c r="N798" t="s">
        <v>8257</v>
      </c>
      <c r="O798" t="s">
        <v>12126</v>
      </c>
      <c r="P798" s="1">
        <v>44099</v>
      </c>
    </row>
    <row r="799" spans="1:16" x14ac:dyDescent="0.25">
      <c r="A799" s="1">
        <v>44149</v>
      </c>
      <c r="B799" s="161">
        <v>0.29166666666666669</v>
      </c>
      <c r="C799" s="1">
        <v>44150</v>
      </c>
      <c r="D799" s="161">
        <v>0.29166666666666669</v>
      </c>
      <c r="E799" t="s">
        <v>8</v>
      </c>
      <c r="F799" t="s">
        <v>12153</v>
      </c>
      <c r="G799">
        <v>0</v>
      </c>
      <c r="H799" s="164">
        <v>6</v>
      </c>
      <c r="I799" s="165">
        <v>12728</v>
      </c>
      <c r="J799" s="165">
        <v>12814</v>
      </c>
      <c r="K799" t="s">
        <v>12128</v>
      </c>
      <c r="L799" t="s">
        <v>8129</v>
      </c>
      <c r="M799" t="s">
        <v>8129</v>
      </c>
      <c r="N799" t="s">
        <v>8257</v>
      </c>
      <c r="O799" t="s">
        <v>12126</v>
      </c>
      <c r="P799" s="1">
        <v>44099</v>
      </c>
    </row>
    <row r="800" spans="1:16" x14ac:dyDescent="0.25">
      <c r="A800" s="1">
        <v>44149</v>
      </c>
      <c r="B800" s="161">
        <v>0.29166666666666669</v>
      </c>
      <c r="C800" s="1">
        <v>44149</v>
      </c>
      <c r="D800" s="161">
        <v>0.79166666666666663</v>
      </c>
      <c r="E800" t="s">
        <v>68</v>
      </c>
      <c r="F800" t="s">
        <v>12137</v>
      </c>
      <c r="G800">
        <v>0</v>
      </c>
      <c r="H800" s="164">
        <v>6</v>
      </c>
      <c r="I800" s="165">
        <v>12728</v>
      </c>
      <c r="J800" s="165">
        <v>12774</v>
      </c>
      <c r="K800" t="s">
        <v>12128</v>
      </c>
      <c r="L800" t="s">
        <v>8129</v>
      </c>
      <c r="M800" t="s">
        <v>8129</v>
      </c>
      <c r="N800" t="s">
        <v>8257</v>
      </c>
      <c r="O800" t="s">
        <v>12126</v>
      </c>
      <c r="P800" s="1">
        <v>44099</v>
      </c>
    </row>
    <row r="801" spans="1:16" x14ac:dyDescent="0.25">
      <c r="A801" s="1">
        <v>44149</v>
      </c>
      <c r="B801" s="161">
        <v>0.29166666666666669</v>
      </c>
      <c r="C801" s="1">
        <v>44150</v>
      </c>
      <c r="D801" s="161">
        <v>0.29166666666666669</v>
      </c>
      <c r="E801" t="s">
        <v>10</v>
      </c>
      <c r="F801" t="s">
        <v>12150</v>
      </c>
      <c r="G801">
        <v>0</v>
      </c>
      <c r="H801" s="164">
        <v>4</v>
      </c>
      <c r="I801" s="165">
        <v>22604</v>
      </c>
      <c r="J801" s="165">
        <v>22644</v>
      </c>
      <c r="K801" t="s">
        <v>12125</v>
      </c>
      <c r="L801" t="s">
        <v>8129</v>
      </c>
      <c r="M801" t="s">
        <v>8129</v>
      </c>
      <c r="N801" t="s">
        <v>8257</v>
      </c>
      <c r="O801" t="s">
        <v>12126</v>
      </c>
      <c r="P801" s="1">
        <v>44099</v>
      </c>
    </row>
    <row r="802" spans="1:16" x14ac:dyDescent="0.25">
      <c r="A802" s="1">
        <v>44150</v>
      </c>
      <c r="B802" s="161">
        <v>0.29166666666666669</v>
      </c>
      <c r="C802" s="1">
        <v>44151</v>
      </c>
      <c r="D802" s="161">
        <v>0.29166666666666669</v>
      </c>
      <c r="E802" t="s">
        <v>71</v>
      </c>
      <c r="F802" t="s">
        <v>12131</v>
      </c>
      <c r="G802">
        <v>0</v>
      </c>
      <c r="H802" s="164">
        <v>6</v>
      </c>
      <c r="I802" s="165">
        <v>12814</v>
      </c>
      <c r="J802" s="165">
        <v>12939</v>
      </c>
      <c r="K802" t="s">
        <v>12196</v>
      </c>
      <c r="L802" t="s">
        <v>8129</v>
      </c>
      <c r="M802" t="s">
        <v>8129</v>
      </c>
      <c r="N802" t="s">
        <v>8257</v>
      </c>
      <c r="O802" t="s">
        <v>12126</v>
      </c>
      <c r="P802" s="1">
        <v>44099</v>
      </c>
    </row>
    <row r="803" spans="1:16" x14ac:dyDescent="0.25">
      <c r="A803" s="1">
        <v>44150</v>
      </c>
      <c r="B803" s="161">
        <v>0.29166666666666669</v>
      </c>
      <c r="C803" s="1">
        <v>44151</v>
      </c>
      <c r="D803" s="161">
        <v>0.29166666666666669</v>
      </c>
      <c r="E803" t="s">
        <v>9</v>
      </c>
      <c r="F803" t="s">
        <v>12129</v>
      </c>
      <c r="G803">
        <v>0</v>
      </c>
      <c r="H803" s="164">
        <v>4</v>
      </c>
      <c r="I803" s="165">
        <v>22644</v>
      </c>
      <c r="J803" s="165">
        <v>22694</v>
      </c>
      <c r="K803" t="s">
        <v>12141</v>
      </c>
      <c r="L803" t="s">
        <v>8129</v>
      </c>
      <c r="M803" t="s">
        <v>8129</v>
      </c>
      <c r="N803" t="s">
        <v>8257</v>
      </c>
      <c r="O803" t="s">
        <v>12126</v>
      </c>
      <c r="P803" s="1">
        <v>44099</v>
      </c>
    </row>
    <row r="804" spans="1:16" x14ac:dyDescent="0.25">
      <c r="A804" s="1">
        <v>44150</v>
      </c>
      <c r="B804" s="161">
        <v>0.29166666666666669</v>
      </c>
      <c r="C804" s="1">
        <v>44151</v>
      </c>
      <c r="D804" s="161">
        <v>0.29166666666666669</v>
      </c>
      <c r="E804" t="s">
        <v>73</v>
      </c>
      <c r="F804" t="s">
        <v>12145</v>
      </c>
      <c r="G804">
        <v>0</v>
      </c>
      <c r="H804" s="164">
        <v>2</v>
      </c>
      <c r="I804" s="165" t="s">
        <v>12188</v>
      </c>
      <c r="J804" s="165" t="s">
        <v>12188</v>
      </c>
      <c r="K804" t="s">
        <v>12188</v>
      </c>
      <c r="L804" t="s">
        <v>12262</v>
      </c>
      <c r="M804" t="s">
        <v>8129</v>
      </c>
      <c r="N804" t="s">
        <v>8257</v>
      </c>
      <c r="O804" t="s">
        <v>12240</v>
      </c>
      <c r="P804" s="1">
        <v>44099</v>
      </c>
    </row>
    <row r="805" spans="1:16" x14ac:dyDescent="0.25">
      <c r="A805" s="1">
        <v>44151</v>
      </c>
      <c r="B805" s="161">
        <v>0.29166666666666669</v>
      </c>
      <c r="C805" s="1">
        <v>44151</v>
      </c>
      <c r="D805" s="161">
        <v>0.29166666666666669</v>
      </c>
      <c r="E805" t="s">
        <v>62</v>
      </c>
      <c r="F805" t="s">
        <v>12191</v>
      </c>
      <c r="G805">
        <v>0</v>
      </c>
      <c r="H805" s="164">
        <v>4</v>
      </c>
      <c r="I805" s="165">
        <v>22694</v>
      </c>
      <c r="J805" s="165"/>
      <c r="K805" t="s">
        <v>12125</v>
      </c>
      <c r="L805" t="s">
        <v>12263</v>
      </c>
      <c r="M805" t="s">
        <v>8129</v>
      </c>
      <c r="N805" t="s">
        <v>8257</v>
      </c>
      <c r="O805" t="s">
        <v>12240</v>
      </c>
      <c r="P805" s="1">
        <v>44099</v>
      </c>
    </row>
    <row r="806" spans="1:16" x14ac:dyDescent="0.25">
      <c r="A806" s="1">
        <v>44152</v>
      </c>
      <c r="B806" s="161">
        <v>0.29166666666666669</v>
      </c>
      <c r="C806" s="1">
        <v>44153</v>
      </c>
      <c r="D806" s="161">
        <v>0.29166666666666669</v>
      </c>
      <c r="E806" t="s">
        <v>71</v>
      </c>
      <c r="F806" t="s">
        <v>12131</v>
      </c>
      <c r="G806">
        <v>0</v>
      </c>
      <c r="H806" s="164">
        <v>6</v>
      </c>
      <c r="I806" s="165">
        <v>13029</v>
      </c>
      <c r="J806" s="165">
        <v>13179</v>
      </c>
      <c r="K806" t="s">
        <v>12128</v>
      </c>
      <c r="L806" t="s">
        <v>8129</v>
      </c>
      <c r="M806" t="s">
        <v>8132</v>
      </c>
      <c r="N806" t="s">
        <v>8257</v>
      </c>
      <c r="O806" t="s">
        <v>12126</v>
      </c>
      <c r="P806" s="1">
        <v>44099</v>
      </c>
    </row>
    <row r="807" spans="1:16" x14ac:dyDescent="0.25">
      <c r="A807" s="1">
        <v>44152</v>
      </c>
      <c r="B807" s="161">
        <v>0.29166666666666669</v>
      </c>
      <c r="C807" s="1">
        <v>44153</v>
      </c>
      <c r="D807" s="161">
        <v>0.29166666666666669</v>
      </c>
      <c r="E807" t="s">
        <v>9</v>
      </c>
      <c r="F807" t="s">
        <v>12129</v>
      </c>
      <c r="G807">
        <v>0</v>
      </c>
      <c r="H807" s="164">
        <v>4</v>
      </c>
      <c r="I807" s="165">
        <v>22828</v>
      </c>
      <c r="J807" s="165">
        <v>22932</v>
      </c>
      <c r="K807" t="s">
        <v>12125</v>
      </c>
      <c r="L807" t="s">
        <v>8129</v>
      </c>
      <c r="M807" t="s">
        <v>8132</v>
      </c>
      <c r="N807" t="s">
        <v>8257</v>
      </c>
      <c r="O807" t="s">
        <v>12126</v>
      </c>
      <c r="P807" s="1">
        <v>44099</v>
      </c>
    </row>
    <row r="808" spans="1:16" x14ac:dyDescent="0.25">
      <c r="A808" s="1">
        <v>44152</v>
      </c>
      <c r="B808" s="161">
        <v>0.29166666666666669</v>
      </c>
      <c r="C808" s="1">
        <v>44153</v>
      </c>
      <c r="D808" s="161">
        <v>0.29166666666666669</v>
      </c>
      <c r="E808" t="s">
        <v>73</v>
      </c>
      <c r="F808" t="s">
        <v>12145</v>
      </c>
      <c r="G808">
        <v>0</v>
      </c>
      <c r="H808" s="164">
        <v>2</v>
      </c>
      <c r="I808" s="165" t="s">
        <v>12188</v>
      </c>
      <c r="J808" s="165" t="s">
        <v>12188</v>
      </c>
      <c r="K808" t="s">
        <v>12128</v>
      </c>
      <c r="L808" t="s">
        <v>8129</v>
      </c>
      <c r="M808" t="s">
        <v>8129</v>
      </c>
      <c r="N808" t="s">
        <v>8257</v>
      </c>
      <c r="O808" t="s">
        <v>12126</v>
      </c>
      <c r="P808" s="1">
        <v>44099</v>
      </c>
    </row>
    <row r="809" spans="1:16" x14ac:dyDescent="0.25">
      <c r="A809" s="1">
        <v>44153</v>
      </c>
      <c r="B809" s="161">
        <v>0.29166666666666669</v>
      </c>
      <c r="C809" s="1">
        <v>44153</v>
      </c>
      <c r="D809" s="161">
        <v>0.79166666666666663</v>
      </c>
      <c r="E809" t="s">
        <v>16</v>
      </c>
      <c r="F809" t="s">
        <v>12130</v>
      </c>
      <c r="G809">
        <v>0</v>
      </c>
      <c r="H809" s="164">
        <v>4</v>
      </c>
      <c r="I809" s="165">
        <v>22932</v>
      </c>
      <c r="J809" s="165">
        <v>22932</v>
      </c>
      <c r="K809" t="s">
        <v>12175</v>
      </c>
      <c r="L809" t="s">
        <v>8129</v>
      </c>
      <c r="M809" t="s">
        <v>8129</v>
      </c>
      <c r="N809" t="s">
        <v>8257</v>
      </c>
      <c r="O809" t="s">
        <v>12126</v>
      </c>
      <c r="P809" s="1">
        <v>44099</v>
      </c>
    </row>
    <row r="810" spans="1:16" x14ac:dyDescent="0.25">
      <c r="A810" s="1">
        <v>44153</v>
      </c>
      <c r="B810" s="161">
        <v>0.29166666666666669</v>
      </c>
      <c r="C810" s="1">
        <v>44154</v>
      </c>
      <c r="D810" s="161">
        <v>0.29166666666666669</v>
      </c>
      <c r="E810" t="s">
        <v>10</v>
      </c>
      <c r="F810" t="s">
        <v>12150</v>
      </c>
      <c r="G810">
        <v>0</v>
      </c>
      <c r="H810" s="164">
        <v>6</v>
      </c>
      <c r="I810" s="165">
        <v>13179</v>
      </c>
      <c r="J810" s="165">
        <v>13233</v>
      </c>
      <c r="K810" t="s">
        <v>12128</v>
      </c>
      <c r="L810" t="s">
        <v>8129</v>
      </c>
      <c r="M810" t="s">
        <v>8129</v>
      </c>
      <c r="N810" t="s">
        <v>8257</v>
      </c>
      <c r="O810" t="s">
        <v>12126</v>
      </c>
      <c r="P810" s="1">
        <v>44099</v>
      </c>
    </row>
    <row r="811" spans="1:16" x14ac:dyDescent="0.25">
      <c r="A811" s="1">
        <v>44153</v>
      </c>
      <c r="B811" s="161">
        <v>0.79166666666666663</v>
      </c>
      <c r="C811" s="1">
        <v>44154</v>
      </c>
      <c r="D811" s="161">
        <v>0.29166666666666669</v>
      </c>
      <c r="E811" t="s">
        <v>8158</v>
      </c>
      <c r="F811" t="s">
        <v>12133</v>
      </c>
      <c r="G811">
        <v>0</v>
      </c>
      <c r="H811" s="164">
        <v>4</v>
      </c>
      <c r="I811" s="165">
        <v>22932</v>
      </c>
      <c r="J811" s="165">
        <v>22932</v>
      </c>
      <c r="K811" t="s">
        <v>12128</v>
      </c>
      <c r="L811" t="s">
        <v>8129</v>
      </c>
      <c r="M811" t="s">
        <v>8129</v>
      </c>
      <c r="N811" t="s">
        <v>8257</v>
      </c>
      <c r="O811" t="s">
        <v>12126</v>
      </c>
      <c r="P811" s="1">
        <v>44099</v>
      </c>
    </row>
    <row r="812" spans="1:16" x14ac:dyDescent="0.25">
      <c r="A812" s="1">
        <v>44154</v>
      </c>
      <c r="B812" s="161">
        <v>0.29166666666666669</v>
      </c>
      <c r="C812" s="1">
        <v>44155</v>
      </c>
      <c r="D812" s="161">
        <v>0.29166666666666669</v>
      </c>
      <c r="E812" t="s">
        <v>9</v>
      </c>
      <c r="F812" t="s">
        <v>12129</v>
      </c>
      <c r="G812">
        <v>0</v>
      </c>
      <c r="H812" s="164">
        <v>6</v>
      </c>
      <c r="I812" s="165">
        <v>13233</v>
      </c>
      <c r="J812" s="165">
        <v>13289</v>
      </c>
      <c r="K812" t="s">
        <v>12128</v>
      </c>
      <c r="L812" t="s">
        <v>8129</v>
      </c>
      <c r="M812" t="s">
        <v>8129</v>
      </c>
      <c r="N812" t="s">
        <v>8257</v>
      </c>
      <c r="O812" t="s">
        <v>12126</v>
      </c>
      <c r="P812" s="1">
        <v>44099</v>
      </c>
    </row>
    <row r="813" spans="1:16" x14ac:dyDescent="0.25">
      <c r="A813" s="1">
        <v>44154</v>
      </c>
      <c r="B813" s="161">
        <v>0.29166666666666669</v>
      </c>
      <c r="C813" s="1">
        <v>44155</v>
      </c>
      <c r="D813" s="161">
        <v>0.29166666666666669</v>
      </c>
      <c r="E813" t="s">
        <v>8158</v>
      </c>
      <c r="F813" t="s">
        <v>12133</v>
      </c>
      <c r="G813">
        <v>0</v>
      </c>
      <c r="H813" s="164">
        <v>4</v>
      </c>
      <c r="I813" s="165">
        <v>22932</v>
      </c>
      <c r="J813" s="165">
        <v>22932</v>
      </c>
      <c r="K813" t="s">
        <v>12125</v>
      </c>
      <c r="L813" t="s">
        <v>8129</v>
      </c>
      <c r="M813" t="s">
        <v>8129</v>
      </c>
      <c r="N813" t="s">
        <v>8257</v>
      </c>
      <c r="O813" t="s">
        <v>12126</v>
      </c>
      <c r="P813" s="1">
        <v>44099</v>
      </c>
    </row>
    <row r="814" spans="1:16" x14ac:dyDescent="0.25">
      <c r="A814" s="1">
        <v>44154</v>
      </c>
      <c r="B814" s="161">
        <v>0.29166666666666669</v>
      </c>
      <c r="C814" s="1">
        <v>44155</v>
      </c>
      <c r="D814" s="161">
        <v>0.29166666666666669</v>
      </c>
      <c r="E814" t="s">
        <v>71</v>
      </c>
      <c r="F814" t="s">
        <v>12131</v>
      </c>
      <c r="G814">
        <v>0</v>
      </c>
      <c r="H814" s="164">
        <v>2</v>
      </c>
      <c r="I814" s="165" t="s">
        <v>12188</v>
      </c>
      <c r="J814" s="165" t="s">
        <v>12188</v>
      </c>
      <c r="K814" t="s">
        <v>12188</v>
      </c>
      <c r="L814" t="s">
        <v>8129</v>
      </c>
      <c r="M814" t="s">
        <v>8129</v>
      </c>
      <c r="N814" t="s">
        <v>8257</v>
      </c>
      <c r="O814" t="s">
        <v>12126</v>
      </c>
      <c r="P814" s="1">
        <v>44099</v>
      </c>
    </row>
    <row r="815" spans="1:16" x14ac:dyDescent="0.25">
      <c r="A815" s="1">
        <v>44155</v>
      </c>
      <c r="B815" s="161">
        <v>0.29166666666666669</v>
      </c>
      <c r="C815" s="1">
        <v>44155</v>
      </c>
      <c r="D815" s="161">
        <v>0.29166666666666669</v>
      </c>
      <c r="E815" t="s">
        <v>62</v>
      </c>
      <c r="F815" t="s">
        <v>12191</v>
      </c>
      <c r="G815">
        <v>0</v>
      </c>
      <c r="H815" s="164">
        <v>6</v>
      </c>
      <c r="I815" s="165">
        <v>13320</v>
      </c>
      <c r="J815" s="165">
        <v>13345</v>
      </c>
      <c r="K815" t="s">
        <v>12128</v>
      </c>
      <c r="L815" t="s">
        <v>8129</v>
      </c>
      <c r="M815" t="s">
        <v>8129</v>
      </c>
      <c r="N815" t="s">
        <v>8257</v>
      </c>
      <c r="O815" t="s">
        <v>12126</v>
      </c>
      <c r="P815" s="1">
        <v>44099</v>
      </c>
    </row>
    <row r="816" spans="1:16" x14ac:dyDescent="0.25">
      <c r="A816" s="1">
        <v>44156</v>
      </c>
      <c r="B816" s="161">
        <v>0.29166666666666669</v>
      </c>
      <c r="C816" s="1">
        <v>44157</v>
      </c>
      <c r="D816" s="161">
        <v>0.29166666666666669</v>
      </c>
      <c r="E816" t="s">
        <v>23</v>
      </c>
      <c r="F816" t="s">
        <v>12136</v>
      </c>
      <c r="G816">
        <v>0</v>
      </c>
      <c r="H816" s="164">
        <v>4</v>
      </c>
      <c r="I816" s="165">
        <v>22932</v>
      </c>
      <c r="J816" s="165">
        <v>23015</v>
      </c>
      <c r="K816" t="s">
        <v>12125</v>
      </c>
      <c r="L816" t="s">
        <v>8129</v>
      </c>
      <c r="M816" t="s">
        <v>8129</v>
      </c>
      <c r="N816" t="s">
        <v>8257</v>
      </c>
      <c r="O816" t="s">
        <v>12126</v>
      </c>
      <c r="P816" s="1">
        <v>44099</v>
      </c>
    </row>
    <row r="817" spans="1:16" x14ac:dyDescent="0.25">
      <c r="A817" s="1">
        <v>44156</v>
      </c>
      <c r="B817" s="161">
        <v>0.29166666666666669</v>
      </c>
      <c r="C817" s="1">
        <v>44157</v>
      </c>
      <c r="D817" s="161">
        <v>0.29166666666666669</v>
      </c>
      <c r="E817" t="s">
        <v>9</v>
      </c>
      <c r="F817" t="s">
        <v>12129</v>
      </c>
      <c r="G817">
        <v>0</v>
      </c>
      <c r="H817" s="164">
        <v>6</v>
      </c>
      <c r="I817" s="165">
        <v>13345</v>
      </c>
      <c r="J817" s="165">
        <v>13359</v>
      </c>
      <c r="K817" t="s">
        <v>12128</v>
      </c>
      <c r="L817" t="s">
        <v>8129</v>
      </c>
      <c r="M817" t="s">
        <v>8129</v>
      </c>
      <c r="N817" t="s">
        <v>8257</v>
      </c>
      <c r="O817" t="s">
        <v>12126</v>
      </c>
      <c r="P817" s="1">
        <v>44099</v>
      </c>
    </row>
    <row r="818" spans="1:16" x14ac:dyDescent="0.25">
      <c r="A818" s="1">
        <v>44157</v>
      </c>
      <c r="B818" s="161">
        <v>0.29166666666666669</v>
      </c>
      <c r="C818" s="1">
        <v>44157</v>
      </c>
      <c r="D818" s="161">
        <v>0.79166666666666663</v>
      </c>
      <c r="E818" t="s">
        <v>19</v>
      </c>
      <c r="F818" t="s">
        <v>12124</v>
      </c>
      <c r="G818">
        <v>0</v>
      </c>
      <c r="H818" s="164">
        <v>6</v>
      </c>
      <c r="I818" s="165">
        <v>13359</v>
      </c>
      <c r="J818" s="165">
        <v>13359</v>
      </c>
      <c r="K818" t="s">
        <v>12128</v>
      </c>
      <c r="L818" t="s">
        <v>8129</v>
      </c>
      <c r="M818" t="s">
        <v>8129</v>
      </c>
      <c r="N818" t="s">
        <v>8257</v>
      </c>
      <c r="O818" t="s">
        <v>12126</v>
      </c>
      <c r="P818" s="1">
        <v>44099</v>
      </c>
    </row>
    <row r="819" spans="1:16" x14ac:dyDescent="0.25">
      <c r="A819" s="1">
        <v>44157</v>
      </c>
      <c r="B819" s="161">
        <v>0.29166666666666669</v>
      </c>
      <c r="C819" s="1">
        <v>44158</v>
      </c>
      <c r="D819" s="161">
        <v>0.29166666666666669</v>
      </c>
      <c r="E819" t="s">
        <v>30</v>
      </c>
      <c r="F819" t="s">
        <v>12201</v>
      </c>
      <c r="G819">
        <v>0</v>
      </c>
      <c r="H819" s="164">
        <v>4</v>
      </c>
      <c r="I819" s="165">
        <v>23015</v>
      </c>
      <c r="J819" s="165">
        <v>23132</v>
      </c>
      <c r="K819" t="s">
        <v>12125</v>
      </c>
      <c r="L819" t="s">
        <v>8129</v>
      </c>
      <c r="M819" t="s">
        <v>8129</v>
      </c>
      <c r="N819" t="s">
        <v>8257</v>
      </c>
      <c r="O819" t="s">
        <v>12126</v>
      </c>
      <c r="P819" s="1">
        <v>44099</v>
      </c>
    </row>
    <row r="820" spans="1:16" x14ac:dyDescent="0.25">
      <c r="A820" s="1">
        <v>44157</v>
      </c>
      <c r="B820" s="161">
        <v>0.29166666666666669</v>
      </c>
      <c r="C820" s="1">
        <v>44158</v>
      </c>
      <c r="D820" s="161">
        <v>0.29166666666666669</v>
      </c>
      <c r="E820" t="s">
        <v>72</v>
      </c>
      <c r="F820" t="s">
        <v>12135</v>
      </c>
      <c r="G820">
        <v>0</v>
      </c>
      <c r="H820" s="164"/>
      <c r="I820" s="165"/>
      <c r="J820" s="165"/>
      <c r="L820" t="s">
        <v>12250</v>
      </c>
      <c r="N820" t="s">
        <v>8257</v>
      </c>
      <c r="O820" t="s">
        <v>12250</v>
      </c>
      <c r="P820" s="1">
        <v>44099</v>
      </c>
    </row>
    <row r="821" spans="1:16" x14ac:dyDescent="0.25">
      <c r="A821" s="1">
        <v>44158</v>
      </c>
      <c r="B821" s="161">
        <v>0.29166666666666669</v>
      </c>
      <c r="C821" s="1">
        <v>44159</v>
      </c>
      <c r="D821" s="161">
        <v>0.29166666666666669</v>
      </c>
      <c r="E821" t="s">
        <v>8158</v>
      </c>
      <c r="F821" t="s">
        <v>12133</v>
      </c>
      <c r="G821">
        <v>0</v>
      </c>
      <c r="H821" s="164">
        <v>6</v>
      </c>
      <c r="I821" s="165">
        <v>13359</v>
      </c>
      <c r="J821" s="165">
        <v>13359</v>
      </c>
      <c r="K821" t="s">
        <v>12188</v>
      </c>
      <c r="L821" t="s">
        <v>8129</v>
      </c>
      <c r="M821" t="s">
        <v>8129</v>
      </c>
      <c r="N821" t="s">
        <v>8257</v>
      </c>
      <c r="O821" t="s">
        <v>12126</v>
      </c>
      <c r="P821" s="1">
        <v>44099</v>
      </c>
    </row>
    <row r="822" spans="1:16" x14ac:dyDescent="0.25">
      <c r="A822" s="1">
        <v>44158</v>
      </c>
      <c r="B822" s="161">
        <v>0.29166666666666669</v>
      </c>
      <c r="C822" s="1">
        <v>44159</v>
      </c>
      <c r="D822" s="161">
        <v>0.29166666666666669</v>
      </c>
      <c r="E822" t="s">
        <v>73</v>
      </c>
      <c r="F822" t="s">
        <v>12145</v>
      </c>
      <c r="G822">
        <v>0</v>
      </c>
      <c r="H822" s="164">
        <v>4</v>
      </c>
      <c r="I822" s="165">
        <v>23132</v>
      </c>
      <c r="J822" s="165">
        <v>23132</v>
      </c>
      <c r="K822" t="s">
        <v>12188</v>
      </c>
      <c r="L822" t="s">
        <v>12264</v>
      </c>
      <c r="M822" t="s">
        <v>8129</v>
      </c>
      <c r="N822" t="s">
        <v>8257</v>
      </c>
      <c r="O822" t="s">
        <v>12240</v>
      </c>
      <c r="P822" s="1">
        <v>44099</v>
      </c>
    </row>
    <row r="823" spans="1:16" x14ac:dyDescent="0.25">
      <c r="A823" s="1">
        <v>44158</v>
      </c>
      <c r="B823" s="161">
        <v>0.29166666666666669</v>
      </c>
      <c r="C823" s="1">
        <v>44159</v>
      </c>
      <c r="D823" s="161">
        <v>0.29166666666666669</v>
      </c>
      <c r="E823" t="s">
        <v>71</v>
      </c>
      <c r="F823" t="s">
        <v>12131</v>
      </c>
      <c r="G823">
        <v>0</v>
      </c>
      <c r="H823" s="164">
        <v>3</v>
      </c>
      <c r="I823" s="165">
        <v>25805</v>
      </c>
      <c r="J823" s="165">
        <v>25812</v>
      </c>
      <c r="K823" t="s">
        <v>12245</v>
      </c>
      <c r="L823" t="s">
        <v>8129</v>
      </c>
      <c r="M823" t="s">
        <v>8129</v>
      </c>
      <c r="N823" t="s">
        <v>8257</v>
      </c>
      <c r="O823" t="s">
        <v>12126</v>
      </c>
      <c r="P823" s="1">
        <v>44099</v>
      </c>
    </row>
    <row r="824" spans="1:16" x14ac:dyDescent="0.25">
      <c r="A824" s="1">
        <v>44160</v>
      </c>
      <c r="B824" s="161">
        <v>0.29166666666666669</v>
      </c>
      <c r="C824" s="1">
        <v>44161</v>
      </c>
      <c r="D824" s="161">
        <v>0.29166666666666669</v>
      </c>
      <c r="E824" t="s">
        <v>9</v>
      </c>
      <c r="F824" t="s">
        <v>12129</v>
      </c>
      <c r="G824">
        <v>0</v>
      </c>
      <c r="H824" s="164">
        <v>6</v>
      </c>
      <c r="I824" s="165">
        <v>13503</v>
      </c>
      <c r="J824" s="165">
        <v>13538</v>
      </c>
      <c r="K824" t="s">
        <v>12128</v>
      </c>
      <c r="L824" t="s">
        <v>8129</v>
      </c>
      <c r="M824" t="s">
        <v>8129</v>
      </c>
      <c r="N824" t="s">
        <v>8257</v>
      </c>
      <c r="O824" t="s">
        <v>12126</v>
      </c>
      <c r="P824" s="1">
        <v>44099</v>
      </c>
    </row>
    <row r="825" spans="1:16" x14ac:dyDescent="0.25">
      <c r="A825" s="1">
        <v>44160</v>
      </c>
      <c r="B825" s="161">
        <v>0.29166666666666669</v>
      </c>
      <c r="C825" s="1">
        <v>44161</v>
      </c>
      <c r="D825" s="161">
        <v>0.29166666666666669</v>
      </c>
      <c r="E825" t="s">
        <v>8158</v>
      </c>
      <c r="F825" t="s">
        <v>12133</v>
      </c>
      <c r="G825">
        <v>0</v>
      </c>
      <c r="H825" s="164">
        <v>3</v>
      </c>
      <c r="I825" s="165">
        <v>25875</v>
      </c>
      <c r="J825" s="165">
        <v>25884</v>
      </c>
      <c r="K825" t="s">
        <v>12188</v>
      </c>
      <c r="L825" t="s">
        <v>8129</v>
      </c>
      <c r="M825" t="s">
        <v>8129</v>
      </c>
      <c r="N825" t="s">
        <v>8257</v>
      </c>
      <c r="O825" t="s">
        <v>12126</v>
      </c>
      <c r="P825" s="1">
        <v>44099</v>
      </c>
    </row>
    <row r="826" spans="1:16" x14ac:dyDescent="0.25">
      <c r="A826" s="1">
        <v>44160</v>
      </c>
      <c r="B826" s="161">
        <v>0.29166666666666669</v>
      </c>
      <c r="C826" s="1">
        <v>44161</v>
      </c>
      <c r="D826" s="161">
        <v>0.29166666666666669</v>
      </c>
      <c r="E826" t="s">
        <v>71</v>
      </c>
      <c r="F826" t="s">
        <v>12131</v>
      </c>
      <c r="G826">
        <v>0</v>
      </c>
      <c r="H826" s="164">
        <v>4</v>
      </c>
      <c r="I826" s="165">
        <v>23132</v>
      </c>
      <c r="J826" s="165">
        <v>23162</v>
      </c>
      <c r="K826" t="s">
        <v>12125</v>
      </c>
      <c r="L826" t="s">
        <v>8129</v>
      </c>
      <c r="M826" t="s">
        <v>8132</v>
      </c>
      <c r="N826" t="s">
        <v>8257</v>
      </c>
      <c r="O826" t="s">
        <v>12126</v>
      </c>
      <c r="P826" s="1">
        <v>44099</v>
      </c>
    </row>
    <row r="827" spans="1:16" x14ac:dyDescent="0.25">
      <c r="A827" s="1">
        <v>44161</v>
      </c>
      <c r="B827" s="161">
        <v>0.29166666666666669</v>
      </c>
      <c r="C827" s="1">
        <v>44162</v>
      </c>
      <c r="D827" s="161">
        <v>0.29166666666666669</v>
      </c>
      <c r="E827" t="s">
        <v>72</v>
      </c>
      <c r="F827" t="s">
        <v>12135</v>
      </c>
      <c r="G827">
        <v>0</v>
      </c>
      <c r="H827" s="164">
        <v>3</v>
      </c>
      <c r="I827" s="165">
        <v>25884</v>
      </c>
      <c r="J827" s="165">
        <v>25884</v>
      </c>
      <c r="K827" t="s">
        <v>12188</v>
      </c>
      <c r="L827" t="s">
        <v>8129</v>
      </c>
      <c r="M827" t="s">
        <v>8129</v>
      </c>
      <c r="N827" t="s">
        <v>8257</v>
      </c>
      <c r="O827" t="s">
        <v>12126</v>
      </c>
      <c r="P827" s="1">
        <v>44163</v>
      </c>
    </row>
    <row r="828" spans="1:16" x14ac:dyDescent="0.25">
      <c r="A828" s="1">
        <v>44161</v>
      </c>
      <c r="B828" s="161">
        <v>0.29166666666666669</v>
      </c>
      <c r="C828" s="1">
        <v>44162</v>
      </c>
      <c r="D828" s="161">
        <v>0.29166666666666669</v>
      </c>
      <c r="E828" t="s">
        <v>10</v>
      </c>
      <c r="F828" t="s">
        <v>12150</v>
      </c>
      <c r="G828">
        <v>0</v>
      </c>
      <c r="H828" s="164">
        <v>4</v>
      </c>
      <c r="I828" s="165">
        <v>23162</v>
      </c>
      <c r="J828" s="165">
        <v>23233</v>
      </c>
      <c r="K828" t="s">
        <v>12125</v>
      </c>
      <c r="L828" t="s">
        <v>8129</v>
      </c>
      <c r="M828" t="s">
        <v>8129</v>
      </c>
      <c r="N828" t="s">
        <v>8257</v>
      </c>
      <c r="O828" t="s">
        <v>12126</v>
      </c>
      <c r="P828" s="1">
        <v>44163</v>
      </c>
    </row>
    <row r="829" spans="1:16" x14ac:dyDescent="0.25">
      <c r="A829" s="1">
        <v>44161</v>
      </c>
      <c r="B829" s="161">
        <v>0.29166666666666669</v>
      </c>
      <c r="C829" s="1">
        <v>44162</v>
      </c>
      <c r="D829" s="161">
        <v>0.29166666666666669</v>
      </c>
      <c r="E829" t="s">
        <v>7</v>
      </c>
      <c r="F829" t="s">
        <v>12134</v>
      </c>
      <c r="G829">
        <v>0</v>
      </c>
      <c r="H829" s="164">
        <v>6</v>
      </c>
      <c r="I829" s="165">
        <v>13538</v>
      </c>
      <c r="J829" s="165">
        <v>13564</v>
      </c>
      <c r="K829" t="s">
        <v>12128</v>
      </c>
      <c r="L829" t="s">
        <v>8129</v>
      </c>
      <c r="M829" t="s">
        <v>8129</v>
      </c>
      <c r="N829" t="s">
        <v>8257</v>
      </c>
      <c r="O829" t="s">
        <v>12126</v>
      </c>
      <c r="P829" s="1">
        <v>44163</v>
      </c>
    </row>
    <row r="830" spans="1:16" x14ac:dyDescent="0.25">
      <c r="A830" s="1" t="s">
        <v>12265</v>
      </c>
      <c r="B830" s="161">
        <v>0.79166666666666663</v>
      </c>
      <c r="C830" s="1">
        <v>44162</v>
      </c>
      <c r="D830" s="161">
        <v>0.29166666666666669</v>
      </c>
      <c r="E830" t="s">
        <v>8158</v>
      </c>
      <c r="F830" t="s">
        <v>12133</v>
      </c>
      <c r="G830">
        <v>0</v>
      </c>
      <c r="H830" s="164">
        <v>3</v>
      </c>
      <c r="I830" s="165">
        <v>25884</v>
      </c>
      <c r="J830" s="165">
        <v>25887</v>
      </c>
      <c r="K830" t="s">
        <v>12188</v>
      </c>
      <c r="L830" t="s">
        <v>8129</v>
      </c>
      <c r="M830" t="s">
        <v>8129</v>
      </c>
      <c r="N830" t="s">
        <v>8257</v>
      </c>
      <c r="O830" t="s">
        <v>12126</v>
      </c>
      <c r="P830" s="1">
        <v>44163</v>
      </c>
    </row>
    <row r="831" spans="1:16" x14ac:dyDescent="0.25">
      <c r="A831" s="1">
        <v>44162</v>
      </c>
      <c r="B831" s="161">
        <v>0.29166666666666669</v>
      </c>
      <c r="C831" s="1">
        <v>44163</v>
      </c>
      <c r="D831" s="161">
        <v>0.29166666666666669</v>
      </c>
      <c r="E831" t="s">
        <v>9</v>
      </c>
      <c r="F831" t="s">
        <v>12129</v>
      </c>
      <c r="G831">
        <v>0</v>
      </c>
      <c r="H831" s="164">
        <v>4</v>
      </c>
      <c r="I831" s="165">
        <v>23233</v>
      </c>
      <c r="J831" s="165">
        <v>23379</v>
      </c>
      <c r="K831" t="s">
        <v>12141</v>
      </c>
      <c r="L831" t="s">
        <v>8129</v>
      </c>
      <c r="M831" t="s">
        <v>8129</v>
      </c>
      <c r="N831" t="s">
        <v>8257</v>
      </c>
      <c r="O831" t="s">
        <v>12126</v>
      </c>
      <c r="P831" s="1">
        <v>44163</v>
      </c>
    </row>
    <row r="832" spans="1:16" x14ac:dyDescent="0.25">
      <c r="A832" s="1">
        <v>44162</v>
      </c>
      <c r="B832" s="161">
        <v>0.29166666666666669</v>
      </c>
      <c r="C832" s="1">
        <v>44163</v>
      </c>
      <c r="D832" s="161">
        <v>0.29166666666666669</v>
      </c>
      <c r="E832" t="s">
        <v>71</v>
      </c>
      <c r="F832" t="s">
        <v>12131</v>
      </c>
      <c r="G832">
        <v>0</v>
      </c>
      <c r="H832" s="164">
        <v>6</v>
      </c>
      <c r="I832" s="165">
        <v>13564</v>
      </c>
      <c r="J832" s="165" t="s">
        <v>12266</v>
      </c>
      <c r="K832" t="s">
        <v>12267</v>
      </c>
      <c r="L832" t="s">
        <v>8129</v>
      </c>
      <c r="M832" t="s">
        <v>8129</v>
      </c>
      <c r="N832" t="s">
        <v>8257</v>
      </c>
      <c r="O832" t="s">
        <v>12126</v>
      </c>
      <c r="P832" s="1">
        <v>44163</v>
      </c>
    </row>
    <row r="833" spans="1:16" x14ac:dyDescent="0.25">
      <c r="A833" s="1">
        <v>44162</v>
      </c>
      <c r="B833" s="161">
        <v>0.29166666666666669</v>
      </c>
      <c r="C833" s="1">
        <v>44163</v>
      </c>
      <c r="D833" s="161">
        <v>0.29166666666666669</v>
      </c>
      <c r="E833" t="s">
        <v>73</v>
      </c>
      <c r="F833" t="s">
        <v>12145</v>
      </c>
      <c r="G833">
        <v>0</v>
      </c>
      <c r="H833" s="164">
        <v>3</v>
      </c>
      <c r="I833" s="165">
        <v>25887</v>
      </c>
      <c r="J833" s="165">
        <v>25948</v>
      </c>
      <c r="K833" t="s">
        <v>12245</v>
      </c>
      <c r="L833" t="s">
        <v>8129</v>
      </c>
      <c r="M833" t="s">
        <v>8129</v>
      </c>
      <c r="N833" t="s">
        <v>8257</v>
      </c>
      <c r="O833" t="s">
        <v>12126</v>
      </c>
      <c r="P833" s="1">
        <v>44163</v>
      </c>
    </row>
    <row r="834" spans="1:16" x14ac:dyDescent="0.25">
      <c r="A834" s="1">
        <v>44163</v>
      </c>
      <c r="B834" s="161">
        <v>0.29166666666666669</v>
      </c>
      <c r="C834" s="1">
        <v>44164</v>
      </c>
      <c r="D834" s="161">
        <v>0.29166666666666669</v>
      </c>
      <c r="E834" t="s">
        <v>7</v>
      </c>
      <c r="F834" t="s">
        <v>12134</v>
      </c>
      <c r="G834">
        <v>0</v>
      </c>
      <c r="H834" s="164">
        <v>6</v>
      </c>
      <c r="I834" s="165">
        <v>13663</v>
      </c>
      <c r="J834" s="165">
        <v>13758</v>
      </c>
      <c r="K834" t="s">
        <v>12128</v>
      </c>
      <c r="L834" t="s">
        <v>8129</v>
      </c>
      <c r="M834" t="s">
        <v>8129</v>
      </c>
      <c r="N834" t="s">
        <v>8257</v>
      </c>
      <c r="O834" t="s">
        <v>12126</v>
      </c>
      <c r="P834" s="1">
        <v>44172</v>
      </c>
    </row>
    <row r="835" spans="1:16" x14ac:dyDescent="0.25">
      <c r="A835" s="1">
        <v>44163</v>
      </c>
      <c r="B835" s="161">
        <v>0.29166666666666669</v>
      </c>
      <c r="C835" s="1">
        <v>44164</v>
      </c>
      <c r="D835" s="161">
        <v>0.29166666666666669</v>
      </c>
      <c r="E835" t="s">
        <v>10</v>
      </c>
      <c r="F835" t="s">
        <v>12150</v>
      </c>
      <c r="G835">
        <v>0</v>
      </c>
      <c r="H835" s="164">
        <v>4</v>
      </c>
      <c r="I835" s="165">
        <v>23379</v>
      </c>
      <c r="J835" s="165">
        <v>23415</v>
      </c>
      <c r="K835" t="s">
        <v>12125</v>
      </c>
      <c r="L835" t="s">
        <v>8129</v>
      </c>
      <c r="M835" t="s">
        <v>8129</v>
      </c>
      <c r="N835" t="s">
        <v>8257</v>
      </c>
      <c r="O835" t="s">
        <v>12126</v>
      </c>
      <c r="P835" s="1">
        <v>44172</v>
      </c>
    </row>
    <row r="836" spans="1:16" x14ac:dyDescent="0.25">
      <c r="A836" s="1">
        <v>44163</v>
      </c>
      <c r="B836" s="161">
        <v>0.29166666666666669</v>
      </c>
      <c r="C836" s="1">
        <v>44164</v>
      </c>
      <c r="D836" s="161">
        <v>0.29166666666666669</v>
      </c>
      <c r="E836" t="s">
        <v>62</v>
      </c>
      <c r="F836" t="s">
        <v>12191</v>
      </c>
      <c r="G836">
        <v>0</v>
      </c>
      <c r="H836" s="164">
        <v>3</v>
      </c>
      <c r="I836" s="165">
        <v>25948</v>
      </c>
      <c r="J836" s="165">
        <v>25948</v>
      </c>
      <c r="K836" t="s">
        <v>12128</v>
      </c>
      <c r="L836" t="s">
        <v>8129</v>
      </c>
      <c r="M836" t="s">
        <v>8129</v>
      </c>
      <c r="N836" t="s">
        <v>8257</v>
      </c>
      <c r="O836" t="s">
        <v>12126</v>
      </c>
      <c r="P836" s="1">
        <v>44172</v>
      </c>
    </row>
    <row r="837" spans="1:16" x14ac:dyDescent="0.25">
      <c r="A837" s="1">
        <v>44164</v>
      </c>
      <c r="B837" s="161">
        <v>0.29166666666666669</v>
      </c>
      <c r="C837" s="1">
        <v>44165</v>
      </c>
      <c r="D837" s="161">
        <v>0.29166666666666669</v>
      </c>
      <c r="E837" t="s">
        <v>8158</v>
      </c>
      <c r="F837" t="s">
        <v>12133</v>
      </c>
      <c r="G837">
        <v>0</v>
      </c>
      <c r="H837" s="164">
        <v>6</v>
      </c>
      <c r="I837" s="165">
        <v>13758</v>
      </c>
      <c r="J837" s="165">
        <v>13868</v>
      </c>
      <c r="K837" t="s">
        <v>12125</v>
      </c>
      <c r="L837" t="s">
        <v>8129</v>
      </c>
      <c r="M837" t="s">
        <v>8129</v>
      </c>
      <c r="N837" t="s">
        <v>8257</v>
      </c>
      <c r="O837" t="s">
        <v>12126</v>
      </c>
      <c r="P837" s="1">
        <v>44172</v>
      </c>
    </row>
    <row r="838" spans="1:16" x14ac:dyDescent="0.25">
      <c r="A838" s="1">
        <v>44164</v>
      </c>
      <c r="B838" s="161">
        <v>0.29166666666666669</v>
      </c>
      <c r="C838" s="1">
        <v>44165</v>
      </c>
      <c r="D838" s="161">
        <v>0.29166666666666669</v>
      </c>
      <c r="E838" t="s">
        <v>9</v>
      </c>
      <c r="F838" t="s">
        <v>12129</v>
      </c>
      <c r="G838">
        <v>0</v>
      </c>
      <c r="H838" s="164">
        <v>4</v>
      </c>
      <c r="I838" s="165">
        <v>23415</v>
      </c>
      <c r="J838" s="165">
        <v>23597</v>
      </c>
      <c r="K838" t="s">
        <v>12128</v>
      </c>
      <c r="L838" t="s">
        <v>8129</v>
      </c>
      <c r="M838" t="s">
        <v>8129</v>
      </c>
      <c r="N838" t="s">
        <v>8257</v>
      </c>
      <c r="O838" t="s">
        <v>12126</v>
      </c>
      <c r="P838" s="1">
        <v>44172</v>
      </c>
    </row>
    <row r="839" spans="1:16" x14ac:dyDescent="0.25">
      <c r="A839" s="1">
        <v>44164</v>
      </c>
      <c r="B839" s="161">
        <v>0.29166666666666669</v>
      </c>
      <c r="C839" s="1">
        <v>44165</v>
      </c>
      <c r="D839" s="161">
        <v>0.29166666666666669</v>
      </c>
      <c r="E839" t="s">
        <v>73</v>
      </c>
      <c r="F839" t="s">
        <v>12145</v>
      </c>
      <c r="G839">
        <v>0</v>
      </c>
      <c r="H839" s="164">
        <v>3</v>
      </c>
      <c r="I839" s="165">
        <v>25948</v>
      </c>
      <c r="J839" s="165">
        <v>25948</v>
      </c>
      <c r="K839" t="s">
        <v>12125</v>
      </c>
      <c r="L839" t="s">
        <v>12241</v>
      </c>
      <c r="M839" t="s">
        <v>8129</v>
      </c>
      <c r="N839" t="s">
        <v>8257</v>
      </c>
      <c r="O839" t="s">
        <v>12126</v>
      </c>
      <c r="P839" s="1">
        <v>44172</v>
      </c>
    </row>
    <row r="840" spans="1:16" x14ac:dyDescent="0.25">
      <c r="A840" s="1">
        <v>44165</v>
      </c>
      <c r="B840" s="161">
        <v>0.29166666666666669</v>
      </c>
      <c r="C840" s="1">
        <v>44165</v>
      </c>
      <c r="D840" s="161">
        <v>0.79166666666666663</v>
      </c>
      <c r="E840" t="s">
        <v>15</v>
      </c>
      <c r="F840" t="s">
        <v>12268</v>
      </c>
      <c r="G840">
        <v>0</v>
      </c>
      <c r="H840" s="164">
        <v>4</v>
      </c>
      <c r="I840" s="165">
        <v>23597</v>
      </c>
      <c r="J840" s="165">
        <v>23600</v>
      </c>
      <c r="K840" t="s">
        <v>12125</v>
      </c>
      <c r="L840" t="s">
        <v>8129</v>
      </c>
      <c r="M840" t="s">
        <v>8132</v>
      </c>
      <c r="N840" t="s">
        <v>8257</v>
      </c>
      <c r="O840" t="s">
        <v>12126</v>
      </c>
      <c r="P840" s="1">
        <v>44172</v>
      </c>
    </row>
    <row r="841" spans="1:16" x14ac:dyDescent="0.25">
      <c r="A841" s="1">
        <v>44165</v>
      </c>
      <c r="B841" s="161">
        <v>0.29166666666666669</v>
      </c>
      <c r="C841" s="1">
        <v>44166</v>
      </c>
      <c r="D841" s="161">
        <v>0.29166666666666669</v>
      </c>
      <c r="E841" t="s">
        <v>10</v>
      </c>
      <c r="F841" t="s">
        <v>12150</v>
      </c>
      <c r="G841">
        <v>0</v>
      </c>
      <c r="H841" s="164">
        <v>4</v>
      </c>
      <c r="I841" s="165">
        <v>23600</v>
      </c>
      <c r="J841" s="165">
        <v>23671</v>
      </c>
      <c r="K841" t="s">
        <v>12125</v>
      </c>
      <c r="L841" t="s">
        <v>8129</v>
      </c>
      <c r="M841" t="s">
        <v>8132</v>
      </c>
      <c r="N841" t="s">
        <v>8257</v>
      </c>
      <c r="O841" t="s">
        <v>12126</v>
      </c>
      <c r="P841" s="1">
        <v>44172</v>
      </c>
    </row>
    <row r="842" spans="1:16" x14ac:dyDescent="0.25">
      <c r="A842" s="1">
        <v>44165</v>
      </c>
      <c r="B842" s="161">
        <v>0.79166666666666663</v>
      </c>
      <c r="C842" s="1">
        <v>44166</v>
      </c>
      <c r="D842" s="161">
        <v>0.29166666666666669</v>
      </c>
      <c r="E842" t="s">
        <v>8158</v>
      </c>
      <c r="F842" t="s">
        <v>12133</v>
      </c>
      <c r="G842">
        <v>0</v>
      </c>
      <c r="H842" s="164">
        <v>6</v>
      </c>
      <c r="I842" s="165">
        <v>13758</v>
      </c>
      <c r="J842" s="165">
        <v>13883</v>
      </c>
      <c r="K842" t="s">
        <v>12128</v>
      </c>
      <c r="L842" t="s">
        <v>8129</v>
      </c>
      <c r="M842" t="s">
        <v>8132</v>
      </c>
      <c r="N842" t="s">
        <v>8257</v>
      </c>
      <c r="O842" t="s">
        <v>12126</v>
      </c>
      <c r="P842" s="1">
        <v>44172</v>
      </c>
    </row>
    <row r="843" spans="1:16" x14ac:dyDescent="0.25">
      <c r="A843" s="1">
        <v>44165</v>
      </c>
      <c r="B843" s="161">
        <v>0.29166666666666669</v>
      </c>
      <c r="C843" s="1">
        <v>44165</v>
      </c>
      <c r="D843" s="161" t="s">
        <v>12229</v>
      </c>
      <c r="E843" t="s">
        <v>72</v>
      </c>
      <c r="F843" t="s">
        <v>12135</v>
      </c>
      <c r="G843">
        <v>0</v>
      </c>
      <c r="H843" s="164">
        <v>3</v>
      </c>
      <c r="I843" s="165">
        <v>25948</v>
      </c>
      <c r="J843" s="165">
        <v>25948</v>
      </c>
      <c r="K843" t="s">
        <v>12188</v>
      </c>
      <c r="L843" t="s">
        <v>8129</v>
      </c>
      <c r="M843" t="s">
        <v>8129</v>
      </c>
      <c r="N843" t="s">
        <v>8257</v>
      </c>
      <c r="O843" t="s">
        <v>12126</v>
      </c>
      <c r="P843" s="1">
        <v>44172</v>
      </c>
    </row>
    <row r="844" spans="1:16" x14ac:dyDescent="0.25">
      <c r="A844" s="1">
        <v>44165</v>
      </c>
      <c r="B844" s="161">
        <v>0.79166666666666663</v>
      </c>
      <c r="C844" s="1">
        <v>44166</v>
      </c>
      <c r="D844" s="161">
        <v>0.29166666666666669</v>
      </c>
      <c r="E844" t="s">
        <v>7</v>
      </c>
      <c r="F844" t="s">
        <v>12134</v>
      </c>
      <c r="G844">
        <v>0</v>
      </c>
      <c r="H844" s="164">
        <v>3</v>
      </c>
      <c r="I844" s="165">
        <v>25948</v>
      </c>
      <c r="J844" s="165">
        <v>25948</v>
      </c>
      <c r="K844" t="s">
        <v>12237</v>
      </c>
      <c r="L844" t="s">
        <v>8129</v>
      </c>
      <c r="M844" t="s">
        <v>8129</v>
      </c>
      <c r="N844" t="s">
        <v>8257</v>
      </c>
      <c r="O844" t="s">
        <v>12126</v>
      </c>
      <c r="P844" s="1">
        <v>44172</v>
      </c>
    </row>
    <row r="845" spans="1:16" x14ac:dyDescent="0.25">
      <c r="A845" s="1">
        <v>44166</v>
      </c>
      <c r="B845" s="161">
        <v>0.29166666666666669</v>
      </c>
      <c r="C845" s="1">
        <v>44167</v>
      </c>
      <c r="D845" s="161">
        <v>0.29166666666666669</v>
      </c>
      <c r="E845" t="s">
        <v>8158</v>
      </c>
      <c r="F845" t="s">
        <v>12133</v>
      </c>
      <c r="G845">
        <v>0</v>
      </c>
      <c r="H845" s="164">
        <v>4</v>
      </c>
      <c r="I845" s="165">
        <v>23671</v>
      </c>
      <c r="J845" s="165">
        <v>23840</v>
      </c>
      <c r="K845" t="s">
        <v>12125</v>
      </c>
      <c r="L845" t="s">
        <v>8129</v>
      </c>
      <c r="M845" t="s">
        <v>8129</v>
      </c>
      <c r="N845" t="s">
        <v>8257</v>
      </c>
      <c r="O845" t="s">
        <v>12126</v>
      </c>
      <c r="P845" s="1">
        <v>44172</v>
      </c>
    </row>
    <row r="846" spans="1:16" x14ac:dyDescent="0.25">
      <c r="A846" s="1">
        <v>44166</v>
      </c>
      <c r="B846" s="161">
        <v>0.29166666666666669</v>
      </c>
      <c r="C846" s="1">
        <v>44167</v>
      </c>
      <c r="D846" s="161">
        <v>0.29166666666666669</v>
      </c>
      <c r="E846" t="s">
        <v>9</v>
      </c>
      <c r="F846" t="s">
        <v>12129</v>
      </c>
      <c r="G846">
        <v>0</v>
      </c>
      <c r="H846" s="164">
        <v>6</v>
      </c>
      <c r="I846" s="165">
        <v>13883</v>
      </c>
      <c r="J846" s="165">
        <v>13970</v>
      </c>
      <c r="K846" t="s">
        <v>12128</v>
      </c>
      <c r="L846" t="s">
        <v>8129</v>
      </c>
      <c r="M846" t="s">
        <v>8129</v>
      </c>
      <c r="N846" t="s">
        <v>8257</v>
      </c>
      <c r="O846" t="s">
        <v>12126</v>
      </c>
      <c r="P846" s="1">
        <v>44172</v>
      </c>
    </row>
    <row r="847" spans="1:16" x14ac:dyDescent="0.25">
      <c r="A847" s="1">
        <v>44166</v>
      </c>
      <c r="B847" s="161">
        <v>0.29166666666666669</v>
      </c>
      <c r="C847" s="1">
        <v>44167</v>
      </c>
      <c r="D847" s="161">
        <v>0.29166666666666669</v>
      </c>
      <c r="E847" t="s">
        <v>73</v>
      </c>
      <c r="F847" t="s">
        <v>12145</v>
      </c>
      <c r="G847">
        <v>0</v>
      </c>
      <c r="H847" s="164">
        <v>3</v>
      </c>
      <c r="I847" s="165">
        <v>25948</v>
      </c>
      <c r="J847" s="165">
        <v>25948</v>
      </c>
      <c r="K847" t="s">
        <v>12125</v>
      </c>
      <c r="L847" t="s">
        <v>8129</v>
      </c>
      <c r="M847" t="s">
        <v>8129</v>
      </c>
      <c r="N847" t="s">
        <v>8257</v>
      </c>
      <c r="O847" t="s">
        <v>12126</v>
      </c>
      <c r="P847" s="1">
        <v>44172</v>
      </c>
    </row>
    <row r="848" spans="1:16" x14ac:dyDescent="0.25">
      <c r="A848" s="1">
        <v>44168</v>
      </c>
      <c r="B848" s="161">
        <v>0.29166666666666669</v>
      </c>
      <c r="C848" s="1">
        <v>44169</v>
      </c>
      <c r="D848" s="161">
        <v>0.29166666666666669</v>
      </c>
      <c r="E848" t="s">
        <v>58</v>
      </c>
      <c r="F848" t="s">
        <v>12151</v>
      </c>
      <c r="G848">
        <v>0</v>
      </c>
      <c r="H848" s="164">
        <v>6</v>
      </c>
      <c r="I848" s="165">
        <v>13970</v>
      </c>
      <c r="J848" s="165">
        <v>23864</v>
      </c>
      <c r="K848" t="s">
        <v>12125</v>
      </c>
      <c r="L848" t="s">
        <v>8129</v>
      </c>
      <c r="M848" t="s">
        <v>8129</v>
      </c>
      <c r="N848" t="s">
        <v>8257</v>
      </c>
      <c r="O848" t="s">
        <v>12126</v>
      </c>
      <c r="P848" s="1">
        <v>44172</v>
      </c>
    </row>
    <row r="849" spans="1:16" x14ac:dyDescent="0.25">
      <c r="A849" s="1">
        <v>44168</v>
      </c>
      <c r="B849" s="161">
        <v>0.29166666666666669</v>
      </c>
      <c r="C849" s="1">
        <v>44169</v>
      </c>
      <c r="D849" s="161">
        <v>0.29166666666666669</v>
      </c>
      <c r="E849" t="s">
        <v>9</v>
      </c>
      <c r="F849" t="s">
        <v>12129</v>
      </c>
      <c r="G849">
        <v>0</v>
      </c>
      <c r="H849" s="164">
        <v>4</v>
      </c>
      <c r="I849" s="165">
        <v>23840</v>
      </c>
      <c r="J849" s="165">
        <v>23864</v>
      </c>
      <c r="K849" t="s">
        <v>12125</v>
      </c>
      <c r="L849" t="s">
        <v>8129</v>
      </c>
      <c r="M849" t="s">
        <v>8129</v>
      </c>
      <c r="N849" t="s">
        <v>8257</v>
      </c>
      <c r="O849" t="s">
        <v>12126</v>
      </c>
      <c r="P849" s="1">
        <v>44172</v>
      </c>
    </row>
    <row r="850" spans="1:16" x14ac:dyDescent="0.25">
      <c r="A850" s="1">
        <v>44168</v>
      </c>
      <c r="B850" s="161">
        <v>0.29166666666666669</v>
      </c>
      <c r="C850" s="1">
        <v>44169</v>
      </c>
      <c r="D850" s="161">
        <v>0.29166666666666669</v>
      </c>
      <c r="E850" t="s">
        <v>8158</v>
      </c>
      <c r="F850" t="s">
        <v>12133</v>
      </c>
      <c r="G850">
        <v>0</v>
      </c>
      <c r="H850" s="164">
        <v>2</v>
      </c>
      <c r="I850" s="165">
        <v>34324</v>
      </c>
      <c r="J850" s="165">
        <v>34324</v>
      </c>
      <c r="K850" t="s">
        <v>12188</v>
      </c>
      <c r="L850" t="s">
        <v>8129</v>
      </c>
      <c r="M850" t="s">
        <v>8129</v>
      </c>
      <c r="N850" t="s">
        <v>8257</v>
      </c>
      <c r="O850" t="s">
        <v>12126</v>
      </c>
      <c r="P850" s="1">
        <v>44172</v>
      </c>
    </row>
    <row r="851" spans="1:16" x14ac:dyDescent="0.25">
      <c r="A851" s="1">
        <v>44169</v>
      </c>
      <c r="B851" s="161">
        <v>0.79166666666666663</v>
      </c>
      <c r="C851" s="1">
        <v>44170</v>
      </c>
      <c r="D851" s="161">
        <v>0.29166666666666669</v>
      </c>
      <c r="E851" t="s">
        <v>8</v>
      </c>
      <c r="F851" t="s">
        <v>12153</v>
      </c>
      <c r="G851">
        <v>0</v>
      </c>
      <c r="H851" s="164">
        <v>4</v>
      </c>
      <c r="I851" s="165">
        <v>23952</v>
      </c>
      <c r="J851" s="165">
        <v>23952</v>
      </c>
      <c r="K851" t="s">
        <v>12188</v>
      </c>
      <c r="L851" t="s">
        <v>8129</v>
      </c>
      <c r="M851" t="s">
        <v>8129</v>
      </c>
      <c r="N851" t="s">
        <v>8257</v>
      </c>
      <c r="O851" t="s">
        <v>12126</v>
      </c>
      <c r="P851" s="1">
        <v>44172</v>
      </c>
    </row>
    <row r="852" spans="1:16" x14ac:dyDescent="0.25">
      <c r="A852" s="1">
        <v>44170</v>
      </c>
      <c r="B852" s="161">
        <v>0.29166666666666669</v>
      </c>
      <c r="C852" s="1">
        <v>44170</v>
      </c>
      <c r="D852" s="161">
        <v>0.79166666666666663</v>
      </c>
      <c r="E852" t="s">
        <v>54</v>
      </c>
      <c r="F852" t="s">
        <v>12166</v>
      </c>
      <c r="G852">
        <v>0</v>
      </c>
      <c r="H852" s="164">
        <v>4</v>
      </c>
      <c r="I852" s="165">
        <v>23952</v>
      </c>
      <c r="J852" s="165">
        <v>24080</v>
      </c>
      <c r="K852" t="s">
        <v>12125</v>
      </c>
      <c r="L852" t="s">
        <v>8129</v>
      </c>
      <c r="M852" t="s">
        <v>8129</v>
      </c>
      <c r="N852" t="s">
        <v>8257</v>
      </c>
      <c r="O852" t="s">
        <v>12126</v>
      </c>
      <c r="P852" s="1">
        <v>44172</v>
      </c>
    </row>
    <row r="853" spans="1:16" x14ac:dyDescent="0.25">
      <c r="A853" s="1">
        <v>44170</v>
      </c>
      <c r="B853" s="161">
        <v>0.29166666666666669</v>
      </c>
      <c r="C853" s="1">
        <v>44171</v>
      </c>
      <c r="D853" s="161">
        <v>0.29166666666666669</v>
      </c>
      <c r="E853" t="s">
        <v>22</v>
      </c>
      <c r="F853" t="s">
        <v>12187</v>
      </c>
      <c r="G853">
        <v>0</v>
      </c>
      <c r="H853" s="164">
        <v>6</v>
      </c>
      <c r="I853" s="165">
        <v>14122</v>
      </c>
      <c r="J853" s="165">
        <v>14213</v>
      </c>
      <c r="K853" t="s">
        <v>12128</v>
      </c>
      <c r="L853" t="s">
        <v>8129</v>
      </c>
      <c r="M853" t="s">
        <v>8129</v>
      </c>
      <c r="N853" t="s">
        <v>8257</v>
      </c>
      <c r="O853" t="s">
        <v>12126</v>
      </c>
      <c r="P853" s="1">
        <v>44172</v>
      </c>
    </row>
    <row r="854" spans="1:16" x14ac:dyDescent="0.25">
      <c r="A854" s="1">
        <v>44170</v>
      </c>
      <c r="B854" s="161">
        <v>0.29166666666666669</v>
      </c>
      <c r="C854" s="1">
        <v>44171</v>
      </c>
      <c r="D854" s="161">
        <v>0.29166666666666669</v>
      </c>
      <c r="E854" t="s">
        <v>28</v>
      </c>
      <c r="F854" t="s">
        <v>12168</v>
      </c>
      <c r="G854">
        <v>0</v>
      </c>
      <c r="H854" s="164">
        <v>2</v>
      </c>
      <c r="I854" s="165">
        <v>34338</v>
      </c>
      <c r="J854" s="165">
        <v>34338</v>
      </c>
      <c r="K854" t="s">
        <v>12188</v>
      </c>
      <c r="L854" t="s">
        <v>8129</v>
      </c>
      <c r="M854" t="s">
        <v>8129</v>
      </c>
      <c r="N854" t="s">
        <v>8257</v>
      </c>
      <c r="O854" t="s">
        <v>12126</v>
      </c>
      <c r="P854" s="1">
        <v>44172</v>
      </c>
    </row>
    <row r="855" spans="1:16" x14ac:dyDescent="0.25">
      <c r="A855" s="1">
        <v>44170</v>
      </c>
      <c r="B855" s="161">
        <v>0.79166666666666663</v>
      </c>
      <c r="C855" s="1">
        <v>44171</v>
      </c>
      <c r="D855" s="161">
        <v>0.29166666666666669</v>
      </c>
      <c r="E855" t="s">
        <v>7</v>
      </c>
      <c r="F855" t="s">
        <v>12134</v>
      </c>
      <c r="G855">
        <v>0</v>
      </c>
      <c r="H855" s="164">
        <v>4</v>
      </c>
      <c r="I855" s="165">
        <v>24080</v>
      </c>
      <c r="J855" s="165">
        <v>24147</v>
      </c>
      <c r="K855" t="s">
        <v>12125</v>
      </c>
      <c r="L855" t="s">
        <v>8129</v>
      </c>
      <c r="M855" t="s">
        <v>8129</v>
      </c>
      <c r="N855" t="s">
        <v>8257</v>
      </c>
      <c r="O855" t="s">
        <v>12126</v>
      </c>
      <c r="P855" s="1">
        <v>44172</v>
      </c>
    </row>
    <row r="856" spans="1:16" x14ac:dyDescent="0.25">
      <c r="A856" s="1">
        <v>44171</v>
      </c>
      <c r="B856" s="161">
        <v>0.29166666666666669</v>
      </c>
      <c r="C856" s="1">
        <v>44171</v>
      </c>
      <c r="D856" s="161">
        <v>0.79166666666666663</v>
      </c>
      <c r="E856" t="s">
        <v>7</v>
      </c>
      <c r="F856" t="s">
        <v>12134</v>
      </c>
      <c r="G856">
        <v>0</v>
      </c>
      <c r="H856" s="164">
        <v>4</v>
      </c>
      <c r="I856" s="165">
        <v>24147</v>
      </c>
      <c r="J856" s="165">
        <v>24191</v>
      </c>
      <c r="K856" t="s">
        <v>12125</v>
      </c>
      <c r="L856" t="s">
        <v>8129</v>
      </c>
      <c r="M856" t="s">
        <v>8129</v>
      </c>
      <c r="N856" t="s">
        <v>8257</v>
      </c>
      <c r="O856" t="s">
        <v>12126</v>
      </c>
      <c r="P856" s="1">
        <v>44172</v>
      </c>
    </row>
    <row r="857" spans="1:16" x14ac:dyDescent="0.25">
      <c r="A857" s="1">
        <v>44171</v>
      </c>
      <c r="B857" s="161">
        <v>0.79166666666666663</v>
      </c>
      <c r="C857" s="1">
        <v>44172</v>
      </c>
      <c r="D857" s="161">
        <v>0.29166666666666669</v>
      </c>
      <c r="E857" t="s">
        <v>19</v>
      </c>
      <c r="F857" t="s">
        <v>12124</v>
      </c>
      <c r="G857">
        <v>0</v>
      </c>
      <c r="H857" s="164">
        <v>4</v>
      </c>
      <c r="I857" s="165">
        <v>24191</v>
      </c>
      <c r="J857" s="165">
        <v>24271</v>
      </c>
      <c r="K857" t="s">
        <v>12125</v>
      </c>
      <c r="L857" t="s">
        <v>8129</v>
      </c>
      <c r="M857" t="s">
        <v>8129</v>
      </c>
      <c r="N857" t="s">
        <v>8257</v>
      </c>
      <c r="O857" t="s">
        <v>12126</v>
      </c>
      <c r="P857" s="1">
        <v>44172</v>
      </c>
    </row>
    <row r="858" spans="1:16" x14ac:dyDescent="0.25">
      <c r="A858" s="1">
        <v>44172</v>
      </c>
      <c r="B858" s="161">
        <v>0.29166666666666669</v>
      </c>
      <c r="C858" s="1">
        <v>44173</v>
      </c>
      <c r="D858" s="161">
        <v>0.29166666666666669</v>
      </c>
      <c r="E858" t="s">
        <v>73</v>
      </c>
      <c r="F858" t="s">
        <v>12145</v>
      </c>
      <c r="G858">
        <v>0</v>
      </c>
      <c r="H858" s="164">
        <v>4</v>
      </c>
      <c r="I858" s="165">
        <v>24271</v>
      </c>
      <c r="J858" s="165">
        <v>24271</v>
      </c>
      <c r="K858" t="s">
        <v>12128</v>
      </c>
      <c r="L858" t="s">
        <v>8129</v>
      </c>
      <c r="M858" t="s">
        <v>8129</v>
      </c>
      <c r="N858" t="s">
        <v>8257</v>
      </c>
      <c r="O858" t="s">
        <v>12126</v>
      </c>
      <c r="P858" s="1">
        <v>44183</v>
      </c>
    </row>
    <row r="859" spans="1:16" x14ac:dyDescent="0.25">
      <c r="A859" s="1">
        <v>44172</v>
      </c>
      <c r="B859" s="161">
        <v>0.29166666666666669</v>
      </c>
      <c r="C859" s="1">
        <v>44173</v>
      </c>
      <c r="D859" s="161">
        <v>0.29166666666666669</v>
      </c>
      <c r="E859" t="s">
        <v>9</v>
      </c>
      <c r="F859" t="s">
        <v>12129</v>
      </c>
      <c r="G859">
        <v>0</v>
      </c>
      <c r="H859" s="164">
        <v>6</v>
      </c>
      <c r="I859" s="165">
        <v>14302</v>
      </c>
      <c r="J859" s="165">
        <v>14381</v>
      </c>
      <c r="K859" t="s">
        <v>12128</v>
      </c>
      <c r="L859" t="s">
        <v>8129</v>
      </c>
      <c r="M859" t="s">
        <v>8129</v>
      </c>
      <c r="N859" t="s">
        <v>8257</v>
      </c>
      <c r="O859" t="s">
        <v>12126</v>
      </c>
      <c r="P859" s="1">
        <v>44183</v>
      </c>
    </row>
    <row r="860" spans="1:16" x14ac:dyDescent="0.25">
      <c r="A860" s="1">
        <v>44172</v>
      </c>
      <c r="B860" s="161">
        <v>0.29166666666666669</v>
      </c>
      <c r="C860" s="1">
        <v>44173</v>
      </c>
      <c r="D860" s="161">
        <v>0.29166666666666669</v>
      </c>
      <c r="E860" t="s">
        <v>7</v>
      </c>
      <c r="F860" t="s">
        <v>12134</v>
      </c>
      <c r="G860">
        <v>0</v>
      </c>
      <c r="H860" s="164">
        <v>2</v>
      </c>
      <c r="I860" s="165">
        <v>34338</v>
      </c>
      <c r="J860" s="165">
        <v>34338</v>
      </c>
      <c r="K860" t="s">
        <v>12188</v>
      </c>
      <c r="L860" t="s">
        <v>8129</v>
      </c>
      <c r="M860" t="s">
        <v>8129</v>
      </c>
      <c r="N860" t="s">
        <v>8257</v>
      </c>
      <c r="O860" t="s">
        <v>12126</v>
      </c>
      <c r="P860" s="1">
        <v>44183</v>
      </c>
    </row>
    <row r="861" spans="1:16" x14ac:dyDescent="0.25">
      <c r="A861" s="1">
        <v>44174</v>
      </c>
      <c r="B861" s="161">
        <v>0.29166666666666669</v>
      </c>
      <c r="C861" s="1">
        <v>44175</v>
      </c>
      <c r="D861" s="161">
        <v>0.29166666666666669</v>
      </c>
      <c r="E861" t="s">
        <v>9</v>
      </c>
      <c r="F861" t="s">
        <v>12129</v>
      </c>
      <c r="G861">
        <v>0</v>
      </c>
      <c r="H861" s="164">
        <v>4</v>
      </c>
      <c r="I861" s="165">
        <v>24350</v>
      </c>
      <c r="J861" s="165">
        <v>24379</v>
      </c>
      <c r="K861" t="s">
        <v>12196</v>
      </c>
      <c r="L861" t="s">
        <v>8129</v>
      </c>
      <c r="M861" t="s">
        <v>8129</v>
      </c>
      <c r="N861" t="s">
        <v>8257</v>
      </c>
      <c r="O861" t="s">
        <v>12126</v>
      </c>
      <c r="P861" s="1">
        <v>44183</v>
      </c>
    </row>
    <row r="862" spans="1:16" x14ac:dyDescent="0.25">
      <c r="A862" s="1">
        <v>44174</v>
      </c>
      <c r="B862" s="161">
        <v>0.29166666666666669</v>
      </c>
      <c r="C862" s="1">
        <v>44175</v>
      </c>
      <c r="D862" s="161">
        <v>0.29166666666666669</v>
      </c>
      <c r="E862" t="s">
        <v>8158</v>
      </c>
      <c r="F862" t="s">
        <v>12133</v>
      </c>
      <c r="G862">
        <v>0</v>
      </c>
      <c r="H862" s="164">
        <v>6</v>
      </c>
      <c r="I862" s="165">
        <v>14405</v>
      </c>
      <c r="J862" s="165">
        <v>14447</v>
      </c>
      <c r="K862" t="s">
        <v>12128</v>
      </c>
      <c r="L862" t="s">
        <v>8129</v>
      </c>
      <c r="M862" t="s">
        <v>8129</v>
      </c>
      <c r="N862" t="s">
        <v>8257</v>
      </c>
      <c r="O862" t="s">
        <v>12126</v>
      </c>
      <c r="P862" s="1">
        <v>44183</v>
      </c>
    </row>
    <row r="863" spans="1:16" x14ac:dyDescent="0.25">
      <c r="A863" s="1">
        <v>44176</v>
      </c>
      <c r="B863" s="161">
        <v>0.29166666666666669</v>
      </c>
      <c r="C863" s="1">
        <v>44177</v>
      </c>
      <c r="D863" s="161">
        <v>0.29166666666666669</v>
      </c>
      <c r="E863" t="s">
        <v>8158</v>
      </c>
      <c r="F863" t="s">
        <v>12133</v>
      </c>
      <c r="G863">
        <v>0</v>
      </c>
      <c r="H863" s="164">
        <v>6</v>
      </c>
      <c r="I863" s="165">
        <v>14495</v>
      </c>
      <c r="J863" s="165">
        <v>14621</v>
      </c>
      <c r="K863" t="s">
        <v>12128</v>
      </c>
      <c r="L863" t="s">
        <v>8129</v>
      </c>
      <c r="M863" t="s">
        <v>8129</v>
      </c>
      <c r="N863" t="s">
        <v>8257</v>
      </c>
      <c r="O863" t="s">
        <v>12126</v>
      </c>
      <c r="P863" s="1">
        <v>44183</v>
      </c>
    </row>
    <row r="864" spans="1:16" x14ac:dyDescent="0.25">
      <c r="A864" s="1">
        <v>44176</v>
      </c>
      <c r="B864" s="161">
        <v>0.29166666666666669</v>
      </c>
      <c r="C864" s="1">
        <v>44177</v>
      </c>
      <c r="D864" s="161">
        <v>0.29166666666666669</v>
      </c>
      <c r="E864" t="s">
        <v>9</v>
      </c>
      <c r="F864" t="s">
        <v>12129</v>
      </c>
      <c r="G864">
        <v>0</v>
      </c>
      <c r="H864" s="164">
        <v>4</v>
      </c>
      <c r="I864" s="165">
        <v>24440</v>
      </c>
      <c r="J864" s="165">
        <v>24441</v>
      </c>
      <c r="K864" t="s">
        <v>12128</v>
      </c>
      <c r="L864" t="s">
        <v>8129</v>
      </c>
      <c r="M864" t="s">
        <v>8129</v>
      </c>
      <c r="N864" t="s">
        <v>8257</v>
      </c>
      <c r="O864" t="s">
        <v>12126</v>
      </c>
      <c r="P864" s="1">
        <v>44183</v>
      </c>
    </row>
    <row r="865" spans="1:16" x14ac:dyDescent="0.25">
      <c r="A865" s="1">
        <v>44176</v>
      </c>
      <c r="B865" s="161">
        <v>0.79166666666666663</v>
      </c>
      <c r="C865" s="1">
        <v>44177</v>
      </c>
      <c r="D865" s="161">
        <v>0.29166666666666669</v>
      </c>
      <c r="E865" t="s">
        <v>7</v>
      </c>
      <c r="F865" t="s">
        <v>12134</v>
      </c>
      <c r="G865">
        <v>0</v>
      </c>
      <c r="H865" s="164">
        <v>2</v>
      </c>
      <c r="I865" s="165">
        <v>34338</v>
      </c>
      <c r="J865" s="165">
        <v>34338</v>
      </c>
      <c r="K865" t="s">
        <v>12125</v>
      </c>
      <c r="L865" t="s">
        <v>8129</v>
      </c>
      <c r="M865" t="s">
        <v>8129</v>
      </c>
      <c r="N865" t="s">
        <v>8257</v>
      </c>
      <c r="O865" t="s">
        <v>12126</v>
      </c>
      <c r="P865" s="1">
        <v>44183</v>
      </c>
    </row>
    <row r="866" spans="1:16" x14ac:dyDescent="0.25">
      <c r="A866" s="1">
        <v>44177</v>
      </c>
      <c r="B866" s="161">
        <v>0.29166666666666669</v>
      </c>
      <c r="C866" s="1">
        <v>44177</v>
      </c>
      <c r="D866" s="161">
        <v>0.79166666666666663</v>
      </c>
      <c r="E866" t="s">
        <v>11</v>
      </c>
      <c r="F866" t="s">
        <v>12161</v>
      </c>
      <c r="G866">
        <v>0</v>
      </c>
      <c r="H866" s="164">
        <v>4</v>
      </c>
      <c r="I866" s="165">
        <v>24441</v>
      </c>
      <c r="J866" s="165">
        <v>24505</v>
      </c>
      <c r="K866" t="s">
        <v>12125</v>
      </c>
      <c r="L866" t="s">
        <v>8129</v>
      </c>
      <c r="M866" t="s">
        <v>8129</v>
      </c>
      <c r="N866" t="s">
        <v>8257</v>
      </c>
      <c r="O866" t="s">
        <v>12126</v>
      </c>
      <c r="P866" s="1">
        <v>44183</v>
      </c>
    </row>
    <row r="867" spans="1:16" x14ac:dyDescent="0.25">
      <c r="A867" s="1">
        <v>44177</v>
      </c>
      <c r="B867" s="161">
        <v>0.29166666666666669</v>
      </c>
      <c r="C867" s="1">
        <v>44178</v>
      </c>
      <c r="D867" s="161">
        <v>0.29166666666666669</v>
      </c>
      <c r="E867" t="s">
        <v>28</v>
      </c>
      <c r="F867" t="s">
        <v>12168</v>
      </c>
      <c r="G867">
        <v>0</v>
      </c>
      <c r="H867" s="164">
        <v>2</v>
      </c>
      <c r="I867" s="165">
        <v>34338</v>
      </c>
      <c r="J867" s="165">
        <v>34369</v>
      </c>
      <c r="K867" t="s">
        <v>12132</v>
      </c>
      <c r="L867" t="s">
        <v>8129</v>
      </c>
      <c r="M867" t="s">
        <v>8129</v>
      </c>
      <c r="N867" t="s">
        <v>8257</v>
      </c>
      <c r="O867" t="s">
        <v>12126</v>
      </c>
      <c r="P867" s="1">
        <v>44183</v>
      </c>
    </row>
    <row r="868" spans="1:16" x14ac:dyDescent="0.25">
      <c r="A868" s="1">
        <v>44177</v>
      </c>
      <c r="B868" s="161">
        <v>0.79166666666666663</v>
      </c>
      <c r="C868" s="1">
        <v>44178</v>
      </c>
      <c r="D868" s="161">
        <v>0.79166666666666663</v>
      </c>
      <c r="E868" t="s">
        <v>24</v>
      </c>
      <c r="F868" t="s">
        <v>12160</v>
      </c>
      <c r="G868">
        <v>0</v>
      </c>
      <c r="H868" s="164">
        <v>4</v>
      </c>
      <c r="I868" s="165">
        <v>24505</v>
      </c>
      <c r="J868" s="165">
        <v>24513</v>
      </c>
      <c r="K868" t="s">
        <v>12125</v>
      </c>
      <c r="L868" t="s">
        <v>8129</v>
      </c>
      <c r="M868" t="s">
        <v>8129</v>
      </c>
      <c r="N868" t="s">
        <v>8257</v>
      </c>
      <c r="O868" t="s">
        <v>12126</v>
      </c>
      <c r="P868" s="1">
        <v>44183</v>
      </c>
    </row>
    <row r="869" spans="1:16" x14ac:dyDescent="0.25">
      <c r="A869" s="1">
        <v>44178</v>
      </c>
      <c r="B869" s="161">
        <v>0.79166666666666663</v>
      </c>
      <c r="C869" s="1">
        <v>44179</v>
      </c>
      <c r="D869" s="161">
        <v>0.29166666666666669</v>
      </c>
      <c r="E869" t="s">
        <v>11</v>
      </c>
      <c r="F869" t="s">
        <v>12161</v>
      </c>
      <c r="G869">
        <v>0</v>
      </c>
      <c r="H869" s="164">
        <v>4</v>
      </c>
      <c r="I869" s="165">
        <v>24513</v>
      </c>
      <c r="J869" s="165">
        <v>24513</v>
      </c>
      <c r="K869" t="s">
        <v>12188</v>
      </c>
      <c r="L869" t="s">
        <v>8129</v>
      </c>
      <c r="M869" t="s">
        <v>8129</v>
      </c>
      <c r="N869" t="s">
        <v>8257</v>
      </c>
      <c r="O869" t="s">
        <v>12126</v>
      </c>
      <c r="P869" s="1">
        <v>44183</v>
      </c>
    </row>
    <row r="870" spans="1:16" x14ac:dyDescent="0.25">
      <c r="A870" s="1">
        <v>44178</v>
      </c>
      <c r="B870" s="161">
        <v>0.29166666666666669</v>
      </c>
      <c r="C870" s="1">
        <v>44179</v>
      </c>
      <c r="D870" s="161">
        <v>0.29166666666666669</v>
      </c>
      <c r="E870" t="s">
        <v>8158</v>
      </c>
      <c r="F870" t="s">
        <v>12133</v>
      </c>
      <c r="G870">
        <v>0</v>
      </c>
      <c r="H870" s="164">
        <v>6</v>
      </c>
      <c r="I870" s="165">
        <v>14665</v>
      </c>
      <c r="J870" s="165">
        <v>14697</v>
      </c>
      <c r="K870" t="s">
        <v>12128</v>
      </c>
      <c r="L870" t="s">
        <v>8129</v>
      </c>
      <c r="M870" t="s">
        <v>8129</v>
      </c>
      <c r="N870" t="s">
        <v>8257</v>
      </c>
      <c r="O870" t="s">
        <v>12126</v>
      </c>
      <c r="P870" s="1">
        <v>44183</v>
      </c>
    </row>
    <row r="871" spans="1:16" x14ac:dyDescent="0.25">
      <c r="A871" s="1">
        <v>44179</v>
      </c>
      <c r="B871" s="161">
        <v>0.29166666666666669</v>
      </c>
      <c r="C871" s="1">
        <v>44180</v>
      </c>
      <c r="D871" s="161">
        <v>0.29166666666666669</v>
      </c>
      <c r="E871" t="s">
        <v>10</v>
      </c>
      <c r="F871" t="s">
        <v>12150</v>
      </c>
      <c r="G871">
        <v>0</v>
      </c>
      <c r="H871" s="164">
        <v>4</v>
      </c>
      <c r="I871" s="165">
        <v>24513</v>
      </c>
      <c r="J871" s="165">
        <v>24601</v>
      </c>
      <c r="K871" t="s">
        <v>12125</v>
      </c>
      <c r="L871" t="s">
        <v>8129</v>
      </c>
      <c r="M871" t="s">
        <v>8129</v>
      </c>
      <c r="N871" t="s">
        <v>8257</v>
      </c>
      <c r="O871" t="s">
        <v>12126</v>
      </c>
      <c r="P871" s="1">
        <v>44183</v>
      </c>
    </row>
    <row r="872" spans="1:16" x14ac:dyDescent="0.25">
      <c r="A872" s="1">
        <v>44179</v>
      </c>
      <c r="B872" s="161">
        <v>0.29166666666666669</v>
      </c>
      <c r="C872" s="1">
        <v>44180</v>
      </c>
      <c r="D872" s="161">
        <v>0.29166666666666669</v>
      </c>
      <c r="E872" t="s">
        <v>72</v>
      </c>
      <c r="F872" t="s">
        <v>12135</v>
      </c>
      <c r="G872">
        <v>0</v>
      </c>
      <c r="H872" s="164">
        <v>6</v>
      </c>
      <c r="I872" s="165">
        <v>14697</v>
      </c>
      <c r="J872" s="165">
        <v>14753</v>
      </c>
      <c r="K872" t="s">
        <v>12128</v>
      </c>
      <c r="L872" t="s">
        <v>8129</v>
      </c>
      <c r="M872" t="s">
        <v>8129</v>
      </c>
      <c r="N872" t="s">
        <v>8257</v>
      </c>
      <c r="O872" t="s">
        <v>12126</v>
      </c>
      <c r="P872" s="1">
        <v>44183</v>
      </c>
    </row>
    <row r="873" spans="1:16" x14ac:dyDescent="0.25">
      <c r="A873" s="1">
        <v>44179</v>
      </c>
      <c r="B873" s="161">
        <v>0.29166666666666669</v>
      </c>
      <c r="C873" s="1">
        <v>44180</v>
      </c>
      <c r="D873" s="161">
        <v>0.29166666666666669</v>
      </c>
      <c r="E873" t="s">
        <v>62</v>
      </c>
      <c r="F873" t="s">
        <v>12191</v>
      </c>
      <c r="G873">
        <v>0</v>
      </c>
      <c r="H873" s="164">
        <v>2</v>
      </c>
      <c r="I873" s="165">
        <v>34369</v>
      </c>
      <c r="J873" s="165">
        <v>34369</v>
      </c>
      <c r="K873" t="s">
        <v>12188</v>
      </c>
      <c r="L873" t="s">
        <v>8129</v>
      </c>
      <c r="M873" t="s">
        <v>8129</v>
      </c>
      <c r="N873" t="s">
        <v>8257</v>
      </c>
      <c r="O873" t="s">
        <v>12126</v>
      </c>
      <c r="P873" s="1">
        <v>44183</v>
      </c>
    </row>
    <row r="874" spans="1:16" x14ac:dyDescent="0.25">
      <c r="A874" s="1">
        <v>15</v>
      </c>
      <c r="B874" s="161">
        <v>0.29166666666666669</v>
      </c>
      <c r="C874" s="1">
        <v>44181</v>
      </c>
      <c r="D874" s="161">
        <v>0.29166666666666669</v>
      </c>
      <c r="E874" t="s">
        <v>73</v>
      </c>
      <c r="F874" t="s">
        <v>12145</v>
      </c>
      <c r="G874">
        <v>0</v>
      </c>
      <c r="H874" s="164">
        <v>4</v>
      </c>
      <c r="I874" s="165">
        <v>24601</v>
      </c>
      <c r="J874" s="165">
        <v>24601</v>
      </c>
      <c r="K874" t="s">
        <v>12188</v>
      </c>
      <c r="L874" t="s">
        <v>8129</v>
      </c>
      <c r="M874" t="s">
        <v>8129</v>
      </c>
      <c r="N874" t="s">
        <v>8257</v>
      </c>
      <c r="O874" t="s">
        <v>12126</v>
      </c>
      <c r="P874" s="1">
        <v>44183</v>
      </c>
    </row>
    <row r="875" spans="1:16" x14ac:dyDescent="0.25">
      <c r="A875" s="1">
        <v>44180</v>
      </c>
      <c r="B875" s="161">
        <v>0.29166666666666669</v>
      </c>
      <c r="C875" s="1">
        <v>44181</v>
      </c>
      <c r="D875" s="161">
        <v>0.29166666666666669</v>
      </c>
      <c r="E875" t="s">
        <v>9</v>
      </c>
      <c r="F875" t="s">
        <v>12129</v>
      </c>
      <c r="G875">
        <v>0</v>
      </c>
      <c r="H875" s="164">
        <v>6</v>
      </c>
      <c r="I875" s="165">
        <v>14753</v>
      </c>
      <c r="J875" s="165">
        <v>14753</v>
      </c>
      <c r="K875" t="s">
        <v>12188</v>
      </c>
      <c r="L875" t="s">
        <v>8129</v>
      </c>
      <c r="M875" t="s">
        <v>8132</v>
      </c>
      <c r="N875" t="s">
        <v>8257</v>
      </c>
      <c r="O875" t="s">
        <v>12126</v>
      </c>
      <c r="P875" s="1">
        <v>44183</v>
      </c>
    </row>
    <row r="876" spans="1:16" x14ac:dyDescent="0.25">
      <c r="A876" s="1">
        <v>44180</v>
      </c>
      <c r="B876" s="161">
        <v>0.29166666666666669</v>
      </c>
      <c r="C876" s="1">
        <v>44181</v>
      </c>
      <c r="D876" s="161">
        <v>0.29166666666666669</v>
      </c>
      <c r="E876" t="s">
        <v>8158</v>
      </c>
      <c r="F876" t="s">
        <v>12133</v>
      </c>
      <c r="G876">
        <v>0</v>
      </c>
      <c r="H876" s="164">
        <v>2</v>
      </c>
      <c r="I876" s="165">
        <v>34369</v>
      </c>
      <c r="J876" s="165">
        <v>34369</v>
      </c>
      <c r="K876" t="s">
        <v>12188</v>
      </c>
      <c r="L876" t="s">
        <v>8129</v>
      </c>
      <c r="M876" t="s">
        <v>8129</v>
      </c>
      <c r="N876" t="s">
        <v>8257</v>
      </c>
      <c r="O876" t="s">
        <v>12126</v>
      </c>
      <c r="P876" s="1">
        <v>44183</v>
      </c>
    </row>
    <row r="877" spans="1:16" x14ac:dyDescent="0.25">
      <c r="A877" s="1">
        <v>44181</v>
      </c>
      <c r="B877" s="161">
        <v>0.29166666666666669</v>
      </c>
      <c r="C877" s="1">
        <v>44181</v>
      </c>
      <c r="D877" s="161">
        <v>0.79166666666666663</v>
      </c>
      <c r="E877" t="s">
        <v>21</v>
      </c>
      <c r="F877" t="s">
        <v>12155</v>
      </c>
      <c r="G877">
        <v>0</v>
      </c>
      <c r="H877" s="164">
        <v>2</v>
      </c>
      <c r="I877" s="165">
        <v>34369</v>
      </c>
      <c r="J877" s="165">
        <v>34371</v>
      </c>
      <c r="K877" t="s">
        <v>12125</v>
      </c>
      <c r="L877" t="s">
        <v>8129</v>
      </c>
      <c r="M877" t="s">
        <v>8129</v>
      </c>
      <c r="N877" t="s">
        <v>8257</v>
      </c>
      <c r="O877" t="s">
        <v>12126</v>
      </c>
      <c r="P877" s="1">
        <v>44183</v>
      </c>
    </row>
    <row r="878" spans="1:16" x14ac:dyDescent="0.25">
      <c r="A878" s="1">
        <v>44181</v>
      </c>
      <c r="B878" s="161">
        <v>0.79166666666666663</v>
      </c>
      <c r="C878" s="1">
        <v>44182</v>
      </c>
      <c r="D878" s="161">
        <v>0.29166666666666669</v>
      </c>
      <c r="E878" t="s">
        <v>7</v>
      </c>
      <c r="F878" t="s">
        <v>12134</v>
      </c>
      <c r="G878">
        <v>0</v>
      </c>
      <c r="H878" s="164">
        <v>2</v>
      </c>
      <c r="I878" s="165">
        <v>34371</v>
      </c>
      <c r="J878" s="165">
        <v>34371</v>
      </c>
      <c r="K878" t="s">
        <v>12128</v>
      </c>
      <c r="L878" t="s">
        <v>8129</v>
      </c>
      <c r="M878" t="s">
        <v>8129</v>
      </c>
      <c r="N878" t="s">
        <v>8257</v>
      </c>
      <c r="O878" t="s">
        <v>12126</v>
      </c>
      <c r="P878" s="1">
        <v>44183</v>
      </c>
    </row>
    <row r="879" spans="1:16" x14ac:dyDescent="0.25">
      <c r="A879" s="1">
        <v>44181</v>
      </c>
      <c r="B879" s="161">
        <v>0.29166666666666669</v>
      </c>
      <c r="C879" s="1">
        <v>44182</v>
      </c>
      <c r="D879" s="161">
        <v>0.29166666666666669</v>
      </c>
      <c r="E879" t="s">
        <v>10</v>
      </c>
      <c r="F879" t="s">
        <v>12150</v>
      </c>
      <c r="G879">
        <v>0</v>
      </c>
      <c r="H879" s="164">
        <v>6</v>
      </c>
      <c r="I879" s="165">
        <v>14753</v>
      </c>
      <c r="J879" s="165">
        <v>14823</v>
      </c>
      <c r="K879" t="s">
        <v>12128</v>
      </c>
      <c r="L879" t="s">
        <v>8129</v>
      </c>
      <c r="M879" t="s">
        <v>8129</v>
      </c>
      <c r="N879" t="s">
        <v>8257</v>
      </c>
      <c r="O879" t="s">
        <v>12126</v>
      </c>
      <c r="P879" s="1">
        <v>44183</v>
      </c>
    </row>
    <row r="880" spans="1:16" x14ac:dyDescent="0.25">
      <c r="A880" s="1" t="s">
        <v>12269</v>
      </c>
      <c r="B880" s="161">
        <v>0.29166666666666669</v>
      </c>
      <c r="C880" s="1">
        <v>44182</v>
      </c>
      <c r="D880" s="161">
        <v>0.29166666666666669</v>
      </c>
      <c r="E880" t="s">
        <v>72</v>
      </c>
      <c r="F880" t="s">
        <v>12135</v>
      </c>
      <c r="G880">
        <v>0</v>
      </c>
      <c r="H880" s="164">
        <v>4</v>
      </c>
      <c r="I880" s="165">
        <v>24601</v>
      </c>
      <c r="J880" s="165">
        <v>24601</v>
      </c>
      <c r="K880" t="s">
        <v>12188</v>
      </c>
      <c r="L880" t="s">
        <v>8129</v>
      </c>
      <c r="M880" t="s">
        <v>8129</v>
      </c>
      <c r="N880" t="s">
        <v>8257</v>
      </c>
      <c r="O880" t="s">
        <v>12126</v>
      </c>
      <c r="P880" s="1">
        <v>44183</v>
      </c>
    </row>
    <row r="881" spans="1:16" x14ac:dyDescent="0.25">
      <c r="A881" s="1">
        <v>44182</v>
      </c>
      <c r="B881" s="161">
        <v>0.29166666666666669</v>
      </c>
      <c r="C881" s="1">
        <v>44183</v>
      </c>
      <c r="D881" s="161">
        <v>0.29166666666666669</v>
      </c>
      <c r="E881" t="s">
        <v>25</v>
      </c>
      <c r="F881" t="s">
        <v>12140</v>
      </c>
      <c r="G881">
        <v>0</v>
      </c>
      <c r="H881" s="164">
        <v>4</v>
      </c>
      <c r="I881" s="165">
        <v>24601</v>
      </c>
      <c r="J881" s="165">
        <v>24701</v>
      </c>
      <c r="K881" t="s">
        <v>12125</v>
      </c>
      <c r="L881" t="s">
        <v>8129</v>
      </c>
      <c r="M881" t="s">
        <v>8129</v>
      </c>
      <c r="N881" t="s">
        <v>8257</v>
      </c>
      <c r="O881" t="s">
        <v>12126</v>
      </c>
      <c r="P881" s="1">
        <v>44183</v>
      </c>
    </row>
    <row r="882" spans="1:16" x14ac:dyDescent="0.25">
      <c r="A882" s="1">
        <v>44182</v>
      </c>
      <c r="B882" s="161">
        <v>0.29166666666666669</v>
      </c>
      <c r="C882" s="1">
        <v>44183</v>
      </c>
      <c r="D882" s="161">
        <v>0.29166666666666669</v>
      </c>
      <c r="E882" t="s">
        <v>9</v>
      </c>
      <c r="F882" t="s">
        <v>12129</v>
      </c>
      <c r="G882">
        <v>0</v>
      </c>
      <c r="H882" s="164">
        <v>6</v>
      </c>
      <c r="I882" s="165">
        <v>14823</v>
      </c>
      <c r="J882" s="165">
        <v>14947</v>
      </c>
      <c r="K882" t="s">
        <v>12128</v>
      </c>
      <c r="L882" t="s">
        <v>8129</v>
      </c>
      <c r="M882" t="s">
        <v>8129</v>
      </c>
      <c r="N882" t="s">
        <v>8257</v>
      </c>
      <c r="O882" t="s">
        <v>12126</v>
      </c>
      <c r="P882" s="1">
        <v>44183</v>
      </c>
    </row>
    <row r="883" spans="1:16" x14ac:dyDescent="0.25">
      <c r="A883" s="1">
        <v>44182</v>
      </c>
      <c r="B883" s="161">
        <v>0.29166666666666669</v>
      </c>
      <c r="C883" s="1">
        <v>44183</v>
      </c>
      <c r="D883" s="161">
        <v>0.29166666666666669</v>
      </c>
      <c r="E883" t="s">
        <v>8158</v>
      </c>
      <c r="F883" t="s">
        <v>12133</v>
      </c>
      <c r="G883">
        <v>0</v>
      </c>
      <c r="H883" s="164">
        <v>2</v>
      </c>
      <c r="I883" s="165">
        <v>34371</v>
      </c>
      <c r="J883" s="165">
        <v>34371</v>
      </c>
      <c r="K883" t="s">
        <v>12175</v>
      </c>
      <c r="L883" t="s">
        <v>8129</v>
      </c>
      <c r="M883" t="s">
        <v>8129</v>
      </c>
      <c r="N883" t="s">
        <v>8257</v>
      </c>
      <c r="O883" t="s">
        <v>12126</v>
      </c>
      <c r="P883" s="1">
        <v>44183</v>
      </c>
    </row>
    <row r="884" spans="1:16" x14ac:dyDescent="0.25">
      <c r="A884" s="1">
        <v>44183</v>
      </c>
      <c r="B884" s="161">
        <v>0.29166666666666669</v>
      </c>
      <c r="C884" s="1">
        <v>44184</v>
      </c>
      <c r="D884" s="161">
        <v>0.29166666666666669</v>
      </c>
      <c r="E884" t="s">
        <v>62</v>
      </c>
      <c r="F884" t="s">
        <v>12191</v>
      </c>
      <c r="G884">
        <v>0</v>
      </c>
      <c r="H884" s="164">
        <v>6</v>
      </c>
      <c r="I884" s="165">
        <v>14947</v>
      </c>
      <c r="J884" s="165">
        <v>14977</v>
      </c>
      <c r="K884" t="s">
        <v>12128</v>
      </c>
      <c r="L884" t="s">
        <v>8129</v>
      </c>
      <c r="M884" t="s">
        <v>8129</v>
      </c>
      <c r="P884" s="1"/>
    </row>
    <row r="885" spans="1:16" x14ac:dyDescent="0.25">
      <c r="A885" s="1">
        <v>44183</v>
      </c>
      <c r="B885" s="161">
        <v>0.29166666666666669</v>
      </c>
      <c r="C885" s="1">
        <v>44184</v>
      </c>
      <c r="D885" s="161">
        <v>0.29166666666666669</v>
      </c>
      <c r="E885" t="s">
        <v>72</v>
      </c>
      <c r="F885" t="s">
        <v>12135</v>
      </c>
      <c r="G885">
        <v>0</v>
      </c>
      <c r="H885" s="164">
        <v>4</v>
      </c>
      <c r="I885" s="165">
        <v>24701</v>
      </c>
      <c r="J885" s="165">
        <v>24812</v>
      </c>
      <c r="K885" t="s">
        <v>12125</v>
      </c>
      <c r="L885" t="s">
        <v>8129</v>
      </c>
      <c r="M885" t="s">
        <v>8132</v>
      </c>
      <c r="P885" s="1"/>
    </row>
    <row r="886" spans="1:16" x14ac:dyDescent="0.25">
      <c r="A886" s="1">
        <v>44183</v>
      </c>
      <c r="B886" s="161">
        <v>0.79166666666666663</v>
      </c>
      <c r="C886" s="1">
        <v>44184</v>
      </c>
      <c r="D886" s="161">
        <v>0.29166666666666669</v>
      </c>
      <c r="E886" t="s">
        <v>7</v>
      </c>
      <c r="F886" t="s">
        <v>12134</v>
      </c>
      <c r="G886">
        <v>0</v>
      </c>
      <c r="H886" s="164">
        <v>2</v>
      </c>
      <c r="I886" s="165">
        <v>34371</v>
      </c>
      <c r="J886" s="165">
        <v>34383</v>
      </c>
      <c r="K886" t="s">
        <v>12132</v>
      </c>
      <c r="L886" t="s">
        <v>8129</v>
      </c>
      <c r="M886" t="s">
        <v>8129</v>
      </c>
      <c r="P886" s="1"/>
    </row>
    <row r="887" spans="1:16" x14ac:dyDescent="0.25">
      <c r="A887" s="1">
        <v>44184</v>
      </c>
      <c r="B887" s="161">
        <v>0.29166666666666669</v>
      </c>
      <c r="C887" s="1">
        <v>44185</v>
      </c>
      <c r="D887" s="161">
        <v>0.29166666666666669</v>
      </c>
      <c r="E887" t="s">
        <v>9</v>
      </c>
      <c r="F887" t="s">
        <v>12129</v>
      </c>
      <c r="G887">
        <v>0</v>
      </c>
      <c r="H887" s="164">
        <v>4</v>
      </c>
      <c r="I887" s="165">
        <v>24812</v>
      </c>
      <c r="J887" s="165">
        <v>24850</v>
      </c>
      <c r="K887" t="s">
        <v>12125</v>
      </c>
      <c r="L887" t="s">
        <v>12241</v>
      </c>
      <c r="M887" t="s">
        <v>8129</v>
      </c>
      <c r="P887" s="1"/>
    </row>
    <row r="888" spans="1:16" x14ac:dyDescent="0.25">
      <c r="A888" s="1">
        <v>44184</v>
      </c>
      <c r="B888" s="161">
        <v>0.29166666666666669</v>
      </c>
      <c r="C888" s="1">
        <v>44185</v>
      </c>
      <c r="D888" s="161">
        <v>0.29166666666666669</v>
      </c>
      <c r="E888" t="s">
        <v>8158</v>
      </c>
      <c r="F888" t="s">
        <v>12133</v>
      </c>
      <c r="G888">
        <v>0</v>
      </c>
      <c r="H888" s="164">
        <v>6</v>
      </c>
      <c r="I888" s="165">
        <v>14977</v>
      </c>
      <c r="J888" s="165">
        <v>15001</v>
      </c>
      <c r="K888" t="s">
        <v>12128</v>
      </c>
      <c r="L888" t="s">
        <v>8129</v>
      </c>
      <c r="M888" t="s">
        <v>8129</v>
      </c>
      <c r="P888" s="1"/>
    </row>
    <row r="889" spans="1:16" x14ac:dyDescent="0.25">
      <c r="A889" s="1">
        <v>44184</v>
      </c>
      <c r="B889" s="161">
        <v>0.79166666666666663</v>
      </c>
      <c r="C889" s="1">
        <v>44185</v>
      </c>
      <c r="D889" s="161">
        <v>0.29166666666666669</v>
      </c>
      <c r="E889" t="s">
        <v>7</v>
      </c>
      <c r="F889" t="s">
        <v>12134</v>
      </c>
      <c r="G889">
        <v>0</v>
      </c>
      <c r="H889" s="164">
        <v>2</v>
      </c>
      <c r="I889" s="165">
        <v>34383</v>
      </c>
      <c r="J889" s="165">
        <v>34383</v>
      </c>
      <c r="L889" t="s">
        <v>8129</v>
      </c>
      <c r="M889" t="s">
        <v>8129</v>
      </c>
      <c r="P889" s="1"/>
    </row>
    <row r="890" spans="1:16" x14ac:dyDescent="0.25">
      <c r="A890" s="1">
        <v>44186</v>
      </c>
      <c r="B890" s="161">
        <v>0.29166666666666669</v>
      </c>
      <c r="C890" s="1">
        <v>44187</v>
      </c>
      <c r="D890" s="161">
        <v>0.29166666666666669</v>
      </c>
      <c r="E890" t="s">
        <v>9</v>
      </c>
      <c r="F890" t="s">
        <v>12129</v>
      </c>
      <c r="G890">
        <v>0</v>
      </c>
      <c r="H890" s="164">
        <v>6</v>
      </c>
      <c r="I890" s="165">
        <v>15262</v>
      </c>
      <c r="J890" s="165">
        <v>15298</v>
      </c>
      <c r="K890" t="s">
        <v>12128</v>
      </c>
      <c r="L890" t="s">
        <v>12241</v>
      </c>
      <c r="M890" t="s">
        <v>8132</v>
      </c>
      <c r="P890" s="1"/>
    </row>
    <row r="891" spans="1:16" x14ac:dyDescent="0.25">
      <c r="A891" s="1">
        <v>44186</v>
      </c>
      <c r="B891" s="161">
        <v>0.29166666666666669</v>
      </c>
      <c r="C891" s="1">
        <v>44187</v>
      </c>
      <c r="D891" s="161">
        <v>0.29166666666666669</v>
      </c>
      <c r="E891" t="s">
        <v>8158</v>
      </c>
      <c r="F891" t="s">
        <v>12133</v>
      </c>
      <c r="G891">
        <v>0</v>
      </c>
      <c r="H891" s="164">
        <v>4</v>
      </c>
      <c r="I891" s="165"/>
      <c r="J891" s="165"/>
      <c r="P891" s="1"/>
    </row>
    <row r="892" spans="1:16" x14ac:dyDescent="0.25">
      <c r="A892" s="1">
        <v>44186</v>
      </c>
      <c r="B892" s="161">
        <v>0.29166666666666669</v>
      </c>
      <c r="C892" s="1">
        <v>44187</v>
      </c>
      <c r="D892" s="161">
        <v>0.29166666666666669</v>
      </c>
      <c r="E892" t="s">
        <v>73</v>
      </c>
      <c r="F892" t="s">
        <v>12145</v>
      </c>
      <c r="G892">
        <v>0</v>
      </c>
      <c r="H892" s="164">
        <v>2</v>
      </c>
      <c r="I892" s="165">
        <v>34383</v>
      </c>
      <c r="J892" s="165">
        <v>34383</v>
      </c>
      <c r="K892" t="s">
        <v>12270</v>
      </c>
      <c r="L892" t="s">
        <v>12246</v>
      </c>
      <c r="M892" t="s">
        <v>8129</v>
      </c>
      <c r="P892" s="1"/>
    </row>
    <row r="893" spans="1:16" x14ac:dyDescent="0.25">
      <c r="A893" s="1">
        <v>44187</v>
      </c>
      <c r="B893" s="161">
        <v>0.29166666666666669</v>
      </c>
      <c r="C893" s="1">
        <v>44187</v>
      </c>
      <c r="D893" s="161">
        <v>0.29166666666666669</v>
      </c>
      <c r="E893" t="s">
        <v>62</v>
      </c>
      <c r="F893" t="s">
        <v>12191</v>
      </c>
      <c r="G893">
        <v>0</v>
      </c>
      <c r="H893" s="164">
        <v>6</v>
      </c>
      <c r="I893" s="165">
        <v>15298</v>
      </c>
      <c r="J893" s="165">
        <v>15302</v>
      </c>
      <c r="K893" t="s">
        <v>12128</v>
      </c>
      <c r="L893" t="s">
        <v>12271</v>
      </c>
      <c r="M893" t="s">
        <v>8129</v>
      </c>
      <c r="P893" s="1"/>
    </row>
    <row r="894" spans="1:16" x14ac:dyDescent="0.25">
      <c r="A894" s="1">
        <v>44188</v>
      </c>
      <c r="B894" s="161">
        <v>0.29166666666666669</v>
      </c>
      <c r="C894" s="1">
        <v>44188</v>
      </c>
      <c r="D894" s="161">
        <v>0.79166666666666663</v>
      </c>
      <c r="E894" t="s">
        <v>68</v>
      </c>
      <c r="F894" t="s">
        <v>12137</v>
      </c>
      <c r="G894">
        <v>0</v>
      </c>
      <c r="H894" s="164">
        <v>4</v>
      </c>
      <c r="I894" s="165">
        <v>25043</v>
      </c>
      <c r="J894" s="165">
        <v>25140</v>
      </c>
      <c r="K894" t="s">
        <v>12125</v>
      </c>
      <c r="L894" t="s">
        <v>8129</v>
      </c>
      <c r="M894" t="s">
        <v>8129</v>
      </c>
      <c r="P894" s="1"/>
    </row>
    <row r="895" spans="1:16" x14ac:dyDescent="0.25">
      <c r="A895" s="1">
        <v>44188</v>
      </c>
      <c r="B895" s="161">
        <v>0.29166666666666669</v>
      </c>
      <c r="C895" s="1">
        <v>44189</v>
      </c>
      <c r="D895" s="161">
        <v>0.29166666666666669</v>
      </c>
      <c r="E895" t="s">
        <v>73</v>
      </c>
      <c r="F895" t="s">
        <v>12145</v>
      </c>
      <c r="G895">
        <v>0</v>
      </c>
      <c r="H895" s="164">
        <v>2</v>
      </c>
      <c r="I895" s="165">
        <v>34383</v>
      </c>
      <c r="J895" s="165">
        <v>34399</v>
      </c>
      <c r="K895" t="s">
        <v>12132</v>
      </c>
      <c r="L895" t="s">
        <v>12246</v>
      </c>
      <c r="M895" t="s">
        <v>8129</v>
      </c>
      <c r="P895" s="1"/>
    </row>
    <row r="896" spans="1:16" x14ac:dyDescent="0.25">
      <c r="A896" s="1">
        <v>44189</v>
      </c>
      <c r="B896" s="161">
        <v>0.29166666666666669</v>
      </c>
      <c r="C896" s="1">
        <v>44190</v>
      </c>
      <c r="D896" s="161">
        <v>0.29166666666666669</v>
      </c>
      <c r="E896" t="s">
        <v>11</v>
      </c>
      <c r="F896" t="s">
        <v>12161</v>
      </c>
      <c r="G896">
        <v>0</v>
      </c>
      <c r="H896" s="164">
        <v>6</v>
      </c>
      <c r="I896" s="165">
        <v>15302</v>
      </c>
      <c r="J896" s="165">
        <v>15422</v>
      </c>
      <c r="K896" t="s">
        <v>12128</v>
      </c>
      <c r="L896" t="s">
        <v>8129</v>
      </c>
      <c r="M896" t="s">
        <v>8129</v>
      </c>
      <c r="P896" s="1"/>
    </row>
    <row r="897" spans="1:16" x14ac:dyDescent="0.25">
      <c r="A897" s="1">
        <v>44189</v>
      </c>
      <c r="B897" s="161">
        <v>0.29166666666666669</v>
      </c>
      <c r="C897" s="1">
        <v>44190</v>
      </c>
      <c r="D897" s="161">
        <v>0.29166666666666669</v>
      </c>
      <c r="E897" t="s">
        <v>35</v>
      </c>
      <c r="F897" t="s">
        <v>12127</v>
      </c>
      <c r="G897">
        <v>0</v>
      </c>
      <c r="H897" s="164">
        <v>4</v>
      </c>
      <c r="I897" s="165">
        <v>25140</v>
      </c>
      <c r="J897" s="165">
        <v>25234</v>
      </c>
      <c r="K897" t="s">
        <v>12125</v>
      </c>
      <c r="L897" t="s">
        <v>8129</v>
      </c>
      <c r="M897" t="s">
        <v>8132</v>
      </c>
      <c r="P897" s="1"/>
    </row>
    <row r="898" spans="1:16" x14ac:dyDescent="0.25">
      <c r="A898" s="1">
        <v>44189</v>
      </c>
      <c r="B898" s="161">
        <v>0.29166666666666669</v>
      </c>
      <c r="C898" s="1">
        <v>44190</v>
      </c>
      <c r="D898" s="161">
        <v>0.29166666666666669</v>
      </c>
      <c r="E898" t="s">
        <v>72</v>
      </c>
      <c r="F898" t="s">
        <v>12135</v>
      </c>
      <c r="G898">
        <v>0</v>
      </c>
      <c r="H898" s="164">
        <v>6</v>
      </c>
      <c r="I898" s="165">
        <v>15422</v>
      </c>
      <c r="J898" s="165">
        <v>15516</v>
      </c>
      <c r="K898" t="s">
        <v>12128</v>
      </c>
      <c r="L898" t="s">
        <v>8129</v>
      </c>
      <c r="M898" t="s">
        <v>8129</v>
      </c>
      <c r="P898" s="1"/>
    </row>
    <row r="899" spans="1:16" x14ac:dyDescent="0.25">
      <c r="A899" s="1">
        <v>44190</v>
      </c>
      <c r="B899" s="161">
        <v>0.29166666666666669</v>
      </c>
      <c r="C899" s="1">
        <v>44191</v>
      </c>
      <c r="D899" s="161">
        <v>0.29166666666666669</v>
      </c>
      <c r="E899" t="s">
        <v>9</v>
      </c>
      <c r="F899" t="s">
        <v>12129</v>
      </c>
      <c r="G899">
        <v>0</v>
      </c>
      <c r="H899" s="164">
        <v>6</v>
      </c>
      <c r="I899" s="165">
        <v>15516</v>
      </c>
      <c r="J899" s="165">
        <v>15708</v>
      </c>
      <c r="K899" t="s">
        <v>12128</v>
      </c>
      <c r="L899" t="s">
        <v>8129</v>
      </c>
      <c r="M899" t="s">
        <v>8129</v>
      </c>
      <c r="P899" s="1"/>
    </row>
    <row r="900" spans="1:16" x14ac:dyDescent="0.25">
      <c r="A900" s="1">
        <v>44190</v>
      </c>
      <c r="B900" s="161">
        <v>0.29166666666666669</v>
      </c>
      <c r="C900" s="1">
        <v>44191</v>
      </c>
      <c r="D900" s="161">
        <v>0.29166666666666669</v>
      </c>
      <c r="E900" t="s">
        <v>7</v>
      </c>
      <c r="F900" t="s">
        <v>12134</v>
      </c>
      <c r="G900">
        <v>0</v>
      </c>
      <c r="H900" s="164">
        <v>4</v>
      </c>
      <c r="I900" s="165">
        <v>25234</v>
      </c>
      <c r="J900" s="165">
        <v>25351</v>
      </c>
      <c r="K900" t="s">
        <v>12125</v>
      </c>
      <c r="L900" t="s">
        <v>8129</v>
      </c>
      <c r="M900" t="s">
        <v>8129</v>
      </c>
      <c r="P900" s="1"/>
    </row>
    <row r="901" spans="1:16" x14ac:dyDescent="0.25">
      <c r="A901" s="1">
        <v>44190</v>
      </c>
      <c r="B901" s="161">
        <v>0.29166666666666669</v>
      </c>
      <c r="C901" s="1">
        <v>44191</v>
      </c>
      <c r="D901" s="161">
        <v>0.29166666666666669</v>
      </c>
      <c r="E901" t="s">
        <v>73</v>
      </c>
      <c r="F901" t="s">
        <v>12145</v>
      </c>
      <c r="G901">
        <v>0</v>
      </c>
      <c r="H901" s="164">
        <v>2</v>
      </c>
      <c r="I901" s="165">
        <v>34399</v>
      </c>
      <c r="J901" s="165">
        <v>34399</v>
      </c>
      <c r="K901" t="s">
        <v>12128</v>
      </c>
      <c r="L901" t="s">
        <v>12241</v>
      </c>
      <c r="M901" t="s">
        <v>8129</v>
      </c>
      <c r="P901" s="1"/>
    </row>
    <row r="902" spans="1:16" x14ac:dyDescent="0.25">
      <c r="A902" s="1">
        <v>44191</v>
      </c>
      <c r="B902" s="161">
        <v>0.29166666666666669</v>
      </c>
      <c r="C902" s="1">
        <v>44192</v>
      </c>
      <c r="D902" s="161">
        <v>0.29166666666666669</v>
      </c>
      <c r="E902" t="s">
        <v>10</v>
      </c>
      <c r="F902" t="s">
        <v>12150</v>
      </c>
      <c r="G902">
        <v>0</v>
      </c>
      <c r="H902" s="164">
        <v>6</v>
      </c>
      <c r="I902" s="165">
        <v>15708</v>
      </c>
      <c r="J902" s="165">
        <v>15708</v>
      </c>
      <c r="K902" t="s">
        <v>12128</v>
      </c>
      <c r="L902" t="s">
        <v>8129</v>
      </c>
      <c r="M902" t="s">
        <v>8129</v>
      </c>
      <c r="P902" s="1"/>
    </row>
    <row r="903" spans="1:16" x14ac:dyDescent="0.25">
      <c r="A903" s="1">
        <v>44191</v>
      </c>
      <c r="B903" s="161">
        <v>0.29166666666666669</v>
      </c>
      <c r="C903" s="1">
        <v>44192</v>
      </c>
      <c r="D903" s="161">
        <v>0.29166666666666669</v>
      </c>
      <c r="E903" t="s">
        <v>62</v>
      </c>
      <c r="F903" t="s">
        <v>12191</v>
      </c>
      <c r="G903">
        <v>0</v>
      </c>
      <c r="H903" s="164">
        <v>2</v>
      </c>
      <c r="I903" s="165">
        <v>34399</v>
      </c>
      <c r="J903" s="165">
        <v>34399</v>
      </c>
      <c r="K903" t="s">
        <v>12132</v>
      </c>
      <c r="L903" t="s">
        <v>8129</v>
      </c>
      <c r="M903" t="s">
        <v>8129</v>
      </c>
      <c r="P903" s="1"/>
    </row>
    <row r="904" spans="1:16" x14ac:dyDescent="0.25">
      <c r="A904" s="1">
        <v>44191</v>
      </c>
      <c r="B904" s="161">
        <v>0.29166666666666669</v>
      </c>
      <c r="C904" s="1">
        <v>44192</v>
      </c>
      <c r="D904" s="161">
        <v>0.29166666666666669</v>
      </c>
      <c r="E904" t="s">
        <v>23</v>
      </c>
      <c r="F904" t="s">
        <v>12136</v>
      </c>
      <c r="G904">
        <v>0</v>
      </c>
      <c r="H904" s="164">
        <v>4</v>
      </c>
      <c r="I904" s="165">
        <v>25351</v>
      </c>
      <c r="J904" s="165">
        <v>25369</v>
      </c>
      <c r="K904" t="s">
        <v>12125</v>
      </c>
      <c r="L904" t="s">
        <v>8129</v>
      </c>
      <c r="M904" t="s">
        <v>8129</v>
      </c>
      <c r="P904" s="1"/>
    </row>
    <row r="905" spans="1:16" x14ac:dyDescent="0.25">
      <c r="A905" s="1">
        <v>44192</v>
      </c>
      <c r="B905" s="161">
        <v>0.29166666666666669</v>
      </c>
      <c r="C905" s="1">
        <v>44193</v>
      </c>
      <c r="D905" s="161">
        <v>0.29166666666666669</v>
      </c>
      <c r="E905" t="s">
        <v>72</v>
      </c>
      <c r="F905" t="s">
        <v>12135</v>
      </c>
      <c r="G905">
        <v>0</v>
      </c>
      <c r="H905" s="164">
        <v>4</v>
      </c>
      <c r="I905" s="165">
        <v>25369</v>
      </c>
      <c r="J905" s="165">
        <v>25431</v>
      </c>
      <c r="K905" t="s">
        <v>12125</v>
      </c>
      <c r="L905" t="s">
        <v>8129</v>
      </c>
      <c r="M905" t="s">
        <v>8129</v>
      </c>
      <c r="P905" s="1"/>
    </row>
    <row r="906" spans="1:16" x14ac:dyDescent="0.25">
      <c r="A906" s="1">
        <v>44192</v>
      </c>
      <c r="B906" s="161">
        <v>0.29166666666666669</v>
      </c>
      <c r="C906" s="1">
        <v>44193</v>
      </c>
      <c r="D906" s="161">
        <v>0.29166666666666669</v>
      </c>
      <c r="E906" t="s">
        <v>9</v>
      </c>
      <c r="F906" t="s">
        <v>12129</v>
      </c>
      <c r="G906">
        <v>0</v>
      </c>
      <c r="H906" s="164">
        <v>6</v>
      </c>
      <c r="I906" s="165">
        <v>15708</v>
      </c>
      <c r="J906" s="165">
        <v>15922</v>
      </c>
      <c r="K906" t="s">
        <v>12128</v>
      </c>
      <c r="L906" t="s">
        <v>8129</v>
      </c>
      <c r="M906" t="s">
        <v>8129</v>
      </c>
      <c r="P906" s="1"/>
    </row>
    <row r="907" spans="1:16" x14ac:dyDescent="0.25">
      <c r="A907" s="1">
        <v>44192</v>
      </c>
      <c r="B907" s="161">
        <v>0.29166666666666669</v>
      </c>
      <c r="C907" s="1">
        <v>44193</v>
      </c>
      <c r="D907" s="161">
        <v>0.29166666666666669</v>
      </c>
      <c r="E907" t="s">
        <v>8158</v>
      </c>
      <c r="F907" t="s">
        <v>12133</v>
      </c>
      <c r="G907">
        <v>0</v>
      </c>
      <c r="H907" s="164">
        <v>2</v>
      </c>
      <c r="I907" s="165">
        <v>34399</v>
      </c>
      <c r="J907" s="165">
        <v>34399</v>
      </c>
      <c r="K907" t="s">
        <v>12128</v>
      </c>
      <c r="L907" t="s">
        <v>8129</v>
      </c>
      <c r="M907" t="s">
        <v>8129</v>
      </c>
      <c r="P907" s="1"/>
    </row>
    <row r="908" spans="1:16" x14ac:dyDescent="0.25">
      <c r="A908" s="1">
        <v>44193</v>
      </c>
      <c r="B908" s="161">
        <v>0.29166666666666669</v>
      </c>
      <c r="C908" s="1">
        <v>44194</v>
      </c>
      <c r="D908" s="161">
        <v>0.29166666666666669</v>
      </c>
      <c r="E908" t="s">
        <v>76</v>
      </c>
      <c r="F908" t="e">
        <v>#N/A</v>
      </c>
      <c r="G908">
        <v>0</v>
      </c>
      <c r="H908" s="164">
        <v>4</v>
      </c>
      <c r="I908" s="165">
        <v>25431</v>
      </c>
      <c r="J908" s="165">
        <v>25485</v>
      </c>
      <c r="P908" s="1"/>
    </row>
    <row r="909" spans="1:16" x14ac:dyDescent="0.25">
      <c r="A909" s="1">
        <v>44193</v>
      </c>
      <c r="B909" s="161">
        <v>0.29166666666666669</v>
      </c>
      <c r="C909" s="1">
        <v>29</v>
      </c>
      <c r="D909" s="161">
        <v>0.29166666666666669</v>
      </c>
      <c r="E909" t="s">
        <v>10</v>
      </c>
      <c r="F909" t="s">
        <v>12150</v>
      </c>
      <c r="G909">
        <v>0</v>
      </c>
      <c r="H909" s="164">
        <v>6</v>
      </c>
      <c r="I909" s="165">
        <v>15922</v>
      </c>
      <c r="J909" s="165">
        <v>16054</v>
      </c>
      <c r="L909" t="s">
        <v>8129</v>
      </c>
      <c r="M909" t="s">
        <v>8132</v>
      </c>
      <c r="P909" s="1"/>
    </row>
    <row r="910" spans="1:16" x14ac:dyDescent="0.25">
      <c r="A910" s="1">
        <v>44193</v>
      </c>
      <c r="B910" s="161">
        <v>0.29166666666666669</v>
      </c>
      <c r="C910" s="1">
        <v>44194</v>
      </c>
      <c r="D910" s="161">
        <v>0.29166666666666669</v>
      </c>
      <c r="E910" t="s">
        <v>7</v>
      </c>
      <c r="F910" t="s">
        <v>12134</v>
      </c>
      <c r="G910">
        <v>0</v>
      </c>
      <c r="H910" s="164">
        <v>2</v>
      </c>
      <c r="I910" s="165">
        <v>34399</v>
      </c>
      <c r="J910" s="165">
        <v>34416</v>
      </c>
      <c r="K910" t="s">
        <v>12128</v>
      </c>
      <c r="L910" t="s">
        <v>12272</v>
      </c>
      <c r="M910" t="s">
        <v>8129</v>
      </c>
      <c r="P910" s="1"/>
    </row>
    <row r="911" spans="1:16" x14ac:dyDescent="0.25">
      <c r="A911" s="1">
        <v>44194</v>
      </c>
      <c r="B911" s="161">
        <v>0.29166666666666669</v>
      </c>
      <c r="C911" s="1">
        <v>44195</v>
      </c>
      <c r="D911" s="161">
        <v>0.29166666666666669</v>
      </c>
      <c r="E911" t="s">
        <v>45</v>
      </c>
      <c r="F911" t="s">
        <v>12186</v>
      </c>
      <c r="G911">
        <v>0</v>
      </c>
      <c r="H911" s="164">
        <v>6</v>
      </c>
      <c r="I911" s="165">
        <v>16054</v>
      </c>
      <c r="J911" s="165">
        <v>16123</v>
      </c>
      <c r="K911" t="s">
        <v>12128</v>
      </c>
      <c r="L911" t="s">
        <v>12199</v>
      </c>
      <c r="M911" t="s">
        <v>8129</v>
      </c>
      <c r="P911" s="1"/>
    </row>
    <row r="912" spans="1:16" x14ac:dyDescent="0.25">
      <c r="A912" s="1">
        <v>44194</v>
      </c>
      <c r="B912" s="161">
        <v>0.29166666666666669</v>
      </c>
      <c r="C912" s="1">
        <v>44195</v>
      </c>
      <c r="D912" s="161">
        <v>0.29166666666666669</v>
      </c>
      <c r="E912" t="s">
        <v>8158</v>
      </c>
      <c r="F912" t="s">
        <v>12133</v>
      </c>
      <c r="G912">
        <v>0</v>
      </c>
      <c r="H912" s="164">
        <v>4</v>
      </c>
      <c r="I912" s="165">
        <v>25485</v>
      </c>
      <c r="J912" s="165">
        <v>25519</v>
      </c>
      <c r="K912" t="s">
        <v>12125</v>
      </c>
      <c r="L912" t="s">
        <v>8129</v>
      </c>
      <c r="M912" t="s">
        <v>8132</v>
      </c>
      <c r="P912" s="1"/>
    </row>
    <row r="913" spans="1:16" x14ac:dyDescent="0.25">
      <c r="A913" s="1">
        <v>44194</v>
      </c>
      <c r="B913" s="161">
        <v>0.29166666666666669</v>
      </c>
      <c r="C913" s="1">
        <v>44195</v>
      </c>
      <c r="D913" s="161">
        <v>0.29166666666666669</v>
      </c>
      <c r="E913" t="s">
        <v>9</v>
      </c>
      <c r="F913" t="s">
        <v>12129</v>
      </c>
      <c r="G913">
        <v>0</v>
      </c>
      <c r="H913" s="164">
        <v>2</v>
      </c>
      <c r="I913" s="165">
        <v>34416</v>
      </c>
      <c r="J913" s="165">
        <v>34432</v>
      </c>
      <c r="K913" t="s">
        <v>12125</v>
      </c>
      <c r="L913" t="s">
        <v>8129</v>
      </c>
      <c r="M913" t="s">
        <v>8132</v>
      </c>
      <c r="P913" s="1"/>
    </row>
    <row r="914" spans="1:16" x14ac:dyDescent="0.25">
      <c r="A914" s="1">
        <v>44196</v>
      </c>
      <c r="B914" s="161">
        <v>0.29166666666666669</v>
      </c>
      <c r="C914" s="1">
        <v>44166</v>
      </c>
      <c r="D914" s="161">
        <v>0.29166666666666669</v>
      </c>
      <c r="E914" t="s">
        <v>58</v>
      </c>
      <c r="F914" t="s">
        <v>12151</v>
      </c>
      <c r="G914">
        <v>0</v>
      </c>
      <c r="H914" s="164">
        <v>4</v>
      </c>
      <c r="I914" s="165">
        <v>25608</v>
      </c>
      <c r="J914" s="165">
        <v>25649</v>
      </c>
      <c r="K914" t="s">
        <v>12125</v>
      </c>
      <c r="L914" t="s">
        <v>12199</v>
      </c>
      <c r="M914" t="s">
        <v>8129</v>
      </c>
      <c r="P914" s="1"/>
    </row>
    <row r="915" spans="1:16" x14ac:dyDescent="0.25">
      <c r="A915" s="1">
        <v>44196</v>
      </c>
      <c r="B915" s="161">
        <v>0.29166666666666669</v>
      </c>
      <c r="C915" s="1">
        <v>44166</v>
      </c>
      <c r="D915" s="161">
        <v>0.29166666666666669</v>
      </c>
      <c r="E915" t="s">
        <v>9</v>
      </c>
      <c r="F915" t="s">
        <v>12129</v>
      </c>
      <c r="G915">
        <v>0</v>
      </c>
      <c r="H915" s="164">
        <v>6</v>
      </c>
      <c r="I915" s="165">
        <v>16123</v>
      </c>
      <c r="J915" s="165">
        <v>16123</v>
      </c>
      <c r="K915" t="s">
        <v>12188</v>
      </c>
      <c r="L915" t="s">
        <v>12199</v>
      </c>
      <c r="M915" t="s">
        <v>8129</v>
      </c>
      <c r="P915" s="1"/>
    </row>
    <row r="916" spans="1:16" x14ac:dyDescent="0.25">
      <c r="A916" s="1">
        <v>44196</v>
      </c>
      <c r="B916" s="161">
        <v>0.29166666666666669</v>
      </c>
      <c r="C916" s="1">
        <v>44166</v>
      </c>
      <c r="D916" s="161">
        <v>0.29166666666666669</v>
      </c>
      <c r="E916" t="s">
        <v>8158</v>
      </c>
      <c r="F916" t="s">
        <v>12133</v>
      </c>
      <c r="G916">
        <v>0</v>
      </c>
      <c r="H916" s="164">
        <v>2</v>
      </c>
      <c r="I916" s="165">
        <v>34456</v>
      </c>
      <c r="J916" s="165">
        <v>34456</v>
      </c>
      <c r="K916" t="s">
        <v>12179</v>
      </c>
      <c r="L916" t="s">
        <v>8129</v>
      </c>
      <c r="M916" t="s">
        <v>8129</v>
      </c>
      <c r="P916" s="1"/>
    </row>
  </sheetData>
  <mergeCells count="4">
    <mergeCell ref="A1:P1"/>
    <mergeCell ref="A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D13" workbookViewId="0">
      <selection activeCell="L56" sqref="L56"/>
    </sheetView>
  </sheetViews>
  <sheetFormatPr defaultRowHeight="15" x14ac:dyDescent="0.25"/>
  <cols>
    <col min="1" max="1" width="17.28515625" customWidth="1"/>
    <col min="2" max="2" width="12.85546875" customWidth="1"/>
    <col min="3" max="3" width="19.5703125" customWidth="1"/>
    <col min="4" max="4" width="17.42578125" customWidth="1"/>
    <col min="8" max="8" width="14" customWidth="1"/>
  </cols>
  <sheetData>
    <row r="1" spans="1:11" x14ac:dyDescent="0.25">
      <c r="A1" s="181" t="s">
        <v>12768</v>
      </c>
      <c r="B1" s="181"/>
      <c r="C1" s="181" t="s">
        <v>12769</v>
      </c>
      <c r="D1" s="181"/>
    </row>
    <row r="2" spans="1:11" x14ac:dyDescent="0.25">
      <c r="A2" s="1" t="s">
        <v>12766</v>
      </c>
      <c r="B2" t="s">
        <v>12767</v>
      </c>
      <c r="C2" t="s">
        <v>12766</v>
      </c>
      <c r="D2" t="s">
        <v>12767</v>
      </c>
    </row>
    <row r="3" spans="1:11" x14ac:dyDescent="0.25">
      <c r="A3" t="str">
        <f>IF('.9 (mês 01~06)'!$A3&lt;&gt;"", TEXT('.9 (mês 01~06)'!$D3, "dddd"),"")</f>
        <v>quarta-feira</v>
      </c>
      <c r="B3" t="str">
        <f>IF('Ocorrências .9'!$A3&lt;&gt;"", TEXT('Ocorrências .9'!$E3, "dddd"),"")</f>
        <v>quinta-feira</v>
      </c>
      <c r="C3" t="str">
        <f>IF('.10 (mês 01~06)'!$A3&lt;&gt;"", TEXT('.10 (mês 01~06)'!$D3, "dddd"),"")</f>
        <v>domingo</v>
      </c>
      <c r="D3" t="str">
        <f>IF('.10 (mês 07~12)'!$A3&lt;&gt;"", TEXT('.10 (mês 07~12)'!$D3, "dddd"),"")</f>
        <v>segunda-feira</v>
      </c>
      <c r="H3" t="s">
        <v>12777</v>
      </c>
      <c r="I3" t="s">
        <v>273</v>
      </c>
      <c r="J3" t="s">
        <v>486</v>
      </c>
      <c r="K3" t="s">
        <v>12778</v>
      </c>
    </row>
    <row r="4" spans="1:11" x14ac:dyDescent="0.25">
      <c r="A4" t="str">
        <f>IF('.9 (mês 01~06)'!$A4&lt;&gt;"", TEXT('.9 (mês 01~06)'!$D4, "dddd"),"")</f>
        <v>quarta-feira</v>
      </c>
      <c r="B4" t="str">
        <f>IF('Ocorrências .9'!$A4&lt;&gt;"", TEXT('Ocorrências .9'!$E4, "dddd"),"")</f>
        <v>sexta-feira</v>
      </c>
      <c r="C4" t="str">
        <f>IF('.10 (mês 01~06)'!$A4&lt;&gt;"", TEXT('.10 (mês 01~06)'!$D4, "dddd"),"")</f>
        <v>quarta-feira</v>
      </c>
      <c r="D4" t="str">
        <f>IF('.10 (mês 07~12)'!$A4&lt;&gt;"", TEXT('.10 (mês 07~12)'!$D4, "dddd"),"")</f>
        <v>sexta-feira</v>
      </c>
      <c r="H4" t="s">
        <v>12774</v>
      </c>
      <c r="I4">
        <f>COUNTIF($A$3:$B$1000,$H4)</f>
        <v>208</v>
      </c>
      <c r="J4">
        <f>COUNTIF($C$3:$D$1000,$H4)</f>
        <v>105</v>
      </c>
      <c r="K4">
        <f>I4+J4</f>
        <v>313</v>
      </c>
    </row>
    <row r="5" spans="1:11" x14ac:dyDescent="0.25">
      <c r="A5" t="str">
        <f>IF('.9 (mês 01~06)'!$A5&lt;&gt;"", TEXT('.9 (mês 01~06)'!$D5, "dddd"),"")</f>
        <v>quarta-feira</v>
      </c>
      <c r="B5" t="str">
        <f>IF('Ocorrências .9'!$A5&lt;&gt;"", TEXT('Ocorrências .9'!$E5, "dddd"),"")</f>
        <v>sábado</v>
      </c>
      <c r="C5" t="str">
        <f>IF('.10 (mês 01~06)'!$A5&lt;&gt;"", TEXT('.10 (mês 01~06)'!$D5, "dddd"),"")</f>
        <v>domingo</v>
      </c>
      <c r="D5" t="str">
        <f>IF('.10 (mês 07~12)'!$A5&lt;&gt;"", TEXT('.10 (mês 07~12)'!$D5, "dddd"),"")</f>
        <v>segunda-feira</v>
      </c>
      <c r="H5" t="s">
        <v>12775</v>
      </c>
      <c r="I5">
        <f t="shared" ref="I5:I10" si="0">COUNTIF($A$3:$B$1000,$H5)</f>
        <v>179</v>
      </c>
      <c r="J5">
        <f t="shared" ref="J5:J10" si="1">COUNTIF($C$3:$D$1000,$H5)</f>
        <v>99</v>
      </c>
      <c r="K5">
        <f t="shared" ref="K5:K10" si="2">I5+J5</f>
        <v>278</v>
      </c>
    </row>
    <row r="6" spans="1:11" x14ac:dyDescent="0.25">
      <c r="A6" t="str">
        <f>IF('.9 (mês 01~06)'!$A6&lt;&gt;"", TEXT('.9 (mês 01~06)'!$D6, "dddd"),"")</f>
        <v>quinta-feira</v>
      </c>
      <c r="B6" t="str">
        <f>IF('Ocorrências .9'!$A6&lt;&gt;"", TEXT('Ocorrências .9'!$E6, "dddd"),"")</f>
        <v>sábado</v>
      </c>
      <c r="C6" t="str">
        <f>IF('.10 (mês 01~06)'!$A6&lt;&gt;"", TEXT('.10 (mês 01~06)'!$D6, "dddd"),"")</f>
        <v>terça-feira</v>
      </c>
      <c r="D6" t="str">
        <f>IF('.10 (mês 07~12)'!$A6&lt;&gt;"", TEXT('.10 (mês 07~12)'!$D6, "dddd"),"")</f>
        <v>sábado</v>
      </c>
      <c r="H6" t="s">
        <v>12776</v>
      </c>
      <c r="I6">
        <f t="shared" si="0"/>
        <v>176</v>
      </c>
      <c r="J6">
        <f t="shared" si="1"/>
        <v>103</v>
      </c>
      <c r="K6">
        <f t="shared" si="2"/>
        <v>279</v>
      </c>
    </row>
    <row r="7" spans="1:11" x14ac:dyDescent="0.25">
      <c r="A7" t="str">
        <f>IF('.9 (mês 01~06)'!$A7&lt;&gt;"", TEXT('.9 (mês 01~06)'!$D7, "dddd"),"")</f>
        <v>quinta-feira</v>
      </c>
      <c r="B7" t="str">
        <f>IF('Ocorrências .9'!$A7&lt;&gt;"", TEXT('Ocorrências .9'!$E7, "dddd"),"")</f>
        <v>sábado</v>
      </c>
      <c r="C7" t="str">
        <f>IF('.10 (mês 01~06)'!$A7&lt;&gt;"", TEXT('.10 (mês 01~06)'!$D7, "dddd"),"")</f>
        <v>terça-feira</v>
      </c>
      <c r="D7" t="str">
        <f>IF('.10 (mês 07~12)'!$A7&lt;&gt;"", TEXT('.10 (mês 07~12)'!$D7, "dddd"),"")</f>
        <v>quinta-feira</v>
      </c>
      <c r="H7" t="s">
        <v>12770</v>
      </c>
      <c r="I7">
        <f t="shared" si="0"/>
        <v>170</v>
      </c>
      <c r="J7">
        <f t="shared" si="1"/>
        <v>95</v>
      </c>
      <c r="K7">
        <f t="shared" si="2"/>
        <v>265</v>
      </c>
    </row>
    <row r="8" spans="1:11" x14ac:dyDescent="0.25">
      <c r="A8" t="str">
        <f>IF('.9 (mês 01~06)'!$A8&lt;&gt;"", TEXT('.9 (mês 01~06)'!$D8, "dddd"),"")</f>
        <v>sexta-feira</v>
      </c>
      <c r="B8" t="str">
        <f>IF('Ocorrências .9'!$A8&lt;&gt;"", TEXT('Ocorrências .9'!$E8, "dddd"),"")</f>
        <v>domingo</v>
      </c>
      <c r="C8" t="str">
        <f>IF('.10 (mês 01~06)'!$A8&lt;&gt;"", TEXT('.10 (mês 01~06)'!$D8, "dddd"),"")</f>
        <v>quarta-feira</v>
      </c>
      <c r="D8" t="str">
        <f>IF('.10 (mês 07~12)'!$A8&lt;&gt;"", TEXT('.10 (mês 07~12)'!$D8, "dddd"),"")</f>
        <v>segunda-feira</v>
      </c>
      <c r="H8" t="s">
        <v>12771</v>
      </c>
      <c r="I8">
        <f t="shared" si="0"/>
        <v>164</v>
      </c>
      <c r="J8">
        <f t="shared" si="1"/>
        <v>97</v>
      </c>
      <c r="K8">
        <f t="shared" si="2"/>
        <v>261</v>
      </c>
    </row>
    <row r="9" spans="1:11" x14ac:dyDescent="0.25">
      <c r="A9" t="str">
        <f>IF('.9 (mês 01~06)'!$A9&lt;&gt;"", TEXT('.9 (mês 01~06)'!$D9, "dddd"),"")</f>
        <v>sexta-feira</v>
      </c>
      <c r="B9" t="str">
        <f>IF('Ocorrências .9'!$A9&lt;&gt;"", TEXT('Ocorrências .9'!$E9, "dddd"),"")</f>
        <v>quinta-feira</v>
      </c>
      <c r="C9" t="str">
        <f>IF('.10 (mês 01~06)'!$A9&lt;&gt;"", TEXT('.10 (mês 01~06)'!$D9, "dddd"),"")</f>
        <v>quarta-feira</v>
      </c>
      <c r="D9" t="str">
        <f>IF('.10 (mês 07~12)'!$A9&lt;&gt;"", TEXT('.10 (mês 07~12)'!$D9, "dddd"),"")</f>
        <v>sábado</v>
      </c>
      <c r="H9" t="s">
        <v>12772</v>
      </c>
      <c r="I9">
        <f t="shared" si="0"/>
        <v>189</v>
      </c>
      <c r="J9">
        <f t="shared" si="1"/>
        <v>115</v>
      </c>
      <c r="K9">
        <f t="shared" si="2"/>
        <v>304</v>
      </c>
    </row>
    <row r="10" spans="1:11" x14ac:dyDescent="0.25">
      <c r="A10" t="str">
        <f>IF('.9 (mês 01~06)'!$A10&lt;&gt;"", TEXT('.9 (mês 01~06)'!$D10, "dddd"),"")</f>
        <v>sexta-feira</v>
      </c>
      <c r="B10" t="str">
        <f>IF('Ocorrências .9'!$A10&lt;&gt;"", TEXT('Ocorrências .9'!$E10, "dddd"),"")</f>
        <v>quinta-feira</v>
      </c>
      <c r="C10" t="str">
        <f>IF('.10 (mês 01~06)'!$A10&lt;&gt;"", TEXT('.10 (mês 01~06)'!$D10, "dddd"),"")</f>
        <v>terça-feira</v>
      </c>
      <c r="D10" t="str">
        <f>IF('.10 (mês 07~12)'!$A10&lt;&gt;"", TEXT('.10 (mês 07~12)'!$D10, "dddd"),"")</f>
        <v>terça-feira</v>
      </c>
      <c r="H10" t="s">
        <v>12773</v>
      </c>
      <c r="I10">
        <f t="shared" si="0"/>
        <v>189</v>
      </c>
      <c r="J10">
        <f t="shared" si="1"/>
        <v>102</v>
      </c>
      <c r="K10">
        <f t="shared" si="2"/>
        <v>291</v>
      </c>
    </row>
    <row r="11" spans="1:11" x14ac:dyDescent="0.25">
      <c r="A11" t="str">
        <f>IF('.9 (mês 01~06)'!$A11&lt;&gt;"", TEXT('.9 (mês 01~06)'!$D11, "dddd"),"")</f>
        <v>quinta-feira</v>
      </c>
      <c r="B11" t="str">
        <f>IF('Ocorrências .9'!$A11&lt;&gt;"", TEXT('Ocorrências .9'!$E11, "dddd"),"")</f>
        <v>sexta-feira</v>
      </c>
      <c r="C11" t="str">
        <f>IF('.10 (mês 01~06)'!$A11&lt;&gt;"", TEXT('.10 (mês 01~06)'!$D11, "dddd"),"")</f>
        <v>quinta-feira</v>
      </c>
      <c r="D11" t="str">
        <f>IF('.10 (mês 07~12)'!$A11&lt;&gt;"", TEXT('.10 (mês 07~12)'!$D11, "dddd"),"")</f>
        <v>sábado</v>
      </c>
    </row>
    <row r="12" spans="1:11" x14ac:dyDescent="0.25">
      <c r="A12" t="str">
        <f>IF('.9 (mês 01~06)'!$A12&lt;&gt;"", TEXT('.9 (mês 01~06)'!$D12, "dddd"),"")</f>
        <v>sábado</v>
      </c>
      <c r="B12" t="str">
        <f>IF('Ocorrências .9'!$A12&lt;&gt;"", TEXT('Ocorrências .9'!$E12, "dddd"),"")</f>
        <v>sexta-feira</v>
      </c>
      <c r="C12" t="str">
        <f>IF('.10 (mês 01~06)'!$A12&lt;&gt;"", TEXT('.10 (mês 01~06)'!$D12, "dddd"),"")</f>
        <v>sexta-feira</v>
      </c>
      <c r="D12" t="str">
        <f>IF('.10 (mês 07~12)'!$A12&lt;&gt;"", TEXT('.10 (mês 07~12)'!$D12, "dddd"),"")</f>
        <v>quinta-feira</v>
      </c>
    </row>
    <row r="13" spans="1:11" x14ac:dyDescent="0.25">
      <c r="A13" t="str">
        <f>IF('.9 (mês 01~06)'!$A13&lt;&gt;"", TEXT('.9 (mês 01~06)'!$D13, "dddd"),"")</f>
        <v>sexta-feira</v>
      </c>
      <c r="B13" t="str">
        <f>IF('Ocorrências .9'!$A13&lt;&gt;"", TEXT('Ocorrências .9'!$E13, "dddd"),"")</f>
        <v>sexta-feira</v>
      </c>
      <c r="C13" t="str">
        <f>IF('.10 (mês 01~06)'!$A13&lt;&gt;"", TEXT('.10 (mês 01~06)'!$D13, "dddd"),"")</f>
        <v>segunda-feira</v>
      </c>
      <c r="D13" t="str">
        <f>IF('.10 (mês 07~12)'!$A13&lt;&gt;"", TEXT('.10 (mês 07~12)'!$D13, "dddd"),"")</f>
        <v>sábado</v>
      </c>
    </row>
    <row r="14" spans="1:11" x14ac:dyDescent="0.25">
      <c r="A14" t="str">
        <f>IF('.9 (mês 01~06)'!$A14&lt;&gt;"", TEXT('.9 (mês 01~06)'!$D14, "dddd"),"")</f>
        <v>sexta-feira</v>
      </c>
      <c r="B14" t="str">
        <f>IF('Ocorrências .9'!$A14&lt;&gt;"", TEXT('Ocorrências .9'!$E14, "dddd"),"")</f>
        <v>domingo</v>
      </c>
      <c r="C14" t="str">
        <f>IF('.10 (mês 01~06)'!$A14&lt;&gt;"", TEXT('.10 (mês 01~06)'!$D14, "dddd"),"")</f>
        <v>segunda-feira</v>
      </c>
      <c r="D14" t="str">
        <f>IF('.10 (mês 07~12)'!$A14&lt;&gt;"", TEXT('.10 (mês 07~12)'!$D14, "dddd"),"")</f>
        <v>segunda-feira</v>
      </c>
    </row>
    <row r="15" spans="1:11" x14ac:dyDescent="0.25">
      <c r="A15" t="str">
        <f>IF('.9 (mês 01~06)'!$A15&lt;&gt;"", TEXT('.9 (mês 01~06)'!$D15, "dddd"),"")</f>
        <v>domingo</v>
      </c>
      <c r="B15" t="str">
        <f>IF('Ocorrências .9'!$A15&lt;&gt;"", TEXT('Ocorrências .9'!$E15, "dddd"),"")</f>
        <v>segunda-feira</v>
      </c>
      <c r="C15" t="str">
        <f>IF('.10 (mês 01~06)'!$A15&lt;&gt;"", TEXT('.10 (mês 01~06)'!$D15, "dddd"),"")</f>
        <v>sábado</v>
      </c>
      <c r="D15" t="str">
        <f>IF('.10 (mês 07~12)'!$A15&lt;&gt;"", TEXT('.10 (mês 07~12)'!$D15, "dddd"),"")</f>
        <v>sábado</v>
      </c>
    </row>
    <row r="16" spans="1:11" x14ac:dyDescent="0.25">
      <c r="A16" t="str">
        <f>IF('.9 (mês 01~06)'!$A16&lt;&gt;"", TEXT('.9 (mês 01~06)'!$D16, "dddd"),"")</f>
        <v>domingo</v>
      </c>
      <c r="B16" t="str">
        <f>IF('Ocorrências .9'!$A16&lt;&gt;"", TEXT('Ocorrências .9'!$E16, "dddd"),"")</f>
        <v>terça-feira</v>
      </c>
      <c r="C16" t="str">
        <f>IF('.10 (mês 01~06)'!$A16&lt;&gt;"", TEXT('.10 (mês 01~06)'!$D16, "dddd"),"")</f>
        <v>quarta-feira</v>
      </c>
      <c r="D16" t="str">
        <f>IF('.10 (mês 07~12)'!$A16&lt;&gt;"", TEXT('.10 (mês 07~12)'!$D16, "dddd"),"")</f>
        <v>quarta-feira</v>
      </c>
    </row>
    <row r="17" spans="1:9" x14ac:dyDescent="0.25">
      <c r="A17" t="str">
        <f>IF('.9 (mês 01~06)'!$A17&lt;&gt;"", TEXT('.9 (mês 01~06)'!$D17, "dddd"),"")</f>
        <v>domingo</v>
      </c>
      <c r="B17" t="str">
        <f>IF('Ocorrências .9'!$A17&lt;&gt;"", TEXT('Ocorrências .9'!$E17, "dddd"),"")</f>
        <v>quarta-feira</v>
      </c>
      <c r="C17" t="str">
        <f>IF('.10 (mês 01~06)'!$A17&lt;&gt;"", TEXT('.10 (mês 01~06)'!$D17, "dddd"),"")</f>
        <v>terça-feira</v>
      </c>
      <c r="D17" t="str">
        <f>IF('.10 (mês 07~12)'!$A17&lt;&gt;"", TEXT('.10 (mês 07~12)'!$D17, "dddd"),"")</f>
        <v>domingo</v>
      </c>
    </row>
    <row r="18" spans="1:9" x14ac:dyDescent="0.25">
      <c r="A18" t="str">
        <f>IF('.9 (mês 01~06)'!$A18&lt;&gt;"", TEXT('.9 (mês 01~06)'!$D18, "dddd"),"")</f>
        <v>domingo</v>
      </c>
      <c r="B18" t="str">
        <f>IF('Ocorrências .9'!$A18&lt;&gt;"", TEXT('Ocorrências .9'!$E18, "dddd"),"")</f>
        <v>quarta-feira</v>
      </c>
      <c r="C18" t="str">
        <f>IF('.10 (mês 01~06)'!$A18&lt;&gt;"", TEXT('.10 (mês 01~06)'!$D18, "dddd"),"")</f>
        <v>quinta-feira</v>
      </c>
      <c r="D18" t="str">
        <f>IF('.10 (mês 07~12)'!$A18&lt;&gt;"", TEXT('.10 (mês 07~12)'!$D18, "dddd"),"")</f>
        <v>sábado</v>
      </c>
    </row>
    <row r="19" spans="1:9" x14ac:dyDescent="0.25">
      <c r="A19" t="str">
        <f>IF('.9 (mês 01~06)'!$A19&lt;&gt;"", TEXT('.9 (mês 01~06)'!$D19, "dddd"),"")</f>
        <v>domingo</v>
      </c>
      <c r="B19" t="str">
        <f>IF('Ocorrências .9'!$A19&lt;&gt;"", TEXT('Ocorrências .9'!$E19, "dddd"),"")</f>
        <v>sexta-feira</v>
      </c>
      <c r="C19" t="str">
        <f>IF('.10 (mês 01~06)'!$A19&lt;&gt;"", TEXT('.10 (mês 01~06)'!$D19, "dddd"),"")</f>
        <v>terça-feira</v>
      </c>
      <c r="D19" t="str">
        <f>IF('.10 (mês 07~12)'!$A19&lt;&gt;"", TEXT('.10 (mês 07~12)'!$D19, "dddd"),"")</f>
        <v>domingo</v>
      </c>
    </row>
    <row r="20" spans="1:9" x14ac:dyDescent="0.25">
      <c r="A20" t="str">
        <f>IF('.9 (mês 01~06)'!$A20&lt;&gt;"", TEXT('.9 (mês 01~06)'!$D20, "dddd"),"")</f>
        <v>segunda-feira</v>
      </c>
      <c r="B20" t="str">
        <f>IF('Ocorrências .9'!$A20&lt;&gt;"", TEXT('Ocorrências .9'!$E20, "dddd"),"")</f>
        <v>sábado</v>
      </c>
      <c r="C20" t="str">
        <f>IF('.10 (mês 01~06)'!$A20&lt;&gt;"", TEXT('.10 (mês 01~06)'!$D20, "dddd"),"")</f>
        <v>quarta-feira</v>
      </c>
      <c r="D20" t="str">
        <f>IF('.10 (mês 07~12)'!$A20&lt;&gt;"", TEXT('.10 (mês 07~12)'!$D20, "dddd"),"")</f>
        <v>terça-feira</v>
      </c>
    </row>
    <row r="21" spans="1:9" x14ac:dyDescent="0.25">
      <c r="A21" t="str">
        <f>IF('.9 (mês 01~06)'!$A21&lt;&gt;"", TEXT('.9 (mês 01~06)'!$D21, "dddd"),"")</f>
        <v>segunda-feira</v>
      </c>
      <c r="B21" t="str">
        <f>IF('Ocorrências .9'!$A21&lt;&gt;"", TEXT('Ocorrências .9'!$E21, "dddd"),"")</f>
        <v>domingo</v>
      </c>
      <c r="C21" t="str">
        <f>IF('.10 (mês 01~06)'!$A21&lt;&gt;"", TEXT('.10 (mês 01~06)'!$D21, "dddd"),"")</f>
        <v>quinta-feira</v>
      </c>
      <c r="D21" t="str">
        <f>IF('.10 (mês 07~12)'!$A21&lt;&gt;"", TEXT('.10 (mês 07~12)'!$D21, "dddd"),"")</f>
        <v>domingo</v>
      </c>
    </row>
    <row r="22" spans="1:9" x14ac:dyDescent="0.25">
      <c r="A22" t="str">
        <f>IF('.9 (mês 01~06)'!$A22&lt;&gt;"", TEXT('.9 (mês 01~06)'!$D22, "dddd"),"")</f>
        <v>terça-feira</v>
      </c>
      <c r="B22" t="str">
        <f>IF('Ocorrências .9'!$A22&lt;&gt;"", TEXT('Ocorrências .9'!$E22, "dddd"),"")</f>
        <v>segunda-feira</v>
      </c>
      <c r="C22" t="str">
        <f>IF('.10 (mês 01~06)'!$A22&lt;&gt;"", TEXT('.10 (mês 01~06)'!$D22, "dddd"),"")</f>
        <v>sexta-feira</v>
      </c>
      <c r="D22" t="str">
        <f>IF('.10 (mês 07~12)'!$A22&lt;&gt;"", TEXT('.10 (mês 07~12)'!$D22, "dddd"),"")</f>
        <v>quinta-feira</v>
      </c>
    </row>
    <row r="23" spans="1:9" x14ac:dyDescent="0.25">
      <c r="A23" t="str">
        <f>IF('.9 (mês 01~06)'!$A23&lt;&gt;"", TEXT('.9 (mês 01~06)'!$D23, "dddd"),"")</f>
        <v>terça-feira</v>
      </c>
      <c r="B23" t="str">
        <f>IF('Ocorrências .9'!$A23&lt;&gt;"", TEXT('Ocorrências .9'!$E23, "dddd"),"")</f>
        <v>segunda-feira</v>
      </c>
      <c r="C23" t="str">
        <f>IF('.10 (mês 01~06)'!$A23&lt;&gt;"", TEXT('.10 (mês 01~06)'!$D23, "dddd"),"")</f>
        <v>sexta-feira</v>
      </c>
      <c r="D23" t="str">
        <f>IF('.10 (mês 07~12)'!$A23&lt;&gt;"", TEXT('.10 (mês 07~12)'!$D23, "dddd"),"")</f>
        <v>segunda-feira</v>
      </c>
      <c r="I23" t="str">
        <f>IF('.9 (mês 01~06)'!$A8="sexta-feira", "ok","")</f>
        <v/>
      </c>
    </row>
    <row r="24" spans="1:9" x14ac:dyDescent="0.25">
      <c r="A24" t="str">
        <f>IF('.9 (mês 01~06)'!$A24&lt;&gt;"", TEXT('.9 (mês 01~06)'!$D24, "dddd"),"")</f>
        <v>terça-feira</v>
      </c>
      <c r="B24" t="str">
        <f>IF('Ocorrências .9'!$A24&lt;&gt;"", TEXT('Ocorrências .9'!$E24, "dddd"),"")</f>
        <v>segunda-feira</v>
      </c>
      <c r="C24" t="str">
        <f>IF('.10 (mês 01~06)'!$A24&lt;&gt;"", TEXT('.10 (mês 01~06)'!$D24, "dddd"),"")</f>
        <v>sexta-feira</v>
      </c>
      <c r="D24" t="str">
        <f>IF('.10 (mês 07~12)'!$A24&lt;&gt;"", TEXT('.10 (mês 07~12)'!$D24, "dddd"),"")</f>
        <v>segunda-feira</v>
      </c>
    </row>
    <row r="25" spans="1:9" x14ac:dyDescent="0.25">
      <c r="A25" t="str">
        <f>IF('.9 (mês 01~06)'!$A25&lt;&gt;"", TEXT('.9 (mês 01~06)'!$D25, "dddd"),"")</f>
        <v>terça-feira</v>
      </c>
      <c r="B25" t="str">
        <f>IF('Ocorrências .9'!$A25&lt;&gt;"", TEXT('Ocorrências .9'!$E25, "dddd"),"")</f>
        <v>segunda-feira</v>
      </c>
      <c r="C25" t="str">
        <f>IF('.10 (mês 01~06)'!$A25&lt;&gt;"", TEXT('.10 (mês 01~06)'!$D25, "dddd"),"")</f>
        <v>terça-feira</v>
      </c>
      <c r="D25" t="str">
        <f>IF('.10 (mês 07~12)'!$A25&lt;&gt;"", TEXT('.10 (mês 07~12)'!$D25, "dddd"),"")</f>
        <v>terça-feira</v>
      </c>
    </row>
    <row r="26" spans="1:9" x14ac:dyDescent="0.25">
      <c r="A26" t="str">
        <f>IF('.9 (mês 01~06)'!$A26&lt;&gt;"", TEXT('.9 (mês 01~06)'!$D26, "dddd"),"")</f>
        <v>terça-feira</v>
      </c>
      <c r="B26" t="str">
        <f>IF('Ocorrências .9'!$A26&lt;&gt;"", TEXT('Ocorrências .9'!$E26, "dddd"),"")</f>
        <v>segunda-feira</v>
      </c>
      <c r="C26" t="str">
        <f>IF('.10 (mês 01~06)'!$A26&lt;&gt;"", TEXT('.10 (mês 01~06)'!$D26, "dddd"),"")</f>
        <v>quinta-feira</v>
      </c>
      <c r="D26" t="str">
        <f>IF('.10 (mês 07~12)'!$A26&lt;&gt;"", TEXT('.10 (mês 07~12)'!$D26, "dddd"),"")</f>
        <v>terça-feira</v>
      </c>
    </row>
    <row r="27" spans="1:9" x14ac:dyDescent="0.25">
      <c r="A27" t="str">
        <f>IF('.9 (mês 01~06)'!$A27&lt;&gt;"", TEXT('.9 (mês 01~06)'!$D27, "dddd"),"")</f>
        <v>quarta-feira</v>
      </c>
      <c r="B27" t="str">
        <f>IF('Ocorrências .9'!$A27&lt;&gt;"", TEXT('Ocorrências .9'!$E27, "dddd"),"")</f>
        <v>terça-feira</v>
      </c>
      <c r="C27" t="str">
        <f>IF('.10 (mês 01~06)'!$A27&lt;&gt;"", TEXT('.10 (mês 01~06)'!$D27, "dddd"),"")</f>
        <v>terça-feira</v>
      </c>
      <c r="D27" t="str">
        <f>IF('.10 (mês 07~12)'!$A27&lt;&gt;"", TEXT('.10 (mês 07~12)'!$D27, "dddd"),"")</f>
        <v>terça-feira</v>
      </c>
    </row>
    <row r="28" spans="1:9" x14ac:dyDescent="0.25">
      <c r="A28" t="str">
        <f>IF('.9 (mês 01~06)'!$A28&lt;&gt;"", TEXT('.9 (mês 01~06)'!$D28, "dddd"),"")</f>
        <v>quarta-feira</v>
      </c>
      <c r="B28" t="str">
        <f>IF('Ocorrências .9'!$A28&lt;&gt;"", TEXT('Ocorrências .9'!$E28, "dddd"),"")</f>
        <v>quarta-feira</v>
      </c>
      <c r="C28" t="str">
        <f>IF('.10 (mês 01~06)'!$A28&lt;&gt;"", TEXT('.10 (mês 01~06)'!$D28, "dddd"),"")</f>
        <v/>
      </c>
      <c r="D28" t="str">
        <f>IF('.10 (mês 07~12)'!$A28&lt;&gt;"", TEXT('.10 (mês 07~12)'!$D28, "dddd"),"")</f>
        <v>terça-feira</v>
      </c>
    </row>
    <row r="29" spans="1:9" x14ac:dyDescent="0.25">
      <c r="A29" t="str">
        <f>IF('.9 (mês 01~06)'!$A29&lt;&gt;"", TEXT('.9 (mês 01~06)'!$D29, "dddd"),"")</f>
        <v>quarta-feira</v>
      </c>
      <c r="B29" t="str">
        <f>IF('Ocorrências .9'!$A29&lt;&gt;"", TEXT('Ocorrências .9'!$E29, "dddd"),"")</f>
        <v>quinta-feira</v>
      </c>
      <c r="C29" t="str">
        <f>IF('.10 (mês 01~06)'!$A29&lt;&gt;"", TEXT('.10 (mês 01~06)'!$D29, "dddd"),"")</f>
        <v/>
      </c>
      <c r="D29" t="str">
        <f>IF('.10 (mês 07~12)'!$A29&lt;&gt;"", TEXT('.10 (mês 07~12)'!$D29, "dddd"),"")</f>
        <v>terça-feira</v>
      </c>
    </row>
    <row r="30" spans="1:9" x14ac:dyDescent="0.25">
      <c r="A30" t="str">
        <f>IF('.9 (mês 01~06)'!$A30&lt;&gt;"", TEXT('.9 (mês 01~06)'!$D30, "dddd"),"")</f>
        <v>quarta-feira</v>
      </c>
      <c r="B30" t="str">
        <f>IF('Ocorrências .9'!$A30&lt;&gt;"", TEXT('Ocorrências .9'!$E30, "dddd"),"")</f>
        <v>quinta-feira</v>
      </c>
      <c r="C30" t="str">
        <f>IF('.10 (mês 01~06)'!$A30&lt;&gt;"", TEXT('.10 (mês 01~06)'!$D30, "dddd"),"")</f>
        <v/>
      </c>
      <c r="D30" t="str">
        <f>IF('.10 (mês 07~12)'!$A30&lt;&gt;"", TEXT('.10 (mês 07~12)'!$D30, "dddd"),"")</f>
        <v>quarta-feira</v>
      </c>
    </row>
    <row r="31" spans="1:9" x14ac:dyDescent="0.25">
      <c r="A31" t="str">
        <f>IF('.9 (mês 01~06)'!$A31&lt;&gt;"", TEXT('.9 (mês 01~06)'!$D31, "dddd"),"")</f>
        <v>quinta-feira</v>
      </c>
      <c r="B31" t="str">
        <f>IF('Ocorrências .9'!$A31&lt;&gt;"", TEXT('Ocorrências .9'!$E31, "dddd"),"")</f>
        <v>quinta-feira</v>
      </c>
      <c r="C31" t="str">
        <f>IF('.10 (mês 01~06)'!$A31&lt;&gt;"", TEXT('.10 (mês 01~06)'!$D31, "dddd"),"")</f>
        <v/>
      </c>
      <c r="D31" t="str">
        <f>IF('.10 (mês 07~12)'!$A31&lt;&gt;"", TEXT('.10 (mês 07~12)'!$D31, "dddd"),"")</f>
        <v>quarta-feira</v>
      </c>
    </row>
    <row r="32" spans="1:9" x14ac:dyDescent="0.25">
      <c r="A32" t="str">
        <f>IF('.9 (mês 01~06)'!$A32&lt;&gt;"", TEXT('.9 (mês 01~06)'!$D32, "dddd"),"")</f>
        <v>sexta-feira</v>
      </c>
      <c r="B32" t="str">
        <f>IF('Ocorrências .9'!$A32&lt;&gt;"", TEXT('Ocorrências .9'!$E32, "dddd"),"")</f>
        <v>sexta-feira</v>
      </c>
      <c r="C32" t="str">
        <f>IF('.10 (mês 01~06)'!$A32&lt;&gt;"", TEXT('.10 (mês 01~06)'!$D32, "dddd"),"")</f>
        <v/>
      </c>
      <c r="D32" t="str">
        <f>IF('.10 (mês 07~12)'!$A32&lt;&gt;"", TEXT('.10 (mês 07~12)'!$D32, "dddd"),"")</f>
        <v>quarta-feira</v>
      </c>
    </row>
    <row r="33" spans="1:4" x14ac:dyDescent="0.25">
      <c r="A33" t="str">
        <f>IF('.9 (mês 01~06)'!$A33&lt;&gt;"", TEXT('.9 (mês 01~06)'!$D33, "dddd"),"")</f>
        <v>sexta-feira</v>
      </c>
      <c r="B33" t="str">
        <f>IF('Ocorrências .9'!$A33&lt;&gt;"", TEXT('Ocorrências .9'!$E33, "dddd"),"")</f>
        <v>sábado</v>
      </c>
      <c r="C33" t="str">
        <f>IF('.10 (mês 01~06)'!$A33&lt;&gt;"", TEXT('.10 (mês 01~06)'!$D33, "dddd"),"")</f>
        <v/>
      </c>
      <c r="D33" t="str">
        <f>IF('.10 (mês 07~12)'!$A33&lt;&gt;"", TEXT('.10 (mês 07~12)'!$D33, "dddd"),"")</f>
        <v>quarta-feira</v>
      </c>
    </row>
    <row r="34" spans="1:4" x14ac:dyDescent="0.25">
      <c r="A34" t="str">
        <f>IF('.9 (mês 01~06)'!$A34&lt;&gt;"", TEXT('.9 (mês 01~06)'!$D34, "dddd"),"")</f>
        <v>sexta-feira</v>
      </c>
      <c r="B34" t="str">
        <f>IF('Ocorrências .9'!$A34&lt;&gt;"", TEXT('Ocorrências .9'!$E34, "dddd"),"")</f>
        <v>sábado</v>
      </c>
      <c r="C34" t="str">
        <f>IF('.10 (mês 01~06)'!$A34&lt;&gt;"", TEXT('.10 (mês 01~06)'!$D34, "dddd"),"")</f>
        <v/>
      </c>
      <c r="D34" t="str">
        <f>IF('.10 (mês 07~12)'!$A34&lt;&gt;"", TEXT('.10 (mês 07~12)'!$D34, "dddd"),"")</f>
        <v>quarta-feira</v>
      </c>
    </row>
    <row r="35" spans="1:4" x14ac:dyDescent="0.25">
      <c r="A35" t="str">
        <f>IF('.9 (mês 01~06)'!$A35&lt;&gt;"", TEXT('.9 (mês 01~06)'!$D35, "dddd"),"")</f>
        <v>sexta-feira</v>
      </c>
      <c r="B35" t="str">
        <f>IF('Ocorrências .9'!$A35&lt;&gt;"", TEXT('Ocorrências .9'!$E35, "dddd"),"")</f>
        <v>sábado</v>
      </c>
      <c r="C35" t="str">
        <f>IF('.10 (mês 01~06)'!$A35&lt;&gt;"", TEXT('.10 (mês 01~06)'!$D35, "dddd"),"")</f>
        <v/>
      </c>
      <c r="D35" t="str">
        <f>IF('.10 (mês 07~12)'!$A35&lt;&gt;"", TEXT('.10 (mês 07~12)'!$D35, "dddd"),"")</f>
        <v>quarta-feira</v>
      </c>
    </row>
    <row r="36" spans="1:4" x14ac:dyDescent="0.25">
      <c r="A36" t="str">
        <f>IF('.9 (mês 01~06)'!$A36&lt;&gt;"", TEXT('.9 (mês 01~06)'!$D36, "dddd"),"")</f>
        <v>sexta-feira</v>
      </c>
      <c r="B36" t="str">
        <f>IF('Ocorrências .9'!$A36&lt;&gt;"", TEXT('Ocorrências .9'!$E36, "dddd"),"")</f>
        <v>sábado</v>
      </c>
      <c r="C36" t="str">
        <f>IF('.10 (mês 01~06)'!$A36&lt;&gt;"", TEXT('.10 (mês 01~06)'!$D36, "dddd"),"")</f>
        <v/>
      </c>
      <c r="D36" t="str">
        <f>IF('.10 (mês 07~12)'!$A36&lt;&gt;"", TEXT('.10 (mês 07~12)'!$D36, "dddd"),"")</f>
        <v>quinta-feira</v>
      </c>
    </row>
    <row r="37" spans="1:4" x14ac:dyDescent="0.25">
      <c r="A37" t="str">
        <f>IF('.9 (mês 01~06)'!$A37&lt;&gt;"", TEXT('.9 (mês 01~06)'!$D37, "dddd"),"")</f>
        <v>sexta-feira</v>
      </c>
      <c r="B37" t="str">
        <f>IF('Ocorrências .9'!$A37&lt;&gt;"", TEXT('Ocorrências .9'!$E37, "dddd"),"")</f>
        <v>domingo</v>
      </c>
      <c r="C37" t="str">
        <f>IF('.10 (mês 01~06)'!$A37&lt;&gt;"", TEXT('.10 (mês 01~06)'!$D37, "dddd"),"")</f>
        <v/>
      </c>
      <c r="D37" t="str">
        <f>IF('.10 (mês 07~12)'!$A37&lt;&gt;"", TEXT('.10 (mês 07~12)'!$D37, "dddd"),"")</f>
        <v>quinta-feira</v>
      </c>
    </row>
    <row r="38" spans="1:4" x14ac:dyDescent="0.25">
      <c r="A38" t="str">
        <f>IF('.9 (mês 01~06)'!$A38&lt;&gt;"", TEXT('.9 (mês 01~06)'!$D38, "dddd"),"")</f>
        <v>sábado</v>
      </c>
      <c r="B38" t="str">
        <f>IF('Ocorrências .9'!$A38&lt;&gt;"", TEXT('Ocorrências .9'!$E38, "dddd"),"")</f>
        <v>segunda-feira</v>
      </c>
      <c r="C38" t="str">
        <f>IF('.10 (mês 01~06)'!$A38&lt;&gt;"", TEXT('.10 (mês 01~06)'!$D38, "dddd"),"")</f>
        <v/>
      </c>
      <c r="D38" t="str">
        <f>IF('.10 (mês 07~12)'!$A38&lt;&gt;"", TEXT('.10 (mês 07~12)'!$D38, "dddd"),"")</f>
        <v>sexta-feira</v>
      </c>
    </row>
    <row r="39" spans="1:4" x14ac:dyDescent="0.25">
      <c r="A39" t="str">
        <f>IF('.9 (mês 01~06)'!$A39&lt;&gt;"", TEXT('.9 (mês 01~06)'!$D39, "dddd"),"")</f>
        <v>domingo</v>
      </c>
      <c r="B39" t="str">
        <f>IF('Ocorrências .9'!$A39&lt;&gt;"", TEXT('Ocorrências .9'!$E39, "dddd"),"")</f>
        <v>segunda-feira</v>
      </c>
      <c r="C39" t="str">
        <f>IF('.10 (mês 01~06)'!$A39&lt;&gt;"", TEXT('.10 (mês 01~06)'!$D39, "dddd"),"")</f>
        <v/>
      </c>
      <c r="D39" t="str">
        <f>IF('.10 (mês 07~12)'!$A39&lt;&gt;"", TEXT('.10 (mês 07~12)'!$D39, "dddd"),"")</f>
        <v>sexta-feira</v>
      </c>
    </row>
    <row r="40" spans="1:4" x14ac:dyDescent="0.25">
      <c r="A40" t="str">
        <f>IF('.9 (mês 01~06)'!$A40&lt;&gt;"", TEXT('.9 (mês 01~06)'!$D40, "dddd"),"")</f>
        <v>domingo</v>
      </c>
      <c r="B40" t="str">
        <f>IF('Ocorrências .9'!$A40&lt;&gt;"", TEXT('Ocorrências .9'!$E40, "dddd"),"")</f>
        <v>quarta-feira</v>
      </c>
      <c r="C40" t="str">
        <f>IF('.10 (mês 01~06)'!$A40&lt;&gt;"", TEXT('.10 (mês 01~06)'!$D40, "dddd"),"")</f>
        <v/>
      </c>
      <c r="D40" t="str">
        <f>IF('.10 (mês 07~12)'!$A40&lt;&gt;"", TEXT('.10 (mês 07~12)'!$D40, "dddd"),"")</f>
        <v>sexta-feira</v>
      </c>
    </row>
    <row r="41" spans="1:4" x14ac:dyDescent="0.25">
      <c r="A41" t="str">
        <f>IF('.9 (mês 01~06)'!$A41&lt;&gt;"", TEXT('.9 (mês 01~06)'!$D41, "dddd"),"")</f>
        <v>domingo</v>
      </c>
      <c r="B41" t="str">
        <f>IF('Ocorrências .9'!$A41&lt;&gt;"", TEXT('Ocorrências .9'!$E41, "dddd"),"")</f>
        <v>quinta-feira</v>
      </c>
      <c r="C41" t="str">
        <f>IF('.10 (mês 01~06)'!$A41&lt;&gt;"", TEXT('.10 (mês 01~06)'!$D41, "dddd"),"")</f>
        <v/>
      </c>
      <c r="D41" t="str">
        <f>IF('.10 (mês 07~12)'!$A41&lt;&gt;"", TEXT('.10 (mês 07~12)'!$D41, "dddd"),"")</f>
        <v>sexta-feira</v>
      </c>
    </row>
    <row r="42" spans="1:4" x14ac:dyDescent="0.25">
      <c r="A42" t="str">
        <f>IF('.9 (mês 01~06)'!$A42&lt;&gt;"", TEXT('.9 (mês 01~06)'!$D42, "dddd"),"")</f>
        <v>segunda-feira</v>
      </c>
      <c r="B42" t="str">
        <f>IF('Ocorrências .9'!$A42&lt;&gt;"", TEXT('Ocorrências .9'!$E42, "dddd"),"")</f>
        <v>sexta-feira</v>
      </c>
      <c r="C42" t="str">
        <f>IF('.10 (mês 01~06)'!$A42&lt;&gt;"", TEXT('.10 (mês 01~06)'!$D42, "dddd"),"")</f>
        <v/>
      </c>
      <c r="D42" t="str">
        <f>IF('.10 (mês 07~12)'!$A42&lt;&gt;"", TEXT('.10 (mês 07~12)'!$D42, "dddd"),"")</f>
        <v>sexta-feira</v>
      </c>
    </row>
    <row r="43" spans="1:4" x14ac:dyDescent="0.25">
      <c r="A43" t="str">
        <f>IF('.9 (mês 01~06)'!$A43&lt;&gt;"", TEXT('.9 (mês 01~06)'!$D43, "dddd"),"")</f>
        <v>segunda-feira</v>
      </c>
      <c r="B43" t="str">
        <f>IF('Ocorrências .9'!$A43&lt;&gt;"", TEXT('Ocorrências .9'!$E43, "dddd"),"")</f>
        <v>sexta-feira</v>
      </c>
      <c r="C43" t="str">
        <f>IF('.10 (mês 01~06)'!$A43&lt;&gt;"", TEXT('.10 (mês 01~06)'!$D43, "dddd"),"")</f>
        <v/>
      </c>
      <c r="D43" t="str">
        <f>IF('.10 (mês 07~12)'!$A43&lt;&gt;"", TEXT('.10 (mês 07~12)'!$D43, "dddd"),"")</f>
        <v>sábado</v>
      </c>
    </row>
    <row r="44" spans="1:4" x14ac:dyDescent="0.25">
      <c r="A44" t="str">
        <f>IF('.9 (mês 01~06)'!$A44&lt;&gt;"", TEXT('.9 (mês 01~06)'!$D44, "dddd"),"")</f>
        <v>terça-feira</v>
      </c>
      <c r="B44" t="str">
        <f>IF('Ocorrências .9'!$A44&lt;&gt;"", TEXT('Ocorrências .9'!$E44, "dddd"),"")</f>
        <v>sexta-feira</v>
      </c>
      <c r="C44" t="str">
        <f>IF('.10 (mês 01~06)'!$A44&lt;&gt;"", TEXT('.10 (mês 01~06)'!$D44, "dddd"),"")</f>
        <v/>
      </c>
      <c r="D44" t="str">
        <f>IF('.10 (mês 07~12)'!$A44&lt;&gt;"", TEXT('.10 (mês 07~12)'!$D44, "dddd"),"")</f>
        <v>sábado</v>
      </c>
    </row>
    <row r="45" spans="1:4" x14ac:dyDescent="0.25">
      <c r="A45" t="str">
        <f>IF('.9 (mês 01~06)'!$A45&lt;&gt;"", TEXT('.9 (mês 01~06)'!$D45, "dddd"),"")</f>
        <v>terça-feira</v>
      </c>
      <c r="B45" t="str">
        <f>IF('Ocorrências .9'!$A45&lt;&gt;"", TEXT('Ocorrências .9'!$E45, "dddd"),"")</f>
        <v>sexta-feira</v>
      </c>
      <c r="C45" t="str">
        <f>IF('.10 (mês 01~06)'!$A45&lt;&gt;"", TEXT('.10 (mês 01~06)'!$D45, "dddd"),"")</f>
        <v/>
      </c>
      <c r="D45" t="str">
        <f>IF('.10 (mês 07~12)'!$A45&lt;&gt;"", TEXT('.10 (mês 07~12)'!$D45, "dddd"),"")</f>
        <v>sábado</v>
      </c>
    </row>
    <row r="46" spans="1:4" x14ac:dyDescent="0.25">
      <c r="A46" t="str">
        <f>IF('.9 (mês 01~06)'!$A46&lt;&gt;"", TEXT('.9 (mês 01~06)'!$D46, "dddd"),"")</f>
        <v>terça-feira</v>
      </c>
      <c r="B46" t="str">
        <f>IF('Ocorrências .9'!$A46&lt;&gt;"", TEXT('Ocorrências .9'!$E46, "dddd"),"")</f>
        <v>sábado</v>
      </c>
      <c r="C46" t="str">
        <f>IF('.10 (mês 01~06)'!$A46&lt;&gt;"", TEXT('.10 (mês 01~06)'!$D46, "dddd"),"")</f>
        <v/>
      </c>
      <c r="D46" t="str">
        <f>IF('.10 (mês 07~12)'!$A46&lt;&gt;"", TEXT('.10 (mês 07~12)'!$D46, "dddd"),"")</f>
        <v>sábado</v>
      </c>
    </row>
    <row r="47" spans="1:4" x14ac:dyDescent="0.25">
      <c r="A47" t="str">
        <f>IF('.9 (mês 01~06)'!$A47&lt;&gt;"", TEXT('.9 (mês 01~06)'!$D47, "dddd"),"")</f>
        <v>terça-feira</v>
      </c>
      <c r="B47" t="str">
        <f>IF('Ocorrências .9'!$A47&lt;&gt;"", TEXT('Ocorrências .9'!$E47, "dddd"),"")</f>
        <v>sábado</v>
      </c>
      <c r="C47" t="str">
        <f>IF('.10 (mês 01~06)'!$A47&lt;&gt;"", TEXT('.10 (mês 01~06)'!$D47, "dddd"),"")</f>
        <v/>
      </c>
      <c r="D47" t="str">
        <f>IF('.10 (mês 07~12)'!$A47&lt;&gt;"", TEXT('.10 (mês 07~12)'!$D47, "dddd"),"")</f>
        <v>sábado</v>
      </c>
    </row>
    <row r="48" spans="1:4" x14ac:dyDescent="0.25">
      <c r="A48" t="str">
        <f>IF('.9 (mês 01~06)'!$A48&lt;&gt;"", TEXT('.9 (mês 01~06)'!$D48, "dddd"),"")</f>
        <v>terça-feira</v>
      </c>
      <c r="B48" t="str">
        <f>IF('Ocorrências .9'!$A48&lt;&gt;"", TEXT('Ocorrências .9'!$E48, "dddd"),"")</f>
        <v>domingo</v>
      </c>
      <c r="C48" t="str">
        <f>IF('.10 (mês 01~06)'!$A48&lt;&gt;"", TEXT('.10 (mês 01~06)'!$D48, "dddd"),"")</f>
        <v/>
      </c>
      <c r="D48" t="str">
        <f>IF('.10 (mês 07~12)'!$A48&lt;&gt;"", TEXT('.10 (mês 07~12)'!$D48, "dddd"),"")</f>
        <v>sábado</v>
      </c>
    </row>
    <row r="49" spans="1:4" x14ac:dyDescent="0.25">
      <c r="A49" t="str">
        <f>IF('.9 (mês 01~06)'!$A49&lt;&gt;"", TEXT('.9 (mês 01~06)'!$D49, "dddd"),"")</f>
        <v>terça-feira</v>
      </c>
      <c r="B49" t="str">
        <f>IF('Ocorrências .9'!$A49&lt;&gt;"", TEXT('Ocorrências .9'!$E49, "dddd"),"")</f>
        <v>domingo</v>
      </c>
      <c r="C49" t="str">
        <f>IF('.10 (mês 01~06)'!$A49&lt;&gt;"", TEXT('.10 (mês 01~06)'!$D49, "dddd"),"")</f>
        <v/>
      </c>
      <c r="D49" t="str">
        <f>IF('.10 (mês 07~12)'!$A49&lt;&gt;"", TEXT('.10 (mês 07~12)'!$D49, "dddd"),"")</f>
        <v>sábado</v>
      </c>
    </row>
    <row r="50" spans="1:4" x14ac:dyDescent="0.25">
      <c r="A50" t="str">
        <f>IF('.9 (mês 01~06)'!$A50&lt;&gt;"", TEXT('.9 (mês 01~06)'!$D50, "dddd"),"")</f>
        <v>quarta-feira</v>
      </c>
      <c r="B50" t="str">
        <f>IF('Ocorrências .9'!$A50&lt;&gt;"", TEXT('Ocorrências .9'!$E50, "dddd"),"")</f>
        <v>domingo</v>
      </c>
      <c r="C50" t="str">
        <f>IF('.10 (mês 01~06)'!$A50&lt;&gt;"", TEXT('.10 (mês 01~06)'!$D50, "dddd"),"")</f>
        <v/>
      </c>
      <c r="D50" t="str">
        <f>IF('.10 (mês 07~12)'!$A50&lt;&gt;"", TEXT('.10 (mês 07~12)'!$D50, "dddd"),"")</f>
        <v>domingo</v>
      </c>
    </row>
    <row r="51" spans="1:4" x14ac:dyDescent="0.25">
      <c r="A51" t="str">
        <f>IF('.9 (mês 01~06)'!$A51&lt;&gt;"", TEXT('.9 (mês 01~06)'!$D51, "dddd"),"")</f>
        <v>quarta-feira</v>
      </c>
      <c r="B51" t="str">
        <f>IF('Ocorrências .9'!$A51&lt;&gt;"", TEXT('Ocorrências .9'!$E51, "dddd"),"")</f>
        <v>domingo</v>
      </c>
      <c r="C51" t="str">
        <f>IF('.10 (mês 01~06)'!$A51&lt;&gt;"", TEXT('.10 (mês 01~06)'!$D51, "dddd"),"")</f>
        <v/>
      </c>
      <c r="D51" t="str">
        <f>IF('.10 (mês 07~12)'!$A51&lt;&gt;"", TEXT('.10 (mês 07~12)'!$D51, "dddd"),"")</f>
        <v>segunda-feira</v>
      </c>
    </row>
    <row r="52" spans="1:4" x14ac:dyDescent="0.25">
      <c r="A52" t="str">
        <f>IF('.9 (mês 01~06)'!$A52&lt;&gt;"", TEXT('.9 (mês 01~06)'!$D52, "dddd"),"")</f>
        <v>quarta-feira</v>
      </c>
      <c r="B52" t="str">
        <f>IF('Ocorrências .9'!$A52&lt;&gt;"", TEXT('Ocorrências .9'!$E52, "dddd"),"")</f>
        <v>domingo</v>
      </c>
      <c r="C52" t="str">
        <f>IF('.10 (mês 01~06)'!$A52&lt;&gt;"", TEXT('.10 (mês 01~06)'!$D52, "dddd"),"")</f>
        <v/>
      </c>
      <c r="D52" t="str">
        <f>IF('.10 (mês 07~12)'!$A52&lt;&gt;"", TEXT('.10 (mês 07~12)'!$D52, "dddd"),"")</f>
        <v>terça-feira</v>
      </c>
    </row>
    <row r="53" spans="1:4" x14ac:dyDescent="0.25">
      <c r="A53" t="str">
        <f>IF('.9 (mês 01~06)'!$A53&lt;&gt;"", TEXT('.9 (mês 01~06)'!$D53, "dddd"),"")</f>
        <v>quarta-feira</v>
      </c>
      <c r="B53" t="str">
        <f>IF('Ocorrências .9'!$A53&lt;&gt;"", TEXT('Ocorrências .9'!$E53, "dddd"),"")</f>
        <v>segunda-feira</v>
      </c>
      <c r="C53" t="str">
        <f>IF('.10 (mês 01~06)'!$A53&lt;&gt;"", TEXT('.10 (mês 01~06)'!$D53, "dddd"),"")</f>
        <v/>
      </c>
      <c r="D53" t="str">
        <f>IF('.10 (mês 07~12)'!$A53&lt;&gt;"", TEXT('.10 (mês 07~12)'!$D53, "dddd"),"")</f>
        <v>terça-feira</v>
      </c>
    </row>
    <row r="54" spans="1:4" x14ac:dyDescent="0.25">
      <c r="A54" t="str">
        <f>IF('.9 (mês 01~06)'!$A54&lt;&gt;"", TEXT('.9 (mês 01~06)'!$D54, "dddd"),"")</f>
        <v>quarta-feira</v>
      </c>
      <c r="B54" t="str">
        <f>IF('Ocorrências .9'!$A54&lt;&gt;"", TEXT('Ocorrências .9'!$E54, "dddd"),"")</f>
        <v>segunda-feira</v>
      </c>
      <c r="C54" t="str">
        <f>IF('.10 (mês 01~06)'!$A54&lt;&gt;"", TEXT('.10 (mês 01~06)'!$D54, "dddd"),"")</f>
        <v/>
      </c>
      <c r="D54" t="str">
        <f>IF('.10 (mês 07~12)'!$A54&lt;&gt;"", TEXT('.10 (mês 07~12)'!$D54, "dddd"),"")</f>
        <v>quarta-feira</v>
      </c>
    </row>
    <row r="55" spans="1:4" x14ac:dyDescent="0.25">
      <c r="A55" t="str">
        <f>IF('.9 (mês 01~06)'!$A55&lt;&gt;"", TEXT('.9 (mês 01~06)'!$D55, "dddd"),"")</f>
        <v>quarta-feira</v>
      </c>
      <c r="B55" t="str">
        <f>IF('Ocorrências .9'!$A55&lt;&gt;"", TEXT('Ocorrências .9'!$E55, "dddd"),"")</f>
        <v>quarta-feira</v>
      </c>
      <c r="C55" t="str">
        <f>IF('.10 (mês 01~06)'!$A55&lt;&gt;"", TEXT('.10 (mês 01~06)'!$D55, "dddd"),"")</f>
        <v/>
      </c>
      <c r="D55" t="str">
        <f>IF('.10 (mês 07~12)'!$A55&lt;&gt;"", TEXT('.10 (mês 07~12)'!$D55, "dddd"),"")</f>
        <v>quarta-feira</v>
      </c>
    </row>
    <row r="56" spans="1:4" x14ac:dyDescent="0.25">
      <c r="A56" t="str">
        <f>IF('.9 (mês 01~06)'!$A56&lt;&gt;"", TEXT('.9 (mês 01~06)'!$D56, "dddd"),"")</f>
        <v>quinta-feira</v>
      </c>
      <c r="B56" t="str">
        <f>IF('Ocorrências .9'!$A56&lt;&gt;"", TEXT('Ocorrências .9'!$E56, "dddd"),"")</f>
        <v>quinta-feira</v>
      </c>
      <c r="C56" t="str">
        <f>IF('.10 (mês 01~06)'!$A56&lt;&gt;"", TEXT('.10 (mês 01~06)'!$D56, "dddd"),"")</f>
        <v/>
      </c>
      <c r="D56" t="str">
        <f>IF('.10 (mês 07~12)'!$A56&lt;&gt;"", TEXT('.10 (mês 07~12)'!$D56, "dddd"),"")</f>
        <v>quarta-feira</v>
      </c>
    </row>
    <row r="57" spans="1:4" x14ac:dyDescent="0.25">
      <c r="A57" t="str">
        <f>IF('.9 (mês 01~06)'!$A57&lt;&gt;"", TEXT('.9 (mês 01~06)'!$D57, "dddd"),"")</f>
        <v>quinta-feira</v>
      </c>
      <c r="B57" t="str">
        <f>IF('Ocorrências .9'!$A57&lt;&gt;"", TEXT('Ocorrências .9'!$E57, "dddd"),"")</f>
        <v>sexta-feira</v>
      </c>
      <c r="C57" t="str">
        <f>IF('.10 (mês 01~06)'!$A57&lt;&gt;"", TEXT('.10 (mês 01~06)'!$D57, "dddd"),"")</f>
        <v/>
      </c>
      <c r="D57" t="str">
        <f>IF('.10 (mês 07~12)'!$A57&lt;&gt;"", TEXT('.10 (mês 07~12)'!$D57, "dddd"),"")</f>
        <v>quinta-feira</v>
      </c>
    </row>
    <row r="58" spans="1:4" x14ac:dyDescent="0.25">
      <c r="A58" t="str">
        <f>IF('.9 (mês 01~06)'!$A58&lt;&gt;"", TEXT('.9 (mês 01~06)'!$D58, "dddd"),"")</f>
        <v>quinta-feira</v>
      </c>
      <c r="B58" t="str">
        <f>IF('Ocorrências .9'!$A58&lt;&gt;"", TEXT('Ocorrências .9'!$E58, "dddd"),"")</f>
        <v>sexta-feira</v>
      </c>
      <c r="C58" t="str">
        <f>IF('.10 (mês 01~06)'!$A58&lt;&gt;"", TEXT('.10 (mês 01~06)'!$D58, "dddd"),"")</f>
        <v/>
      </c>
      <c r="D58" t="str">
        <f>IF('.10 (mês 07~12)'!$A58&lt;&gt;"", TEXT('.10 (mês 07~12)'!$D58, "dddd"),"")</f>
        <v>quinta-feira</v>
      </c>
    </row>
    <row r="59" spans="1:4" x14ac:dyDescent="0.25">
      <c r="A59" t="str">
        <f>IF('.9 (mês 01~06)'!$A59&lt;&gt;"", TEXT('.9 (mês 01~06)'!$D59, "dddd"),"")</f>
        <v>sexta-feira</v>
      </c>
      <c r="B59" t="str">
        <f>IF('Ocorrências .9'!$A59&lt;&gt;"", TEXT('Ocorrências .9'!$E59, "dddd"),"")</f>
        <v>sábado</v>
      </c>
      <c r="C59" t="str">
        <f>IF('.10 (mês 01~06)'!$A59&lt;&gt;"", TEXT('.10 (mês 01~06)'!$D59, "dddd"),"")</f>
        <v/>
      </c>
      <c r="D59" t="str">
        <f>IF('.10 (mês 07~12)'!$A59&lt;&gt;"", TEXT('.10 (mês 07~12)'!$D59, "dddd"),"")</f>
        <v>quinta-feira</v>
      </c>
    </row>
    <row r="60" spans="1:4" x14ac:dyDescent="0.25">
      <c r="A60" t="str">
        <f>IF('.9 (mês 01~06)'!$A60&lt;&gt;"", TEXT('.9 (mês 01~06)'!$D60, "dddd"),"")</f>
        <v>sexta-feira</v>
      </c>
      <c r="B60" t="str">
        <f>IF('Ocorrências .9'!$A60&lt;&gt;"", TEXT('Ocorrências .9'!$E60, "dddd"),"")</f>
        <v>sábado</v>
      </c>
      <c r="C60" t="str">
        <f>IF('.10 (mês 01~06)'!$A60&lt;&gt;"", TEXT('.10 (mês 01~06)'!$D60, "dddd"),"")</f>
        <v/>
      </c>
      <c r="D60" t="str">
        <f>IF('.10 (mês 07~12)'!$A60&lt;&gt;"", TEXT('.10 (mês 07~12)'!$D60, "dddd"),"")</f>
        <v>quinta-feira</v>
      </c>
    </row>
    <row r="61" spans="1:4" x14ac:dyDescent="0.25">
      <c r="A61" t="str">
        <f>IF('.9 (mês 01~06)'!$A61&lt;&gt;"", TEXT('.9 (mês 01~06)'!$D61, "dddd"),"")</f>
        <v>sexta-feira</v>
      </c>
      <c r="B61" t="str">
        <f>IF('Ocorrências .9'!$A61&lt;&gt;"", TEXT('Ocorrências .9'!$E61, "dddd"),"")</f>
        <v>quinta-feira</v>
      </c>
      <c r="C61" t="str">
        <f>IF('.10 (mês 01~06)'!$A61&lt;&gt;"", TEXT('.10 (mês 01~06)'!$D61, "dddd"),"")</f>
        <v/>
      </c>
      <c r="D61" t="str">
        <f>IF('.10 (mês 07~12)'!$A61&lt;&gt;"", TEXT('.10 (mês 07~12)'!$D61, "dddd"),"")</f>
        <v>quinta-feira</v>
      </c>
    </row>
    <row r="62" spans="1:4" x14ac:dyDescent="0.25">
      <c r="A62" t="str">
        <f>IF('.9 (mês 01~06)'!$A62&lt;&gt;"", TEXT('.9 (mês 01~06)'!$D62, "dddd"),"")</f>
        <v>sábado</v>
      </c>
      <c r="B62" t="str">
        <f>IF('Ocorrências .9'!$A62&lt;&gt;"", TEXT('Ocorrências .9'!$E62, "dddd"),"")</f>
        <v>quinta-feira</v>
      </c>
      <c r="C62" t="str">
        <f>IF('.10 (mês 01~06)'!$A62&lt;&gt;"", TEXT('.10 (mês 01~06)'!$D62, "dddd"),"")</f>
        <v/>
      </c>
      <c r="D62" t="str">
        <f>IF('.10 (mês 07~12)'!$A62&lt;&gt;"", TEXT('.10 (mês 07~12)'!$D62, "dddd"),"")</f>
        <v>sexta-feira</v>
      </c>
    </row>
    <row r="63" spans="1:4" x14ac:dyDescent="0.25">
      <c r="A63" t="str">
        <f>IF('.9 (mês 01~06)'!$A63&lt;&gt;"", TEXT('.9 (mês 01~06)'!$D63, "dddd"),"")</f>
        <v>sábado</v>
      </c>
      <c r="B63" t="str">
        <f>IF('Ocorrências .9'!$A63&lt;&gt;"", TEXT('Ocorrências .9'!$E63, "dddd"),"")</f>
        <v>sexta-feira</v>
      </c>
      <c r="C63" t="str">
        <f>IF('.10 (mês 01~06)'!$A63&lt;&gt;"", TEXT('.10 (mês 01~06)'!$D63, "dddd"),"")</f>
        <v/>
      </c>
      <c r="D63" t="str">
        <f>IF('.10 (mês 07~12)'!$A63&lt;&gt;"", TEXT('.10 (mês 07~12)'!$D63, "dddd"),"")</f>
        <v>sexta-feira</v>
      </c>
    </row>
    <row r="64" spans="1:4" x14ac:dyDescent="0.25">
      <c r="A64" t="str">
        <f>IF('.9 (mês 01~06)'!$A64&lt;&gt;"", TEXT('.9 (mês 01~06)'!$D64, "dddd"),"")</f>
        <v>sábado</v>
      </c>
      <c r="B64" t="str">
        <f>IF('Ocorrências .9'!$A64&lt;&gt;"", TEXT('Ocorrências .9'!$E64, "dddd"),"")</f>
        <v>sábado</v>
      </c>
      <c r="C64" t="str">
        <f>IF('.10 (mês 01~06)'!$A64&lt;&gt;"", TEXT('.10 (mês 01~06)'!$D64, "dddd"),"")</f>
        <v/>
      </c>
      <c r="D64" t="str">
        <f>IF('.10 (mês 07~12)'!$A64&lt;&gt;"", TEXT('.10 (mês 07~12)'!$D64, "dddd"),"")</f>
        <v>sexta-feira</v>
      </c>
    </row>
    <row r="65" spans="1:4" x14ac:dyDescent="0.25">
      <c r="A65" t="str">
        <f>IF('.9 (mês 01~06)'!$A65&lt;&gt;"", TEXT('.9 (mês 01~06)'!$D65, "dddd"),"")</f>
        <v>domingo</v>
      </c>
      <c r="B65" t="str">
        <f>IF('Ocorrências .9'!$A65&lt;&gt;"", TEXT('Ocorrências .9'!$E65, "dddd"),"")</f>
        <v>domingo</v>
      </c>
      <c r="C65" t="str">
        <f>IF('.10 (mês 01~06)'!$A65&lt;&gt;"", TEXT('.10 (mês 01~06)'!$D65, "dddd"),"")</f>
        <v/>
      </c>
      <c r="D65" t="str">
        <f>IF('.10 (mês 07~12)'!$A65&lt;&gt;"", TEXT('.10 (mês 07~12)'!$D65, "dddd"),"")</f>
        <v>sexta-feira</v>
      </c>
    </row>
    <row r="66" spans="1:4" x14ac:dyDescent="0.25">
      <c r="A66" t="str">
        <f>IF('.9 (mês 01~06)'!$A66&lt;&gt;"", TEXT('.9 (mês 01~06)'!$D66, "dddd"),"")</f>
        <v>domingo</v>
      </c>
      <c r="B66" t="str">
        <f>IF('Ocorrências .9'!$A66&lt;&gt;"", TEXT('Ocorrências .9'!$E66, "dddd"),"")</f>
        <v>quarta-feira</v>
      </c>
      <c r="C66" t="str">
        <f>IF('.10 (mês 01~06)'!$A66&lt;&gt;"", TEXT('.10 (mês 01~06)'!$D66, "dddd"),"")</f>
        <v/>
      </c>
      <c r="D66" t="str">
        <f>IF('.10 (mês 07~12)'!$A66&lt;&gt;"", TEXT('.10 (mês 07~12)'!$D66, "dddd"),"")</f>
        <v>quinta-feira</v>
      </c>
    </row>
    <row r="67" spans="1:4" x14ac:dyDescent="0.25">
      <c r="A67" t="str">
        <f>IF('.9 (mês 01~06)'!$A67&lt;&gt;"", TEXT('.9 (mês 01~06)'!$D67, "dddd"),"")</f>
        <v>segunda-feira</v>
      </c>
      <c r="B67" t="str">
        <f>IF('Ocorrências .9'!$A67&lt;&gt;"", TEXT('Ocorrências .9'!$E67, "dddd"),"")</f>
        <v>quarta-feira</v>
      </c>
      <c r="C67" t="str">
        <f>IF('.10 (mês 01~06)'!$A67&lt;&gt;"", TEXT('.10 (mês 01~06)'!$D67, "dddd"),"")</f>
        <v/>
      </c>
      <c r="D67" t="str">
        <f>IF('.10 (mês 07~12)'!$A67&lt;&gt;"", TEXT('.10 (mês 07~12)'!$D67, "dddd"),"")</f>
        <v>sexta-feira</v>
      </c>
    </row>
    <row r="68" spans="1:4" x14ac:dyDescent="0.25">
      <c r="A68" t="str">
        <f>IF('.9 (mês 01~06)'!$A68&lt;&gt;"", TEXT('.9 (mês 01~06)'!$D68, "dddd"),"")</f>
        <v>segunda-feira</v>
      </c>
      <c r="B68" t="str">
        <f>IF('Ocorrências .9'!$A68&lt;&gt;"", TEXT('Ocorrências .9'!$E68, "dddd"),"")</f>
        <v>quarta-feira</v>
      </c>
      <c r="C68" t="str">
        <f>IF('.10 (mês 01~06)'!$A68&lt;&gt;"", TEXT('.10 (mês 01~06)'!$D68, "dddd"),"")</f>
        <v/>
      </c>
      <c r="D68" t="str">
        <f>IF('.10 (mês 07~12)'!$A68&lt;&gt;"", TEXT('.10 (mês 07~12)'!$D68, "dddd"),"")</f>
        <v>quinta-feira</v>
      </c>
    </row>
    <row r="69" spans="1:4" x14ac:dyDescent="0.25">
      <c r="A69" t="str">
        <f>IF('.9 (mês 01~06)'!$A69&lt;&gt;"", TEXT('.9 (mês 01~06)'!$D69, "dddd"),"")</f>
        <v>segunda-feira</v>
      </c>
      <c r="B69" t="str">
        <f>IF('Ocorrências .9'!$A69&lt;&gt;"", TEXT('Ocorrências .9'!$E69, "dddd"),"")</f>
        <v>domingo</v>
      </c>
      <c r="C69" t="str">
        <f>IF('.10 (mês 01~06)'!$A69&lt;&gt;"", TEXT('.10 (mês 01~06)'!$D69, "dddd"),"")</f>
        <v/>
      </c>
      <c r="D69" t="str">
        <f>IF('.10 (mês 07~12)'!$A69&lt;&gt;"", TEXT('.10 (mês 07~12)'!$D69, "dddd"),"")</f>
        <v>sexta-feira</v>
      </c>
    </row>
    <row r="70" spans="1:4" x14ac:dyDescent="0.25">
      <c r="A70" t="str">
        <f>IF('.9 (mês 01~06)'!$A70&lt;&gt;"", TEXT('.9 (mês 01~06)'!$D70, "dddd"),"")</f>
        <v>segunda-feira</v>
      </c>
      <c r="B70" t="str">
        <f>IF('Ocorrências .9'!$A70&lt;&gt;"", TEXT('Ocorrências .9'!$E70, "dddd"),"")</f>
        <v>domingo</v>
      </c>
      <c r="C70" t="str">
        <f>IF('.10 (mês 01~06)'!$A70&lt;&gt;"", TEXT('.10 (mês 01~06)'!$D70, "dddd"),"")</f>
        <v/>
      </c>
      <c r="D70" t="str">
        <f>IF('.10 (mês 07~12)'!$A70&lt;&gt;"", TEXT('.10 (mês 07~12)'!$D70, "dddd"),"")</f>
        <v>sábado</v>
      </c>
    </row>
    <row r="71" spans="1:4" x14ac:dyDescent="0.25">
      <c r="A71" t="str">
        <f>IF('.9 (mês 01~06)'!$A71&lt;&gt;"", TEXT('.9 (mês 01~06)'!$D71, "dddd"),"")</f>
        <v>segunda-feira</v>
      </c>
      <c r="B71" t="str">
        <f>IF('Ocorrências .9'!$A71&lt;&gt;"", TEXT('Ocorrências .9'!$E71, "dddd"),"")</f>
        <v>domingo</v>
      </c>
      <c r="C71" t="str">
        <f>IF('.10 (mês 01~06)'!$A71&lt;&gt;"", TEXT('.10 (mês 01~06)'!$D71, "dddd"),"")</f>
        <v/>
      </c>
      <c r="D71" t="str">
        <f>IF('.10 (mês 07~12)'!$A71&lt;&gt;"", TEXT('.10 (mês 07~12)'!$D71, "dddd"),"")</f>
        <v>sexta-feira</v>
      </c>
    </row>
    <row r="72" spans="1:4" x14ac:dyDescent="0.25">
      <c r="A72" t="str">
        <f>IF('.9 (mês 01~06)'!$A72&lt;&gt;"", TEXT('.9 (mês 01~06)'!$D72, "dddd"),"")</f>
        <v>segunda-feira</v>
      </c>
      <c r="B72" t="str">
        <f>IF('Ocorrências .9'!$A72&lt;&gt;"", TEXT('Ocorrências .9'!$E72, "dddd"),"")</f>
        <v>segunda-feira</v>
      </c>
      <c r="C72" t="str">
        <f>IF('.10 (mês 01~06)'!$A72&lt;&gt;"", TEXT('.10 (mês 01~06)'!$D72, "dddd"),"")</f>
        <v/>
      </c>
      <c r="D72" t="str">
        <f>IF('.10 (mês 07~12)'!$A72&lt;&gt;"", TEXT('.10 (mês 07~12)'!$D72, "dddd"),"")</f>
        <v>segunda-feira</v>
      </c>
    </row>
    <row r="73" spans="1:4" x14ac:dyDescent="0.25">
      <c r="A73" t="str">
        <f>IF('.9 (mês 01~06)'!$A73&lt;&gt;"", TEXT('.9 (mês 01~06)'!$D73, "dddd"),"")</f>
        <v>terça-feira</v>
      </c>
      <c r="B73" t="str">
        <f>IF('Ocorrências .9'!$A73&lt;&gt;"", TEXT('Ocorrências .9'!$E73, "dddd"),"")</f>
        <v>segunda-feira</v>
      </c>
      <c r="C73" t="str">
        <f>IF('.10 (mês 01~06)'!$A73&lt;&gt;"", TEXT('.10 (mês 01~06)'!$D73, "dddd"),"")</f>
        <v/>
      </c>
      <c r="D73" t="str">
        <f>IF('.10 (mês 07~12)'!$A73&lt;&gt;"", TEXT('.10 (mês 07~12)'!$D73, "dddd"),"")</f>
        <v>sábado</v>
      </c>
    </row>
    <row r="74" spans="1:4" x14ac:dyDescent="0.25">
      <c r="A74" t="str">
        <f>IF('.9 (mês 01~06)'!$A74&lt;&gt;"", TEXT('.9 (mês 01~06)'!$D74, "dddd"),"")</f>
        <v>terça-feira</v>
      </c>
      <c r="B74" t="str">
        <f>IF('Ocorrências .9'!$A74&lt;&gt;"", TEXT('Ocorrências .9'!$E74, "dddd"),"")</f>
        <v>sexta-feira</v>
      </c>
      <c r="C74" t="str">
        <f>IF('.10 (mês 01~06)'!$A74&lt;&gt;"", TEXT('.10 (mês 01~06)'!$D74, "dddd"),"")</f>
        <v/>
      </c>
      <c r="D74" t="str">
        <f>IF('.10 (mês 07~12)'!$A74&lt;&gt;"", TEXT('.10 (mês 07~12)'!$D74, "dddd"),"")</f>
        <v>quinta-feira</v>
      </c>
    </row>
    <row r="75" spans="1:4" x14ac:dyDescent="0.25">
      <c r="A75" t="str">
        <f>IF('.9 (mês 01~06)'!$A75&lt;&gt;"", TEXT('.9 (mês 01~06)'!$D75, "dddd"),"")</f>
        <v>terça-feira</v>
      </c>
      <c r="B75" t="str">
        <f>IF('Ocorrências .9'!$A75&lt;&gt;"", TEXT('Ocorrências .9'!$E75, "dddd"),"")</f>
        <v>segunda-feira</v>
      </c>
      <c r="C75" t="str">
        <f>IF('.10 (mês 01~06)'!$A75&lt;&gt;"", TEXT('.10 (mês 01~06)'!$D75, "dddd"),"")</f>
        <v/>
      </c>
      <c r="D75" t="str">
        <f>IF('.10 (mês 07~12)'!$A75&lt;&gt;"", TEXT('.10 (mês 07~12)'!$D75, "dddd"),"")</f>
        <v>sábado</v>
      </c>
    </row>
    <row r="76" spans="1:4" x14ac:dyDescent="0.25">
      <c r="A76" t="str">
        <f>IF('.9 (mês 01~06)'!$A76&lt;&gt;"", TEXT('.9 (mês 01~06)'!$D76, "dddd"),"")</f>
        <v>terça-feira</v>
      </c>
      <c r="B76" t="str">
        <f>IF('Ocorrências .9'!$A76&lt;&gt;"", TEXT('Ocorrências .9'!$E76, "dddd"),"")</f>
        <v>terça-feira</v>
      </c>
      <c r="C76" t="str">
        <f>IF('.10 (mês 01~06)'!$A76&lt;&gt;"", TEXT('.10 (mês 01~06)'!$D76, "dddd"),"")</f>
        <v/>
      </c>
      <c r="D76" t="str">
        <f>IF('.10 (mês 07~12)'!$A76&lt;&gt;"", TEXT('.10 (mês 07~12)'!$D76, "dddd"),"")</f>
        <v>sábado</v>
      </c>
    </row>
    <row r="77" spans="1:4" x14ac:dyDescent="0.25">
      <c r="A77" t="str">
        <f>IF('.9 (mês 01~06)'!$A77&lt;&gt;"", TEXT('.9 (mês 01~06)'!$D77, "dddd"),"")</f>
        <v>terça-feira</v>
      </c>
      <c r="B77" t="str">
        <f>IF('Ocorrências .9'!$A77&lt;&gt;"", TEXT('Ocorrências .9'!$E77, "dddd"),"")</f>
        <v>domingo</v>
      </c>
      <c r="C77" t="str">
        <f>IF('.10 (mês 01~06)'!$A77&lt;&gt;"", TEXT('.10 (mês 01~06)'!$D77, "dddd"),"")</f>
        <v/>
      </c>
      <c r="D77" t="str">
        <f>IF('.10 (mês 07~12)'!$A77&lt;&gt;"", TEXT('.10 (mês 07~12)'!$D77, "dddd"),"")</f>
        <v>domingo</v>
      </c>
    </row>
    <row r="78" spans="1:4" x14ac:dyDescent="0.25">
      <c r="A78" t="str">
        <f>IF('.9 (mês 01~06)'!$A78&lt;&gt;"", TEXT('.9 (mês 01~06)'!$D78, "dddd"),"")</f>
        <v>terça-feira</v>
      </c>
      <c r="B78" t="str">
        <f>IF('Ocorrências .9'!$A78&lt;&gt;"", TEXT('Ocorrências .9'!$E78, "dddd"),"")</f>
        <v>sábado</v>
      </c>
      <c r="C78" t="str">
        <f>IF('.10 (mês 01~06)'!$A78&lt;&gt;"", TEXT('.10 (mês 01~06)'!$D78, "dddd"),"")</f>
        <v/>
      </c>
      <c r="D78" t="str">
        <f>IF('.10 (mês 07~12)'!$A78&lt;&gt;"", TEXT('.10 (mês 07~12)'!$D78, "dddd"),"")</f>
        <v>sexta-feira</v>
      </c>
    </row>
    <row r="79" spans="1:4" x14ac:dyDescent="0.25">
      <c r="A79" t="str">
        <f>IF('.9 (mês 01~06)'!$A79&lt;&gt;"", TEXT('.9 (mês 01~06)'!$D79, "dddd"),"")</f>
        <v>quarta-feira</v>
      </c>
      <c r="B79" t="str">
        <f>IF('Ocorrências .9'!$A79&lt;&gt;"", TEXT('Ocorrências .9'!$E79, "dddd"),"")</f>
        <v>sábado</v>
      </c>
      <c r="C79" t="str">
        <f>IF('.10 (mês 01~06)'!$A79&lt;&gt;"", TEXT('.10 (mês 01~06)'!$D79, "dddd"),"")</f>
        <v/>
      </c>
      <c r="D79" t="str">
        <f>IF('.10 (mês 07~12)'!$A79&lt;&gt;"", TEXT('.10 (mês 07~12)'!$D79, "dddd"),"")</f>
        <v>domingo</v>
      </c>
    </row>
    <row r="80" spans="1:4" x14ac:dyDescent="0.25">
      <c r="A80" t="str">
        <f>IF('.9 (mês 01~06)'!$A80&lt;&gt;"", TEXT('.9 (mês 01~06)'!$D80, "dddd"),"")</f>
        <v>quarta-feira</v>
      </c>
      <c r="B80" t="str">
        <f>IF('Ocorrências .9'!$A80&lt;&gt;"", TEXT('Ocorrências .9'!$E80, "dddd"),"")</f>
        <v>quinta-feira</v>
      </c>
      <c r="C80" t="str">
        <f>IF('.10 (mês 01~06)'!$A80&lt;&gt;"", TEXT('.10 (mês 01~06)'!$D80, "dddd"),"")</f>
        <v/>
      </c>
      <c r="D80" t="str">
        <f>IF('.10 (mês 07~12)'!$A80&lt;&gt;"", TEXT('.10 (mês 07~12)'!$D80, "dddd"),"")</f>
        <v>sábado</v>
      </c>
    </row>
    <row r="81" spans="1:4" x14ac:dyDescent="0.25">
      <c r="A81" t="str">
        <f>IF('.9 (mês 01~06)'!$A81&lt;&gt;"", TEXT('.9 (mês 01~06)'!$D81, "dddd"),"")</f>
        <v>quinta-feira</v>
      </c>
      <c r="B81" t="str">
        <f>IF('Ocorrências .9'!$A81&lt;&gt;"", TEXT('Ocorrências .9'!$E81, "dddd"),"")</f>
        <v>quinta-feira</v>
      </c>
      <c r="C81" t="str">
        <f>IF('.10 (mês 01~06)'!$A81&lt;&gt;"", TEXT('.10 (mês 01~06)'!$D81, "dddd"),"")</f>
        <v/>
      </c>
      <c r="D81" t="str">
        <f>IF('.10 (mês 07~12)'!$A81&lt;&gt;"", TEXT('.10 (mês 07~12)'!$D81, "dddd"),"")</f>
        <v>domingo</v>
      </c>
    </row>
    <row r="82" spans="1:4" x14ac:dyDescent="0.25">
      <c r="A82" t="str">
        <f>IF('.9 (mês 01~06)'!$A82&lt;&gt;"", TEXT('.9 (mês 01~06)'!$D82, "dddd"),"")</f>
        <v>quinta-feira</v>
      </c>
      <c r="B82" t="str">
        <f>IF('Ocorrências .9'!$A82&lt;&gt;"", TEXT('Ocorrências .9'!$E82, "dddd"),"")</f>
        <v>quinta-feira</v>
      </c>
      <c r="C82" t="str">
        <f>IF('.10 (mês 01~06)'!$A82&lt;&gt;"", TEXT('.10 (mês 01~06)'!$D82, "dddd"),"")</f>
        <v/>
      </c>
      <c r="D82" t="str">
        <f>IF('.10 (mês 07~12)'!$A82&lt;&gt;"", TEXT('.10 (mês 07~12)'!$D82, "dddd"),"")</f>
        <v>sexta-feira</v>
      </c>
    </row>
    <row r="83" spans="1:4" x14ac:dyDescent="0.25">
      <c r="A83" t="str">
        <f>IF('.9 (mês 01~06)'!$A83&lt;&gt;"", TEXT('.9 (mês 01~06)'!$D83, "dddd"),"")</f>
        <v>sábado</v>
      </c>
      <c r="B83" t="str">
        <f>IF('Ocorrências .9'!$A83&lt;&gt;"", TEXT('Ocorrências .9'!$E83, "dddd"),"")</f>
        <v>sábado</v>
      </c>
      <c r="C83" t="str">
        <f>IF('.10 (mês 01~06)'!$A83&lt;&gt;"", TEXT('.10 (mês 01~06)'!$D83, "dddd"),"")</f>
        <v/>
      </c>
      <c r="D83" t="str">
        <f>IF('.10 (mês 07~12)'!$A83&lt;&gt;"", TEXT('.10 (mês 07~12)'!$D83, "dddd"),"")</f>
        <v>domingo</v>
      </c>
    </row>
    <row r="84" spans="1:4" x14ac:dyDescent="0.25">
      <c r="A84" t="str">
        <f>IF('.9 (mês 01~06)'!$A84&lt;&gt;"", TEXT('.9 (mês 01~06)'!$D84, "dddd"),"")</f>
        <v>quinta-feira</v>
      </c>
      <c r="B84" t="str">
        <f>IF('Ocorrências .9'!$A84&lt;&gt;"", TEXT('Ocorrências .9'!$E84, "dddd"),"")</f>
        <v>sábado</v>
      </c>
      <c r="C84" t="str">
        <f>IF('.10 (mês 01~06)'!$A84&lt;&gt;"", TEXT('.10 (mês 01~06)'!$D84, "dddd"),"")</f>
        <v/>
      </c>
      <c r="D84" t="str">
        <f>IF('.10 (mês 07~12)'!$A84&lt;&gt;"", TEXT('.10 (mês 07~12)'!$D84, "dddd"),"")</f>
        <v>terça-feira</v>
      </c>
    </row>
    <row r="85" spans="1:4" x14ac:dyDescent="0.25">
      <c r="A85" t="str">
        <f>IF('.9 (mês 01~06)'!$A85&lt;&gt;"", TEXT('.9 (mês 01~06)'!$D85, "dddd"),"")</f>
        <v>quinta-feira</v>
      </c>
      <c r="B85" t="str">
        <f>IF('Ocorrências .9'!$A85&lt;&gt;"", TEXT('Ocorrências .9'!$E85, "dddd"),"")</f>
        <v>quarta-feira</v>
      </c>
      <c r="C85" t="str">
        <f>IF('.10 (mês 01~06)'!$A85&lt;&gt;"", TEXT('.10 (mês 01~06)'!$D85, "dddd"),"")</f>
        <v/>
      </c>
      <c r="D85" t="str">
        <f>IF('.10 (mês 07~12)'!$A85&lt;&gt;"", TEXT('.10 (mês 07~12)'!$D85, "dddd"),"")</f>
        <v>domingo</v>
      </c>
    </row>
    <row r="86" spans="1:4" x14ac:dyDescent="0.25">
      <c r="A86" t="str">
        <f>IF('.9 (mês 01~06)'!$A86&lt;&gt;"", TEXT('.9 (mês 01~06)'!$D86, "dddd"),"")</f>
        <v>quinta-feira</v>
      </c>
      <c r="B86" t="str">
        <f>IF('Ocorrências .9'!$A86&lt;&gt;"", TEXT('Ocorrências .9'!$E86, "dddd"),"")</f>
        <v>sábado</v>
      </c>
      <c r="C86" t="str">
        <f>IF('.10 (mês 01~06)'!$A86&lt;&gt;"", TEXT('.10 (mês 01~06)'!$D86, "dddd"),"")</f>
        <v/>
      </c>
      <c r="D86" t="str">
        <f>IF('.10 (mês 07~12)'!$A86&lt;&gt;"", TEXT('.10 (mês 07~12)'!$D86, "dddd"),"")</f>
        <v>segunda-feira</v>
      </c>
    </row>
    <row r="87" spans="1:4" x14ac:dyDescent="0.25">
      <c r="A87" t="str">
        <f>IF('.9 (mês 01~06)'!$A87&lt;&gt;"", TEXT('.9 (mês 01~06)'!$D87, "dddd"),"")</f>
        <v>sábado</v>
      </c>
      <c r="B87" t="str">
        <f>IF('Ocorrências .9'!$A87&lt;&gt;"", TEXT('Ocorrências .9'!$E87, "dddd"),"")</f>
        <v>quinta-feira</v>
      </c>
      <c r="C87" t="str">
        <f>IF('.10 (mês 01~06)'!$A87&lt;&gt;"", TEXT('.10 (mês 01~06)'!$D87, "dddd"),"")</f>
        <v/>
      </c>
      <c r="D87" t="str">
        <f>IF('.10 (mês 07~12)'!$A87&lt;&gt;"", TEXT('.10 (mês 07~12)'!$D87, "dddd"),"")</f>
        <v>segunda-feira</v>
      </c>
    </row>
    <row r="88" spans="1:4" x14ac:dyDescent="0.25">
      <c r="A88" t="str">
        <f>IF('.9 (mês 01~06)'!$A88&lt;&gt;"", TEXT('.9 (mês 01~06)'!$D88, "dddd"),"")</f>
        <v>sábado</v>
      </c>
      <c r="B88" t="str">
        <f>IF('Ocorrências .9'!$A88&lt;&gt;"", TEXT('Ocorrências .9'!$E88, "dddd"),"")</f>
        <v>quinta-feira</v>
      </c>
      <c r="C88" t="str">
        <f>IF('.10 (mês 01~06)'!$A88&lt;&gt;"", TEXT('.10 (mês 01~06)'!$D88, "dddd"),"")</f>
        <v/>
      </c>
      <c r="D88" t="str">
        <f>IF('.10 (mês 07~12)'!$A88&lt;&gt;"", TEXT('.10 (mês 07~12)'!$D88, "dddd"),"")</f>
        <v>quinta-feira</v>
      </c>
    </row>
    <row r="89" spans="1:4" x14ac:dyDescent="0.25">
      <c r="A89" t="str">
        <f>IF('.9 (mês 01~06)'!$A89&lt;&gt;"", TEXT('.9 (mês 01~06)'!$D89, "dddd"),"")</f>
        <v>sábado</v>
      </c>
      <c r="B89" t="str">
        <f>IF('Ocorrências .9'!$A89&lt;&gt;"", TEXT('Ocorrências .9'!$E89, "dddd"),"")</f>
        <v>quinta-feira</v>
      </c>
      <c r="C89" t="str">
        <f>IF('.10 (mês 01~06)'!$A89&lt;&gt;"", TEXT('.10 (mês 01~06)'!$D89, "dddd"),"")</f>
        <v/>
      </c>
      <c r="D89" t="str">
        <f>IF('.10 (mês 07~12)'!$A89&lt;&gt;"", TEXT('.10 (mês 07~12)'!$D89, "dddd"),"")</f>
        <v>terça-feira</v>
      </c>
    </row>
    <row r="90" spans="1:4" x14ac:dyDescent="0.25">
      <c r="A90" t="str">
        <f>IF('.9 (mês 01~06)'!$A90&lt;&gt;"", TEXT('.9 (mês 01~06)'!$D90, "dddd"),"")</f>
        <v>sábado</v>
      </c>
      <c r="B90" t="str">
        <f>IF('Ocorrências .9'!$A90&lt;&gt;"", TEXT('Ocorrências .9'!$E90, "dddd"),"")</f>
        <v>segunda-feira</v>
      </c>
      <c r="C90" t="str">
        <f>IF('.10 (mês 01~06)'!$A90&lt;&gt;"", TEXT('.10 (mês 01~06)'!$D90, "dddd"),"")</f>
        <v/>
      </c>
      <c r="D90" t="str">
        <f>IF('.10 (mês 07~12)'!$A90&lt;&gt;"", TEXT('.10 (mês 07~12)'!$D90, "dddd"),"")</f>
        <v>quinta-feira</v>
      </c>
    </row>
    <row r="91" spans="1:4" x14ac:dyDescent="0.25">
      <c r="A91" t="str">
        <f>IF('.9 (mês 01~06)'!$A91&lt;&gt;"", TEXT('.9 (mês 01~06)'!$D91, "dddd"),"")</f>
        <v>sábado</v>
      </c>
      <c r="B91" t="str">
        <f>IF('Ocorrências .9'!$A91&lt;&gt;"", TEXT('Ocorrências .9'!$E91, "dddd"),"")</f>
        <v>terça-feira</v>
      </c>
      <c r="C91" t="str">
        <f>IF('.10 (mês 01~06)'!$A91&lt;&gt;"", TEXT('.10 (mês 01~06)'!$D91, "dddd"),"")</f>
        <v/>
      </c>
      <c r="D91" t="str">
        <f>IF('.10 (mês 07~12)'!$A91&lt;&gt;"", TEXT('.10 (mês 07~12)'!$D91, "dddd"),"")</f>
        <v>terça-feira</v>
      </c>
    </row>
    <row r="92" spans="1:4" x14ac:dyDescent="0.25">
      <c r="A92" t="str">
        <f>IF('.9 (mês 01~06)'!$A92&lt;&gt;"", TEXT('.9 (mês 01~06)'!$D92, "dddd"),"")</f>
        <v>sábado</v>
      </c>
      <c r="B92" t="str">
        <f>IF('Ocorrências .9'!$A92&lt;&gt;"", TEXT('Ocorrências .9'!$E92, "dddd"),"")</f>
        <v>sábado</v>
      </c>
      <c r="C92" t="str">
        <f>IF('.10 (mês 01~06)'!$A92&lt;&gt;"", TEXT('.10 (mês 01~06)'!$D92, "dddd"),"")</f>
        <v/>
      </c>
      <c r="D92" t="str">
        <f>IF('.10 (mês 07~12)'!$A92&lt;&gt;"", TEXT('.10 (mês 07~12)'!$D92, "dddd"),"")</f>
        <v>sexta-feira</v>
      </c>
    </row>
    <row r="93" spans="1:4" x14ac:dyDescent="0.25">
      <c r="A93" t="str">
        <f>IF('.9 (mês 01~06)'!$A93&lt;&gt;"", TEXT('.9 (mês 01~06)'!$D93, "dddd"),"")</f>
        <v>sábado</v>
      </c>
      <c r="B93" t="str">
        <f>IF('Ocorrências .9'!$A93&lt;&gt;"", TEXT('Ocorrências .9'!$E93, "dddd"),"")</f>
        <v>sexta-feira</v>
      </c>
      <c r="C93" t="str">
        <f>IF('.10 (mês 01~06)'!$A93&lt;&gt;"", TEXT('.10 (mês 01~06)'!$D93, "dddd"),"")</f>
        <v/>
      </c>
      <c r="D93" t="str">
        <f>IF('.10 (mês 07~12)'!$A93&lt;&gt;"", TEXT('.10 (mês 07~12)'!$D93, "dddd"),"")</f>
        <v>terça-feira</v>
      </c>
    </row>
    <row r="94" spans="1:4" x14ac:dyDescent="0.25">
      <c r="A94" t="str">
        <f>IF('.9 (mês 01~06)'!$A94&lt;&gt;"", TEXT('.9 (mês 01~06)'!$D94, "dddd"),"")</f>
        <v>domingo</v>
      </c>
      <c r="B94" t="str">
        <f>IF('Ocorrências .9'!$A94&lt;&gt;"", TEXT('Ocorrências .9'!$E94, "dddd"),"")</f>
        <v>terça-feira</v>
      </c>
      <c r="C94" t="str">
        <f>IF('.10 (mês 01~06)'!$A94&lt;&gt;"", TEXT('.10 (mês 01~06)'!$D94, "dddd"),"")</f>
        <v/>
      </c>
      <c r="D94" t="str">
        <f>IF('.10 (mês 07~12)'!$A94&lt;&gt;"", TEXT('.10 (mês 07~12)'!$D94, "dddd"),"")</f>
        <v>domingo</v>
      </c>
    </row>
    <row r="95" spans="1:4" x14ac:dyDescent="0.25">
      <c r="A95" t="str">
        <f>IF('.9 (mês 01~06)'!$A95&lt;&gt;"", TEXT('.9 (mês 01~06)'!$D95, "dddd"),"")</f>
        <v>domingo</v>
      </c>
      <c r="B95" t="str">
        <f>IF('Ocorrências .9'!$A95&lt;&gt;"", TEXT('Ocorrências .9'!$E95, "dddd"),"")</f>
        <v>terça-feira</v>
      </c>
      <c r="C95" t="str">
        <f>IF('.10 (mês 01~06)'!$A95&lt;&gt;"", TEXT('.10 (mês 01~06)'!$D95, "dddd"),"")</f>
        <v/>
      </c>
      <c r="D95" t="str">
        <f>IF('.10 (mês 07~12)'!$A95&lt;&gt;"", TEXT('.10 (mês 07~12)'!$D95, "dddd"),"")</f>
        <v>terça-feira</v>
      </c>
    </row>
    <row r="96" spans="1:4" x14ac:dyDescent="0.25">
      <c r="A96" t="str">
        <f>IF('.9 (mês 01~06)'!$A96&lt;&gt;"", TEXT('.9 (mês 01~06)'!$D96, "dddd"),"")</f>
        <v>segunda-feira</v>
      </c>
      <c r="B96" t="str">
        <f>IF('Ocorrências .9'!$A96&lt;&gt;"", TEXT('Ocorrências .9'!$E96, "dddd"),"")</f>
        <v>terça-feira</v>
      </c>
      <c r="C96" t="str">
        <f>IF('.10 (mês 01~06)'!$A96&lt;&gt;"", TEXT('.10 (mês 01~06)'!$D96, "dddd"),"")</f>
        <v/>
      </c>
      <c r="D96" t="str">
        <f>IF('.10 (mês 07~12)'!$A96&lt;&gt;"", TEXT('.10 (mês 07~12)'!$D96, "dddd"),"")</f>
        <v>domingo</v>
      </c>
    </row>
    <row r="97" spans="1:4" x14ac:dyDescent="0.25">
      <c r="A97" t="str">
        <f>IF('.9 (mês 01~06)'!$A97&lt;&gt;"", TEXT('.9 (mês 01~06)'!$D97, "dddd"),"")</f>
        <v>segunda-feira</v>
      </c>
      <c r="B97" t="str">
        <f>IF('Ocorrências .9'!$A97&lt;&gt;"", TEXT('Ocorrências .9'!$E97, "dddd"),"")</f>
        <v>sexta-feira</v>
      </c>
      <c r="C97" t="str">
        <f>IF('.10 (mês 01~06)'!$A97&lt;&gt;"", TEXT('.10 (mês 01~06)'!$D97, "dddd"),"")</f>
        <v/>
      </c>
      <c r="D97" t="str">
        <f>IF('.10 (mês 07~12)'!$A97&lt;&gt;"", TEXT('.10 (mês 07~12)'!$D97, "dddd"),"")</f>
        <v>terça-feira</v>
      </c>
    </row>
    <row r="98" spans="1:4" x14ac:dyDescent="0.25">
      <c r="A98" t="str">
        <f>IF('.9 (mês 01~06)'!$A98&lt;&gt;"", TEXT('.9 (mês 01~06)'!$D98, "dddd"),"")</f>
        <v>terça-feira</v>
      </c>
      <c r="B98" t="str">
        <f>IF('Ocorrências .9'!$A98&lt;&gt;"", TEXT('Ocorrências .9'!$E98, "dddd"),"")</f>
        <v>segunda-feira</v>
      </c>
      <c r="C98" t="str">
        <f>IF('.10 (mês 01~06)'!$A98&lt;&gt;"", TEXT('.10 (mês 01~06)'!$D98, "dddd"),"")</f>
        <v/>
      </c>
      <c r="D98" t="str">
        <f>IF('.10 (mês 07~12)'!$A98&lt;&gt;"", TEXT('.10 (mês 07~12)'!$D98, "dddd"),"")</f>
        <v>quarta-feira</v>
      </c>
    </row>
    <row r="99" spans="1:4" x14ac:dyDescent="0.25">
      <c r="A99" t="str">
        <f>IF('.9 (mês 01~06)'!$A99&lt;&gt;"", TEXT('.9 (mês 01~06)'!$D99, "dddd"),"")</f>
        <v>quarta-feira</v>
      </c>
      <c r="B99" t="str">
        <f>IF('Ocorrências .9'!$A99&lt;&gt;"", TEXT('Ocorrências .9'!$E99, "dddd"),"")</f>
        <v>segunda-feira</v>
      </c>
      <c r="C99" t="str">
        <f>IF('.10 (mês 01~06)'!$A99&lt;&gt;"", TEXT('.10 (mês 01~06)'!$D99, "dddd"),"")</f>
        <v/>
      </c>
      <c r="D99" t="str">
        <f>IF('.10 (mês 07~12)'!$A99&lt;&gt;"", TEXT('.10 (mês 07~12)'!$D99, "dddd"),"")</f>
        <v>terça-feira</v>
      </c>
    </row>
    <row r="100" spans="1:4" x14ac:dyDescent="0.25">
      <c r="A100" t="str">
        <f>IF('.9 (mês 01~06)'!$A100&lt;&gt;"", TEXT('.9 (mês 01~06)'!$D100, "dddd"),"")</f>
        <v>quinta-feira</v>
      </c>
      <c r="B100" t="str">
        <f>IF('Ocorrências .9'!$A100&lt;&gt;"", TEXT('Ocorrências .9'!$E100, "dddd"),"")</f>
        <v>segunda-feira</v>
      </c>
      <c r="C100" t="str">
        <f>IF('.10 (mês 01~06)'!$A100&lt;&gt;"", TEXT('.10 (mês 01~06)'!$D100, "dddd"),"")</f>
        <v/>
      </c>
      <c r="D100" t="str">
        <f>IF('.10 (mês 07~12)'!$A100&lt;&gt;"", TEXT('.10 (mês 07~12)'!$D100, "dddd"),"")</f>
        <v>sábado</v>
      </c>
    </row>
    <row r="101" spans="1:4" x14ac:dyDescent="0.25">
      <c r="A101" t="str">
        <f>IF('.9 (mês 01~06)'!$A101&lt;&gt;"", TEXT('.9 (mês 01~06)'!$D101, "dddd"),"")</f>
        <v>quinta-feira</v>
      </c>
      <c r="B101" t="str">
        <f>IF('Ocorrências .9'!$A101&lt;&gt;"", TEXT('Ocorrências .9'!$E101, "dddd"),"")</f>
        <v>segunda-feira</v>
      </c>
      <c r="C101" t="str">
        <f>IF('.10 (mês 01~06)'!$A101&lt;&gt;"", TEXT('.10 (mês 01~06)'!$D101, "dddd"),"")</f>
        <v/>
      </c>
      <c r="D101" t="str">
        <f>IF('.10 (mês 07~12)'!$A101&lt;&gt;"", TEXT('.10 (mês 07~12)'!$D101, "dddd"),"")</f>
        <v>quarta-feira</v>
      </c>
    </row>
    <row r="102" spans="1:4" x14ac:dyDescent="0.25">
      <c r="A102" t="str">
        <f>IF('.9 (mês 01~06)'!$A102&lt;&gt;"", TEXT('.9 (mês 01~06)'!$D102, "dddd"),"")</f>
        <v>sexta-feira</v>
      </c>
      <c r="B102" t="str">
        <f>IF('Ocorrências .9'!$A102&lt;&gt;"", TEXT('Ocorrências .9'!$E102, "dddd"),"")</f>
        <v>quarta-feira</v>
      </c>
      <c r="C102" t="str">
        <f>IF('.10 (mês 01~06)'!$A102&lt;&gt;"", TEXT('.10 (mês 01~06)'!$D102, "dddd"),"")</f>
        <v/>
      </c>
      <c r="D102" t="str">
        <f>IF('.10 (mês 07~12)'!$A102&lt;&gt;"", TEXT('.10 (mês 07~12)'!$D102, "dddd"),"")</f>
        <v>segunda-feira</v>
      </c>
    </row>
    <row r="103" spans="1:4" x14ac:dyDescent="0.25">
      <c r="A103" t="str">
        <f>IF('.9 (mês 01~06)'!$A103&lt;&gt;"", TEXT('.9 (mês 01~06)'!$D103, "dddd"),"")</f>
        <v>sexta-feira</v>
      </c>
      <c r="B103" t="str">
        <f>IF('Ocorrências .9'!$A103&lt;&gt;"", TEXT('Ocorrências .9'!$E103, "dddd"),"")</f>
        <v>sexta-feira</v>
      </c>
      <c r="C103" t="str">
        <f>IF('.10 (mês 01~06)'!$A103&lt;&gt;"", TEXT('.10 (mês 01~06)'!$D103, "dddd"),"")</f>
        <v/>
      </c>
      <c r="D103" t="str">
        <f>IF('.10 (mês 07~12)'!$A103&lt;&gt;"", TEXT('.10 (mês 07~12)'!$D103, "dddd"),"")</f>
        <v>quarta-feira</v>
      </c>
    </row>
    <row r="104" spans="1:4" x14ac:dyDescent="0.25">
      <c r="A104" t="str">
        <f>IF('.9 (mês 01~06)'!$A104&lt;&gt;"", TEXT('.9 (mês 01~06)'!$D104, "dddd"),"")</f>
        <v>sábado</v>
      </c>
      <c r="B104" t="str">
        <f>IF('Ocorrências .9'!$A104&lt;&gt;"", TEXT('Ocorrências .9'!$E104, "dddd"),"")</f>
        <v>sábado</v>
      </c>
      <c r="C104" t="str">
        <f>IF('.10 (mês 01~06)'!$A104&lt;&gt;"", TEXT('.10 (mês 01~06)'!$D104, "dddd"),"")</f>
        <v/>
      </c>
      <c r="D104" t="str">
        <f>IF('.10 (mês 07~12)'!$A104&lt;&gt;"", TEXT('.10 (mês 07~12)'!$D104, "dddd"),"")</f>
        <v>segunda-feira</v>
      </c>
    </row>
    <row r="105" spans="1:4" x14ac:dyDescent="0.25">
      <c r="A105" t="str">
        <f>IF('.9 (mês 01~06)'!$A105&lt;&gt;"", TEXT('.9 (mês 01~06)'!$D105, "dddd"),"")</f>
        <v>sábado</v>
      </c>
      <c r="B105" t="str">
        <f>IF('Ocorrências .9'!$A105&lt;&gt;"", TEXT('Ocorrências .9'!$E105, "dddd"),"")</f>
        <v>segunda-feira</v>
      </c>
      <c r="C105" t="str">
        <f>IF('.10 (mês 01~06)'!$A105&lt;&gt;"", TEXT('.10 (mês 01~06)'!$D105, "dddd"),"")</f>
        <v/>
      </c>
      <c r="D105" t="str">
        <f>IF('.10 (mês 07~12)'!$A105&lt;&gt;"", TEXT('.10 (mês 07~12)'!$D105, "dddd"),"")</f>
        <v>quarta-feira</v>
      </c>
    </row>
    <row r="106" spans="1:4" x14ac:dyDescent="0.25">
      <c r="A106" t="str">
        <f>IF('.9 (mês 01~06)'!$A106&lt;&gt;"", TEXT('.9 (mês 01~06)'!$D106, "dddd"),"")</f>
        <v>sábado</v>
      </c>
      <c r="B106" t="str">
        <f>IF('Ocorrências .9'!$A106&lt;&gt;"", TEXT('Ocorrências .9'!$E106, "dddd"),"")</f>
        <v>quarta-feira</v>
      </c>
      <c r="C106" t="str">
        <f>IF('.10 (mês 01~06)'!$A106&lt;&gt;"", TEXT('.10 (mês 01~06)'!$D106, "dddd"),"")</f>
        <v/>
      </c>
      <c r="D106" t="str">
        <f>IF('.10 (mês 07~12)'!$A106&lt;&gt;"", TEXT('.10 (mês 07~12)'!$D106, "dddd"),"")</f>
        <v>quarta-feira</v>
      </c>
    </row>
    <row r="107" spans="1:4" x14ac:dyDescent="0.25">
      <c r="A107" t="str">
        <f>IF('.9 (mês 01~06)'!$A107&lt;&gt;"", TEXT('.9 (mês 01~06)'!$D107, "dddd"),"")</f>
        <v>sábado</v>
      </c>
      <c r="B107" t="str">
        <f>IF('Ocorrências .9'!$A107&lt;&gt;"", TEXT('Ocorrências .9'!$E107, "dddd"),"")</f>
        <v>terça-feira</v>
      </c>
      <c r="C107" t="str">
        <f>IF('.10 (mês 01~06)'!$A107&lt;&gt;"", TEXT('.10 (mês 01~06)'!$D107, "dddd"),"")</f>
        <v/>
      </c>
      <c r="D107" t="str">
        <f>IF('.10 (mês 07~12)'!$A107&lt;&gt;"", TEXT('.10 (mês 07~12)'!$D107, "dddd"),"")</f>
        <v>quinta-feira</v>
      </c>
    </row>
    <row r="108" spans="1:4" x14ac:dyDescent="0.25">
      <c r="A108" t="str">
        <f>IF('.9 (mês 01~06)'!$A108&lt;&gt;"", TEXT('.9 (mês 01~06)'!$D108, "dddd"),"")</f>
        <v>domingo</v>
      </c>
      <c r="B108" t="str">
        <f>IF('Ocorrências .9'!$A108&lt;&gt;"", TEXT('Ocorrências .9'!$E108, "dddd"),"")</f>
        <v>sábado</v>
      </c>
      <c r="C108" t="str">
        <f>IF('.10 (mês 01~06)'!$A108&lt;&gt;"", TEXT('.10 (mês 01~06)'!$D108, "dddd"),"")</f>
        <v/>
      </c>
      <c r="D108" t="str">
        <f>IF('.10 (mês 07~12)'!$A108&lt;&gt;"", TEXT('.10 (mês 07~12)'!$D108, "dddd"),"")</f>
        <v>quinta-feira</v>
      </c>
    </row>
    <row r="109" spans="1:4" x14ac:dyDescent="0.25">
      <c r="A109" t="str">
        <f>IF('.9 (mês 01~06)'!$A109&lt;&gt;"", TEXT('.9 (mês 01~06)'!$D109, "dddd"),"")</f>
        <v>domingo</v>
      </c>
      <c r="B109" t="str">
        <f>IF('Ocorrências .9'!$A109&lt;&gt;"", TEXT('Ocorrências .9'!$E109, "dddd"),"")</f>
        <v>segunda-feira</v>
      </c>
      <c r="C109" t="str">
        <f>IF('.10 (mês 01~06)'!$A109&lt;&gt;"", TEXT('.10 (mês 01~06)'!$D109, "dddd"),"")</f>
        <v/>
      </c>
      <c r="D109" t="str">
        <f>IF('.10 (mês 07~12)'!$A109&lt;&gt;"", TEXT('.10 (mês 07~12)'!$D109, "dddd"),"")</f>
        <v>quinta-feira</v>
      </c>
    </row>
    <row r="110" spans="1:4" x14ac:dyDescent="0.25">
      <c r="A110" t="str">
        <f>IF('.9 (mês 01~06)'!$A110&lt;&gt;"", TEXT('.9 (mês 01~06)'!$D110, "dddd"),"")</f>
        <v>domingo</v>
      </c>
      <c r="B110" t="str">
        <f>IF('Ocorrências .9'!$A110&lt;&gt;"", TEXT('Ocorrências .9'!$E110, "dddd"),"")</f>
        <v>quarta-feira</v>
      </c>
      <c r="C110" t="str">
        <f>IF('.10 (mês 01~06)'!$A110&lt;&gt;"", TEXT('.10 (mês 01~06)'!$D110, "dddd"),"")</f>
        <v/>
      </c>
      <c r="D110" t="str">
        <f>IF('.10 (mês 07~12)'!$A110&lt;&gt;"", TEXT('.10 (mês 07~12)'!$D110, "dddd"),"")</f>
        <v>sábado</v>
      </c>
    </row>
    <row r="111" spans="1:4" x14ac:dyDescent="0.25">
      <c r="A111" t="str">
        <f>IF('.9 (mês 01~06)'!$A111&lt;&gt;"", TEXT('.9 (mês 01~06)'!$D111, "dddd"),"")</f>
        <v>domingo</v>
      </c>
      <c r="B111" t="str">
        <f>IF('Ocorrências .9'!$A111&lt;&gt;"", TEXT('Ocorrências .9'!$E111, "dddd"),"")</f>
        <v>quinta-feira</v>
      </c>
      <c r="C111" t="str">
        <f>IF('.10 (mês 01~06)'!$A111&lt;&gt;"", TEXT('.10 (mês 01~06)'!$D111, "dddd"),"")</f>
        <v/>
      </c>
      <c r="D111" t="str">
        <f>IF('.10 (mês 07~12)'!$A111&lt;&gt;"", TEXT('.10 (mês 07~12)'!$D111, "dddd"),"")</f>
        <v>sexta-feira</v>
      </c>
    </row>
    <row r="112" spans="1:4" x14ac:dyDescent="0.25">
      <c r="A112" t="str">
        <f>IF('.9 (mês 01~06)'!$A112&lt;&gt;"", TEXT('.9 (mês 01~06)'!$D112, "dddd"),"")</f>
        <v>segunda-feira</v>
      </c>
      <c r="B112" t="str">
        <f>IF('Ocorrências .9'!$A112&lt;&gt;"", TEXT('Ocorrências .9'!$E112, "dddd"),"")</f>
        <v>sábado</v>
      </c>
      <c r="C112" t="str">
        <f>IF('.10 (mês 01~06)'!$A112&lt;&gt;"", TEXT('.10 (mês 01~06)'!$D112, "dddd"),"")</f>
        <v/>
      </c>
      <c r="D112" t="str">
        <f>IF('.10 (mês 07~12)'!$A112&lt;&gt;"", TEXT('.10 (mês 07~12)'!$D112, "dddd"),"")</f>
        <v>terça-feira</v>
      </c>
    </row>
    <row r="113" spans="1:4" x14ac:dyDescent="0.25">
      <c r="A113" t="str">
        <f>IF('.9 (mês 01~06)'!$A113&lt;&gt;"", TEXT('.9 (mês 01~06)'!$D113, "dddd"),"")</f>
        <v>segunda-feira</v>
      </c>
      <c r="B113" t="str">
        <f>IF('Ocorrências .9'!$A113&lt;&gt;"", TEXT('Ocorrências .9'!$E113, "dddd"),"")</f>
        <v>sábado</v>
      </c>
      <c r="C113" t="str">
        <f>IF('.10 (mês 01~06)'!$A113&lt;&gt;"", TEXT('.10 (mês 01~06)'!$D113, "dddd"),"")</f>
        <v/>
      </c>
      <c r="D113" t="str">
        <f>IF('.10 (mês 07~12)'!$A113&lt;&gt;"", TEXT('.10 (mês 07~12)'!$D113, "dddd"),"")</f>
        <v>sexta-feira</v>
      </c>
    </row>
    <row r="114" spans="1:4" x14ac:dyDescent="0.25">
      <c r="A114" t="str">
        <f>IF('.9 (mês 01~06)'!$A114&lt;&gt;"", TEXT('.9 (mês 01~06)'!$D114, "dddd"),"")</f>
        <v>segunda-feira</v>
      </c>
      <c r="B114" t="str">
        <f>IF('Ocorrências .9'!$A114&lt;&gt;"", TEXT('Ocorrências .9'!$E114, "dddd"),"")</f>
        <v>sexta-feira</v>
      </c>
      <c r="C114" t="str">
        <f>IF('.10 (mês 01~06)'!$A114&lt;&gt;"", TEXT('.10 (mês 01~06)'!$D114, "dddd"),"")</f>
        <v/>
      </c>
      <c r="D114" t="str">
        <f>IF('.10 (mês 07~12)'!$A114&lt;&gt;"", TEXT('.10 (mês 07~12)'!$D114, "dddd"),"")</f>
        <v>sábado</v>
      </c>
    </row>
    <row r="115" spans="1:4" x14ac:dyDescent="0.25">
      <c r="A115" t="str">
        <f>IF('.9 (mês 01~06)'!$A115&lt;&gt;"", TEXT('.9 (mês 01~06)'!$D115, "dddd"),"")</f>
        <v>terça-feira</v>
      </c>
      <c r="B115" t="str">
        <f>IF('Ocorrências .9'!$A115&lt;&gt;"", TEXT('Ocorrências .9'!$E115, "dddd"),"")</f>
        <v>sexta-feira</v>
      </c>
      <c r="C115" t="str">
        <f>IF('.10 (mês 01~06)'!$A115&lt;&gt;"", TEXT('.10 (mês 01~06)'!$D115, "dddd"),"")</f>
        <v/>
      </c>
      <c r="D115" t="str">
        <f>IF('.10 (mês 07~12)'!$A115&lt;&gt;"", TEXT('.10 (mês 07~12)'!$D115, "dddd"),"")</f>
        <v>sexta-feira</v>
      </c>
    </row>
    <row r="116" spans="1:4" x14ac:dyDescent="0.25">
      <c r="A116" t="str">
        <f>IF('.9 (mês 01~06)'!$A116&lt;&gt;"", TEXT('.9 (mês 01~06)'!$D116, "dddd"),"")</f>
        <v>terça-feira</v>
      </c>
      <c r="B116" t="str">
        <f>IF('Ocorrências .9'!$A116&lt;&gt;"", TEXT('Ocorrências .9'!$E116, "dddd"),"")</f>
        <v>terça-feira</v>
      </c>
      <c r="C116" t="str">
        <f>IF('.10 (mês 01~06)'!$A116&lt;&gt;"", TEXT('.10 (mês 01~06)'!$D116, "dddd"),"")</f>
        <v/>
      </c>
      <c r="D116" t="str">
        <f>IF('.10 (mês 07~12)'!$A116&lt;&gt;"", TEXT('.10 (mês 07~12)'!$D116, "dddd"),"")</f>
        <v>quarta-feira</v>
      </c>
    </row>
    <row r="117" spans="1:4" x14ac:dyDescent="0.25">
      <c r="A117" t="str">
        <f>IF('.9 (mês 01~06)'!$A117&lt;&gt;"", TEXT('.9 (mês 01~06)'!$D117, "dddd"),"")</f>
        <v>terça-feira</v>
      </c>
      <c r="B117" t="str">
        <f>IF('Ocorrências .9'!$A117&lt;&gt;"", TEXT('Ocorrências .9'!$E117, "dddd"),"")</f>
        <v>quinta-feira</v>
      </c>
      <c r="C117" t="str">
        <f>IF('.10 (mês 01~06)'!$A117&lt;&gt;"", TEXT('.10 (mês 01~06)'!$D117, "dddd"),"")</f>
        <v/>
      </c>
      <c r="D117" t="str">
        <f>IF('.10 (mês 07~12)'!$A117&lt;&gt;"", TEXT('.10 (mês 07~12)'!$D117, "dddd"),"")</f>
        <v>sexta-feira</v>
      </c>
    </row>
    <row r="118" spans="1:4" x14ac:dyDescent="0.25">
      <c r="A118" t="str">
        <f>IF('.9 (mês 01~06)'!$A118&lt;&gt;"", TEXT('.9 (mês 01~06)'!$D118, "dddd"),"")</f>
        <v>terça-feira</v>
      </c>
      <c r="B118" t="str">
        <f>IF('Ocorrências .9'!$A118&lt;&gt;"", TEXT('Ocorrências .9'!$E118, "dddd"),"")</f>
        <v>sexta-feira</v>
      </c>
      <c r="C118" t="str">
        <f>IF('.10 (mês 01~06)'!$A118&lt;&gt;"", TEXT('.10 (mês 01~06)'!$D118, "dddd"),"")</f>
        <v/>
      </c>
      <c r="D118" t="str">
        <f>IF('.10 (mês 07~12)'!$A118&lt;&gt;"", TEXT('.10 (mês 07~12)'!$D118, "dddd"),"")</f>
        <v>sexta-feira</v>
      </c>
    </row>
    <row r="119" spans="1:4" x14ac:dyDescent="0.25">
      <c r="A119" t="str">
        <f>IF('.9 (mês 01~06)'!$A119&lt;&gt;"", TEXT('.9 (mês 01~06)'!$D119, "dddd"),"")</f>
        <v>terça-feira</v>
      </c>
      <c r="B119" t="str">
        <f>IF('Ocorrências .9'!$A119&lt;&gt;"", TEXT('Ocorrências .9'!$E119, "dddd"),"")</f>
        <v>sexta-feira</v>
      </c>
      <c r="C119" t="str">
        <f>IF('.10 (mês 01~06)'!$A119&lt;&gt;"", TEXT('.10 (mês 01~06)'!$D119, "dddd"),"")</f>
        <v/>
      </c>
      <c r="D119" t="str">
        <f>IF('.10 (mês 07~12)'!$A119&lt;&gt;"", TEXT('.10 (mês 07~12)'!$D119, "dddd"),"")</f>
        <v>sexta-feira</v>
      </c>
    </row>
    <row r="120" spans="1:4" x14ac:dyDescent="0.25">
      <c r="A120" t="str">
        <f>IF('.9 (mês 01~06)'!$A120&lt;&gt;"", TEXT('.9 (mês 01~06)'!$D120, "dddd"),"")</f>
        <v>quarta-feira</v>
      </c>
      <c r="B120" t="str">
        <f>IF('Ocorrências .9'!$A120&lt;&gt;"", TEXT('Ocorrências .9'!$E120, "dddd"),"")</f>
        <v>sábado</v>
      </c>
      <c r="C120" t="str">
        <f>IF('.10 (mês 01~06)'!$A120&lt;&gt;"", TEXT('.10 (mês 01~06)'!$D120, "dddd"),"")</f>
        <v/>
      </c>
      <c r="D120" t="str">
        <f>IF('.10 (mês 07~12)'!$A120&lt;&gt;"", TEXT('.10 (mês 07~12)'!$D120, "dddd"),"")</f>
        <v>sexta-feira</v>
      </c>
    </row>
    <row r="121" spans="1:4" x14ac:dyDescent="0.25">
      <c r="A121" t="str">
        <f>IF('.9 (mês 01~06)'!$A121&lt;&gt;"", TEXT('.9 (mês 01~06)'!$D121, "dddd"),"")</f>
        <v>quarta-feira</v>
      </c>
      <c r="B121" t="str">
        <f>IF('Ocorrências .9'!$A121&lt;&gt;"", TEXT('Ocorrências .9'!$E121, "dddd"),"")</f>
        <v>sexta-feira</v>
      </c>
      <c r="C121" t="str">
        <f>IF('.10 (mês 01~06)'!$A121&lt;&gt;"", TEXT('.10 (mês 01~06)'!$D121, "dddd"),"")</f>
        <v/>
      </c>
      <c r="D121" t="str">
        <f>IF('.10 (mês 07~12)'!$A121&lt;&gt;"", TEXT('.10 (mês 07~12)'!$D121, "dddd"),"")</f>
        <v>sexta-feira</v>
      </c>
    </row>
    <row r="122" spans="1:4" x14ac:dyDescent="0.25">
      <c r="A122" t="str">
        <f>IF('.9 (mês 01~06)'!$A122&lt;&gt;"", TEXT('.9 (mês 01~06)'!$D122, "dddd"),"")</f>
        <v>sexta-feira</v>
      </c>
      <c r="B122" t="str">
        <f>IF('Ocorrências .9'!$A122&lt;&gt;"", TEXT('Ocorrências .9'!$E122, "dddd"),"")</f>
        <v>quarta-feira</v>
      </c>
      <c r="C122" t="str">
        <f>IF('.10 (mês 01~06)'!$A122&lt;&gt;"", TEXT('.10 (mês 01~06)'!$D122, "dddd"),"")</f>
        <v/>
      </c>
      <c r="D122" t="str">
        <f>IF('.10 (mês 07~12)'!$A122&lt;&gt;"", TEXT('.10 (mês 07~12)'!$D122, "dddd"),"")</f>
        <v>sexta-feira</v>
      </c>
    </row>
    <row r="123" spans="1:4" x14ac:dyDescent="0.25">
      <c r="A123" t="str">
        <f>IF('.9 (mês 01~06)'!$A123&lt;&gt;"", TEXT('.9 (mês 01~06)'!$D123, "dddd"),"")</f>
        <v>sexta-feira</v>
      </c>
      <c r="B123" t="str">
        <f>IF('Ocorrências .9'!$A123&lt;&gt;"", TEXT('Ocorrências .9'!$E123, "dddd"),"")</f>
        <v>segunda-feira</v>
      </c>
      <c r="C123" t="str">
        <f>IF('.10 (mês 01~06)'!$A123&lt;&gt;"", TEXT('.10 (mês 01~06)'!$D123, "dddd"),"")</f>
        <v/>
      </c>
      <c r="D123" t="str">
        <f>IF('.10 (mês 07~12)'!$A123&lt;&gt;"", TEXT('.10 (mês 07~12)'!$D123, "dddd"),"")</f>
        <v>sexta-feira</v>
      </c>
    </row>
    <row r="124" spans="1:4" x14ac:dyDescent="0.25">
      <c r="A124" t="str">
        <f>IF('.9 (mês 01~06)'!$A124&lt;&gt;"", TEXT('.9 (mês 01~06)'!$D124, "dddd"),"")</f>
        <v>sábado</v>
      </c>
      <c r="B124" t="str">
        <f>IF('Ocorrências .9'!$A124&lt;&gt;"", TEXT('Ocorrências .9'!$E124, "dddd"),"")</f>
        <v>quarta-feira</v>
      </c>
      <c r="C124" t="str">
        <f>IF('.10 (mês 01~06)'!$A124&lt;&gt;"", TEXT('.10 (mês 01~06)'!$D124, "dddd"),"")</f>
        <v/>
      </c>
      <c r="D124" t="str">
        <f>IF('.10 (mês 07~12)'!$A124&lt;&gt;"", TEXT('.10 (mês 07~12)'!$D124, "dddd"),"")</f>
        <v>sexta-feira</v>
      </c>
    </row>
    <row r="125" spans="1:4" x14ac:dyDescent="0.25">
      <c r="A125" t="str">
        <f>IF('.9 (mês 01~06)'!$A125&lt;&gt;"", TEXT('.9 (mês 01~06)'!$D125, "dddd"),"")</f>
        <v>sábado</v>
      </c>
      <c r="B125" t="str">
        <f>IF('Ocorrências .9'!$A125&lt;&gt;"", TEXT('Ocorrências .9'!$E125, "dddd"),"")</f>
        <v>domingo</v>
      </c>
      <c r="C125" t="str">
        <f>IF('.10 (mês 01~06)'!$A125&lt;&gt;"", TEXT('.10 (mês 01~06)'!$D125, "dddd"),"")</f>
        <v/>
      </c>
      <c r="D125" t="str">
        <f>IF('.10 (mês 07~12)'!$A125&lt;&gt;"", TEXT('.10 (mês 07~12)'!$D125, "dddd"),"")</f>
        <v>sábado</v>
      </c>
    </row>
    <row r="126" spans="1:4" x14ac:dyDescent="0.25">
      <c r="A126" t="str">
        <f>IF('.9 (mês 01~06)'!$A126&lt;&gt;"", TEXT('.9 (mês 01~06)'!$D126, "dddd"),"")</f>
        <v>domingo</v>
      </c>
      <c r="B126" t="str">
        <f>IF('Ocorrências .9'!$A126&lt;&gt;"", TEXT('Ocorrências .9'!$E126, "dddd"),"")</f>
        <v>segunda-feira</v>
      </c>
      <c r="C126" t="str">
        <f>IF('.10 (mês 01~06)'!$A126&lt;&gt;"", TEXT('.10 (mês 01~06)'!$D126, "dddd"),"")</f>
        <v/>
      </c>
      <c r="D126" t="str">
        <f>IF('.10 (mês 07~12)'!$A126&lt;&gt;"", TEXT('.10 (mês 07~12)'!$D126, "dddd"),"")</f>
        <v>sexta-feira</v>
      </c>
    </row>
    <row r="127" spans="1:4" x14ac:dyDescent="0.25">
      <c r="A127" t="str">
        <f>IF('.9 (mês 01~06)'!$A127&lt;&gt;"", TEXT('.9 (mês 01~06)'!$D127, "dddd"),"")</f>
        <v>domingo</v>
      </c>
      <c r="B127" t="str">
        <f>IF('Ocorrências .9'!$A127&lt;&gt;"", TEXT('Ocorrências .9'!$E127, "dddd"),"")</f>
        <v>segunda-feira</v>
      </c>
      <c r="C127" t="str">
        <f>IF('.10 (mês 01~06)'!$A127&lt;&gt;"", TEXT('.10 (mês 01~06)'!$D127, "dddd"),"")</f>
        <v/>
      </c>
      <c r="D127" t="str">
        <f>IF('.10 (mês 07~12)'!$A127&lt;&gt;"", TEXT('.10 (mês 07~12)'!$D127, "dddd"),"")</f>
        <v>domingo</v>
      </c>
    </row>
    <row r="128" spans="1:4" x14ac:dyDescent="0.25">
      <c r="A128" t="str">
        <f>IF('.9 (mês 01~06)'!$A128&lt;&gt;"", TEXT('.9 (mês 01~06)'!$D128, "dddd"),"")</f>
        <v>domingo</v>
      </c>
      <c r="B128" t="str">
        <f>IF('Ocorrências .9'!$A128&lt;&gt;"", TEXT('Ocorrências .9'!$E128, "dddd"),"")</f>
        <v>terça-feira</v>
      </c>
      <c r="C128" t="str">
        <f>IF('.10 (mês 01~06)'!$A128&lt;&gt;"", TEXT('.10 (mês 01~06)'!$D128, "dddd"),"")</f>
        <v/>
      </c>
      <c r="D128" t="str">
        <f>IF('.10 (mês 07~12)'!$A128&lt;&gt;"", TEXT('.10 (mês 07~12)'!$D128, "dddd"),"")</f>
        <v>sábado</v>
      </c>
    </row>
    <row r="129" spans="1:4" x14ac:dyDescent="0.25">
      <c r="A129" t="str">
        <f>IF('.9 (mês 01~06)'!$A129&lt;&gt;"", TEXT('.9 (mês 01~06)'!$D129, "dddd"),"")</f>
        <v>domingo</v>
      </c>
      <c r="B129" t="str">
        <f>IF('Ocorrências .9'!$A129&lt;&gt;"", TEXT('Ocorrências .9'!$E129, "dddd"),"")</f>
        <v>sexta-feira</v>
      </c>
      <c r="C129" t="str">
        <f>IF('.10 (mês 01~06)'!$A129&lt;&gt;"", TEXT('.10 (mês 01~06)'!$D129, "dddd"),"")</f>
        <v/>
      </c>
      <c r="D129" t="str">
        <f>IF('.10 (mês 07~12)'!$A129&lt;&gt;"", TEXT('.10 (mês 07~12)'!$D129, "dddd"),"")</f>
        <v>domingo</v>
      </c>
    </row>
    <row r="130" spans="1:4" x14ac:dyDescent="0.25">
      <c r="A130" t="str">
        <f>IF('.9 (mês 01~06)'!$A130&lt;&gt;"", TEXT('.9 (mês 01~06)'!$D130, "dddd"),"")</f>
        <v>segunda-feira</v>
      </c>
      <c r="B130" t="str">
        <f>IF('Ocorrências .9'!$A130&lt;&gt;"", TEXT('Ocorrências .9'!$E130, "dddd"),"")</f>
        <v>domingo</v>
      </c>
      <c r="C130" t="str">
        <f>IF('.10 (mês 01~06)'!$A130&lt;&gt;"", TEXT('.10 (mês 01~06)'!$D130, "dddd"),"")</f>
        <v/>
      </c>
      <c r="D130" t="str">
        <f>IF('.10 (mês 07~12)'!$A130&lt;&gt;"", TEXT('.10 (mês 07~12)'!$D130, "dddd"),"")</f>
        <v>sexta-feira</v>
      </c>
    </row>
    <row r="131" spans="1:4" x14ac:dyDescent="0.25">
      <c r="A131" t="str">
        <f>IF('.9 (mês 01~06)'!$A131&lt;&gt;"", TEXT('.9 (mês 01~06)'!$D131, "dddd"),"")</f>
        <v>segunda-feira</v>
      </c>
      <c r="B131" t="str">
        <f>IF('Ocorrências .9'!$A131&lt;&gt;"", TEXT('Ocorrências .9'!$E131, "dddd"),"")</f>
        <v>domingo</v>
      </c>
      <c r="C131" t="str">
        <f>IF('.10 (mês 01~06)'!$A131&lt;&gt;"", TEXT('.10 (mês 01~06)'!$D131, "dddd"),"")</f>
        <v/>
      </c>
      <c r="D131" t="str">
        <f>IF('.10 (mês 07~12)'!$A131&lt;&gt;"", TEXT('.10 (mês 07~12)'!$D131, "dddd"),"")</f>
        <v>domingo</v>
      </c>
    </row>
    <row r="132" spans="1:4" x14ac:dyDescent="0.25">
      <c r="A132" t="str">
        <f>IF('.9 (mês 01~06)'!$A132&lt;&gt;"", TEXT('.9 (mês 01~06)'!$D132, "dddd"),"")</f>
        <v>segunda-feira</v>
      </c>
      <c r="B132" t="str">
        <f>IF('Ocorrências .9'!$A132&lt;&gt;"", TEXT('Ocorrências .9'!$E132, "dddd"),"")</f>
        <v>quarta-feira</v>
      </c>
      <c r="C132" t="str">
        <f>IF('.10 (mês 01~06)'!$A132&lt;&gt;"", TEXT('.10 (mês 01~06)'!$D132, "dddd"),"")</f>
        <v/>
      </c>
      <c r="D132" t="str">
        <f>IF('.10 (mês 07~12)'!$A132&lt;&gt;"", TEXT('.10 (mês 07~12)'!$D132, "dddd"),"")</f>
        <v>domingo</v>
      </c>
    </row>
    <row r="133" spans="1:4" x14ac:dyDescent="0.25">
      <c r="A133" t="str">
        <f>IF('.9 (mês 01~06)'!$A133&lt;&gt;"", TEXT('.9 (mês 01~06)'!$D133, "dddd"),"")</f>
        <v>terça-feira</v>
      </c>
      <c r="B133" t="str">
        <f>IF('Ocorrências .9'!$A133&lt;&gt;"", TEXT('Ocorrências .9'!$E133, "dddd"),"")</f>
        <v>quinta-feira</v>
      </c>
      <c r="C133" t="str">
        <f>IF('.10 (mês 01~06)'!$A133&lt;&gt;"", TEXT('.10 (mês 01~06)'!$D133, "dddd"),"")</f>
        <v/>
      </c>
      <c r="D133" t="str">
        <f>IF('.10 (mês 07~12)'!$A133&lt;&gt;"", TEXT('.10 (mês 07~12)'!$D133, "dddd"),"")</f>
        <v>segunda-feira</v>
      </c>
    </row>
    <row r="134" spans="1:4" x14ac:dyDescent="0.25">
      <c r="A134" t="str">
        <f>IF('.9 (mês 01~06)'!$A134&lt;&gt;"", TEXT('.9 (mês 01~06)'!$D134, "dddd"),"")</f>
        <v>terça-feira</v>
      </c>
      <c r="B134" t="str">
        <f>IF('Ocorrências .9'!$A134&lt;&gt;"", TEXT('Ocorrências .9'!$E134, "dddd"),"")</f>
        <v>quinta-feira</v>
      </c>
      <c r="C134" t="str">
        <f>IF('.10 (mês 01~06)'!$A134&lt;&gt;"", TEXT('.10 (mês 01~06)'!$D134, "dddd"),"")</f>
        <v/>
      </c>
      <c r="D134" t="str">
        <f>IF('.10 (mês 07~12)'!$A134&lt;&gt;"", TEXT('.10 (mês 07~12)'!$D134, "dddd"),"")</f>
        <v>segunda-feira</v>
      </c>
    </row>
    <row r="135" spans="1:4" x14ac:dyDescent="0.25">
      <c r="A135" t="str">
        <f>IF('.9 (mês 01~06)'!$A135&lt;&gt;"", TEXT('.9 (mês 01~06)'!$D135, "dddd"),"")</f>
        <v>terça-feira</v>
      </c>
      <c r="B135" t="str">
        <f>IF('Ocorrências .9'!$A135&lt;&gt;"", TEXT('Ocorrências .9'!$E135, "dddd"),"")</f>
        <v>sábado</v>
      </c>
      <c r="C135" t="str">
        <f>IF('.10 (mês 01~06)'!$A135&lt;&gt;"", TEXT('.10 (mês 01~06)'!$D135, "dddd"),"")</f>
        <v/>
      </c>
      <c r="D135" t="str">
        <f>IF('.10 (mês 07~12)'!$A135&lt;&gt;"", TEXT('.10 (mês 07~12)'!$D135, "dddd"),"")</f>
        <v>segunda-feira</v>
      </c>
    </row>
    <row r="136" spans="1:4" x14ac:dyDescent="0.25">
      <c r="A136" t="str">
        <f>IF('.9 (mês 01~06)'!$A136&lt;&gt;"", TEXT('.9 (mês 01~06)'!$D136, "dddd"),"")</f>
        <v>terça-feira</v>
      </c>
      <c r="B136" t="str">
        <f>IF('Ocorrências .9'!$A136&lt;&gt;"", TEXT('Ocorrências .9'!$E136, "dddd"),"")</f>
        <v>domingo</v>
      </c>
      <c r="C136" t="str">
        <f>IF('.10 (mês 01~06)'!$A136&lt;&gt;"", TEXT('.10 (mês 01~06)'!$D136, "dddd"),"")</f>
        <v/>
      </c>
      <c r="D136" t="str">
        <f>IF('.10 (mês 07~12)'!$A136&lt;&gt;"", TEXT('.10 (mês 07~12)'!$D136, "dddd"),"")</f>
        <v>terça-feira</v>
      </c>
    </row>
    <row r="137" spans="1:4" x14ac:dyDescent="0.25">
      <c r="A137" t="str">
        <f>IF('.9 (mês 01~06)'!$A137&lt;&gt;"", TEXT('.9 (mês 01~06)'!$D137, "dddd"),"")</f>
        <v>terça-feira</v>
      </c>
      <c r="B137" t="str">
        <f>IF('Ocorrências .9'!$A137&lt;&gt;"", TEXT('Ocorrências .9'!$E137, "dddd"),"")</f>
        <v>quarta-feira</v>
      </c>
      <c r="C137" t="str">
        <f>IF('.10 (mês 01~06)'!$A137&lt;&gt;"", TEXT('.10 (mês 01~06)'!$D137, "dddd"),"")</f>
        <v/>
      </c>
      <c r="D137" t="str">
        <f>IF('.10 (mês 07~12)'!$A137&lt;&gt;"", TEXT('.10 (mês 07~12)'!$D137, "dddd"),"")</f>
        <v>segunda-feira</v>
      </c>
    </row>
    <row r="138" spans="1:4" x14ac:dyDescent="0.25">
      <c r="A138" t="str">
        <f>IF('.9 (mês 01~06)'!$A138&lt;&gt;"", TEXT('.9 (mês 01~06)'!$D138, "dddd"),"")</f>
        <v>quarta-feira</v>
      </c>
      <c r="B138" t="str">
        <f>IF('Ocorrências .9'!$A138&lt;&gt;"", TEXT('Ocorrências .9'!$E138, "dddd"),"")</f>
        <v>quinta-feira</v>
      </c>
      <c r="C138" t="str">
        <f>IF('.10 (mês 01~06)'!$A138&lt;&gt;"", TEXT('.10 (mês 01~06)'!$D138, "dddd"),"")</f>
        <v/>
      </c>
      <c r="D138" t="str">
        <f>IF('.10 (mês 07~12)'!$A138&lt;&gt;"", TEXT('.10 (mês 07~12)'!$D138, "dddd"),"")</f>
        <v>quinta-feira</v>
      </c>
    </row>
    <row r="139" spans="1:4" x14ac:dyDescent="0.25">
      <c r="A139" t="str">
        <f>IF('.9 (mês 01~06)'!$A139&lt;&gt;"", TEXT('.9 (mês 01~06)'!$D139, "dddd"),"")</f>
        <v>quarta-feira</v>
      </c>
      <c r="B139" t="str">
        <f>IF('Ocorrências .9'!$A139&lt;&gt;"", TEXT('Ocorrências .9'!$E139, "dddd"),"")</f>
        <v>quinta-feira</v>
      </c>
      <c r="C139" t="str">
        <f>IF('.10 (mês 01~06)'!$A139&lt;&gt;"", TEXT('.10 (mês 01~06)'!$D139, "dddd"),"")</f>
        <v/>
      </c>
      <c r="D139" t="str">
        <f>IF('.10 (mês 07~12)'!$A139&lt;&gt;"", TEXT('.10 (mês 07~12)'!$D139, "dddd"),"")</f>
        <v>segunda-feira</v>
      </c>
    </row>
    <row r="140" spans="1:4" x14ac:dyDescent="0.25">
      <c r="A140" t="str">
        <f>IF('.9 (mês 01~06)'!$A140&lt;&gt;"", TEXT('.9 (mês 01~06)'!$D140, "dddd"),"")</f>
        <v>quinta-feira</v>
      </c>
      <c r="B140" t="str">
        <f>IF('Ocorrências .9'!$A140&lt;&gt;"", TEXT('Ocorrências .9'!$E140, "dddd"),"")</f>
        <v>domingo</v>
      </c>
      <c r="C140" t="str">
        <f>IF('.10 (mês 01~06)'!$A140&lt;&gt;"", TEXT('.10 (mês 01~06)'!$D140, "dddd"),"")</f>
        <v/>
      </c>
      <c r="D140" t="str">
        <f>IF('.10 (mês 07~12)'!$A140&lt;&gt;"", TEXT('.10 (mês 07~12)'!$D140, "dddd"),"")</f>
        <v>terça-feira</v>
      </c>
    </row>
    <row r="141" spans="1:4" x14ac:dyDescent="0.25">
      <c r="A141" t="str">
        <f>IF('.9 (mês 01~06)'!$A141&lt;&gt;"", TEXT('.9 (mês 01~06)'!$D141, "dddd"),"")</f>
        <v>quinta-feira</v>
      </c>
      <c r="B141" t="str">
        <f>IF('Ocorrências .9'!$A141&lt;&gt;"", TEXT('Ocorrências .9'!$E141, "dddd"),"")</f>
        <v>terça-feira</v>
      </c>
      <c r="C141" t="str">
        <f>IF('.10 (mês 01~06)'!$A141&lt;&gt;"", TEXT('.10 (mês 01~06)'!$D141, "dddd"),"")</f>
        <v/>
      </c>
      <c r="D141" t="str">
        <f>IF('.10 (mês 07~12)'!$A141&lt;&gt;"", TEXT('.10 (mês 07~12)'!$D141, "dddd"),"")</f>
        <v>segunda-feira</v>
      </c>
    </row>
    <row r="142" spans="1:4" x14ac:dyDescent="0.25">
      <c r="A142" t="str">
        <f>IF('.9 (mês 01~06)'!$A142&lt;&gt;"", TEXT('.9 (mês 01~06)'!$D142, "dddd"),"")</f>
        <v>quinta-feira</v>
      </c>
      <c r="B142" t="str">
        <f>IF('Ocorrências .9'!$A142&lt;&gt;"", TEXT('Ocorrências .9'!$E142, "dddd"),"")</f>
        <v>quinta-feira</v>
      </c>
      <c r="C142" t="str">
        <f>IF('.10 (mês 01~06)'!$A142&lt;&gt;"", TEXT('.10 (mês 01~06)'!$D142, "dddd"),"")</f>
        <v/>
      </c>
      <c r="D142" t="str">
        <f>IF('.10 (mês 07~12)'!$A142&lt;&gt;"", TEXT('.10 (mês 07~12)'!$D142, "dddd"),"")</f>
        <v>quarta-feira</v>
      </c>
    </row>
    <row r="143" spans="1:4" x14ac:dyDescent="0.25">
      <c r="A143" t="str">
        <f>IF('.9 (mês 01~06)'!$A143&lt;&gt;"", TEXT('.9 (mês 01~06)'!$D143, "dddd"),"")</f>
        <v>quinta-feira</v>
      </c>
      <c r="B143" t="str">
        <f>IF('Ocorrências .9'!$A143&lt;&gt;"", TEXT('Ocorrências .9'!$E143, "dddd"),"")</f>
        <v>domingo</v>
      </c>
      <c r="C143" t="str">
        <f>IF('.10 (mês 01~06)'!$A143&lt;&gt;"", TEXT('.10 (mês 01~06)'!$D143, "dddd"),"")</f>
        <v/>
      </c>
      <c r="D143" t="str">
        <f>IF('.10 (mês 07~12)'!$A143&lt;&gt;"", TEXT('.10 (mês 07~12)'!$D143, "dddd"),"")</f>
        <v>terça-feira</v>
      </c>
    </row>
    <row r="144" spans="1:4" x14ac:dyDescent="0.25">
      <c r="A144" t="str">
        <f>IF('.9 (mês 01~06)'!$A144&lt;&gt;"", TEXT('.9 (mês 01~06)'!$D144, "dddd"),"")</f>
        <v>sexta-feira</v>
      </c>
      <c r="B144" t="str">
        <f>IF('Ocorrências .9'!$A144&lt;&gt;"", TEXT('Ocorrências .9'!$E144, "dddd"),"")</f>
        <v>domingo</v>
      </c>
      <c r="C144" t="str">
        <f>IF('.10 (mês 01~06)'!$A144&lt;&gt;"", TEXT('.10 (mês 01~06)'!$D144, "dddd"),"")</f>
        <v/>
      </c>
      <c r="D144" t="str">
        <f>IF('.10 (mês 07~12)'!$A144&lt;&gt;"", TEXT('.10 (mês 07~12)'!$D144, "dddd"),"")</f>
        <v>domingo</v>
      </c>
    </row>
    <row r="145" spans="1:4" x14ac:dyDescent="0.25">
      <c r="A145" t="str">
        <f>IF('.9 (mês 01~06)'!$A145&lt;&gt;"", TEXT('.9 (mês 01~06)'!$D145, "dddd"),"")</f>
        <v>sexta-feira</v>
      </c>
      <c r="B145" t="str">
        <f>IF('Ocorrências .9'!$A145&lt;&gt;"", TEXT('Ocorrências .9'!$E145, "dddd"),"")</f>
        <v>sábado</v>
      </c>
      <c r="C145" t="str">
        <f>IF('.10 (mês 01~06)'!$A145&lt;&gt;"", TEXT('.10 (mês 01~06)'!$D145, "dddd"),"")</f>
        <v/>
      </c>
      <c r="D145" t="str">
        <f>IF('.10 (mês 07~12)'!$A145&lt;&gt;"", TEXT('.10 (mês 07~12)'!$D145, "dddd"),"")</f>
        <v>terça-feira</v>
      </c>
    </row>
    <row r="146" spans="1:4" x14ac:dyDescent="0.25">
      <c r="A146" t="str">
        <f>IF('.9 (mês 01~06)'!$A146&lt;&gt;"", TEXT('.9 (mês 01~06)'!$D146, "dddd"),"")</f>
        <v>sexta-feira</v>
      </c>
      <c r="B146" t="str">
        <f>IF('Ocorrências .9'!$A146&lt;&gt;"", TEXT('Ocorrências .9'!$E146, "dddd"),"")</f>
        <v>quinta-feira</v>
      </c>
      <c r="C146" t="str">
        <f>IF('.10 (mês 01~06)'!$A146&lt;&gt;"", TEXT('.10 (mês 01~06)'!$D146, "dddd"),"")</f>
        <v/>
      </c>
      <c r="D146" t="str">
        <f>IF('.10 (mês 07~12)'!$A146&lt;&gt;"", TEXT('.10 (mês 07~12)'!$D146, "dddd"),"")</f>
        <v>segunda-feira</v>
      </c>
    </row>
    <row r="147" spans="1:4" x14ac:dyDescent="0.25">
      <c r="A147" t="str">
        <f>IF('.9 (mês 01~06)'!$A147&lt;&gt;"", TEXT('.9 (mês 01~06)'!$D147, "dddd"),"")</f>
        <v>sexta-feira</v>
      </c>
      <c r="B147" t="str">
        <f>IF('Ocorrências .9'!$A147&lt;&gt;"", TEXT('Ocorrências .9'!$E147, "dddd"),"")</f>
        <v>sexta-feira</v>
      </c>
      <c r="C147" t="str">
        <f>IF('.10 (mês 01~06)'!$A147&lt;&gt;"", TEXT('.10 (mês 01~06)'!$D147, "dddd"),"")</f>
        <v/>
      </c>
      <c r="D147" t="str">
        <f>IF('.10 (mês 07~12)'!$A147&lt;&gt;"", TEXT('.10 (mês 07~12)'!$D147, "dddd"),"")</f>
        <v>terça-feira</v>
      </c>
    </row>
    <row r="148" spans="1:4" x14ac:dyDescent="0.25">
      <c r="A148" t="str">
        <f>IF('.9 (mês 01~06)'!$A148&lt;&gt;"", TEXT('.9 (mês 01~06)'!$D148, "dddd"),"")</f>
        <v>sábado</v>
      </c>
      <c r="B148" t="str">
        <f>IF('Ocorrências .9'!$A148&lt;&gt;"", TEXT('Ocorrências .9'!$E148, "dddd"),"")</f>
        <v>segunda-feira</v>
      </c>
      <c r="C148" t="str">
        <f>IF('.10 (mês 01~06)'!$A148&lt;&gt;"", TEXT('.10 (mês 01~06)'!$D148, "dddd"),"")</f>
        <v/>
      </c>
      <c r="D148" t="str">
        <f>IF('.10 (mês 07~12)'!$A148&lt;&gt;"", TEXT('.10 (mês 07~12)'!$D148, "dddd"),"")</f>
        <v>terça-feira</v>
      </c>
    </row>
    <row r="149" spans="1:4" x14ac:dyDescent="0.25">
      <c r="A149" t="str">
        <f>IF('.9 (mês 01~06)'!$A149&lt;&gt;"", TEXT('.9 (mês 01~06)'!$D149, "dddd"),"")</f>
        <v>sábado</v>
      </c>
      <c r="B149" t="str">
        <f>IF('Ocorrências .9'!$A149&lt;&gt;"", TEXT('Ocorrências .9'!$E149, "dddd"),"")</f>
        <v>sábado</v>
      </c>
      <c r="C149" t="str">
        <f>IF('.10 (mês 01~06)'!$A149&lt;&gt;"", TEXT('.10 (mês 01~06)'!$D149, "dddd"),"")</f>
        <v/>
      </c>
      <c r="D149" t="str">
        <f>IF('.10 (mês 07~12)'!$A149&lt;&gt;"", TEXT('.10 (mês 07~12)'!$D149, "dddd"),"")</f>
        <v>terça-feira</v>
      </c>
    </row>
    <row r="150" spans="1:4" x14ac:dyDescent="0.25">
      <c r="A150" t="str">
        <f>IF('.9 (mês 01~06)'!$A150&lt;&gt;"", TEXT('.9 (mês 01~06)'!$D150, "dddd"),"")</f>
        <v>sábado</v>
      </c>
      <c r="B150" t="str">
        <f>IF('Ocorrências .9'!$A150&lt;&gt;"", TEXT('Ocorrências .9'!$E150, "dddd"),"")</f>
        <v>domingo</v>
      </c>
      <c r="C150" t="str">
        <f>IF('.10 (mês 01~06)'!$A150&lt;&gt;"", TEXT('.10 (mês 01~06)'!$D150, "dddd"),"")</f>
        <v/>
      </c>
      <c r="D150" t="str">
        <f>IF('.10 (mês 07~12)'!$A150&lt;&gt;"", TEXT('.10 (mês 07~12)'!$D150, "dddd"),"")</f>
        <v>quarta-feira</v>
      </c>
    </row>
    <row r="151" spans="1:4" x14ac:dyDescent="0.25">
      <c r="A151" t="str">
        <f>IF('.9 (mês 01~06)'!$A151&lt;&gt;"", TEXT('.9 (mês 01~06)'!$D151, "dddd"),"")</f>
        <v>sábado</v>
      </c>
      <c r="B151" t="str">
        <f>IF('Ocorrências .9'!$A151&lt;&gt;"", TEXT('Ocorrências .9'!$E151, "dddd"),"")</f>
        <v>domingo</v>
      </c>
      <c r="C151" t="str">
        <f>IF('.10 (mês 01~06)'!$A151&lt;&gt;"", TEXT('.10 (mês 01~06)'!$D151, "dddd"),"")</f>
        <v/>
      </c>
      <c r="D151" t="str">
        <f>IF('.10 (mês 07~12)'!$A151&lt;&gt;"", TEXT('.10 (mês 07~12)'!$D151, "dddd"),"")</f>
        <v>terça-feira</v>
      </c>
    </row>
    <row r="152" spans="1:4" x14ac:dyDescent="0.25">
      <c r="A152" t="str">
        <f>IF('.9 (mês 01~06)'!$A152&lt;&gt;"", TEXT('.9 (mês 01~06)'!$D152, "dddd"),"")</f>
        <v>sábado</v>
      </c>
      <c r="B152" t="str">
        <f>IF('Ocorrências .9'!$A152&lt;&gt;"", TEXT('Ocorrências .9'!$E152, "dddd"),"")</f>
        <v>quinta-feira</v>
      </c>
      <c r="C152" t="str">
        <f>IF('.10 (mês 01~06)'!$A152&lt;&gt;"", TEXT('.10 (mês 01~06)'!$D152, "dddd"),"")</f>
        <v/>
      </c>
      <c r="D152" t="str">
        <f>IF('.10 (mês 07~12)'!$A152&lt;&gt;"", TEXT('.10 (mês 07~12)'!$D152, "dddd"),"")</f>
        <v>sábado</v>
      </c>
    </row>
    <row r="153" spans="1:4" x14ac:dyDescent="0.25">
      <c r="A153" t="str">
        <f>IF('.9 (mês 01~06)'!$A153&lt;&gt;"", TEXT('.9 (mês 01~06)'!$D153, "dddd"),"")</f>
        <v>domingo</v>
      </c>
      <c r="B153" t="str">
        <f>IF('Ocorrências .9'!$A153&lt;&gt;"", TEXT('Ocorrências .9'!$E153, "dddd"),"")</f>
        <v>domingo</v>
      </c>
      <c r="C153" t="str">
        <f>IF('.10 (mês 01~06)'!$A153&lt;&gt;"", TEXT('.10 (mês 01~06)'!$D153, "dddd"),"")</f>
        <v/>
      </c>
      <c r="D153" t="str">
        <f>IF('.10 (mês 07~12)'!$A153&lt;&gt;"", TEXT('.10 (mês 07~12)'!$D153, "dddd"),"")</f>
        <v>terça-feira</v>
      </c>
    </row>
    <row r="154" spans="1:4" x14ac:dyDescent="0.25">
      <c r="A154" t="str">
        <f>IF('.9 (mês 01~06)'!$A154&lt;&gt;"", TEXT('.9 (mês 01~06)'!$D154, "dddd"),"")</f>
        <v>segunda-feira</v>
      </c>
      <c r="B154" t="str">
        <f>IF('Ocorrências .9'!$A154&lt;&gt;"", TEXT('Ocorrências .9'!$E154, "dddd"),"")</f>
        <v>quinta-feira</v>
      </c>
      <c r="C154" t="str">
        <f>IF('.10 (mês 01~06)'!$A154&lt;&gt;"", TEXT('.10 (mês 01~06)'!$D154, "dddd"),"")</f>
        <v/>
      </c>
      <c r="D154" t="str">
        <f>IF('.10 (mês 07~12)'!$A154&lt;&gt;"", TEXT('.10 (mês 07~12)'!$D154, "dddd"),"")</f>
        <v>segunda-feira</v>
      </c>
    </row>
    <row r="155" spans="1:4" x14ac:dyDescent="0.25">
      <c r="A155" t="str">
        <f>IF('.9 (mês 01~06)'!$A155&lt;&gt;"", TEXT('.9 (mês 01~06)'!$D155, "dddd"),"")</f>
        <v>terça-feira</v>
      </c>
      <c r="B155" t="str">
        <f>IF('Ocorrências .9'!$A155&lt;&gt;"", TEXT('Ocorrências .9'!$E155, "dddd"),"")</f>
        <v>sexta-feira</v>
      </c>
      <c r="C155" t="str">
        <f>IF('.10 (mês 01~06)'!$A155&lt;&gt;"", TEXT('.10 (mês 01~06)'!$D155, "dddd"),"")</f>
        <v/>
      </c>
      <c r="D155" t="str">
        <f>IF('.10 (mês 07~12)'!$A155&lt;&gt;"", TEXT('.10 (mês 07~12)'!$D155, "dddd"),"")</f>
        <v>quarta-feira</v>
      </c>
    </row>
    <row r="156" spans="1:4" x14ac:dyDescent="0.25">
      <c r="A156" t="str">
        <f>IF('.9 (mês 01~06)'!$A156&lt;&gt;"", TEXT('.9 (mês 01~06)'!$D156, "dddd"),"")</f>
        <v>quarta-feira</v>
      </c>
      <c r="B156" t="str">
        <f>IF('Ocorrências .9'!$A156&lt;&gt;"", TEXT('Ocorrências .9'!$E156, "dddd"),"")</f>
        <v>domingo</v>
      </c>
      <c r="C156" t="str">
        <f>IF('.10 (mês 01~06)'!$A156&lt;&gt;"", TEXT('.10 (mês 01~06)'!$D156, "dddd"),"")</f>
        <v/>
      </c>
      <c r="D156" t="str">
        <f>IF('.10 (mês 07~12)'!$A156&lt;&gt;"", TEXT('.10 (mês 07~12)'!$D156, "dddd"),"")</f>
        <v>segunda-feira</v>
      </c>
    </row>
    <row r="157" spans="1:4" x14ac:dyDescent="0.25">
      <c r="A157" t="str">
        <f>IF('.9 (mês 01~06)'!$A157&lt;&gt;"", TEXT('.9 (mês 01~06)'!$D157, "dddd"),"")</f>
        <v>quarta-feira</v>
      </c>
      <c r="B157" t="str">
        <f>IF('Ocorrências .9'!$A157&lt;&gt;"", TEXT('Ocorrências .9'!$E157, "dddd"),"")</f>
        <v>terça-feira</v>
      </c>
      <c r="C157" t="str">
        <f>IF('.10 (mês 01~06)'!$A157&lt;&gt;"", TEXT('.10 (mês 01~06)'!$D157, "dddd"),"")</f>
        <v/>
      </c>
      <c r="D157" t="str">
        <f>IF('.10 (mês 07~12)'!$A157&lt;&gt;"", TEXT('.10 (mês 07~12)'!$D157, "dddd"),"")</f>
        <v>quarta-feira</v>
      </c>
    </row>
    <row r="158" spans="1:4" x14ac:dyDescent="0.25">
      <c r="A158" t="str">
        <f>IF('.9 (mês 01~06)'!$A158&lt;&gt;"", TEXT('.9 (mês 01~06)'!$D158, "dddd"),"")</f>
        <v>quarta-feira</v>
      </c>
      <c r="B158" t="str">
        <f>IF('Ocorrências .9'!$A158&lt;&gt;"", TEXT('Ocorrências .9'!$E158, "dddd"),"")</f>
        <v>terça-feira</v>
      </c>
      <c r="C158" t="str">
        <f>IF('.10 (mês 01~06)'!$A158&lt;&gt;"", TEXT('.10 (mês 01~06)'!$D158, "dddd"),"")</f>
        <v/>
      </c>
      <c r="D158" t="str">
        <f>IF('.10 (mês 07~12)'!$A158&lt;&gt;"", TEXT('.10 (mês 07~12)'!$D158, "dddd"),"")</f>
        <v>terça-feira</v>
      </c>
    </row>
    <row r="159" spans="1:4" x14ac:dyDescent="0.25">
      <c r="A159" t="str">
        <f>IF('.9 (mês 01~06)'!$A159&lt;&gt;"", TEXT('.9 (mês 01~06)'!$D159, "dddd"),"")</f>
        <v>quarta-feira</v>
      </c>
      <c r="B159" t="str">
        <f>IF('Ocorrências .9'!$A159&lt;&gt;"", TEXT('Ocorrências .9'!$E159, "dddd"),"")</f>
        <v>terça-feira</v>
      </c>
      <c r="C159" t="str">
        <f>IF('.10 (mês 01~06)'!$A159&lt;&gt;"", TEXT('.10 (mês 01~06)'!$D159, "dddd"),"")</f>
        <v/>
      </c>
      <c r="D159" t="str">
        <f>IF('.10 (mês 07~12)'!$A159&lt;&gt;"", TEXT('.10 (mês 07~12)'!$D159, "dddd"),"")</f>
        <v>quinta-feira</v>
      </c>
    </row>
    <row r="160" spans="1:4" x14ac:dyDescent="0.25">
      <c r="A160" t="str">
        <f>IF('.9 (mês 01~06)'!$A160&lt;&gt;"", TEXT('.9 (mês 01~06)'!$D160, "dddd"),"")</f>
        <v>quarta-feira</v>
      </c>
      <c r="B160" t="str">
        <f>IF('Ocorrências .9'!$A160&lt;&gt;"", TEXT('Ocorrências .9'!$E160, "dddd"),"")</f>
        <v>domingo</v>
      </c>
      <c r="C160" t="str">
        <f>IF('.10 (mês 01~06)'!$A160&lt;&gt;"", TEXT('.10 (mês 01~06)'!$D160, "dddd"),"")</f>
        <v/>
      </c>
      <c r="D160" t="str">
        <f>IF('.10 (mês 07~12)'!$A160&lt;&gt;"", TEXT('.10 (mês 07~12)'!$D160, "dddd"),"")</f>
        <v>sexta-feira</v>
      </c>
    </row>
    <row r="161" spans="1:4" x14ac:dyDescent="0.25">
      <c r="A161" t="str">
        <f>IF('.9 (mês 01~06)'!$A161&lt;&gt;"", TEXT('.9 (mês 01~06)'!$D161, "dddd"),"")</f>
        <v>quarta-feira</v>
      </c>
      <c r="B161" t="str">
        <f>IF('Ocorrências .9'!$A161&lt;&gt;"", TEXT('Ocorrências .9'!$E161, "dddd"),"")</f>
        <v>terça-feira</v>
      </c>
      <c r="C161" t="str">
        <f>IF('.10 (mês 01~06)'!$A161&lt;&gt;"", TEXT('.10 (mês 01~06)'!$D161, "dddd"),"")</f>
        <v/>
      </c>
      <c r="D161" t="str">
        <f>IF('.10 (mês 07~12)'!$A161&lt;&gt;"", TEXT('.10 (mês 07~12)'!$D161, "dddd"),"")</f>
        <v>quinta-feira</v>
      </c>
    </row>
    <row r="162" spans="1:4" x14ac:dyDescent="0.25">
      <c r="A162" t="str">
        <f>IF('.9 (mês 01~06)'!$A162&lt;&gt;"", TEXT('.9 (mês 01~06)'!$D162, "dddd"),"")</f>
        <v>quinta-feira</v>
      </c>
      <c r="B162" t="str">
        <f>IF('Ocorrências .9'!$A162&lt;&gt;"", TEXT('Ocorrências .9'!$E162, "dddd"),"")</f>
        <v>segunda-feira</v>
      </c>
      <c r="C162" t="str">
        <f>IF('.10 (mês 01~06)'!$A162&lt;&gt;"", TEXT('.10 (mês 01~06)'!$D162, "dddd"),"")</f>
        <v/>
      </c>
      <c r="D162" t="str">
        <f>IF('.10 (mês 07~12)'!$A162&lt;&gt;"", TEXT('.10 (mês 07~12)'!$D162, "dddd"),"")</f>
        <v>sexta-feira</v>
      </c>
    </row>
    <row r="163" spans="1:4" x14ac:dyDescent="0.25">
      <c r="A163" t="str">
        <f>IF('.9 (mês 01~06)'!$A163&lt;&gt;"", TEXT('.9 (mês 01~06)'!$D163, "dddd"),"")</f>
        <v>quinta-feira</v>
      </c>
      <c r="B163" t="str">
        <f>IF('Ocorrências .9'!$A163&lt;&gt;"", TEXT('Ocorrências .9'!$E163, "dddd"),"")</f>
        <v>terça-feira</v>
      </c>
      <c r="C163" t="str">
        <f>IF('.10 (mês 01~06)'!$A163&lt;&gt;"", TEXT('.10 (mês 01~06)'!$D163, "dddd"),"")</f>
        <v/>
      </c>
      <c r="D163" t="str">
        <f>IF('.10 (mês 07~12)'!$A163&lt;&gt;"", TEXT('.10 (mês 07~12)'!$D163, "dddd"),"")</f>
        <v>sexta-feira</v>
      </c>
    </row>
    <row r="164" spans="1:4" x14ac:dyDescent="0.25">
      <c r="A164" t="str">
        <f>IF('.9 (mês 01~06)'!$A164&lt;&gt;"", TEXT('.9 (mês 01~06)'!$D164, "dddd"),"")</f>
        <v>sábado</v>
      </c>
      <c r="B164" t="str">
        <f>IF('Ocorrências .9'!$A164&lt;&gt;"", TEXT('Ocorrências .9'!$E164, "dddd"),"")</f>
        <v>sábado</v>
      </c>
      <c r="C164" t="str">
        <f>IF('.10 (mês 01~06)'!$A164&lt;&gt;"", TEXT('.10 (mês 01~06)'!$D164, "dddd"),"")</f>
        <v/>
      </c>
      <c r="D164" t="str">
        <f>IF('.10 (mês 07~12)'!$A164&lt;&gt;"", TEXT('.10 (mês 07~12)'!$D164, "dddd"),"")</f>
        <v>segunda-feira</v>
      </c>
    </row>
    <row r="165" spans="1:4" x14ac:dyDescent="0.25">
      <c r="A165" t="str">
        <f>IF('.9 (mês 01~06)'!$A165&lt;&gt;"", TEXT('.9 (mês 01~06)'!$D165, "dddd"),"")</f>
        <v>domingo</v>
      </c>
      <c r="B165" t="str">
        <f>IF('Ocorrências .9'!$A165&lt;&gt;"", TEXT('Ocorrências .9'!$E165, "dddd"),"")</f>
        <v>terça-feira</v>
      </c>
      <c r="C165" t="str">
        <f>IF('.10 (mês 01~06)'!$A165&lt;&gt;"", TEXT('.10 (mês 01~06)'!$D165, "dddd"),"")</f>
        <v/>
      </c>
      <c r="D165" t="str">
        <f>IF('.10 (mês 07~12)'!$A165&lt;&gt;"", TEXT('.10 (mês 07~12)'!$D165, "dddd"),"")</f>
        <v>sexta-feira</v>
      </c>
    </row>
    <row r="166" spans="1:4" x14ac:dyDescent="0.25">
      <c r="A166" t="str">
        <f>IF('.9 (mês 01~06)'!$A166&lt;&gt;"", TEXT('.9 (mês 01~06)'!$D166, "dddd"),"")</f>
        <v>domingo</v>
      </c>
      <c r="B166" t="str">
        <f>IF('Ocorrências .9'!$A166&lt;&gt;"", TEXT('Ocorrências .9'!$E166, "dddd"),"")</f>
        <v>quarta-feira</v>
      </c>
      <c r="C166" t="str">
        <f>IF('.10 (mês 01~06)'!$A166&lt;&gt;"", TEXT('.10 (mês 01~06)'!$D166, "dddd"),"")</f>
        <v/>
      </c>
      <c r="D166" t="str">
        <f>IF('.10 (mês 07~12)'!$A166&lt;&gt;"", TEXT('.10 (mês 07~12)'!$D166, "dddd"),"")</f>
        <v>terça-feira</v>
      </c>
    </row>
    <row r="167" spans="1:4" x14ac:dyDescent="0.25">
      <c r="A167" t="str">
        <f>IF('.9 (mês 01~06)'!$A167&lt;&gt;"", TEXT('.9 (mês 01~06)'!$D167, "dddd"),"")</f>
        <v>domingo</v>
      </c>
      <c r="B167" t="str">
        <f>IF('Ocorrências .9'!$A167&lt;&gt;"", TEXT('Ocorrências .9'!$E167, "dddd"),"")</f>
        <v>terça-feira</v>
      </c>
      <c r="C167" t="str">
        <f>IF('.10 (mês 01~06)'!$A167&lt;&gt;"", TEXT('.10 (mês 01~06)'!$D167, "dddd"),"")</f>
        <v/>
      </c>
      <c r="D167" t="str">
        <f>IF('.10 (mês 07~12)'!$A167&lt;&gt;"", TEXT('.10 (mês 07~12)'!$D167, "dddd"),"")</f>
        <v>sexta-feira</v>
      </c>
    </row>
    <row r="168" spans="1:4" x14ac:dyDescent="0.25">
      <c r="A168" t="str">
        <f>IF('.9 (mês 01~06)'!$A168&lt;&gt;"", TEXT('.9 (mês 01~06)'!$D168, "dddd"),"")</f>
        <v>domingo</v>
      </c>
      <c r="B168" t="str">
        <f>IF('Ocorrências .9'!$A168&lt;&gt;"", TEXT('Ocorrências .9'!$E168, "dddd"),"")</f>
        <v>quinta-feira</v>
      </c>
      <c r="C168" t="str">
        <f>IF('.10 (mês 01~06)'!$A168&lt;&gt;"", TEXT('.10 (mês 01~06)'!$D168, "dddd"),"")</f>
        <v/>
      </c>
      <c r="D168" t="str">
        <f>IF('.10 (mês 07~12)'!$A168&lt;&gt;"", TEXT('.10 (mês 07~12)'!$D168, "dddd"),"")</f>
        <v>sábado</v>
      </c>
    </row>
    <row r="169" spans="1:4" x14ac:dyDescent="0.25">
      <c r="A169" t="str">
        <f>IF('.9 (mês 01~06)'!$A169&lt;&gt;"", TEXT('.9 (mês 01~06)'!$D169, "dddd"),"")</f>
        <v>domingo</v>
      </c>
      <c r="B169" t="str">
        <f>IF('Ocorrências .9'!$A169&lt;&gt;"", TEXT('Ocorrências .9'!$E169, "dddd"),"")</f>
        <v>sexta-feira</v>
      </c>
      <c r="C169" t="str">
        <f>IF('.10 (mês 01~06)'!$A169&lt;&gt;"", TEXT('.10 (mês 01~06)'!$D169, "dddd"),"")</f>
        <v/>
      </c>
      <c r="D169" t="str">
        <f>IF('.10 (mês 07~12)'!$A169&lt;&gt;"", TEXT('.10 (mês 07~12)'!$D169, "dddd"),"")</f>
        <v>sábado</v>
      </c>
    </row>
    <row r="170" spans="1:4" x14ac:dyDescent="0.25">
      <c r="A170" t="str">
        <f>IF('.9 (mês 01~06)'!$A170&lt;&gt;"", TEXT('.9 (mês 01~06)'!$D170, "dddd"),"")</f>
        <v>segunda-feira</v>
      </c>
      <c r="B170" t="str">
        <f>IF('Ocorrências .9'!$A170&lt;&gt;"", TEXT('Ocorrências .9'!$E170, "dddd"),"")</f>
        <v>sexta-feira</v>
      </c>
      <c r="C170" t="str">
        <f>IF('.10 (mês 01~06)'!$A170&lt;&gt;"", TEXT('.10 (mês 01~06)'!$D170, "dddd"),"")</f>
        <v/>
      </c>
      <c r="D170" t="str">
        <f>IF('.10 (mês 07~12)'!$A170&lt;&gt;"", TEXT('.10 (mês 07~12)'!$D170, "dddd"),"")</f>
        <v>domingo</v>
      </c>
    </row>
    <row r="171" spans="1:4" x14ac:dyDescent="0.25">
      <c r="A171" t="str">
        <f>IF('.9 (mês 01~06)'!$A171&lt;&gt;"", TEXT('.9 (mês 01~06)'!$D171, "dddd"),"")</f>
        <v>segunda-feira</v>
      </c>
      <c r="B171" t="str">
        <f>IF('Ocorrências .9'!$A171&lt;&gt;"", TEXT('Ocorrências .9'!$E171, "dddd"),"")</f>
        <v>terça-feira</v>
      </c>
      <c r="C171" t="str">
        <f>IF('.10 (mês 01~06)'!$A171&lt;&gt;"", TEXT('.10 (mês 01~06)'!$D171, "dddd"),"")</f>
        <v/>
      </c>
      <c r="D171" t="str">
        <f>IF('.10 (mês 07~12)'!$A171&lt;&gt;"", TEXT('.10 (mês 07~12)'!$D171, "dddd"),"")</f>
        <v>domingo</v>
      </c>
    </row>
    <row r="172" spans="1:4" x14ac:dyDescent="0.25">
      <c r="A172" t="str">
        <f>IF('.9 (mês 01~06)'!$A172&lt;&gt;"", TEXT('.9 (mês 01~06)'!$D172, "dddd"),"")</f>
        <v>segunda-feira</v>
      </c>
      <c r="B172" t="str">
        <f>IF('Ocorrências .9'!$A172&lt;&gt;"", TEXT('Ocorrências .9'!$E172, "dddd"),"")</f>
        <v>sexta-feira</v>
      </c>
      <c r="C172" t="str">
        <f>IF('.10 (mês 01~06)'!$A172&lt;&gt;"", TEXT('.10 (mês 01~06)'!$D172, "dddd"),"")</f>
        <v/>
      </c>
      <c r="D172" t="str">
        <f>IF('.10 (mês 07~12)'!$A172&lt;&gt;"", TEXT('.10 (mês 07~12)'!$D172, "dddd"),"")</f>
        <v>domingo</v>
      </c>
    </row>
    <row r="173" spans="1:4" x14ac:dyDescent="0.25">
      <c r="A173" t="str">
        <f>IF('.9 (mês 01~06)'!$A173&lt;&gt;"", TEXT('.9 (mês 01~06)'!$D173, "dddd"),"")</f>
        <v>segunda-feira</v>
      </c>
      <c r="B173" t="str">
        <f>IF('Ocorrências .9'!$A173&lt;&gt;"", TEXT('Ocorrências .9'!$E173, "dddd"),"")</f>
        <v>terça-feira</v>
      </c>
      <c r="C173" t="str">
        <f>IF('.10 (mês 01~06)'!$A173&lt;&gt;"", TEXT('.10 (mês 01~06)'!$D173, "dddd"),"")</f>
        <v/>
      </c>
      <c r="D173" t="str">
        <f>IF('.10 (mês 07~12)'!$A173&lt;&gt;"", TEXT('.10 (mês 07~12)'!$D173, "dddd"),"")</f>
        <v>domingo</v>
      </c>
    </row>
    <row r="174" spans="1:4" x14ac:dyDescent="0.25">
      <c r="A174" t="str">
        <f>IF('.9 (mês 01~06)'!$A174&lt;&gt;"", TEXT('.9 (mês 01~06)'!$D174, "dddd"),"")</f>
        <v>terça-feira</v>
      </c>
      <c r="B174" t="str">
        <f>IF('Ocorrências .9'!$A174&lt;&gt;"", TEXT('Ocorrências .9'!$E174, "dddd"),"")</f>
        <v>quarta-feira</v>
      </c>
      <c r="C174" t="str">
        <f>IF('.10 (mês 01~06)'!$A174&lt;&gt;"", TEXT('.10 (mês 01~06)'!$D174, "dddd"),"")</f>
        <v/>
      </c>
      <c r="D174" t="str">
        <f>IF('.10 (mês 07~12)'!$A174&lt;&gt;"", TEXT('.10 (mês 07~12)'!$D174, "dddd"),"")</f>
        <v>segunda-feira</v>
      </c>
    </row>
    <row r="175" spans="1:4" x14ac:dyDescent="0.25">
      <c r="A175" t="str">
        <f>IF('.9 (mês 01~06)'!$A175&lt;&gt;"", TEXT('.9 (mês 01~06)'!$D175, "dddd"),"")</f>
        <v>quarta-feira</v>
      </c>
      <c r="B175" t="str">
        <f>IF('Ocorrências .9'!$A175&lt;&gt;"", TEXT('Ocorrências .9'!$E175, "dddd"),"")</f>
        <v>quinta-feira</v>
      </c>
      <c r="C175" t="str">
        <f>IF('.10 (mês 01~06)'!$A175&lt;&gt;"", TEXT('.10 (mês 01~06)'!$D175, "dddd"),"")</f>
        <v/>
      </c>
      <c r="D175" t="str">
        <f>IF('.10 (mês 07~12)'!$A175&lt;&gt;"", TEXT('.10 (mês 07~12)'!$D175, "dddd"),"")</f>
        <v>segunda-feira</v>
      </c>
    </row>
    <row r="176" spans="1:4" x14ac:dyDescent="0.25">
      <c r="A176" t="str">
        <f>IF('.9 (mês 01~06)'!$A176&lt;&gt;"", TEXT('.9 (mês 01~06)'!$D176, "dddd"),"")</f>
        <v>quinta-feira</v>
      </c>
      <c r="B176" t="str">
        <f>IF('Ocorrências .9'!$A176&lt;&gt;"", TEXT('Ocorrências .9'!$E176, "dddd"),"")</f>
        <v>quinta-feira</v>
      </c>
      <c r="C176" t="str">
        <f>IF('.10 (mês 01~06)'!$A176&lt;&gt;"", TEXT('.10 (mês 01~06)'!$D176, "dddd"),"")</f>
        <v/>
      </c>
      <c r="D176" t="str">
        <f>IF('.10 (mês 07~12)'!$A176&lt;&gt;"", TEXT('.10 (mês 07~12)'!$D176, "dddd"),"")</f>
        <v>segunda-feira</v>
      </c>
    </row>
    <row r="177" spans="1:4" x14ac:dyDescent="0.25">
      <c r="A177" t="str">
        <f>IF('.9 (mês 01~06)'!$A177&lt;&gt;"", TEXT('.9 (mês 01~06)'!$D177, "dddd"),"")</f>
        <v>quinta-feira</v>
      </c>
      <c r="B177" t="str">
        <f>IF('Ocorrências .9'!$A177&lt;&gt;"", TEXT('Ocorrências .9'!$E177, "dddd"),"")</f>
        <v>sexta-feira</v>
      </c>
      <c r="C177" t="str">
        <f>IF('.10 (mês 01~06)'!$A177&lt;&gt;"", TEXT('.10 (mês 01~06)'!$D177, "dddd"),"")</f>
        <v/>
      </c>
      <c r="D177" t="str">
        <f>IF('.10 (mês 07~12)'!$A177&lt;&gt;"", TEXT('.10 (mês 07~12)'!$D177, "dddd"),"")</f>
        <v>terça-feira</v>
      </c>
    </row>
    <row r="178" spans="1:4" x14ac:dyDescent="0.25">
      <c r="A178" t="str">
        <f>IF('.9 (mês 01~06)'!$A178&lt;&gt;"", TEXT('.9 (mês 01~06)'!$D178, "dddd"),"")</f>
        <v>sexta-feira</v>
      </c>
      <c r="B178" t="str">
        <f>IF('Ocorrências .9'!$A178&lt;&gt;"", TEXT('Ocorrências .9'!$E178, "dddd"),"")</f>
        <v>segunda-feira</v>
      </c>
      <c r="C178" t="str">
        <f>IF('.10 (mês 01~06)'!$A178&lt;&gt;"", TEXT('.10 (mês 01~06)'!$D178, "dddd"),"")</f>
        <v/>
      </c>
      <c r="D178" t="str">
        <f>IF('.10 (mês 07~12)'!$A178&lt;&gt;"", TEXT('.10 (mês 07~12)'!$D178, "dddd"),"")</f>
        <v>terça-feira</v>
      </c>
    </row>
    <row r="179" spans="1:4" x14ac:dyDescent="0.25">
      <c r="A179" t="str">
        <f>IF('.9 (mês 01~06)'!$A179&lt;&gt;"", TEXT('.9 (mês 01~06)'!$D179, "dddd"),"")</f>
        <v>sexta-feira</v>
      </c>
      <c r="B179" t="str">
        <f>IF('Ocorrências .9'!$A179&lt;&gt;"", TEXT('Ocorrências .9'!$E179, "dddd"),"")</f>
        <v>terça-feira</v>
      </c>
      <c r="C179" t="str">
        <f>IF('.10 (mês 01~06)'!$A179&lt;&gt;"", TEXT('.10 (mês 01~06)'!$D179, "dddd"),"")</f>
        <v/>
      </c>
      <c r="D179" t="str">
        <f>IF('.10 (mês 07~12)'!$A179&lt;&gt;"", TEXT('.10 (mês 07~12)'!$D179, "dddd"),"")</f>
        <v>sábado</v>
      </c>
    </row>
    <row r="180" spans="1:4" x14ac:dyDescent="0.25">
      <c r="A180" t="str">
        <f>IF('.9 (mês 01~06)'!$A180&lt;&gt;"", TEXT('.9 (mês 01~06)'!$D180, "dddd"),"")</f>
        <v>sexta-feira</v>
      </c>
      <c r="B180" t="str">
        <f>IF('Ocorrências .9'!$A180&lt;&gt;"", TEXT('Ocorrências .9'!$E180, "dddd"),"")</f>
        <v>quinta-feira</v>
      </c>
      <c r="C180" t="str">
        <f>IF('.10 (mês 01~06)'!$A180&lt;&gt;"", TEXT('.10 (mês 01~06)'!$D180, "dddd"),"")</f>
        <v/>
      </c>
      <c r="D180" t="str">
        <f>IF('.10 (mês 07~12)'!$A180&lt;&gt;"", TEXT('.10 (mês 07~12)'!$D180, "dddd"),"")</f>
        <v>terça-feira</v>
      </c>
    </row>
    <row r="181" spans="1:4" x14ac:dyDescent="0.25">
      <c r="A181" t="str">
        <f>IF('.9 (mês 01~06)'!$A181&lt;&gt;"", TEXT('.9 (mês 01~06)'!$D181, "dddd"),"")</f>
        <v>sábado</v>
      </c>
      <c r="B181" t="str">
        <f>IF('Ocorrências .9'!$A181&lt;&gt;"", TEXT('Ocorrências .9'!$E181, "dddd"),"")</f>
        <v>quinta-feira</v>
      </c>
      <c r="C181" t="str">
        <f>IF('.10 (mês 01~06)'!$A181&lt;&gt;"", TEXT('.10 (mês 01~06)'!$D181, "dddd"),"")</f>
        <v/>
      </c>
      <c r="D181" t="str">
        <f>IF('.10 (mês 07~12)'!$A181&lt;&gt;"", TEXT('.10 (mês 07~12)'!$D181, "dddd"),"")</f>
        <v>terça-feira</v>
      </c>
    </row>
    <row r="182" spans="1:4" x14ac:dyDescent="0.25">
      <c r="A182" t="str">
        <f>IF('.9 (mês 01~06)'!$A182&lt;&gt;"", TEXT('.9 (mês 01~06)'!$D182, "dddd"),"")</f>
        <v>sábado</v>
      </c>
      <c r="B182" t="str">
        <f>IF('Ocorrências .9'!$A182&lt;&gt;"", TEXT('Ocorrências .9'!$E182, "dddd"),"")</f>
        <v>sexta-feira</v>
      </c>
      <c r="C182" t="str">
        <f>IF('.10 (mês 01~06)'!$A182&lt;&gt;"", TEXT('.10 (mês 01~06)'!$D182, "dddd"),"")</f>
        <v/>
      </c>
      <c r="D182" t="str">
        <f>IF('.10 (mês 07~12)'!$A182&lt;&gt;"", TEXT('.10 (mês 07~12)'!$D182, "dddd"),"")</f>
        <v>terça-feira</v>
      </c>
    </row>
    <row r="183" spans="1:4" x14ac:dyDescent="0.25">
      <c r="A183" t="str">
        <f>IF('.9 (mês 01~06)'!$A183&lt;&gt;"", TEXT('.9 (mês 01~06)'!$D183, "dddd"),"")</f>
        <v>domingo</v>
      </c>
      <c r="B183" t="str">
        <f>IF('Ocorrências .9'!$A183&lt;&gt;"", TEXT('Ocorrências .9'!$E183, "dddd"),"")</f>
        <v>domingo</v>
      </c>
      <c r="C183" t="str">
        <f>IF('.10 (mês 01~06)'!$A183&lt;&gt;"", TEXT('.10 (mês 01~06)'!$D183, "dddd"),"")</f>
        <v/>
      </c>
      <c r="D183" t="str">
        <f>IF('.10 (mês 07~12)'!$A183&lt;&gt;"", TEXT('.10 (mês 07~12)'!$D183, "dddd"),"")</f>
        <v>quarta-feira</v>
      </c>
    </row>
    <row r="184" spans="1:4" x14ac:dyDescent="0.25">
      <c r="A184" t="str">
        <f>IF('.9 (mês 01~06)'!$A184&lt;&gt;"", TEXT('.9 (mês 01~06)'!$D184, "dddd"),"")</f>
        <v>domingo</v>
      </c>
      <c r="B184" t="str">
        <f>IF('Ocorrências .9'!$A184&lt;&gt;"", TEXT('Ocorrências .9'!$E184, "dddd"),"")</f>
        <v>quarta-feira</v>
      </c>
      <c r="C184" t="str">
        <f>IF('.10 (mês 01~06)'!$A184&lt;&gt;"", TEXT('.10 (mês 01~06)'!$D184, "dddd"),"")</f>
        <v/>
      </c>
      <c r="D184" t="str">
        <f>IF('.10 (mês 07~12)'!$A184&lt;&gt;"", TEXT('.10 (mês 07~12)'!$D184, "dddd"),"")</f>
        <v>quinta-feira</v>
      </c>
    </row>
    <row r="185" spans="1:4" x14ac:dyDescent="0.25">
      <c r="A185" t="str">
        <f>IF('.9 (mês 01~06)'!$A185&lt;&gt;"", TEXT('.9 (mês 01~06)'!$D185, "dddd"),"")</f>
        <v>domingo</v>
      </c>
      <c r="B185" t="str">
        <f>IF('Ocorrências .9'!$A185&lt;&gt;"", TEXT('Ocorrências .9'!$E185, "dddd"),"")</f>
        <v>sexta-feira</v>
      </c>
      <c r="C185" t="str">
        <f>IF('.10 (mês 01~06)'!$A185&lt;&gt;"", TEXT('.10 (mês 01~06)'!$D185, "dddd"),"")</f>
        <v/>
      </c>
      <c r="D185" t="str">
        <f>IF('.10 (mês 07~12)'!$A185&lt;&gt;"", TEXT('.10 (mês 07~12)'!$D185, "dddd"),"")</f>
        <v>quinta-feira</v>
      </c>
    </row>
    <row r="186" spans="1:4" x14ac:dyDescent="0.25">
      <c r="A186" t="str">
        <f>IF('.9 (mês 01~06)'!$A186&lt;&gt;"", TEXT('.9 (mês 01~06)'!$D186, "dddd"),"")</f>
        <v>domingo</v>
      </c>
      <c r="B186" t="str">
        <f>IF('Ocorrências .9'!$A186&lt;&gt;"", TEXT('Ocorrências .9'!$E186, "dddd"),"")</f>
        <v>sexta-feira</v>
      </c>
      <c r="C186" t="str">
        <f>IF('.10 (mês 01~06)'!$A186&lt;&gt;"", TEXT('.10 (mês 01~06)'!$D186, "dddd"),"")</f>
        <v/>
      </c>
      <c r="D186" t="str">
        <f>IF('.10 (mês 07~12)'!$A186&lt;&gt;"", TEXT('.10 (mês 07~12)'!$D186, "dddd"),"")</f>
        <v>sexta-feira</v>
      </c>
    </row>
    <row r="187" spans="1:4" x14ac:dyDescent="0.25">
      <c r="A187" t="str">
        <f>IF('.9 (mês 01~06)'!$A187&lt;&gt;"", TEXT('.9 (mês 01~06)'!$D187, "dddd"),"")</f>
        <v>domingo</v>
      </c>
      <c r="B187" t="str">
        <f>IF('Ocorrências .9'!$A187&lt;&gt;"", TEXT('Ocorrências .9'!$E187, "dddd"),"")</f>
        <v>segunda-feira</v>
      </c>
      <c r="C187" t="str">
        <f>IF('.10 (mês 01~06)'!$A187&lt;&gt;"", TEXT('.10 (mês 01~06)'!$D187, "dddd"),"")</f>
        <v/>
      </c>
      <c r="D187" t="str">
        <f>IF('.10 (mês 07~12)'!$A187&lt;&gt;"", TEXT('.10 (mês 07~12)'!$D187, "dddd"),"")</f>
        <v>sábado</v>
      </c>
    </row>
    <row r="188" spans="1:4" x14ac:dyDescent="0.25">
      <c r="A188" t="str">
        <f>IF('.9 (mês 01~06)'!$A188&lt;&gt;"", TEXT('.9 (mês 01~06)'!$D188, "dddd"),"")</f>
        <v>domingo</v>
      </c>
      <c r="B188" t="str">
        <f>IF('Ocorrências .9'!$A188&lt;&gt;"", TEXT('Ocorrências .9'!$E188, "dddd"),"")</f>
        <v>terça-feira</v>
      </c>
      <c r="C188" t="str">
        <f>IF('.10 (mês 01~06)'!$A188&lt;&gt;"", TEXT('.10 (mês 01~06)'!$D188, "dddd"),"")</f>
        <v/>
      </c>
      <c r="D188" t="str">
        <f>IF('.10 (mês 07~12)'!$A188&lt;&gt;"", TEXT('.10 (mês 07~12)'!$D188, "dddd"),"")</f>
        <v>sábado</v>
      </c>
    </row>
    <row r="189" spans="1:4" x14ac:dyDescent="0.25">
      <c r="A189" t="str">
        <f>IF('.9 (mês 01~06)'!$A189&lt;&gt;"", TEXT('.9 (mês 01~06)'!$D189, "dddd"),"")</f>
        <v>segunda-feira</v>
      </c>
      <c r="B189" t="str">
        <f>IF('Ocorrências .9'!$A189&lt;&gt;"", TEXT('Ocorrências .9'!$E189, "dddd"),"")</f>
        <v>sexta-feira</v>
      </c>
      <c r="C189" t="str">
        <f>IF('.10 (mês 01~06)'!$A189&lt;&gt;"", TEXT('.10 (mês 01~06)'!$D189, "dddd"),"")</f>
        <v/>
      </c>
      <c r="D189" t="str">
        <f>IF('.10 (mês 07~12)'!$A189&lt;&gt;"", TEXT('.10 (mês 07~12)'!$D189, "dddd"),"")</f>
        <v>domingo</v>
      </c>
    </row>
    <row r="190" spans="1:4" x14ac:dyDescent="0.25">
      <c r="A190" t="str">
        <f>IF('.9 (mês 01~06)'!$A190&lt;&gt;"", TEXT('.9 (mês 01~06)'!$D190, "dddd"),"")</f>
        <v>segunda-feira</v>
      </c>
      <c r="B190" t="str">
        <f>IF('Ocorrências .9'!$A190&lt;&gt;"", TEXT('Ocorrências .9'!$E190, "dddd"),"")</f>
        <v>sábado</v>
      </c>
      <c r="C190" t="str">
        <f>IF('.10 (mês 01~06)'!$A190&lt;&gt;"", TEXT('.10 (mês 01~06)'!$D190, "dddd"),"")</f>
        <v/>
      </c>
      <c r="D190" t="str">
        <f>IF('.10 (mês 07~12)'!$A190&lt;&gt;"", TEXT('.10 (mês 07~12)'!$D190, "dddd"),"")</f>
        <v>terça-feira</v>
      </c>
    </row>
    <row r="191" spans="1:4" x14ac:dyDescent="0.25">
      <c r="A191" t="str">
        <f>IF('.9 (mês 01~06)'!$A191&lt;&gt;"", TEXT('.9 (mês 01~06)'!$D191, "dddd"),"")</f>
        <v>segunda-feira</v>
      </c>
      <c r="B191" t="str">
        <f>IF('Ocorrências .9'!$A191&lt;&gt;"", TEXT('Ocorrências .9'!$E191, "dddd"),"")</f>
        <v>sábado</v>
      </c>
      <c r="C191" t="str">
        <f>IF('.10 (mês 01~06)'!$A191&lt;&gt;"", TEXT('.10 (mês 01~06)'!$D191, "dddd"),"")</f>
        <v/>
      </c>
      <c r="D191" t="str">
        <f>IF('.10 (mês 07~12)'!$A191&lt;&gt;"", TEXT('.10 (mês 07~12)'!$D191, "dddd"),"")</f>
        <v>sábado</v>
      </c>
    </row>
    <row r="192" spans="1:4" x14ac:dyDescent="0.25">
      <c r="A192" t="str">
        <f>IF('.9 (mês 01~06)'!$A192&lt;&gt;"", TEXT('.9 (mês 01~06)'!$D192, "dddd"),"")</f>
        <v>terça-feira</v>
      </c>
      <c r="B192" t="str">
        <f>IF('Ocorrências .9'!$A192&lt;&gt;"", TEXT('Ocorrências .9'!$E192, "dddd"),"")</f>
        <v>domingo</v>
      </c>
      <c r="C192" t="str">
        <f>IF('.10 (mês 01~06)'!$A192&lt;&gt;"", TEXT('.10 (mês 01~06)'!$D192, "dddd"),"")</f>
        <v/>
      </c>
      <c r="D192" t="str">
        <f>IF('.10 (mês 07~12)'!$A192&lt;&gt;"", TEXT('.10 (mês 07~12)'!$D192, "dddd"),"")</f>
        <v>segunda-feira</v>
      </c>
    </row>
    <row r="193" spans="1:4" x14ac:dyDescent="0.25">
      <c r="A193" t="str">
        <f>IF('.9 (mês 01~06)'!$A193&lt;&gt;"", TEXT('.9 (mês 01~06)'!$D193, "dddd"),"")</f>
        <v>terça-feira</v>
      </c>
      <c r="B193" t="str">
        <f>IF('Ocorrências .9'!$A193&lt;&gt;"", TEXT('Ocorrências .9'!$E193, "dddd"),"")</f>
        <v>segunda-feira</v>
      </c>
      <c r="C193" t="str">
        <f>IF('.10 (mês 01~06)'!$A193&lt;&gt;"", TEXT('.10 (mês 01~06)'!$D193, "dddd"),"")</f>
        <v/>
      </c>
      <c r="D193" t="str">
        <f>IF('.10 (mês 07~12)'!$A193&lt;&gt;"", TEXT('.10 (mês 07~12)'!$D193, "dddd"),"")</f>
        <v>segunda-feira</v>
      </c>
    </row>
    <row r="194" spans="1:4" x14ac:dyDescent="0.25">
      <c r="A194" t="str">
        <f>IF('.9 (mês 01~06)'!$A194&lt;&gt;"", TEXT('.9 (mês 01~06)'!$D194, "dddd"),"")</f>
        <v>terça-feira</v>
      </c>
      <c r="B194" t="str">
        <f>IF('Ocorrências .9'!$A194&lt;&gt;"", TEXT('Ocorrências .9'!$E194, "dddd"),"")</f>
        <v>terça-feira</v>
      </c>
      <c r="C194" t="str">
        <f>IF('.10 (mês 01~06)'!$A194&lt;&gt;"", TEXT('.10 (mês 01~06)'!$D194, "dddd"),"")</f>
        <v/>
      </c>
      <c r="D194" t="str">
        <f>IF('.10 (mês 07~12)'!$A194&lt;&gt;"", TEXT('.10 (mês 07~12)'!$D194, "dddd"),"")</f>
        <v>terça-feira</v>
      </c>
    </row>
    <row r="195" spans="1:4" x14ac:dyDescent="0.25">
      <c r="A195" t="str">
        <f>IF('.9 (mês 01~06)'!$A195&lt;&gt;"", TEXT('.9 (mês 01~06)'!$D195, "dddd"),"")</f>
        <v>quarta-feira</v>
      </c>
      <c r="B195" t="str">
        <f>IF('Ocorrências .9'!$A195&lt;&gt;"", TEXT('Ocorrências .9'!$E195, "dddd"),"")</f>
        <v>terça-feira</v>
      </c>
      <c r="C195" t="str">
        <f>IF('.10 (mês 01~06)'!$A195&lt;&gt;"", TEXT('.10 (mês 01~06)'!$D195, "dddd"),"")</f>
        <v/>
      </c>
      <c r="D195" t="str">
        <f>IF('.10 (mês 07~12)'!$A195&lt;&gt;"", TEXT('.10 (mês 07~12)'!$D195, "dddd"),"")</f>
        <v>terça-feira</v>
      </c>
    </row>
    <row r="196" spans="1:4" x14ac:dyDescent="0.25">
      <c r="A196" t="str">
        <f>IF('.9 (mês 01~06)'!$A196&lt;&gt;"", TEXT('.9 (mês 01~06)'!$D196, "dddd"),"")</f>
        <v>quarta-feira</v>
      </c>
      <c r="B196" t="str">
        <f>IF('Ocorrências .9'!$A196&lt;&gt;"", TEXT('Ocorrências .9'!$E196, "dddd"),"")</f>
        <v>quarta-feira</v>
      </c>
      <c r="C196" t="str">
        <f>IF('.10 (mês 01~06)'!$A196&lt;&gt;"", TEXT('.10 (mês 01~06)'!$D196, "dddd"),"")</f>
        <v/>
      </c>
      <c r="D196" t="str">
        <f>IF('.10 (mês 07~12)'!$A196&lt;&gt;"", TEXT('.10 (mês 07~12)'!$D196, "dddd"),"")</f>
        <v>quarta-feira</v>
      </c>
    </row>
    <row r="197" spans="1:4" x14ac:dyDescent="0.25">
      <c r="A197" t="str">
        <f>IF('.9 (mês 01~06)'!$A197&lt;&gt;"", TEXT('.9 (mês 01~06)'!$D197, "dddd"),"")</f>
        <v>quarta-feira</v>
      </c>
      <c r="B197" t="str">
        <f>IF('Ocorrências .9'!$A197&lt;&gt;"", TEXT('Ocorrências .9'!$E197, "dddd"),"")</f>
        <v>sexta-feira</v>
      </c>
      <c r="C197" t="str">
        <f>IF('.10 (mês 01~06)'!$A197&lt;&gt;"", TEXT('.10 (mês 01~06)'!$D197, "dddd"),"")</f>
        <v/>
      </c>
      <c r="D197" t="str">
        <f>IF('.10 (mês 07~12)'!$A197&lt;&gt;"", TEXT('.10 (mês 07~12)'!$D197, "dddd"),"")</f>
        <v>quarta-feira</v>
      </c>
    </row>
    <row r="198" spans="1:4" x14ac:dyDescent="0.25">
      <c r="A198" t="str">
        <f>IF('.9 (mês 01~06)'!$A198&lt;&gt;"", TEXT('.9 (mês 01~06)'!$D198, "dddd"),"")</f>
        <v>quarta-feira</v>
      </c>
      <c r="B198" t="str">
        <f>IF('Ocorrências .9'!$A198&lt;&gt;"", TEXT('Ocorrências .9'!$E198, "dddd"),"")</f>
        <v>domingo</v>
      </c>
      <c r="C198" t="str">
        <f>IF('.10 (mês 01~06)'!$A198&lt;&gt;"", TEXT('.10 (mês 01~06)'!$D198, "dddd"),"")</f>
        <v/>
      </c>
      <c r="D198" t="str">
        <f>IF('.10 (mês 07~12)'!$A198&lt;&gt;"", TEXT('.10 (mês 07~12)'!$D198, "dddd"),"")</f>
        <v>quinta-feira</v>
      </c>
    </row>
    <row r="199" spans="1:4" x14ac:dyDescent="0.25">
      <c r="A199" t="str">
        <f>IF('.9 (mês 01~06)'!$A199&lt;&gt;"", TEXT('.9 (mês 01~06)'!$D199, "dddd"),"")</f>
        <v>quinta-feira</v>
      </c>
      <c r="B199" t="str">
        <f>IF('Ocorrências .9'!$A199&lt;&gt;"", TEXT('Ocorrências .9'!$E199, "dddd"),"")</f>
        <v>domingo</v>
      </c>
      <c r="C199" t="str">
        <f>IF('.10 (mês 01~06)'!$A199&lt;&gt;"", TEXT('.10 (mês 01~06)'!$D199, "dddd"),"")</f>
        <v/>
      </c>
      <c r="D199" t="str">
        <f>IF('.10 (mês 07~12)'!$A199&lt;&gt;"", TEXT('.10 (mês 07~12)'!$D199, "dddd"),"")</f>
        <v>quinta-feira</v>
      </c>
    </row>
    <row r="200" spans="1:4" x14ac:dyDescent="0.25">
      <c r="A200" t="str">
        <f>IF('.9 (mês 01~06)'!$A200&lt;&gt;"", TEXT('.9 (mês 01~06)'!$D200, "dddd"),"")</f>
        <v>quinta-feira</v>
      </c>
      <c r="B200" t="str">
        <f>IF('Ocorrências .9'!$A200&lt;&gt;"", TEXT('Ocorrências .9'!$E200, "dddd"),"")</f>
        <v>terça-feira</v>
      </c>
      <c r="C200" t="str">
        <f>IF('.10 (mês 01~06)'!$A200&lt;&gt;"", TEXT('.10 (mês 01~06)'!$D200, "dddd"),"")</f>
        <v/>
      </c>
      <c r="D200" t="str">
        <f>IF('.10 (mês 07~12)'!$A200&lt;&gt;"", TEXT('.10 (mês 07~12)'!$D200, "dddd"),"")</f>
        <v>quinta-feira</v>
      </c>
    </row>
    <row r="201" spans="1:4" x14ac:dyDescent="0.25">
      <c r="A201" t="str">
        <f>IF('.9 (mês 01~06)'!$A201&lt;&gt;"", TEXT('.9 (mês 01~06)'!$D201, "dddd"),"")</f>
        <v>sexta-feira</v>
      </c>
      <c r="B201" t="str">
        <f>IF('Ocorrências .9'!$A201&lt;&gt;"", TEXT('Ocorrências .9'!$E201, "dddd"),"")</f>
        <v>sexta-feira</v>
      </c>
      <c r="C201" t="str">
        <f>IF('.10 (mês 01~06)'!$A201&lt;&gt;"", TEXT('.10 (mês 01~06)'!$D201, "dddd"),"")</f>
        <v/>
      </c>
      <c r="D201" t="str">
        <f>IF('.10 (mês 07~12)'!$A201&lt;&gt;"", TEXT('.10 (mês 07~12)'!$D201, "dddd"),"")</f>
        <v>sexta-feira</v>
      </c>
    </row>
    <row r="202" spans="1:4" x14ac:dyDescent="0.25">
      <c r="A202" t="str">
        <f>IF('.9 (mês 01~06)'!$A202&lt;&gt;"", TEXT('.9 (mês 01~06)'!$D202, "dddd"),"")</f>
        <v>sexta-feira</v>
      </c>
      <c r="B202" t="str">
        <f>IF('Ocorrências .9'!$A202&lt;&gt;"", TEXT('Ocorrências .9'!$E202, "dddd"),"")</f>
        <v>sexta-feira</v>
      </c>
      <c r="C202" t="str">
        <f>IF('.10 (mês 01~06)'!$A202&lt;&gt;"", TEXT('.10 (mês 01~06)'!$D202, "dddd"),"")</f>
        <v/>
      </c>
      <c r="D202" t="str">
        <f>IF('.10 (mês 07~12)'!$A202&lt;&gt;"", TEXT('.10 (mês 07~12)'!$D202, "dddd"),"")</f>
        <v>quinta-feira</v>
      </c>
    </row>
    <row r="203" spans="1:4" x14ac:dyDescent="0.25">
      <c r="A203" t="str">
        <f>IF('.9 (mês 01~06)'!$A203&lt;&gt;"", TEXT('.9 (mês 01~06)'!$D203, "dddd"),"")</f>
        <v>sábado</v>
      </c>
      <c r="B203" t="str">
        <f>IF('Ocorrências .9'!$A203&lt;&gt;"", TEXT('Ocorrências .9'!$E203, "dddd"),"")</f>
        <v>segunda-feira</v>
      </c>
      <c r="C203" t="str">
        <f>IF('.10 (mês 01~06)'!$A203&lt;&gt;"", TEXT('.10 (mês 01~06)'!$D203, "dddd"),"")</f>
        <v/>
      </c>
      <c r="D203" t="str">
        <f>IF('.10 (mês 07~12)'!$A203&lt;&gt;"", TEXT('.10 (mês 07~12)'!$D203, "dddd"),"")</f>
        <v>sábado</v>
      </c>
    </row>
    <row r="204" spans="1:4" x14ac:dyDescent="0.25">
      <c r="A204" t="str">
        <f>IF('.9 (mês 01~06)'!$A204&lt;&gt;"", TEXT('.9 (mês 01~06)'!$D204, "dddd"),"")</f>
        <v>sábado</v>
      </c>
      <c r="B204" t="str">
        <f>IF('Ocorrências .9'!$A204&lt;&gt;"", TEXT('Ocorrências .9'!$E204, "dddd"),"")</f>
        <v>terça-feira</v>
      </c>
      <c r="C204" t="str">
        <f>IF('.10 (mês 01~06)'!$A204&lt;&gt;"", TEXT('.10 (mês 01~06)'!$D204, "dddd"),"")</f>
        <v/>
      </c>
      <c r="D204" t="str">
        <f>IF('.10 (mês 07~12)'!$A204&lt;&gt;"", TEXT('.10 (mês 07~12)'!$D204, "dddd"),"")</f>
        <v>sexta-feira</v>
      </c>
    </row>
    <row r="205" spans="1:4" x14ac:dyDescent="0.25">
      <c r="A205" t="str">
        <f>IF('.9 (mês 01~06)'!$A205&lt;&gt;"", TEXT('.9 (mês 01~06)'!$D205, "dddd"),"")</f>
        <v>sábado</v>
      </c>
      <c r="B205" t="str">
        <f>IF('Ocorrências .9'!$A205&lt;&gt;"", TEXT('Ocorrências .9'!$E205, "dddd"),"")</f>
        <v>sexta-feira</v>
      </c>
      <c r="C205" t="str">
        <f>IF('.10 (mês 01~06)'!$A205&lt;&gt;"", TEXT('.10 (mês 01~06)'!$D205, "dddd"),"")</f>
        <v/>
      </c>
      <c r="D205" t="str">
        <f>IF('.10 (mês 07~12)'!$A205&lt;&gt;"", TEXT('.10 (mês 07~12)'!$D205, "dddd"),"")</f>
        <v>sexta-feira</v>
      </c>
    </row>
    <row r="206" spans="1:4" x14ac:dyDescent="0.25">
      <c r="A206" t="str">
        <f>IF('.9 (mês 01~06)'!$A206&lt;&gt;"", TEXT('.9 (mês 01~06)'!$D206, "dddd"),"")</f>
        <v>sábado</v>
      </c>
      <c r="B206" t="str">
        <f>IF('Ocorrências .9'!$A206&lt;&gt;"", TEXT('Ocorrências .9'!$E206, "dddd"),"")</f>
        <v>domingo</v>
      </c>
      <c r="C206" t="str">
        <f>IF('.10 (mês 01~06)'!$A206&lt;&gt;"", TEXT('.10 (mês 01~06)'!$D206, "dddd"),"")</f>
        <v/>
      </c>
      <c r="D206" t="str">
        <f>IF('.10 (mês 07~12)'!$A206&lt;&gt;"", TEXT('.10 (mês 07~12)'!$D206, "dddd"),"")</f>
        <v>sexta-feira</v>
      </c>
    </row>
    <row r="207" spans="1:4" x14ac:dyDescent="0.25">
      <c r="A207" t="str">
        <f>IF('.9 (mês 01~06)'!$A207&lt;&gt;"", TEXT('.9 (mês 01~06)'!$D207, "dddd"),"")</f>
        <v>sábado</v>
      </c>
      <c r="B207" t="str">
        <f>IF('Ocorrências .9'!$A207&lt;&gt;"", TEXT('Ocorrências .9'!$E207, "dddd"),"")</f>
        <v>domingo</v>
      </c>
      <c r="C207" t="str">
        <f>IF('.10 (mês 01~06)'!$A207&lt;&gt;"", TEXT('.10 (mês 01~06)'!$D207, "dddd"),"")</f>
        <v/>
      </c>
      <c r="D207" t="str">
        <f>IF('.10 (mês 07~12)'!$A207&lt;&gt;"", TEXT('.10 (mês 07~12)'!$D207, "dddd"),"")</f>
        <v>sexta-feira</v>
      </c>
    </row>
    <row r="208" spans="1:4" x14ac:dyDescent="0.25">
      <c r="A208" t="str">
        <f>IF('.9 (mês 01~06)'!$A208&lt;&gt;"", TEXT('.9 (mês 01~06)'!$D208, "dddd"),"")</f>
        <v>segunda-feira</v>
      </c>
      <c r="B208" t="str">
        <f>IF('Ocorrências .9'!$A208&lt;&gt;"", TEXT('Ocorrências .9'!$E208, "dddd"),"")</f>
        <v>quarta-feira</v>
      </c>
      <c r="C208" t="str">
        <f>IF('.10 (mês 01~06)'!$A208&lt;&gt;"", TEXT('.10 (mês 01~06)'!$D208, "dddd"),"")</f>
        <v/>
      </c>
      <c r="D208" t="str">
        <f>IF('.10 (mês 07~12)'!$A208&lt;&gt;"", TEXT('.10 (mês 07~12)'!$D208, "dddd"),"")</f>
        <v>sexta-feira</v>
      </c>
    </row>
    <row r="209" spans="1:4" x14ac:dyDescent="0.25">
      <c r="A209" t="str">
        <f>IF('.9 (mês 01~06)'!$A209&lt;&gt;"", TEXT('.9 (mês 01~06)'!$D209, "dddd"),"")</f>
        <v>domingo</v>
      </c>
      <c r="B209" t="str">
        <f>IF('Ocorrências .9'!$A209&lt;&gt;"", TEXT('Ocorrências .9'!$E209, "dddd"),"")</f>
        <v>quarta-feira</v>
      </c>
      <c r="C209" t="str">
        <f>IF('.10 (mês 01~06)'!$A209&lt;&gt;"", TEXT('.10 (mês 01~06)'!$D209, "dddd"),"")</f>
        <v/>
      </c>
      <c r="D209" t="str">
        <f>IF('.10 (mês 07~12)'!$A209&lt;&gt;"", TEXT('.10 (mês 07~12)'!$D209, "dddd"),"")</f>
        <v>sexta-feira</v>
      </c>
    </row>
    <row r="210" spans="1:4" x14ac:dyDescent="0.25">
      <c r="A210" t="str">
        <f>IF('.9 (mês 01~06)'!$A210&lt;&gt;"", TEXT('.9 (mês 01~06)'!$D210, "dddd"),"")</f>
        <v>domingo</v>
      </c>
      <c r="B210" t="str">
        <f>IF('Ocorrências .9'!$A210&lt;&gt;"", TEXT('Ocorrências .9'!$E210, "dddd"),"")</f>
        <v>sábado</v>
      </c>
      <c r="C210" t="str">
        <f>IF('.10 (mês 01~06)'!$A210&lt;&gt;"", TEXT('.10 (mês 01~06)'!$D210, "dddd"),"")</f>
        <v/>
      </c>
      <c r="D210" t="str">
        <f>IF('.10 (mês 07~12)'!$A210&lt;&gt;"", TEXT('.10 (mês 07~12)'!$D210, "dddd"),"")</f>
        <v>sábado</v>
      </c>
    </row>
    <row r="211" spans="1:4" x14ac:dyDescent="0.25">
      <c r="A211" t="str">
        <f>IF('.9 (mês 01~06)'!$A211&lt;&gt;"", TEXT('.9 (mês 01~06)'!$D211, "dddd"),"")</f>
        <v>segunda-feira</v>
      </c>
      <c r="B211" t="str">
        <f>IF('Ocorrências .9'!$A211&lt;&gt;"", TEXT('Ocorrências .9'!$E211, "dddd"),"")</f>
        <v>segunda-feira</v>
      </c>
      <c r="C211" t="str">
        <f>IF('.10 (mês 01~06)'!$A211&lt;&gt;"", TEXT('.10 (mês 01~06)'!$D211, "dddd"),"")</f>
        <v/>
      </c>
      <c r="D211" t="str">
        <f>IF('.10 (mês 07~12)'!$A211&lt;&gt;"", TEXT('.10 (mês 07~12)'!$D211, "dddd"),"")</f>
        <v>sábado</v>
      </c>
    </row>
    <row r="212" spans="1:4" x14ac:dyDescent="0.25">
      <c r="A212" t="str">
        <f>IF('.9 (mês 01~06)'!$A212&lt;&gt;"", TEXT('.9 (mês 01~06)'!$D212, "dddd"),"")</f>
        <v>segunda-feira</v>
      </c>
      <c r="B212" t="str">
        <f>IF('Ocorrências .9'!$A212&lt;&gt;"", TEXT('Ocorrências .9'!$E212, "dddd"),"")</f>
        <v>segunda-feira</v>
      </c>
      <c r="C212" t="str">
        <f>IF('.10 (mês 01~06)'!$A212&lt;&gt;"", TEXT('.10 (mês 01~06)'!$D212, "dddd"),"")</f>
        <v/>
      </c>
      <c r="D212" t="str">
        <f>IF('.10 (mês 07~12)'!$A212&lt;&gt;"", TEXT('.10 (mês 07~12)'!$D212, "dddd"),"")</f>
        <v>sábado</v>
      </c>
    </row>
    <row r="213" spans="1:4" x14ac:dyDescent="0.25">
      <c r="A213" t="str">
        <f>IF('.9 (mês 01~06)'!$A213&lt;&gt;"", TEXT('.9 (mês 01~06)'!$D213, "dddd"),"")</f>
        <v>segunda-feira</v>
      </c>
      <c r="B213" t="str">
        <f>IF('Ocorrências .9'!$A213&lt;&gt;"", TEXT('Ocorrências .9'!$E213, "dddd"),"")</f>
        <v>quarta-feira</v>
      </c>
      <c r="C213" t="str">
        <f>IF('.10 (mês 01~06)'!$A213&lt;&gt;"", TEXT('.10 (mês 01~06)'!$D213, "dddd"),"")</f>
        <v/>
      </c>
      <c r="D213" t="str">
        <f>IF('.10 (mês 07~12)'!$A213&lt;&gt;"", TEXT('.10 (mês 07~12)'!$D213, "dddd"),"")</f>
        <v>sábado</v>
      </c>
    </row>
    <row r="214" spans="1:4" x14ac:dyDescent="0.25">
      <c r="A214" t="str">
        <f>IF('.9 (mês 01~06)'!$A214&lt;&gt;"", TEXT('.9 (mês 01~06)'!$D214, "dddd"),"")</f>
        <v>terça-feira</v>
      </c>
      <c r="B214" t="str">
        <f>IF('Ocorrências .9'!$A214&lt;&gt;"", TEXT('Ocorrências .9'!$E214, "dddd"),"")</f>
        <v>quinta-feira</v>
      </c>
      <c r="C214" t="str">
        <f>IF('.10 (mês 01~06)'!$A214&lt;&gt;"", TEXT('.10 (mês 01~06)'!$D214, "dddd"),"")</f>
        <v/>
      </c>
      <c r="D214" t="str">
        <f>IF('.10 (mês 07~12)'!$A214&lt;&gt;"", TEXT('.10 (mês 07~12)'!$D214, "dddd"),"")</f>
        <v>sexta-feira</v>
      </c>
    </row>
    <row r="215" spans="1:4" x14ac:dyDescent="0.25">
      <c r="A215" t="str">
        <f>IF('.9 (mês 01~06)'!$A215&lt;&gt;"", TEXT('.9 (mês 01~06)'!$D215, "dddd"),"")</f>
        <v>terça-feira</v>
      </c>
      <c r="B215" t="str">
        <f>IF('Ocorrências .9'!$A215&lt;&gt;"", TEXT('Ocorrências .9'!$E215, "dddd"),"")</f>
        <v>sexta-feira</v>
      </c>
      <c r="C215" t="str">
        <f>IF('.10 (mês 01~06)'!$A215&lt;&gt;"", TEXT('.10 (mês 01~06)'!$D215, "dddd"),"")</f>
        <v/>
      </c>
      <c r="D215" t="str">
        <f>IF('.10 (mês 07~12)'!$A215&lt;&gt;"", TEXT('.10 (mês 07~12)'!$D215, "dddd"),"")</f>
        <v>domingo</v>
      </c>
    </row>
    <row r="216" spans="1:4" x14ac:dyDescent="0.25">
      <c r="A216" t="str">
        <f>IF('.9 (mês 01~06)'!$A216&lt;&gt;"", TEXT('.9 (mês 01~06)'!$D216, "dddd"),"")</f>
        <v>terça-feira</v>
      </c>
      <c r="B216" t="str">
        <f>IF('Ocorrências .9'!$A216&lt;&gt;"", TEXT('Ocorrências .9'!$E216, "dddd"),"")</f>
        <v>sexta-feira</v>
      </c>
      <c r="C216" t="str">
        <f>IF('.10 (mês 01~06)'!$A216&lt;&gt;"", TEXT('.10 (mês 01~06)'!$D216, "dddd"),"")</f>
        <v/>
      </c>
      <c r="D216" t="str">
        <f>IF('.10 (mês 07~12)'!$A216&lt;&gt;"", TEXT('.10 (mês 07~12)'!$D216, "dddd"),"")</f>
        <v>sábado</v>
      </c>
    </row>
    <row r="217" spans="1:4" x14ac:dyDescent="0.25">
      <c r="A217" t="str">
        <f>IF('.9 (mês 01~06)'!$A217&lt;&gt;"", TEXT('.9 (mês 01~06)'!$D217, "dddd"),"")</f>
        <v>terça-feira</v>
      </c>
      <c r="B217" t="str">
        <f>IF('Ocorrências .9'!$A217&lt;&gt;"", TEXT('Ocorrências .9'!$E217, "dddd"),"")</f>
        <v>domingo</v>
      </c>
      <c r="C217" t="str">
        <f>IF('.10 (mês 01~06)'!$A217&lt;&gt;"", TEXT('.10 (mês 01~06)'!$D217, "dddd"),"")</f>
        <v/>
      </c>
      <c r="D217" t="str">
        <f>IF('.10 (mês 07~12)'!$A217&lt;&gt;"", TEXT('.10 (mês 07~12)'!$D217, "dddd"),"")</f>
        <v>domingo</v>
      </c>
    </row>
    <row r="218" spans="1:4" x14ac:dyDescent="0.25">
      <c r="A218" t="str">
        <f>IF('.9 (mês 01~06)'!$A218&lt;&gt;"", TEXT('.9 (mês 01~06)'!$D218, "dddd"),"")</f>
        <v>terça-feira</v>
      </c>
      <c r="B218" t="str">
        <f>IF('Ocorrências .9'!$A218&lt;&gt;"", TEXT('Ocorrências .9'!$E218, "dddd"),"")</f>
        <v>terça-feira</v>
      </c>
      <c r="C218" t="str">
        <f>IF('.10 (mês 01~06)'!$A218&lt;&gt;"", TEXT('.10 (mês 01~06)'!$D218, "dddd"),"")</f>
        <v/>
      </c>
      <c r="D218" t="str">
        <f>IF('.10 (mês 07~12)'!$A218&lt;&gt;"", TEXT('.10 (mês 07~12)'!$D218, "dddd"),"")</f>
        <v>domingo</v>
      </c>
    </row>
    <row r="219" spans="1:4" x14ac:dyDescent="0.25">
      <c r="A219" t="str">
        <f>IF('.9 (mês 01~06)'!$A219&lt;&gt;"", TEXT('.9 (mês 01~06)'!$D219, "dddd"),"")</f>
        <v>quarta-feira</v>
      </c>
      <c r="B219" t="str">
        <f>IF('Ocorrências .9'!$A219&lt;&gt;"", TEXT('Ocorrências .9'!$E219, "dddd"),"")</f>
        <v>domingo</v>
      </c>
      <c r="C219" t="str">
        <f>IF('.10 (mês 01~06)'!$A219&lt;&gt;"", TEXT('.10 (mês 01~06)'!$D219, "dddd"),"")</f>
        <v/>
      </c>
      <c r="D219" t="str">
        <f>IF('.10 (mês 07~12)'!$A219&lt;&gt;"", TEXT('.10 (mês 07~12)'!$D219, "dddd"),"")</f>
        <v>domingo</v>
      </c>
    </row>
    <row r="220" spans="1:4" x14ac:dyDescent="0.25">
      <c r="A220" t="str">
        <f>IF('.9 (mês 01~06)'!$A220&lt;&gt;"", TEXT('.9 (mês 01~06)'!$D220, "dddd"),"")</f>
        <v>quarta-feira</v>
      </c>
      <c r="B220" t="str">
        <f>IF('Ocorrências .9'!$A220&lt;&gt;"", TEXT('Ocorrências .9'!$E220, "dddd"),"")</f>
        <v>segunda-feira</v>
      </c>
      <c r="C220" t="str">
        <f>IF('.10 (mês 01~06)'!$A220&lt;&gt;"", TEXT('.10 (mês 01~06)'!$D220, "dddd"),"")</f>
        <v/>
      </c>
      <c r="D220" t="str">
        <f>IF('.10 (mês 07~12)'!$A220&lt;&gt;"", TEXT('.10 (mês 07~12)'!$D220, "dddd"),"")</f>
        <v>domingo</v>
      </c>
    </row>
    <row r="221" spans="1:4" x14ac:dyDescent="0.25">
      <c r="A221" t="str">
        <f>IF('.9 (mês 01~06)'!$A221&lt;&gt;"", TEXT('.9 (mês 01~06)'!$D221, "dddd"),"")</f>
        <v>quinta-feira</v>
      </c>
      <c r="B221" t="str">
        <f>IF('Ocorrências .9'!$A221&lt;&gt;"", TEXT('Ocorrências .9'!$E221, "dddd"),"")</f>
        <v>quarta-feira</v>
      </c>
      <c r="C221" t="str">
        <f>IF('.10 (mês 01~06)'!$A221&lt;&gt;"", TEXT('.10 (mês 01~06)'!$D221, "dddd"),"")</f>
        <v/>
      </c>
      <c r="D221" t="str">
        <f>IF('.10 (mês 07~12)'!$A221&lt;&gt;"", TEXT('.10 (mês 07~12)'!$D221, "dddd"),"")</f>
        <v>domingo</v>
      </c>
    </row>
    <row r="222" spans="1:4" x14ac:dyDescent="0.25">
      <c r="A222" t="str">
        <f>IF('.9 (mês 01~06)'!$A222&lt;&gt;"", TEXT('.9 (mês 01~06)'!$D222, "dddd"),"")</f>
        <v>sexta-feira</v>
      </c>
      <c r="B222" t="str">
        <f>IF('Ocorrências .9'!$A222&lt;&gt;"", TEXT('Ocorrências .9'!$E222, "dddd"),"")</f>
        <v>quarta-feira</v>
      </c>
      <c r="C222" t="str">
        <f>IF('.10 (mês 01~06)'!$A222&lt;&gt;"", TEXT('.10 (mês 01~06)'!$D222, "dddd"),"")</f>
        <v/>
      </c>
      <c r="D222" t="str">
        <f>IF('.10 (mês 07~12)'!$A222&lt;&gt;"", TEXT('.10 (mês 07~12)'!$D222, "dddd"),"")</f>
        <v>segunda-feira</v>
      </c>
    </row>
    <row r="223" spans="1:4" x14ac:dyDescent="0.25">
      <c r="A223" t="str">
        <f>IF('.9 (mês 01~06)'!$A223&lt;&gt;"", TEXT('.9 (mês 01~06)'!$D223, "dddd"),"")</f>
        <v>sexta-feira</v>
      </c>
      <c r="B223" t="str">
        <f>IF('Ocorrências .9'!$A223&lt;&gt;"", TEXT('Ocorrências .9'!$E223, "dddd"),"")</f>
        <v>quinta-feira</v>
      </c>
      <c r="C223" t="str">
        <f>IF('.10 (mês 01~06)'!$A223&lt;&gt;"", TEXT('.10 (mês 01~06)'!$D223, "dddd"),"")</f>
        <v/>
      </c>
      <c r="D223" t="str">
        <f>IF('.10 (mês 07~12)'!$A223&lt;&gt;"", TEXT('.10 (mês 07~12)'!$D223, "dddd"),"")</f>
        <v>segunda-feira</v>
      </c>
    </row>
    <row r="224" spans="1:4" x14ac:dyDescent="0.25">
      <c r="A224" t="str">
        <f>IF('.9 (mês 01~06)'!$A224&lt;&gt;"", TEXT('.9 (mês 01~06)'!$D224, "dddd"),"")</f>
        <v>sábado</v>
      </c>
      <c r="B224" t="str">
        <f>IF('Ocorrências .9'!$A224&lt;&gt;"", TEXT('Ocorrências .9'!$E224, "dddd"),"")</f>
        <v>sábado</v>
      </c>
      <c r="C224" t="str">
        <f>IF('.10 (mês 01~06)'!$A224&lt;&gt;"", TEXT('.10 (mês 01~06)'!$D224, "dddd"),"")</f>
        <v/>
      </c>
      <c r="D224" t="str">
        <f>IF('.10 (mês 07~12)'!$A224&lt;&gt;"", TEXT('.10 (mês 07~12)'!$D224, "dddd"),"")</f>
        <v>terça-feira</v>
      </c>
    </row>
    <row r="225" spans="1:4" x14ac:dyDescent="0.25">
      <c r="A225" t="str">
        <f>IF('.9 (mês 01~06)'!$A225&lt;&gt;"", TEXT('.9 (mês 01~06)'!$D225, "dddd"),"")</f>
        <v>sábado</v>
      </c>
      <c r="B225" t="str">
        <f>IF('Ocorrências .9'!$A225&lt;&gt;"", TEXT('Ocorrências .9'!$E225, "dddd"),"")</f>
        <v>segunda-feira</v>
      </c>
      <c r="C225" t="str">
        <f>IF('.10 (mês 01~06)'!$A225&lt;&gt;"", TEXT('.10 (mês 01~06)'!$D225, "dddd"),"")</f>
        <v/>
      </c>
      <c r="D225" t="str">
        <f>IF('.10 (mês 07~12)'!$A225&lt;&gt;"", TEXT('.10 (mês 07~12)'!$D225, "dddd"),"")</f>
        <v>terça-feira</v>
      </c>
    </row>
    <row r="226" spans="1:4" x14ac:dyDescent="0.25">
      <c r="A226" t="str">
        <f>IF('.9 (mês 01~06)'!$A226&lt;&gt;"", TEXT('.9 (mês 01~06)'!$D226, "dddd"),"")</f>
        <v>sábado</v>
      </c>
      <c r="B226" t="str">
        <f>IF('Ocorrências .9'!$A226&lt;&gt;"", TEXT('Ocorrências .9'!$E226, "dddd"),"")</f>
        <v>domingo</v>
      </c>
      <c r="C226" t="str">
        <f>IF('.10 (mês 01~06)'!$A226&lt;&gt;"", TEXT('.10 (mês 01~06)'!$D226, "dddd"),"")</f>
        <v/>
      </c>
      <c r="D226" t="str">
        <f>IF('.10 (mês 07~12)'!$A226&lt;&gt;"", TEXT('.10 (mês 07~12)'!$D226, "dddd"),"")</f>
        <v>segunda-feira</v>
      </c>
    </row>
    <row r="227" spans="1:4" x14ac:dyDescent="0.25">
      <c r="A227" t="str">
        <f>IF('.9 (mês 01~06)'!$A227&lt;&gt;"", TEXT('.9 (mês 01~06)'!$D227, "dddd"),"")</f>
        <v>sábado</v>
      </c>
      <c r="B227" t="str">
        <f>IF('Ocorrências .9'!$A227&lt;&gt;"", TEXT('Ocorrências .9'!$E227, "dddd"),"")</f>
        <v>terça-feira</v>
      </c>
      <c r="C227" t="str">
        <f>IF('.10 (mês 01~06)'!$A227&lt;&gt;"", TEXT('.10 (mês 01~06)'!$D227, "dddd"),"")</f>
        <v/>
      </c>
      <c r="D227" t="str">
        <f>IF('.10 (mês 07~12)'!$A227&lt;&gt;"", TEXT('.10 (mês 07~12)'!$D227, "dddd"),"")</f>
        <v>domingo</v>
      </c>
    </row>
    <row r="228" spans="1:4" x14ac:dyDescent="0.25">
      <c r="A228" t="str">
        <f>IF('.9 (mês 01~06)'!$A228&lt;&gt;"", TEXT('.9 (mês 01~06)'!$D228, "dddd"),"")</f>
        <v>domingo</v>
      </c>
      <c r="B228" t="str">
        <f>IF('Ocorrências .9'!$A228&lt;&gt;"", TEXT('Ocorrências .9'!$E228, "dddd"),"")</f>
        <v>segunda-feira</v>
      </c>
      <c r="C228" t="str">
        <f>IF('.10 (mês 01~06)'!$A228&lt;&gt;"", TEXT('.10 (mês 01~06)'!$D228, "dddd"),"")</f>
        <v/>
      </c>
      <c r="D228" t="str">
        <f>IF('.10 (mês 07~12)'!$A228&lt;&gt;"", TEXT('.10 (mês 07~12)'!$D228, "dddd"),"")</f>
        <v>terça-feira</v>
      </c>
    </row>
    <row r="229" spans="1:4" x14ac:dyDescent="0.25">
      <c r="A229" t="str">
        <f>IF('.9 (mês 01~06)'!$A229&lt;&gt;"", TEXT('.9 (mês 01~06)'!$D229, "dddd"),"")</f>
        <v>domingo</v>
      </c>
      <c r="B229" t="str">
        <f>IF('Ocorrências .9'!$A229&lt;&gt;"", TEXT('Ocorrências .9'!$E229, "dddd"),"")</f>
        <v>segunda-feira</v>
      </c>
      <c r="C229" t="str">
        <f>IF('.10 (mês 01~06)'!$A229&lt;&gt;"", TEXT('.10 (mês 01~06)'!$D229, "dddd"),"")</f>
        <v/>
      </c>
      <c r="D229" t="str">
        <f>IF('.10 (mês 07~12)'!$A229&lt;&gt;"", TEXT('.10 (mês 07~12)'!$D229, "dddd"),"")</f>
        <v>quarta-feira</v>
      </c>
    </row>
    <row r="230" spans="1:4" x14ac:dyDescent="0.25">
      <c r="A230" t="str">
        <f>IF('.9 (mês 01~06)'!$A230&lt;&gt;"", TEXT('.9 (mês 01~06)'!$D230, "dddd"),"")</f>
        <v>domingo</v>
      </c>
      <c r="B230" t="str">
        <f>IF('Ocorrências .9'!$A230&lt;&gt;"", TEXT('Ocorrências .9'!$E230, "dddd"),"")</f>
        <v>segunda-feira</v>
      </c>
      <c r="C230" t="str">
        <f>IF('.10 (mês 01~06)'!$A230&lt;&gt;"", TEXT('.10 (mês 01~06)'!$D230, "dddd"),"")</f>
        <v/>
      </c>
      <c r="D230" t="str">
        <f>IF('.10 (mês 07~12)'!$A230&lt;&gt;"", TEXT('.10 (mês 07~12)'!$D230, "dddd"),"")</f>
        <v>quarta-feira</v>
      </c>
    </row>
    <row r="231" spans="1:4" x14ac:dyDescent="0.25">
      <c r="A231" t="str">
        <f>IF('.9 (mês 01~06)'!$A231&lt;&gt;"", TEXT('.9 (mês 01~06)'!$D231, "dddd"),"")</f>
        <v>segunda-feira</v>
      </c>
      <c r="B231" t="str">
        <f>IF('Ocorrências .9'!$A231&lt;&gt;"", TEXT('Ocorrências .9'!$E231, "dddd"),"")</f>
        <v>terça-feira</v>
      </c>
      <c r="C231" t="str">
        <f>IF('.10 (mês 01~06)'!$A231&lt;&gt;"", TEXT('.10 (mês 01~06)'!$D231, "dddd"),"")</f>
        <v/>
      </c>
      <c r="D231" t="str">
        <f>IF('.10 (mês 07~12)'!$A231&lt;&gt;"", TEXT('.10 (mês 07~12)'!$D231, "dddd"),"")</f>
        <v>quarta-feira</v>
      </c>
    </row>
    <row r="232" spans="1:4" x14ac:dyDescent="0.25">
      <c r="A232" t="str">
        <f>IF('.9 (mês 01~06)'!$A232&lt;&gt;"", TEXT('.9 (mês 01~06)'!$D232, "dddd"),"")</f>
        <v>terça-feira</v>
      </c>
      <c r="B232" t="str">
        <f>IF('Ocorrências .9'!$A232&lt;&gt;"", TEXT('Ocorrências .9'!$E232, "dddd"),"")</f>
        <v>terça-feira</v>
      </c>
      <c r="C232" t="str">
        <f>IF('.10 (mês 01~06)'!$A232&lt;&gt;"", TEXT('.10 (mês 01~06)'!$D232, "dddd"),"")</f>
        <v/>
      </c>
      <c r="D232" t="str">
        <f>IF('.10 (mês 07~12)'!$A232&lt;&gt;"", TEXT('.10 (mês 07~12)'!$D232, "dddd"),"")</f>
        <v>quarta-feira</v>
      </c>
    </row>
    <row r="233" spans="1:4" x14ac:dyDescent="0.25">
      <c r="A233" t="str">
        <f>IF('.9 (mês 01~06)'!$A233&lt;&gt;"", TEXT('.9 (mês 01~06)'!$D233, "dddd"),"")</f>
        <v>terça-feira</v>
      </c>
      <c r="B233" t="str">
        <f>IF('Ocorrências .9'!$A233&lt;&gt;"", TEXT('Ocorrências .9'!$E233, "dddd"),"")</f>
        <v>sábado</v>
      </c>
      <c r="C233" t="str">
        <f>IF('.10 (mês 01~06)'!$A233&lt;&gt;"", TEXT('.10 (mês 01~06)'!$D233, "dddd"),"")</f>
        <v/>
      </c>
      <c r="D233" t="str">
        <f>IF('.10 (mês 07~12)'!$A233&lt;&gt;"", TEXT('.10 (mês 07~12)'!$D233, "dddd"),"")</f>
        <v>quarta-feira</v>
      </c>
    </row>
    <row r="234" spans="1:4" x14ac:dyDescent="0.25">
      <c r="A234" t="str">
        <f>IF('.9 (mês 01~06)'!$A234&lt;&gt;"", TEXT('.9 (mês 01~06)'!$D234, "dddd"),"")</f>
        <v>terça-feira</v>
      </c>
      <c r="B234" t="str">
        <f>IF('Ocorrências .9'!$A234&lt;&gt;"", TEXT('Ocorrências .9'!$E234, "dddd"),"")</f>
        <v>segunda-feira</v>
      </c>
      <c r="C234" t="str">
        <f>IF('.10 (mês 01~06)'!$A234&lt;&gt;"", TEXT('.10 (mês 01~06)'!$D234, "dddd"),"")</f>
        <v/>
      </c>
      <c r="D234" t="str">
        <f>IF('.10 (mês 07~12)'!$A234&lt;&gt;"", TEXT('.10 (mês 07~12)'!$D234, "dddd"),"")</f>
        <v>quinta-feira</v>
      </c>
    </row>
    <row r="235" spans="1:4" x14ac:dyDescent="0.25">
      <c r="A235" t="str">
        <f>IF('.9 (mês 01~06)'!$A235&lt;&gt;"", TEXT('.9 (mês 01~06)'!$D235, "dddd"),"")</f>
        <v>terça-feira</v>
      </c>
      <c r="B235" t="str">
        <f>IF('Ocorrências .9'!$A235&lt;&gt;"", TEXT('Ocorrências .9'!$E235, "dddd"),"")</f>
        <v>terça-feira</v>
      </c>
      <c r="C235" t="str">
        <f>IF('.10 (mês 01~06)'!$A235&lt;&gt;"", TEXT('.10 (mês 01~06)'!$D235, "dddd"),"")</f>
        <v/>
      </c>
      <c r="D235" t="str">
        <f>IF('.10 (mês 07~12)'!$A235&lt;&gt;"", TEXT('.10 (mês 07~12)'!$D235, "dddd"),"")</f>
        <v>quinta-feira</v>
      </c>
    </row>
    <row r="236" spans="1:4" x14ac:dyDescent="0.25">
      <c r="A236" t="str">
        <f>IF('.9 (mês 01~06)'!$A236&lt;&gt;"", TEXT('.9 (mês 01~06)'!$D236, "dddd"),"")</f>
        <v>quarta-feira</v>
      </c>
      <c r="B236" t="str">
        <f>IF('Ocorrências .9'!$A236&lt;&gt;"", TEXT('Ocorrências .9'!$E236, "dddd"),"")</f>
        <v>terça-feira</v>
      </c>
      <c r="C236" t="str">
        <f>IF('.10 (mês 01~06)'!$A236&lt;&gt;"", TEXT('.10 (mês 01~06)'!$D236, "dddd"),"")</f>
        <v/>
      </c>
      <c r="D236" t="str">
        <f>IF('.10 (mês 07~12)'!$A236&lt;&gt;"", TEXT('.10 (mês 07~12)'!$D236, "dddd"),"")</f>
        <v>quinta-feira</v>
      </c>
    </row>
    <row r="237" spans="1:4" x14ac:dyDescent="0.25">
      <c r="A237" t="str">
        <f>IF('.9 (mês 01~06)'!$A237&lt;&gt;"", TEXT('.9 (mês 01~06)'!$D237, "dddd"),"")</f>
        <v>quarta-feira</v>
      </c>
      <c r="B237" t="str">
        <f>IF('Ocorrências .9'!$A237&lt;&gt;"", TEXT('Ocorrências .9'!$E237, "dddd"),"")</f>
        <v>quarta-feira</v>
      </c>
      <c r="C237" t="str">
        <f>IF('.10 (mês 01~06)'!$A237&lt;&gt;"", TEXT('.10 (mês 01~06)'!$D237, "dddd"),"")</f>
        <v/>
      </c>
      <c r="D237" t="str">
        <f>IF('.10 (mês 07~12)'!$A237&lt;&gt;"", TEXT('.10 (mês 07~12)'!$D237, "dddd"),"")</f>
        <v>sexta-feira</v>
      </c>
    </row>
    <row r="238" spans="1:4" x14ac:dyDescent="0.25">
      <c r="A238" t="str">
        <f>IF('.9 (mês 01~06)'!$A238&lt;&gt;"", TEXT('.9 (mês 01~06)'!$D238, "dddd"),"")</f>
        <v>sexta-feira</v>
      </c>
      <c r="B238" t="str">
        <f>IF('Ocorrências .9'!$A238&lt;&gt;"", TEXT('Ocorrências .9'!$E238, "dddd"),"")</f>
        <v>sexta-feira</v>
      </c>
      <c r="C238" t="str">
        <f>IF('.10 (mês 01~06)'!$A238&lt;&gt;"", TEXT('.10 (mês 01~06)'!$D238, "dddd"),"")</f>
        <v/>
      </c>
      <c r="D238" t="str">
        <f>IF('.10 (mês 07~12)'!$A238&lt;&gt;"", TEXT('.10 (mês 07~12)'!$D238, "dddd"),"")</f>
        <v>quarta-feira</v>
      </c>
    </row>
    <row r="239" spans="1:4" x14ac:dyDescent="0.25">
      <c r="A239" t="str">
        <f>IF('.9 (mês 01~06)'!$A239&lt;&gt;"", TEXT('.9 (mês 01~06)'!$D239, "dddd"),"")</f>
        <v>sexta-feira</v>
      </c>
      <c r="B239" t="str">
        <f>IF('Ocorrências .9'!$A239&lt;&gt;"", TEXT('Ocorrências .9'!$E239, "dddd"),"")</f>
        <v>sábado</v>
      </c>
      <c r="C239" t="str">
        <f>IF('.10 (mês 01~06)'!$A239&lt;&gt;"", TEXT('.10 (mês 01~06)'!$D239, "dddd"),"")</f>
        <v/>
      </c>
      <c r="D239" t="str">
        <f>IF('.10 (mês 07~12)'!$A239&lt;&gt;"", TEXT('.10 (mês 07~12)'!$D239, "dddd"),"")</f>
        <v>domingo</v>
      </c>
    </row>
    <row r="240" spans="1:4" x14ac:dyDescent="0.25">
      <c r="A240" t="str">
        <f>IF('.9 (mês 01~06)'!$A240&lt;&gt;"", TEXT('.9 (mês 01~06)'!$D240, "dddd"),"")</f>
        <v>sexta-feira</v>
      </c>
      <c r="B240" t="str">
        <f>IF('Ocorrências .9'!$A240&lt;&gt;"", TEXT('Ocorrências .9'!$E240, "dddd"),"")</f>
        <v>sábado</v>
      </c>
      <c r="C240" t="str">
        <f>IF('.10 (mês 01~06)'!$A240&lt;&gt;"", TEXT('.10 (mês 01~06)'!$D240, "dddd"),"")</f>
        <v/>
      </c>
      <c r="D240" t="str">
        <f>IF('.10 (mês 07~12)'!$A240&lt;&gt;"", TEXT('.10 (mês 07~12)'!$D240, "dddd"),"")</f>
        <v>sexta-feira</v>
      </c>
    </row>
    <row r="241" spans="1:4" x14ac:dyDescent="0.25">
      <c r="A241" t="str">
        <f>IF('.9 (mês 01~06)'!$A241&lt;&gt;"", TEXT('.9 (mês 01~06)'!$D241, "dddd"),"")</f>
        <v>sexta-feira</v>
      </c>
      <c r="B241" t="str">
        <f>IF('Ocorrências .9'!$A241&lt;&gt;"", TEXT('Ocorrências .9'!$E241, "dddd"),"")</f>
        <v>segunda-feira</v>
      </c>
      <c r="C241" t="str">
        <f>IF('.10 (mês 01~06)'!$A241&lt;&gt;"", TEXT('.10 (mês 01~06)'!$D241, "dddd"),"")</f>
        <v/>
      </c>
      <c r="D241" t="str">
        <f>IF('.10 (mês 07~12)'!$A241&lt;&gt;"", TEXT('.10 (mês 07~12)'!$D241, "dddd"),"")</f>
        <v>sábado</v>
      </c>
    </row>
    <row r="242" spans="1:4" x14ac:dyDescent="0.25">
      <c r="A242" t="str">
        <f>IF('.9 (mês 01~06)'!$A242&lt;&gt;"", TEXT('.9 (mês 01~06)'!$D242, "dddd"),"")</f>
        <v>sexta-feira</v>
      </c>
      <c r="B242" t="str">
        <f>IF('Ocorrências .9'!$A242&lt;&gt;"", TEXT('Ocorrências .9'!$E242, "dddd"),"")</f>
        <v>quarta-feira</v>
      </c>
      <c r="C242" t="str">
        <f>IF('.10 (mês 01~06)'!$A242&lt;&gt;"", TEXT('.10 (mês 01~06)'!$D242, "dddd"),"")</f>
        <v/>
      </c>
      <c r="D242" t="str">
        <f>IF('.10 (mês 07~12)'!$A242&lt;&gt;"", TEXT('.10 (mês 07~12)'!$D242, "dddd"),"")</f>
        <v>sábado</v>
      </c>
    </row>
    <row r="243" spans="1:4" x14ac:dyDescent="0.25">
      <c r="A243" t="str">
        <f>IF('.9 (mês 01~06)'!$A243&lt;&gt;"", TEXT('.9 (mês 01~06)'!$D243, "dddd"),"")</f>
        <v>sexta-feira</v>
      </c>
      <c r="B243" t="str">
        <f>IF('Ocorrências .9'!$A243&lt;&gt;"", TEXT('Ocorrências .9'!$E243, "dddd"),"")</f>
        <v>terça-feira</v>
      </c>
      <c r="C243" t="str">
        <f>IF('.10 (mês 01~06)'!$A243&lt;&gt;"", TEXT('.10 (mês 01~06)'!$D243, "dddd"),"")</f>
        <v/>
      </c>
      <c r="D243" t="str">
        <f>IF('.10 (mês 07~12)'!$A243&lt;&gt;"", TEXT('.10 (mês 07~12)'!$D243, "dddd"),"")</f>
        <v>sábado</v>
      </c>
    </row>
    <row r="244" spans="1:4" x14ac:dyDescent="0.25">
      <c r="A244" t="str">
        <f>IF('.9 (mês 01~06)'!$A244&lt;&gt;"", TEXT('.9 (mês 01~06)'!$D244, "dddd"),"")</f>
        <v>sexta-feira</v>
      </c>
      <c r="B244" t="str">
        <f>IF('Ocorrências .9'!$A244&lt;&gt;"", TEXT('Ocorrências .9'!$E244, "dddd"),"")</f>
        <v>sexta-feira</v>
      </c>
      <c r="C244" t="str">
        <f>IF('.10 (mês 01~06)'!$A244&lt;&gt;"", TEXT('.10 (mês 01~06)'!$D244, "dddd"),"")</f>
        <v/>
      </c>
      <c r="D244" t="str">
        <f>IF('.10 (mês 07~12)'!$A244&lt;&gt;"", TEXT('.10 (mês 07~12)'!$D244, "dddd"),"")</f>
        <v>sábado</v>
      </c>
    </row>
    <row r="245" spans="1:4" x14ac:dyDescent="0.25">
      <c r="A245" t="str">
        <f>IF('.9 (mês 01~06)'!$A245&lt;&gt;"", TEXT('.9 (mês 01~06)'!$D245, "dddd"),"")</f>
        <v>sexta-feira</v>
      </c>
      <c r="B245" t="str">
        <f>IF('Ocorrências .9'!$A245&lt;&gt;"", TEXT('Ocorrências .9'!$E245, "dddd"),"")</f>
        <v>sábado</v>
      </c>
      <c r="C245" t="str">
        <f>IF('.10 (mês 01~06)'!$A245&lt;&gt;"", TEXT('.10 (mês 01~06)'!$D245, "dddd"),"")</f>
        <v/>
      </c>
      <c r="D245" t="str">
        <f>IF('.10 (mês 07~12)'!$A245&lt;&gt;"", TEXT('.10 (mês 07~12)'!$D245, "dddd"),"")</f>
        <v>sábado</v>
      </c>
    </row>
    <row r="246" spans="1:4" x14ac:dyDescent="0.25">
      <c r="A246" t="str">
        <f>IF('.9 (mês 01~06)'!$A246&lt;&gt;"", TEXT('.9 (mês 01~06)'!$D246, "dddd"),"")</f>
        <v>sexta-feira</v>
      </c>
      <c r="B246" t="str">
        <f>IF('Ocorrências .9'!$A246&lt;&gt;"", TEXT('Ocorrências .9'!$E246, "dddd"),"")</f>
        <v>sexta-feira</v>
      </c>
      <c r="C246" t="str">
        <f>IF('.10 (mês 01~06)'!$A246&lt;&gt;"", TEXT('.10 (mês 01~06)'!$D246, "dddd"),"")</f>
        <v/>
      </c>
      <c r="D246" t="str">
        <f>IF('.10 (mês 07~12)'!$A246&lt;&gt;"", TEXT('.10 (mês 07~12)'!$D246, "dddd"),"")</f>
        <v>domingo</v>
      </c>
    </row>
    <row r="247" spans="1:4" x14ac:dyDescent="0.25">
      <c r="A247" t="str">
        <f>IF('.9 (mês 01~06)'!$A247&lt;&gt;"", TEXT('.9 (mês 01~06)'!$D247, "dddd"),"")</f>
        <v>sexta-feira</v>
      </c>
      <c r="B247" t="str">
        <f>IF('Ocorrências .9'!$A247&lt;&gt;"", TEXT('Ocorrências .9'!$E247, "dddd"),"")</f>
        <v>quarta-feira</v>
      </c>
      <c r="C247" t="str">
        <f>IF('.10 (mês 01~06)'!$A247&lt;&gt;"", TEXT('.10 (mês 01~06)'!$D247, "dddd"),"")</f>
        <v/>
      </c>
      <c r="D247" t="str">
        <f>IF('.10 (mês 07~12)'!$A247&lt;&gt;"", TEXT('.10 (mês 07~12)'!$D247, "dddd"),"")</f>
        <v>domingo</v>
      </c>
    </row>
    <row r="248" spans="1:4" x14ac:dyDescent="0.25">
      <c r="A248" t="str">
        <f>IF('.9 (mês 01~06)'!$A248&lt;&gt;"", TEXT('.9 (mês 01~06)'!$D248, "dddd"),"")</f>
        <v>sexta-feira</v>
      </c>
      <c r="B248" t="str">
        <f>IF('Ocorrências .9'!$A248&lt;&gt;"", TEXT('Ocorrências .9'!$E248, "dddd"),"")</f>
        <v>sábado</v>
      </c>
      <c r="C248" t="str">
        <f>IF('.10 (mês 01~06)'!$A248&lt;&gt;"", TEXT('.10 (mês 01~06)'!$D248, "dddd"),"")</f>
        <v/>
      </c>
      <c r="D248" t="str">
        <f>IF('.10 (mês 07~12)'!$A248&lt;&gt;"", TEXT('.10 (mês 07~12)'!$D248, "dddd"),"")</f>
        <v>domingo</v>
      </c>
    </row>
    <row r="249" spans="1:4" x14ac:dyDescent="0.25">
      <c r="A249" t="str">
        <f>IF('.9 (mês 01~06)'!$A249&lt;&gt;"", TEXT('.9 (mês 01~06)'!$D249, "dddd"),"")</f>
        <v>sexta-feira</v>
      </c>
      <c r="B249" t="str">
        <f>IF('Ocorrências .9'!$A249&lt;&gt;"", TEXT('Ocorrências .9'!$E249, "dddd"),"")</f>
        <v>quarta-feira</v>
      </c>
      <c r="C249" t="str">
        <f>IF('.10 (mês 01~06)'!$A249&lt;&gt;"", TEXT('.10 (mês 01~06)'!$D249, "dddd"),"")</f>
        <v/>
      </c>
      <c r="D249" t="str">
        <f>IF('.10 (mês 07~12)'!$A249&lt;&gt;"", TEXT('.10 (mês 07~12)'!$D249, "dddd"),"")</f>
        <v>domingo</v>
      </c>
    </row>
    <row r="250" spans="1:4" x14ac:dyDescent="0.25">
      <c r="A250" t="str">
        <f>IF('.9 (mês 01~06)'!$A250&lt;&gt;"", TEXT('.9 (mês 01~06)'!$D250, "dddd"),"")</f>
        <v>sábado</v>
      </c>
      <c r="B250" t="str">
        <f>IF('Ocorrências .9'!$A250&lt;&gt;"", TEXT('Ocorrências .9'!$E250, "dddd"),"")</f>
        <v>quarta-feira</v>
      </c>
      <c r="C250" t="str">
        <f>IF('.10 (mês 01~06)'!$A250&lt;&gt;"", TEXT('.10 (mês 01~06)'!$D250, "dddd"),"")</f>
        <v/>
      </c>
      <c r="D250" t="str">
        <f>IF('.10 (mês 07~12)'!$A250&lt;&gt;"", TEXT('.10 (mês 07~12)'!$D250, "dddd"),"")</f>
        <v>quarta-feira</v>
      </c>
    </row>
    <row r="251" spans="1:4" x14ac:dyDescent="0.25">
      <c r="A251" t="str">
        <f>IF('.9 (mês 01~06)'!$A251&lt;&gt;"", TEXT('.9 (mês 01~06)'!$D251, "dddd"),"")</f>
        <v>sábado</v>
      </c>
      <c r="B251" t="str">
        <f>IF('Ocorrências .9'!$A251&lt;&gt;"", TEXT('Ocorrências .9'!$E251, "dddd"),"")</f>
        <v>segunda-feira</v>
      </c>
      <c r="C251" t="str">
        <f>IF('.10 (mês 01~06)'!$A251&lt;&gt;"", TEXT('.10 (mês 01~06)'!$D251, "dddd"),"")</f>
        <v/>
      </c>
      <c r="D251" t="str">
        <f>IF('.10 (mês 07~12)'!$A251&lt;&gt;"", TEXT('.10 (mês 07~12)'!$D251, "dddd"),"")</f>
        <v>domingo</v>
      </c>
    </row>
    <row r="252" spans="1:4" x14ac:dyDescent="0.25">
      <c r="A252" t="str">
        <f>IF('.9 (mês 01~06)'!$A252&lt;&gt;"", TEXT('.9 (mês 01~06)'!$D252, "dddd"),"")</f>
        <v>sábado</v>
      </c>
      <c r="B252" t="str">
        <f>IF('Ocorrências .9'!$A252&lt;&gt;"", TEXT('Ocorrências .9'!$E252, "dddd"),"")</f>
        <v>quinta-feira</v>
      </c>
      <c r="C252" t="str">
        <f>IF('.10 (mês 01~06)'!$A252&lt;&gt;"", TEXT('.10 (mês 01~06)'!$D252, "dddd"),"")</f>
        <v/>
      </c>
      <c r="D252" t="str">
        <f>IF('.10 (mês 07~12)'!$A252&lt;&gt;"", TEXT('.10 (mês 07~12)'!$D252, "dddd"),"")</f>
        <v>domingo</v>
      </c>
    </row>
    <row r="253" spans="1:4" x14ac:dyDescent="0.25">
      <c r="A253" t="str">
        <f>IF('.9 (mês 01~06)'!$A253&lt;&gt;"", TEXT('.9 (mês 01~06)'!$D253, "dddd"),"")</f>
        <v>domingo</v>
      </c>
      <c r="B253" t="str">
        <f>IF('Ocorrências .9'!$A253&lt;&gt;"", TEXT('Ocorrências .9'!$E253, "dddd"),"")</f>
        <v>quinta-feira</v>
      </c>
      <c r="C253" t="str">
        <f>IF('.10 (mês 01~06)'!$A253&lt;&gt;"", TEXT('.10 (mês 01~06)'!$D253, "dddd"),"")</f>
        <v/>
      </c>
      <c r="D253" t="str">
        <f>IF('.10 (mês 07~12)'!$A253&lt;&gt;"", TEXT('.10 (mês 07~12)'!$D253, "dddd"),"")</f>
        <v>segunda-feira</v>
      </c>
    </row>
    <row r="254" spans="1:4" x14ac:dyDescent="0.25">
      <c r="A254" t="str">
        <f>IF('.9 (mês 01~06)'!$A254&lt;&gt;"", TEXT('.9 (mês 01~06)'!$D254, "dddd"),"")</f>
        <v>domingo</v>
      </c>
      <c r="B254" t="str">
        <f>IF('Ocorrências .9'!$A254&lt;&gt;"", TEXT('Ocorrências .9'!$E254, "dddd"),"")</f>
        <v>quinta-feira</v>
      </c>
      <c r="C254" t="str">
        <f>IF('.10 (mês 01~06)'!$A254&lt;&gt;"", TEXT('.10 (mês 01~06)'!$D254, "dddd"),"")</f>
        <v/>
      </c>
      <c r="D254" t="str">
        <f>IF('.10 (mês 07~12)'!$A254&lt;&gt;"", TEXT('.10 (mês 07~12)'!$D254, "dddd"),"")</f>
        <v>terça-feira</v>
      </c>
    </row>
    <row r="255" spans="1:4" x14ac:dyDescent="0.25">
      <c r="A255" t="str">
        <f>IF('.9 (mês 01~06)'!$A255&lt;&gt;"", TEXT('.9 (mês 01~06)'!$D255, "dddd"),"")</f>
        <v>domingo</v>
      </c>
      <c r="B255" t="str">
        <f>IF('Ocorrências .9'!$A255&lt;&gt;"", TEXT('Ocorrências .9'!$E255, "dddd"),"")</f>
        <v>domingo</v>
      </c>
      <c r="C255" t="str">
        <f>IF('.10 (mês 01~06)'!$A255&lt;&gt;"", TEXT('.10 (mês 01~06)'!$D255, "dddd"),"")</f>
        <v/>
      </c>
      <c r="D255" t="str">
        <f>IF('.10 (mês 07~12)'!$A255&lt;&gt;"", TEXT('.10 (mês 07~12)'!$D255, "dddd"),"")</f>
        <v>terça-feira</v>
      </c>
    </row>
    <row r="256" spans="1:4" x14ac:dyDescent="0.25">
      <c r="A256" t="str">
        <f>IF('.9 (mês 01~06)'!$A256&lt;&gt;"", TEXT('.9 (mês 01~06)'!$D256, "dddd"),"")</f>
        <v>domingo</v>
      </c>
      <c r="B256" t="str">
        <f>IF('Ocorrências .9'!$A256&lt;&gt;"", TEXT('Ocorrências .9'!$E256, "dddd"),"")</f>
        <v>sexta-feira</v>
      </c>
      <c r="C256" t="str">
        <f>IF('.10 (mês 01~06)'!$A256&lt;&gt;"", TEXT('.10 (mês 01~06)'!$D256, "dddd"),"")</f>
        <v/>
      </c>
      <c r="D256" t="str">
        <f>IF('.10 (mês 07~12)'!$A256&lt;&gt;"", TEXT('.10 (mês 07~12)'!$D256, "dddd"),"")</f>
        <v>terça-feira</v>
      </c>
    </row>
    <row r="257" spans="1:4" x14ac:dyDescent="0.25">
      <c r="A257" t="str">
        <f>IF('.9 (mês 01~06)'!$A257&lt;&gt;"", TEXT('.9 (mês 01~06)'!$D257, "dddd"),"")</f>
        <v>domingo</v>
      </c>
      <c r="B257" t="str">
        <f>IF('Ocorrências .9'!$A257&lt;&gt;"", TEXT('Ocorrências .9'!$E257, "dddd"),"")</f>
        <v>sábado</v>
      </c>
      <c r="C257" t="str">
        <f>IF('.10 (mês 01~06)'!$A257&lt;&gt;"", TEXT('.10 (mês 01~06)'!$D257, "dddd"),"")</f>
        <v/>
      </c>
      <c r="D257" t="str">
        <f>IF('.10 (mês 07~12)'!$A257&lt;&gt;"", TEXT('.10 (mês 07~12)'!$D257, "dddd"),"")</f>
        <v>quarta-feira</v>
      </c>
    </row>
    <row r="258" spans="1:4" x14ac:dyDescent="0.25">
      <c r="A258" t="str">
        <f>IF('.9 (mês 01~06)'!$A258&lt;&gt;"", TEXT('.9 (mês 01~06)'!$D258, "dddd"),"")</f>
        <v>domingo</v>
      </c>
      <c r="B258" t="str">
        <f>IF('Ocorrências .9'!$A258&lt;&gt;"", TEXT('Ocorrências .9'!$E258, "dddd"),"")</f>
        <v>sábado</v>
      </c>
      <c r="C258" t="str">
        <f>IF('.10 (mês 01~06)'!$A258&lt;&gt;"", TEXT('.10 (mês 01~06)'!$D258, "dddd"),"")</f>
        <v/>
      </c>
      <c r="D258" t="str">
        <f>IF('.10 (mês 07~12)'!$A258&lt;&gt;"", TEXT('.10 (mês 07~12)'!$D258, "dddd"),"")</f>
        <v>quarta-feira</v>
      </c>
    </row>
    <row r="259" spans="1:4" x14ac:dyDescent="0.25">
      <c r="A259" t="str">
        <f>IF('.9 (mês 01~06)'!$A259&lt;&gt;"", TEXT('.9 (mês 01~06)'!$D259, "dddd"),"")</f>
        <v>domingo</v>
      </c>
      <c r="B259" t="str">
        <f>IF('Ocorrências .9'!$A259&lt;&gt;"", TEXT('Ocorrências .9'!$E259, "dddd"),"")</f>
        <v>domingo</v>
      </c>
      <c r="C259" t="str">
        <f>IF('.10 (mês 01~06)'!$A259&lt;&gt;"", TEXT('.10 (mês 01~06)'!$D259, "dddd"),"")</f>
        <v/>
      </c>
      <c r="D259" t="str">
        <f>IF('.10 (mês 07~12)'!$A259&lt;&gt;"", TEXT('.10 (mês 07~12)'!$D259, "dddd"),"")</f>
        <v>quarta-feira</v>
      </c>
    </row>
    <row r="260" spans="1:4" x14ac:dyDescent="0.25">
      <c r="A260" t="str">
        <f>IF('.9 (mês 01~06)'!$A260&lt;&gt;"", TEXT('.9 (mês 01~06)'!$D260, "dddd"),"")</f>
        <v>domingo</v>
      </c>
      <c r="B260" t="str">
        <f>IF('Ocorrências .9'!$A260&lt;&gt;"", TEXT('Ocorrências .9'!$E260, "dddd"),"")</f>
        <v>segunda-feira</v>
      </c>
      <c r="C260" t="str">
        <f>IF('.10 (mês 01~06)'!$A260&lt;&gt;"", TEXT('.10 (mês 01~06)'!$D260, "dddd"),"")</f>
        <v/>
      </c>
      <c r="D260" t="str">
        <f>IF('.10 (mês 07~12)'!$A260&lt;&gt;"", TEXT('.10 (mês 07~12)'!$D260, "dddd"),"")</f>
        <v>quarta-feira</v>
      </c>
    </row>
    <row r="261" spans="1:4" x14ac:dyDescent="0.25">
      <c r="A261" t="str">
        <f>IF('.9 (mês 01~06)'!$A261&lt;&gt;"", TEXT('.9 (mês 01~06)'!$D261, "dddd"),"")</f>
        <v>segunda-feira</v>
      </c>
      <c r="B261" t="str">
        <f>IF('Ocorrências .9'!$A261&lt;&gt;"", TEXT('Ocorrências .9'!$E261, "dddd"),"")</f>
        <v>quinta-feira</v>
      </c>
      <c r="C261" t="str">
        <f>IF('.10 (mês 01~06)'!$A261&lt;&gt;"", TEXT('.10 (mês 01~06)'!$D261, "dddd"),"")</f>
        <v/>
      </c>
      <c r="D261" t="str">
        <f>IF('.10 (mês 07~12)'!$A261&lt;&gt;"", TEXT('.10 (mês 07~12)'!$D261, "dddd"),"")</f>
        <v>quinta-feira</v>
      </c>
    </row>
    <row r="262" spans="1:4" x14ac:dyDescent="0.25">
      <c r="A262" t="str">
        <f>IF('.9 (mês 01~06)'!$A262&lt;&gt;"", TEXT('.9 (mês 01~06)'!$D262, "dddd"),"")</f>
        <v>segunda-feira</v>
      </c>
      <c r="B262" t="str">
        <f>IF('Ocorrências .9'!$A262&lt;&gt;"", TEXT('Ocorrências .9'!$E262, "dddd"),"")</f>
        <v>domingo</v>
      </c>
      <c r="C262" t="str">
        <f>IF('.10 (mês 01~06)'!$A262&lt;&gt;"", TEXT('.10 (mês 01~06)'!$D262, "dddd"),"")</f>
        <v/>
      </c>
      <c r="D262" t="str">
        <f>IF('.10 (mês 07~12)'!$A262&lt;&gt;"", TEXT('.10 (mês 07~12)'!$D262, "dddd"),"")</f>
        <v>quinta-feira</v>
      </c>
    </row>
    <row r="263" spans="1:4" x14ac:dyDescent="0.25">
      <c r="A263" t="str">
        <f>IF('.9 (mês 01~06)'!$A263&lt;&gt;"", TEXT('.9 (mês 01~06)'!$D263, "dddd"),"")</f>
        <v>segunda-feira</v>
      </c>
      <c r="B263" t="str">
        <f>IF('Ocorrências .9'!$A263&lt;&gt;"", TEXT('Ocorrências .9'!$E263, "dddd"),"")</f>
        <v>domingo</v>
      </c>
      <c r="C263" t="str">
        <f>IF('.10 (mês 01~06)'!$A263&lt;&gt;"", TEXT('.10 (mês 01~06)'!$D263, "dddd"),"")</f>
        <v/>
      </c>
      <c r="D263" t="str">
        <f>IF('.10 (mês 07~12)'!$A263&lt;&gt;"", TEXT('.10 (mês 07~12)'!$D263, "dddd"),"")</f>
        <v>quinta-feira</v>
      </c>
    </row>
    <row r="264" spans="1:4" x14ac:dyDescent="0.25">
      <c r="A264" t="str">
        <f>IF('.9 (mês 01~06)'!$A264&lt;&gt;"", TEXT('.9 (mês 01~06)'!$D264, "dddd"),"")</f>
        <v>terça-feira</v>
      </c>
      <c r="B264" t="str">
        <f>IF('Ocorrências .9'!$A264&lt;&gt;"", TEXT('Ocorrências .9'!$E264, "dddd"),"")</f>
        <v>segunda-feira</v>
      </c>
      <c r="C264" t="str">
        <f>IF('.10 (mês 01~06)'!$A264&lt;&gt;"", TEXT('.10 (mês 01~06)'!$D264, "dddd"),"")</f>
        <v/>
      </c>
      <c r="D264" t="str">
        <f>IF('.10 (mês 07~12)'!$A264&lt;&gt;"", TEXT('.10 (mês 07~12)'!$D264, "dddd"),"")</f>
        <v>sexta-feira</v>
      </c>
    </row>
    <row r="265" spans="1:4" x14ac:dyDescent="0.25">
      <c r="A265" t="str">
        <f>IF('.9 (mês 01~06)'!$A265&lt;&gt;"", TEXT('.9 (mês 01~06)'!$D265, "dddd"),"")</f>
        <v>quarta-feira</v>
      </c>
      <c r="B265" t="str">
        <f>IF('Ocorrências .9'!$A265&lt;&gt;"", TEXT('Ocorrências .9'!$E265, "dddd"),"")</f>
        <v>quarta-feira</v>
      </c>
      <c r="C265" t="str">
        <f>IF('.10 (mês 01~06)'!$A265&lt;&gt;"", TEXT('.10 (mês 01~06)'!$D265, "dddd"),"")</f>
        <v/>
      </c>
      <c r="D265" t="str">
        <f>IF('.10 (mês 07~12)'!$A265&lt;&gt;"", TEXT('.10 (mês 07~12)'!$D265, "dddd"),"")</f>
        <v>sexta-feira</v>
      </c>
    </row>
    <row r="266" spans="1:4" x14ac:dyDescent="0.25">
      <c r="A266" t="str">
        <f>IF('.9 (mês 01~06)'!$A266&lt;&gt;"", TEXT('.9 (mês 01~06)'!$D266, "dddd"),"")</f>
        <v>quinta-feira</v>
      </c>
      <c r="B266" t="str">
        <f>IF('Ocorrências .9'!$A266&lt;&gt;"", TEXT('Ocorrências .9'!$E266, "dddd"),"")</f>
        <v>quinta-feira</v>
      </c>
      <c r="C266" t="str">
        <f>IF('.10 (mês 01~06)'!$A266&lt;&gt;"", TEXT('.10 (mês 01~06)'!$D266, "dddd"),"")</f>
        <v/>
      </c>
      <c r="D266" t="str">
        <f>IF('.10 (mês 07~12)'!$A266&lt;&gt;"", TEXT('.10 (mês 07~12)'!$D266, "dddd"),"")</f>
        <v>sexta-feira</v>
      </c>
    </row>
    <row r="267" spans="1:4" x14ac:dyDescent="0.25">
      <c r="A267" t="str">
        <f>IF('.9 (mês 01~06)'!$A267&lt;&gt;"", TEXT('.9 (mês 01~06)'!$D267, "dddd"),"")</f>
        <v>quinta-feira</v>
      </c>
      <c r="B267" t="str">
        <f>IF('Ocorrências .9'!$A267&lt;&gt;"", TEXT('Ocorrências .9'!$E267, "dddd"),"")</f>
        <v>quinta-feira</v>
      </c>
      <c r="C267" t="str">
        <f>IF('.10 (mês 01~06)'!$A267&lt;&gt;"", TEXT('.10 (mês 01~06)'!$D267, "dddd"),"")</f>
        <v/>
      </c>
      <c r="D267" t="str">
        <f>IF('.10 (mês 07~12)'!$A267&lt;&gt;"", TEXT('.10 (mês 07~12)'!$D267, "dddd"),"")</f>
        <v>sexta-feira</v>
      </c>
    </row>
    <row r="268" spans="1:4" x14ac:dyDescent="0.25">
      <c r="A268" t="str">
        <f>IF('.9 (mês 01~06)'!$A268&lt;&gt;"", TEXT('.9 (mês 01~06)'!$D268, "dddd"),"")</f>
        <v>quinta-feira</v>
      </c>
      <c r="B268" t="str">
        <f>IF('Ocorrências .9'!$A268&lt;&gt;"", TEXT('Ocorrências .9'!$E268, "dddd"),"")</f>
        <v>sexta-feira</v>
      </c>
      <c r="C268" t="str">
        <f>IF('.10 (mês 01~06)'!$A268&lt;&gt;"", TEXT('.10 (mês 01~06)'!$D268, "dddd"),"")</f>
        <v/>
      </c>
      <c r="D268" t="str">
        <f>IF('.10 (mês 07~12)'!$A268&lt;&gt;"", TEXT('.10 (mês 07~12)'!$D268, "dddd"),"")</f>
        <v>sábado</v>
      </c>
    </row>
    <row r="269" spans="1:4" x14ac:dyDescent="0.25">
      <c r="A269" t="str">
        <f>IF('.9 (mês 01~06)'!$A269&lt;&gt;"", TEXT('.9 (mês 01~06)'!$D269, "dddd"),"")</f>
        <v>quinta-feira</v>
      </c>
      <c r="B269" t="str">
        <f>IF('Ocorrências .9'!$A269&lt;&gt;"", TEXT('Ocorrências .9'!$E269, "dddd"),"")</f>
        <v>segunda-feira</v>
      </c>
      <c r="C269" t="str">
        <f>IF('.10 (mês 01~06)'!$A269&lt;&gt;"", TEXT('.10 (mês 01~06)'!$D269, "dddd"),"")</f>
        <v/>
      </c>
      <c r="D269" t="str">
        <f>IF('.10 (mês 07~12)'!$A269&lt;&gt;"", TEXT('.10 (mês 07~12)'!$D269, "dddd"),"")</f>
        <v>sábado</v>
      </c>
    </row>
    <row r="270" spans="1:4" x14ac:dyDescent="0.25">
      <c r="A270" t="str">
        <f>IF('.9 (mês 01~06)'!$A270&lt;&gt;"", TEXT('.9 (mês 01~06)'!$D270, "dddd"),"")</f>
        <v>quinta-feira</v>
      </c>
      <c r="B270" t="str">
        <f>IF('Ocorrências .9'!$A270&lt;&gt;"", TEXT('Ocorrências .9'!$E270, "dddd"),"")</f>
        <v>quarta-feira</v>
      </c>
      <c r="C270" t="str">
        <f>IF('.10 (mês 01~06)'!$A270&lt;&gt;"", TEXT('.10 (mês 01~06)'!$D270, "dddd"),"")</f>
        <v/>
      </c>
      <c r="D270" t="str">
        <f>IF('.10 (mês 07~12)'!$A270&lt;&gt;"", TEXT('.10 (mês 07~12)'!$D270, "dddd"),"")</f>
        <v>sábado</v>
      </c>
    </row>
    <row r="271" spans="1:4" x14ac:dyDescent="0.25">
      <c r="A271" t="str">
        <f>IF('.9 (mês 01~06)'!$A271&lt;&gt;"", TEXT('.9 (mês 01~06)'!$D271, "dddd"),"")</f>
        <v>quinta-feira</v>
      </c>
      <c r="B271" t="str">
        <f>IF('Ocorrências .9'!$A271&lt;&gt;"", TEXT('Ocorrências .9'!$E271, "dddd"),"")</f>
        <v>domingo</v>
      </c>
      <c r="C271" t="str">
        <f>IF('.10 (mês 01~06)'!$A271&lt;&gt;"", TEXT('.10 (mês 01~06)'!$D271, "dddd"),"")</f>
        <v/>
      </c>
      <c r="D271" t="str">
        <f>IF('.10 (mês 07~12)'!$A271&lt;&gt;"", TEXT('.10 (mês 07~12)'!$D271, "dddd"),"")</f>
        <v>sábado</v>
      </c>
    </row>
    <row r="272" spans="1:4" x14ac:dyDescent="0.25">
      <c r="A272" t="str">
        <f>IF('.9 (mês 01~06)'!$A272&lt;&gt;"", TEXT('.9 (mês 01~06)'!$D272, "dddd"),"")</f>
        <v>quinta-feira</v>
      </c>
      <c r="B272" t="str">
        <f>IF('Ocorrências .9'!$A272&lt;&gt;"", TEXT('Ocorrências .9'!$E272, "dddd"),"")</f>
        <v>sexta-feira</v>
      </c>
      <c r="C272" t="str">
        <f>IF('.10 (mês 01~06)'!$A272&lt;&gt;"", TEXT('.10 (mês 01~06)'!$D272, "dddd"),"")</f>
        <v/>
      </c>
      <c r="D272" t="str">
        <f>IF('.10 (mês 07~12)'!$A272&lt;&gt;"", TEXT('.10 (mês 07~12)'!$D272, "dddd"),"")</f>
        <v>segunda-feira</v>
      </c>
    </row>
    <row r="273" spans="1:4" x14ac:dyDescent="0.25">
      <c r="A273" t="str">
        <f>IF('.9 (mês 01~06)'!$A273&lt;&gt;"", TEXT('.9 (mês 01~06)'!$D273, "dddd"),"")</f>
        <v>quinta-feira</v>
      </c>
      <c r="B273" t="str">
        <f>IF('Ocorrências .9'!$A273&lt;&gt;"", TEXT('Ocorrências .9'!$E273, "dddd"),"")</f>
        <v>domingo</v>
      </c>
      <c r="C273" t="str">
        <f>IF('.10 (mês 01~06)'!$A273&lt;&gt;"", TEXT('.10 (mês 01~06)'!$D273, "dddd"),"")</f>
        <v/>
      </c>
      <c r="D273" t="str">
        <f>IF('.10 (mês 07~12)'!$A273&lt;&gt;"", TEXT('.10 (mês 07~12)'!$D273, "dddd"),"")</f>
        <v>domingo</v>
      </c>
    </row>
    <row r="274" spans="1:4" x14ac:dyDescent="0.25">
      <c r="A274" t="str">
        <f>IF('.9 (mês 01~06)'!$A274&lt;&gt;"", TEXT('.9 (mês 01~06)'!$D274, "dddd"),"")</f>
        <v>sexta-feira</v>
      </c>
      <c r="B274" t="str">
        <f>IF('Ocorrências .9'!$A274&lt;&gt;"", TEXT('Ocorrências .9'!$E274, "dddd"),"")</f>
        <v>segunda-feira</v>
      </c>
      <c r="C274" t="str">
        <f>IF('.10 (mês 01~06)'!$A274&lt;&gt;"", TEXT('.10 (mês 01~06)'!$D274, "dddd"),"")</f>
        <v/>
      </c>
      <c r="D274" t="str">
        <f>IF('.10 (mês 07~12)'!$A274&lt;&gt;"", TEXT('.10 (mês 07~12)'!$D274, "dddd"),"")</f>
        <v>segunda-feira</v>
      </c>
    </row>
    <row r="275" spans="1:4" x14ac:dyDescent="0.25">
      <c r="A275" t="str">
        <f>IF('.9 (mês 01~06)'!$A275&lt;&gt;"", TEXT('.9 (mês 01~06)'!$D275, "dddd"),"")</f>
        <v>sexta-feira</v>
      </c>
      <c r="B275" t="str">
        <f>IF('Ocorrências .9'!$A275&lt;&gt;"", TEXT('Ocorrências .9'!$E275, "dddd"),"")</f>
        <v>segunda-feira</v>
      </c>
      <c r="C275" t="str">
        <f>IF('.10 (mês 01~06)'!$A275&lt;&gt;"", TEXT('.10 (mês 01~06)'!$D275, "dddd"),"")</f>
        <v/>
      </c>
      <c r="D275" t="str">
        <f>IF('.10 (mês 07~12)'!$A275&lt;&gt;"", TEXT('.10 (mês 07~12)'!$D275, "dddd"),"")</f>
        <v>segunda-feira</v>
      </c>
    </row>
    <row r="276" spans="1:4" x14ac:dyDescent="0.25">
      <c r="A276" t="str">
        <f>IF('.9 (mês 01~06)'!$A276&lt;&gt;"", TEXT('.9 (mês 01~06)'!$D276, "dddd"),"")</f>
        <v>sexta-feira</v>
      </c>
      <c r="B276" t="str">
        <f>IF('Ocorrências .9'!$A276&lt;&gt;"", TEXT('Ocorrências .9'!$E276, "dddd"),"")</f>
        <v>segunda-feira</v>
      </c>
      <c r="C276" t="str">
        <f>IF('.10 (mês 01~06)'!$A276&lt;&gt;"", TEXT('.10 (mês 01~06)'!$D276, "dddd"),"")</f>
        <v/>
      </c>
      <c r="D276" t="str">
        <f>IF('.10 (mês 07~12)'!$A276&lt;&gt;"", TEXT('.10 (mês 07~12)'!$D276, "dddd"),"")</f>
        <v>segunda-feira</v>
      </c>
    </row>
    <row r="277" spans="1:4" x14ac:dyDescent="0.25">
      <c r="A277" t="str">
        <f>IF('.9 (mês 01~06)'!$A277&lt;&gt;"", TEXT('.9 (mês 01~06)'!$D277, "dddd"),"")</f>
        <v>sexta-feira</v>
      </c>
      <c r="B277" t="str">
        <f>IF('Ocorrências .9'!$A277&lt;&gt;"", TEXT('Ocorrências .9'!$E277, "dddd"),"")</f>
        <v>domingo</v>
      </c>
      <c r="C277" t="str">
        <f>IF('.10 (mês 01~06)'!$A277&lt;&gt;"", TEXT('.10 (mês 01~06)'!$D277, "dddd"),"")</f>
        <v/>
      </c>
      <c r="D277" t="str">
        <f>IF('.10 (mês 07~12)'!$A277&lt;&gt;"", TEXT('.10 (mês 07~12)'!$D277, "dddd"),"")</f>
        <v>quarta-feira</v>
      </c>
    </row>
    <row r="278" spans="1:4" x14ac:dyDescent="0.25">
      <c r="A278" t="str">
        <f>IF('.9 (mês 01~06)'!$A278&lt;&gt;"", TEXT('.9 (mês 01~06)'!$D278, "dddd"),"")</f>
        <v>sábado</v>
      </c>
      <c r="B278" t="str">
        <f>IF('Ocorrências .9'!$A278&lt;&gt;"", TEXT('Ocorrências .9'!$E278, "dddd"),"")</f>
        <v>terça-feira</v>
      </c>
      <c r="C278" t="str">
        <f>IF('.10 (mês 01~06)'!$A278&lt;&gt;"", TEXT('.10 (mês 01~06)'!$D278, "dddd"),"")</f>
        <v/>
      </c>
      <c r="D278" t="str">
        <f>IF('.10 (mês 07~12)'!$A278&lt;&gt;"", TEXT('.10 (mês 07~12)'!$D278, "dddd"),"")</f>
        <v>quarta-feira</v>
      </c>
    </row>
    <row r="279" spans="1:4" x14ac:dyDescent="0.25">
      <c r="A279" t="str">
        <f>IF('.9 (mês 01~06)'!$A279&lt;&gt;"", TEXT('.9 (mês 01~06)'!$D279, "dddd"),"")</f>
        <v>28/30/2020</v>
      </c>
      <c r="B279" t="str">
        <f>IF('Ocorrências .9'!$A279&lt;&gt;"", TEXT('Ocorrências .9'!$E279, "dddd"),"")</f>
        <v>quarta-feira</v>
      </c>
      <c r="C279" t="str">
        <f>IF('.10 (mês 01~06)'!$A279&lt;&gt;"", TEXT('.10 (mês 01~06)'!$D279, "dddd"),"")</f>
        <v/>
      </c>
      <c r="D279" t="str">
        <f>IF('.10 (mês 07~12)'!$A279&lt;&gt;"", TEXT('.10 (mês 07~12)'!$D279, "dddd"),"")</f>
        <v>quarta-feira</v>
      </c>
    </row>
    <row r="280" spans="1:4" x14ac:dyDescent="0.25">
      <c r="A280" t="str">
        <f>IF('.9 (mês 01~06)'!$A280&lt;&gt;"", TEXT('.9 (mês 01~06)'!$D280, "dddd"),"")</f>
        <v>sábado</v>
      </c>
      <c r="B280" t="str">
        <f>IF('Ocorrências .9'!$A280&lt;&gt;"", TEXT('Ocorrências .9'!$E280, "dddd"),"")</f>
        <v>sábado</v>
      </c>
      <c r="C280" t="str">
        <f>IF('.10 (mês 01~06)'!$A280&lt;&gt;"", TEXT('.10 (mês 01~06)'!$D280, "dddd"),"")</f>
        <v/>
      </c>
      <c r="D280" t="str">
        <f>IF('.10 (mês 07~12)'!$A280&lt;&gt;"", TEXT('.10 (mês 07~12)'!$D280, "dddd"),"")</f>
        <v>quinta-feira</v>
      </c>
    </row>
    <row r="281" spans="1:4" x14ac:dyDescent="0.25">
      <c r="A281" t="str">
        <f>IF('.9 (mês 01~06)'!$A281&lt;&gt;"", TEXT('.9 (mês 01~06)'!$D281, "dddd"),"")</f>
        <v>sábado</v>
      </c>
      <c r="B281" t="str">
        <f>IF('Ocorrências .9'!$A281&lt;&gt;"", TEXT('Ocorrências .9'!$E281, "dddd"),"")</f>
        <v>domingo</v>
      </c>
      <c r="C281" t="str">
        <f>IF('.10 (mês 01~06)'!$A281&lt;&gt;"", TEXT('.10 (mês 01~06)'!$D281, "dddd"),"")</f>
        <v/>
      </c>
      <c r="D281" t="str">
        <f>IF('.10 (mês 07~12)'!$A281&lt;&gt;"", TEXT('.10 (mês 07~12)'!$D281, "dddd"),"")</f>
        <v>sexta-feira</v>
      </c>
    </row>
    <row r="282" spans="1:4" x14ac:dyDescent="0.25">
      <c r="A282" t="str">
        <f>IF('.9 (mês 01~06)'!$A282&lt;&gt;"", TEXT('.9 (mês 01~06)'!$D282, "dddd"),"")</f>
        <v>sábado</v>
      </c>
      <c r="B282" t="str">
        <f>IF('Ocorrências .9'!$A282&lt;&gt;"", TEXT('Ocorrências .9'!$E282, "dddd"),"")</f>
        <v>domingo</v>
      </c>
      <c r="C282" t="str">
        <f>IF('.10 (mês 01~06)'!$A282&lt;&gt;"", TEXT('.10 (mês 01~06)'!$D282, "dddd"),"")</f>
        <v/>
      </c>
      <c r="D282" t="str">
        <f>IF('.10 (mês 07~12)'!$A282&lt;&gt;"", TEXT('.10 (mês 07~12)'!$D282, "dddd"),"")</f>
        <v>sexta-feira</v>
      </c>
    </row>
    <row r="283" spans="1:4" x14ac:dyDescent="0.25">
      <c r="A283" t="str">
        <f>IF('.9 (mês 01~06)'!$A283&lt;&gt;"", TEXT('.9 (mês 01~06)'!$D283, "dddd"),"")</f>
        <v>sábado</v>
      </c>
      <c r="B283" t="str">
        <f>IF('Ocorrências .9'!$A283&lt;&gt;"", TEXT('Ocorrências .9'!$E283, "dddd"),"")</f>
        <v>domingo</v>
      </c>
      <c r="C283" t="str">
        <f>IF('.10 (mês 01~06)'!$A283&lt;&gt;"", TEXT('.10 (mês 01~06)'!$D283, "dddd"),"")</f>
        <v/>
      </c>
      <c r="D283" t="str">
        <f>IF('.10 (mês 07~12)'!$A283&lt;&gt;"", TEXT('.10 (mês 07~12)'!$D283, "dddd"),"")</f>
        <v>segunda-feira</v>
      </c>
    </row>
    <row r="284" spans="1:4" x14ac:dyDescent="0.25">
      <c r="A284" t="str">
        <f>IF('.9 (mês 01~06)'!$A284&lt;&gt;"", TEXT('.9 (mês 01~06)'!$D284, "dddd"),"")</f>
        <v>sábado</v>
      </c>
      <c r="B284" t="str">
        <f>IF('Ocorrências .9'!$A284&lt;&gt;"", TEXT('Ocorrências .9'!$E284, "dddd"),"")</f>
        <v>quarta-feira</v>
      </c>
      <c r="C284" t="str">
        <f>IF('.10 (mês 01~06)'!$A284&lt;&gt;"", TEXT('.10 (mês 01~06)'!$D284, "dddd"),"")</f>
        <v/>
      </c>
      <c r="D284" t="str">
        <f>IF('.10 (mês 07~12)'!$A284&lt;&gt;"", TEXT('.10 (mês 07~12)'!$D284, "dddd"),"")</f>
        <v>sábado</v>
      </c>
    </row>
    <row r="285" spans="1:4" x14ac:dyDescent="0.25">
      <c r="A285" t="str">
        <f>IF('.9 (mês 01~06)'!$A285&lt;&gt;"", TEXT('.9 (mês 01~06)'!$D285, "dddd"),"")</f>
        <v>sábado</v>
      </c>
      <c r="B285" t="str">
        <f>IF('Ocorrências .9'!$A285&lt;&gt;"", TEXT('Ocorrências .9'!$E285, "dddd"),"")</f>
        <v>quarta-feira</v>
      </c>
      <c r="C285" t="str">
        <f>IF('.10 (mês 01~06)'!$A285&lt;&gt;"", TEXT('.10 (mês 01~06)'!$D285, "dddd"),"")</f>
        <v/>
      </c>
      <c r="D285" t="str">
        <f>IF('.10 (mês 07~12)'!$A285&lt;&gt;"", TEXT('.10 (mês 07~12)'!$D285, "dddd"),"")</f>
        <v>sábado</v>
      </c>
    </row>
    <row r="286" spans="1:4" x14ac:dyDescent="0.25">
      <c r="A286" t="str">
        <f>IF('.9 (mês 01~06)'!$A286&lt;&gt;"", TEXT('.9 (mês 01~06)'!$D286, "dddd"),"")</f>
        <v>sábado</v>
      </c>
      <c r="B286" t="str">
        <f>IF('Ocorrências .9'!$A286&lt;&gt;"", TEXT('Ocorrências .9'!$E286, "dddd"),"")</f>
        <v>quinta-feira</v>
      </c>
      <c r="C286" t="str">
        <f>IF('.10 (mês 01~06)'!$A286&lt;&gt;"", TEXT('.10 (mês 01~06)'!$D286, "dddd"),"")</f>
        <v/>
      </c>
      <c r="D286" t="str">
        <f>IF('.10 (mês 07~12)'!$A286&lt;&gt;"", TEXT('.10 (mês 07~12)'!$D286, "dddd"),"")</f>
        <v>sábado</v>
      </c>
    </row>
    <row r="287" spans="1:4" x14ac:dyDescent="0.25">
      <c r="A287" t="str">
        <f>IF('.9 (mês 01~06)'!$A287&lt;&gt;"", TEXT('.9 (mês 01~06)'!$D287, "dddd"),"")</f>
        <v>domingo</v>
      </c>
      <c r="B287" t="str">
        <f>IF('Ocorrências .9'!$A287&lt;&gt;"", TEXT('Ocorrências .9'!$E287, "dddd"),"")</f>
        <v>sexta-feira</v>
      </c>
      <c r="C287" t="str">
        <f>IF('.10 (mês 01~06)'!$A287&lt;&gt;"", TEXT('.10 (mês 01~06)'!$D287, "dddd"),"")</f>
        <v/>
      </c>
      <c r="D287" t="str">
        <f>IF('.10 (mês 07~12)'!$A287&lt;&gt;"", TEXT('.10 (mês 07~12)'!$D287, "dddd"),"")</f>
        <v>domingo</v>
      </c>
    </row>
    <row r="288" spans="1:4" x14ac:dyDescent="0.25">
      <c r="A288" t="str">
        <f>IF('.9 (mês 01~06)'!$A288&lt;&gt;"", TEXT('.9 (mês 01~06)'!$D288, "dddd"),"")</f>
        <v>domingo</v>
      </c>
      <c r="B288" t="str">
        <f>IF('Ocorrências .9'!$A288&lt;&gt;"", TEXT('Ocorrências .9'!$E288, "dddd"),"")</f>
        <v>sábado</v>
      </c>
      <c r="C288" t="str">
        <f>IF('.10 (mês 01~06)'!$A288&lt;&gt;"", TEXT('.10 (mês 01~06)'!$D288, "dddd"),"")</f>
        <v/>
      </c>
      <c r="D288" t="str">
        <f>IF('.10 (mês 07~12)'!$A288&lt;&gt;"", TEXT('.10 (mês 07~12)'!$D288, "dddd"),"")</f>
        <v>domingo</v>
      </c>
    </row>
    <row r="289" spans="1:4" x14ac:dyDescent="0.25">
      <c r="A289" t="str">
        <f>IF('.9 (mês 01~06)'!$A289&lt;&gt;"", TEXT('.9 (mês 01~06)'!$D289, "dddd"),"")</f>
        <v>domingo</v>
      </c>
      <c r="B289" t="str">
        <f>IF('Ocorrências .9'!$A289&lt;&gt;"", TEXT('Ocorrências .9'!$E289, "dddd"),"")</f>
        <v>domingo</v>
      </c>
      <c r="C289" t="str">
        <f>IF('.10 (mês 01~06)'!$A289&lt;&gt;"", TEXT('.10 (mês 01~06)'!$D289, "dddd"),"")</f>
        <v/>
      </c>
      <c r="D289" t="str">
        <f>IF('.10 (mês 07~12)'!$A289&lt;&gt;"", TEXT('.10 (mês 07~12)'!$D289, "dddd"),"")</f>
        <v>domingo</v>
      </c>
    </row>
    <row r="290" spans="1:4" x14ac:dyDescent="0.25">
      <c r="A290" t="str">
        <f>IF('.9 (mês 01~06)'!$A290&lt;&gt;"", TEXT('.9 (mês 01~06)'!$D290, "dddd"),"")</f>
        <v>domingo</v>
      </c>
      <c r="B290" t="str">
        <f>IF('Ocorrências .9'!$A290&lt;&gt;"", TEXT('Ocorrências .9'!$E290, "dddd"),"")</f>
        <v>domingo</v>
      </c>
      <c r="C290" t="str">
        <f>IF('.10 (mês 01~06)'!$A290&lt;&gt;"", TEXT('.10 (mês 01~06)'!$D290, "dddd"),"")</f>
        <v/>
      </c>
      <c r="D290" t="str">
        <f>IF('.10 (mês 07~12)'!$A290&lt;&gt;"", TEXT('.10 (mês 07~12)'!$D290, "dddd"),"")</f>
        <v>segunda-feira</v>
      </c>
    </row>
    <row r="291" spans="1:4" x14ac:dyDescent="0.25">
      <c r="A291" t="str">
        <f>IF('.9 (mês 01~06)'!$A291&lt;&gt;"", TEXT('.9 (mês 01~06)'!$D291, "dddd"),"")</f>
        <v>domingo</v>
      </c>
      <c r="B291" t="str">
        <f>IF('Ocorrências .9'!$A291&lt;&gt;"", TEXT('Ocorrências .9'!$E291, "dddd"),"")</f>
        <v>quinta-feira</v>
      </c>
      <c r="C291" t="str">
        <f>IF('.10 (mês 01~06)'!$A291&lt;&gt;"", TEXT('.10 (mês 01~06)'!$D291, "dddd"),"")</f>
        <v/>
      </c>
      <c r="D291" t="str">
        <f>IF('.10 (mês 07~12)'!$A291&lt;&gt;"", TEXT('.10 (mês 07~12)'!$D291, "dddd"),"")</f>
        <v>terça-feira</v>
      </c>
    </row>
    <row r="292" spans="1:4" x14ac:dyDescent="0.25">
      <c r="A292" t="str">
        <f>IF('.9 (mês 01~06)'!$A292&lt;&gt;"", TEXT('.9 (mês 01~06)'!$D292, "dddd"),"")</f>
        <v>segunda-feira</v>
      </c>
      <c r="B292" t="str">
        <f>IF('Ocorrências .9'!$A292&lt;&gt;"", TEXT('Ocorrências .9'!$E292, "dddd"),"")</f>
        <v>sexta-feira</v>
      </c>
      <c r="C292" t="str">
        <f>IF('.10 (mês 01~06)'!$A292&lt;&gt;"", TEXT('.10 (mês 01~06)'!$D292, "dddd"),"")</f>
        <v/>
      </c>
      <c r="D292" t="str">
        <f>IF('.10 (mês 07~12)'!$A292&lt;&gt;"", TEXT('.10 (mês 07~12)'!$D292, "dddd"),"")</f>
        <v>quarta-feira</v>
      </c>
    </row>
    <row r="293" spans="1:4" x14ac:dyDescent="0.25">
      <c r="A293" t="str">
        <f>IF('.9 (mês 01~06)'!$A293&lt;&gt;"", TEXT('.9 (mês 01~06)'!$D293, "dddd"),"")</f>
        <v>segunda-feira</v>
      </c>
      <c r="B293" t="str">
        <f>IF('Ocorrências .9'!$A293&lt;&gt;"", TEXT('Ocorrências .9'!$E293, "dddd"),"")</f>
        <v>sexta-feira</v>
      </c>
      <c r="C293" t="str">
        <f>IF('.10 (mês 01~06)'!$A293&lt;&gt;"", TEXT('.10 (mês 01~06)'!$D293, "dddd"),"")</f>
        <v/>
      </c>
      <c r="D293" t="str">
        <f>IF('.10 (mês 07~12)'!$A293&lt;&gt;"", TEXT('.10 (mês 07~12)'!$D293, "dddd"),"")</f>
        <v>quarta-feira</v>
      </c>
    </row>
    <row r="294" spans="1:4" x14ac:dyDescent="0.25">
      <c r="A294" t="str">
        <f>IF('.9 (mês 01~06)'!$A294&lt;&gt;"", TEXT('.9 (mês 01~06)'!$D294, "dddd"),"")</f>
        <v>segunda-feira</v>
      </c>
      <c r="B294" t="str">
        <f>IF('Ocorrências .9'!$A294&lt;&gt;"", TEXT('Ocorrências .9'!$E294, "dddd"),"")</f>
        <v>sábado</v>
      </c>
      <c r="C294" t="str">
        <f>IF('.10 (mês 01~06)'!$A294&lt;&gt;"", TEXT('.10 (mês 01~06)'!$D294, "dddd"),"")</f>
        <v/>
      </c>
      <c r="D294" t="str">
        <f>IF('.10 (mês 07~12)'!$A294&lt;&gt;"", TEXT('.10 (mês 07~12)'!$D294, "dddd"),"")</f>
        <v>quarta-feira</v>
      </c>
    </row>
    <row r="295" spans="1:4" x14ac:dyDescent="0.25">
      <c r="A295" t="str">
        <f>IF('.9 (mês 01~06)'!$A295&lt;&gt;"", TEXT('.9 (mês 01~06)'!$D295, "dddd"),"")</f>
        <v>segunda-feira</v>
      </c>
      <c r="B295" t="str">
        <f>IF('Ocorrências .9'!$A295&lt;&gt;"", TEXT('Ocorrências .9'!$E295, "dddd"),"")</f>
        <v>quarta-feira</v>
      </c>
      <c r="C295" t="str">
        <f>IF('.10 (mês 01~06)'!$A295&lt;&gt;"", TEXT('.10 (mês 01~06)'!$D295, "dddd"),"")</f>
        <v/>
      </c>
      <c r="D295" t="str">
        <f>IF('.10 (mês 07~12)'!$A295&lt;&gt;"", TEXT('.10 (mês 07~12)'!$D295, "dddd"),"")</f>
        <v>quarta-feira</v>
      </c>
    </row>
    <row r="296" spans="1:4" x14ac:dyDescent="0.25">
      <c r="A296" t="str">
        <f>IF('.9 (mês 01~06)'!$A296&lt;&gt;"", TEXT('.9 (mês 01~06)'!$D296, "dddd"),"")</f>
        <v>segunda-feira</v>
      </c>
      <c r="B296" t="str">
        <f>IF('Ocorrências .9'!$A296&lt;&gt;"", TEXT('Ocorrências .9'!$E296, "dddd"),"")</f>
        <v>quinta-feira</v>
      </c>
      <c r="C296" t="str">
        <f>IF('.10 (mês 01~06)'!$A296&lt;&gt;"", TEXT('.10 (mês 01~06)'!$D296, "dddd"),"")</f>
        <v/>
      </c>
      <c r="D296" t="str">
        <f>IF('.10 (mês 07~12)'!$A296&lt;&gt;"", TEXT('.10 (mês 07~12)'!$D296, "dddd"),"")</f>
        <v>quinta-feira</v>
      </c>
    </row>
    <row r="297" spans="1:4" x14ac:dyDescent="0.25">
      <c r="A297" t="str">
        <f>IF('.9 (mês 01~06)'!$A297&lt;&gt;"", TEXT('.9 (mês 01~06)'!$D297, "dddd"),"")</f>
        <v>terça-feira</v>
      </c>
      <c r="B297" t="str">
        <f>IF('Ocorrências .9'!$A297&lt;&gt;"", TEXT('Ocorrências .9'!$E297, "dddd"),"")</f>
        <v>sexta-feira</v>
      </c>
      <c r="C297" t="str">
        <f>IF('.10 (mês 01~06)'!$A297&lt;&gt;"", TEXT('.10 (mês 01~06)'!$D297, "dddd"),"")</f>
        <v/>
      </c>
      <c r="D297" t="str">
        <f>IF('.10 (mês 07~12)'!$A297&lt;&gt;"", TEXT('.10 (mês 07~12)'!$D297, "dddd"),"")</f>
        <v>quinta-feira</v>
      </c>
    </row>
    <row r="298" spans="1:4" x14ac:dyDescent="0.25">
      <c r="A298" t="str">
        <f>IF('.9 (mês 01~06)'!$A298&lt;&gt;"", TEXT('.9 (mês 01~06)'!$D298, "dddd"),"")</f>
        <v>terça-feira</v>
      </c>
      <c r="B298" t="str">
        <f>IF('Ocorrências .9'!$A298&lt;&gt;"", TEXT('Ocorrências .9'!$E298, "dddd"),"")</f>
        <v>segunda-feira</v>
      </c>
      <c r="C298" t="str">
        <f>IF('.10 (mês 01~06)'!$A298&lt;&gt;"", TEXT('.10 (mês 01~06)'!$D298, "dddd"),"")</f>
        <v/>
      </c>
      <c r="D298" t="str">
        <f>IF('.10 (mês 07~12)'!$A298&lt;&gt;"", TEXT('.10 (mês 07~12)'!$D298, "dddd"),"")</f>
        <v>quinta-feira</v>
      </c>
    </row>
    <row r="299" spans="1:4" x14ac:dyDescent="0.25">
      <c r="A299" t="str">
        <f>IF('.9 (mês 01~06)'!$A299&lt;&gt;"", TEXT('.9 (mês 01~06)'!$D299, "dddd"),"")</f>
        <v>terça-feira</v>
      </c>
      <c r="B299" t="str">
        <f>IF('Ocorrências .9'!$A299&lt;&gt;"", TEXT('Ocorrências .9'!$E299, "dddd"),"")</f>
        <v>quarta-feira</v>
      </c>
      <c r="C299" t="str">
        <f>IF('.10 (mês 01~06)'!$A299&lt;&gt;"", TEXT('.10 (mês 01~06)'!$D299, "dddd"),"")</f>
        <v/>
      </c>
      <c r="D299" t="str">
        <f>IF('.10 (mês 07~12)'!$A299&lt;&gt;"", TEXT('.10 (mês 07~12)'!$D299, "dddd"),"")</f>
        <v>quinta-feira</v>
      </c>
    </row>
    <row r="300" spans="1:4" x14ac:dyDescent="0.25">
      <c r="A300" t="str">
        <f>IF('.9 (mês 01~06)'!$A300&lt;&gt;"", TEXT('.9 (mês 01~06)'!$D300, "dddd"),"")</f>
        <v>quarta-feira</v>
      </c>
      <c r="B300" t="str">
        <f>IF('Ocorrências .9'!$A300&lt;&gt;"", TEXT('Ocorrências .9'!$E300, "dddd"),"")</f>
        <v>quinta-feira</v>
      </c>
      <c r="C300" t="str">
        <f>IF('.10 (mês 01~06)'!$A300&lt;&gt;"", TEXT('.10 (mês 01~06)'!$D300, "dddd"),"")</f>
        <v/>
      </c>
      <c r="D300" t="str">
        <f>IF('.10 (mês 07~12)'!$A300&lt;&gt;"", TEXT('.10 (mês 07~12)'!$D300, "dddd"),"")</f>
        <v>quinta-feira</v>
      </c>
    </row>
    <row r="301" spans="1:4" x14ac:dyDescent="0.25">
      <c r="A301" t="str">
        <f>IF('.9 (mês 01~06)'!$A301&lt;&gt;"", TEXT('.9 (mês 01~06)'!$D301, "dddd"),"")</f>
        <v>quarta-feira</v>
      </c>
      <c r="B301" t="str">
        <f>IF('Ocorrências .9'!$A301&lt;&gt;"", TEXT('Ocorrências .9'!$E301, "dddd"),"")</f>
        <v>sábado</v>
      </c>
      <c r="C301" t="str">
        <f>IF('.10 (mês 01~06)'!$A301&lt;&gt;"", TEXT('.10 (mês 01~06)'!$D301, "dddd"),"")</f>
        <v/>
      </c>
      <c r="D301" t="str">
        <f>IF('.10 (mês 07~12)'!$A301&lt;&gt;"", TEXT('.10 (mês 07~12)'!$D301, "dddd"),"")</f>
        <v>quinta-feira</v>
      </c>
    </row>
    <row r="302" spans="1:4" x14ac:dyDescent="0.25">
      <c r="A302" t="str">
        <f>IF('.9 (mês 01~06)'!$A302&lt;&gt;"", TEXT('.9 (mês 01~06)'!$D302, "dddd"),"")</f>
        <v>quarta-feira</v>
      </c>
      <c r="B302" t="str">
        <f>IF('Ocorrências .9'!$A302&lt;&gt;"", TEXT('Ocorrências .9'!$E302, "dddd"),"")</f>
        <v>sábado</v>
      </c>
      <c r="C302" t="str">
        <f>IF('.10 (mês 01~06)'!$A302&lt;&gt;"", TEXT('.10 (mês 01~06)'!$D302, "dddd"),"")</f>
        <v/>
      </c>
      <c r="D302" t="str">
        <f>IF('.10 (mês 07~12)'!$A302&lt;&gt;"", TEXT('.10 (mês 07~12)'!$D302, "dddd"),"")</f>
        <v>sexta-feira</v>
      </c>
    </row>
    <row r="303" spans="1:4" x14ac:dyDescent="0.25">
      <c r="A303" t="str">
        <f>IF('.9 (mês 01~06)'!$A303&lt;&gt;"", TEXT('.9 (mês 01~06)'!$D303, "dddd"),"")</f>
        <v>quinta-feira</v>
      </c>
      <c r="B303" t="str">
        <f>IF('Ocorrências .9'!$A303&lt;&gt;"", TEXT('Ocorrências .9'!$E303, "dddd"),"")</f>
        <v>sábado</v>
      </c>
      <c r="C303" t="str">
        <f>IF('.10 (mês 01~06)'!$A303&lt;&gt;"", TEXT('.10 (mês 01~06)'!$D303, "dddd"),"")</f>
        <v/>
      </c>
      <c r="D303" t="str">
        <f>IF('.10 (mês 07~12)'!$A303&lt;&gt;"", TEXT('.10 (mês 07~12)'!$D303, "dddd"),"")</f>
        <v>sexta-feira</v>
      </c>
    </row>
    <row r="304" spans="1:4" x14ac:dyDescent="0.25">
      <c r="A304" t="str">
        <f>IF('.9 (mês 01~06)'!$A304&lt;&gt;"", TEXT('.9 (mês 01~06)'!$D304, "dddd"),"")</f>
        <v>quinta-feira</v>
      </c>
      <c r="B304" t="str">
        <f>IF('Ocorrências .9'!$A304&lt;&gt;"", TEXT('Ocorrências .9'!$E304, "dddd"),"")</f>
        <v>sábado</v>
      </c>
      <c r="C304" t="str">
        <f>IF('.10 (mês 01~06)'!$A304&lt;&gt;"", TEXT('.10 (mês 01~06)'!$D304, "dddd"),"")</f>
        <v/>
      </c>
      <c r="D304" t="str">
        <f>IF('.10 (mês 07~12)'!$A304&lt;&gt;"", TEXT('.10 (mês 07~12)'!$D304, "dddd"),"")</f>
        <v>sexta-feira</v>
      </c>
    </row>
    <row r="305" spans="1:4" x14ac:dyDescent="0.25">
      <c r="A305" t="str">
        <f>IF('.9 (mês 01~06)'!$A305&lt;&gt;"", TEXT('.9 (mês 01~06)'!$D305, "dddd"),"")</f>
        <v>quinta-feira</v>
      </c>
      <c r="B305" t="str">
        <f>IF('Ocorrências .9'!$A305&lt;&gt;"", TEXT('Ocorrências .9'!$E305, "dddd"),"")</f>
        <v>terça-feira</v>
      </c>
      <c r="C305" t="str">
        <f>IF('.10 (mês 01~06)'!$A305&lt;&gt;"", TEXT('.10 (mês 01~06)'!$D305, "dddd"),"")</f>
        <v/>
      </c>
      <c r="D305" t="str">
        <f>IF('.10 (mês 07~12)'!$A305&lt;&gt;"", TEXT('.10 (mês 07~12)'!$D305, "dddd"),"")</f>
        <v>sexta-feira</v>
      </c>
    </row>
    <row r="306" spans="1:4" x14ac:dyDescent="0.25">
      <c r="A306" t="str">
        <f>IF('.9 (mês 01~06)'!$A306&lt;&gt;"", TEXT('.9 (mês 01~06)'!$D306, "dddd"),"")</f>
        <v>sexta-feira</v>
      </c>
      <c r="B306" t="str">
        <f>IF('Ocorrências .9'!$A306&lt;&gt;"", TEXT('Ocorrências .9'!$E306, "dddd"),"")</f>
        <v>quinta-feira</v>
      </c>
      <c r="C306" t="str">
        <f>IF('.10 (mês 01~06)'!$A306&lt;&gt;"", TEXT('.10 (mês 01~06)'!$D306, "dddd"),"")</f>
        <v/>
      </c>
      <c r="D306" t="str">
        <f>IF('.10 (mês 07~12)'!$A306&lt;&gt;"", TEXT('.10 (mês 07~12)'!$D306, "dddd"),"")</f>
        <v>sexta-feira</v>
      </c>
    </row>
    <row r="307" spans="1:4" x14ac:dyDescent="0.25">
      <c r="A307" t="str">
        <f>IF('.9 (mês 01~06)'!$A307&lt;&gt;"", TEXT('.9 (mês 01~06)'!$D307, "dddd"),"")</f>
        <v>sexta-feira</v>
      </c>
      <c r="B307" t="str">
        <f>IF('Ocorrências .9'!$A307&lt;&gt;"", TEXT('Ocorrências .9'!$E307, "dddd"),"")</f>
        <v>sexta-feira</v>
      </c>
      <c r="C307" t="str">
        <f>IF('.10 (mês 01~06)'!$A307&lt;&gt;"", TEXT('.10 (mês 01~06)'!$D307, "dddd"),"")</f>
        <v/>
      </c>
      <c r="D307" t="str">
        <f>IF('.10 (mês 07~12)'!$A307&lt;&gt;"", TEXT('.10 (mês 07~12)'!$D307, "dddd"),"")</f>
        <v>sexta-feira</v>
      </c>
    </row>
    <row r="308" spans="1:4" x14ac:dyDescent="0.25">
      <c r="A308" t="str">
        <f>IF('.9 (mês 01~06)'!$A308&lt;&gt;"", TEXT('.9 (mês 01~06)'!$D308, "dddd"),"")</f>
        <v>sábado</v>
      </c>
      <c r="B308" t="str">
        <f>IF('Ocorrências .9'!$A308&lt;&gt;"", TEXT('Ocorrências .9'!$E308, "dddd"),"")</f>
        <v>sábado</v>
      </c>
      <c r="C308" t="str">
        <f>IF('.10 (mês 01~06)'!$A308&lt;&gt;"", TEXT('.10 (mês 01~06)'!$D308, "dddd"),"")</f>
        <v/>
      </c>
      <c r="D308" t="str">
        <f>IF('.10 (mês 07~12)'!$A308&lt;&gt;"", TEXT('.10 (mês 07~12)'!$D308, "dddd"),"")</f>
        <v>sexta-feira</v>
      </c>
    </row>
    <row r="309" spans="1:4" x14ac:dyDescent="0.25">
      <c r="A309" t="str">
        <f>IF('.9 (mês 01~06)'!$A309&lt;&gt;"", TEXT('.9 (mês 01~06)'!$D309, "dddd"),"")</f>
        <v>sábado</v>
      </c>
      <c r="B309" t="str">
        <f>IF('Ocorrências .9'!$A309&lt;&gt;"", TEXT('Ocorrências .9'!$E309, "dddd"),"")</f>
        <v>domingo</v>
      </c>
      <c r="C309" t="str">
        <f>IF('.10 (mês 01~06)'!$A309&lt;&gt;"", TEXT('.10 (mês 01~06)'!$D309, "dddd"),"")</f>
        <v/>
      </c>
      <c r="D309" t="str">
        <f>IF('.10 (mês 07~12)'!$A309&lt;&gt;"", TEXT('.10 (mês 07~12)'!$D309, "dddd"),"")</f>
        <v>sexta-feira</v>
      </c>
    </row>
    <row r="310" spans="1:4" x14ac:dyDescent="0.25">
      <c r="A310" t="str">
        <f>IF('.9 (mês 01~06)'!$A310&lt;&gt;"", TEXT('.9 (mês 01~06)'!$D310, "dddd"),"")</f>
        <v>sábado</v>
      </c>
      <c r="B310" t="str">
        <f>IF('Ocorrências .9'!$A310&lt;&gt;"", TEXT('Ocorrências .9'!$E310, "dddd"),"")</f>
        <v>sábado</v>
      </c>
      <c r="C310" t="str">
        <f>IF('.10 (mês 01~06)'!$A310&lt;&gt;"", TEXT('.10 (mês 01~06)'!$D310, "dddd"),"")</f>
        <v/>
      </c>
      <c r="D310" t="str">
        <f>IF('.10 (mês 07~12)'!$A310&lt;&gt;"", TEXT('.10 (mês 07~12)'!$D310, "dddd"),"")</f>
        <v>sexta-feira</v>
      </c>
    </row>
    <row r="311" spans="1:4" x14ac:dyDescent="0.25">
      <c r="A311" t="str">
        <f>IF('.9 (mês 01~06)'!$A311&lt;&gt;"", TEXT('.9 (mês 01~06)'!$D311, "dddd"),"")</f>
        <v>sábado</v>
      </c>
      <c r="B311" t="str">
        <f>IF('Ocorrências .9'!$A311&lt;&gt;"", TEXT('Ocorrências .9'!$E311, "dddd"),"")</f>
        <v>sábado</v>
      </c>
      <c r="C311" t="str">
        <f>IF('.10 (mês 01~06)'!$A311&lt;&gt;"", TEXT('.10 (mês 01~06)'!$D311, "dddd"),"")</f>
        <v/>
      </c>
      <c r="D311" t="str">
        <f>IF('.10 (mês 07~12)'!$A311&lt;&gt;"", TEXT('.10 (mês 07~12)'!$D311, "dddd"),"")</f>
        <v>sábado</v>
      </c>
    </row>
    <row r="312" spans="1:4" x14ac:dyDescent="0.25">
      <c r="A312" t="str">
        <f>IF('.9 (mês 01~06)'!$A312&lt;&gt;"", TEXT('.9 (mês 01~06)'!$D312, "dddd"),"")</f>
        <v>domingo</v>
      </c>
      <c r="B312" t="str">
        <f>IF('Ocorrências .9'!$A312&lt;&gt;"", TEXT('Ocorrências .9'!$E312, "dddd"),"")</f>
        <v>sábado</v>
      </c>
      <c r="C312" t="str">
        <f>IF('.10 (mês 01~06)'!$A312&lt;&gt;"", TEXT('.10 (mês 01~06)'!$D312, "dddd"),"")</f>
        <v/>
      </c>
      <c r="D312" t="str">
        <f>IF('.10 (mês 07~12)'!$A312&lt;&gt;"", TEXT('.10 (mês 07~12)'!$D312, "dddd"),"")</f>
        <v>domingo</v>
      </c>
    </row>
    <row r="313" spans="1:4" x14ac:dyDescent="0.25">
      <c r="A313" t="str">
        <f>IF('.9 (mês 01~06)'!$A313&lt;&gt;"", TEXT('.9 (mês 01~06)'!$D313, "dddd"),"")</f>
        <v>domingo</v>
      </c>
      <c r="B313" t="str">
        <f>IF('Ocorrências .9'!$A313&lt;&gt;"", TEXT('Ocorrências .9'!$E313, "dddd"),"")</f>
        <v>sábado</v>
      </c>
      <c r="C313" t="str">
        <f>IF('.10 (mês 01~06)'!$A313&lt;&gt;"", TEXT('.10 (mês 01~06)'!$D313, "dddd"),"")</f>
        <v/>
      </c>
      <c r="D313" t="str">
        <f>IF('.10 (mês 07~12)'!$A313&lt;&gt;"", TEXT('.10 (mês 07~12)'!$D313, "dddd"),"")</f>
        <v>domingo</v>
      </c>
    </row>
    <row r="314" spans="1:4" x14ac:dyDescent="0.25">
      <c r="A314" t="str">
        <f>IF('.9 (mês 01~06)'!$A314&lt;&gt;"", TEXT('.9 (mês 01~06)'!$D314, "dddd"),"")</f>
        <v>domingo</v>
      </c>
      <c r="B314" t="str">
        <f>IF('Ocorrências .9'!$A314&lt;&gt;"", TEXT('Ocorrências .9'!$E314, "dddd"),"")</f>
        <v>sábado</v>
      </c>
      <c r="C314" t="str">
        <f>IF('.10 (mês 01~06)'!$A314&lt;&gt;"", TEXT('.10 (mês 01~06)'!$D314, "dddd"),"")</f>
        <v/>
      </c>
      <c r="D314" t="str">
        <f>IF('.10 (mês 07~12)'!$A314&lt;&gt;"", TEXT('.10 (mês 07~12)'!$D314, "dddd"),"")</f>
        <v>domingo</v>
      </c>
    </row>
    <row r="315" spans="1:4" x14ac:dyDescent="0.25">
      <c r="A315" t="str">
        <f>IF('.9 (mês 01~06)'!$A315&lt;&gt;"", TEXT('.9 (mês 01~06)'!$D315, "dddd"),"")</f>
        <v>domingo</v>
      </c>
      <c r="B315" t="str">
        <f>IF('Ocorrências .9'!$A315&lt;&gt;"", TEXT('Ocorrências .9'!$E315, "dddd"),"")</f>
        <v>quarta-feira</v>
      </c>
      <c r="C315" t="str">
        <f>IF('.10 (mês 01~06)'!$A315&lt;&gt;"", TEXT('.10 (mês 01~06)'!$D315, "dddd"),"")</f>
        <v/>
      </c>
      <c r="D315" t="str">
        <f>IF('.10 (mês 07~12)'!$A315&lt;&gt;"", TEXT('.10 (mês 07~12)'!$D315, "dddd"),"")</f>
        <v>domingo</v>
      </c>
    </row>
    <row r="316" spans="1:4" x14ac:dyDescent="0.25">
      <c r="A316" t="str">
        <f>IF('.9 (mês 01~06)'!$A316&lt;&gt;"", TEXT('.9 (mês 01~06)'!$D316, "dddd"),"")</f>
        <v>segunda-feira</v>
      </c>
      <c r="B316" t="str">
        <f>IF('Ocorrências .9'!$A316&lt;&gt;"", TEXT('Ocorrências .9'!$E316, "dddd"),"")</f>
        <v>quarta-feira</v>
      </c>
      <c r="C316" t="str">
        <f>IF('.10 (mês 01~06)'!$A316&lt;&gt;"", TEXT('.10 (mês 01~06)'!$D316, "dddd"),"")</f>
        <v/>
      </c>
      <c r="D316" t="str">
        <f>IF('.10 (mês 07~12)'!$A316&lt;&gt;"", TEXT('.10 (mês 07~12)'!$D316, "dddd"),"")</f>
        <v>segunda-feira</v>
      </c>
    </row>
    <row r="317" spans="1:4" x14ac:dyDescent="0.25">
      <c r="A317" t="str">
        <f>IF('.9 (mês 01~06)'!$A317&lt;&gt;"", TEXT('.9 (mês 01~06)'!$D317, "dddd"),"")</f>
        <v>segunda-feira</v>
      </c>
      <c r="B317" t="str">
        <f>IF('Ocorrências .9'!$A317&lt;&gt;"", TEXT('Ocorrências .9'!$E317, "dddd"),"")</f>
        <v>domingo</v>
      </c>
      <c r="C317" t="str">
        <f>IF('.10 (mês 01~06)'!$A317&lt;&gt;"", TEXT('.10 (mês 01~06)'!$D317, "dddd"),"")</f>
        <v/>
      </c>
      <c r="D317" t="str">
        <f>IF('.10 (mês 07~12)'!$A317&lt;&gt;"", TEXT('.10 (mês 07~12)'!$D317, "dddd"),"")</f>
        <v>segunda-feira</v>
      </c>
    </row>
    <row r="318" spans="1:4" x14ac:dyDescent="0.25">
      <c r="A318" t="str">
        <f>IF('.9 (mês 01~06)'!$A318&lt;&gt;"", TEXT('.9 (mês 01~06)'!$D318, "dddd"),"")</f>
        <v>segunda-feira</v>
      </c>
      <c r="B318" t="str">
        <f>IF('Ocorrências .9'!$A318&lt;&gt;"", TEXT('Ocorrências .9'!$E318, "dddd"),"")</f>
        <v>terça-feira</v>
      </c>
      <c r="C318" t="str">
        <f>IF('.10 (mês 01~06)'!$A318&lt;&gt;"", TEXT('.10 (mês 01~06)'!$D318, "dddd"),"")</f>
        <v/>
      </c>
      <c r="D318" t="str">
        <f>IF('.10 (mês 07~12)'!$A318&lt;&gt;"", TEXT('.10 (mês 07~12)'!$D318, "dddd"),"")</f>
        <v>terça-feira</v>
      </c>
    </row>
    <row r="319" spans="1:4" x14ac:dyDescent="0.25">
      <c r="A319" t="str">
        <f>IF('.9 (mês 01~06)'!$A319&lt;&gt;"", TEXT('.9 (mês 01~06)'!$D319, "dddd"),"")</f>
        <v>segunda-feira</v>
      </c>
      <c r="B319" t="str">
        <f>IF('Ocorrências .9'!$A319&lt;&gt;"", TEXT('Ocorrências .9'!$E319, "dddd"),"")</f>
        <v>terça-feira</v>
      </c>
      <c r="C319" t="str">
        <f>IF('.10 (mês 01~06)'!$A319&lt;&gt;"", TEXT('.10 (mês 01~06)'!$D319, "dddd"),"")</f>
        <v/>
      </c>
      <c r="D319" t="str">
        <f>IF('.10 (mês 07~12)'!$A319&lt;&gt;"", TEXT('.10 (mês 07~12)'!$D319, "dddd"),"")</f>
        <v>terça-feira</v>
      </c>
    </row>
    <row r="320" spans="1:4" x14ac:dyDescent="0.25">
      <c r="A320" t="str">
        <f>IF('.9 (mês 01~06)'!$A320&lt;&gt;"", TEXT('.9 (mês 01~06)'!$D320, "dddd"),"")</f>
        <v>segunda-feira</v>
      </c>
      <c r="B320" t="str">
        <f>IF('Ocorrências .9'!$A320&lt;&gt;"", TEXT('Ocorrências .9'!$E320, "dddd"),"")</f>
        <v>sexta-feira</v>
      </c>
      <c r="C320" t="str">
        <f>IF('.10 (mês 01~06)'!$A320&lt;&gt;"", TEXT('.10 (mês 01~06)'!$D320, "dddd"),"")</f>
        <v/>
      </c>
      <c r="D320" t="str">
        <f>IF('.10 (mês 07~12)'!$A320&lt;&gt;"", TEXT('.10 (mês 07~12)'!$D320, "dddd"),"")</f>
        <v>terça-feira</v>
      </c>
    </row>
    <row r="321" spans="1:4" x14ac:dyDescent="0.25">
      <c r="A321" t="str">
        <f>IF('.9 (mês 01~06)'!$A321&lt;&gt;"", TEXT('.9 (mês 01~06)'!$D321, "dddd"),"")</f>
        <v>segunda-feira</v>
      </c>
      <c r="B321" t="str">
        <f>IF('Ocorrências .9'!$A321&lt;&gt;"", TEXT('Ocorrências .9'!$E321, "dddd"),"")</f>
        <v>domingo</v>
      </c>
      <c r="C321" t="str">
        <f>IF('.10 (mês 01~06)'!$A321&lt;&gt;"", TEXT('.10 (mês 01~06)'!$D321, "dddd"),"")</f>
        <v/>
      </c>
      <c r="D321" t="str">
        <f>IF('.10 (mês 07~12)'!$A321&lt;&gt;"", TEXT('.10 (mês 07~12)'!$D321, "dddd"),"")</f>
        <v>terça-feira</v>
      </c>
    </row>
    <row r="322" spans="1:4" x14ac:dyDescent="0.25">
      <c r="A322" t="str">
        <f>IF('.9 (mês 01~06)'!$A322&lt;&gt;"", TEXT('.9 (mês 01~06)'!$D322, "dddd"),"")</f>
        <v>segunda-feira</v>
      </c>
      <c r="B322" t="str">
        <f>IF('Ocorrências .9'!$A322&lt;&gt;"", TEXT('Ocorrências .9'!$E322, "dddd"),"")</f>
        <v>domingo</v>
      </c>
      <c r="C322" t="str">
        <f>IF('.10 (mês 01~06)'!$A322&lt;&gt;"", TEXT('.10 (mês 01~06)'!$D322, "dddd"),"")</f>
        <v/>
      </c>
      <c r="D322" t="str">
        <f>IF('.10 (mês 07~12)'!$A322&lt;&gt;"", TEXT('.10 (mês 07~12)'!$D322, "dddd"),"")</f>
        <v>quarta-feira</v>
      </c>
    </row>
    <row r="323" spans="1:4" x14ac:dyDescent="0.25">
      <c r="A323" t="str">
        <f>IF('.9 (mês 01~06)'!$A323&lt;&gt;"", TEXT('.9 (mês 01~06)'!$D323, "dddd"),"")</f>
        <v>terça-feira</v>
      </c>
      <c r="B323" t="str">
        <f>IF('Ocorrências .9'!$A323&lt;&gt;"", TEXT('Ocorrências .9'!$E323, "dddd"),"")</f>
        <v>segunda-feira</v>
      </c>
      <c r="C323" t="str">
        <f>IF('.10 (mês 01~06)'!$A323&lt;&gt;"", TEXT('.10 (mês 01~06)'!$D323, "dddd"),"")</f>
        <v/>
      </c>
      <c r="D323" t="str">
        <f>IF('.10 (mês 07~12)'!$A323&lt;&gt;"", TEXT('.10 (mês 07~12)'!$D323, "dddd"),"")</f>
        <v>quarta-feira</v>
      </c>
    </row>
    <row r="324" spans="1:4" x14ac:dyDescent="0.25">
      <c r="A324" t="str">
        <f>IF('.9 (mês 01~06)'!$A324&lt;&gt;"", TEXT('.9 (mês 01~06)'!$D324, "dddd"),"")</f>
        <v>terça-feira</v>
      </c>
      <c r="B324" t="str">
        <f>IF('Ocorrências .9'!$A324&lt;&gt;"", TEXT('Ocorrências .9'!$E324, "dddd"),"")</f>
        <v>segunda-feira</v>
      </c>
      <c r="C324" t="str">
        <f>IF('.10 (mês 01~06)'!$A324&lt;&gt;"", TEXT('.10 (mês 01~06)'!$D324, "dddd"),"")</f>
        <v/>
      </c>
      <c r="D324" t="str">
        <f>IF('.10 (mês 07~12)'!$A324&lt;&gt;"", TEXT('.10 (mês 07~12)'!$D324, "dddd"),"")</f>
        <v>quinta-feira</v>
      </c>
    </row>
    <row r="325" spans="1:4" x14ac:dyDescent="0.25">
      <c r="A325" t="str">
        <f>IF('.9 (mês 01~06)'!$A325&lt;&gt;"", TEXT('.9 (mês 01~06)'!$D325, "dddd"),"")</f>
        <v>terça-feira</v>
      </c>
      <c r="B325" t="str">
        <f>IF('Ocorrências .9'!$A325&lt;&gt;"", TEXT('Ocorrências .9'!$E325, "dddd"),"")</f>
        <v>quarta-feira</v>
      </c>
      <c r="C325" t="str">
        <f>IF('.10 (mês 01~06)'!$A325&lt;&gt;"", TEXT('.10 (mês 01~06)'!$D325, "dddd"),"")</f>
        <v/>
      </c>
      <c r="D325" t="str">
        <f>IF('.10 (mês 07~12)'!$A325&lt;&gt;"", TEXT('.10 (mês 07~12)'!$D325, "dddd"),"")</f>
        <v>quarta-feira</v>
      </c>
    </row>
    <row r="326" spans="1:4" x14ac:dyDescent="0.25">
      <c r="A326" t="str">
        <f>IF('.9 (mês 01~06)'!$A326&lt;&gt;"", TEXT('.9 (mês 01~06)'!$D326, "dddd"),"")</f>
        <v>terça-feira</v>
      </c>
      <c r="B326" t="str">
        <f>IF('Ocorrências .9'!$A326&lt;&gt;"", TEXT('Ocorrências .9'!$E326, "dddd"),"")</f>
        <v>quinta-feira</v>
      </c>
      <c r="C326" t="str">
        <f>IF('.10 (mês 01~06)'!$A326&lt;&gt;"", TEXT('.10 (mês 01~06)'!$D326, "dddd"),"")</f>
        <v/>
      </c>
      <c r="D326" t="str">
        <f>IF('.10 (mês 07~12)'!$A326&lt;&gt;"", TEXT('.10 (mês 07~12)'!$D326, "dddd"),"")</f>
        <v>quarta-feira</v>
      </c>
    </row>
    <row r="327" spans="1:4" x14ac:dyDescent="0.25">
      <c r="A327" t="str">
        <f>IF('.9 (mês 01~06)'!$A327&lt;&gt;"", TEXT('.9 (mês 01~06)'!$D327, "dddd"),"")</f>
        <v>terça-feira</v>
      </c>
      <c r="B327" t="str">
        <f>IF('Ocorrências .9'!$A327&lt;&gt;"", TEXT('Ocorrências .9'!$E327, "dddd"),"")</f>
        <v>quinta-feira</v>
      </c>
      <c r="C327" t="str">
        <f>IF('.10 (mês 01~06)'!$A327&lt;&gt;"", TEXT('.10 (mês 01~06)'!$D327, "dddd"),"")</f>
        <v/>
      </c>
      <c r="D327" t="str">
        <f>IF('.10 (mês 07~12)'!$A327&lt;&gt;"", TEXT('.10 (mês 07~12)'!$D327, "dddd"),"")</f>
        <v>quarta-feira</v>
      </c>
    </row>
    <row r="328" spans="1:4" x14ac:dyDescent="0.25">
      <c r="A328" t="str">
        <f>IF('.9 (mês 01~06)'!$A328&lt;&gt;"", TEXT('.9 (mês 01~06)'!$D328, "dddd"),"")</f>
        <v>quarta-feira</v>
      </c>
      <c r="B328" t="str">
        <f>IF('Ocorrências .9'!$A328&lt;&gt;"", TEXT('Ocorrências .9'!$E328, "dddd"),"")</f>
        <v>sexta-feira</v>
      </c>
      <c r="C328" t="str">
        <f>IF('.10 (mês 01~06)'!$A328&lt;&gt;"", TEXT('.10 (mês 01~06)'!$D328, "dddd"),"")</f>
        <v/>
      </c>
      <c r="D328" t="str">
        <f>IF('.10 (mês 07~12)'!$A328&lt;&gt;"", TEXT('.10 (mês 07~12)'!$D328, "dddd"),"")</f>
        <v>quinta-feira</v>
      </c>
    </row>
    <row r="329" spans="1:4" x14ac:dyDescent="0.25">
      <c r="A329" t="str">
        <f>IF('.9 (mês 01~06)'!$A329&lt;&gt;"", TEXT('.9 (mês 01~06)'!$D329, "dddd"),"")</f>
        <v>quarta-feira</v>
      </c>
      <c r="B329" t="str">
        <f>IF('Ocorrências .9'!$A329&lt;&gt;"", TEXT('Ocorrências .9'!$E329, "dddd"),"")</f>
        <v>quarta-feira</v>
      </c>
      <c r="C329" t="str">
        <f>IF('.10 (mês 01~06)'!$A329&lt;&gt;"", TEXT('.10 (mês 01~06)'!$D329, "dddd"),"")</f>
        <v/>
      </c>
      <c r="D329" t="str">
        <f>IF('.10 (mês 07~12)'!$A329&lt;&gt;"", TEXT('.10 (mês 07~12)'!$D329, "dddd"),"")</f>
        <v>sexta-feira</v>
      </c>
    </row>
    <row r="330" spans="1:4" x14ac:dyDescent="0.25">
      <c r="A330" t="str">
        <f>IF('.9 (mês 01~06)'!$A330&lt;&gt;"", TEXT('.9 (mês 01~06)'!$D330, "dddd"),"")</f>
        <v>quarta-feira</v>
      </c>
      <c r="B330" t="str">
        <f>IF('Ocorrências .9'!$A330&lt;&gt;"", TEXT('Ocorrências .9'!$E330, "dddd"),"")</f>
        <v>sábado</v>
      </c>
      <c r="C330" t="str">
        <f>IF('.10 (mês 01~06)'!$A330&lt;&gt;"", TEXT('.10 (mês 01~06)'!$D330, "dddd"),"")</f>
        <v/>
      </c>
      <c r="D330" t="str">
        <f>IF('.10 (mês 07~12)'!$A330&lt;&gt;"", TEXT('.10 (mês 07~12)'!$D330, "dddd"),"")</f>
        <v>sábado</v>
      </c>
    </row>
    <row r="331" spans="1:4" x14ac:dyDescent="0.25">
      <c r="A331" t="str">
        <f>IF('.9 (mês 01~06)'!$A331&lt;&gt;"", TEXT('.9 (mês 01~06)'!$D331, "dddd"),"")</f>
        <v>quarta-feira</v>
      </c>
      <c r="B331" t="str">
        <f>IF('Ocorrências .9'!$A331&lt;&gt;"", TEXT('Ocorrências .9'!$E331, "dddd"),"")</f>
        <v>segunda-feira</v>
      </c>
      <c r="C331" t="str">
        <f>IF('.10 (mês 01~06)'!$A331&lt;&gt;"", TEXT('.10 (mês 01~06)'!$D331, "dddd"),"")</f>
        <v/>
      </c>
      <c r="D331" t="str">
        <f>IF('.10 (mês 07~12)'!$A331&lt;&gt;"", TEXT('.10 (mês 07~12)'!$D331, "dddd"),"")</f>
        <v>sábado</v>
      </c>
    </row>
    <row r="332" spans="1:4" x14ac:dyDescent="0.25">
      <c r="A332" t="str">
        <f>IF('.9 (mês 01~06)'!$A332&lt;&gt;"", TEXT('.9 (mês 01~06)'!$D332, "dddd"),"")</f>
        <v>quarta-feira</v>
      </c>
      <c r="B332" t="str">
        <f>IF('Ocorrências .9'!$A332&lt;&gt;"", TEXT('Ocorrências .9'!$E332, "dddd"),"")</f>
        <v>terça-feira</v>
      </c>
      <c r="C332" t="str">
        <f>IF('.10 (mês 01~06)'!$A332&lt;&gt;"", TEXT('.10 (mês 01~06)'!$D332, "dddd"),"")</f>
        <v/>
      </c>
      <c r="D332" t="str">
        <f>IF('.10 (mês 07~12)'!$A332&lt;&gt;"", TEXT('.10 (mês 07~12)'!$D332, "dddd"),"")</f>
        <v>sábado</v>
      </c>
    </row>
    <row r="333" spans="1:4" x14ac:dyDescent="0.25">
      <c r="A333" t="str">
        <f>IF('.9 (mês 01~06)'!$A333&lt;&gt;"", TEXT('.9 (mês 01~06)'!$D333, "dddd"),"")</f>
        <v>quinta-feira</v>
      </c>
      <c r="B333" t="str">
        <f>IF('Ocorrências .9'!$A333&lt;&gt;"", TEXT('Ocorrências .9'!$E333, "dddd"),"")</f>
        <v>segunda-feira</v>
      </c>
      <c r="C333" t="str">
        <f>IF('.10 (mês 01~06)'!$A333&lt;&gt;"", TEXT('.10 (mês 01~06)'!$D333, "dddd"),"")</f>
        <v/>
      </c>
      <c r="D333" t="str">
        <f>IF('.10 (mês 07~12)'!$A333&lt;&gt;"", TEXT('.10 (mês 07~12)'!$D333, "dddd"),"")</f>
        <v>sábado</v>
      </c>
    </row>
    <row r="334" spans="1:4" x14ac:dyDescent="0.25">
      <c r="A334" t="str">
        <f>IF('.9 (mês 01~06)'!$A334&lt;&gt;"", TEXT('.9 (mês 01~06)'!$D334, "dddd"),"")</f>
        <v>quinta-feira</v>
      </c>
      <c r="B334" t="str">
        <f>IF('Ocorrências .9'!$A334&lt;&gt;"", TEXT('Ocorrências .9'!$E334, "dddd"),"")</f>
        <v>quarta-feira</v>
      </c>
      <c r="C334" t="str">
        <f>IF('.10 (mês 01~06)'!$A334&lt;&gt;"", TEXT('.10 (mês 01~06)'!$D334, "dddd"),"")</f>
        <v/>
      </c>
      <c r="D334" t="str">
        <f>IF('.10 (mês 07~12)'!$A334&lt;&gt;"", TEXT('.10 (mês 07~12)'!$D334, "dddd"),"")</f>
        <v>domingo</v>
      </c>
    </row>
    <row r="335" spans="1:4" x14ac:dyDescent="0.25">
      <c r="A335" t="str">
        <f>IF('.9 (mês 01~06)'!$A335&lt;&gt;"", TEXT('.9 (mês 01~06)'!$D335, "dddd"),"")</f>
        <v>quinta-feira</v>
      </c>
      <c r="B335" t="str">
        <f>IF('Ocorrências .9'!$A335&lt;&gt;"", TEXT('Ocorrências .9'!$E335, "dddd"),"")</f>
        <v>sábado</v>
      </c>
      <c r="C335" t="str">
        <f>IF('.10 (mês 01~06)'!$A335&lt;&gt;"", TEXT('.10 (mês 01~06)'!$D335, "dddd"),"")</f>
        <v/>
      </c>
      <c r="D335" t="str">
        <f>IF('.10 (mês 07~12)'!$A335&lt;&gt;"", TEXT('.10 (mês 07~12)'!$D335, "dddd"),"")</f>
        <v>domingo</v>
      </c>
    </row>
    <row r="336" spans="1:4" x14ac:dyDescent="0.25">
      <c r="A336" t="str">
        <f>IF('.9 (mês 01~06)'!$A336&lt;&gt;"", TEXT('.9 (mês 01~06)'!$D336, "dddd"),"")</f>
        <v>quinta-feira</v>
      </c>
      <c r="B336" t="str">
        <f>IF('Ocorrências .9'!$A336&lt;&gt;"", TEXT('Ocorrências .9'!$E336, "dddd"),"")</f>
        <v>domingo</v>
      </c>
      <c r="C336" t="str">
        <f>IF('.10 (mês 01~06)'!$A336&lt;&gt;"", TEXT('.10 (mês 01~06)'!$D336, "dddd"),"")</f>
        <v/>
      </c>
      <c r="D336" t="str">
        <f>IF('.10 (mês 07~12)'!$A336&lt;&gt;"", TEXT('.10 (mês 07~12)'!$D336, "dddd"),"")</f>
        <v>domingo</v>
      </c>
    </row>
    <row r="337" spans="1:4" x14ac:dyDescent="0.25">
      <c r="A337" t="str">
        <f>IF('.9 (mês 01~06)'!$A337&lt;&gt;"", TEXT('.9 (mês 01~06)'!$D337, "dddd"),"")</f>
        <v>quinta-feira</v>
      </c>
      <c r="B337" t="str">
        <f>IF('Ocorrências .9'!$A337&lt;&gt;"", TEXT('Ocorrências .9'!$E337, "dddd"),"")</f>
        <v>quinta-feira</v>
      </c>
      <c r="C337" t="str">
        <f>IF('.10 (mês 01~06)'!$A337&lt;&gt;"", TEXT('.10 (mês 01~06)'!$D337, "dddd"),"")</f>
        <v/>
      </c>
      <c r="D337" t="str">
        <f>IF('.10 (mês 07~12)'!$A337&lt;&gt;"", TEXT('.10 (mês 07~12)'!$D337, "dddd"),"")</f>
        <v>segunda-feira</v>
      </c>
    </row>
    <row r="338" spans="1:4" x14ac:dyDescent="0.25">
      <c r="A338" t="str">
        <f>IF('.9 (mês 01~06)'!$A338&lt;&gt;"", TEXT('.9 (mês 01~06)'!$D338, "dddd"),"")</f>
        <v>sexta-feira</v>
      </c>
      <c r="B338" t="str">
        <f>IF('Ocorrências .9'!$A338&lt;&gt;"", TEXT('Ocorrências .9'!$E338, "dddd"),"")</f>
        <v>segunda-feira</v>
      </c>
      <c r="C338" t="str">
        <f>IF('.10 (mês 01~06)'!$A338&lt;&gt;"", TEXT('.10 (mês 01~06)'!$D338, "dddd"),"")</f>
        <v/>
      </c>
      <c r="D338" t="str">
        <f>IF('.10 (mês 07~12)'!$A338&lt;&gt;"", TEXT('.10 (mês 07~12)'!$D338, "dddd"),"")</f>
        <v>segunda-feira</v>
      </c>
    </row>
    <row r="339" spans="1:4" x14ac:dyDescent="0.25">
      <c r="A339" t="str">
        <f>IF('.9 (mês 01~06)'!$A339&lt;&gt;"", TEXT('.9 (mês 01~06)'!$D339, "dddd"),"")</f>
        <v>sexta-feira</v>
      </c>
      <c r="B339" t="str">
        <f>IF('Ocorrências .9'!$A339&lt;&gt;"", TEXT('Ocorrências .9'!$E339, "dddd"),"")</f>
        <v>segunda-feira</v>
      </c>
      <c r="C339" t="str">
        <f>IF('.10 (mês 01~06)'!$A339&lt;&gt;"", TEXT('.10 (mês 01~06)'!$D339, "dddd"),"")</f>
        <v/>
      </c>
      <c r="D339" t="str">
        <f>IF('.10 (mês 07~12)'!$A339&lt;&gt;"", TEXT('.10 (mês 07~12)'!$D339, "dddd"),"")</f>
        <v>segunda-feira</v>
      </c>
    </row>
    <row r="340" spans="1:4" x14ac:dyDescent="0.25">
      <c r="A340" t="str">
        <f>IF('.9 (mês 01~06)'!$A340&lt;&gt;"", TEXT('.9 (mês 01~06)'!$D340, "dddd"),"")</f>
        <v>sexta-feira</v>
      </c>
      <c r="B340" t="str">
        <f>IF('Ocorrências .9'!$A340&lt;&gt;"", TEXT('Ocorrências .9'!$E340, "dddd"),"")</f>
        <v>segunda-feira</v>
      </c>
      <c r="C340" t="str">
        <f>IF('.10 (mês 01~06)'!$A340&lt;&gt;"", TEXT('.10 (mês 01~06)'!$D340, "dddd"),"")</f>
        <v/>
      </c>
      <c r="D340" t="str">
        <f>IF('.10 (mês 07~12)'!$A340&lt;&gt;"", TEXT('.10 (mês 07~12)'!$D340, "dddd"),"")</f>
        <v>segunda-feira</v>
      </c>
    </row>
    <row r="341" spans="1:4" x14ac:dyDescent="0.25">
      <c r="A341" t="str">
        <f>IF('.9 (mês 01~06)'!$A341&lt;&gt;"", TEXT('.9 (mês 01~06)'!$D341, "dddd"),"")</f>
        <v>sexta-feira</v>
      </c>
      <c r="B341" t="str">
        <f>IF('Ocorrências .9'!$A341&lt;&gt;"", TEXT('Ocorrências .9'!$E341, "dddd"),"")</f>
        <v>sábado</v>
      </c>
      <c r="C341" t="str">
        <f>IF('.10 (mês 01~06)'!$A341&lt;&gt;"", TEXT('.10 (mês 01~06)'!$D341, "dddd"),"")</f>
        <v/>
      </c>
      <c r="D341" t="str">
        <f>IF('.10 (mês 07~12)'!$A341&lt;&gt;"", TEXT('.10 (mês 07~12)'!$D341, "dddd"),"")</f>
        <v>segunda-feira</v>
      </c>
    </row>
    <row r="342" spans="1:4" x14ac:dyDescent="0.25">
      <c r="A342" t="str">
        <f>IF('.9 (mês 01~06)'!$A342&lt;&gt;"", TEXT('.9 (mês 01~06)'!$D342, "dddd"),"")</f>
        <v>sábado</v>
      </c>
      <c r="B342" t="str">
        <f>IF('Ocorrências .9'!$A342&lt;&gt;"", TEXT('Ocorrências .9'!$E342, "dddd"),"")</f>
        <v>domingo</v>
      </c>
      <c r="C342" t="str">
        <f>IF('.10 (mês 01~06)'!$A342&lt;&gt;"", TEXT('.10 (mês 01~06)'!$D342, "dddd"),"")</f>
        <v/>
      </c>
      <c r="D342" t="str">
        <f>IF('.10 (mês 07~12)'!$A342&lt;&gt;"", TEXT('.10 (mês 07~12)'!$D342, "dddd"),"")</f>
        <v>terça-feira</v>
      </c>
    </row>
    <row r="343" spans="1:4" x14ac:dyDescent="0.25">
      <c r="A343" t="str">
        <f>IF('.9 (mês 01~06)'!$A343&lt;&gt;"", TEXT('.9 (mês 01~06)'!$D343, "dddd"),"")</f>
        <v>sábado</v>
      </c>
      <c r="B343" t="str">
        <f>IF('Ocorrências .9'!$A343&lt;&gt;"", TEXT('Ocorrências .9'!$E343, "dddd"),"")</f>
        <v>quarta-feira</v>
      </c>
      <c r="C343" t="str">
        <f>IF('.10 (mês 01~06)'!$A343&lt;&gt;"", TEXT('.10 (mês 01~06)'!$D343, "dddd"),"")</f>
        <v/>
      </c>
      <c r="D343" t="str">
        <f>IF('.10 (mês 07~12)'!$A343&lt;&gt;"", TEXT('.10 (mês 07~12)'!$D343, "dddd"),"")</f>
        <v>terça-feira</v>
      </c>
    </row>
    <row r="344" spans="1:4" x14ac:dyDescent="0.25">
      <c r="A344" t="str">
        <f>IF('.9 (mês 01~06)'!$A344&lt;&gt;"", TEXT('.9 (mês 01~06)'!$D344, "dddd"),"")</f>
        <v>domingo</v>
      </c>
      <c r="B344" t="str">
        <f>IF('Ocorrências .9'!$A344&lt;&gt;"", TEXT('Ocorrências .9'!$E344, "dddd"),"")</f>
        <v>quarta-feira</v>
      </c>
      <c r="C344" t="str">
        <f>IF('.10 (mês 01~06)'!$A344&lt;&gt;"", TEXT('.10 (mês 01~06)'!$D344, "dddd"),"")</f>
        <v/>
      </c>
      <c r="D344" t="str">
        <f>IF('.10 (mês 07~12)'!$A344&lt;&gt;"", TEXT('.10 (mês 07~12)'!$D344, "dddd"),"")</f>
        <v>quarta-feira</v>
      </c>
    </row>
    <row r="345" spans="1:4" x14ac:dyDescent="0.25">
      <c r="A345" t="str">
        <f>IF('.9 (mês 01~06)'!$A345&lt;&gt;"", TEXT('.9 (mês 01~06)'!$D345, "dddd"),"")</f>
        <v>segunda-feira</v>
      </c>
      <c r="B345" t="str">
        <f>IF('Ocorrências .9'!$A345&lt;&gt;"", TEXT('Ocorrências .9'!$E345, "dddd"),"")</f>
        <v>terça-feira</v>
      </c>
      <c r="C345" t="str">
        <f>IF('.10 (mês 01~06)'!$A345&lt;&gt;"", TEXT('.10 (mês 01~06)'!$D345, "dddd"),"")</f>
        <v/>
      </c>
      <c r="D345" t="str">
        <f>IF('.10 (mês 07~12)'!$A345&lt;&gt;"", TEXT('.10 (mês 07~12)'!$D345, "dddd"),"")</f>
        <v>quinta-feira</v>
      </c>
    </row>
    <row r="346" spans="1:4" x14ac:dyDescent="0.25">
      <c r="A346" t="str">
        <f>IF('.9 (mês 01~06)'!$A346&lt;&gt;"", TEXT('.9 (mês 01~06)'!$D346, "dddd"),"")</f>
        <v>segunda-feira</v>
      </c>
      <c r="B346" t="str">
        <f>IF('Ocorrências .9'!$A346&lt;&gt;"", TEXT('Ocorrências .9'!$E346, "dddd"),"")</f>
        <v>sexta-feira</v>
      </c>
      <c r="C346" t="str">
        <f>IF('.10 (mês 01~06)'!$A346&lt;&gt;"", TEXT('.10 (mês 01~06)'!$D346, "dddd"),"")</f>
        <v/>
      </c>
      <c r="D346" t="str">
        <f>IF('.10 (mês 07~12)'!$A346&lt;&gt;"", TEXT('.10 (mês 07~12)'!$D346, "dddd"),"")</f>
        <v>quinta-feira</v>
      </c>
    </row>
    <row r="347" spans="1:4" x14ac:dyDescent="0.25">
      <c r="A347" t="str">
        <f>IF('.9 (mês 01~06)'!$A347&lt;&gt;"", TEXT('.9 (mês 01~06)'!$D347, "dddd"),"")</f>
        <v>terça-feira</v>
      </c>
      <c r="B347" t="str">
        <f>IF('Ocorrências .9'!$A347&lt;&gt;"", TEXT('Ocorrências .9'!$E347, "dddd"),"")</f>
        <v>domingo</v>
      </c>
      <c r="C347" t="str">
        <f>IF('.10 (mês 01~06)'!$A347&lt;&gt;"", TEXT('.10 (mês 01~06)'!$D347, "dddd"),"")</f>
        <v/>
      </c>
      <c r="D347" t="str">
        <f>IF('.10 (mês 07~12)'!$A347&lt;&gt;"", TEXT('.10 (mês 07~12)'!$D347, "dddd"),"")</f>
        <v>quinta-feira</v>
      </c>
    </row>
    <row r="348" spans="1:4" x14ac:dyDescent="0.25">
      <c r="A348" t="str">
        <f>IF('.9 (mês 01~06)'!$A348&lt;&gt;"", TEXT('.9 (mês 01~06)'!$D348, "dddd"),"")</f>
        <v>terça-feira</v>
      </c>
      <c r="B348" t="str">
        <f>IF('Ocorrências .9'!$A348&lt;&gt;"", TEXT('Ocorrências .9'!$E348, "dddd"),"")</f>
        <v>terça-feira</v>
      </c>
      <c r="C348" t="str">
        <f>IF('.10 (mês 01~06)'!$A348&lt;&gt;"", TEXT('.10 (mês 01~06)'!$D348, "dddd"),"")</f>
        <v/>
      </c>
      <c r="D348" t="str">
        <f>IF('.10 (mês 07~12)'!$A348&lt;&gt;"", TEXT('.10 (mês 07~12)'!$D348, "dddd"),"")</f>
        <v>sexta-feira</v>
      </c>
    </row>
    <row r="349" spans="1:4" x14ac:dyDescent="0.25">
      <c r="A349" t="str">
        <f>IF('.9 (mês 01~06)'!$A349&lt;&gt;"", TEXT('.9 (mês 01~06)'!$D349, "dddd"),"")</f>
        <v>terça-feira</v>
      </c>
      <c r="B349" t="str">
        <f>IF('Ocorrências .9'!$A349&lt;&gt;"", TEXT('Ocorrências .9'!$E349, "dddd"),"")</f>
        <v>domingo</v>
      </c>
      <c r="C349" t="str">
        <f>IF('.10 (mês 01~06)'!$A349&lt;&gt;"", TEXT('.10 (mês 01~06)'!$D349, "dddd"),"")</f>
        <v/>
      </c>
      <c r="D349" t="str">
        <f>IF('.10 (mês 07~12)'!$A349&lt;&gt;"", TEXT('.10 (mês 07~12)'!$D349, "dddd"),"")</f>
        <v>sexta-feira</v>
      </c>
    </row>
    <row r="350" spans="1:4" x14ac:dyDescent="0.25">
      <c r="A350" t="str">
        <f>IF('.9 (mês 01~06)'!$A350&lt;&gt;"", TEXT('.9 (mês 01~06)'!$D350, "dddd"),"")</f>
        <v>terça-feira</v>
      </c>
      <c r="B350" t="str">
        <f>IF('Ocorrências .9'!$A350&lt;&gt;"", TEXT('Ocorrências .9'!$E350, "dddd"),"")</f>
        <v>sexta-feira</v>
      </c>
      <c r="C350" t="str">
        <f>IF('.10 (mês 01~06)'!$A350&lt;&gt;"", TEXT('.10 (mês 01~06)'!$D350, "dddd"),"")</f>
        <v/>
      </c>
      <c r="D350" t="str">
        <f>IF('.10 (mês 07~12)'!$A350&lt;&gt;"", TEXT('.10 (mês 07~12)'!$D350, "dddd"),"")</f>
        <v>sexta-feira</v>
      </c>
    </row>
    <row r="351" spans="1:4" x14ac:dyDescent="0.25">
      <c r="A351" t="str">
        <f>IF('.9 (mês 01~06)'!$A351&lt;&gt;"", TEXT('.9 (mês 01~06)'!$D351, "dddd"),"")</f>
        <v>terça-feira</v>
      </c>
      <c r="B351" t="str">
        <f>IF('Ocorrências .9'!$A351&lt;&gt;"", TEXT('Ocorrências .9'!$E351, "dddd"),"")</f>
        <v>quarta-feira</v>
      </c>
      <c r="C351" t="str">
        <f>IF('.10 (mês 01~06)'!$A351&lt;&gt;"", TEXT('.10 (mês 01~06)'!$D351, "dddd"),"")</f>
        <v/>
      </c>
      <c r="D351" t="str">
        <f>IF('.10 (mês 07~12)'!$A351&lt;&gt;"", TEXT('.10 (mês 07~12)'!$D351, "dddd"),"")</f>
        <v>sexta-feira</v>
      </c>
    </row>
    <row r="352" spans="1:4" x14ac:dyDescent="0.25">
      <c r="A352" t="str">
        <f>IF('.9 (mês 01~06)'!$A352&lt;&gt;"", TEXT('.9 (mês 01~06)'!$D352, "dddd"),"")</f>
        <v>terça-feira</v>
      </c>
      <c r="B352" t="str">
        <f>IF('Ocorrências .9'!$A352&lt;&gt;"", TEXT('Ocorrências .9'!$E352, "dddd"),"")</f>
        <v>sexta-feira</v>
      </c>
      <c r="C352" t="str">
        <f>IF('.10 (mês 01~06)'!$A352&lt;&gt;"", TEXT('.10 (mês 01~06)'!$D352, "dddd"),"")</f>
        <v/>
      </c>
      <c r="D352" t="str">
        <f>IF('.10 (mês 07~12)'!$A352&lt;&gt;"", TEXT('.10 (mês 07~12)'!$D352, "dddd"),"")</f>
        <v>sexta-feira</v>
      </c>
    </row>
    <row r="353" spans="1:4" x14ac:dyDescent="0.25">
      <c r="A353" t="str">
        <f>IF('.9 (mês 01~06)'!$A353&lt;&gt;"", TEXT('.9 (mês 01~06)'!$D353, "dddd"),"")</f>
        <v>quarta-feira</v>
      </c>
      <c r="B353" t="str">
        <f>IF('Ocorrências .9'!$A353&lt;&gt;"", TEXT('Ocorrências .9'!$E353, "dddd"),"")</f>
        <v>terça-feira</v>
      </c>
      <c r="C353" t="str">
        <f>IF('.10 (mês 01~06)'!$A353&lt;&gt;"", TEXT('.10 (mês 01~06)'!$D353, "dddd"),"")</f>
        <v/>
      </c>
      <c r="D353" t="str">
        <f>IF('.10 (mês 07~12)'!$A353&lt;&gt;"", TEXT('.10 (mês 07~12)'!$D353, "dddd"),"")</f>
        <v>sexta-feira</v>
      </c>
    </row>
    <row r="354" spans="1:4" x14ac:dyDescent="0.25">
      <c r="A354" t="str">
        <f>IF('.9 (mês 01~06)'!$A354&lt;&gt;"", TEXT('.9 (mês 01~06)'!$D354, "dddd"),"")</f>
        <v>quarta-feira</v>
      </c>
      <c r="B354" t="str">
        <f>IF('Ocorrências .9'!$A354&lt;&gt;"", TEXT('Ocorrências .9'!$E354, "dddd"),"")</f>
        <v>terça-feira</v>
      </c>
      <c r="C354" t="str">
        <f>IF('.10 (mês 01~06)'!$A354&lt;&gt;"", TEXT('.10 (mês 01~06)'!$D354, "dddd"),"")</f>
        <v/>
      </c>
      <c r="D354" t="str">
        <f>IF('.10 (mês 07~12)'!$A354&lt;&gt;"", TEXT('.10 (mês 07~12)'!$D354, "dddd"),"")</f>
        <v>sábado</v>
      </c>
    </row>
    <row r="355" spans="1:4" x14ac:dyDescent="0.25">
      <c r="A355" t="str">
        <f>IF('.9 (mês 01~06)'!$A355&lt;&gt;"", TEXT('.9 (mês 01~06)'!$D355, "dddd"),"")</f>
        <v>quinta-feira</v>
      </c>
      <c r="B355" t="str">
        <f>IF('Ocorrências .9'!$A355&lt;&gt;"", TEXT('Ocorrências .9'!$E355, "dddd"),"")</f>
        <v>terça-feira</v>
      </c>
      <c r="C355" t="str">
        <f>IF('.10 (mês 01~06)'!$A355&lt;&gt;"", TEXT('.10 (mês 01~06)'!$D355, "dddd"),"")</f>
        <v/>
      </c>
      <c r="D355" t="str">
        <f>IF('.10 (mês 07~12)'!$A355&lt;&gt;"", TEXT('.10 (mês 07~12)'!$D355, "dddd"),"")</f>
        <v>domingo</v>
      </c>
    </row>
    <row r="356" spans="1:4" x14ac:dyDescent="0.25">
      <c r="A356" t="str">
        <f>IF('.9 (mês 01~06)'!$A356&lt;&gt;"", TEXT('.9 (mês 01~06)'!$D356, "dddd"),"")</f>
        <v>sexta-feira</v>
      </c>
      <c r="B356" t="str">
        <f>IF('Ocorrências .9'!$A356&lt;&gt;"", TEXT('Ocorrências .9'!$E356, "dddd"),"")</f>
        <v>quinta-feira</v>
      </c>
      <c r="C356" t="str">
        <f>IF('.10 (mês 01~06)'!$A356&lt;&gt;"", TEXT('.10 (mês 01~06)'!$D356, "dddd"),"")</f>
        <v/>
      </c>
      <c r="D356" t="str">
        <f>IF('.10 (mês 07~12)'!$A356&lt;&gt;"", TEXT('.10 (mês 07~12)'!$D356, "dddd"),"")</f>
        <v>domingo</v>
      </c>
    </row>
    <row r="357" spans="1:4" x14ac:dyDescent="0.25">
      <c r="A357" t="str">
        <f>IF('.9 (mês 01~06)'!$A357&lt;&gt;"", TEXT('.9 (mês 01~06)'!$D357, "dddd"),"")</f>
        <v>sexta-feira</v>
      </c>
      <c r="B357" t="str">
        <f>IF('Ocorrências .9'!$A357&lt;&gt;"", TEXT('Ocorrências .9'!$E357, "dddd"),"")</f>
        <v>quinta-feira</v>
      </c>
      <c r="C357" t="str">
        <f>IF('.10 (mês 01~06)'!$A357&lt;&gt;"", TEXT('.10 (mês 01~06)'!$D357, "dddd"),"")</f>
        <v/>
      </c>
      <c r="D357" t="str">
        <f>IF('.10 (mês 07~12)'!$A357&lt;&gt;"", TEXT('.10 (mês 07~12)'!$D357, "dddd"),"")</f>
        <v>domingo</v>
      </c>
    </row>
    <row r="358" spans="1:4" x14ac:dyDescent="0.25">
      <c r="A358" t="str">
        <f>IF('.9 (mês 01~06)'!$A358&lt;&gt;"", TEXT('.9 (mês 01~06)'!$D358, "dddd"),"")</f>
        <v>sexta-feira</v>
      </c>
      <c r="B358" t="str">
        <f>IF('Ocorrências .9'!$A358&lt;&gt;"", TEXT('Ocorrências .9'!$E358, "dddd"),"")</f>
        <v>terça-feira</v>
      </c>
      <c r="C358" t="str">
        <f>IF('.10 (mês 01~06)'!$A358&lt;&gt;"", TEXT('.10 (mês 01~06)'!$D358, "dddd"),"")</f>
        <v/>
      </c>
      <c r="D358" t="str">
        <f>IF('.10 (mês 07~12)'!$A358&lt;&gt;"", TEXT('.10 (mês 07~12)'!$D358, "dddd"),"")</f>
        <v>domingo</v>
      </c>
    </row>
    <row r="359" spans="1:4" x14ac:dyDescent="0.25">
      <c r="A359" t="str">
        <f>IF('.9 (mês 01~06)'!$A359&lt;&gt;"", TEXT('.9 (mês 01~06)'!$D359, "dddd"),"")</f>
        <v>sábado</v>
      </c>
      <c r="B359" t="str">
        <f>IF('Ocorrências .9'!$A359&lt;&gt;"", TEXT('Ocorrências .9'!$E359, "dddd"),"")</f>
        <v>quinta-feira</v>
      </c>
      <c r="C359" t="str">
        <f>IF('.10 (mês 01~06)'!$A359&lt;&gt;"", TEXT('.10 (mês 01~06)'!$D359, "dddd"),"")</f>
        <v/>
      </c>
      <c r="D359" t="str">
        <f>IF('.10 (mês 07~12)'!$A359&lt;&gt;"", TEXT('.10 (mês 07~12)'!$D359, "dddd"),"")</f>
        <v>segunda-feira</v>
      </c>
    </row>
    <row r="360" spans="1:4" x14ac:dyDescent="0.25">
      <c r="A360" t="str">
        <f>IF('.9 (mês 01~06)'!$A360&lt;&gt;"", TEXT('.9 (mês 01~06)'!$D360, "dddd"),"")</f>
        <v>domingo</v>
      </c>
      <c r="B360" t="str">
        <f>IF('Ocorrências .9'!$A360&lt;&gt;"", TEXT('Ocorrências .9'!$E360, "dddd"),"")</f>
        <v>domingo</v>
      </c>
      <c r="C360" t="str">
        <f>IF('.10 (mês 01~06)'!$A360&lt;&gt;"", TEXT('.10 (mês 01~06)'!$D360, "dddd"),"")</f>
        <v/>
      </c>
      <c r="D360" t="str">
        <f>IF('.10 (mês 07~12)'!$A360&lt;&gt;"", TEXT('.10 (mês 07~12)'!$D360, "dddd"),"")</f>
        <v>segunda-feira</v>
      </c>
    </row>
    <row r="361" spans="1:4" x14ac:dyDescent="0.25">
      <c r="A361" t="str">
        <f>IF('.9 (mês 01~06)'!$A361&lt;&gt;"", TEXT('.9 (mês 01~06)'!$D361, "dddd"),"")</f>
        <v>domingo</v>
      </c>
      <c r="B361" t="str">
        <f>IF('Ocorrências .9'!$A361&lt;&gt;"", TEXT('Ocorrências .9'!$E361, "dddd"),"")</f>
        <v>domingo</v>
      </c>
      <c r="C361" t="str">
        <f>IF('.10 (mês 01~06)'!$A361&lt;&gt;"", TEXT('.10 (mês 01~06)'!$D361, "dddd"),"")</f>
        <v/>
      </c>
      <c r="D361" t="str">
        <f>IF('.10 (mês 07~12)'!$A361&lt;&gt;"", TEXT('.10 (mês 07~12)'!$D361, "dddd"),"")</f>
        <v>segunda-feira</v>
      </c>
    </row>
    <row r="362" spans="1:4" x14ac:dyDescent="0.25">
      <c r="A362" t="str">
        <f>IF('.9 (mês 01~06)'!$A362&lt;&gt;"", TEXT('.9 (mês 01~06)'!$D362, "dddd"),"")</f>
        <v>domingo</v>
      </c>
      <c r="B362" t="str">
        <f>IF('Ocorrências .9'!$A362&lt;&gt;"", TEXT('Ocorrências .9'!$E362, "dddd"),"")</f>
        <v>terça-feira</v>
      </c>
      <c r="C362" t="str">
        <f>IF('.10 (mês 01~06)'!$A362&lt;&gt;"", TEXT('.10 (mês 01~06)'!$D362, "dddd"),"")</f>
        <v/>
      </c>
      <c r="D362" t="str">
        <f>IF('.10 (mês 07~12)'!$A362&lt;&gt;"", TEXT('.10 (mês 07~12)'!$D362, "dddd"),"")</f>
        <v>terça-feira</v>
      </c>
    </row>
    <row r="363" spans="1:4" x14ac:dyDescent="0.25">
      <c r="A363" t="str">
        <f>IF('.9 (mês 01~06)'!$A363&lt;&gt;"", TEXT('.9 (mês 01~06)'!$D363, "dddd"),"")</f>
        <v>segunda-feira</v>
      </c>
      <c r="B363" t="str">
        <f>IF('Ocorrências .9'!$A363&lt;&gt;"", TEXT('Ocorrências .9'!$E363, "dddd"),"")</f>
        <v>quinta-feira</v>
      </c>
      <c r="C363" t="str">
        <f>IF('.10 (mês 01~06)'!$A363&lt;&gt;"", TEXT('.10 (mês 01~06)'!$D363, "dddd"),"")</f>
        <v/>
      </c>
      <c r="D363" t="str">
        <f>IF('.10 (mês 07~12)'!$A363&lt;&gt;"", TEXT('.10 (mês 07~12)'!$D363, "dddd"),"")</f>
        <v>terça-feira</v>
      </c>
    </row>
    <row r="364" spans="1:4" x14ac:dyDescent="0.25">
      <c r="A364" t="str">
        <f>IF('.9 (mês 01~06)'!$A364&lt;&gt;"", TEXT('.9 (mês 01~06)'!$D364, "dddd"),"")</f>
        <v>segunda-feira</v>
      </c>
      <c r="B364" t="str">
        <f>IF('Ocorrências .9'!$A364&lt;&gt;"", TEXT('Ocorrências .9'!$E364, "dddd"),"")</f>
        <v>sábado</v>
      </c>
      <c r="C364" t="str">
        <f>IF('.10 (mês 01~06)'!$A364&lt;&gt;"", TEXT('.10 (mês 01~06)'!$D364, "dddd"),"")</f>
        <v/>
      </c>
      <c r="D364" t="str">
        <f>IF('.10 (mês 07~12)'!$A364&lt;&gt;"", TEXT('.10 (mês 07~12)'!$D364, "dddd"),"")</f>
        <v>terça-feira</v>
      </c>
    </row>
    <row r="365" spans="1:4" x14ac:dyDescent="0.25">
      <c r="A365" t="str">
        <f>IF('.9 (mês 01~06)'!$A365&lt;&gt;"", TEXT('.9 (mês 01~06)'!$D365, "dddd"),"")</f>
        <v>segunda-feira</v>
      </c>
      <c r="B365" t="str">
        <f>IF('Ocorrências .9'!$A365&lt;&gt;"", TEXT('Ocorrências .9'!$E365, "dddd"),"")</f>
        <v>sábado</v>
      </c>
      <c r="C365" t="str">
        <f>IF('.10 (mês 01~06)'!$A365&lt;&gt;"", TEXT('.10 (mês 01~06)'!$D365, "dddd"),"")</f>
        <v/>
      </c>
      <c r="D365" t="str">
        <f>IF('.10 (mês 07~12)'!$A365&lt;&gt;"", TEXT('.10 (mês 07~12)'!$D365, "dddd"),"")</f>
        <v>terça-feira</v>
      </c>
    </row>
    <row r="366" spans="1:4" x14ac:dyDescent="0.25">
      <c r="A366" t="str">
        <f>IF('.9 (mês 01~06)'!$A366&lt;&gt;"", TEXT('.9 (mês 01~06)'!$D366, "dddd"),"")</f>
        <v>terça-feira</v>
      </c>
      <c r="B366" t="str">
        <f>IF('Ocorrências .9'!$A366&lt;&gt;"", TEXT('Ocorrências .9'!$E366, "dddd"),"")</f>
        <v>domingo</v>
      </c>
      <c r="C366" t="str">
        <f>IF('.10 (mês 01~06)'!$A366&lt;&gt;"", TEXT('.10 (mês 01~06)'!$D366, "dddd"),"")</f>
        <v/>
      </c>
      <c r="D366" t="str">
        <f>IF('.10 (mês 07~12)'!$A366&lt;&gt;"", TEXT('.10 (mês 07~12)'!$D366, "dddd"),"")</f>
        <v>quarta-feira</v>
      </c>
    </row>
    <row r="367" spans="1:4" x14ac:dyDescent="0.25">
      <c r="A367" t="str">
        <f>IF('.9 (mês 01~06)'!$A367&lt;&gt;"", TEXT('.9 (mês 01~06)'!$D367, "dddd"),"")</f>
        <v>terça-feira</v>
      </c>
      <c r="B367" t="str">
        <f>IF('Ocorrências .9'!$A367&lt;&gt;"", TEXT('Ocorrências .9'!$E367, "dddd"),"")</f>
        <v>segunda-feira</v>
      </c>
      <c r="C367" t="str">
        <f>IF('.10 (mês 01~06)'!$A367&lt;&gt;"", TEXT('.10 (mês 01~06)'!$D367, "dddd"),"")</f>
        <v/>
      </c>
      <c r="D367" t="str">
        <f>IF('.10 (mês 07~12)'!$A367&lt;&gt;"", TEXT('.10 (mês 07~12)'!$D367, "dddd"),"")</f>
        <v>quarta-feira</v>
      </c>
    </row>
    <row r="368" spans="1:4" x14ac:dyDescent="0.25">
      <c r="A368" t="str">
        <f>IF('.9 (mês 01~06)'!$A368&lt;&gt;"", TEXT('.9 (mês 01~06)'!$D368, "dddd"),"")</f>
        <v>terça-feira</v>
      </c>
      <c r="B368" t="str">
        <f>IF('Ocorrências .9'!$A368&lt;&gt;"", TEXT('Ocorrências .9'!$E368, "dddd"),"")</f>
        <v>terça-feira</v>
      </c>
      <c r="C368" t="str">
        <f>IF('.10 (mês 01~06)'!$A368&lt;&gt;"", TEXT('.10 (mês 01~06)'!$D368, "dddd"),"")</f>
        <v/>
      </c>
      <c r="D368" t="str">
        <f>IF('.10 (mês 07~12)'!$A368&lt;&gt;"", TEXT('.10 (mês 07~12)'!$D368, "dddd"),"")</f>
        <v>quarta-feira</v>
      </c>
    </row>
    <row r="369" spans="1:4" x14ac:dyDescent="0.25">
      <c r="A369" t="str">
        <f>IF('.9 (mês 01~06)'!$A369&lt;&gt;"", TEXT('.9 (mês 01~06)'!$D369, "dddd"),"")</f>
        <v>terça-feira</v>
      </c>
      <c r="B369" t="str">
        <f>IF('Ocorrências .9'!$A369&lt;&gt;"", TEXT('Ocorrências .9'!$E369, "dddd"),"")</f>
        <v>terça-feira</v>
      </c>
      <c r="C369" t="str">
        <f>IF('.10 (mês 01~06)'!$A369&lt;&gt;"", TEXT('.10 (mês 01~06)'!$D369, "dddd"),"")</f>
        <v/>
      </c>
      <c r="D369" t="str">
        <f>IF('.10 (mês 07~12)'!$A369&lt;&gt;"", TEXT('.10 (mês 07~12)'!$D369, "dddd"),"")</f>
        <v>quinta-feira</v>
      </c>
    </row>
    <row r="370" spans="1:4" x14ac:dyDescent="0.25">
      <c r="A370" t="str">
        <f>IF('.9 (mês 01~06)'!$A370&lt;&gt;"", TEXT('.9 (mês 01~06)'!$D370, "dddd"),"")</f>
        <v>terça-feira</v>
      </c>
      <c r="B370" t="str">
        <f>IF('Ocorrências .9'!$A370&lt;&gt;"", TEXT('Ocorrências .9'!$E370, "dddd"),"")</f>
        <v>terça-feira</v>
      </c>
      <c r="C370" t="str">
        <f>IF('.10 (mês 01~06)'!$A370&lt;&gt;"", TEXT('.10 (mês 01~06)'!$D370, "dddd"),"")</f>
        <v/>
      </c>
      <c r="D370" t="str">
        <f>IF('.10 (mês 07~12)'!$A370&lt;&gt;"", TEXT('.10 (mês 07~12)'!$D370, "dddd"),"")</f>
        <v>quinta-feira</v>
      </c>
    </row>
    <row r="371" spans="1:4" x14ac:dyDescent="0.25">
      <c r="A371" t="str">
        <f>IF('.9 (mês 01~06)'!$A371&lt;&gt;"", TEXT('.9 (mês 01~06)'!$D371, "dddd"),"")</f>
        <v>terça-feira</v>
      </c>
      <c r="B371" t="str">
        <f>IF('Ocorrências .9'!$A371&lt;&gt;"", TEXT('Ocorrências .9'!$E371, "dddd"),"")</f>
        <v>quarta-feira</v>
      </c>
      <c r="C371" t="str">
        <f>IF('.10 (mês 01~06)'!$A371&lt;&gt;"", TEXT('.10 (mês 01~06)'!$D371, "dddd"),"")</f>
        <v/>
      </c>
      <c r="D371" t="str">
        <f>IF('.10 (mês 07~12)'!$A371&lt;&gt;"", TEXT('.10 (mês 07~12)'!$D371, "dddd"),"")</f>
        <v>quinta-feira</v>
      </c>
    </row>
    <row r="372" spans="1:4" x14ac:dyDescent="0.25">
      <c r="A372" t="str">
        <f>IF('.9 (mês 01~06)'!$A372&lt;&gt;"", TEXT('.9 (mês 01~06)'!$D372, "dddd"),"")</f>
        <v>quarta-feira</v>
      </c>
      <c r="B372" t="str">
        <f>IF('Ocorrências .9'!$A372&lt;&gt;"", TEXT('Ocorrências .9'!$E372, "dddd"),"")</f>
        <v>sexta-feira</v>
      </c>
      <c r="C372" t="str">
        <f>IF('.10 (mês 01~06)'!$A372&lt;&gt;"", TEXT('.10 (mês 01~06)'!$D372, "dddd"),"")</f>
        <v/>
      </c>
      <c r="D372" t="str">
        <f>IF('.10 (mês 07~12)'!$A372&lt;&gt;"", TEXT('.10 (mês 07~12)'!$D372, "dddd"),"")</f>
        <v>sexta-feira</v>
      </c>
    </row>
    <row r="373" spans="1:4" x14ac:dyDescent="0.25">
      <c r="A373" t="str">
        <f>IF('.9 (mês 01~06)'!$A373&lt;&gt;"", TEXT('.9 (mês 01~06)'!$D373, "dddd"),"")</f>
        <v>quarta-feira</v>
      </c>
      <c r="B373" t="str">
        <f>IF('Ocorrências .9'!$A373&lt;&gt;"", TEXT('Ocorrências .9'!$E373, "dddd"),"")</f>
        <v>segunda-feira</v>
      </c>
      <c r="C373" t="str">
        <f>IF('.10 (mês 01~06)'!$A373&lt;&gt;"", TEXT('.10 (mês 01~06)'!$D373, "dddd"),"")</f>
        <v/>
      </c>
      <c r="D373" t="str">
        <f>IF('.10 (mês 07~12)'!$A373&lt;&gt;"", TEXT('.10 (mês 07~12)'!$D373, "dddd"),"")</f>
        <v>sábado</v>
      </c>
    </row>
    <row r="374" spans="1:4" x14ac:dyDescent="0.25">
      <c r="A374" t="str">
        <f>IF('.9 (mês 01~06)'!$A374&lt;&gt;"", TEXT('.9 (mês 01~06)'!$D374, "dddd"),"")</f>
        <v>quarta-feira</v>
      </c>
      <c r="B374" t="str">
        <f>IF('Ocorrências .9'!$A374&lt;&gt;"", TEXT('Ocorrências .9'!$E374, "dddd"),"")</f>
        <v>sábado</v>
      </c>
      <c r="C374" t="str">
        <f>IF('.10 (mês 01~06)'!$A374&lt;&gt;"", TEXT('.10 (mês 01~06)'!$D374, "dddd"),"")</f>
        <v/>
      </c>
      <c r="D374" t="str">
        <f>IF('.10 (mês 07~12)'!$A374&lt;&gt;"", TEXT('.10 (mês 07~12)'!$D374, "dddd"),"")</f>
        <v>sábado</v>
      </c>
    </row>
    <row r="375" spans="1:4" x14ac:dyDescent="0.25">
      <c r="A375" t="str">
        <f>IF('.9 (mês 01~06)'!$A375&lt;&gt;"", TEXT('.9 (mês 01~06)'!$D375, "dddd"),"")</f>
        <v>quarta-feira</v>
      </c>
      <c r="B375" t="str">
        <f>IF('Ocorrências .9'!$A375&lt;&gt;"", TEXT('Ocorrências .9'!$E375, "dddd"),"")</f>
        <v>segunda-feira</v>
      </c>
      <c r="C375" t="str">
        <f>IF('.10 (mês 01~06)'!$A375&lt;&gt;"", TEXT('.10 (mês 01~06)'!$D375, "dddd"),"")</f>
        <v/>
      </c>
      <c r="D375" t="str">
        <f>IF('.10 (mês 07~12)'!$A375&lt;&gt;"", TEXT('.10 (mês 07~12)'!$D375, "dddd"),"")</f>
        <v>domingo</v>
      </c>
    </row>
    <row r="376" spans="1:4" x14ac:dyDescent="0.25">
      <c r="A376" t="str">
        <f>IF('.9 (mês 01~06)'!$A376&lt;&gt;"", TEXT('.9 (mês 01~06)'!$D376, "dddd"),"")</f>
        <v>quinta-feira</v>
      </c>
      <c r="B376" t="str">
        <f>IF('Ocorrências .9'!$A376&lt;&gt;"", TEXT('Ocorrências .9'!$E376, "dddd"),"")</f>
        <v>terça-feira</v>
      </c>
      <c r="C376" t="str">
        <f>IF('.10 (mês 01~06)'!$A376&lt;&gt;"", TEXT('.10 (mês 01~06)'!$D376, "dddd"),"")</f>
        <v/>
      </c>
      <c r="D376" t="str">
        <f>IF('.10 (mês 07~12)'!$A376&lt;&gt;"", TEXT('.10 (mês 07~12)'!$D376, "dddd"),"")</f>
        <v>domingo</v>
      </c>
    </row>
    <row r="377" spans="1:4" x14ac:dyDescent="0.25">
      <c r="A377" t="str">
        <f>IF('.9 (mês 01~06)'!$A377&lt;&gt;"", TEXT('.9 (mês 01~06)'!$D377, "dddd"),"")</f>
        <v>sexta-feira</v>
      </c>
      <c r="B377" t="str">
        <f>IF('Ocorrências .9'!$A377&lt;&gt;"", TEXT('Ocorrências .9'!$E377, "dddd"),"")</f>
        <v>quarta-feira</v>
      </c>
      <c r="C377" t="str">
        <f>IF('.10 (mês 01~06)'!$A377&lt;&gt;"", TEXT('.10 (mês 01~06)'!$D377, "dddd"),"")</f>
        <v/>
      </c>
      <c r="D377" t="str">
        <f>IF('.10 (mês 07~12)'!$A377&lt;&gt;"", TEXT('.10 (mês 07~12)'!$D377, "dddd"),"")</f>
        <v>domingo</v>
      </c>
    </row>
    <row r="378" spans="1:4" x14ac:dyDescent="0.25">
      <c r="A378" t="str">
        <f>IF('.9 (mês 01~06)'!$A378&lt;&gt;"", TEXT('.9 (mês 01~06)'!$D378, "dddd"),"")</f>
        <v>sexta-feira</v>
      </c>
      <c r="B378" t="str">
        <f>IF('Ocorrências .9'!$A378&lt;&gt;"", TEXT('Ocorrências .9'!$E378, "dddd"),"")</f>
        <v>quinta-feira</v>
      </c>
      <c r="C378" t="str">
        <f>IF('.10 (mês 01~06)'!$A378&lt;&gt;"", TEXT('.10 (mês 01~06)'!$D378, "dddd"),"")</f>
        <v/>
      </c>
      <c r="D378" t="str">
        <f>IF('.10 (mês 07~12)'!$A378&lt;&gt;"", TEXT('.10 (mês 07~12)'!$D378, "dddd"),"")</f>
        <v>segunda-feira</v>
      </c>
    </row>
    <row r="379" spans="1:4" x14ac:dyDescent="0.25">
      <c r="A379" t="str">
        <f>IF('.9 (mês 01~06)'!$A379&lt;&gt;"", TEXT('.9 (mês 01~06)'!$D379, "dddd"),"")</f>
        <v>sexta-feira</v>
      </c>
      <c r="B379" t="str">
        <f>IF('Ocorrências .9'!$A379&lt;&gt;"", TEXT('Ocorrências .9'!$E379, "dddd"),"")</f>
        <v>sexta-feira</v>
      </c>
      <c r="C379" t="str">
        <f>IF('.10 (mês 01~06)'!$A379&lt;&gt;"", TEXT('.10 (mês 01~06)'!$D379, "dddd"),"")</f>
        <v/>
      </c>
      <c r="D379" t="str">
        <f>IF('.10 (mês 07~12)'!$A379&lt;&gt;"", TEXT('.10 (mês 07~12)'!$D379, "dddd"),"")</f>
        <v>segunda-feira</v>
      </c>
    </row>
    <row r="380" spans="1:4" x14ac:dyDescent="0.25">
      <c r="A380" t="str">
        <f>IF('.9 (mês 01~06)'!$A380&lt;&gt;"", TEXT('.9 (mês 01~06)'!$D380, "dddd"),"")</f>
        <v>sábado</v>
      </c>
      <c r="B380" t="str">
        <f>IF('Ocorrências .9'!$A380&lt;&gt;"", TEXT('Ocorrências .9'!$E380, "dddd"),"")</f>
        <v>sábado</v>
      </c>
      <c r="C380" t="str">
        <f>IF('.10 (mês 01~06)'!$A380&lt;&gt;"", TEXT('.10 (mês 01~06)'!$D380, "dddd"),"")</f>
        <v/>
      </c>
      <c r="D380" t="str">
        <f>IF('.10 (mês 07~12)'!$A380&lt;&gt;"", TEXT('.10 (mês 07~12)'!$D380, "dddd"),"")</f>
        <v>segunda-feira</v>
      </c>
    </row>
    <row r="381" spans="1:4" x14ac:dyDescent="0.25">
      <c r="A381" t="str">
        <f>IF('.9 (mês 01~06)'!$A381&lt;&gt;"", TEXT('.9 (mês 01~06)'!$D381, "dddd"),"")</f>
        <v>sábado</v>
      </c>
      <c r="B381" t="str">
        <f>IF('Ocorrências .9'!$A381&lt;&gt;"", TEXT('Ocorrências .9'!$E381, "dddd"),"")</f>
        <v>domingo</v>
      </c>
      <c r="C381" t="str">
        <f>IF('.10 (mês 01~06)'!$A381&lt;&gt;"", TEXT('.10 (mês 01~06)'!$D381, "dddd"),"")</f>
        <v/>
      </c>
      <c r="D381" t="str">
        <f>IF('.10 (mês 07~12)'!$A381&lt;&gt;"", TEXT('.10 (mês 07~12)'!$D381, "dddd"),"")</f>
        <v>segunda-feira</v>
      </c>
    </row>
    <row r="382" spans="1:4" x14ac:dyDescent="0.25">
      <c r="A382" t="str">
        <f>IF('.9 (mês 01~06)'!$A382&lt;&gt;"", TEXT('.9 (mês 01~06)'!$D382, "dddd"),"")</f>
        <v>sábado</v>
      </c>
      <c r="B382" t="str">
        <f>IF('Ocorrências .9'!$A382&lt;&gt;"", TEXT('Ocorrências .9'!$E382, "dddd"),"")</f>
        <v>terça-feira</v>
      </c>
      <c r="C382" t="str">
        <f>IF('.10 (mês 01~06)'!$A382&lt;&gt;"", TEXT('.10 (mês 01~06)'!$D382, "dddd"),"")</f>
        <v/>
      </c>
      <c r="D382" t="str">
        <f>IF('.10 (mês 07~12)'!$A382&lt;&gt;"", TEXT('.10 (mês 07~12)'!$D382, "dddd"),"")</f>
        <v>segunda-feira</v>
      </c>
    </row>
    <row r="383" spans="1:4" x14ac:dyDescent="0.25">
      <c r="A383" t="str">
        <f>IF('.9 (mês 01~06)'!$A383&lt;&gt;"", TEXT('.9 (mês 01~06)'!$D383, "dddd"),"")</f>
        <v>domingo</v>
      </c>
      <c r="B383" t="str">
        <f>IF('Ocorrências .9'!$A383&lt;&gt;"", TEXT('Ocorrências .9'!$E383, "dddd"),"")</f>
        <v>quarta-feira</v>
      </c>
      <c r="C383" t="str">
        <f>IF('.10 (mês 01~06)'!$A383&lt;&gt;"", TEXT('.10 (mês 01~06)'!$D383, "dddd"),"")</f>
        <v/>
      </c>
      <c r="D383" t="str">
        <f>IF('.10 (mês 07~12)'!$A383&lt;&gt;"", TEXT('.10 (mês 07~12)'!$D383, "dddd"),"")</f>
        <v>segunda-feira</v>
      </c>
    </row>
    <row r="384" spans="1:4" x14ac:dyDescent="0.25">
      <c r="A384" t="str">
        <f>IF('.9 (mês 01~06)'!$A384&lt;&gt;"", TEXT('.9 (mês 01~06)'!$D384, "dddd"),"")</f>
        <v>domingo</v>
      </c>
      <c r="B384" t="str">
        <f>IF('Ocorrências .9'!$A384&lt;&gt;"", TEXT('Ocorrências .9'!$E384, "dddd"),"")</f>
        <v>quinta-feira</v>
      </c>
      <c r="C384" t="str">
        <f>IF('.10 (mês 01~06)'!$A384&lt;&gt;"", TEXT('.10 (mês 01~06)'!$D384, "dddd"),"")</f>
        <v/>
      </c>
      <c r="D384" t="str">
        <f>IF('.10 (mês 07~12)'!$A384&lt;&gt;"", TEXT('.10 (mês 07~12)'!$D384, "dddd"),"")</f>
        <v>segunda-feira</v>
      </c>
    </row>
    <row r="385" spans="1:4" x14ac:dyDescent="0.25">
      <c r="A385" t="str">
        <f>IF('.9 (mês 01~06)'!$A385&lt;&gt;"", TEXT('.9 (mês 01~06)'!$D385, "dddd"),"")</f>
        <v>domingo</v>
      </c>
      <c r="B385" t="str">
        <f>IF('Ocorrências .9'!$A385&lt;&gt;"", TEXT('Ocorrências .9'!$E385, "dddd"),"")</f>
        <v>terça-feira</v>
      </c>
      <c r="C385" t="str">
        <f>IF('.10 (mês 01~06)'!$A385&lt;&gt;"", TEXT('.10 (mês 01~06)'!$D385, "dddd"),"")</f>
        <v/>
      </c>
      <c r="D385" t="str">
        <f>IF('.10 (mês 07~12)'!$A385&lt;&gt;"", TEXT('.10 (mês 07~12)'!$D385, "dddd"),"")</f>
        <v>segunda-feira</v>
      </c>
    </row>
    <row r="386" spans="1:4" x14ac:dyDescent="0.25">
      <c r="A386" t="str">
        <f>IF('.9 (mês 01~06)'!$A386&lt;&gt;"", TEXT('.9 (mês 01~06)'!$D386, "dddd"),"")</f>
        <v>segunda-feira</v>
      </c>
      <c r="B386" t="str">
        <f>IF('Ocorrências .9'!$A386&lt;&gt;"", TEXT('Ocorrências .9'!$E386, "dddd"),"")</f>
        <v>quarta-feira</v>
      </c>
      <c r="C386" t="str">
        <f>IF('.10 (mês 01~06)'!$A386&lt;&gt;"", TEXT('.10 (mês 01~06)'!$D386, "dddd"),"")</f>
        <v/>
      </c>
      <c r="D386" t="str">
        <f>IF('.10 (mês 07~12)'!$A386&lt;&gt;"", TEXT('.10 (mês 07~12)'!$D386, "dddd"),"")</f>
        <v>segunda-feira</v>
      </c>
    </row>
    <row r="387" spans="1:4" x14ac:dyDescent="0.25">
      <c r="A387" t="str">
        <f>IF('.9 (mês 01~06)'!$A387&lt;&gt;"", TEXT('.9 (mês 01~06)'!$D387, "dddd"),"")</f>
        <v>segunda-feira</v>
      </c>
      <c r="B387" t="str">
        <f>IF('Ocorrências .9'!$A387&lt;&gt;"", TEXT('Ocorrências .9'!$E387, "dddd"),"")</f>
        <v>quinta-feira</v>
      </c>
      <c r="C387" t="str">
        <f>IF('.10 (mês 01~06)'!$A387&lt;&gt;"", TEXT('.10 (mês 01~06)'!$D387, "dddd"),"")</f>
        <v/>
      </c>
      <c r="D387" t="str">
        <f>IF('.10 (mês 07~12)'!$A387&lt;&gt;"", TEXT('.10 (mês 07~12)'!$D387, "dddd"),"")</f>
        <v>terça-feira</v>
      </c>
    </row>
    <row r="388" spans="1:4" x14ac:dyDescent="0.25">
      <c r="A388" t="str">
        <f>IF('.9 (mês 01~06)'!$A388&lt;&gt;"", TEXT('.9 (mês 01~06)'!$D388, "dddd"),"")</f>
        <v>quarta-feira</v>
      </c>
      <c r="B388" t="str">
        <f>IF('Ocorrências .9'!$A388&lt;&gt;"", TEXT('Ocorrências .9'!$E388, "dddd"),"")</f>
        <v>sexta-feira</v>
      </c>
      <c r="C388" t="str">
        <f>IF('.10 (mês 01~06)'!$A388&lt;&gt;"", TEXT('.10 (mês 01~06)'!$D388, "dddd"),"")</f>
        <v/>
      </c>
      <c r="D388" t="str">
        <f>IF('.10 (mês 07~12)'!$A388&lt;&gt;"", TEXT('.10 (mês 07~12)'!$D388, "dddd"),"")</f>
        <v>terça-feira</v>
      </c>
    </row>
    <row r="389" spans="1:4" x14ac:dyDescent="0.25">
      <c r="A389" t="str">
        <f>IF('.9 (mês 01~06)'!$A389&lt;&gt;"", TEXT('.9 (mês 01~06)'!$D389, "dddd"),"")</f>
        <v>quarta-feira</v>
      </c>
      <c r="B389" t="str">
        <f>IF('Ocorrências .9'!$A389&lt;&gt;"", TEXT('Ocorrências .9'!$E389, "dddd"),"")</f>
        <v>segunda-feira</v>
      </c>
      <c r="C389" t="str">
        <f>IF('.10 (mês 01~06)'!$A389&lt;&gt;"", TEXT('.10 (mês 01~06)'!$D389, "dddd"),"")</f>
        <v/>
      </c>
      <c r="D389" t="str">
        <f>IF('.10 (mês 07~12)'!$A389&lt;&gt;"", TEXT('.10 (mês 07~12)'!$D389, "dddd"),"")</f>
        <v>terça-feira</v>
      </c>
    </row>
    <row r="390" spans="1:4" x14ac:dyDescent="0.25">
      <c r="A390" t="str">
        <f>IF('.9 (mês 01~06)'!$A390&lt;&gt;"", TEXT('.9 (mês 01~06)'!$D390, "dddd"),"")</f>
        <v>quinta-feira</v>
      </c>
      <c r="B390" t="str">
        <f>IF('Ocorrências .9'!$A390&lt;&gt;"", TEXT('Ocorrências .9'!$E390, "dddd"),"")</f>
        <v>sexta-feira</v>
      </c>
      <c r="C390" t="str">
        <f>IF('.10 (mês 01~06)'!$A390&lt;&gt;"", TEXT('.10 (mês 01~06)'!$D390, "dddd"),"")</f>
        <v/>
      </c>
      <c r="D390" t="str">
        <f>IF('.10 (mês 07~12)'!$A390&lt;&gt;"", TEXT('.10 (mês 07~12)'!$D390, "dddd"),"")</f>
        <v>terça-feira</v>
      </c>
    </row>
    <row r="391" spans="1:4" x14ac:dyDescent="0.25">
      <c r="A391" t="str">
        <f>IF('.9 (mês 01~06)'!$A391&lt;&gt;"", TEXT('.9 (mês 01~06)'!$D391, "dddd"),"")</f>
        <v>quinta-feira</v>
      </c>
      <c r="B391" t="str">
        <f>IF('Ocorrências .9'!$A391&lt;&gt;"", TEXT('Ocorrências .9'!$E391, "dddd"),"")</f>
        <v>sexta-feira</v>
      </c>
      <c r="C391" t="str">
        <f>IF('.10 (mês 01~06)'!$A391&lt;&gt;"", TEXT('.10 (mês 01~06)'!$D391, "dddd"),"")</f>
        <v/>
      </c>
      <c r="D391" t="str">
        <f>IF('.10 (mês 07~12)'!$A391&lt;&gt;"", TEXT('.10 (mês 07~12)'!$D391, "dddd"),"")</f>
        <v>quarta-feira</v>
      </c>
    </row>
    <row r="392" spans="1:4" x14ac:dyDescent="0.25">
      <c r="A392" t="str">
        <f>IF('.9 (mês 01~06)'!$A392&lt;&gt;"", TEXT('.9 (mês 01~06)'!$D392, "dddd"),"")</f>
        <v>quinta-feira</v>
      </c>
      <c r="B392" t="str">
        <f>IF('Ocorrências .9'!$A392&lt;&gt;"", TEXT('Ocorrências .9'!$E392, "dddd"),"")</f>
        <v>domingo</v>
      </c>
      <c r="C392" t="str">
        <f>IF('.10 (mês 01~06)'!$A392&lt;&gt;"", TEXT('.10 (mês 01~06)'!$D392, "dddd"),"")</f>
        <v/>
      </c>
      <c r="D392" t="str">
        <f>IF('.10 (mês 07~12)'!$A392&lt;&gt;"", TEXT('.10 (mês 07~12)'!$D392, "dddd"),"")</f>
        <v>quarta-feira</v>
      </c>
    </row>
    <row r="393" spans="1:4" x14ac:dyDescent="0.25">
      <c r="A393" t="str">
        <f>IF('.9 (mês 01~06)'!$A393&lt;&gt;"", TEXT('.9 (mês 01~06)'!$D393, "dddd"),"")</f>
        <v>quinta-feira</v>
      </c>
      <c r="B393" t="str">
        <f>IF('Ocorrências .9'!$A393&lt;&gt;"", TEXT('Ocorrências .9'!$E393, "dddd"),"")</f>
        <v>terça-feira</v>
      </c>
      <c r="C393" t="str">
        <f>IF('.10 (mês 01~06)'!$A393&lt;&gt;"", TEXT('.10 (mês 01~06)'!$D393, "dddd"),"")</f>
        <v/>
      </c>
      <c r="D393" t="str">
        <f>IF('.10 (mês 07~12)'!$A393&lt;&gt;"", TEXT('.10 (mês 07~12)'!$D393, "dddd"),"")</f>
        <v>quarta-feira</v>
      </c>
    </row>
    <row r="394" spans="1:4" x14ac:dyDescent="0.25">
      <c r="A394" t="str">
        <f>IF('.9 (mês 01~06)'!$A394&lt;&gt;"", TEXT('.9 (mês 01~06)'!$D394, "dddd"),"")</f>
        <v>quinta-feira</v>
      </c>
      <c r="B394" t="str">
        <f>IF('Ocorrências .9'!$A394&lt;&gt;"", TEXT('Ocorrências .9'!$E394, "dddd"),"")</f>
        <v>quarta-feira</v>
      </c>
      <c r="C394" t="str">
        <f>IF('.10 (mês 01~06)'!$A394&lt;&gt;"", TEXT('.10 (mês 01~06)'!$D394, "dddd"),"")</f>
        <v/>
      </c>
      <c r="D394" t="str">
        <f>IF('.10 (mês 07~12)'!$A394&lt;&gt;"", TEXT('.10 (mês 07~12)'!$D394, "dddd"),"")</f>
        <v>quarta-feira</v>
      </c>
    </row>
    <row r="395" spans="1:4" x14ac:dyDescent="0.25">
      <c r="A395" t="str">
        <f>IF('.9 (mês 01~06)'!$A395&lt;&gt;"", TEXT('.9 (mês 01~06)'!$D395, "dddd"),"")</f>
        <v>sexta-feira</v>
      </c>
      <c r="B395" t="str">
        <f>IF('Ocorrências .9'!$A395&lt;&gt;"", TEXT('Ocorrências .9'!$E395, "dddd"),"")</f>
        <v>quarta-feira</v>
      </c>
      <c r="C395" t="str">
        <f>IF('.10 (mês 01~06)'!$A395&lt;&gt;"", TEXT('.10 (mês 01~06)'!$D395, "dddd"),"")</f>
        <v/>
      </c>
      <c r="D395" t="str">
        <f>IF('.10 (mês 07~12)'!$A395&lt;&gt;"", TEXT('.10 (mês 07~12)'!$D395, "dddd"),"")</f>
        <v>quinta-feira</v>
      </c>
    </row>
    <row r="396" spans="1:4" x14ac:dyDescent="0.25">
      <c r="A396" t="str">
        <f>IF('.9 (mês 01~06)'!$A396&lt;&gt;"", TEXT('.9 (mês 01~06)'!$D396, "dddd"),"")</f>
        <v>sexta-feira</v>
      </c>
      <c r="B396" t="str">
        <f>IF('Ocorrências .9'!$A396&lt;&gt;"", TEXT('Ocorrências .9'!$E396, "dddd"),"")</f>
        <v>quarta-feira</v>
      </c>
      <c r="C396" t="str">
        <f>IF('.10 (mês 01~06)'!$A396&lt;&gt;"", TEXT('.10 (mês 01~06)'!$D396, "dddd"),"")</f>
        <v/>
      </c>
      <c r="D396" t="str">
        <f>IF('.10 (mês 07~12)'!$A396&lt;&gt;"", TEXT('.10 (mês 07~12)'!$D396, "dddd"),"")</f>
        <v>quinta-feira</v>
      </c>
    </row>
    <row r="397" spans="1:4" x14ac:dyDescent="0.25">
      <c r="A397" t="str">
        <f>IF('.9 (mês 01~06)'!$A397&lt;&gt;"", TEXT('.9 (mês 01~06)'!$D397, "dddd"),"")</f>
        <v>sexta-feira</v>
      </c>
      <c r="B397" t="str">
        <f>IF('Ocorrências .9'!$A397&lt;&gt;"", TEXT('Ocorrências .9'!$E397, "dddd"),"")</f>
        <v>sábado</v>
      </c>
      <c r="C397" t="str">
        <f>IF('.10 (mês 01~06)'!$A397&lt;&gt;"", TEXT('.10 (mês 01~06)'!$D397, "dddd"),"")</f>
        <v/>
      </c>
      <c r="D397" t="str">
        <f>IF('.10 (mês 07~12)'!$A397&lt;&gt;"", TEXT('.10 (mês 07~12)'!$D397, "dddd"),"")</f>
        <v>quinta-feira</v>
      </c>
    </row>
    <row r="398" spans="1:4" x14ac:dyDescent="0.25">
      <c r="A398" t="str">
        <f>IF('.9 (mês 01~06)'!$A398&lt;&gt;"", TEXT('.9 (mês 01~06)'!$D398, "dddd"),"")</f>
        <v>sexta-feira</v>
      </c>
      <c r="B398" t="str">
        <f>IF('Ocorrências .9'!$A398&lt;&gt;"", TEXT('Ocorrências .9'!$E398, "dddd"),"")</f>
        <v>domingo</v>
      </c>
      <c r="C398" t="str">
        <f>IF('.10 (mês 01~06)'!$A398&lt;&gt;"", TEXT('.10 (mês 01~06)'!$D398, "dddd"),"")</f>
        <v/>
      </c>
      <c r="D398" t="str">
        <f>IF('.10 (mês 07~12)'!$A398&lt;&gt;"", TEXT('.10 (mês 07~12)'!$D398, "dddd"),"")</f>
        <v>sexta-feira</v>
      </c>
    </row>
    <row r="399" spans="1:4" x14ac:dyDescent="0.25">
      <c r="A399" t="str">
        <f>IF('.9 (mês 01~06)'!$A399&lt;&gt;"", TEXT('.9 (mês 01~06)'!$D399, "dddd"),"")</f>
        <v>sábado</v>
      </c>
      <c r="B399" t="str">
        <f>IF('Ocorrências .9'!$A399&lt;&gt;"", TEXT('Ocorrências .9'!$E399, "dddd"),"")</f>
        <v>domingo</v>
      </c>
      <c r="C399" t="str">
        <f>IF('.10 (mês 01~06)'!$A399&lt;&gt;"", TEXT('.10 (mês 01~06)'!$D399, "dddd"),"")</f>
        <v/>
      </c>
      <c r="D399" t="str">
        <f>IF('.10 (mês 07~12)'!$A399&lt;&gt;"", TEXT('.10 (mês 07~12)'!$D399, "dddd"),"")</f>
        <v>sexta-feira</v>
      </c>
    </row>
    <row r="400" spans="1:4" x14ac:dyDescent="0.25">
      <c r="A400" t="str">
        <f>IF('.9 (mês 01~06)'!$A400&lt;&gt;"", TEXT('.9 (mês 01~06)'!$D400, "dddd"),"")</f>
        <v>sábado</v>
      </c>
      <c r="B400" t="str">
        <f>IF('Ocorrências .9'!$A400&lt;&gt;"", TEXT('Ocorrências .9'!$E400, "dddd"),"")</f>
        <v>segunda-feira</v>
      </c>
      <c r="C400" t="str">
        <f>IF('.10 (mês 01~06)'!$A400&lt;&gt;"", TEXT('.10 (mês 01~06)'!$D400, "dddd"),"")</f>
        <v/>
      </c>
      <c r="D400" t="str">
        <f>IF('.10 (mês 07~12)'!$A400&lt;&gt;"", TEXT('.10 (mês 07~12)'!$D400, "dddd"),"")</f>
        <v>sexta-feira</v>
      </c>
    </row>
    <row r="401" spans="1:4" x14ac:dyDescent="0.25">
      <c r="A401" t="str">
        <f>IF('.9 (mês 01~06)'!$A401&lt;&gt;"", TEXT('.9 (mês 01~06)'!$D401, "dddd"),"")</f>
        <v>sábado</v>
      </c>
      <c r="B401" t="str">
        <f>IF('Ocorrências .9'!$A401&lt;&gt;"", TEXT('Ocorrências .9'!$E401, "dddd"),"")</f>
        <v>quarta-feira</v>
      </c>
      <c r="C401" t="str">
        <f>IF('.10 (mês 01~06)'!$A401&lt;&gt;"", TEXT('.10 (mês 01~06)'!$D401, "dddd"),"")</f>
        <v/>
      </c>
      <c r="D401" t="str">
        <f>IF('.10 (mês 07~12)'!$A401&lt;&gt;"", TEXT('.10 (mês 07~12)'!$D401, "dddd"),"")</f>
        <v>sexta-feira</v>
      </c>
    </row>
    <row r="402" spans="1:4" x14ac:dyDescent="0.25">
      <c r="A402" t="str">
        <f>IF('.9 (mês 01~06)'!$A402&lt;&gt;"", TEXT('.9 (mês 01~06)'!$D402, "dddd"),"")</f>
        <v>sábado</v>
      </c>
      <c r="B402" t="str">
        <f>IF('Ocorrências .9'!$A402&lt;&gt;"", TEXT('Ocorrências .9'!$E402, "dddd"),"")</f>
        <v>sexta-feira</v>
      </c>
      <c r="C402" t="str">
        <f>IF('.10 (mês 01~06)'!$A402&lt;&gt;"", TEXT('.10 (mês 01~06)'!$D402, "dddd"),"")</f>
        <v/>
      </c>
      <c r="D402" t="str">
        <f>IF('.10 (mês 07~12)'!$A402&lt;&gt;"", TEXT('.10 (mês 07~12)'!$D402, "dddd"),"")</f>
        <v>sábado</v>
      </c>
    </row>
    <row r="403" spans="1:4" x14ac:dyDescent="0.25">
      <c r="A403" t="str">
        <f>IF('.9 (mês 01~06)'!$A403&lt;&gt;"", TEXT('.9 (mês 01~06)'!$D403, "dddd"),"")</f>
        <v>sábado</v>
      </c>
      <c r="B403" t="str">
        <f>IF('Ocorrências .9'!$A403&lt;&gt;"", TEXT('Ocorrências .9'!$E403, "dddd"),"")</f>
        <v>sexta-feira</v>
      </c>
      <c r="C403" t="str">
        <f>IF('.10 (mês 01~06)'!$A403&lt;&gt;"", TEXT('.10 (mês 01~06)'!$D403, "dddd"),"")</f>
        <v/>
      </c>
      <c r="D403" t="str">
        <f>IF('.10 (mês 07~12)'!$A403&lt;&gt;"", TEXT('.10 (mês 07~12)'!$D403, "dddd"),"")</f>
        <v>sábado</v>
      </c>
    </row>
    <row r="404" spans="1:4" x14ac:dyDescent="0.25">
      <c r="A404" t="str">
        <f>IF('.9 (mês 01~06)'!$A404&lt;&gt;"", TEXT('.9 (mês 01~06)'!$D404, "dddd"),"")</f>
        <v>sábado</v>
      </c>
      <c r="B404" t="str">
        <f>IF('Ocorrências .9'!$A404&lt;&gt;"", TEXT('Ocorrências .9'!$E404, "dddd"),"")</f>
        <v>sábado</v>
      </c>
      <c r="C404" t="str">
        <f>IF('.10 (mês 01~06)'!$A404&lt;&gt;"", TEXT('.10 (mês 01~06)'!$D404, "dddd"),"")</f>
        <v/>
      </c>
      <c r="D404" t="str">
        <f>IF('.10 (mês 07~12)'!$A404&lt;&gt;"", TEXT('.10 (mês 07~12)'!$D404, "dddd"),"")</f>
        <v>sábado</v>
      </c>
    </row>
    <row r="405" spans="1:4" x14ac:dyDescent="0.25">
      <c r="A405" t="str">
        <f>IF('.9 (mês 01~06)'!$A405&lt;&gt;"", TEXT('.9 (mês 01~06)'!$D405, "dddd"),"")</f>
        <v>sábado</v>
      </c>
      <c r="B405" t="str">
        <f>IF('Ocorrências .9'!$A405&lt;&gt;"", TEXT('Ocorrências .9'!$E405, "dddd"),"")</f>
        <v>sábado</v>
      </c>
      <c r="C405" t="str">
        <f>IF('.10 (mês 01~06)'!$A405&lt;&gt;"", TEXT('.10 (mês 01~06)'!$D405, "dddd"),"")</f>
        <v/>
      </c>
      <c r="D405" t="str">
        <f>IF('.10 (mês 07~12)'!$A405&lt;&gt;"", TEXT('.10 (mês 07~12)'!$D405, "dddd"),"")</f>
        <v>sábado</v>
      </c>
    </row>
    <row r="406" spans="1:4" x14ac:dyDescent="0.25">
      <c r="A406" t="str">
        <f>IF('.9 (mês 01~06)'!$A406&lt;&gt;"", TEXT('.9 (mês 01~06)'!$D406, "dddd"),"")</f>
        <v>sábado</v>
      </c>
      <c r="B406" t="str">
        <f>IF('Ocorrências .9'!$A406&lt;&gt;"", TEXT('Ocorrências .9'!$E406, "dddd"),"")</f>
        <v>domingo</v>
      </c>
      <c r="C406" t="str">
        <f>IF('.10 (mês 01~06)'!$A406&lt;&gt;"", TEXT('.10 (mês 01~06)'!$D406, "dddd"),"")</f>
        <v/>
      </c>
      <c r="D406" t="str">
        <f>IF('.10 (mês 07~12)'!$A406&lt;&gt;"", TEXT('.10 (mês 07~12)'!$D406, "dddd"),"")</f>
        <v>sábado</v>
      </c>
    </row>
    <row r="407" spans="1:4" x14ac:dyDescent="0.25">
      <c r="A407" t="str">
        <f>IF('.9 (mês 01~06)'!$A407&lt;&gt;"", TEXT('.9 (mês 01~06)'!$D407, "dddd"),"")</f>
        <v>domingo</v>
      </c>
      <c r="B407" t="str">
        <f>IF('Ocorrências .9'!$A407&lt;&gt;"", TEXT('Ocorrências .9'!$E407, "dddd"),"")</f>
        <v>terça-feira</v>
      </c>
      <c r="C407" t="str">
        <f>IF('.10 (mês 01~06)'!$A407&lt;&gt;"", TEXT('.10 (mês 01~06)'!$D407, "dddd"),"")</f>
        <v/>
      </c>
      <c r="D407" t="str">
        <f>IF('.10 (mês 07~12)'!$A407&lt;&gt;"", TEXT('.10 (mês 07~12)'!$D407, "dddd"),"")</f>
        <v>sábado</v>
      </c>
    </row>
    <row r="408" spans="1:4" x14ac:dyDescent="0.25">
      <c r="A408" t="str">
        <f>IF('.9 (mês 01~06)'!$A408&lt;&gt;"", TEXT('.9 (mês 01~06)'!$D408, "dddd"),"")</f>
        <v>domingo</v>
      </c>
      <c r="B408" t="str">
        <f>IF('Ocorrências .9'!$A408&lt;&gt;"", TEXT('Ocorrências .9'!$E408, "dddd"),"")</f>
        <v>sábado</v>
      </c>
      <c r="C408" t="str">
        <f>IF('.10 (mês 01~06)'!$A408&lt;&gt;"", TEXT('.10 (mês 01~06)'!$D408, "dddd"),"")</f>
        <v/>
      </c>
      <c r="D408" t="str">
        <f>IF('.10 (mês 07~12)'!$A408&lt;&gt;"", TEXT('.10 (mês 07~12)'!$D408, "dddd"),"")</f>
        <v>domingo</v>
      </c>
    </row>
    <row r="409" spans="1:4" x14ac:dyDescent="0.25">
      <c r="A409" t="str">
        <f>IF('.9 (mês 01~06)'!$A409&lt;&gt;"", TEXT('.9 (mês 01~06)'!$D409, "dddd"),"")</f>
        <v>domingo</v>
      </c>
      <c r="B409" t="str">
        <f>IF('Ocorrências .9'!$A409&lt;&gt;"", TEXT('Ocorrências .9'!$E409, "dddd"),"")</f>
        <v>segunda-feira</v>
      </c>
      <c r="C409" t="str">
        <f>IF('.10 (mês 01~06)'!$A409&lt;&gt;"", TEXT('.10 (mês 01~06)'!$D409, "dddd"),"")</f>
        <v/>
      </c>
      <c r="D409" t="str">
        <f>IF('.10 (mês 07~12)'!$A409&lt;&gt;"", TEXT('.10 (mês 07~12)'!$D409, "dddd"),"")</f>
        <v>domingo</v>
      </c>
    </row>
    <row r="410" spans="1:4" x14ac:dyDescent="0.25">
      <c r="A410" t="str">
        <f>IF('.9 (mês 01~06)'!$A410&lt;&gt;"", TEXT('.9 (mês 01~06)'!$D410, "dddd"),"")</f>
        <v>domingo</v>
      </c>
      <c r="B410" t="str">
        <f>IF('Ocorrências .9'!$A410&lt;&gt;"", TEXT('Ocorrências .9'!$E410, "dddd"),"")</f>
        <v>terça-feira</v>
      </c>
      <c r="C410" t="str">
        <f>IF('.10 (mês 01~06)'!$A410&lt;&gt;"", TEXT('.10 (mês 01~06)'!$D410, "dddd"),"")</f>
        <v/>
      </c>
      <c r="D410" t="str">
        <f>IF('.10 (mês 07~12)'!$A410&lt;&gt;"", TEXT('.10 (mês 07~12)'!$D410, "dddd"),"")</f>
        <v>domingo</v>
      </c>
    </row>
    <row r="411" spans="1:4" x14ac:dyDescent="0.25">
      <c r="A411" t="str">
        <f>IF('.9 (mês 01~06)'!$A411&lt;&gt;"", TEXT('.9 (mês 01~06)'!$D411, "dddd"),"")</f>
        <v>domingo</v>
      </c>
      <c r="B411" t="str">
        <f>IF('Ocorrências .9'!$A411&lt;&gt;"", TEXT('Ocorrências .9'!$E411, "dddd"),"")</f>
        <v>terça-feira</v>
      </c>
      <c r="C411" t="str">
        <f>IF('.10 (mês 01~06)'!$A411&lt;&gt;"", TEXT('.10 (mês 01~06)'!$D411, "dddd"),"")</f>
        <v/>
      </c>
      <c r="D411" t="str">
        <f>IF('.10 (mês 07~12)'!$A411&lt;&gt;"", TEXT('.10 (mês 07~12)'!$D411, "dddd"),"")</f>
        <v>domingo</v>
      </c>
    </row>
    <row r="412" spans="1:4" x14ac:dyDescent="0.25">
      <c r="A412" t="str">
        <f>IF('.9 (mês 01~06)'!$A412&lt;&gt;"", TEXT('.9 (mês 01~06)'!$D412, "dddd"),"")</f>
        <v>domingo</v>
      </c>
      <c r="B412" t="str">
        <f>IF('Ocorrências .9'!$A412&lt;&gt;"", TEXT('Ocorrências .9'!$E412, "dddd"),"")</f>
        <v>quarta-feira</v>
      </c>
      <c r="C412" t="str">
        <f>IF('.10 (mês 01~06)'!$A412&lt;&gt;"", TEXT('.10 (mês 01~06)'!$D412, "dddd"),"")</f>
        <v/>
      </c>
      <c r="D412" t="str">
        <f>IF('.10 (mês 07~12)'!$A412&lt;&gt;"", TEXT('.10 (mês 07~12)'!$D412, "dddd"),"")</f>
        <v>domingo</v>
      </c>
    </row>
    <row r="413" spans="1:4" x14ac:dyDescent="0.25">
      <c r="A413" t="str">
        <f>IF('.9 (mês 01~06)'!$A413&lt;&gt;"", TEXT('.9 (mês 01~06)'!$D413, "dddd"),"")</f>
        <v>domingo</v>
      </c>
      <c r="B413" t="str">
        <f>IF('Ocorrências .9'!$A413&lt;&gt;"", TEXT('Ocorrências .9'!$E413, "dddd"),"")</f>
        <v>sexta-feira</v>
      </c>
      <c r="C413" t="str">
        <f>IF('.10 (mês 01~06)'!$A413&lt;&gt;"", TEXT('.10 (mês 01~06)'!$D413, "dddd"),"")</f>
        <v/>
      </c>
      <c r="D413" t="str">
        <f>IF('.10 (mês 07~12)'!$A413&lt;&gt;"", TEXT('.10 (mês 07~12)'!$D413, "dddd"),"")</f>
        <v>segunda-feira</v>
      </c>
    </row>
    <row r="414" spans="1:4" x14ac:dyDescent="0.25">
      <c r="A414" t="str">
        <f>IF('.9 (mês 01~06)'!$A414&lt;&gt;"", TEXT('.9 (mês 01~06)'!$D414, "dddd"),"")</f>
        <v>domingo</v>
      </c>
      <c r="B414" t="str">
        <f>IF('Ocorrências .9'!$A414&lt;&gt;"", TEXT('Ocorrências .9'!$E414, "dddd"),"")</f>
        <v>domingo</v>
      </c>
      <c r="C414" t="str">
        <f>IF('.10 (mês 01~06)'!$A414&lt;&gt;"", TEXT('.10 (mês 01~06)'!$D414, "dddd"),"")</f>
        <v/>
      </c>
      <c r="D414" t="str">
        <f>IF('.10 (mês 07~12)'!$A414&lt;&gt;"", TEXT('.10 (mês 07~12)'!$D414, "dddd"),"")</f>
        <v>segunda-feira</v>
      </c>
    </row>
    <row r="415" spans="1:4" x14ac:dyDescent="0.25">
      <c r="A415" t="str">
        <f>IF('.9 (mês 01~06)'!$A415&lt;&gt;"", TEXT('.9 (mês 01~06)'!$D415, "dddd"),"")</f>
        <v>segunda-feira</v>
      </c>
      <c r="B415" t="str">
        <f>IF('Ocorrências .9'!$A415&lt;&gt;"", TEXT('Ocorrências .9'!$E415, "dddd"),"")</f>
        <v>segunda-feira</v>
      </c>
      <c r="C415" t="str">
        <f>IF('.10 (mês 01~06)'!$A415&lt;&gt;"", TEXT('.10 (mês 01~06)'!$D415, "dddd"),"")</f>
        <v/>
      </c>
      <c r="D415" t="str">
        <f>IF('.10 (mês 07~12)'!$A415&lt;&gt;"", TEXT('.10 (mês 07~12)'!$D415, "dddd"),"")</f>
        <v>segunda-feira</v>
      </c>
    </row>
    <row r="416" spans="1:4" x14ac:dyDescent="0.25">
      <c r="A416" t="str">
        <f>IF('.9 (mês 01~06)'!$A416&lt;&gt;"", TEXT('.9 (mês 01~06)'!$D416, "dddd"),"")</f>
        <v>segunda-feira</v>
      </c>
      <c r="B416" t="str">
        <f>IF('Ocorrências .9'!$A416&lt;&gt;"", TEXT('Ocorrências .9'!$E416, "dddd"),"")</f>
        <v>quarta-feira</v>
      </c>
      <c r="C416" t="str">
        <f>IF('.10 (mês 01~06)'!$A416&lt;&gt;"", TEXT('.10 (mês 01~06)'!$D416, "dddd"),"")</f>
        <v/>
      </c>
      <c r="D416" t="str">
        <f>IF('.10 (mês 07~12)'!$A416&lt;&gt;"", TEXT('.10 (mês 07~12)'!$D416, "dddd"),"")</f>
        <v>segunda-feira</v>
      </c>
    </row>
    <row r="417" spans="1:4" x14ac:dyDescent="0.25">
      <c r="A417" t="str">
        <f>IF('.9 (mês 01~06)'!$A417&lt;&gt;"", TEXT('.9 (mês 01~06)'!$D417, "dddd"),"")</f>
        <v>segunda-feira</v>
      </c>
      <c r="B417" t="str">
        <f>IF('Ocorrências .9'!$A417&lt;&gt;"", TEXT('Ocorrências .9'!$E417, "dddd"),"")</f>
        <v>quarta-feira</v>
      </c>
      <c r="C417" t="str">
        <f>IF('.10 (mês 01~06)'!$A417&lt;&gt;"", TEXT('.10 (mês 01~06)'!$D417, "dddd"),"")</f>
        <v/>
      </c>
      <c r="D417" t="str">
        <f>IF('.10 (mês 07~12)'!$A417&lt;&gt;"", TEXT('.10 (mês 07~12)'!$D417, "dddd"),"")</f>
        <v>terça-feira</v>
      </c>
    </row>
    <row r="418" spans="1:4" x14ac:dyDescent="0.25">
      <c r="A418" t="str">
        <f>IF('.9 (mês 01~06)'!$A418&lt;&gt;"", TEXT('.9 (mês 01~06)'!$D418, "dddd"),"")</f>
        <v>segunda-feira</v>
      </c>
      <c r="B418" t="str">
        <f>IF('Ocorrências .9'!$A418&lt;&gt;"", TEXT('Ocorrências .9'!$E418, "dddd"),"")</f>
        <v>quinta-feira</v>
      </c>
      <c r="C418" t="str">
        <f>IF('.10 (mês 01~06)'!$A418&lt;&gt;"", TEXT('.10 (mês 01~06)'!$D418, "dddd"),"")</f>
        <v/>
      </c>
      <c r="D418" t="str">
        <f>IF('.10 (mês 07~12)'!$A418&lt;&gt;"", TEXT('.10 (mês 07~12)'!$D418, "dddd"),"")</f>
        <v>quarta-feira</v>
      </c>
    </row>
    <row r="419" spans="1:4" x14ac:dyDescent="0.25">
      <c r="A419" t="str">
        <f>IF('.9 (mês 01~06)'!$A419&lt;&gt;"", TEXT('.9 (mês 01~06)'!$D419, "dddd"),"")</f>
        <v>segunda-feira</v>
      </c>
      <c r="B419" t="str">
        <f>IF('Ocorrências .9'!$A419&lt;&gt;"", TEXT('Ocorrências .9'!$E419, "dddd"),"")</f>
        <v>sexta-feira</v>
      </c>
      <c r="C419" t="str">
        <f>IF('.10 (mês 01~06)'!$A419&lt;&gt;"", TEXT('.10 (mês 01~06)'!$D419, "dddd"),"")</f>
        <v/>
      </c>
      <c r="D419" t="str">
        <f>IF('.10 (mês 07~12)'!$A419&lt;&gt;"", TEXT('.10 (mês 07~12)'!$D419, "dddd"),"")</f>
        <v>quarta-feira</v>
      </c>
    </row>
    <row r="420" spans="1:4" x14ac:dyDescent="0.25">
      <c r="A420" t="str">
        <f>IF('.9 (mês 01~06)'!$A420&lt;&gt;"", TEXT('.9 (mês 01~06)'!$D420, "dddd"),"")</f>
        <v>segunda-feira</v>
      </c>
      <c r="B420" t="str">
        <f>IF('Ocorrências .9'!$A420&lt;&gt;"", TEXT('Ocorrências .9'!$E420, "dddd"),"")</f>
        <v>sábado</v>
      </c>
      <c r="C420" t="str">
        <f>IF('.10 (mês 01~06)'!$A420&lt;&gt;"", TEXT('.10 (mês 01~06)'!$D420, "dddd"),"")</f>
        <v/>
      </c>
      <c r="D420" t="str">
        <f>IF('.10 (mês 07~12)'!$A420&lt;&gt;"", TEXT('.10 (mês 07~12)'!$D420, "dddd"),"")</f>
        <v>quinta-feira</v>
      </c>
    </row>
    <row r="421" spans="1:4" x14ac:dyDescent="0.25">
      <c r="A421" t="str">
        <f>IF('.9 (mês 01~06)'!$A421&lt;&gt;"", TEXT('.9 (mês 01~06)'!$D421, "dddd"),"")</f>
        <v>segunda-feira</v>
      </c>
      <c r="B421" t="str">
        <f>IF('Ocorrências .9'!$A421&lt;&gt;"", TEXT('Ocorrências .9'!$E421, "dddd"),"")</f>
        <v>sábado</v>
      </c>
      <c r="C421" t="str">
        <f>IF('.10 (mês 01~06)'!$A421&lt;&gt;"", TEXT('.10 (mês 01~06)'!$D421, "dddd"),"")</f>
        <v/>
      </c>
      <c r="D421" t="str">
        <f>IF('.10 (mês 07~12)'!$A421&lt;&gt;"", TEXT('.10 (mês 07~12)'!$D421, "dddd"),"")</f>
        <v>quinta-feira</v>
      </c>
    </row>
    <row r="422" spans="1:4" x14ac:dyDescent="0.25">
      <c r="A422" t="str">
        <f>IF('.9 (mês 01~06)'!$A422&lt;&gt;"", TEXT('.9 (mês 01~06)'!$D422, "dddd"),"")</f>
        <v>terça-feira</v>
      </c>
      <c r="B422" t="str">
        <f>IF('Ocorrências .9'!$A422&lt;&gt;"", TEXT('Ocorrências .9'!$E422, "dddd"),"")</f>
        <v>domingo</v>
      </c>
      <c r="C422" t="str">
        <f>IF('.10 (mês 01~06)'!$A422&lt;&gt;"", TEXT('.10 (mês 01~06)'!$D422, "dddd"),"")</f>
        <v/>
      </c>
      <c r="D422" t="str">
        <f>IF('.10 (mês 07~12)'!$A422&lt;&gt;"", TEXT('.10 (mês 07~12)'!$D422, "dddd"),"")</f>
        <v>quinta-feira</v>
      </c>
    </row>
    <row r="423" spans="1:4" x14ac:dyDescent="0.25">
      <c r="A423" t="str">
        <f>IF('.9 (mês 01~06)'!$A423&lt;&gt;"", TEXT('.9 (mês 01~06)'!$D423, "dddd"),"")</f>
        <v>terça-feira</v>
      </c>
      <c r="B423" t="str">
        <f>IF('Ocorrências .9'!$A423&lt;&gt;"", TEXT('Ocorrências .9'!$E423, "dddd"),"")</f>
        <v>sexta-feira</v>
      </c>
      <c r="C423" t="str">
        <f>IF('.10 (mês 01~06)'!$A423&lt;&gt;"", TEXT('.10 (mês 01~06)'!$D423, "dddd"),"")</f>
        <v/>
      </c>
      <c r="D423" t="str">
        <f>IF('.10 (mês 07~12)'!$A423&lt;&gt;"", TEXT('.10 (mês 07~12)'!$D423, "dddd"),"")</f>
        <v>quinta-feira</v>
      </c>
    </row>
    <row r="424" spans="1:4" x14ac:dyDescent="0.25">
      <c r="A424" t="str">
        <f>IF('.9 (mês 01~06)'!$A424&lt;&gt;"", TEXT('.9 (mês 01~06)'!$D424, "dddd"),"")</f>
        <v>terça-feira</v>
      </c>
      <c r="B424" t="str">
        <f>IF('Ocorrências .9'!$A424&lt;&gt;"", TEXT('Ocorrências .9'!$E424, "dddd"),"")</f>
        <v>sexta-feira</v>
      </c>
      <c r="C424" t="str">
        <f>IF('.10 (mês 01~06)'!$A424&lt;&gt;"", TEXT('.10 (mês 01~06)'!$D424, "dddd"),"")</f>
        <v/>
      </c>
      <c r="D424" t="str">
        <f>IF('.10 (mês 07~12)'!$A424&lt;&gt;"", TEXT('.10 (mês 07~12)'!$D424, "dddd"),"")</f>
        <v>quinta-feira</v>
      </c>
    </row>
    <row r="425" spans="1:4" x14ac:dyDescent="0.25">
      <c r="A425" t="str">
        <f>IF('.9 (mês 01~06)'!$A425&lt;&gt;"", TEXT('.9 (mês 01~06)'!$D425, "dddd"),"")</f>
        <v>quarta-feira</v>
      </c>
      <c r="B425" t="str">
        <f>IF('Ocorrências .9'!$A425&lt;&gt;"", TEXT('Ocorrências .9'!$E425, "dddd"),"")</f>
        <v>domingo</v>
      </c>
      <c r="C425" t="str">
        <f>IF('.10 (mês 01~06)'!$A425&lt;&gt;"", TEXT('.10 (mês 01~06)'!$D425, "dddd"),"")</f>
        <v/>
      </c>
      <c r="D425" t="str">
        <f>IF('.10 (mês 07~12)'!$A425&lt;&gt;"", TEXT('.10 (mês 07~12)'!$D425, "dddd"),"")</f>
        <v>quinta-feira</v>
      </c>
    </row>
    <row r="426" spans="1:4" x14ac:dyDescent="0.25">
      <c r="A426" t="str">
        <f>IF('.9 (mês 01~06)'!$A426&lt;&gt;"", TEXT('.9 (mês 01~06)'!$D426, "dddd"),"")</f>
        <v>sexta-feira</v>
      </c>
      <c r="B426" t="str">
        <f>IF('Ocorrências .9'!$A426&lt;&gt;"", TEXT('Ocorrências .9'!$E426, "dddd"),"")</f>
        <v>segunda-feira</v>
      </c>
      <c r="C426" t="str">
        <f>IF('.10 (mês 01~06)'!$A426&lt;&gt;"", TEXT('.10 (mês 01~06)'!$D426, "dddd"),"")</f>
        <v/>
      </c>
      <c r="D426" t="str">
        <f>IF('.10 (mês 07~12)'!$A426&lt;&gt;"", TEXT('.10 (mês 07~12)'!$D426, "dddd"),"")</f>
        <v>quinta-feira</v>
      </c>
    </row>
    <row r="427" spans="1:4" x14ac:dyDescent="0.25">
      <c r="A427" t="str">
        <f>IF('.9 (mês 01~06)'!$A427&lt;&gt;"", TEXT('.9 (mês 01~06)'!$D427, "dddd"),"")</f>
        <v>sexta-feira</v>
      </c>
      <c r="B427" t="str">
        <f>IF('Ocorrências .9'!$A427&lt;&gt;"", TEXT('Ocorrências .9'!$E427, "dddd"),"")</f>
        <v>terça-feira</v>
      </c>
      <c r="C427" t="str">
        <f>IF('.10 (mês 01~06)'!$A427&lt;&gt;"", TEXT('.10 (mês 01~06)'!$D427, "dddd"),"")</f>
        <v/>
      </c>
      <c r="D427" t="str">
        <f>IF('.10 (mês 07~12)'!$A427&lt;&gt;"", TEXT('.10 (mês 07~12)'!$D427, "dddd"),"")</f>
        <v>sexta-feira</v>
      </c>
    </row>
    <row r="428" spans="1:4" x14ac:dyDescent="0.25">
      <c r="A428" t="str">
        <f>IF('.9 (mês 01~06)'!$A428&lt;&gt;"", TEXT('.9 (mês 01~06)'!$D428, "dddd"),"")</f>
        <v>sexta-feira</v>
      </c>
      <c r="B428" t="str">
        <f>IF('Ocorrências .9'!$A428&lt;&gt;"", TEXT('Ocorrências .9'!$E428, "dddd"),"")</f>
        <v>terça-feira</v>
      </c>
      <c r="C428" t="str">
        <f>IF('.10 (mês 01~06)'!$A428&lt;&gt;"", TEXT('.10 (mês 01~06)'!$D428, "dddd"),"")</f>
        <v/>
      </c>
      <c r="D428" t="str">
        <f>IF('.10 (mês 07~12)'!$A428&lt;&gt;"", TEXT('.10 (mês 07~12)'!$D428, "dddd"),"")</f>
        <v>sexta-feira</v>
      </c>
    </row>
    <row r="429" spans="1:4" x14ac:dyDescent="0.25">
      <c r="A429" t="str">
        <f>IF('.9 (mês 01~06)'!$A429&lt;&gt;"", TEXT('.9 (mês 01~06)'!$D429, "dddd"),"")</f>
        <v>sábado</v>
      </c>
      <c r="B429" t="str">
        <f>IF('Ocorrências .9'!$A429&lt;&gt;"", TEXT('Ocorrências .9'!$E429, "dddd"),"")</f>
        <v>sábado</v>
      </c>
      <c r="C429" t="str">
        <f>IF('.10 (mês 01~06)'!$A429&lt;&gt;"", TEXT('.10 (mês 01~06)'!$D429, "dddd"),"")</f>
        <v/>
      </c>
      <c r="D429" t="str">
        <f>IF('.10 (mês 07~12)'!$A429&lt;&gt;"", TEXT('.10 (mês 07~12)'!$D429, "dddd"),"")</f>
        <v>sexta-feira</v>
      </c>
    </row>
    <row r="430" spans="1:4" x14ac:dyDescent="0.25">
      <c r="A430" t="str">
        <f>IF('.9 (mês 01~06)'!$A430&lt;&gt;"", TEXT('.9 (mês 01~06)'!$D430, "dddd"),"")</f>
        <v>sábado</v>
      </c>
      <c r="B430" t="str">
        <f>IF('Ocorrências .9'!$A430&lt;&gt;"", TEXT('Ocorrências .9'!$E430, "dddd"),"")</f>
        <v>segunda-feira</v>
      </c>
      <c r="C430" t="str">
        <f>IF('.10 (mês 01~06)'!$A430&lt;&gt;"", TEXT('.10 (mês 01~06)'!$D430, "dddd"),"")</f>
        <v/>
      </c>
      <c r="D430" t="str">
        <f>IF('.10 (mês 07~12)'!$A430&lt;&gt;"", TEXT('.10 (mês 07~12)'!$D430, "dddd"),"")</f>
        <v>sexta-feira</v>
      </c>
    </row>
    <row r="431" spans="1:4" x14ac:dyDescent="0.25">
      <c r="A431" t="str">
        <f>IF('.9 (mês 01~06)'!$A431&lt;&gt;"", TEXT('.9 (mês 01~06)'!$D431, "dddd"),"")</f>
        <v>domingo</v>
      </c>
      <c r="B431" t="str">
        <f>IF('Ocorrências .9'!$A431&lt;&gt;"", TEXT('Ocorrências .9'!$E431, "dddd"),"")</f>
        <v>quarta-feira</v>
      </c>
      <c r="C431" t="str">
        <f>IF('.10 (mês 01~06)'!$A431&lt;&gt;"", TEXT('.10 (mês 01~06)'!$D431, "dddd"),"")</f>
        <v/>
      </c>
      <c r="D431" t="str">
        <f>IF('.10 (mês 07~12)'!$A431&lt;&gt;"", TEXT('.10 (mês 07~12)'!$D431, "dddd"),"")</f>
        <v>sábado</v>
      </c>
    </row>
    <row r="432" spans="1:4" x14ac:dyDescent="0.25">
      <c r="A432" t="str">
        <f>IF('.9 (mês 01~06)'!$A432&lt;&gt;"", TEXT('.9 (mês 01~06)'!$D432, "dddd"),"")</f>
        <v>domingo</v>
      </c>
      <c r="B432" t="str">
        <f>IF('Ocorrências .9'!$A432&lt;&gt;"", TEXT('Ocorrências .9'!$E432, "dddd"),"")</f>
        <v>quarta-feira</v>
      </c>
      <c r="C432" t="str">
        <f>IF('.10 (mês 01~06)'!$A432&lt;&gt;"", TEXT('.10 (mês 01~06)'!$D432, "dddd"),"")</f>
        <v/>
      </c>
      <c r="D432" t="str">
        <f>IF('.10 (mês 07~12)'!$A432&lt;&gt;"", TEXT('.10 (mês 07~12)'!$D432, "dddd"),"")</f>
        <v>sábado</v>
      </c>
    </row>
    <row r="433" spans="1:4" x14ac:dyDescent="0.25">
      <c r="A433" t="str">
        <f>IF('.9 (mês 01~06)'!$A433&lt;&gt;"", TEXT('.9 (mês 01~06)'!$D433, "dddd"),"")</f>
        <v>domingo</v>
      </c>
      <c r="B433" t="str">
        <f>IF('Ocorrências .9'!$A433&lt;&gt;"", TEXT('Ocorrências .9'!$E433, "dddd"),"")</f>
        <v>sexta-feira</v>
      </c>
      <c r="C433" t="str">
        <f>IF('.10 (mês 01~06)'!$A433&lt;&gt;"", TEXT('.10 (mês 01~06)'!$D433, "dddd"),"")</f>
        <v/>
      </c>
      <c r="D433" t="str">
        <f>IF('.10 (mês 07~12)'!$A433&lt;&gt;"", TEXT('.10 (mês 07~12)'!$D433, "dddd"),"")</f>
        <v>sábado</v>
      </c>
    </row>
    <row r="434" spans="1:4" x14ac:dyDescent="0.25">
      <c r="A434" t="str">
        <f>IF('.9 (mês 01~06)'!$A434&lt;&gt;"", TEXT('.9 (mês 01~06)'!$D434, "dddd"),"")</f>
        <v>domingo</v>
      </c>
      <c r="B434" t="str">
        <f>IF('Ocorrências .9'!$A434&lt;&gt;"", TEXT('Ocorrências .9'!$E434, "dddd"),"")</f>
        <v>quinta-feira</v>
      </c>
      <c r="C434" t="str">
        <f>IF('.10 (mês 01~06)'!$A434&lt;&gt;"", TEXT('.10 (mês 01~06)'!$D434, "dddd"),"")</f>
        <v/>
      </c>
      <c r="D434" t="str">
        <f>IF('.10 (mês 07~12)'!$A434&lt;&gt;"", TEXT('.10 (mês 07~12)'!$D434, "dddd"),"")</f>
        <v>domingo</v>
      </c>
    </row>
    <row r="435" spans="1:4" x14ac:dyDescent="0.25">
      <c r="A435" t="str">
        <f>IF('.9 (mês 01~06)'!$A435&lt;&gt;"", TEXT('.9 (mês 01~06)'!$D435, "dddd"),"")</f>
        <v>segunda-feira</v>
      </c>
      <c r="B435" t="str">
        <f>IF('Ocorrências .9'!$A435&lt;&gt;"", TEXT('Ocorrências .9'!$E435, "dddd"),"")</f>
        <v>sexta-feira</v>
      </c>
      <c r="C435" t="str">
        <f>IF('.10 (mês 01~06)'!$A435&lt;&gt;"", TEXT('.10 (mês 01~06)'!$D435, "dddd"),"")</f>
        <v/>
      </c>
      <c r="D435" t="str">
        <f>IF('.10 (mês 07~12)'!$A435&lt;&gt;"", TEXT('.10 (mês 07~12)'!$D435, "dddd"),"")</f>
        <v>domingo</v>
      </c>
    </row>
    <row r="436" spans="1:4" x14ac:dyDescent="0.25">
      <c r="A436" t="str">
        <f>IF('.9 (mês 01~06)'!$A436&lt;&gt;"", TEXT('.9 (mês 01~06)'!$D436, "dddd"),"")</f>
        <v>segunda-feira</v>
      </c>
      <c r="B436" t="str">
        <f>IF('Ocorrências .9'!$A436&lt;&gt;"", TEXT('Ocorrências .9'!$E436, "dddd"),"")</f>
        <v>sexta-feira</v>
      </c>
      <c r="C436" t="str">
        <f>IF('.10 (mês 01~06)'!$A436&lt;&gt;"", TEXT('.10 (mês 01~06)'!$D436, "dddd"),"")</f>
        <v/>
      </c>
      <c r="D436" t="str">
        <f>IF('.10 (mês 07~12)'!$A436&lt;&gt;"", TEXT('.10 (mês 07~12)'!$D436, "dddd"),"")</f>
        <v>domingo</v>
      </c>
    </row>
    <row r="437" spans="1:4" x14ac:dyDescent="0.25">
      <c r="A437" t="str">
        <f>IF('.9 (mês 01~06)'!$A437&lt;&gt;"", TEXT('.9 (mês 01~06)'!$D437, "dddd"),"")</f>
        <v>segunda-feira</v>
      </c>
      <c r="B437" t="str">
        <f>IF('Ocorrências .9'!$A437&lt;&gt;"", TEXT('Ocorrências .9'!$E437, "dddd"),"")</f>
        <v>sexta-feira</v>
      </c>
      <c r="C437" t="str">
        <f>IF('.10 (mês 01~06)'!$A437&lt;&gt;"", TEXT('.10 (mês 01~06)'!$D437, "dddd"),"")</f>
        <v/>
      </c>
      <c r="D437" t="str">
        <f>IF('.10 (mês 07~12)'!$A437&lt;&gt;"", TEXT('.10 (mês 07~12)'!$D437, "dddd"),"")</f>
        <v>domingo</v>
      </c>
    </row>
    <row r="438" spans="1:4" x14ac:dyDescent="0.25">
      <c r="A438" t="str">
        <f>IF('.9 (mês 01~06)'!$A438&lt;&gt;"", TEXT('.9 (mês 01~06)'!$D438, "dddd"),"")</f>
        <v>terça-feira</v>
      </c>
      <c r="B438" t="str">
        <f>IF('Ocorrências .9'!$A438&lt;&gt;"", TEXT('Ocorrências .9'!$E438, "dddd"),"")</f>
        <v>sábado</v>
      </c>
      <c r="C438" t="str">
        <f>IF('.10 (mês 01~06)'!$A438&lt;&gt;"", TEXT('.10 (mês 01~06)'!$D438, "dddd"),"")</f>
        <v/>
      </c>
      <c r="D438" t="str">
        <f>IF('.10 (mês 07~12)'!$A438&lt;&gt;"", TEXT('.10 (mês 07~12)'!$D438, "dddd"),"")</f>
        <v>domingo</v>
      </c>
    </row>
    <row r="439" spans="1:4" x14ac:dyDescent="0.25">
      <c r="A439" t="str">
        <f>IF('.9 (mês 01~06)'!$A439&lt;&gt;"", TEXT('.9 (mês 01~06)'!$D439, "dddd"),"")</f>
        <v>terça-feira</v>
      </c>
      <c r="B439" t="str">
        <f>IF('Ocorrências .9'!$A439&lt;&gt;"", TEXT('Ocorrências .9'!$E439, "dddd"),"")</f>
        <v>domingo</v>
      </c>
      <c r="C439" t="str">
        <f>IF('.10 (mês 01~06)'!$A439&lt;&gt;"", TEXT('.10 (mês 01~06)'!$D439, "dddd"),"")</f>
        <v/>
      </c>
      <c r="D439" t="str">
        <f>IF('.10 (mês 07~12)'!$A439&lt;&gt;"", TEXT('.10 (mês 07~12)'!$D439, "dddd"),"")</f>
        <v>segunda-feira</v>
      </c>
    </row>
    <row r="440" spans="1:4" x14ac:dyDescent="0.25">
      <c r="A440" t="str">
        <f>IF('.9 (mês 01~06)'!$A440&lt;&gt;"", TEXT('.9 (mês 01~06)'!$D440, "dddd"),"")</f>
        <v>terça-feira</v>
      </c>
      <c r="B440" t="str">
        <f>IF('Ocorrências .9'!$A440&lt;&gt;"", TEXT('Ocorrências .9'!$E440, "dddd"),"")</f>
        <v>domingo</v>
      </c>
      <c r="C440" t="str">
        <f>IF('.10 (mês 01~06)'!$A440&lt;&gt;"", TEXT('.10 (mês 01~06)'!$D440, "dddd"),"")</f>
        <v/>
      </c>
      <c r="D440" t="str">
        <f>IF('.10 (mês 07~12)'!$A440&lt;&gt;"", TEXT('.10 (mês 07~12)'!$D440, "dddd"),"")</f>
        <v>segunda-feira</v>
      </c>
    </row>
    <row r="441" spans="1:4" x14ac:dyDescent="0.25">
      <c r="A441" t="str">
        <f>IF('.9 (mês 01~06)'!$A441&lt;&gt;"", TEXT('.9 (mês 01~06)'!$D441, "dddd"),"")</f>
        <v>quarta-feira</v>
      </c>
      <c r="B441" t="str">
        <f>IF('Ocorrências .9'!$A441&lt;&gt;"", TEXT('Ocorrências .9'!$E441, "dddd"),"")</f>
        <v>terça-feira</v>
      </c>
      <c r="C441" t="str">
        <f>IF('.10 (mês 01~06)'!$A441&lt;&gt;"", TEXT('.10 (mês 01~06)'!$D441, "dddd"),"")</f>
        <v/>
      </c>
      <c r="D441" t="str">
        <f>IF('.10 (mês 07~12)'!$A441&lt;&gt;"", TEXT('.10 (mês 07~12)'!$D441, "dddd"),"")</f>
        <v>segunda-feira</v>
      </c>
    </row>
    <row r="442" spans="1:4" x14ac:dyDescent="0.25">
      <c r="A442" t="str">
        <f>IF('.9 (mês 01~06)'!$A442&lt;&gt;"", TEXT('.9 (mês 01~06)'!$D442, "dddd"),"")</f>
        <v>quarta-feira</v>
      </c>
      <c r="B442" t="str">
        <f>IF('Ocorrências .9'!$A442&lt;&gt;"", TEXT('Ocorrências .9'!$E442, "dddd"),"")</f>
        <v>quarta-feira</v>
      </c>
      <c r="C442" t="str">
        <f>IF('.10 (mês 01~06)'!$A442&lt;&gt;"", TEXT('.10 (mês 01~06)'!$D442, "dddd"),"")</f>
        <v/>
      </c>
      <c r="D442" t="str">
        <f>IF('.10 (mês 07~12)'!$A442&lt;&gt;"", TEXT('.10 (mês 07~12)'!$D442, "dddd"),"")</f>
        <v>terça-feira</v>
      </c>
    </row>
    <row r="443" spans="1:4" x14ac:dyDescent="0.25">
      <c r="A443" t="str">
        <f>IF('.9 (mês 01~06)'!$A443&lt;&gt;"", TEXT('.9 (mês 01~06)'!$D443, "dddd"),"")</f>
        <v>quarta-feira</v>
      </c>
      <c r="B443" t="str">
        <f>IF('Ocorrências .9'!$A443&lt;&gt;"", TEXT('Ocorrências .9'!$E443, "dddd"),"")</f>
        <v>quinta-feira</v>
      </c>
      <c r="C443" t="str">
        <f>IF('.10 (mês 01~06)'!$A443&lt;&gt;"", TEXT('.10 (mês 01~06)'!$D443, "dddd"),"")</f>
        <v/>
      </c>
      <c r="D443" t="str">
        <f>IF('.10 (mês 07~12)'!$A443&lt;&gt;"", TEXT('.10 (mês 07~12)'!$D443, "dddd"),"")</f>
        <v>quarta-feira</v>
      </c>
    </row>
    <row r="444" spans="1:4" x14ac:dyDescent="0.25">
      <c r="A444" t="str">
        <f>IF('.9 (mês 01~06)'!$A444&lt;&gt;"", TEXT('.9 (mês 01~06)'!$D444, "dddd"),"")</f>
        <v>quinta-feira</v>
      </c>
      <c r="B444" t="str">
        <f>IF('Ocorrências .9'!$A444&lt;&gt;"", TEXT('Ocorrências .9'!$E444, "dddd"),"")</f>
        <v>sexta-feira</v>
      </c>
      <c r="C444" t="str">
        <f>IF('.10 (mês 01~06)'!$A444&lt;&gt;"", TEXT('.10 (mês 01~06)'!$D444, "dddd"),"")</f>
        <v/>
      </c>
      <c r="D444" t="str">
        <f>IF('.10 (mês 07~12)'!$A444&lt;&gt;"", TEXT('.10 (mês 07~12)'!$D444, "dddd"),"")</f>
        <v>quarta-feira</v>
      </c>
    </row>
    <row r="445" spans="1:4" x14ac:dyDescent="0.25">
      <c r="A445" t="str">
        <f>IF('.9 (mês 01~06)'!$A445&lt;&gt;"", TEXT('.9 (mês 01~06)'!$D445, "dddd"),"")</f>
        <v>quinta-feira</v>
      </c>
      <c r="B445" t="str">
        <f>IF('Ocorrências .9'!$A445&lt;&gt;"", TEXT('Ocorrências .9'!$E445, "dddd"),"")</f>
        <v>sexta-feira</v>
      </c>
      <c r="C445" t="str">
        <f>IF('.10 (mês 01~06)'!$A445&lt;&gt;"", TEXT('.10 (mês 01~06)'!$D445, "dddd"),"")</f>
        <v/>
      </c>
      <c r="D445" t="str">
        <f>IF('.10 (mês 07~12)'!$A445&lt;&gt;"", TEXT('.10 (mês 07~12)'!$D445, "dddd"),"")</f>
        <v>quarta-feira</v>
      </c>
    </row>
    <row r="446" spans="1:4" x14ac:dyDescent="0.25">
      <c r="A446" t="str">
        <f>IF('.9 (mês 01~06)'!$A446&lt;&gt;"", TEXT('.9 (mês 01~06)'!$D446, "dddd"),"")</f>
        <v>quinta-feira</v>
      </c>
      <c r="B446" t="str">
        <f>IF('Ocorrências .9'!$A446&lt;&gt;"", TEXT('Ocorrências .9'!$E446, "dddd"),"")</f>
        <v>sexta-feira</v>
      </c>
      <c r="C446" t="str">
        <f>IF('.10 (mês 01~06)'!$A446&lt;&gt;"", TEXT('.10 (mês 01~06)'!$D446, "dddd"),"")</f>
        <v/>
      </c>
      <c r="D446" t="str">
        <f>IF('.10 (mês 07~12)'!$A446&lt;&gt;"", TEXT('.10 (mês 07~12)'!$D446, "dddd"),"")</f>
        <v>quarta-feira</v>
      </c>
    </row>
    <row r="447" spans="1:4" x14ac:dyDescent="0.25">
      <c r="A447" t="str">
        <f>IF('.9 (mês 01~06)'!$A447&lt;&gt;"", TEXT('.9 (mês 01~06)'!$D447, "dddd"),"")</f>
        <v>quinta-feira</v>
      </c>
      <c r="B447" t="str">
        <f>IF('Ocorrências .9'!$A447&lt;&gt;"", TEXT('Ocorrências .9'!$E447, "dddd"),"")</f>
        <v>terça-feira</v>
      </c>
      <c r="C447" t="str">
        <f>IF('.10 (mês 01~06)'!$A447&lt;&gt;"", TEXT('.10 (mês 01~06)'!$D447, "dddd"),"")</f>
        <v/>
      </c>
      <c r="D447" t="str">
        <f>IF('.10 (mês 07~12)'!$A447&lt;&gt;"", TEXT('.10 (mês 07~12)'!$D447, "dddd"),"")</f>
        <v>quinta-feira</v>
      </c>
    </row>
    <row r="448" spans="1:4" x14ac:dyDescent="0.25">
      <c r="A448" t="str">
        <f>IF('.9 (mês 01~06)'!$A448&lt;&gt;"", TEXT('.9 (mês 01~06)'!$D448, "dddd"),"")</f>
        <v>quinta-feira</v>
      </c>
      <c r="B448" t="str">
        <f>IF('Ocorrências .9'!$A448&lt;&gt;"", TEXT('Ocorrências .9'!$E448, "dddd"),"")</f>
        <v>terça-feira</v>
      </c>
      <c r="C448" t="str">
        <f>IF('.10 (mês 01~06)'!$A448&lt;&gt;"", TEXT('.10 (mês 01~06)'!$D448, "dddd"),"")</f>
        <v/>
      </c>
      <c r="D448" t="str">
        <f>IF('.10 (mês 07~12)'!$A448&lt;&gt;"", TEXT('.10 (mês 07~12)'!$D448, "dddd"),"")</f>
        <v>quinta-feira</v>
      </c>
    </row>
    <row r="449" spans="1:4" x14ac:dyDescent="0.25">
      <c r="A449" t="str">
        <f>IF('.9 (mês 01~06)'!$A449&lt;&gt;"", TEXT('.9 (mês 01~06)'!$D449, "dddd"),"")</f>
        <v>quinta-feira</v>
      </c>
      <c r="B449" t="str">
        <f>IF('Ocorrências .9'!$A449&lt;&gt;"", TEXT('Ocorrências .9'!$E449, "dddd"),"")</f>
        <v>terça-feira</v>
      </c>
      <c r="C449" t="str">
        <f>IF('.10 (mês 01~06)'!$A449&lt;&gt;"", TEXT('.10 (mês 01~06)'!$D449, "dddd"),"")</f>
        <v/>
      </c>
      <c r="D449" t="str">
        <f>IF('.10 (mês 07~12)'!$A449&lt;&gt;"", TEXT('.10 (mês 07~12)'!$D449, "dddd"),"")</f>
        <v>sexta-feira</v>
      </c>
    </row>
    <row r="450" spans="1:4" x14ac:dyDescent="0.25">
      <c r="A450" t="str">
        <f>IF('.9 (mês 01~06)'!$A450&lt;&gt;"", TEXT('.9 (mês 01~06)'!$D450, "dddd"),"")</f>
        <v>sexta-feira</v>
      </c>
      <c r="B450" t="str">
        <f>IF('Ocorrências .9'!$A450&lt;&gt;"", TEXT('Ocorrências .9'!$E450, "dddd"),"")</f>
        <v>terça-feira</v>
      </c>
      <c r="C450" t="str">
        <f>IF('.10 (mês 01~06)'!$A450&lt;&gt;"", TEXT('.10 (mês 01~06)'!$D450, "dddd"),"")</f>
        <v/>
      </c>
      <c r="D450" t="str">
        <f>IF('.10 (mês 07~12)'!$A450&lt;&gt;"", TEXT('.10 (mês 07~12)'!$D450, "dddd"),"")</f>
        <v>sexta-feira</v>
      </c>
    </row>
    <row r="451" spans="1:4" x14ac:dyDescent="0.25">
      <c r="A451" t="str">
        <f>IF('.9 (mês 01~06)'!$A451&lt;&gt;"", TEXT('.9 (mês 01~06)'!$D451, "dddd"),"")</f>
        <v>sexta-feira</v>
      </c>
      <c r="B451" t="str">
        <f>IF('Ocorrências .9'!$A451&lt;&gt;"", TEXT('Ocorrências .9'!$E451, "dddd"),"")</f>
        <v>quarta-feira</v>
      </c>
      <c r="C451" t="str">
        <f>IF('.10 (mês 01~06)'!$A451&lt;&gt;"", TEXT('.10 (mês 01~06)'!$D451, "dddd"),"")</f>
        <v/>
      </c>
      <c r="D451" t="str">
        <f>IF('.10 (mês 07~12)'!$A451&lt;&gt;"", TEXT('.10 (mês 07~12)'!$D451, "dddd"),"")</f>
        <v>sábado</v>
      </c>
    </row>
    <row r="452" spans="1:4" x14ac:dyDescent="0.25">
      <c r="A452" t="str">
        <f>IF('.9 (mês 01~06)'!$A452&lt;&gt;"", TEXT('.9 (mês 01~06)'!$D452, "dddd"),"")</f>
        <v>sábado</v>
      </c>
      <c r="B452" t="str">
        <f>IF('Ocorrências .9'!$A452&lt;&gt;"", TEXT('Ocorrências .9'!$E452, "dddd"),"")</f>
        <v>sexta-feira</v>
      </c>
      <c r="C452" t="str">
        <f>IF('.10 (mês 01~06)'!$A452&lt;&gt;"", TEXT('.10 (mês 01~06)'!$D452, "dddd"),"")</f>
        <v/>
      </c>
      <c r="D452" t="str">
        <f>IF('.10 (mês 07~12)'!$A452&lt;&gt;"", TEXT('.10 (mês 07~12)'!$D452, "dddd"),"")</f>
        <v>sábado</v>
      </c>
    </row>
    <row r="453" spans="1:4" x14ac:dyDescent="0.25">
      <c r="A453" t="str">
        <f>IF('.9 (mês 01~06)'!$A453&lt;&gt;"", TEXT('.9 (mês 01~06)'!$D453, "dddd"),"")</f>
        <v>domingo</v>
      </c>
      <c r="B453" t="str">
        <f>IF('Ocorrências .9'!$A453&lt;&gt;"", TEXT('Ocorrências .9'!$E453, "dddd"),"")</f>
        <v>quarta-feira</v>
      </c>
      <c r="C453" t="str">
        <f>IF('.10 (mês 01~06)'!$A453&lt;&gt;"", TEXT('.10 (mês 01~06)'!$D453, "dddd"),"")</f>
        <v/>
      </c>
      <c r="D453" t="str">
        <f>IF('.10 (mês 07~12)'!$A453&lt;&gt;"", TEXT('.10 (mês 07~12)'!$D453, "dddd"),"")</f>
        <v>sábado</v>
      </c>
    </row>
    <row r="454" spans="1:4" x14ac:dyDescent="0.25">
      <c r="A454" t="str">
        <f>IF('.9 (mês 01~06)'!$A454&lt;&gt;"", TEXT('.9 (mês 01~06)'!$D454, "dddd"),"")</f>
        <v>domingo</v>
      </c>
      <c r="B454" t="str">
        <f>IF('Ocorrências .9'!$A454&lt;&gt;"", TEXT('Ocorrências .9'!$E454, "dddd"),"")</f>
        <v>segunda-feira</v>
      </c>
      <c r="C454" t="str">
        <f>IF('.10 (mês 01~06)'!$A454&lt;&gt;"", TEXT('.10 (mês 01~06)'!$D454, "dddd"),"")</f>
        <v/>
      </c>
      <c r="D454" t="str">
        <f>IF('.10 (mês 07~12)'!$A454&lt;&gt;"", TEXT('.10 (mês 07~12)'!$D454, "dddd"),"")</f>
        <v>domingo</v>
      </c>
    </row>
    <row r="455" spans="1:4" x14ac:dyDescent="0.25">
      <c r="A455" t="str">
        <f>IF('.9 (mês 01~06)'!$A455&lt;&gt;"", TEXT('.9 (mês 01~06)'!$D455, "dddd"),"")</f>
        <v>domingo</v>
      </c>
      <c r="B455" t="str">
        <f>IF('Ocorrências .9'!$A455&lt;&gt;"", TEXT('Ocorrências .9'!$E455, "dddd"),"")</f>
        <v>segunda-feira</v>
      </c>
      <c r="C455" t="str">
        <f>IF('.10 (mês 01~06)'!$A455&lt;&gt;"", TEXT('.10 (mês 01~06)'!$D455, "dddd"),"")</f>
        <v/>
      </c>
      <c r="D455" t="str">
        <f>IF('.10 (mês 07~12)'!$A455&lt;&gt;"", TEXT('.10 (mês 07~12)'!$D455, "dddd"),"")</f>
        <v>segunda-feira</v>
      </c>
    </row>
    <row r="456" spans="1:4" x14ac:dyDescent="0.25">
      <c r="A456" t="str">
        <f>IF('.9 (mês 01~06)'!$A456&lt;&gt;"", TEXT('.9 (mês 01~06)'!$D456, "dddd"),"")</f>
        <v>domingo</v>
      </c>
      <c r="B456" t="str">
        <f>IF('Ocorrências .9'!$A456&lt;&gt;"", TEXT('Ocorrências .9'!$E456, "dddd"),"")</f>
        <v>sexta-feira</v>
      </c>
      <c r="C456" t="str">
        <f>IF('.10 (mês 01~06)'!$A456&lt;&gt;"", TEXT('.10 (mês 01~06)'!$D456, "dddd"),"")</f>
        <v/>
      </c>
      <c r="D456" t="str">
        <f>IF('.10 (mês 07~12)'!$A456&lt;&gt;"", TEXT('.10 (mês 07~12)'!$D456, "dddd"),"")</f>
        <v>segunda-feira</v>
      </c>
    </row>
    <row r="457" spans="1:4" x14ac:dyDescent="0.25">
      <c r="A457" t="str">
        <f>IF('.9 (mês 01~06)'!$A457&lt;&gt;"", TEXT('.9 (mês 01~06)'!$D457, "dddd"),"")</f>
        <v>domingo</v>
      </c>
      <c r="B457" t="str">
        <f>IF('Ocorrências .9'!$A457&lt;&gt;"", TEXT('Ocorrências .9'!$E457, "dddd"),"")</f>
        <v>sexta-feira</v>
      </c>
      <c r="C457" t="str">
        <f>IF('.10 (mês 01~06)'!$A457&lt;&gt;"", TEXT('.10 (mês 01~06)'!$D457, "dddd"),"")</f>
        <v/>
      </c>
      <c r="D457" t="str">
        <f>IF('.10 (mês 07~12)'!$A457&lt;&gt;"", TEXT('.10 (mês 07~12)'!$D457, "dddd"),"")</f>
        <v>segunda-feira</v>
      </c>
    </row>
    <row r="458" spans="1:4" x14ac:dyDescent="0.25">
      <c r="A458" t="str">
        <f>IF('.9 (mês 01~06)'!$A458&lt;&gt;"", TEXT('.9 (mês 01~06)'!$D458, "dddd"),"")</f>
        <v>domingo</v>
      </c>
      <c r="B458" t="str">
        <f>IF('Ocorrências .9'!$A458&lt;&gt;"", TEXT('Ocorrências .9'!$E458, "dddd"),"")</f>
        <v>sábado</v>
      </c>
      <c r="C458" t="str">
        <f>IF('.10 (mês 01~06)'!$A458&lt;&gt;"", TEXT('.10 (mês 01~06)'!$D458, "dddd"),"")</f>
        <v/>
      </c>
      <c r="D458" t="str">
        <f>IF('.10 (mês 07~12)'!$A458&lt;&gt;"", TEXT('.10 (mês 07~12)'!$D458, "dddd"),"")</f>
        <v>segunda-feira</v>
      </c>
    </row>
    <row r="459" spans="1:4" x14ac:dyDescent="0.25">
      <c r="A459" t="str">
        <f>IF('.9 (mês 01~06)'!$A459&lt;&gt;"", TEXT('.9 (mês 01~06)'!$D459, "dddd"),"")</f>
        <v>domingo</v>
      </c>
      <c r="B459" t="str">
        <f>IF('Ocorrências .9'!$A459&lt;&gt;"", TEXT('Ocorrências .9'!$E459, "dddd"),"")</f>
        <v>domingo</v>
      </c>
      <c r="C459" t="str">
        <f>IF('.10 (mês 01~06)'!$A459&lt;&gt;"", TEXT('.10 (mês 01~06)'!$D459, "dddd"),"")</f>
        <v/>
      </c>
      <c r="D459" t="str">
        <f>IF('.10 (mês 07~12)'!$A459&lt;&gt;"", TEXT('.10 (mês 07~12)'!$D459, "dddd"),"")</f>
        <v>segunda-feira</v>
      </c>
    </row>
    <row r="460" spans="1:4" x14ac:dyDescent="0.25">
      <c r="A460" t="str">
        <f>IF('.9 (mês 01~06)'!$A460&lt;&gt;"", TEXT('.9 (mês 01~06)'!$D460, "dddd"),"")</f>
        <v>domingo</v>
      </c>
      <c r="B460" t="str">
        <f>IF('Ocorrências .9'!$A460&lt;&gt;"", TEXT('Ocorrências .9'!$E460, "dddd"),"")</f>
        <v>segunda-feira</v>
      </c>
      <c r="C460" t="str">
        <f>IF('.10 (mês 01~06)'!$A460&lt;&gt;"", TEXT('.10 (mês 01~06)'!$D460, "dddd"),"")</f>
        <v/>
      </c>
      <c r="D460" t="str">
        <f>IF('.10 (mês 07~12)'!$A460&lt;&gt;"", TEXT('.10 (mês 07~12)'!$D460, "dddd"),"")</f>
        <v>terça-feira</v>
      </c>
    </row>
    <row r="461" spans="1:4" x14ac:dyDescent="0.25">
      <c r="A461" t="str">
        <f>IF('.9 (mês 01~06)'!$A461&lt;&gt;"", TEXT('.9 (mês 01~06)'!$D461, "dddd"),"")</f>
        <v>segunda-feira</v>
      </c>
      <c r="B461" t="str">
        <f>IF('Ocorrências .9'!$A461&lt;&gt;"", TEXT('Ocorrências .9'!$E461, "dddd"),"")</f>
        <v>quinta-feira</v>
      </c>
      <c r="C461" t="str">
        <f>IF('.10 (mês 01~06)'!$A461&lt;&gt;"", TEXT('.10 (mês 01~06)'!$D461, "dddd"),"")</f>
        <v/>
      </c>
      <c r="D461" t="str">
        <f>IF('.10 (mês 07~12)'!$A461&lt;&gt;"", TEXT('.10 (mês 07~12)'!$D461, "dddd"),"")</f>
        <v>quinta-feira</v>
      </c>
    </row>
    <row r="462" spans="1:4" x14ac:dyDescent="0.25">
      <c r="A462" t="str">
        <f>IF('.9 (mês 01~06)'!$A462&lt;&gt;"", TEXT('.9 (mês 01~06)'!$D462, "dddd"),"")</f>
        <v>segunda-feira</v>
      </c>
      <c r="B462" t="str">
        <f>IF('Ocorrências .9'!$A462&lt;&gt;"", TEXT('Ocorrências .9'!$E462, "dddd"),"")</f>
        <v>segunda-feira</v>
      </c>
      <c r="C462" t="str">
        <f>IF('.10 (mês 01~06)'!$A462&lt;&gt;"", TEXT('.10 (mês 01~06)'!$D462, "dddd"),"")</f>
        <v/>
      </c>
      <c r="D462" t="str">
        <f>IF('.10 (mês 07~12)'!$A462&lt;&gt;"", TEXT('.10 (mês 07~12)'!$D462, "dddd"),"")</f>
        <v>quinta-feira</v>
      </c>
    </row>
    <row r="463" spans="1:4" x14ac:dyDescent="0.25">
      <c r="A463" t="str">
        <f>IF('.9 (mês 01~06)'!$A463&lt;&gt;"", TEXT('.9 (mês 01~06)'!$D463, "dddd"),"")</f>
        <v>segunda-feira</v>
      </c>
      <c r="B463" t="str">
        <f>IF('Ocorrências .9'!$A463&lt;&gt;"", TEXT('Ocorrências .9'!$E463, "dddd"),"")</f>
        <v>quarta-feira</v>
      </c>
      <c r="C463" t="str">
        <f>IF('.10 (mês 01~06)'!$A463&lt;&gt;"", TEXT('.10 (mês 01~06)'!$D463, "dddd"),"")</f>
        <v/>
      </c>
      <c r="D463" t="str">
        <f>IF('.10 (mês 07~12)'!$A463&lt;&gt;"", TEXT('.10 (mês 07~12)'!$D463, "dddd"),"")</f>
        <v>sexta-feira</v>
      </c>
    </row>
    <row r="464" spans="1:4" x14ac:dyDescent="0.25">
      <c r="A464" t="str">
        <f>IF('.9 (mês 01~06)'!$A464&lt;&gt;"", TEXT('.9 (mês 01~06)'!$D464, "dddd"),"")</f>
        <v>segunda-feira</v>
      </c>
      <c r="B464" t="str">
        <f>IF('Ocorrências .9'!$A464&lt;&gt;"", TEXT('Ocorrências .9'!$E464, "dddd"),"")</f>
        <v>quarta-feira</v>
      </c>
      <c r="C464" t="str">
        <f>IF('.10 (mês 01~06)'!$A464&lt;&gt;"", TEXT('.10 (mês 01~06)'!$D464, "dddd"),"")</f>
        <v/>
      </c>
      <c r="D464" t="str">
        <f>IF('.10 (mês 07~12)'!$A464&lt;&gt;"", TEXT('.10 (mês 07~12)'!$D464, "dddd"),"")</f>
        <v>sexta-feira</v>
      </c>
    </row>
    <row r="465" spans="1:4" x14ac:dyDescent="0.25">
      <c r="A465" t="str">
        <f>IF('.9 (mês 01~06)'!$A465&lt;&gt;"", TEXT('.9 (mês 01~06)'!$D465, "dddd"),"")</f>
        <v>terça-feira</v>
      </c>
      <c r="B465" t="str">
        <f>IF('Ocorrências .9'!$A465&lt;&gt;"", TEXT('Ocorrências .9'!$E465, "dddd"),"")</f>
        <v>sexta-feira</v>
      </c>
      <c r="C465" t="str">
        <f>IF('.10 (mês 01~06)'!$A465&lt;&gt;"", TEXT('.10 (mês 01~06)'!$D465, "dddd"),"")</f>
        <v/>
      </c>
      <c r="D465" t="str">
        <f>IF('.10 (mês 07~12)'!$A465&lt;&gt;"", TEXT('.10 (mês 07~12)'!$D465, "dddd"),"")</f>
        <v>sábado</v>
      </c>
    </row>
    <row r="466" spans="1:4" x14ac:dyDescent="0.25">
      <c r="A466" t="str">
        <f>IF('.9 (mês 01~06)'!$A466&lt;&gt;"", TEXT('.9 (mês 01~06)'!$D466, "dddd"),"")</f>
        <v>terça-feira</v>
      </c>
      <c r="B466" t="str">
        <f>IF('Ocorrências .9'!$A466&lt;&gt;"", TEXT('Ocorrências .9'!$E466, "dddd"),"")</f>
        <v>terça-feira</v>
      </c>
      <c r="C466" t="str">
        <f>IF('.10 (mês 01~06)'!$A466&lt;&gt;"", TEXT('.10 (mês 01~06)'!$D466, "dddd"),"")</f>
        <v/>
      </c>
      <c r="D466" t="str">
        <f>IF('.10 (mês 07~12)'!$A466&lt;&gt;"", TEXT('.10 (mês 07~12)'!$D466, "dddd"),"")</f>
        <v>sábado</v>
      </c>
    </row>
    <row r="467" spans="1:4" x14ac:dyDescent="0.25">
      <c r="A467" t="str">
        <f>IF('.9 (mês 01~06)'!$A467&lt;&gt;"", TEXT('.9 (mês 01~06)'!$D467, "dddd"),"")</f>
        <v>quarta-feira</v>
      </c>
      <c r="B467" t="str">
        <f>IF('Ocorrências .9'!$A467&lt;&gt;"", TEXT('Ocorrências .9'!$E467, "dddd"),"")</f>
        <v>quinta-feira</v>
      </c>
      <c r="C467" t="str">
        <f>IF('.10 (mês 01~06)'!$A467&lt;&gt;"", TEXT('.10 (mês 01~06)'!$D467, "dddd"),"")</f>
        <v/>
      </c>
      <c r="D467" t="str">
        <f>IF('.10 (mês 07~12)'!$A467&lt;&gt;"", TEXT('.10 (mês 07~12)'!$D467, "dddd"),"")</f>
        <v>sábado</v>
      </c>
    </row>
    <row r="468" spans="1:4" x14ac:dyDescent="0.25">
      <c r="A468" t="str">
        <f>IF('.9 (mês 01~06)'!$A468&lt;&gt;"", TEXT('.9 (mês 01~06)'!$D468, "dddd"),"")</f>
        <v>quarta-feira</v>
      </c>
      <c r="B468" t="str">
        <f>IF('Ocorrências .9'!$A468&lt;&gt;"", TEXT('Ocorrências .9'!$E468, "dddd"),"")</f>
        <v>quarta-feira</v>
      </c>
      <c r="C468" t="str">
        <f>IF('.10 (mês 01~06)'!$A468&lt;&gt;"", TEXT('.10 (mês 01~06)'!$D468, "dddd"),"")</f>
        <v/>
      </c>
      <c r="D468" t="str">
        <f>IF('.10 (mês 07~12)'!$A468&lt;&gt;"", TEXT('.10 (mês 07~12)'!$D468, "dddd"),"")</f>
        <v>domingo</v>
      </c>
    </row>
    <row r="469" spans="1:4" x14ac:dyDescent="0.25">
      <c r="A469" t="str">
        <f>IF('.9 (mês 01~06)'!$A469&lt;&gt;"", TEXT('.9 (mês 01~06)'!$D469, "dddd"),"")</f>
        <v>quarta-feira</v>
      </c>
      <c r="B469" t="str">
        <f>IF('Ocorrências .9'!$A469&lt;&gt;"", TEXT('Ocorrências .9'!$E469, "dddd"),"")</f>
        <v>quarta-feira</v>
      </c>
      <c r="C469" t="str">
        <f>IF('.10 (mês 01~06)'!$A469&lt;&gt;"", TEXT('.10 (mês 01~06)'!$D469, "dddd"),"")</f>
        <v/>
      </c>
      <c r="D469" t="str">
        <f>IF('.10 (mês 07~12)'!$A469&lt;&gt;"", TEXT('.10 (mês 07~12)'!$D469, "dddd"),"")</f>
        <v>domingo</v>
      </c>
    </row>
    <row r="470" spans="1:4" x14ac:dyDescent="0.25">
      <c r="A470" t="str">
        <f>IF('.9 (mês 01~06)'!$A470&lt;&gt;"", TEXT('.9 (mês 01~06)'!$D470, "dddd"),"")</f>
        <v>quarta-feira</v>
      </c>
      <c r="B470" t="str">
        <f>IF('Ocorrências .9'!$A470&lt;&gt;"", TEXT('Ocorrências .9'!$E470, "dddd"),"")</f>
        <v>quarta-feira</v>
      </c>
      <c r="C470" t="str">
        <f>IF('.10 (mês 01~06)'!$A470&lt;&gt;"", TEXT('.10 (mês 01~06)'!$D470, "dddd"),"")</f>
        <v/>
      </c>
      <c r="D470" t="str">
        <f>IF('.10 (mês 07~12)'!$A470&lt;&gt;"", TEXT('.10 (mês 07~12)'!$D470, "dddd"),"")</f>
        <v>segunda-feira</v>
      </c>
    </row>
    <row r="471" spans="1:4" x14ac:dyDescent="0.25">
      <c r="A471" t="str">
        <f>IF('.9 (mês 01~06)'!$A471&lt;&gt;"", TEXT('.9 (mês 01~06)'!$D471, "dddd"),"")</f>
        <v>quarta-feira</v>
      </c>
      <c r="B471" t="str">
        <f>IF('Ocorrências .9'!$A471&lt;&gt;"", TEXT('Ocorrências .9'!$E471, "dddd"),"")</f>
        <v>terça-feira</v>
      </c>
      <c r="C471" t="str">
        <f>IF('.10 (mês 01~06)'!$A471&lt;&gt;"", TEXT('.10 (mês 01~06)'!$D471, "dddd"),"")</f>
        <v/>
      </c>
      <c r="D471" t="str">
        <f>IF('.10 (mês 07~12)'!$A471&lt;&gt;"", TEXT('.10 (mês 07~12)'!$D471, "dddd"),"")</f>
        <v>segunda-feira</v>
      </c>
    </row>
    <row r="472" spans="1:4" x14ac:dyDescent="0.25">
      <c r="A472" t="str">
        <f>IF('.9 (mês 01~06)'!$A472&lt;&gt;"", TEXT('.9 (mês 01~06)'!$D472, "dddd"),"")</f>
        <v>quarta-feira</v>
      </c>
      <c r="B472" t="str">
        <f>IF('Ocorrências .9'!$A472&lt;&gt;"", TEXT('Ocorrências .9'!$E472, "dddd"),"")</f>
        <v>quinta-feira</v>
      </c>
      <c r="C472" t="str">
        <f>IF('.10 (mês 01~06)'!$A472&lt;&gt;"", TEXT('.10 (mês 01~06)'!$D472, "dddd"),"")</f>
        <v/>
      </c>
      <c r="D472" t="str">
        <f>IF('.10 (mês 07~12)'!$A472&lt;&gt;"", TEXT('.10 (mês 07~12)'!$D472, "dddd"),"")</f>
        <v>terça-feira</v>
      </c>
    </row>
    <row r="473" spans="1:4" x14ac:dyDescent="0.25">
      <c r="A473" t="str">
        <f>IF('.9 (mês 01~06)'!$A473&lt;&gt;"", TEXT('.9 (mês 01~06)'!$D473, "dddd"),"")</f>
        <v>quinta-feira</v>
      </c>
      <c r="B473" t="str">
        <f>IF('Ocorrências .9'!$A473&lt;&gt;"", TEXT('Ocorrências .9'!$E473, "dddd"),"")</f>
        <v>domingo</v>
      </c>
      <c r="C473" t="str">
        <f>IF('.10 (mês 01~06)'!$A473&lt;&gt;"", TEXT('.10 (mês 01~06)'!$D473, "dddd"),"")</f>
        <v/>
      </c>
      <c r="D473" t="str">
        <f>IF('.10 (mês 07~12)'!$A473&lt;&gt;"", TEXT('.10 (mês 07~12)'!$D473, "dddd"),"")</f>
        <v>terça-feira</v>
      </c>
    </row>
    <row r="474" spans="1:4" x14ac:dyDescent="0.25">
      <c r="A474" t="str">
        <f>IF('.9 (mês 01~06)'!$A474&lt;&gt;"", TEXT('.9 (mês 01~06)'!$D474, "dddd"),"")</f>
        <v>quinta-feira</v>
      </c>
      <c r="B474" t="str">
        <f>IF('Ocorrências .9'!$A474&lt;&gt;"", TEXT('Ocorrências .9'!$E474, "dddd"),"")</f>
        <v>terça-feira</v>
      </c>
      <c r="C474" t="str">
        <f>IF('.10 (mês 01~06)'!$A474&lt;&gt;"", TEXT('.10 (mês 01~06)'!$D474, "dddd"),"")</f>
        <v/>
      </c>
      <c r="D474" t="str">
        <f>IF('.10 (mês 07~12)'!$A474&lt;&gt;"", TEXT('.10 (mês 07~12)'!$D474, "dddd"),"")</f>
        <v>terça-feira</v>
      </c>
    </row>
    <row r="475" spans="1:4" x14ac:dyDescent="0.25">
      <c r="A475" t="str">
        <f>IF('.9 (mês 01~06)'!$A475&lt;&gt;"", TEXT('.9 (mês 01~06)'!$D475, "dddd"),"")</f>
        <v>sexta-feira</v>
      </c>
      <c r="B475" t="str">
        <f>IF('Ocorrências .9'!$A475&lt;&gt;"", TEXT('Ocorrências .9'!$E475, "dddd"),"")</f>
        <v>sábado</v>
      </c>
      <c r="C475" t="str">
        <f>IF('.10 (mês 01~06)'!$A475&lt;&gt;"", TEXT('.10 (mês 01~06)'!$D475, "dddd"),"")</f>
        <v/>
      </c>
      <c r="D475" t="str">
        <f>IF('.10 (mês 07~12)'!$A475&lt;&gt;"", TEXT('.10 (mês 07~12)'!$D475, "dddd"),"")</f>
        <v>quarta-feira</v>
      </c>
    </row>
    <row r="476" spans="1:4" x14ac:dyDescent="0.25">
      <c r="A476" t="str">
        <f>IF('.9 (mês 01~06)'!$A476&lt;&gt;"", TEXT('.9 (mês 01~06)'!$D476, "dddd"),"")</f>
        <v>sábado</v>
      </c>
      <c r="B476" t="str">
        <f>IF('Ocorrências .9'!$A476&lt;&gt;"", TEXT('Ocorrências .9'!$E476, "dddd"),"")</f>
        <v>domingo</v>
      </c>
      <c r="C476" t="str">
        <f>IF('.10 (mês 01~06)'!$A476&lt;&gt;"", TEXT('.10 (mês 01~06)'!$D476, "dddd"),"")</f>
        <v/>
      </c>
      <c r="D476" t="str">
        <f>IF('.10 (mês 07~12)'!$A476&lt;&gt;"", TEXT('.10 (mês 07~12)'!$D476, "dddd"),"")</f>
        <v>quarta-feira</v>
      </c>
    </row>
    <row r="477" spans="1:4" x14ac:dyDescent="0.25">
      <c r="A477" t="str">
        <f>IF('.9 (mês 01~06)'!$A477&lt;&gt;"", TEXT('.9 (mês 01~06)'!$D477, "dddd"),"")</f>
        <v>sábado</v>
      </c>
      <c r="B477" t="str">
        <f>IF('Ocorrências .9'!$A477&lt;&gt;"", TEXT('Ocorrências .9'!$E477, "dddd"),"")</f>
        <v>sábado</v>
      </c>
      <c r="C477" t="str">
        <f>IF('.10 (mês 01~06)'!$A477&lt;&gt;"", TEXT('.10 (mês 01~06)'!$D477, "dddd"),"")</f>
        <v/>
      </c>
      <c r="D477" t="str">
        <f>IF('.10 (mês 07~12)'!$A477&lt;&gt;"", TEXT('.10 (mês 07~12)'!$D477, "dddd"),"")</f>
        <v>quarta-feira</v>
      </c>
    </row>
    <row r="478" spans="1:4" x14ac:dyDescent="0.25">
      <c r="A478" t="str">
        <f>IF('.9 (mês 01~06)'!$A478&lt;&gt;"", TEXT('.9 (mês 01~06)'!$D478, "dddd"),"")</f>
        <v>sábado</v>
      </c>
      <c r="B478" t="str">
        <f>IF('Ocorrências .9'!$A478&lt;&gt;"", TEXT('Ocorrências .9'!$E478, "dddd"),"")</f>
        <v>sábado</v>
      </c>
      <c r="C478" t="str">
        <f>IF('.10 (mês 01~06)'!$A478&lt;&gt;"", TEXT('.10 (mês 01~06)'!$D478, "dddd"),"")</f>
        <v/>
      </c>
      <c r="D478" t="str">
        <f>IF('.10 (mês 07~12)'!$A478&lt;&gt;"", TEXT('.10 (mês 07~12)'!$D478, "dddd"),"")</f>
        <v>sexta-feira</v>
      </c>
    </row>
    <row r="479" spans="1:4" x14ac:dyDescent="0.25">
      <c r="A479" t="str">
        <f>IF('.9 (mês 01~06)'!$A479&lt;&gt;"", TEXT('.9 (mês 01~06)'!$D479, "dddd"),"")</f>
        <v>sábado</v>
      </c>
      <c r="B479" t="str">
        <f>IF('Ocorrências .9'!$A479&lt;&gt;"", TEXT('Ocorrências .9'!$E479, "dddd"),"")</f>
        <v>sábado</v>
      </c>
      <c r="C479" t="str">
        <f>IF('.10 (mês 01~06)'!$A479&lt;&gt;"", TEXT('.10 (mês 01~06)'!$D479, "dddd"),"")</f>
        <v/>
      </c>
      <c r="D479" t="str">
        <f>IF('.10 (mês 07~12)'!$A479&lt;&gt;"", TEXT('.10 (mês 07~12)'!$D479, "dddd"),"")</f>
        <v>sexta-feira</v>
      </c>
    </row>
    <row r="480" spans="1:4" x14ac:dyDescent="0.25">
      <c r="A480" t="str">
        <f>IF('.9 (mês 01~06)'!$A480&lt;&gt;"", TEXT('.9 (mês 01~06)'!$D480, "dddd"),"")</f>
        <v>domingo</v>
      </c>
      <c r="B480" t="str">
        <f>IF('Ocorrências .9'!$A480&lt;&gt;"", TEXT('Ocorrências .9'!$E480, "dddd"),"")</f>
        <v>domingo</v>
      </c>
      <c r="C480" t="str">
        <f>IF('.10 (mês 01~06)'!$A480&lt;&gt;"", TEXT('.10 (mês 01~06)'!$D480, "dddd"),"")</f>
        <v/>
      </c>
      <c r="D480" t="str">
        <f>IF('.10 (mês 07~12)'!$A480&lt;&gt;"", TEXT('.10 (mês 07~12)'!$D480, "dddd"),"")</f>
        <v>domingo</v>
      </c>
    </row>
    <row r="481" spans="1:4" x14ac:dyDescent="0.25">
      <c r="A481" t="str">
        <f>IF('.9 (mês 01~06)'!$A481&lt;&gt;"", TEXT('.9 (mês 01~06)'!$D481, "dddd"),"")</f>
        <v>domingo</v>
      </c>
      <c r="B481" t="str">
        <f>IF('Ocorrências .9'!$A481&lt;&gt;"", TEXT('Ocorrências .9'!$E481, "dddd"),"")</f>
        <v>segunda-feira</v>
      </c>
      <c r="C481" t="str">
        <f>IF('.10 (mês 01~06)'!$A481&lt;&gt;"", TEXT('.10 (mês 01~06)'!$D481, "dddd"),"")</f>
        <v/>
      </c>
      <c r="D481" t="str">
        <f>IF('.10 (mês 07~12)'!$A481&lt;&gt;"", TEXT('.10 (mês 07~12)'!$D481, "dddd"),"")</f>
        <v>domingo</v>
      </c>
    </row>
    <row r="482" spans="1:4" x14ac:dyDescent="0.25">
      <c r="A482" t="str">
        <f>IF('.9 (mês 01~06)'!$A482&lt;&gt;"", TEXT('.9 (mês 01~06)'!$D482, "dddd"),"")</f>
        <v>domingo</v>
      </c>
      <c r="B482" t="str">
        <f>IF('Ocorrências .9'!$A482&lt;&gt;"", TEXT('Ocorrências .9'!$E482, "dddd"),"")</f>
        <v>segunda-feira</v>
      </c>
      <c r="C482" t="str">
        <f>IF('.10 (mês 01~06)'!$A482&lt;&gt;"", TEXT('.10 (mês 01~06)'!$D482, "dddd"),"")</f>
        <v/>
      </c>
      <c r="D482" t="str">
        <f>IF('.10 (mês 07~12)'!$A482&lt;&gt;"", TEXT('.10 (mês 07~12)'!$D482, "dddd"),"")</f>
        <v>domingo</v>
      </c>
    </row>
    <row r="483" spans="1:4" x14ac:dyDescent="0.25">
      <c r="A483" t="str">
        <f>IF('.9 (mês 01~06)'!$A483&lt;&gt;"", TEXT('.9 (mês 01~06)'!$D483, "dddd"),"")</f>
        <v>domingo</v>
      </c>
      <c r="B483" t="str">
        <f>IF('Ocorrências .9'!$A483&lt;&gt;"", TEXT('Ocorrências .9'!$E483, "dddd"),"")</f>
        <v>quarta-feira</v>
      </c>
      <c r="C483" t="str">
        <f>IF('.10 (mês 01~06)'!$A483&lt;&gt;"", TEXT('.10 (mês 01~06)'!$D483, "dddd"),"")</f>
        <v/>
      </c>
      <c r="D483" t="str">
        <f>IF('.10 (mês 07~12)'!$A483&lt;&gt;"", TEXT('.10 (mês 07~12)'!$D483, "dddd"),"")</f>
        <v>domingo</v>
      </c>
    </row>
    <row r="484" spans="1:4" x14ac:dyDescent="0.25">
      <c r="A484" t="str">
        <f>IF('.9 (mês 01~06)'!$A484&lt;&gt;"", TEXT('.9 (mês 01~06)'!$D484, "dddd"),"")</f>
        <v>domingo</v>
      </c>
      <c r="B484" t="str">
        <f>IF('Ocorrências .9'!$A484&lt;&gt;"", TEXT('Ocorrências .9'!$E484, "dddd"),"")</f>
        <v>sexta-feira</v>
      </c>
      <c r="C484" t="str">
        <f>IF('.10 (mês 01~06)'!$A484&lt;&gt;"", TEXT('.10 (mês 01~06)'!$D484, "dddd"),"")</f>
        <v/>
      </c>
      <c r="D484" t="str">
        <f>IF('.10 (mês 07~12)'!$A484&lt;&gt;"", TEXT('.10 (mês 07~12)'!$D484, "dddd"),"")</f>
        <v>domingo</v>
      </c>
    </row>
    <row r="485" spans="1:4" x14ac:dyDescent="0.25">
      <c r="A485" t="str">
        <f>IF('.9 (mês 01~06)'!$A485&lt;&gt;"", TEXT('.9 (mês 01~06)'!$D485, "dddd"),"")</f>
        <v>segunda-feira</v>
      </c>
      <c r="B485" t="str">
        <f>IF('Ocorrências .9'!$A485&lt;&gt;"", TEXT('Ocorrências .9'!$E485, "dddd"),"")</f>
        <v>sábado</v>
      </c>
      <c r="C485" t="str">
        <f>IF('.10 (mês 01~06)'!$A485&lt;&gt;"", TEXT('.10 (mês 01~06)'!$D485, "dddd"),"")</f>
        <v/>
      </c>
      <c r="D485" t="str">
        <f>IF('.10 (mês 07~12)'!$A485&lt;&gt;"", TEXT('.10 (mês 07~12)'!$D485, "dddd"),"")</f>
        <v>segunda-feira</v>
      </c>
    </row>
    <row r="486" spans="1:4" x14ac:dyDescent="0.25">
      <c r="A486" t="str">
        <f>IF('.9 (mês 01~06)'!$A486&lt;&gt;"", TEXT('.9 (mês 01~06)'!$D486, "dddd"),"")</f>
        <v>segunda-feira</v>
      </c>
      <c r="B486" t="str">
        <f>IF('Ocorrências .9'!$A486&lt;&gt;"", TEXT('Ocorrências .9'!$E486, "dddd"),"")</f>
        <v>sábado</v>
      </c>
      <c r="C486" t="str">
        <f>IF('.10 (mês 01~06)'!$A486&lt;&gt;"", TEXT('.10 (mês 01~06)'!$D486, "dddd"),"")</f>
        <v/>
      </c>
      <c r="D486" t="str">
        <f>IF('.10 (mês 07~12)'!$A486&lt;&gt;"", TEXT('.10 (mês 07~12)'!$D486, "dddd"),"")</f>
        <v>segunda-feira</v>
      </c>
    </row>
    <row r="487" spans="1:4" x14ac:dyDescent="0.25">
      <c r="A487" t="str">
        <f>IF('.9 (mês 01~06)'!$A487&lt;&gt;"", TEXT('.9 (mês 01~06)'!$D487, "dddd"),"")</f>
        <v>segunda-feira</v>
      </c>
      <c r="B487" t="str">
        <f>IF('Ocorrências .9'!$A487&lt;&gt;"", TEXT('Ocorrências .9'!$E487, "dddd"),"")</f>
        <v>domingo</v>
      </c>
      <c r="C487" t="str">
        <f>IF('.10 (mês 01~06)'!$A487&lt;&gt;"", TEXT('.10 (mês 01~06)'!$D487, "dddd"),"")</f>
        <v/>
      </c>
      <c r="D487" t="str">
        <f>IF('.10 (mês 07~12)'!$A487&lt;&gt;"", TEXT('.10 (mês 07~12)'!$D487, "dddd"),"")</f>
        <v>segunda-feira</v>
      </c>
    </row>
    <row r="488" spans="1:4" x14ac:dyDescent="0.25">
      <c r="A488" t="str">
        <f>IF('.9 (mês 01~06)'!$A488&lt;&gt;"", TEXT('.9 (mês 01~06)'!$D488, "dddd"),"")</f>
        <v>terça-feira</v>
      </c>
      <c r="B488" t="str">
        <f>IF('Ocorrências .9'!$A488&lt;&gt;"", TEXT('Ocorrências .9'!$E488, "dddd"),"")</f>
        <v>domingo</v>
      </c>
      <c r="C488" t="str">
        <f>IF('.10 (mês 01~06)'!$A488&lt;&gt;"", TEXT('.10 (mês 01~06)'!$D488, "dddd"),"")</f>
        <v/>
      </c>
      <c r="D488" t="str">
        <f>IF('.10 (mês 07~12)'!$A488&lt;&gt;"", TEXT('.10 (mês 07~12)'!$D488, "dddd"),"")</f>
        <v>segunda-feira</v>
      </c>
    </row>
    <row r="489" spans="1:4" x14ac:dyDescent="0.25">
      <c r="A489" t="str">
        <f>IF('.9 (mês 01~06)'!$A489&lt;&gt;"", TEXT('.9 (mês 01~06)'!$D489, "dddd"),"")</f>
        <v>terça-feira</v>
      </c>
      <c r="B489" t="str">
        <f>IF('Ocorrências .9'!$A489&lt;&gt;"", TEXT('Ocorrências .9'!$E489, "dddd"),"")</f>
        <v>segunda-feira</v>
      </c>
      <c r="C489" t="str">
        <f>IF('.10 (mês 01~06)'!$A489&lt;&gt;"", TEXT('.10 (mês 01~06)'!$D489, "dddd"),"")</f>
        <v/>
      </c>
      <c r="D489" t="str">
        <f>IF('.10 (mês 07~12)'!$A489&lt;&gt;"", TEXT('.10 (mês 07~12)'!$D489, "dddd"),"")</f>
        <v>segunda-feira</v>
      </c>
    </row>
    <row r="490" spans="1:4" x14ac:dyDescent="0.25">
      <c r="A490" t="str">
        <f>IF('.9 (mês 01~06)'!$A490&lt;&gt;"", TEXT('.9 (mês 01~06)'!$D490, "dddd"),"")</f>
        <v>terça-feira</v>
      </c>
      <c r="B490" t="str">
        <f>IF('Ocorrências .9'!$A490&lt;&gt;"", TEXT('Ocorrências .9'!$E490, "dddd"),"")</f>
        <v>quinta-feira</v>
      </c>
      <c r="C490" t="str">
        <f>IF('.10 (mês 01~06)'!$A490&lt;&gt;"", TEXT('.10 (mês 01~06)'!$D490, "dddd"),"")</f>
        <v/>
      </c>
      <c r="D490" t="str">
        <f>IF('.10 (mês 07~12)'!$A490&lt;&gt;"", TEXT('.10 (mês 07~12)'!$D490, "dddd"),"")</f>
        <v>segunda-feira</v>
      </c>
    </row>
    <row r="491" spans="1:4" x14ac:dyDescent="0.25">
      <c r="A491" t="str">
        <f>IF('.9 (mês 01~06)'!$A491&lt;&gt;"", TEXT('.9 (mês 01~06)'!$D491, "dddd"),"")</f>
        <v>quarta-feira</v>
      </c>
      <c r="B491" t="str">
        <f>IF('Ocorrências .9'!$A491&lt;&gt;"", TEXT('Ocorrências .9'!$E491, "dddd"),"")</f>
        <v>sexta-feira</v>
      </c>
      <c r="C491" t="str">
        <f>IF('.10 (mês 01~06)'!$A491&lt;&gt;"", TEXT('.10 (mês 01~06)'!$D491, "dddd"),"")</f>
        <v/>
      </c>
      <c r="D491" t="str">
        <f>IF('.10 (mês 07~12)'!$A491&lt;&gt;"", TEXT('.10 (mês 07~12)'!$D491, "dddd"),"")</f>
        <v>segunda-feira</v>
      </c>
    </row>
    <row r="492" spans="1:4" x14ac:dyDescent="0.25">
      <c r="A492" t="str">
        <f>IF('.9 (mês 01~06)'!$A492&lt;&gt;"", TEXT('.9 (mês 01~06)'!$D492, "dddd"),"")</f>
        <v>sábado</v>
      </c>
      <c r="B492" t="str">
        <f>IF('Ocorrências .9'!$A492&lt;&gt;"", TEXT('Ocorrências .9'!$E492, "dddd"),"")</f>
        <v>sábado</v>
      </c>
      <c r="C492" t="str">
        <f>IF('.10 (mês 01~06)'!$A492&lt;&gt;"", TEXT('.10 (mês 01~06)'!$D492, "dddd"),"")</f>
        <v/>
      </c>
      <c r="D492" t="str">
        <f>IF('.10 (mês 07~12)'!$A492&lt;&gt;"", TEXT('.10 (mês 07~12)'!$D492, "dddd"),"")</f>
        <v>terça-feira</v>
      </c>
    </row>
    <row r="493" spans="1:4" x14ac:dyDescent="0.25">
      <c r="A493" t="str">
        <f>IF('.9 (mês 01~06)'!$A493&lt;&gt;"", TEXT('.9 (mês 01~06)'!$D493, "dddd"),"")</f>
        <v>quinta-feira</v>
      </c>
      <c r="B493" t="str">
        <f>IF('Ocorrências .9'!$A493&lt;&gt;"", TEXT('Ocorrências .9'!$E493, "dddd"),"")</f>
        <v>sábado</v>
      </c>
      <c r="C493" t="str">
        <f>IF('.10 (mês 01~06)'!$A493&lt;&gt;"", TEXT('.10 (mês 01~06)'!$D493, "dddd"),"")</f>
        <v/>
      </c>
      <c r="D493" t="str">
        <f>IF('.10 (mês 07~12)'!$A493&lt;&gt;"", TEXT('.10 (mês 07~12)'!$D493, "dddd"),"")</f>
        <v>quarta-feira</v>
      </c>
    </row>
    <row r="494" spans="1:4" x14ac:dyDescent="0.25">
      <c r="A494" t="str">
        <f>IF('.9 (mês 01~06)'!$A494&lt;&gt;"", TEXT('.9 (mês 01~06)'!$D494, "dddd"),"")</f>
        <v>sexta-feira</v>
      </c>
      <c r="B494" t="str">
        <f>IF('Ocorrências .9'!$A494&lt;&gt;"", TEXT('Ocorrências .9'!$E494, "dddd"),"")</f>
        <v>domingo</v>
      </c>
      <c r="C494" t="str">
        <f>IF('.10 (mês 01~06)'!$A494&lt;&gt;"", TEXT('.10 (mês 01~06)'!$D494, "dddd"),"")</f>
        <v/>
      </c>
      <c r="D494" t="str">
        <f>IF('.10 (mês 07~12)'!$A494&lt;&gt;"", TEXT('.10 (mês 07~12)'!$D494, "dddd"),"")</f>
        <v>quarta-feira</v>
      </c>
    </row>
    <row r="495" spans="1:4" x14ac:dyDescent="0.25">
      <c r="A495" t="str">
        <f>IF('.9 (mês 01~06)'!$A495&lt;&gt;"", TEXT('.9 (mês 01~06)'!$D495, "dddd"),"")</f>
        <v>sexta-feira</v>
      </c>
      <c r="B495" t="str">
        <f>IF('Ocorrências .9'!$A495&lt;&gt;"", TEXT('Ocorrências .9'!$E495, "dddd"),"")</f>
        <v>segunda-feira</v>
      </c>
      <c r="C495" t="str">
        <f>IF('.10 (mês 01~06)'!$A495&lt;&gt;"", TEXT('.10 (mês 01~06)'!$D495, "dddd"),"")</f>
        <v/>
      </c>
      <c r="D495" t="str">
        <f>IF('.10 (mês 07~12)'!$A495&lt;&gt;"", TEXT('.10 (mês 07~12)'!$D495, "dddd"),"")</f>
        <v>quarta-feira</v>
      </c>
    </row>
    <row r="496" spans="1:4" x14ac:dyDescent="0.25">
      <c r="A496" t="str">
        <f>IF('.9 (mês 01~06)'!$A496&lt;&gt;"", TEXT('.9 (mês 01~06)'!$D496, "dddd"),"")</f>
        <v>sexta-feira</v>
      </c>
      <c r="B496" t="str">
        <f>IF('Ocorrências .9'!$A496&lt;&gt;"", TEXT('Ocorrências .9'!$E496, "dddd"),"")</f>
        <v>terça-feira</v>
      </c>
      <c r="C496" t="str">
        <f>IF('.10 (mês 01~06)'!$A496&lt;&gt;"", TEXT('.10 (mês 01~06)'!$D496, "dddd"),"")</f>
        <v/>
      </c>
      <c r="D496" t="str">
        <f>IF('.10 (mês 07~12)'!$A496&lt;&gt;"", TEXT('.10 (mês 07~12)'!$D496, "dddd"),"")</f>
        <v>quinta-feira</v>
      </c>
    </row>
    <row r="497" spans="1:4" x14ac:dyDescent="0.25">
      <c r="A497" t="str">
        <f>IF('.9 (mês 01~06)'!$A497&lt;&gt;"", TEXT('.9 (mês 01~06)'!$D497, "dddd"),"")</f>
        <v>sábado</v>
      </c>
      <c r="B497" t="str">
        <f>IF('Ocorrências .9'!$A497&lt;&gt;"", TEXT('Ocorrências .9'!$E497, "dddd"),"")</f>
        <v>quinta-feira</v>
      </c>
      <c r="C497" t="str">
        <f>IF('.10 (mês 01~06)'!$A497&lt;&gt;"", TEXT('.10 (mês 01~06)'!$D497, "dddd"),"")</f>
        <v/>
      </c>
      <c r="D497" t="str">
        <f>IF('.10 (mês 07~12)'!$A497&lt;&gt;"", TEXT('.10 (mês 07~12)'!$D497, "dddd"),"")</f>
        <v>quinta-feira</v>
      </c>
    </row>
    <row r="498" spans="1:4" x14ac:dyDescent="0.25">
      <c r="A498" t="str">
        <f>IF('.9 (mês 01~06)'!$A498&lt;&gt;"", TEXT('.9 (mês 01~06)'!$D498, "dddd"),"")</f>
        <v>sábado</v>
      </c>
      <c r="B498" t="str">
        <f>IF('Ocorrências .9'!$A498&lt;&gt;"", TEXT('Ocorrências .9'!$E498, "dddd"),"")</f>
        <v>quinta-feira</v>
      </c>
      <c r="C498" t="str">
        <f>IF('.10 (mês 01~06)'!$A498&lt;&gt;"", TEXT('.10 (mês 01~06)'!$D498, "dddd"),"")</f>
        <v/>
      </c>
      <c r="D498" t="str">
        <f>IF('.10 (mês 07~12)'!$A498&lt;&gt;"", TEXT('.10 (mês 07~12)'!$D498, "dddd"),"")</f>
        <v>quinta-feira</v>
      </c>
    </row>
    <row r="499" spans="1:4" x14ac:dyDescent="0.25">
      <c r="A499" t="str">
        <f>IF('.9 (mês 01~06)'!$A499&lt;&gt;"", TEXT('.9 (mês 01~06)'!$D499, "dddd"),"")</f>
        <v>sábado</v>
      </c>
      <c r="B499" t="str">
        <f>IF('Ocorrências .9'!$A499&lt;&gt;"", TEXT('Ocorrências .9'!$E499, "dddd"),"")</f>
        <v>quinta-feira</v>
      </c>
      <c r="C499" t="str">
        <f>IF('.10 (mês 01~06)'!$A499&lt;&gt;"", TEXT('.10 (mês 01~06)'!$D499, "dddd"),"")</f>
        <v/>
      </c>
      <c r="D499" t="str">
        <f>IF('.10 (mês 07~12)'!$A499&lt;&gt;"", TEXT('.10 (mês 07~12)'!$D499, "dddd"),"")</f>
        <v>sexta-feira</v>
      </c>
    </row>
    <row r="500" spans="1:4" x14ac:dyDescent="0.25">
      <c r="A500" t="str">
        <f>IF('.9 (mês 01~06)'!$A500&lt;&gt;"", TEXT('.9 (mês 01~06)'!$D500, "dddd"),"")</f>
        <v>domingo</v>
      </c>
      <c r="B500" t="str">
        <f>IF('Ocorrências .9'!$A500&lt;&gt;"", TEXT('Ocorrências .9'!$E500, "dddd"),"")</f>
        <v>domingo</v>
      </c>
      <c r="C500" t="str">
        <f>IF('.10 (mês 01~06)'!$A500&lt;&gt;"", TEXT('.10 (mês 01~06)'!$D500, "dddd"),"")</f>
        <v/>
      </c>
      <c r="D500" t="str">
        <f>IF('.10 (mês 07~12)'!$A500&lt;&gt;"", TEXT('.10 (mês 07~12)'!$D500, "dddd"),"")</f>
        <v>sexta-feira</v>
      </c>
    </row>
    <row r="501" spans="1:4" x14ac:dyDescent="0.25">
      <c r="A501" t="str">
        <f>IF('.9 (mês 01~06)'!$A501&lt;&gt;"", TEXT('.9 (mês 01~06)'!$D501, "dddd"),"")</f>
        <v>domingo</v>
      </c>
      <c r="B501" t="str">
        <f>IF('Ocorrências .9'!$A501&lt;&gt;"", TEXT('Ocorrências .9'!$E501, "dddd"),"")</f>
        <v>segunda-feira</v>
      </c>
      <c r="C501" t="str">
        <f>IF('.10 (mês 01~06)'!$A501&lt;&gt;"", TEXT('.10 (mês 01~06)'!$D501, "dddd"),"")</f>
        <v/>
      </c>
      <c r="D501" t="str">
        <f>IF('.10 (mês 07~12)'!$A501&lt;&gt;"", TEXT('.10 (mês 07~12)'!$D501, "dddd"),"")</f>
        <v>sexta-feira</v>
      </c>
    </row>
    <row r="502" spans="1:4" x14ac:dyDescent="0.25">
      <c r="A502" t="str">
        <f>IF('.9 (mês 01~06)'!$A502&lt;&gt;"", TEXT('.9 (mês 01~06)'!$D502, "dddd"),"")</f>
        <v>domingo</v>
      </c>
      <c r="B502" t="str">
        <f>IF('Ocorrências .9'!$A502&lt;&gt;"", TEXT('Ocorrências .9'!$E502, "dddd"),"")</f>
        <v>quinta-feira</v>
      </c>
      <c r="C502" t="str">
        <f>IF('.10 (mês 01~06)'!$A502&lt;&gt;"", TEXT('.10 (mês 01~06)'!$D502, "dddd"),"")</f>
        <v/>
      </c>
      <c r="D502" t="str">
        <f>IF('.10 (mês 07~12)'!$A502&lt;&gt;"", TEXT('.10 (mês 07~12)'!$D502, "dddd"),"")</f>
        <v>sábado</v>
      </c>
    </row>
    <row r="503" spans="1:4" x14ac:dyDescent="0.25">
      <c r="A503" t="str">
        <f>IF('.9 (mês 01~06)'!$A503&lt;&gt;"", TEXT('.9 (mês 01~06)'!$D503, "dddd"),"")</f>
        <v>domingo</v>
      </c>
      <c r="B503" t="str">
        <f>IF('Ocorrências .9'!$A503&lt;&gt;"", TEXT('Ocorrências .9'!$E503, "dddd"),"")</f>
        <v>quinta-feira</v>
      </c>
      <c r="C503" t="str">
        <f>IF('.10 (mês 01~06)'!$A503&lt;&gt;"", TEXT('.10 (mês 01~06)'!$D503, "dddd"),"")</f>
        <v/>
      </c>
      <c r="D503" t="str">
        <f>IF('.10 (mês 07~12)'!$A503&lt;&gt;"", TEXT('.10 (mês 07~12)'!$D503, "dddd"),"")</f>
        <v>sábado</v>
      </c>
    </row>
    <row r="504" spans="1:4" x14ac:dyDescent="0.25">
      <c r="A504" t="str">
        <f>IF('.9 (mês 01~06)'!$A504&lt;&gt;"", TEXT('.9 (mês 01~06)'!$D504, "dddd"),"")</f>
        <v>domingo</v>
      </c>
      <c r="B504" t="str">
        <f>IF('Ocorrências .9'!$A504&lt;&gt;"", TEXT('Ocorrências .9'!$E504, "dddd"),"")</f>
        <v>sexta-feira</v>
      </c>
      <c r="C504" t="str">
        <f>IF('.10 (mês 01~06)'!$A504&lt;&gt;"", TEXT('.10 (mês 01~06)'!$D504, "dddd"),"")</f>
        <v/>
      </c>
      <c r="D504" t="str">
        <f>IF('.10 (mês 07~12)'!$A504&lt;&gt;"", TEXT('.10 (mês 07~12)'!$D504, "dddd"),"")</f>
        <v>sábado</v>
      </c>
    </row>
    <row r="505" spans="1:4" x14ac:dyDescent="0.25">
      <c r="A505" t="str">
        <f>IF('.9 (mês 01~06)'!$A505&lt;&gt;"", TEXT('.9 (mês 01~06)'!$D505, "dddd"),"")</f>
        <v>segunda-feira</v>
      </c>
      <c r="B505" t="str">
        <f>IF('Ocorrências .9'!$A505&lt;&gt;"", TEXT('Ocorrências .9'!$E505, "dddd"),"")</f>
        <v>quarta-feira</v>
      </c>
      <c r="C505" t="str">
        <f>IF('.10 (mês 01~06)'!$A505&lt;&gt;"", TEXT('.10 (mês 01~06)'!$D505, "dddd"),"")</f>
        <v/>
      </c>
      <c r="D505" t="str">
        <f>IF('.10 (mês 07~12)'!$A505&lt;&gt;"", TEXT('.10 (mês 07~12)'!$D505, "dddd"),"")</f>
        <v>sábado</v>
      </c>
    </row>
    <row r="506" spans="1:4" x14ac:dyDescent="0.25">
      <c r="A506" t="str">
        <f>IF('.9 (mês 01~06)'!$A506&lt;&gt;"", TEXT('.9 (mês 01~06)'!$D506, "dddd"),"")</f>
        <v>sábado</v>
      </c>
      <c r="B506" t="str">
        <f>IF('Ocorrências .9'!$A506&lt;&gt;"", TEXT('Ocorrências .9'!$E506, "dddd"),"")</f>
        <v>quarta-feira</v>
      </c>
      <c r="C506" t="str">
        <f>IF('.10 (mês 01~06)'!$A506&lt;&gt;"", TEXT('.10 (mês 01~06)'!$D506, "dddd"),"")</f>
        <v/>
      </c>
      <c r="D506" t="str">
        <f>IF('.10 (mês 07~12)'!$A506&lt;&gt;"", TEXT('.10 (mês 07~12)'!$D506, "dddd"),"")</f>
        <v>domingo</v>
      </c>
    </row>
    <row r="507" spans="1:4" x14ac:dyDescent="0.25">
      <c r="A507" t="str">
        <f>IF('.9 (mês 01~06)'!$A507&lt;&gt;"", TEXT('.9 (mês 01~06)'!$D507, "dddd"),"")</f>
        <v>CANCELADO</v>
      </c>
      <c r="B507" t="str">
        <f>IF('Ocorrências .9'!$A507&lt;&gt;"", TEXT('Ocorrências .9'!$E507, "dddd"),"")</f>
        <v>quinta-feira</v>
      </c>
      <c r="C507" t="str">
        <f>IF('.10 (mês 01~06)'!$A507&lt;&gt;"", TEXT('.10 (mês 01~06)'!$D507, "dddd"),"")</f>
        <v/>
      </c>
      <c r="D507" t="str">
        <f>IF('.10 (mês 07~12)'!$A507&lt;&gt;"", TEXT('.10 (mês 07~12)'!$D507, "dddd"),"")</f>
        <v>domingo</v>
      </c>
    </row>
    <row r="508" spans="1:4" x14ac:dyDescent="0.25">
      <c r="A508" t="str">
        <f>IF('.9 (mês 01~06)'!$A508&lt;&gt;"", TEXT('.9 (mês 01~06)'!$D508, "dddd"),"")</f>
        <v>segunda-feira</v>
      </c>
      <c r="B508" t="str">
        <f>IF('Ocorrências .9'!$A508&lt;&gt;"", TEXT('Ocorrências .9'!$E508, "dddd"),"")</f>
        <v>sábado</v>
      </c>
      <c r="C508" t="str">
        <f>IF('.10 (mês 01~06)'!$A508&lt;&gt;"", TEXT('.10 (mês 01~06)'!$D508, "dddd"),"")</f>
        <v/>
      </c>
      <c r="D508" t="str">
        <f>IF('.10 (mês 07~12)'!$A508&lt;&gt;"", TEXT('.10 (mês 07~12)'!$D508, "dddd"),"")</f>
        <v>domingo</v>
      </c>
    </row>
    <row r="509" spans="1:4" x14ac:dyDescent="0.25">
      <c r="A509" t="str">
        <f>IF('.9 (mês 01~06)'!$A509&lt;&gt;"", TEXT('.9 (mês 01~06)'!$D509, "dddd"),"")</f>
        <v>terça-feira</v>
      </c>
      <c r="B509" t="str">
        <f>IF('Ocorrências .9'!$A509&lt;&gt;"", TEXT('Ocorrências .9'!$E509, "dddd"),"")</f>
        <v>sábado</v>
      </c>
      <c r="C509" t="str">
        <f>IF('.10 (mês 01~06)'!$A509&lt;&gt;"", TEXT('.10 (mês 01~06)'!$D509, "dddd"),"")</f>
        <v/>
      </c>
      <c r="D509" t="str">
        <f>IF('.10 (mês 07~12)'!$A509&lt;&gt;"", TEXT('.10 (mês 07~12)'!$D509, "dddd"),"")</f>
        <v>segunda-feira</v>
      </c>
    </row>
    <row r="510" spans="1:4" x14ac:dyDescent="0.25">
      <c r="A510" t="str">
        <f>IF('.9 (mês 01~06)'!$A510&lt;&gt;"", TEXT('.9 (mês 01~06)'!$D510, "dddd"),"")</f>
        <v>terça-feira</v>
      </c>
      <c r="B510" t="str">
        <f>IF('Ocorrências .9'!$A510&lt;&gt;"", TEXT('Ocorrências .9'!$E510, "dddd"),"")</f>
        <v>segunda-feira</v>
      </c>
      <c r="C510" t="str">
        <f>IF('.10 (mês 01~06)'!$A510&lt;&gt;"", TEXT('.10 (mês 01~06)'!$D510, "dddd"),"")</f>
        <v/>
      </c>
      <c r="D510" t="str">
        <f>IF('.10 (mês 07~12)'!$A510&lt;&gt;"", TEXT('.10 (mês 07~12)'!$D510, "dddd"),"")</f>
        <v>segunda-feira</v>
      </c>
    </row>
    <row r="511" spans="1:4" x14ac:dyDescent="0.25">
      <c r="A511" t="str">
        <f>IF('.9 (mês 01~06)'!$A511&lt;&gt;"", TEXT('.9 (mês 01~06)'!$D511, "dddd"),"")</f>
        <v>terça-feira</v>
      </c>
      <c r="B511" t="str">
        <f>IF('Ocorrências .9'!$A511&lt;&gt;"", TEXT('Ocorrências .9'!$E511, "dddd"),"")</f>
        <v>quarta-feira</v>
      </c>
      <c r="C511" t="str">
        <f>IF('.10 (mês 01~06)'!$A511&lt;&gt;"", TEXT('.10 (mês 01~06)'!$D511, "dddd"),"")</f>
        <v/>
      </c>
      <c r="D511" t="str">
        <f>IF('.10 (mês 07~12)'!$A511&lt;&gt;"", TEXT('.10 (mês 07~12)'!$D511, "dddd"),"")</f>
        <v>segunda-feira</v>
      </c>
    </row>
    <row r="512" spans="1:4" x14ac:dyDescent="0.25">
      <c r="A512" t="str">
        <f>IF('.9 (mês 01~06)'!$A512&lt;&gt;"", TEXT('.9 (mês 01~06)'!$D512, "dddd"),"")</f>
        <v>terça-feira</v>
      </c>
      <c r="B512" t="str">
        <f>IF('Ocorrências .9'!$A512&lt;&gt;"", TEXT('Ocorrências .9'!$E512, "dddd"),"")</f>
        <v>quarta-feira</v>
      </c>
      <c r="C512" t="str">
        <f>IF('.10 (mês 01~06)'!$A512&lt;&gt;"", TEXT('.10 (mês 01~06)'!$D512, "dddd"),"")</f>
        <v/>
      </c>
      <c r="D512" t="str">
        <f>IF('.10 (mês 07~12)'!$A512&lt;&gt;"", TEXT('.10 (mês 07~12)'!$D512, "dddd"),"")</f>
        <v>segunda-feira</v>
      </c>
    </row>
    <row r="513" spans="1:4" x14ac:dyDescent="0.25">
      <c r="A513" t="str">
        <f>IF('.9 (mês 01~06)'!$A513&lt;&gt;"", TEXT('.9 (mês 01~06)'!$D513, "dddd"),"")</f>
        <v>quarta-feira</v>
      </c>
      <c r="B513" t="str">
        <f>IF('Ocorrências .9'!$A513&lt;&gt;"", TEXT('Ocorrências .9'!$E513, "dddd"),"")</f>
        <v>quarta-feira</v>
      </c>
      <c r="C513" t="str">
        <f>IF('.10 (mês 01~06)'!$A513&lt;&gt;"", TEXT('.10 (mês 01~06)'!$D513, "dddd"),"")</f>
        <v/>
      </c>
      <c r="D513" t="str">
        <f>IF('.10 (mês 07~12)'!$A513&lt;&gt;"", TEXT('.10 (mês 07~12)'!$D513, "dddd"),"")</f>
        <v>terça-feira</v>
      </c>
    </row>
    <row r="514" spans="1:4" x14ac:dyDescent="0.25">
      <c r="A514" t="str">
        <f>IF('.9 (mês 01~06)'!$A514&lt;&gt;"", TEXT('.9 (mês 01~06)'!$D514, "dddd"),"")</f>
        <v>quarta-feira</v>
      </c>
      <c r="B514" t="str">
        <f>IF('Ocorrências .9'!$A514&lt;&gt;"", TEXT('Ocorrências .9'!$E514, "dddd"),"")</f>
        <v>quinta-feira</v>
      </c>
      <c r="C514" t="str">
        <f>IF('.10 (mês 01~06)'!$A514&lt;&gt;"", TEXT('.10 (mês 01~06)'!$D514, "dddd"),"")</f>
        <v/>
      </c>
      <c r="D514" t="str">
        <f>IF('.10 (mês 07~12)'!$A514&lt;&gt;"", TEXT('.10 (mês 07~12)'!$D514, "dddd"),"")</f>
        <v>terça-feira</v>
      </c>
    </row>
    <row r="515" spans="1:4" x14ac:dyDescent="0.25">
      <c r="A515" t="str">
        <f>IF('.9 (mês 01~06)'!$A515&lt;&gt;"", TEXT('.9 (mês 01~06)'!$D515, "dddd"),"")</f>
        <v>quarta-feira</v>
      </c>
      <c r="B515" t="str">
        <f>IF('Ocorrências .9'!$A515&lt;&gt;"", TEXT('Ocorrências .9'!$E515, "dddd"),"")</f>
        <v>sábado</v>
      </c>
      <c r="C515" t="str">
        <f>IF('.10 (mês 01~06)'!$A515&lt;&gt;"", TEXT('.10 (mês 01~06)'!$D515, "dddd"),"")</f>
        <v/>
      </c>
      <c r="D515" t="str">
        <f>IF('.10 (mês 07~12)'!$A515&lt;&gt;"", TEXT('.10 (mês 07~12)'!$D515, "dddd"),"")</f>
        <v>terça-feira</v>
      </c>
    </row>
    <row r="516" spans="1:4" x14ac:dyDescent="0.25">
      <c r="A516" t="str">
        <f>IF('.9 (mês 01~06)'!$A516&lt;&gt;"", TEXT('.9 (mês 01~06)'!$D516, "dddd"),"")</f>
        <v>quarta-feira</v>
      </c>
      <c r="B516" t="str">
        <f>IF('Ocorrências .9'!$A516&lt;&gt;"", TEXT('Ocorrências .9'!$E516, "dddd"),"")</f>
        <v>domingo</v>
      </c>
      <c r="C516" t="str">
        <f>IF('.10 (mês 01~06)'!$A516&lt;&gt;"", TEXT('.10 (mês 01~06)'!$D516, "dddd"),"")</f>
        <v/>
      </c>
      <c r="D516" t="str">
        <f>IF('.10 (mês 07~12)'!$A516&lt;&gt;"", TEXT('.10 (mês 07~12)'!$D516, "dddd"),"")</f>
        <v>quarta-feira</v>
      </c>
    </row>
    <row r="517" spans="1:4" x14ac:dyDescent="0.25">
      <c r="A517" t="str">
        <f>IF('.9 (mês 01~06)'!$A517&lt;&gt;"", TEXT('.9 (mês 01~06)'!$D517, "dddd"),"")</f>
        <v>quinta-feira</v>
      </c>
      <c r="B517" t="str">
        <f>IF('Ocorrências .9'!$A517&lt;&gt;"", TEXT('Ocorrências .9'!$E517, "dddd"),"")</f>
        <v>terça-feira</v>
      </c>
      <c r="C517" t="str">
        <f>IF('.10 (mês 01~06)'!$A517&lt;&gt;"", TEXT('.10 (mês 01~06)'!$D517, "dddd"),"")</f>
        <v/>
      </c>
      <c r="D517" t="str">
        <f>IF('.10 (mês 07~12)'!$A517&lt;&gt;"", TEXT('.10 (mês 07~12)'!$D517, "dddd"),"")</f>
        <v>quarta-feira</v>
      </c>
    </row>
    <row r="518" spans="1:4" x14ac:dyDescent="0.25">
      <c r="A518" t="str">
        <f>IF('.9 (mês 01~06)'!$A518&lt;&gt;"", TEXT('.9 (mês 01~06)'!$D518, "dddd"),"")</f>
        <v>quinta-feira</v>
      </c>
      <c r="B518" t="str">
        <f>IF('Ocorrências .9'!$A518&lt;&gt;"", TEXT('Ocorrências .9'!$E518, "dddd"),"")</f>
        <v>domingo</v>
      </c>
      <c r="C518" t="str">
        <f>IF('.10 (mês 01~06)'!$A518&lt;&gt;"", TEXT('.10 (mês 01~06)'!$D518, "dddd"),"")</f>
        <v/>
      </c>
      <c r="D518" t="str">
        <f>IF('.10 (mês 07~12)'!$A518&lt;&gt;"", TEXT('.10 (mês 07~12)'!$D518, "dddd"),"")</f>
        <v>quarta-feira</v>
      </c>
    </row>
    <row r="519" spans="1:4" x14ac:dyDescent="0.25">
      <c r="A519" t="str">
        <f>IF('.9 (mês 01~06)'!$A519&lt;&gt;"", TEXT('.9 (mês 01~06)'!$D519, "dddd"),"")</f>
        <v>sexta-feira</v>
      </c>
      <c r="B519" t="str">
        <f>IF('Ocorrências .9'!$A519&lt;&gt;"", TEXT('Ocorrências .9'!$E519, "dddd"),"")</f>
        <v>terça-feira</v>
      </c>
      <c r="C519" t="str">
        <f>IF('.10 (mês 01~06)'!$A519&lt;&gt;"", TEXT('.10 (mês 01~06)'!$D519, "dddd"),"")</f>
        <v/>
      </c>
      <c r="D519" t="str">
        <f>IF('.10 (mês 07~12)'!$A519&lt;&gt;"", TEXT('.10 (mês 07~12)'!$D519, "dddd"),"")</f>
        <v>quarta-feira</v>
      </c>
    </row>
    <row r="520" spans="1:4" x14ac:dyDescent="0.25">
      <c r="A520" t="str">
        <f>IF('.9 (mês 01~06)'!$A520&lt;&gt;"", TEXT('.9 (mês 01~06)'!$D520, "dddd"),"")</f>
        <v>sábado</v>
      </c>
      <c r="B520" t="str">
        <f>IF('Ocorrências .9'!$A520&lt;&gt;"", TEXT('Ocorrências .9'!$E520, "dddd"),"")</f>
        <v>terça-feira</v>
      </c>
      <c r="C520" t="str">
        <f>IF('.10 (mês 01~06)'!$A520&lt;&gt;"", TEXT('.10 (mês 01~06)'!$D520, "dddd"),"")</f>
        <v/>
      </c>
      <c r="D520" t="str">
        <f>IF('.10 (mês 07~12)'!$A520&lt;&gt;"", TEXT('.10 (mês 07~12)'!$D520, "dddd"),"")</f>
        <v>quinta-feira</v>
      </c>
    </row>
    <row r="521" spans="1:4" x14ac:dyDescent="0.25">
      <c r="A521" t="str">
        <f>IF('.9 (mês 01~06)'!$A521&lt;&gt;"", TEXT('.9 (mês 01~06)'!$D521, "dddd"),"")</f>
        <v>sábado</v>
      </c>
      <c r="B521" t="str">
        <f>IF('Ocorrências .9'!$A521&lt;&gt;"", TEXT('Ocorrências .9'!$E521, "dddd"),"")</f>
        <v>quarta-feira</v>
      </c>
      <c r="C521" t="str">
        <f>IF('.10 (mês 01~06)'!$A521&lt;&gt;"", TEXT('.10 (mês 01~06)'!$D521, "dddd"),"")</f>
        <v/>
      </c>
      <c r="D521" t="str">
        <f>IF('.10 (mês 07~12)'!$A521&lt;&gt;"", TEXT('.10 (mês 07~12)'!$D521, "dddd"),"")</f>
        <v>sexta-feira</v>
      </c>
    </row>
    <row r="522" spans="1:4" x14ac:dyDescent="0.25">
      <c r="A522" t="str">
        <f>IF('.9 (mês 01~06)'!$A522&lt;&gt;"", TEXT('.9 (mês 01~06)'!$D522, "dddd"),"")</f>
        <v>sábado</v>
      </c>
      <c r="B522" t="str">
        <f>IF('Ocorrências .9'!$A522&lt;&gt;"", TEXT('Ocorrências .9'!$E522, "dddd"),"")</f>
        <v>quinta-feira</v>
      </c>
      <c r="C522" t="str">
        <f>IF('.10 (mês 01~06)'!$A522&lt;&gt;"", TEXT('.10 (mês 01~06)'!$D522, "dddd"),"")</f>
        <v/>
      </c>
      <c r="D522" t="str">
        <f>IF('.10 (mês 07~12)'!$A522&lt;&gt;"", TEXT('.10 (mês 07~12)'!$D522, "dddd"),"")</f>
        <v>sexta-feira</v>
      </c>
    </row>
    <row r="523" spans="1:4" x14ac:dyDescent="0.25">
      <c r="A523" t="str">
        <f>IF('.9 (mês 01~06)'!$A523&lt;&gt;"", TEXT('.9 (mês 01~06)'!$D523, "dddd"),"")</f>
        <v>sábado</v>
      </c>
      <c r="B523" t="str">
        <f>IF('Ocorrências .9'!$A523&lt;&gt;"", TEXT('Ocorrências .9'!$E523, "dddd"),"")</f>
        <v>quinta-feira</v>
      </c>
      <c r="C523" t="str">
        <f>IF('.10 (mês 01~06)'!$A523&lt;&gt;"", TEXT('.10 (mês 01~06)'!$D523, "dddd"),"")</f>
        <v/>
      </c>
      <c r="D523" t="str">
        <f>IF('.10 (mês 07~12)'!$A523&lt;&gt;"", TEXT('.10 (mês 07~12)'!$D523, "dddd"),"")</f>
        <v>sábado</v>
      </c>
    </row>
    <row r="524" spans="1:4" x14ac:dyDescent="0.25">
      <c r="A524" t="str">
        <f>IF('.9 (mês 01~06)'!$A524&lt;&gt;"", TEXT('.9 (mês 01~06)'!$D524, "dddd"),"")</f>
        <v>domingo</v>
      </c>
      <c r="B524" t="str">
        <f>IF('Ocorrências .9'!$A524&lt;&gt;"", TEXT('Ocorrências .9'!$E524, "dddd"),"")</f>
        <v>sexta-feira</v>
      </c>
      <c r="C524" t="str">
        <f>IF('.10 (mês 01~06)'!$A524&lt;&gt;"", TEXT('.10 (mês 01~06)'!$D524, "dddd"),"")</f>
        <v/>
      </c>
      <c r="D524" t="str">
        <f>IF('.10 (mês 07~12)'!$A524&lt;&gt;"", TEXT('.10 (mês 07~12)'!$D524, "dddd"),"")</f>
        <v>sábado</v>
      </c>
    </row>
    <row r="525" spans="1:4" x14ac:dyDescent="0.25">
      <c r="A525" t="str">
        <f>IF('.9 (mês 01~06)'!$A525&lt;&gt;"", TEXT('.9 (mês 01~06)'!$D525, "dddd"),"")</f>
        <v>domingo</v>
      </c>
      <c r="B525" t="str">
        <f>IF('Ocorrências .9'!$A525&lt;&gt;"", TEXT('Ocorrências .9'!$E525, "dddd"),"")</f>
        <v>sexta-feira</v>
      </c>
      <c r="C525" t="str">
        <f>IF('.10 (mês 01~06)'!$A525&lt;&gt;"", TEXT('.10 (mês 01~06)'!$D525, "dddd"),"")</f>
        <v/>
      </c>
      <c r="D525" t="str">
        <f>IF('.10 (mês 07~12)'!$A525&lt;&gt;"", TEXT('.10 (mês 07~12)'!$D525, "dddd"),"")</f>
        <v>sábado</v>
      </c>
    </row>
    <row r="526" spans="1:4" x14ac:dyDescent="0.25">
      <c r="A526" t="str">
        <f>IF('.9 (mês 01~06)'!$A526&lt;&gt;"", TEXT('.9 (mês 01~06)'!$D526, "dddd"),"")</f>
        <v>domingo</v>
      </c>
      <c r="B526" t="str">
        <f>IF('Ocorrências .9'!$A526&lt;&gt;"", TEXT('Ocorrências .9'!$E526, "dddd"),"")</f>
        <v>sábado</v>
      </c>
      <c r="C526" t="str">
        <f>IF('.10 (mês 01~06)'!$A526&lt;&gt;"", TEXT('.10 (mês 01~06)'!$D526, "dddd"),"")</f>
        <v/>
      </c>
      <c r="D526" t="str">
        <f>IF('.10 (mês 07~12)'!$A526&lt;&gt;"", TEXT('.10 (mês 07~12)'!$D526, "dddd"),"")</f>
        <v>sábado</v>
      </c>
    </row>
    <row r="527" spans="1:4" x14ac:dyDescent="0.25">
      <c r="A527" t="str">
        <f>IF('.9 (mês 01~06)'!$A527&lt;&gt;"", TEXT('.9 (mês 01~06)'!$D527, "dddd"),"")</f>
        <v>segunda-feira</v>
      </c>
      <c r="B527" t="str">
        <f>IF('Ocorrências .9'!$A527&lt;&gt;"", TEXT('Ocorrências .9'!$E527, "dddd"),"")</f>
        <v>domingo</v>
      </c>
      <c r="C527" t="str">
        <f>IF('.10 (mês 01~06)'!$A527&lt;&gt;"", TEXT('.10 (mês 01~06)'!$D527, "dddd"),"")</f>
        <v/>
      </c>
      <c r="D527" t="str">
        <f>IF('.10 (mês 07~12)'!$A527&lt;&gt;"", TEXT('.10 (mês 07~12)'!$D527, "dddd"),"")</f>
        <v>domingo</v>
      </c>
    </row>
    <row r="528" spans="1:4" x14ac:dyDescent="0.25">
      <c r="A528" t="str">
        <f>IF('.9 (mês 01~06)'!$A528&lt;&gt;"", TEXT('.9 (mês 01~06)'!$D528, "dddd"),"")</f>
        <v>segunda-feira</v>
      </c>
      <c r="B528" t="str">
        <f>IF('Ocorrências .9'!$A528&lt;&gt;"", TEXT('Ocorrências .9'!$E528, "dddd"),"")</f>
        <v>domingo</v>
      </c>
      <c r="C528" t="str">
        <f>IF('.10 (mês 01~06)'!$A528&lt;&gt;"", TEXT('.10 (mês 01~06)'!$D528, "dddd"),"")</f>
        <v/>
      </c>
      <c r="D528" t="str">
        <f>IF('.10 (mês 07~12)'!$A528&lt;&gt;"", TEXT('.10 (mês 07~12)'!$D528, "dddd"),"")</f>
        <v>domingo</v>
      </c>
    </row>
    <row r="529" spans="1:4" x14ac:dyDescent="0.25">
      <c r="A529" t="str">
        <f>IF('.9 (mês 01~06)'!$A529&lt;&gt;"", TEXT('.9 (mês 01~06)'!$D529, "dddd"),"")</f>
        <v>terça-feira</v>
      </c>
      <c r="B529" t="str">
        <f>IF('Ocorrências .9'!$A529&lt;&gt;"", TEXT('Ocorrências .9'!$E529, "dddd"),"")</f>
        <v>domingo</v>
      </c>
      <c r="C529" t="str">
        <f>IF('.10 (mês 01~06)'!$A529&lt;&gt;"", TEXT('.10 (mês 01~06)'!$D529, "dddd"),"")</f>
        <v/>
      </c>
      <c r="D529" t="str">
        <f>IF('.10 (mês 07~12)'!$A529&lt;&gt;"", TEXT('.10 (mês 07~12)'!$D529, "dddd"),"")</f>
        <v>segunda-feira</v>
      </c>
    </row>
    <row r="530" spans="1:4" x14ac:dyDescent="0.25">
      <c r="A530" t="str">
        <f>IF('.9 (mês 01~06)'!$A530&lt;&gt;"", TEXT('.9 (mês 01~06)'!$D530, "dddd"),"")</f>
        <v>quarta-feira</v>
      </c>
      <c r="B530" t="str">
        <f>IF('Ocorrências .9'!$A530&lt;&gt;"", TEXT('Ocorrências .9'!$E530, "dddd"),"")</f>
        <v>terça-feira</v>
      </c>
      <c r="C530" t="str">
        <f>IF('.10 (mês 01~06)'!$A530&lt;&gt;"", TEXT('.10 (mês 01~06)'!$D530, "dddd"),"")</f>
        <v/>
      </c>
      <c r="D530" t="str">
        <f>IF('.10 (mês 07~12)'!$A530&lt;&gt;"", TEXT('.10 (mês 07~12)'!$D530, "dddd"),"")</f>
        <v>segunda-feira</v>
      </c>
    </row>
    <row r="531" spans="1:4" x14ac:dyDescent="0.25">
      <c r="A531" t="str">
        <f>IF('.9 (mês 01~06)'!$A531&lt;&gt;"", TEXT('.9 (mês 01~06)'!$D531, "dddd"),"")</f>
        <v>quarta-feira</v>
      </c>
      <c r="B531" t="str">
        <f>IF('Ocorrências .9'!$A531&lt;&gt;"", TEXT('Ocorrências .9'!$E531, "dddd"),"")</f>
        <v>terça-feira</v>
      </c>
      <c r="C531" t="str">
        <f>IF('.10 (mês 01~06)'!$A531&lt;&gt;"", TEXT('.10 (mês 01~06)'!$D531, "dddd"),"")</f>
        <v/>
      </c>
      <c r="D531" t="str">
        <f>IF('.10 (mês 07~12)'!$A531&lt;&gt;"", TEXT('.10 (mês 07~12)'!$D531, "dddd"),"")</f>
        <v>terça-feira</v>
      </c>
    </row>
    <row r="532" spans="1:4" x14ac:dyDescent="0.25">
      <c r="A532" t="str">
        <f>IF('.9 (mês 01~06)'!$A532&lt;&gt;"", TEXT('.9 (mês 01~06)'!$D532, "dddd"),"")</f>
        <v>quarta-feira</v>
      </c>
      <c r="B532" t="str">
        <f>IF('Ocorrências .9'!$A532&lt;&gt;"", TEXT('Ocorrências .9'!$E532, "dddd"),"")</f>
        <v>quarta-feira</v>
      </c>
      <c r="C532" t="str">
        <f>IF('.10 (mês 01~06)'!$A532&lt;&gt;"", TEXT('.10 (mês 01~06)'!$D532, "dddd"),"")</f>
        <v/>
      </c>
      <c r="D532" t="str">
        <f>IF('.10 (mês 07~12)'!$A532&lt;&gt;"", TEXT('.10 (mês 07~12)'!$D532, "dddd"),"")</f>
        <v>terça-feira</v>
      </c>
    </row>
    <row r="533" spans="1:4" x14ac:dyDescent="0.25">
      <c r="A533" t="str">
        <f>IF('.9 (mês 01~06)'!$A533&lt;&gt;"", TEXT('.9 (mês 01~06)'!$D533, "dddd"),"")</f>
        <v>quarta-feira</v>
      </c>
      <c r="B533" t="str">
        <f>IF('Ocorrências .9'!$A533&lt;&gt;"", TEXT('Ocorrências .9'!$E533, "dddd"),"")</f>
        <v>sexta-feira</v>
      </c>
      <c r="C533" t="str">
        <f>IF('.10 (mês 01~06)'!$A533&lt;&gt;"", TEXT('.10 (mês 01~06)'!$D533, "dddd"),"")</f>
        <v/>
      </c>
      <c r="D533" t="str">
        <f>IF('.10 (mês 07~12)'!$A533&lt;&gt;"", TEXT('.10 (mês 07~12)'!$D533, "dddd"),"")</f>
        <v>terça-feira</v>
      </c>
    </row>
    <row r="534" spans="1:4" x14ac:dyDescent="0.25">
      <c r="A534" t="str">
        <f>IF('.9 (mês 01~06)'!$A534&lt;&gt;"", TEXT('.9 (mês 01~06)'!$D534, "dddd"),"")</f>
        <v>quarta-feira</v>
      </c>
      <c r="B534" t="str">
        <f>IF('Ocorrências .9'!$A534&lt;&gt;"", TEXT('Ocorrências .9'!$E534, "dddd"),"")</f>
        <v>domingo</v>
      </c>
      <c r="C534" t="str">
        <f>IF('.10 (mês 01~06)'!$A534&lt;&gt;"", TEXT('.10 (mês 01~06)'!$D534, "dddd"),"")</f>
        <v/>
      </c>
      <c r="D534" t="str">
        <f>IF('.10 (mês 07~12)'!$A534&lt;&gt;"", TEXT('.10 (mês 07~12)'!$D534, "dddd"),"")</f>
        <v>quarta-feira</v>
      </c>
    </row>
    <row r="535" spans="1:4" x14ac:dyDescent="0.25">
      <c r="A535" t="str">
        <f>IF('.9 (mês 01~06)'!$A535&lt;&gt;"", TEXT('.9 (mês 01~06)'!$D535, "dddd"),"")</f>
        <v>quinta-feira</v>
      </c>
      <c r="B535" t="str">
        <f>IF('Ocorrências .9'!$A535&lt;&gt;"", TEXT('Ocorrências .9'!$E535, "dddd"),"")</f>
        <v>segunda-feira</v>
      </c>
      <c r="C535" t="str">
        <f>IF('.10 (mês 01~06)'!$A535&lt;&gt;"", TEXT('.10 (mês 01~06)'!$D535, "dddd"),"")</f>
        <v/>
      </c>
      <c r="D535" t="str">
        <f>IF('.10 (mês 07~12)'!$A535&lt;&gt;"", TEXT('.10 (mês 07~12)'!$D535, "dddd"),"")</f>
        <v>quinta-feira</v>
      </c>
    </row>
    <row r="536" spans="1:4" x14ac:dyDescent="0.25">
      <c r="A536" t="str">
        <f>IF('.9 (mês 01~06)'!$A536&lt;&gt;"", TEXT('.9 (mês 01~06)'!$D536, "dddd"),"")</f>
        <v>quinta-feira</v>
      </c>
      <c r="B536" t="str">
        <f>IF('Ocorrências .9'!$A536&lt;&gt;"", TEXT('Ocorrências .9'!$E536, "dddd"),"")</f>
        <v>quarta-feira</v>
      </c>
      <c r="C536" t="str">
        <f>IF('.10 (mês 01~06)'!$A536&lt;&gt;"", TEXT('.10 (mês 01~06)'!$D536, "dddd"),"")</f>
        <v/>
      </c>
      <c r="D536" t="str">
        <f>IF('.10 (mês 07~12)'!$A536&lt;&gt;"", TEXT('.10 (mês 07~12)'!$D536, "dddd"),"")</f>
        <v>quinta-feira</v>
      </c>
    </row>
    <row r="537" spans="1:4" x14ac:dyDescent="0.25">
      <c r="A537" t="str">
        <f>IF('.9 (mês 01~06)'!$A537&lt;&gt;"", TEXT('.9 (mês 01~06)'!$D537, "dddd"),"")</f>
        <v>quinta-feira</v>
      </c>
      <c r="B537" t="str">
        <f>IF('Ocorrências .9'!$A537&lt;&gt;"", TEXT('Ocorrências .9'!$E537, "dddd"),"")</f>
        <v>quarta-feira</v>
      </c>
      <c r="C537" t="str">
        <f>IF('.10 (mês 01~06)'!$A537&lt;&gt;"", TEXT('.10 (mês 01~06)'!$D537, "dddd"),"")</f>
        <v/>
      </c>
      <c r="D537" t="str">
        <f>IF('.10 (mês 07~12)'!$A537&lt;&gt;"", TEXT('.10 (mês 07~12)'!$D537, "dddd"),"")</f>
        <v>quinta-feira</v>
      </c>
    </row>
    <row r="538" spans="1:4" x14ac:dyDescent="0.25">
      <c r="A538" t="str">
        <f>IF('.9 (mês 01~06)'!$A538&lt;&gt;"", TEXT('.9 (mês 01~06)'!$D538, "dddd"),"")</f>
        <v>quinta-feira</v>
      </c>
      <c r="B538" t="str">
        <f>IF('Ocorrências .9'!$A538&lt;&gt;"", TEXT('Ocorrências .9'!$E538, "dddd"),"")</f>
        <v>quinta-feira</v>
      </c>
      <c r="C538" t="str">
        <f>IF('.10 (mês 01~06)'!$A538&lt;&gt;"", TEXT('.10 (mês 01~06)'!$D538, "dddd"),"")</f>
        <v/>
      </c>
      <c r="D538" t="str">
        <f>IF('.10 (mês 07~12)'!$A538&lt;&gt;"", TEXT('.10 (mês 07~12)'!$D538, "dddd"),"")</f>
        <v>sexta-feira</v>
      </c>
    </row>
    <row r="539" spans="1:4" x14ac:dyDescent="0.25">
      <c r="A539" t="str">
        <f>IF('.9 (mês 01~06)'!$A539&lt;&gt;"", TEXT('.9 (mês 01~06)'!$D539, "dddd"),"")</f>
        <v>sexta-feira</v>
      </c>
      <c r="B539" t="str">
        <f>IF('Ocorrências .9'!$A539&lt;&gt;"", TEXT('Ocorrências .9'!$E539, "dddd"),"")</f>
        <v>quinta-feira</v>
      </c>
      <c r="C539" t="str">
        <f>IF('.10 (mês 01~06)'!$A539&lt;&gt;"", TEXT('.10 (mês 01~06)'!$D539, "dddd"),"")</f>
        <v/>
      </c>
      <c r="D539" t="str">
        <f>IF('.10 (mês 07~12)'!$A539&lt;&gt;"", TEXT('.10 (mês 07~12)'!$D539, "dddd"),"")</f>
        <v>sexta-feira</v>
      </c>
    </row>
    <row r="540" spans="1:4" x14ac:dyDescent="0.25">
      <c r="A540" t="str">
        <f>IF('.9 (mês 01~06)'!$A540&lt;&gt;"", TEXT('.9 (mês 01~06)'!$D540, "dddd"),"")</f>
        <v>sexta-feira</v>
      </c>
      <c r="B540" t="str">
        <f>IF('Ocorrências .9'!$A540&lt;&gt;"", TEXT('Ocorrências .9'!$E540, "dddd"),"")</f>
        <v>domingo</v>
      </c>
      <c r="C540" t="str">
        <f>IF('.10 (mês 01~06)'!$A540&lt;&gt;"", TEXT('.10 (mês 01~06)'!$D540, "dddd"),"")</f>
        <v/>
      </c>
      <c r="D540" t="str">
        <f>IF('.10 (mês 07~12)'!$A540&lt;&gt;"", TEXT('.10 (mês 07~12)'!$D540, "dddd"),"")</f>
        <v>sexta-feira</v>
      </c>
    </row>
    <row r="541" spans="1:4" x14ac:dyDescent="0.25">
      <c r="A541" t="str">
        <f>IF('.9 (mês 01~06)'!$A541&lt;&gt;"", TEXT('.9 (mês 01~06)'!$D541, "dddd"),"")</f>
        <v>sexta-feira</v>
      </c>
      <c r="B541" t="str">
        <f>IF('Ocorrências .9'!$A541&lt;&gt;"", TEXT('Ocorrências .9'!$E541, "dddd"),"")</f>
        <v>quinta-feira</v>
      </c>
      <c r="C541" t="str">
        <f>IF('.10 (mês 01~06)'!$A541&lt;&gt;"", TEXT('.10 (mês 01~06)'!$D541, "dddd"),"")</f>
        <v/>
      </c>
      <c r="D541" t="str">
        <f>IF('.10 (mês 07~12)'!$A541&lt;&gt;"", TEXT('.10 (mês 07~12)'!$D541, "dddd"),"")</f>
        <v>sexta-feira</v>
      </c>
    </row>
    <row r="542" spans="1:4" x14ac:dyDescent="0.25">
      <c r="A542" t="str">
        <f>IF('.9 (mês 01~06)'!$A542&lt;&gt;"", TEXT('.9 (mês 01~06)'!$D542, "dddd"),"")</f>
        <v>sexta-feira</v>
      </c>
      <c r="B542" t="str">
        <f>IF('Ocorrências .9'!$A542&lt;&gt;"", TEXT('Ocorrências .9'!$E542, "dddd"),"")</f>
        <v>quinta-feira</v>
      </c>
      <c r="C542" t="str">
        <f>IF('.10 (mês 01~06)'!$A542&lt;&gt;"", TEXT('.10 (mês 01~06)'!$D542, "dddd"),"")</f>
        <v/>
      </c>
      <c r="D542" t="str">
        <f>IF('.10 (mês 07~12)'!$A542&lt;&gt;"", TEXT('.10 (mês 07~12)'!$D542, "dddd"),"")</f>
        <v>sexta-feira</v>
      </c>
    </row>
    <row r="543" spans="1:4" x14ac:dyDescent="0.25">
      <c r="A543" t="str">
        <f>IF('.9 (mês 01~06)'!$A543&lt;&gt;"", TEXT('.9 (mês 01~06)'!$D543, "dddd"),"")</f>
        <v>sexta-feira</v>
      </c>
      <c r="B543" t="str">
        <f>IF('Ocorrências .9'!$A543&lt;&gt;"", TEXT('Ocorrências .9'!$E543, "dddd"),"")</f>
        <v>sábado</v>
      </c>
      <c r="C543" t="str">
        <f>IF('.10 (mês 01~06)'!$A543&lt;&gt;"", TEXT('.10 (mês 01~06)'!$D543, "dddd"),"")</f>
        <v/>
      </c>
      <c r="D543" t="str">
        <f>IF('.10 (mês 07~12)'!$A543&lt;&gt;"", TEXT('.10 (mês 07~12)'!$D543, "dddd"),"")</f>
        <v>sexta-feira</v>
      </c>
    </row>
    <row r="544" spans="1:4" x14ac:dyDescent="0.25">
      <c r="A544" t="str">
        <f>IF('.9 (mês 01~06)'!$A544&lt;&gt;"", TEXT('.9 (mês 01~06)'!$D544, "dddd"),"")</f>
        <v>sexta-feira</v>
      </c>
      <c r="B544" t="str">
        <f>IF('Ocorrências .9'!$A544&lt;&gt;"", TEXT('Ocorrências .9'!$E544, "dddd"),"")</f>
        <v>sexta-feira</v>
      </c>
      <c r="C544" t="str">
        <f>IF('.10 (mês 01~06)'!$A544&lt;&gt;"", TEXT('.10 (mês 01~06)'!$D544, "dddd"),"")</f>
        <v/>
      </c>
      <c r="D544" t="str">
        <f>IF('.10 (mês 07~12)'!$A544&lt;&gt;"", TEXT('.10 (mês 07~12)'!$D544, "dddd"),"")</f>
        <v>sábado</v>
      </c>
    </row>
    <row r="545" spans="1:4" x14ac:dyDescent="0.25">
      <c r="A545" t="str">
        <f>IF('.9 (mês 01~06)'!$A545&lt;&gt;"", TEXT('.9 (mês 01~06)'!$D545, "dddd"),"")</f>
        <v>sábado</v>
      </c>
      <c r="B545" t="str">
        <f>IF('Ocorrências .9'!$A545&lt;&gt;"", TEXT('Ocorrências .9'!$E545, "dddd"),"")</f>
        <v>sexta-feira</v>
      </c>
      <c r="C545" t="str">
        <f>IF('.10 (mês 01~06)'!$A545&lt;&gt;"", TEXT('.10 (mês 01~06)'!$D545, "dddd"),"")</f>
        <v/>
      </c>
      <c r="D545" t="str">
        <f>IF('.10 (mês 07~12)'!$A545&lt;&gt;"", TEXT('.10 (mês 07~12)'!$D545, "dddd"),"")</f>
        <v>sábado</v>
      </c>
    </row>
    <row r="546" spans="1:4" x14ac:dyDescent="0.25">
      <c r="A546" t="str">
        <f>IF('.9 (mês 01~06)'!$A546&lt;&gt;"", TEXT('.9 (mês 01~06)'!$D546, "dddd"),"")</f>
        <v>sábado</v>
      </c>
      <c r="B546" t="str">
        <f>IF('Ocorrências .9'!$A546&lt;&gt;"", TEXT('Ocorrências .9'!$E546, "dddd"),"")</f>
        <v>sábado</v>
      </c>
      <c r="C546" t="str">
        <f>IF('.10 (mês 01~06)'!$A546&lt;&gt;"", TEXT('.10 (mês 01~06)'!$D546, "dddd"),"")</f>
        <v/>
      </c>
      <c r="D546" t="str">
        <f>IF('.10 (mês 07~12)'!$A546&lt;&gt;"", TEXT('.10 (mês 07~12)'!$D546, "dddd"),"")</f>
        <v>domingo</v>
      </c>
    </row>
    <row r="547" spans="1:4" x14ac:dyDescent="0.25">
      <c r="A547" t="str">
        <f>IF('.9 (mês 01~06)'!$A547&lt;&gt;"", TEXT('.9 (mês 01~06)'!$D547, "dddd"),"")</f>
        <v>segunda-feira</v>
      </c>
      <c r="B547" t="str">
        <f>IF('Ocorrências .9'!$A547&lt;&gt;"", TEXT('Ocorrências .9'!$E547, "dddd"),"")</f>
        <v>segunda-feira</v>
      </c>
      <c r="C547" t="str">
        <f>IF('.10 (mês 01~06)'!$A547&lt;&gt;"", TEXT('.10 (mês 01~06)'!$D547, "dddd"),"")</f>
        <v/>
      </c>
      <c r="D547" t="str">
        <f>IF('.10 (mês 07~12)'!$A547&lt;&gt;"", TEXT('.10 (mês 07~12)'!$D547, "dddd"),"")</f>
        <v>domingo</v>
      </c>
    </row>
    <row r="548" spans="1:4" x14ac:dyDescent="0.25">
      <c r="A548" t="str">
        <f>IF('.9 (mês 01~06)'!$A548&lt;&gt;"", TEXT('.9 (mês 01~06)'!$D548, "dddd"),"")</f>
        <v>segunda-feira</v>
      </c>
      <c r="B548" t="str">
        <f>IF('Ocorrências .9'!$A548&lt;&gt;"", TEXT('Ocorrências .9'!$E548, "dddd"),"")</f>
        <v>terça-feira</v>
      </c>
      <c r="C548" t="str">
        <f>IF('.10 (mês 01~06)'!$A548&lt;&gt;"", TEXT('.10 (mês 01~06)'!$D548, "dddd"),"")</f>
        <v/>
      </c>
      <c r="D548" t="str">
        <f>IF('.10 (mês 07~12)'!$A548&lt;&gt;"", TEXT('.10 (mês 07~12)'!$D548, "dddd"),"")</f>
        <v>domingo</v>
      </c>
    </row>
    <row r="549" spans="1:4" x14ac:dyDescent="0.25">
      <c r="A549" t="str">
        <f>IF('.9 (mês 01~06)'!$A549&lt;&gt;"", TEXT('.9 (mês 01~06)'!$D549, "dddd"),"")</f>
        <v>terça-feira</v>
      </c>
      <c r="B549" t="str">
        <f>IF('Ocorrências .9'!$A549&lt;&gt;"", TEXT('Ocorrências .9'!$E549, "dddd"),"")</f>
        <v>quarta-feira</v>
      </c>
      <c r="C549" t="str">
        <f>IF('.10 (mês 01~06)'!$A549&lt;&gt;"", TEXT('.10 (mês 01~06)'!$D549, "dddd"),"")</f>
        <v/>
      </c>
      <c r="D549" t="str">
        <f>IF('.10 (mês 07~12)'!$A549&lt;&gt;"", TEXT('.10 (mês 07~12)'!$D549, "dddd"),"")</f>
        <v>domingo</v>
      </c>
    </row>
    <row r="550" spans="1:4" x14ac:dyDescent="0.25">
      <c r="A550" t="str">
        <f>IF('.9 (mês 01~06)'!$A550&lt;&gt;"", TEXT('.9 (mês 01~06)'!$D550, "dddd"),"")</f>
        <v>terça-feira</v>
      </c>
      <c r="B550" t="str">
        <f>IF('Ocorrências .9'!$A550&lt;&gt;"", TEXT('Ocorrências .9'!$E550, "dddd"),"")</f>
        <v>quinta-feira</v>
      </c>
      <c r="C550" t="str">
        <f>IF('.10 (mês 01~06)'!$A550&lt;&gt;"", TEXT('.10 (mês 01~06)'!$D550, "dddd"),"")</f>
        <v/>
      </c>
      <c r="D550" t="str">
        <f>IF('.10 (mês 07~12)'!$A550&lt;&gt;"", TEXT('.10 (mês 07~12)'!$D550, "dddd"),"")</f>
        <v>domingo</v>
      </c>
    </row>
    <row r="551" spans="1:4" x14ac:dyDescent="0.25">
      <c r="A551" t="str">
        <f>IF('.9 (mês 01~06)'!$A551&lt;&gt;"", TEXT('.9 (mês 01~06)'!$D551, "dddd"),"")</f>
        <v>terça-feira</v>
      </c>
      <c r="B551" t="str">
        <f>IF('Ocorrências .9'!$A551&lt;&gt;"", TEXT('Ocorrências .9'!$E551, "dddd"),"")</f>
        <v>sábado</v>
      </c>
      <c r="C551" t="str">
        <f>IF('.10 (mês 01~06)'!$A551&lt;&gt;"", TEXT('.10 (mês 01~06)'!$D551, "dddd"),"")</f>
        <v/>
      </c>
      <c r="D551" t="str">
        <f>IF('.10 (mês 07~12)'!$A551&lt;&gt;"", TEXT('.10 (mês 07~12)'!$D551, "dddd"),"")</f>
        <v>segunda-feira</v>
      </c>
    </row>
    <row r="552" spans="1:4" x14ac:dyDescent="0.25">
      <c r="A552" t="str">
        <f>IF('.9 (mês 01~06)'!$A552&lt;&gt;"", TEXT('.9 (mês 01~06)'!$D552, "dddd"),"")</f>
        <v>terça-feira</v>
      </c>
      <c r="B552" t="str">
        <f>IF('Ocorrências .9'!$A552&lt;&gt;"", TEXT('Ocorrências .9'!$E552, "dddd"),"")</f>
        <v>domingo</v>
      </c>
      <c r="C552" t="str">
        <f>IF('.10 (mês 01~06)'!$A552&lt;&gt;"", TEXT('.10 (mês 01~06)'!$D552, "dddd"),"")</f>
        <v/>
      </c>
      <c r="D552" t="str">
        <f>IF('.10 (mês 07~12)'!$A552&lt;&gt;"", TEXT('.10 (mês 07~12)'!$D552, "dddd"),"")</f>
        <v>terça-feira</v>
      </c>
    </row>
    <row r="553" spans="1:4" x14ac:dyDescent="0.25">
      <c r="A553" t="str">
        <f>IF('.9 (mês 01~06)'!$A553&lt;&gt;"", TEXT('.9 (mês 01~06)'!$D553, "dddd"),"")</f>
        <v>quarta-feira</v>
      </c>
      <c r="B553" t="str">
        <f>IF('Ocorrências .9'!$A553&lt;&gt;"", TEXT('Ocorrências .9'!$E553, "dddd"),"")</f>
        <v>domingo</v>
      </c>
      <c r="C553" t="str">
        <f>IF('.10 (mês 01~06)'!$A553&lt;&gt;"", TEXT('.10 (mês 01~06)'!$D553, "dddd"),"")</f>
        <v/>
      </c>
      <c r="D553" t="str">
        <f>IF('.10 (mês 07~12)'!$A553&lt;&gt;"", TEXT('.10 (mês 07~12)'!$D553, "dddd"),"")</f>
        <v>terça-feira</v>
      </c>
    </row>
    <row r="554" spans="1:4" x14ac:dyDescent="0.25">
      <c r="A554" t="str">
        <f>IF('.9 (mês 01~06)'!$A554&lt;&gt;"", TEXT('.9 (mês 01~06)'!$D554, "dddd"),"")</f>
        <v>quarta-feira</v>
      </c>
      <c r="B554" t="str">
        <f>IF('Ocorrências .9'!$A554&lt;&gt;"", TEXT('Ocorrências .9'!$E554, "dddd"),"")</f>
        <v>domingo</v>
      </c>
      <c r="C554" t="str">
        <f>IF('.10 (mês 01~06)'!$A554&lt;&gt;"", TEXT('.10 (mês 01~06)'!$D554, "dddd"),"")</f>
        <v/>
      </c>
      <c r="D554" t="str">
        <f>IF('.10 (mês 07~12)'!$A554&lt;&gt;"", TEXT('.10 (mês 07~12)'!$D554, "dddd"),"")</f>
        <v>terça-feira</v>
      </c>
    </row>
    <row r="555" spans="1:4" x14ac:dyDescent="0.25">
      <c r="A555" t="str">
        <f>IF('.9 (mês 01~06)'!$A555&lt;&gt;"", TEXT('.9 (mês 01~06)'!$D555, "dddd"),"")</f>
        <v>quarta-feira</v>
      </c>
      <c r="B555" t="str">
        <f>IF('Ocorrências .9'!$A555&lt;&gt;"", TEXT('Ocorrências .9'!$E555, "dddd"),"")</f>
        <v>quarta-feira</v>
      </c>
      <c r="C555" t="str">
        <f>IF('.10 (mês 01~06)'!$A555&lt;&gt;"", TEXT('.10 (mês 01~06)'!$D555, "dddd"),"")</f>
        <v/>
      </c>
      <c r="D555" t="str">
        <f>IF('.10 (mês 07~12)'!$A555&lt;&gt;"", TEXT('.10 (mês 07~12)'!$D555, "dddd"),"")</f>
        <v>terça-feira</v>
      </c>
    </row>
    <row r="556" spans="1:4" x14ac:dyDescent="0.25">
      <c r="A556" t="str">
        <f>IF('.9 (mês 01~06)'!$A556&lt;&gt;"", TEXT('.9 (mês 01~06)'!$D556, "dddd"),"")</f>
        <v>quinta-feira</v>
      </c>
      <c r="B556" t="str">
        <f>IF('Ocorrências .9'!$A556&lt;&gt;"", TEXT('Ocorrências .9'!$E556, "dddd"),"")</f>
        <v>quinta-feira</v>
      </c>
      <c r="C556" t="str">
        <f>IF('.10 (mês 01~06)'!$A556&lt;&gt;"", TEXT('.10 (mês 01~06)'!$D556, "dddd"),"")</f>
        <v/>
      </c>
      <c r="D556" t="str">
        <f>IF('.10 (mês 07~12)'!$A556&lt;&gt;"", TEXT('.10 (mês 07~12)'!$D556, "dddd"),"")</f>
        <v>quarta-feira</v>
      </c>
    </row>
    <row r="557" spans="1:4" x14ac:dyDescent="0.25">
      <c r="A557" t="str">
        <f>IF('.9 (mês 01~06)'!$A557&lt;&gt;"", TEXT('.9 (mês 01~06)'!$D557, "dddd"),"")</f>
        <v>quinta-feira</v>
      </c>
      <c r="B557" t="str">
        <f>IF('Ocorrências .9'!$A557&lt;&gt;"", TEXT('Ocorrências .9'!$E557, "dddd"),"")</f>
        <v>segunda-feira</v>
      </c>
      <c r="C557" t="str">
        <f>IF('.10 (mês 01~06)'!$A557&lt;&gt;"", TEXT('.10 (mês 01~06)'!$D557, "dddd"),"")</f>
        <v/>
      </c>
      <c r="D557" t="str">
        <f>IF('.10 (mês 07~12)'!$A557&lt;&gt;"", TEXT('.10 (mês 07~12)'!$D557, "dddd"),"")</f>
        <v>quarta-feira</v>
      </c>
    </row>
    <row r="558" spans="1:4" x14ac:dyDescent="0.25">
      <c r="A558" t="str">
        <f>IF('.9 (mês 01~06)'!$A558&lt;&gt;"", TEXT('.9 (mês 01~06)'!$D558, "dddd"),"")</f>
        <v>sábado</v>
      </c>
      <c r="B558" t="str">
        <f>IF('Ocorrências .9'!$A558&lt;&gt;"", TEXT('Ocorrências .9'!$E558, "dddd"),"")</f>
        <v>sexta-feira</v>
      </c>
      <c r="C558" t="str">
        <f>IF('.10 (mês 01~06)'!$A558&lt;&gt;"", TEXT('.10 (mês 01~06)'!$D558, "dddd"),"")</f>
        <v/>
      </c>
      <c r="D558" t="str">
        <f>IF('.10 (mês 07~12)'!$A558&lt;&gt;"", TEXT('.10 (mês 07~12)'!$D558, "dddd"),"")</f>
        <v>quarta-feira</v>
      </c>
    </row>
    <row r="559" spans="1:4" x14ac:dyDescent="0.25">
      <c r="A559" t="str">
        <f>IF('.9 (mês 01~06)'!$A559&lt;&gt;"", TEXT('.9 (mês 01~06)'!$D559, "dddd"),"")</f>
        <v>sábado</v>
      </c>
      <c r="B559" t="str">
        <f>IF('Ocorrências .9'!$A559&lt;&gt;"", TEXT('Ocorrências .9'!$E559, "dddd"),"")</f>
        <v>domingo</v>
      </c>
      <c r="C559" t="str">
        <f>IF('.10 (mês 01~06)'!$A559&lt;&gt;"", TEXT('.10 (mês 01~06)'!$D559, "dddd"),"")</f>
        <v/>
      </c>
      <c r="D559" t="str">
        <f>IF('.10 (mês 07~12)'!$A559&lt;&gt;"", TEXT('.10 (mês 07~12)'!$D559, "dddd"),"")</f>
        <v>quinta-feira</v>
      </c>
    </row>
    <row r="560" spans="1:4" x14ac:dyDescent="0.25">
      <c r="A560" t="str">
        <f>IF('.9 (mês 01~06)'!$A560&lt;&gt;"", TEXT('.9 (mês 01~06)'!$D560, "dddd"),"")</f>
        <v>sábado</v>
      </c>
      <c r="B560" t="str">
        <f>IF('Ocorrências .9'!$A560&lt;&gt;"", TEXT('Ocorrências .9'!$E560, "dddd"),"")</f>
        <v>terça-feira</v>
      </c>
      <c r="C560" t="str">
        <f>IF('.10 (mês 01~06)'!$A560&lt;&gt;"", TEXT('.10 (mês 01~06)'!$D560, "dddd"),"")</f>
        <v/>
      </c>
      <c r="D560" t="str">
        <f>IF('.10 (mês 07~12)'!$A560&lt;&gt;"", TEXT('.10 (mês 07~12)'!$D560, "dddd"),"")</f>
        <v>quinta-feira</v>
      </c>
    </row>
    <row r="561" spans="1:4" x14ac:dyDescent="0.25">
      <c r="A561" t="str">
        <f>IF('.9 (mês 01~06)'!$A561&lt;&gt;"", TEXT('.9 (mês 01~06)'!$D561, "dddd"),"")</f>
        <v>sábado</v>
      </c>
      <c r="B561" t="str">
        <f>IF('Ocorrências .9'!$A561&lt;&gt;"", TEXT('Ocorrências .9'!$E561, "dddd"),"")</f>
        <v>quarta-feira</v>
      </c>
      <c r="C561" t="str">
        <f>IF('.10 (mês 01~06)'!$A561&lt;&gt;"", TEXT('.10 (mês 01~06)'!$D561, "dddd"),"")</f>
        <v/>
      </c>
      <c r="D561" t="str">
        <f>IF('.10 (mês 07~12)'!$A561&lt;&gt;"", TEXT('.10 (mês 07~12)'!$D561, "dddd"),"")</f>
        <v>quinta-feira</v>
      </c>
    </row>
    <row r="562" spans="1:4" x14ac:dyDescent="0.25">
      <c r="A562" t="str">
        <f>IF('.9 (mês 01~06)'!$A562&lt;&gt;"", TEXT('.9 (mês 01~06)'!$D562, "dddd"),"")</f>
        <v>sábado</v>
      </c>
      <c r="B562" t="str">
        <f>IF('Ocorrências .9'!$A562&lt;&gt;"", TEXT('Ocorrências .9'!$E562, "dddd"),"")</f>
        <v>sexta-feira</v>
      </c>
      <c r="C562" t="str">
        <f>IF('.10 (mês 01~06)'!$A562&lt;&gt;"", TEXT('.10 (mês 01~06)'!$D562, "dddd"),"")</f>
        <v/>
      </c>
      <c r="D562" t="str">
        <f>IF('.10 (mês 07~12)'!$A562&lt;&gt;"", TEXT('.10 (mês 07~12)'!$D562, "dddd"),"")</f>
        <v>quinta-feira</v>
      </c>
    </row>
    <row r="563" spans="1:4" x14ac:dyDescent="0.25">
      <c r="A563" t="str">
        <f>IF('.9 (mês 01~06)'!$A563&lt;&gt;"", TEXT('.9 (mês 01~06)'!$D563, "dddd"),"")</f>
        <v>sábado</v>
      </c>
      <c r="B563" t="str">
        <f>IF('Ocorrências .9'!$A563&lt;&gt;"", TEXT('Ocorrências .9'!$E563, "dddd"),"")</f>
        <v>sexta-feira</v>
      </c>
      <c r="C563" t="str">
        <f>IF('.10 (mês 01~06)'!$A563&lt;&gt;"", TEXT('.10 (mês 01~06)'!$D563, "dddd"),"")</f>
        <v/>
      </c>
      <c r="D563" t="str">
        <f>IF('.10 (mês 07~12)'!$A563&lt;&gt;"", TEXT('.10 (mês 07~12)'!$D563, "dddd"),"")</f>
        <v>sexta-feira</v>
      </c>
    </row>
    <row r="564" spans="1:4" x14ac:dyDescent="0.25">
      <c r="A564" t="str">
        <f>IF('.9 (mês 01~06)'!$A564&lt;&gt;"", TEXT('.9 (mês 01~06)'!$D564, "dddd"),"")</f>
        <v>sábado</v>
      </c>
      <c r="B564" t="str">
        <f>IF('Ocorrências .9'!$A564&lt;&gt;"", TEXT('Ocorrências .9'!$E564, "dddd"),"")</f>
        <v>sábado</v>
      </c>
      <c r="C564" t="str">
        <f>IF('.10 (mês 01~06)'!$A564&lt;&gt;"", TEXT('.10 (mês 01~06)'!$D564, "dddd"),"")</f>
        <v/>
      </c>
      <c r="D564" t="str">
        <f>IF('.10 (mês 07~12)'!$A564&lt;&gt;"", TEXT('.10 (mês 07~12)'!$D564, "dddd"),"")</f>
        <v>sábado</v>
      </c>
    </row>
    <row r="565" spans="1:4" x14ac:dyDescent="0.25">
      <c r="A565" t="str">
        <f>IF('.9 (mês 01~06)'!$A565&lt;&gt;"", TEXT('.9 (mês 01~06)'!$D565, "dddd"),"")</f>
        <v>domingo</v>
      </c>
      <c r="B565" t="str">
        <f>IF('Ocorrências .9'!$A565&lt;&gt;"", TEXT('Ocorrências .9'!$E565, "dddd"),"")</f>
        <v>domingo</v>
      </c>
      <c r="C565" t="str">
        <f>IF('.10 (mês 01~06)'!$A565&lt;&gt;"", TEXT('.10 (mês 01~06)'!$D565, "dddd"),"")</f>
        <v/>
      </c>
      <c r="D565" t="str">
        <f>IF('.10 (mês 07~12)'!$A565&lt;&gt;"", TEXT('.10 (mês 07~12)'!$D565, "dddd"),"")</f>
        <v>sábado</v>
      </c>
    </row>
    <row r="566" spans="1:4" x14ac:dyDescent="0.25">
      <c r="A566" t="str">
        <f>IF('.9 (mês 01~06)'!$A566&lt;&gt;"", TEXT('.9 (mês 01~06)'!$D566, "dddd"),"")</f>
        <v>domingo</v>
      </c>
      <c r="B566" t="str">
        <f>IF('Ocorrências .9'!$A566&lt;&gt;"", TEXT('Ocorrências .9'!$E566, "dddd"),"")</f>
        <v>terça-feira</v>
      </c>
      <c r="C566" t="str">
        <f>IF('.10 (mês 01~06)'!$A566&lt;&gt;"", TEXT('.10 (mês 01~06)'!$D566, "dddd"),"")</f>
        <v/>
      </c>
      <c r="D566" t="str">
        <f>IF('.10 (mês 07~12)'!$A566&lt;&gt;"", TEXT('.10 (mês 07~12)'!$D566, "dddd"),"")</f>
        <v>domingo</v>
      </c>
    </row>
    <row r="567" spans="1:4" x14ac:dyDescent="0.25">
      <c r="A567" t="str">
        <f>IF('.9 (mês 01~06)'!$A567&lt;&gt;"", TEXT('.9 (mês 01~06)'!$D567, "dddd"),"")</f>
        <v>domingo</v>
      </c>
      <c r="B567" t="str">
        <f>IF('Ocorrências .9'!$A567&lt;&gt;"", TEXT('Ocorrências .9'!$E567, "dddd"),"")</f>
        <v>quarta-feira</v>
      </c>
      <c r="C567" t="str">
        <f>IF('.10 (mês 01~06)'!$A567&lt;&gt;"", TEXT('.10 (mês 01~06)'!$D567, "dddd"),"")</f>
        <v/>
      </c>
      <c r="D567" t="str">
        <f>IF('.10 (mês 07~12)'!$A567&lt;&gt;"", TEXT('.10 (mês 07~12)'!$D567, "dddd"),"")</f>
        <v>domingo</v>
      </c>
    </row>
    <row r="568" spans="1:4" x14ac:dyDescent="0.25">
      <c r="A568" t="str">
        <f>IF('.9 (mês 01~06)'!$A568&lt;&gt;"", TEXT('.9 (mês 01~06)'!$D568, "dddd"),"")</f>
        <v>domingo</v>
      </c>
      <c r="B568" t="str">
        <f>IF('Ocorrências .9'!$A568&lt;&gt;"", TEXT('Ocorrências .9'!$E568, "dddd"),"")</f>
        <v>domingo</v>
      </c>
      <c r="C568" t="str">
        <f>IF('.10 (mês 01~06)'!$A568&lt;&gt;"", TEXT('.10 (mês 01~06)'!$D568, "dddd"),"")</f>
        <v/>
      </c>
      <c r="D568" t="str">
        <f>IF('.10 (mês 07~12)'!$A568&lt;&gt;"", TEXT('.10 (mês 07~12)'!$D568, "dddd"),"")</f>
        <v>domingo</v>
      </c>
    </row>
    <row r="569" spans="1:4" x14ac:dyDescent="0.25">
      <c r="A569" t="str">
        <f>IF('.9 (mês 01~06)'!$A569&lt;&gt;"", TEXT('.9 (mês 01~06)'!$D569, "dddd"),"")</f>
        <v>domingo</v>
      </c>
      <c r="B569" t="str">
        <f>IF('Ocorrências .9'!$A569&lt;&gt;"", TEXT('Ocorrências .9'!$E569, "dddd"),"")</f>
        <v>domingo</v>
      </c>
      <c r="C569" t="str">
        <f>IF('.10 (mês 01~06)'!$A569&lt;&gt;"", TEXT('.10 (mês 01~06)'!$D569, "dddd"),"")</f>
        <v/>
      </c>
      <c r="D569" t="str">
        <f>IF('.10 (mês 07~12)'!$A569&lt;&gt;"", TEXT('.10 (mês 07~12)'!$D569, "dddd"),"")</f>
        <v>segunda-feira</v>
      </c>
    </row>
    <row r="570" spans="1:4" x14ac:dyDescent="0.25">
      <c r="A570" t="str">
        <f>IF('.9 (mês 01~06)'!$A570&lt;&gt;"", TEXT('.9 (mês 01~06)'!$D570, "dddd"),"")</f>
        <v>segunda-feira</v>
      </c>
      <c r="B570" t="str">
        <f>IF('Ocorrências .9'!$A570&lt;&gt;"", TEXT('Ocorrências .9'!$E570, "dddd"),"")</f>
        <v>terça-feira</v>
      </c>
      <c r="C570" t="str">
        <f>IF('.10 (mês 01~06)'!$A570&lt;&gt;"", TEXT('.10 (mês 01~06)'!$D570, "dddd"),"")</f>
        <v/>
      </c>
      <c r="D570" t="str">
        <f>IF('.10 (mês 07~12)'!$A570&lt;&gt;"", TEXT('.10 (mês 07~12)'!$D570, "dddd"),"")</f>
        <v>terça-feira</v>
      </c>
    </row>
    <row r="571" spans="1:4" x14ac:dyDescent="0.25">
      <c r="A571" t="str">
        <f>IF('.9 (mês 01~06)'!$A571&lt;&gt;"", TEXT('.9 (mês 01~06)'!$D571, "dddd"),"")</f>
        <v>segunda-feira</v>
      </c>
      <c r="B571" t="str">
        <f>IF('Ocorrências .9'!$A571&lt;&gt;"", TEXT('Ocorrências .9'!$E571, "dddd"),"")</f>
        <v>terça-feira</v>
      </c>
      <c r="C571" t="str">
        <f>IF('.10 (mês 01~06)'!$A571&lt;&gt;"", TEXT('.10 (mês 01~06)'!$D571, "dddd"),"")</f>
        <v/>
      </c>
      <c r="D571" t="str">
        <f>IF('.10 (mês 07~12)'!$A571&lt;&gt;"", TEXT('.10 (mês 07~12)'!$D571, "dddd"),"")</f>
        <v>terça-feira</v>
      </c>
    </row>
    <row r="572" spans="1:4" x14ac:dyDescent="0.25">
      <c r="A572" t="str">
        <f>IF('.9 (mês 01~06)'!$A572&lt;&gt;"", TEXT('.9 (mês 01~06)'!$D572, "dddd"),"")</f>
        <v>segunda-feira</v>
      </c>
      <c r="B572" t="str">
        <f>IF('Ocorrências .9'!$A572&lt;&gt;"", TEXT('Ocorrências .9'!$E572, "dddd"),"")</f>
        <v>quarta-feira</v>
      </c>
      <c r="C572" t="str">
        <f>IF('.10 (mês 01~06)'!$A572&lt;&gt;"", TEXT('.10 (mês 01~06)'!$D572, "dddd"),"")</f>
        <v/>
      </c>
      <c r="D572" t="str">
        <f>IF('.10 (mês 07~12)'!$A572&lt;&gt;"", TEXT('.10 (mês 07~12)'!$D572, "dddd"),"")</f>
        <v>terça-feira</v>
      </c>
    </row>
    <row r="573" spans="1:4" x14ac:dyDescent="0.25">
      <c r="A573" t="str">
        <f>IF('.9 (mês 01~06)'!$A573&lt;&gt;"", TEXT('.9 (mês 01~06)'!$D573, "dddd"),"")</f>
        <v>segunda-feira</v>
      </c>
      <c r="B573" t="str">
        <f>IF('Ocorrências .9'!$A573&lt;&gt;"", TEXT('Ocorrências .9'!$E573, "dddd"),"")</f>
        <v>quinta-feira</v>
      </c>
      <c r="C573" t="str">
        <f>IF('.10 (mês 01~06)'!$A573&lt;&gt;"", TEXT('.10 (mês 01~06)'!$D573, "dddd"),"")</f>
        <v/>
      </c>
      <c r="D573" t="str">
        <f>IF('.10 (mês 07~12)'!$A573&lt;&gt;"", TEXT('.10 (mês 07~12)'!$D573, "dddd"),"")</f>
        <v>terça-feira</v>
      </c>
    </row>
    <row r="574" spans="1:4" x14ac:dyDescent="0.25">
      <c r="A574" t="str">
        <f>IF('.9 (mês 01~06)'!$A574&lt;&gt;"", TEXT('.9 (mês 01~06)'!$D574, "dddd"),"")</f>
        <v>quarta-feira</v>
      </c>
      <c r="B574" t="str">
        <f>IF('Ocorrências .9'!$A574&lt;&gt;"", TEXT('Ocorrências .9'!$E574, "dddd"),"")</f>
        <v>sexta-feira</v>
      </c>
      <c r="C574" t="str">
        <f>IF('.10 (mês 01~06)'!$A574&lt;&gt;"", TEXT('.10 (mês 01~06)'!$D574, "dddd"),"")</f>
        <v/>
      </c>
      <c r="D574" t="str">
        <f>IF('.10 (mês 07~12)'!$A574&lt;&gt;"", TEXT('.10 (mês 07~12)'!$D574, "dddd"),"")</f>
        <v>quarta-feira</v>
      </c>
    </row>
    <row r="575" spans="1:4" x14ac:dyDescent="0.25">
      <c r="A575" t="str">
        <f>IF('.9 (mês 01~06)'!$A575&lt;&gt;"", TEXT('.9 (mês 01~06)'!$D575, "dddd"),"")</f>
        <v>quarta-feira</v>
      </c>
      <c r="B575" t="str">
        <f>IF('Ocorrências .9'!$A575&lt;&gt;"", TEXT('Ocorrências .9'!$E575, "dddd"),"")</f>
        <v>sexta-feira</v>
      </c>
      <c r="C575" t="str">
        <f>IF('.10 (mês 01~06)'!$A575&lt;&gt;"", TEXT('.10 (mês 01~06)'!$D575, "dddd"),"")</f>
        <v/>
      </c>
      <c r="D575" t="str">
        <f>IF('.10 (mês 07~12)'!$A575&lt;&gt;"", TEXT('.10 (mês 07~12)'!$D575, "dddd"),"")</f>
        <v>quarta-feira</v>
      </c>
    </row>
    <row r="576" spans="1:4" x14ac:dyDescent="0.25">
      <c r="A576" t="str">
        <f>IF('.9 (mês 01~06)'!$A576&lt;&gt;"", TEXT('.9 (mês 01~06)'!$D576, "dddd"),"")</f>
        <v>quarta-feira</v>
      </c>
      <c r="B576" t="str">
        <f>IF('Ocorrências .9'!$A576&lt;&gt;"", TEXT('Ocorrências .9'!$E576, "dddd"),"")</f>
        <v>sábado</v>
      </c>
      <c r="C576" t="str">
        <f>IF('.10 (mês 01~06)'!$A576&lt;&gt;"", TEXT('.10 (mês 01~06)'!$D576, "dddd"),"")</f>
        <v/>
      </c>
      <c r="D576" t="str">
        <f>IF('.10 (mês 07~12)'!$A576&lt;&gt;"", TEXT('.10 (mês 07~12)'!$D576, "dddd"),"")</f>
        <v>quarta-feira</v>
      </c>
    </row>
    <row r="577" spans="1:4" x14ac:dyDescent="0.25">
      <c r="A577" t="str">
        <f>IF('.9 (mês 01~06)'!$A577&lt;&gt;"", TEXT('.9 (mês 01~06)'!$D577, "dddd"),"")</f>
        <v>quinta-feira</v>
      </c>
      <c r="B577" t="str">
        <f>IF('Ocorrências .9'!$A577&lt;&gt;"", TEXT('Ocorrências .9'!$E577, "dddd"),"")</f>
        <v>terça-feira</v>
      </c>
      <c r="C577" t="str">
        <f>IF('.10 (mês 01~06)'!$A577&lt;&gt;"", TEXT('.10 (mês 01~06)'!$D577, "dddd"),"")</f>
        <v/>
      </c>
      <c r="D577" t="str">
        <f>IF('.10 (mês 07~12)'!$A577&lt;&gt;"", TEXT('.10 (mês 07~12)'!$D577, "dddd"),"")</f>
        <v>quinta-feira</v>
      </c>
    </row>
    <row r="578" spans="1:4" x14ac:dyDescent="0.25">
      <c r="A578" t="str">
        <f>IF('.9 (mês 01~06)'!$A578&lt;&gt;"", TEXT('.9 (mês 01~06)'!$D578, "dddd"),"")</f>
        <v>sábado</v>
      </c>
      <c r="B578" t="str">
        <f>IF('Ocorrências .9'!$A578&lt;&gt;"", TEXT('Ocorrências .9'!$E578, "dddd"),"")</f>
        <v>segunda-feira</v>
      </c>
      <c r="C578" t="str">
        <f>IF('.10 (mês 01~06)'!$A578&lt;&gt;"", TEXT('.10 (mês 01~06)'!$D578, "dddd"),"")</f>
        <v/>
      </c>
      <c r="D578" t="str">
        <f>IF('.10 (mês 07~12)'!$A578&lt;&gt;"", TEXT('.10 (mês 07~12)'!$D578, "dddd"),"")</f>
        <v>quinta-feira</v>
      </c>
    </row>
    <row r="579" spans="1:4" x14ac:dyDescent="0.25">
      <c r="A579" t="str">
        <f>IF('.9 (mês 01~06)'!$A579&lt;&gt;"", TEXT('.9 (mês 01~06)'!$D579, "dddd"),"")</f>
        <v>sábado</v>
      </c>
      <c r="B579" t="str">
        <f>IF('Ocorrências .9'!$A579&lt;&gt;"", TEXT('Ocorrências .9'!$E579, "dddd"),"")</f>
        <v>quarta-feira</v>
      </c>
      <c r="C579" t="str">
        <f>IF('.10 (mês 01~06)'!$A579&lt;&gt;"", TEXT('.10 (mês 01~06)'!$D579, "dddd"),"")</f>
        <v/>
      </c>
      <c r="D579" t="str">
        <f>IF('.10 (mês 07~12)'!$A579&lt;&gt;"", TEXT('.10 (mês 07~12)'!$D579, "dddd"),"")</f>
        <v>quinta-feira</v>
      </c>
    </row>
    <row r="580" spans="1:4" x14ac:dyDescent="0.25">
      <c r="A580" t="str">
        <f>IF('.9 (mês 01~06)'!$A580&lt;&gt;"", TEXT('.9 (mês 01~06)'!$D580, "dddd"),"")</f>
        <v>sábado</v>
      </c>
      <c r="B580" t="str">
        <f>IF('Ocorrências .9'!$A580&lt;&gt;"", TEXT('Ocorrências .9'!$E580, "dddd"),"")</f>
        <v>sexta-feira</v>
      </c>
      <c r="C580" t="str">
        <f>IF('.10 (mês 01~06)'!$A580&lt;&gt;"", TEXT('.10 (mês 01~06)'!$D580, "dddd"),"")</f>
        <v/>
      </c>
      <c r="D580" t="str">
        <f>IF('.10 (mês 07~12)'!$A580&lt;&gt;"", TEXT('.10 (mês 07~12)'!$D580, "dddd"),"")</f>
        <v>quinta-feira</v>
      </c>
    </row>
    <row r="581" spans="1:4" x14ac:dyDescent="0.25">
      <c r="A581" t="str">
        <f>IF('.9 (mês 01~06)'!$A581&lt;&gt;"", TEXT('.9 (mês 01~06)'!$D581, "dddd"),"")</f>
        <v>sábado</v>
      </c>
      <c r="B581" t="str">
        <f>IF('Ocorrências .9'!$A581&lt;&gt;"", TEXT('Ocorrências .9'!$E581, "dddd"),"")</f>
        <v>sexta-feira</v>
      </c>
      <c r="C581" t="str">
        <f>IF('.10 (mês 01~06)'!$A581&lt;&gt;"", TEXT('.10 (mês 01~06)'!$D581, "dddd"),"")</f>
        <v/>
      </c>
      <c r="D581" t="str">
        <f>IF('.10 (mês 07~12)'!$A581&lt;&gt;"", TEXT('.10 (mês 07~12)'!$D581, "dddd"),"")</f>
        <v>quinta-feira</v>
      </c>
    </row>
    <row r="582" spans="1:4" x14ac:dyDescent="0.25">
      <c r="A582" t="str">
        <f>IF('.9 (mês 01~06)'!$A582&lt;&gt;"", TEXT('.9 (mês 01~06)'!$D582, "dddd"),"")</f>
        <v>domingo</v>
      </c>
      <c r="B582" t="str">
        <f>IF('Ocorrências .9'!$A582&lt;&gt;"", TEXT('Ocorrências .9'!$E582, "dddd"),"")</f>
        <v>sexta-feira</v>
      </c>
      <c r="C582" t="str">
        <f>IF('.10 (mês 01~06)'!$A582&lt;&gt;"", TEXT('.10 (mês 01~06)'!$D582, "dddd"),"")</f>
        <v/>
      </c>
      <c r="D582" t="str">
        <f>IF('.10 (mês 07~12)'!$A582&lt;&gt;"", TEXT('.10 (mês 07~12)'!$D582, "dddd"),"")</f>
        <v>sexta-feira</v>
      </c>
    </row>
    <row r="583" spans="1:4" x14ac:dyDescent="0.25">
      <c r="A583" t="str">
        <f>IF('.9 (mês 01~06)'!$A583&lt;&gt;"", TEXT('.9 (mês 01~06)'!$D583, "dddd"),"")</f>
        <v>domingo</v>
      </c>
      <c r="B583" t="str">
        <f>IF('Ocorrências .9'!$A583&lt;&gt;"", TEXT('Ocorrências .9'!$E583, "dddd"),"")</f>
        <v>domingo</v>
      </c>
      <c r="C583" t="str">
        <f>IF('.10 (mês 01~06)'!$A583&lt;&gt;"", TEXT('.10 (mês 01~06)'!$D583, "dddd"),"")</f>
        <v/>
      </c>
      <c r="D583" t="str">
        <f>IF('.10 (mês 07~12)'!$A583&lt;&gt;"", TEXT('.10 (mês 07~12)'!$D583, "dddd"),"")</f>
        <v>sexta-feira</v>
      </c>
    </row>
    <row r="584" spans="1:4" x14ac:dyDescent="0.25">
      <c r="A584" t="str">
        <f>IF('.9 (mês 01~06)'!$A584&lt;&gt;"", TEXT('.9 (mês 01~06)'!$D584, "dddd"),"")</f>
        <v>segunda-feira</v>
      </c>
      <c r="B584" t="str">
        <f>IF('Ocorrências .9'!$A584&lt;&gt;"", TEXT('Ocorrências .9'!$E584, "dddd"),"")</f>
        <v>sábado</v>
      </c>
      <c r="C584" t="str">
        <f>IF('.10 (mês 01~06)'!$A584&lt;&gt;"", TEXT('.10 (mês 01~06)'!$D584, "dddd"),"")</f>
        <v/>
      </c>
      <c r="D584" t="str">
        <f>IF('.10 (mês 07~12)'!$A584&lt;&gt;"", TEXT('.10 (mês 07~12)'!$D584, "dddd"),"")</f>
        <v>sábado</v>
      </c>
    </row>
    <row r="585" spans="1:4" x14ac:dyDescent="0.25">
      <c r="A585" t="str">
        <f>IF('.9 (mês 01~06)'!$A585&lt;&gt;"", TEXT('.9 (mês 01~06)'!$D585, "dddd"),"")</f>
        <v>segunda-feira</v>
      </c>
      <c r="B585" t="str">
        <f>IF('Ocorrências .9'!$A585&lt;&gt;"", TEXT('Ocorrências .9'!$E585, "dddd"),"")</f>
        <v>domingo</v>
      </c>
      <c r="C585" t="str">
        <f>IF('.10 (mês 01~06)'!$A585&lt;&gt;"", TEXT('.10 (mês 01~06)'!$D585, "dddd"),"")</f>
        <v/>
      </c>
      <c r="D585" t="str">
        <f>IF('.10 (mês 07~12)'!$A585&lt;&gt;"", TEXT('.10 (mês 07~12)'!$D585, "dddd"),"")</f>
        <v>sábado</v>
      </c>
    </row>
    <row r="586" spans="1:4" x14ac:dyDescent="0.25">
      <c r="A586" t="str">
        <f>IF('.9 (mês 01~06)'!$A586&lt;&gt;"", TEXT('.9 (mês 01~06)'!$D586, "dddd"),"")</f>
        <v>segunda-feira</v>
      </c>
      <c r="B586" t="str">
        <f>IF('Ocorrências .9'!$A586&lt;&gt;"", TEXT('Ocorrências .9'!$E586, "dddd"),"")</f>
        <v>domingo</v>
      </c>
      <c r="C586" t="str">
        <f>IF('.10 (mês 01~06)'!$A586&lt;&gt;"", TEXT('.10 (mês 01~06)'!$D586, "dddd"),"")</f>
        <v/>
      </c>
      <c r="D586" t="str">
        <f>IF('.10 (mês 07~12)'!$A586&lt;&gt;"", TEXT('.10 (mês 07~12)'!$D586, "dddd"),"")</f>
        <v>sábado</v>
      </c>
    </row>
    <row r="587" spans="1:4" x14ac:dyDescent="0.25">
      <c r="A587" t="str">
        <f>IF('.9 (mês 01~06)'!$A587&lt;&gt;"", TEXT('.9 (mês 01~06)'!$D587, "dddd"),"")</f>
        <v>terça-feira</v>
      </c>
      <c r="B587" t="str">
        <f>IF('Ocorrências .9'!$A587&lt;&gt;"", TEXT('Ocorrências .9'!$E587, "dddd"),"")</f>
        <v>domingo</v>
      </c>
      <c r="C587" t="str">
        <f>IF('.10 (mês 01~06)'!$A587&lt;&gt;"", TEXT('.10 (mês 01~06)'!$D587, "dddd"),"")</f>
        <v/>
      </c>
      <c r="D587" t="str">
        <f>IF('.10 (mês 07~12)'!$A587&lt;&gt;"", TEXT('.10 (mês 07~12)'!$D587, "dddd"),"")</f>
        <v>domingo</v>
      </c>
    </row>
    <row r="588" spans="1:4" x14ac:dyDescent="0.25">
      <c r="A588" t="str">
        <f>IF('.9 (mês 01~06)'!$A588&lt;&gt;"", TEXT('.9 (mês 01~06)'!$D588, "dddd"),"")</f>
        <v>terça-feira</v>
      </c>
      <c r="B588" t="str">
        <f>IF('Ocorrências .9'!$A588&lt;&gt;"", TEXT('Ocorrências .9'!$E588, "dddd"),"")</f>
        <v>quarta-feira</v>
      </c>
      <c r="C588" t="str">
        <f>IF('.10 (mês 01~06)'!$A588&lt;&gt;"", TEXT('.10 (mês 01~06)'!$D588, "dddd"),"")</f>
        <v/>
      </c>
      <c r="D588" t="str">
        <f>IF('.10 (mês 07~12)'!$A588&lt;&gt;"", TEXT('.10 (mês 07~12)'!$D588, "dddd"),"")</f>
        <v>domingo</v>
      </c>
    </row>
    <row r="589" spans="1:4" x14ac:dyDescent="0.25">
      <c r="A589" t="str">
        <f>IF('.9 (mês 01~06)'!$A589&lt;&gt;"", TEXT('.9 (mês 01~06)'!$D589, "dddd"),"")</f>
        <v/>
      </c>
      <c r="B589" t="str">
        <f>IF('Ocorrências .9'!$A589&lt;&gt;"", TEXT('Ocorrências .9'!$E589, "dddd"),"")</f>
        <v>quinta-feira</v>
      </c>
      <c r="C589" t="str">
        <f>IF('.10 (mês 01~06)'!$A589&lt;&gt;"", TEXT('.10 (mês 01~06)'!$D589, "dddd"),"")</f>
        <v/>
      </c>
      <c r="D589" t="str">
        <f>IF('.10 (mês 07~12)'!$A589&lt;&gt;"", TEXT('.10 (mês 07~12)'!$D589, "dddd"),"")</f>
        <v>segunda-feira</v>
      </c>
    </row>
    <row r="590" spans="1:4" x14ac:dyDescent="0.25">
      <c r="A590" t="str">
        <f>IF('.9 (mês 01~06)'!$A590&lt;&gt;"", TEXT('.9 (mês 01~06)'!$D590, "dddd"),"")</f>
        <v/>
      </c>
      <c r="B590" t="str">
        <f>IF('Ocorrências .9'!$A590&lt;&gt;"", TEXT('Ocorrências .9'!$E590, "dddd"),"")</f>
        <v>quinta-feira</v>
      </c>
      <c r="C590" t="str">
        <f>IF('.10 (mês 01~06)'!$A590&lt;&gt;"", TEXT('.10 (mês 01~06)'!$D590, "dddd"),"")</f>
        <v/>
      </c>
      <c r="D590" t="str">
        <f>IF('.10 (mês 07~12)'!$A590&lt;&gt;"", TEXT('.10 (mês 07~12)'!$D590, "dddd"),"")</f>
        <v>segunda-feira</v>
      </c>
    </row>
    <row r="591" spans="1:4" x14ac:dyDescent="0.25">
      <c r="A591" t="str">
        <f>IF('.9 (mês 01~06)'!$A591&lt;&gt;"", TEXT('.9 (mês 01~06)'!$D591, "dddd"),"")</f>
        <v/>
      </c>
      <c r="B591" t="str">
        <f>IF('Ocorrências .9'!$A591&lt;&gt;"", TEXT('Ocorrências .9'!$E591, "dddd"),"")</f>
        <v>sexta-feira</v>
      </c>
      <c r="C591" t="str">
        <f>IF('.10 (mês 01~06)'!$A591&lt;&gt;"", TEXT('.10 (mês 01~06)'!$D591, "dddd"),"")</f>
        <v/>
      </c>
      <c r="D591" t="str">
        <f>IF('.10 (mês 07~12)'!$A591&lt;&gt;"", TEXT('.10 (mês 07~12)'!$D591, "dddd"),"")</f>
        <v>segunda-feira</v>
      </c>
    </row>
    <row r="592" spans="1:4" x14ac:dyDescent="0.25">
      <c r="A592" t="str">
        <f>IF('.9 (mês 01~06)'!$A592&lt;&gt;"", TEXT('.9 (mês 01~06)'!$D592, "dddd"),"")</f>
        <v/>
      </c>
      <c r="B592" t="str">
        <f>IF('Ocorrências .9'!$A592&lt;&gt;"", TEXT('Ocorrências .9'!$E592, "dddd"),"")</f>
        <v>sexta-feira</v>
      </c>
      <c r="C592" t="str">
        <f>IF('.10 (mês 01~06)'!$A592&lt;&gt;"", TEXT('.10 (mês 01~06)'!$D592, "dddd"),"")</f>
        <v/>
      </c>
      <c r="D592" t="str">
        <f>IF('.10 (mês 07~12)'!$A592&lt;&gt;"", TEXT('.10 (mês 07~12)'!$D592, "dddd"),"")</f>
        <v>terça-feira</v>
      </c>
    </row>
    <row r="593" spans="1:4" x14ac:dyDescent="0.25">
      <c r="A593" t="str">
        <f>IF('.9 (mês 01~06)'!$A593&lt;&gt;"", TEXT('.9 (mês 01~06)'!$D593, "dddd"),"")</f>
        <v/>
      </c>
      <c r="B593" t="str">
        <f>IF('Ocorrências .9'!$A593&lt;&gt;"", TEXT('Ocorrências .9'!$E593, "dddd"),"")</f>
        <v>segunda-feira</v>
      </c>
      <c r="C593" t="str">
        <f>IF('.10 (mês 01~06)'!$A593&lt;&gt;"", TEXT('.10 (mês 01~06)'!$D593, "dddd"),"")</f>
        <v/>
      </c>
      <c r="D593" t="str">
        <f>IF('.10 (mês 07~12)'!$A593&lt;&gt;"", TEXT('.10 (mês 07~12)'!$D593, "dddd"),"")</f>
        <v>terça-feira</v>
      </c>
    </row>
    <row r="594" spans="1:4" x14ac:dyDescent="0.25">
      <c r="A594" t="str">
        <f>IF('.9 (mês 01~06)'!$A594&lt;&gt;"", TEXT('.9 (mês 01~06)'!$D594, "dddd"),"")</f>
        <v/>
      </c>
      <c r="B594" t="str">
        <f>IF('Ocorrências .9'!$A594&lt;&gt;"", TEXT('Ocorrências .9'!$E594, "dddd"),"")</f>
        <v>terça-feira</v>
      </c>
      <c r="C594" t="str">
        <f>IF('.10 (mês 01~06)'!$A594&lt;&gt;"", TEXT('.10 (mês 01~06)'!$D594, "dddd"),"")</f>
        <v/>
      </c>
      <c r="D594" t="str">
        <f>IF('.10 (mês 07~12)'!$A594&lt;&gt;"", TEXT('.10 (mês 07~12)'!$D594, "dddd"),"")</f>
        <v>terça-feira</v>
      </c>
    </row>
    <row r="595" spans="1:4" x14ac:dyDescent="0.25">
      <c r="A595" t="str">
        <f>IF('.9 (mês 01~06)'!$A595&lt;&gt;"", TEXT('.9 (mês 01~06)'!$D595, "dddd"),"")</f>
        <v/>
      </c>
      <c r="B595" t="str">
        <f>IF('Ocorrências .9'!$A595&lt;&gt;"", TEXT('Ocorrências .9'!$E595, "dddd"),"")</f>
        <v>quinta-feira</v>
      </c>
      <c r="C595" t="str">
        <f>IF('.10 (mês 01~06)'!$A595&lt;&gt;"", TEXT('.10 (mês 01~06)'!$D595, "dddd"),"")</f>
        <v/>
      </c>
      <c r="D595" t="str">
        <f>IF('.10 (mês 07~12)'!$A595&lt;&gt;"", TEXT('.10 (mês 07~12)'!$D595, "dddd"),"")</f>
        <v>terça-feira</v>
      </c>
    </row>
    <row r="596" spans="1:4" x14ac:dyDescent="0.25">
      <c r="A596" t="str">
        <f>IF('.9 (mês 01~06)'!$A596&lt;&gt;"", TEXT('.9 (mês 01~06)'!$D596, "dddd"),"")</f>
        <v/>
      </c>
      <c r="B596" t="str">
        <f>IF('Ocorrências .9'!$A596&lt;&gt;"", TEXT('Ocorrências .9'!$E596, "dddd"),"")</f>
        <v>quinta-feira</v>
      </c>
      <c r="C596" t="str">
        <f>IF('.10 (mês 01~06)'!$A596&lt;&gt;"", TEXT('.10 (mês 01~06)'!$D596, "dddd"),"")</f>
        <v/>
      </c>
      <c r="D596" t="str">
        <f>IF('.10 (mês 07~12)'!$A596&lt;&gt;"", TEXT('.10 (mês 07~12)'!$D596, "dddd"),"")</f>
        <v>quarta-feira</v>
      </c>
    </row>
    <row r="597" spans="1:4" x14ac:dyDescent="0.25">
      <c r="A597" t="str">
        <f>IF('.9 (mês 01~06)'!$A597&lt;&gt;"", TEXT('.9 (mês 01~06)'!$D597, "dddd"),"")</f>
        <v/>
      </c>
      <c r="B597" t="str">
        <f>IF('Ocorrências .9'!$A597&lt;&gt;"", TEXT('Ocorrências .9'!$E597, "dddd"),"")</f>
        <v>domingo</v>
      </c>
      <c r="C597" t="str">
        <f>IF('.10 (mês 01~06)'!$A597&lt;&gt;"", TEXT('.10 (mês 01~06)'!$D597, "dddd"),"")</f>
        <v/>
      </c>
      <c r="D597" t="str">
        <f>IF('.10 (mês 07~12)'!$A597&lt;&gt;"", TEXT('.10 (mês 07~12)'!$D597, "dddd"),"")</f>
        <v>quarta-feira</v>
      </c>
    </row>
    <row r="598" spans="1:4" x14ac:dyDescent="0.25">
      <c r="A598" t="str">
        <f>IF('.9 (mês 01~06)'!$A598&lt;&gt;"", TEXT('.9 (mês 01~06)'!$D598, "dddd"),"")</f>
        <v/>
      </c>
      <c r="B598" t="str">
        <f>IF('Ocorrências .9'!$A598&lt;&gt;"", TEXT('Ocorrências .9'!$E598, "dddd"),"")</f>
        <v>quinta-feira</v>
      </c>
      <c r="C598" t="str">
        <f>IF('.10 (mês 01~06)'!$A598&lt;&gt;"", TEXT('.10 (mês 01~06)'!$D598, "dddd"),"")</f>
        <v/>
      </c>
      <c r="D598" t="str">
        <f>IF('.10 (mês 07~12)'!$A598&lt;&gt;"", TEXT('.10 (mês 07~12)'!$D598, "dddd"),"")</f>
        <v>quarta-feira</v>
      </c>
    </row>
    <row r="599" spans="1:4" x14ac:dyDescent="0.25">
      <c r="A599" t="str">
        <f>IF('.9 (mês 01~06)'!$A599&lt;&gt;"", TEXT('.9 (mês 01~06)'!$D599, "dddd"),"")</f>
        <v/>
      </c>
      <c r="B599" t="str">
        <f>IF('Ocorrências .9'!$A599&lt;&gt;"", TEXT('Ocorrências .9'!$E599, "dddd"),"")</f>
        <v>quinta-feira</v>
      </c>
      <c r="C599" t="str">
        <f>IF('.10 (mês 01~06)'!$A599&lt;&gt;"", TEXT('.10 (mês 01~06)'!$D599, "dddd"),"")</f>
        <v/>
      </c>
      <c r="D599" t="str">
        <f>IF('.10 (mês 07~12)'!$A599&lt;&gt;"", TEXT('.10 (mês 07~12)'!$D599, "dddd"),"")</f>
        <v>quinta-feira</v>
      </c>
    </row>
    <row r="600" spans="1:4" x14ac:dyDescent="0.25">
      <c r="A600" t="str">
        <f>IF('.9 (mês 01~06)'!$A600&lt;&gt;"", TEXT('.9 (mês 01~06)'!$D600, "dddd"),"")</f>
        <v/>
      </c>
      <c r="B600" t="str">
        <f>IF('Ocorrências .9'!$A600&lt;&gt;"", TEXT('Ocorrências .9'!$E600, "dddd"),"")</f>
        <v>sábado</v>
      </c>
      <c r="C600" t="str">
        <f>IF('.10 (mês 01~06)'!$A600&lt;&gt;"", TEXT('.10 (mês 01~06)'!$D600, "dddd"),"")</f>
        <v/>
      </c>
      <c r="D600" t="str">
        <f>IF('.10 (mês 07~12)'!$A600&lt;&gt;"", TEXT('.10 (mês 07~12)'!$D600, "dddd"),"")</f>
        <v>quinta-feira</v>
      </c>
    </row>
    <row r="601" spans="1:4" x14ac:dyDescent="0.25">
      <c r="A601" t="str">
        <f>IF('.9 (mês 01~06)'!$A601&lt;&gt;"", TEXT('.9 (mês 01~06)'!$D601, "dddd"),"")</f>
        <v/>
      </c>
      <c r="B601" t="str">
        <f>IF('Ocorrências .9'!$A601&lt;&gt;"", TEXT('Ocorrências .9'!$E601, "dddd"),"")</f>
        <v>sábado</v>
      </c>
      <c r="C601" t="str">
        <f>IF('.10 (mês 01~06)'!$A601&lt;&gt;"", TEXT('.10 (mês 01~06)'!$D601, "dddd"),"")</f>
        <v/>
      </c>
      <c r="D601" t="str">
        <f>IF('.10 (mês 07~12)'!$A601&lt;&gt;"", TEXT('.10 (mês 07~12)'!$D601, "dddd"),"")</f>
        <v>quinta-feira</v>
      </c>
    </row>
    <row r="602" spans="1:4" x14ac:dyDescent="0.25">
      <c r="A602" t="str">
        <f>IF('.9 (mês 01~06)'!$A602&lt;&gt;"", TEXT('.9 (mês 01~06)'!$D602, "dddd"),"")</f>
        <v/>
      </c>
      <c r="B602" t="str">
        <f>IF('Ocorrências .9'!$A602&lt;&gt;"", TEXT('Ocorrências .9'!$E602, "dddd"),"")</f>
        <v>segunda-feira</v>
      </c>
      <c r="C602" t="str">
        <f>IF('.10 (mês 01~06)'!$A602&lt;&gt;"", TEXT('.10 (mês 01~06)'!$D602, "dddd"),"")</f>
        <v/>
      </c>
      <c r="D602" t="str">
        <f>IF('.10 (mês 07~12)'!$A602&lt;&gt;"", TEXT('.10 (mês 07~12)'!$D602, "dddd"),"")</f>
        <v>quinta-feira</v>
      </c>
    </row>
    <row r="603" spans="1:4" x14ac:dyDescent="0.25">
      <c r="A603" t="str">
        <f>IF('.9 (mês 01~06)'!$A603&lt;&gt;"", TEXT('.9 (mês 01~06)'!$D603, "dddd"),"")</f>
        <v/>
      </c>
      <c r="B603" t="str">
        <f>IF('Ocorrências .9'!$A603&lt;&gt;"", TEXT('Ocorrências .9'!$E603, "dddd"),"")</f>
        <v>quinta-feira</v>
      </c>
      <c r="C603" t="str">
        <f>IF('.10 (mês 01~06)'!$A603&lt;&gt;"", TEXT('.10 (mês 01~06)'!$D603, "dddd"),"")</f>
        <v/>
      </c>
      <c r="D603" t="str">
        <f>IF('.10 (mês 07~12)'!$A603&lt;&gt;"", TEXT('.10 (mês 07~12)'!$D603, "dddd"),"")</f>
        <v>quinta-feira</v>
      </c>
    </row>
    <row r="604" spans="1:4" x14ac:dyDescent="0.25">
      <c r="A604" t="str">
        <f>IF('.9 (mês 01~06)'!$A604&lt;&gt;"", TEXT('.9 (mês 01~06)'!$D604, "dddd"),"")</f>
        <v/>
      </c>
      <c r="B604" t="str">
        <f>IF('Ocorrências .9'!$A604&lt;&gt;"", TEXT('Ocorrências .9'!$E604, "dddd"),"")</f>
        <v>sexta-feira</v>
      </c>
      <c r="C604" t="str">
        <f>IF('.10 (mês 01~06)'!$A604&lt;&gt;"", TEXT('.10 (mês 01~06)'!$D604, "dddd"),"")</f>
        <v/>
      </c>
      <c r="D604" t="str">
        <f>IF('.10 (mês 07~12)'!$A604&lt;&gt;"", TEXT('.10 (mês 07~12)'!$D604, "dddd"),"")</f>
        <v>quinta-feira</v>
      </c>
    </row>
    <row r="605" spans="1:4" x14ac:dyDescent="0.25">
      <c r="A605" t="str">
        <f>IF('.9 (mês 01~06)'!$A605&lt;&gt;"", TEXT('.9 (mês 01~06)'!$D605, "dddd"),"")</f>
        <v/>
      </c>
      <c r="B605" t="str">
        <f>IF('Ocorrências .9'!$A605&lt;&gt;"", TEXT('Ocorrências .9'!$E605, "dddd"),"")</f>
        <v>sábado</v>
      </c>
      <c r="C605" t="str">
        <f>IF('.10 (mês 01~06)'!$A605&lt;&gt;"", TEXT('.10 (mês 01~06)'!$D605, "dddd"),"")</f>
        <v/>
      </c>
      <c r="D605" t="str">
        <f>IF('.10 (mês 07~12)'!$A605&lt;&gt;"", TEXT('.10 (mês 07~12)'!$D605, "dddd"),"")</f>
        <v>sexta-feira</v>
      </c>
    </row>
    <row r="606" spans="1:4" x14ac:dyDescent="0.25">
      <c r="A606" t="str">
        <f>IF('.9 (mês 01~06)'!$A606&lt;&gt;"", TEXT('.9 (mês 01~06)'!$D606, "dddd"),"")</f>
        <v/>
      </c>
      <c r="B606" t="str">
        <f>IF('Ocorrências .9'!$A606&lt;&gt;"", TEXT('Ocorrências .9'!$E606, "dddd"),"")</f>
        <v>sábado</v>
      </c>
      <c r="C606" t="str">
        <f>IF('.10 (mês 01~06)'!$A606&lt;&gt;"", TEXT('.10 (mês 01~06)'!$D606, "dddd"),"")</f>
        <v/>
      </c>
      <c r="D606" t="str">
        <f>IF('.10 (mês 07~12)'!$A606&lt;&gt;"", TEXT('.10 (mês 07~12)'!$D606, "dddd"),"")</f>
        <v>sexta-feira</v>
      </c>
    </row>
    <row r="607" spans="1:4" x14ac:dyDescent="0.25">
      <c r="A607" t="str">
        <f>IF('.9 (mês 01~06)'!$A607&lt;&gt;"", TEXT('.9 (mês 01~06)'!$D607, "dddd"),"")</f>
        <v/>
      </c>
      <c r="B607" t="str">
        <f>IF('Ocorrências .9'!$A607&lt;&gt;"", TEXT('Ocorrências .9'!$E607, "dddd"),"")</f>
        <v>domingo</v>
      </c>
      <c r="C607" t="str">
        <f>IF('.10 (mês 01~06)'!$A607&lt;&gt;"", TEXT('.10 (mês 01~06)'!$D607, "dddd"),"")</f>
        <v/>
      </c>
      <c r="D607" t="str">
        <f>IF('.10 (mês 07~12)'!$A607&lt;&gt;"", TEXT('.10 (mês 07~12)'!$D607, "dddd"),"")</f>
        <v>sexta-feira</v>
      </c>
    </row>
    <row r="608" spans="1:4" x14ac:dyDescent="0.25">
      <c r="A608" t="str">
        <f>IF('.9 (mês 01~06)'!$A608&lt;&gt;"", TEXT('.9 (mês 01~06)'!$D608, "dddd"),"")</f>
        <v/>
      </c>
      <c r="B608" t="str">
        <f>IF('Ocorrências .9'!$A608&lt;&gt;"", TEXT('Ocorrências .9'!$E608, "dddd"),"")</f>
        <v>segunda-feira</v>
      </c>
      <c r="C608" t="str">
        <f>IF('.10 (mês 01~06)'!$A608&lt;&gt;"", TEXT('.10 (mês 01~06)'!$D608, "dddd"),"")</f>
        <v/>
      </c>
      <c r="D608" t="str">
        <f>IF('.10 (mês 07~12)'!$A608&lt;&gt;"", TEXT('.10 (mês 07~12)'!$D608, "dddd"),"")</f>
        <v>sexta-feira</v>
      </c>
    </row>
    <row r="609" spans="1:4" x14ac:dyDescent="0.25">
      <c r="A609" t="str">
        <f>IF('.9 (mês 01~06)'!$A609&lt;&gt;"", TEXT('.9 (mês 01~06)'!$D609, "dddd"),"")</f>
        <v/>
      </c>
      <c r="B609" t="str">
        <f>IF('Ocorrências .9'!$A609&lt;&gt;"", TEXT('Ocorrências .9'!$E609, "dddd"),"")</f>
        <v>quinta-feira</v>
      </c>
      <c r="C609" t="str">
        <f>IF('.10 (mês 01~06)'!$A609&lt;&gt;"", TEXT('.10 (mês 01~06)'!$D609, "dddd"),"")</f>
        <v/>
      </c>
      <c r="D609" t="str">
        <f>IF('.10 (mês 07~12)'!$A609&lt;&gt;"", TEXT('.10 (mês 07~12)'!$D609, "dddd"),"")</f>
        <v>sábado</v>
      </c>
    </row>
    <row r="610" spans="1:4" x14ac:dyDescent="0.25">
      <c r="A610" t="str">
        <f>IF('.9 (mês 01~06)'!$A610&lt;&gt;"", TEXT('.9 (mês 01~06)'!$D610, "dddd"),"")</f>
        <v/>
      </c>
      <c r="B610" t="str">
        <f>IF('Ocorrências .9'!$A610&lt;&gt;"", TEXT('Ocorrências .9'!$E610, "dddd"),"")</f>
        <v>quinta-feira</v>
      </c>
      <c r="C610" t="str">
        <f>IF('.10 (mês 01~06)'!$A610&lt;&gt;"", TEXT('.10 (mês 01~06)'!$D610, "dddd"),"")</f>
        <v/>
      </c>
      <c r="D610" t="str">
        <f>IF('.10 (mês 07~12)'!$A610&lt;&gt;"", TEXT('.10 (mês 07~12)'!$D610, "dddd"),"")</f>
        <v>sábado</v>
      </c>
    </row>
    <row r="611" spans="1:4" x14ac:dyDescent="0.25">
      <c r="A611" t="str">
        <f>IF('.9 (mês 01~06)'!$A611&lt;&gt;"", TEXT('.9 (mês 01~06)'!$D611, "dddd"),"")</f>
        <v/>
      </c>
      <c r="B611" t="str">
        <f>IF('Ocorrências .9'!$A611&lt;&gt;"", TEXT('Ocorrências .9'!$E611, "dddd"),"")</f>
        <v>sexta-feira</v>
      </c>
      <c r="C611" t="str">
        <f>IF('.10 (mês 01~06)'!$A611&lt;&gt;"", TEXT('.10 (mês 01~06)'!$D611, "dddd"),"")</f>
        <v/>
      </c>
      <c r="D611" t="str">
        <f>IF('.10 (mês 07~12)'!$A611&lt;&gt;"", TEXT('.10 (mês 07~12)'!$D611, "dddd"),"")</f>
        <v>sábado</v>
      </c>
    </row>
    <row r="612" spans="1:4" x14ac:dyDescent="0.25">
      <c r="A612" t="str">
        <f>IF('.9 (mês 01~06)'!$A612&lt;&gt;"", TEXT('.9 (mês 01~06)'!$D612, "dddd"),"")</f>
        <v/>
      </c>
      <c r="B612" t="str">
        <f>IF('Ocorrências .9'!$A612&lt;&gt;"", TEXT('Ocorrências .9'!$E612, "dddd"),"")</f>
        <v>sábado</v>
      </c>
      <c r="C612" t="str">
        <f>IF('.10 (mês 01~06)'!$A612&lt;&gt;"", TEXT('.10 (mês 01~06)'!$D612, "dddd"),"")</f>
        <v/>
      </c>
      <c r="D612" t="str">
        <f>IF('.10 (mês 07~12)'!$A612&lt;&gt;"", TEXT('.10 (mês 07~12)'!$D612, "dddd"),"")</f>
        <v>domingo</v>
      </c>
    </row>
    <row r="613" spans="1:4" x14ac:dyDescent="0.25">
      <c r="A613" t="str">
        <f>IF('.9 (mês 01~06)'!$A613&lt;&gt;"", TEXT('.9 (mês 01~06)'!$D613, "dddd"),"")</f>
        <v/>
      </c>
      <c r="B613" t="str">
        <f>IF('Ocorrências .9'!$A613&lt;&gt;"", TEXT('Ocorrências .9'!$E613, "dddd"),"")</f>
        <v>terça-feira</v>
      </c>
      <c r="C613" t="str">
        <f>IF('.10 (mês 01~06)'!$A613&lt;&gt;"", TEXT('.10 (mês 01~06)'!$D613, "dddd"),"")</f>
        <v/>
      </c>
      <c r="D613" t="str">
        <f>IF('.10 (mês 07~12)'!$A613&lt;&gt;"", TEXT('.10 (mês 07~12)'!$D613, "dddd"),"")</f>
        <v>domingo</v>
      </c>
    </row>
    <row r="614" spans="1:4" x14ac:dyDescent="0.25">
      <c r="A614" t="str">
        <f>IF('.9 (mês 01~06)'!$A614&lt;&gt;"", TEXT('.9 (mês 01~06)'!$D614, "dddd"),"")</f>
        <v/>
      </c>
      <c r="B614" t="str">
        <f>IF('Ocorrências .9'!$A614&lt;&gt;"", TEXT('Ocorrências .9'!$E614, "dddd"),"")</f>
        <v>quarta-feira</v>
      </c>
      <c r="C614" t="str">
        <f>IF('.10 (mês 01~06)'!$A614&lt;&gt;"", TEXT('.10 (mês 01~06)'!$D614, "dddd"),"")</f>
        <v/>
      </c>
      <c r="D614" t="str">
        <f>IF('.10 (mês 07~12)'!$A614&lt;&gt;"", TEXT('.10 (mês 07~12)'!$D614, "dddd"),"")</f>
        <v>domingo</v>
      </c>
    </row>
    <row r="615" spans="1:4" x14ac:dyDescent="0.25">
      <c r="A615" t="str">
        <f>IF('.9 (mês 01~06)'!$A615&lt;&gt;"", TEXT('.9 (mês 01~06)'!$D615, "dddd"),"")</f>
        <v/>
      </c>
      <c r="B615" t="str">
        <f>IF('Ocorrências .9'!$A615&lt;&gt;"", TEXT('Ocorrências .9'!$E615, "dddd"),"")</f>
        <v>sexta-feira</v>
      </c>
      <c r="C615" t="str">
        <f>IF('.10 (mês 01~06)'!$A615&lt;&gt;"", TEXT('.10 (mês 01~06)'!$D615, "dddd"),"")</f>
        <v/>
      </c>
      <c r="D615" t="str">
        <f>IF('.10 (mês 07~12)'!$A615&lt;&gt;"", TEXT('.10 (mês 07~12)'!$D615, "dddd"),"")</f>
        <v>segunda-feira</v>
      </c>
    </row>
    <row r="616" spans="1:4" x14ac:dyDescent="0.25">
      <c r="A616" t="str">
        <f>IF('.9 (mês 01~06)'!$A616&lt;&gt;"", TEXT('.9 (mês 01~06)'!$D616, "dddd"),"")</f>
        <v/>
      </c>
      <c r="B616" t="str">
        <f>IF('Ocorrências .9'!$A616&lt;&gt;"", TEXT('Ocorrências .9'!$E616, "dddd"),"")</f>
        <v>segunda-feira</v>
      </c>
      <c r="C616" t="str">
        <f>IF('.10 (mês 01~06)'!$A616&lt;&gt;"", TEXT('.10 (mês 01~06)'!$D616, "dddd"),"")</f>
        <v/>
      </c>
      <c r="D616" t="str">
        <f>IF('.10 (mês 07~12)'!$A616&lt;&gt;"", TEXT('.10 (mês 07~12)'!$D616, "dddd"),"")</f>
        <v>segunda-feira</v>
      </c>
    </row>
    <row r="617" spans="1:4" x14ac:dyDescent="0.25">
      <c r="A617" t="str">
        <f>IF('.9 (mês 01~06)'!$A617&lt;&gt;"", TEXT('.9 (mês 01~06)'!$D617, "dddd"),"")</f>
        <v/>
      </c>
      <c r="B617" t="str">
        <f>IF('Ocorrências .9'!$A617&lt;&gt;"", TEXT('Ocorrências .9'!$E617, "dddd"),"")</f>
        <v>segunda-feira</v>
      </c>
      <c r="C617" t="str">
        <f>IF('.10 (mês 01~06)'!$A617&lt;&gt;"", TEXT('.10 (mês 01~06)'!$D617, "dddd"),"")</f>
        <v/>
      </c>
      <c r="D617" t="str">
        <f>IF('.10 (mês 07~12)'!$A617&lt;&gt;"", TEXT('.10 (mês 07~12)'!$D617, "dddd"),"")</f>
        <v>terça-feira</v>
      </c>
    </row>
    <row r="618" spans="1:4" x14ac:dyDescent="0.25">
      <c r="A618" t="str">
        <f>IF('.9 (mês 01~06)'!$A618&lt;&gt;"", TEXT('.9 (mês 01~06)'!$D618, "dddd"),"")</f>
        <v/>
      </c>
      <c r="B618" t="str">
        <f>IF('Ocorrências .9'!$A618&lt;&gt;"", TEXT('Ocorrências .9'!$E618, "dddd"),"")</f>
        <v>segunda-feira</v>
      </c>
      <c r="C618" t="str">
        <f>IF('.10 (mês 01~06)'!$A618&lt;&gt;"", TEXT('.10 (mês 01~06)'!$D618, "dddd"),"")</f>
        <v/>
      </c>
      <c r="D618" t="str">
        <f>IF('.10 (mês 07~12)'!$A618&lt;&gt;"", TEXT('.10 (mês 07~12)'!$D618, "dddd"),"")</f>
        <v>quarta-feira</v>
      </c>
    </row>
    <row r="619" spans="1:4" x14ac:dyDescent="0.25">
      <c r="A619" t="str">
        <f>IF('.9 (mês 01~06)'!$A619&lt;&gt;"", TEXT('.9 (mês 01~06)'!$D619, "dddd"),"")</f>
        <v/>
      </c>
      <c r="B619" t="str">
        <f>IF('Ocorrências .9'!$A619&lt;&gt;"", TEXT('Ocorrências .9'!$E619, "dddd"),"")</f>
        <v>quinta-feira</v>
      </c>
      <c r="C619" t="str">
        <f>IF('.10 (mês 01~06)'!$A619&lt;&gt;"", TEXT('.10 (mês 01~06)'!$D619, "dddd"),"")</f>
        <v/>
      </c>
      <c r="D619" t="str">
        <f>IF('.10 (mês 07~12)'!$A619&lt;&gt;"", TEXT('.10 (mês 07~12)'!$D619, "dddd"),"")</f>
        <v>quarta-feira</v>
      </c>
    </row>
    <row r="620" spans="1:4" x14ac:dyDescent="0.25">
      <c r="A620" t="str">
        <f>IF('.9 (mês 01~06)'!$A620&lt;&gt;"", TEXT('.9 (mês 01~06)'!$D620, "dddd"),"")</f>
        <v/>
      </c>
      <c r="B620" t="str">
        <f>IF('Ocorrências .9'!$A620&lt;&gt;"", TEXT('Ocorrências .9'!$E620, "dddd"),"")</f>
        <v>quinta-feira</v>
      </c>
      <c r="C620" t="str">
        <f>IF('.10 (mês 01~06)'!$A620&lt;&gt;"", TEXT('.10 (mês 01~06)'!$D620, "dddd"),"")</f>
        <v/>
      </c>
      <c r="D620" t="str">
        <f>IF('.10 (mês 07~12)'!$A620&lt;&gt;"", TEXT('.10 (mês 07~12)'!$D620, "dddd"),"")</f>
        <v>quarta-feira</v>
      </c>
    </row>
    <row r="621" spans="1:4" x14ac:dyDescent="0.25">
      <c r="A621" t="str">
        <f>IF('.9 (mês 01~06)'!$A621&lt;&gt;"", TEXT('.9 (mês 01~06)'!$D621, "dddd"),"")</f>
        <v/>
      </c>
      <c r="B621" t="str">
        <f>IF('Ocorrências .9'!$A621&lt;&gt;"", TEXT('Ocorrências .9'!$E621, "dddd"),"")</f>
        <v>domingo</v>
      </c>
      <c r="C621" t="str">
        <f>IF('.10 (mês 01~06)'!$A621&lt;&gt;"", TEXT('.10 (mês 01~06)'!$D621, "dddd"),"")</f>
        <v/>
      </c>
      <c r="D621" t="str">
        <f>IF('.10 (mês 07~12)'!$A621&lt;&gt;"", TEXT('.10 (mês 07~12)'!$D621, "dddd"),"")</f>
        <v>quarta-feira</v>
      </c>
    </row>
    <row r="622" spans="1:4" x14ac:dyDescent="0.25">
      <c r="A622" t="str">
        <f>IF('.9 (mês 01~06)'!$A622&lt;&gt;"", TEXT('.9 (mês 01~06)'!$D622, "dddd"),"")</f>
        <v/>
      </c>
      <c r="B622" t="str">
        <f>IF('Ocorrências .9'!$A622&lt;&gt;"", TEXT('Ocorrências .9'!$E622, "dddd"),"")</f>
        <v>domingo</v>
      </c>
      <c r="C622" t="str">
        <f>IF('.10 (mês 01~06)'!$A622&lt;&gt;"", TEXT('.10 (mês 01~06)'!$D622, "dddd"),"")</f>
        <v/>
      </c>
      <c r="D622" t="str">
        <f>IF('.10 (mês 07~12)'!$A622&lt;&gt;"", TEXT('.10 (mês 07~12)'!$D622, "dddd"),"")</f>
        <v>quinta-feira</v>
      </c>
    </row>
    <row r="623" spans="1:4" x14ac:dyDescent="0.25">
      <c r="A623" t="str">
        <f>IF('.9 (mês 01~06)'!$A623&lt;&gt;"", TEXT('.9 (mês 01~06)'!$D623, "dddd"),"")</f>
        <v/>
      </c>
      <c r="B623" t="str">
        <f>IF('Ocorrências .9'!$A623&lt;&gt;"", TEXT('Ocorrências .9'!$E623, "dddd"),"")</f>
        <v>quinta-feira</v>
      </c>
      <c r="C623" t="str">
        <f>IF('.10 (mês 01~06)'!$A623&lt;&gt;"", TEXT('.10 (mês 01~06)'!$D623, "dddd"),"")</f>
        <v/>
      </c>
      <c r="D623" t="str">
        <f>IF('.10 (mês 07~12)'!$A623&lt;&gt;"", TEXT('.10 (mês 07~12)'!$D623, "dddd"),"")</f>
        <v>sexta-feira</v>
      </c>
    </row>
    <row r="624" spans="1:4" x14ac:dyDescent="0.25">
      <c r="A624" t="str">
        <f>IF('.9 (mês 01~06)'!$A624&lt;&gt;"", TEXT('.9 (mês 01~06)'!$D624, "dddd"),"")</f>
        <v/>
      </c>
      <c r="B624" t="str">
        <f>IF('Ocorrências .9'!$A624&lt;&gt;"", TEXT('Ocorrências .9'!$E624, "dddd"),"")</f>
        <v>segunda-feira</v>
      </c>
      <c r="C624" t="str">
        <f>IF('.10 (mês 01~06)'!$A624&lt;&gt;"", TEXT('.10 (mês 01~06)'!$D624, "dddd"),"")</f>
        <v/>
      </c>
      <c r="D624" t="str">
        <f>IF('.10 (mês 07~12)'!$A624&lt;&gt;"", TEXT('.10 (mês 07~12)'!$D624, "dddd"),"")</f>
        <v>sexta-feira</v>
      </c>
    </row>
    <row r="625" spans="1:4" x14ac:dyDescent="0.25">
      <c r="A625" t="str">
        <f>IF('.9 (mês 01~06)'!$A625&lt;&gt;"", TEXT('.9 (mês 01~06)'!$D625, "dddd"),"")</f>
        <v/>
      </c>
      <c r="B625" t="str">
        <f>IF('Ocorrências .9'!$A625&lt;&gt;"", TEXT('Ocorrências .9'!$E625, "dddd"),"")</f>
        <v>quinta-feira</v>
      </c>
      <c r="C625" t="str">
        <f>IF('.10 (mês 01~06)'!$A625&lt;&gt;"", TEXT('.10 (mês 01~06)'!$D625, "dddd"),"")</f>
        <v/>
      </c>
      <c r="D625" t="str">
        <f>IF('.10 (mês 07~12)'!$A625&lt;&gt;"", TEXT('.10 (mês 07~12)'!$D625, "dddd"),"")</f>
        <v>sexta-feira</v>
      </c>
    </row>
    <row r="626" spans="1:4" x14ac:dyDescent="0.25">
      <c r="A626" t="str">
        <f>IF('.9 (mês 01~06)'!$A626&lt;&gt;"", TEXT('.9 (mês 01~06)'!$D626, "dddd"),"")</f>
        <v/>
      </c>
      <c r="B626" t="str">
        <f>IF('Ocorrências .9'!$A626&lt;&gt;"", TEXT('Ocorrências .9'!$E626, "dddd"),"")</f>
        <v>quinta-feira</v>
      </c>
      <c r="C626" t="str">
        <f>IF('.10 (mês 01~06)'!$A626&lt;&gt;"", TEXT('.10 (mês 01~06)'!$D626, "dddd"),"")</f>
        <v/>
      </c>
      <c r="D626" t="str">
        <f>IF('.10 (mês 07~12)'!$A626&lt;&gt;"", TEXT('.10 (mês 07~12)'!$D626, "dddd"),"")</f>
        <v>sábado</v>
      </c>
    </row>
    <row r="627" spans="1:4" x14ac:dyDescent="0.25">
      <c r="A627" t="str">
        <f>IF('.9 (mês 01~06)'!$A627&lt;&gt;"", TEXT('.9 (mês 01~06)'!$D627, "dddd"),"")</f>
        <v/>
      </c>
      <c r="B627" t="str">
        <f>IF('Ocorrências .9'!$A627&lt;&gt;"", TEXT('Ocorrências .9'!$E627, "dddd"),"")</f>
        <v>sexta-feira</v>
      </c>
      <c r="C627" t="str">
        <f>IF('.10 (mês 01~06)'!$A627&lt;&gt;"", TEXT('.10 (mês 01~06)'!$D627, "dddd"),"")</f>
        <v/>
      </c>
      <c r="D627" t="str">
        <f>IF('.10 (mês 07~12)'!$A627&lt;&gt;"", TEXT('.10 (mês 07~12)'!$D627, "dddd"),"")</f>
        <v>sábado</v>
      </c>
    </row>
    <row r="628" spans="1:4" x14ac:dyDescent="0.25">
      <c r="A628" t="str">
        <f>IF('.9 (mês 01~06)'!$A628&lt;&gt;"", TEXT('.9 (mês 01~06)'!$D628, "dddd"),"")</f>
        <v/>
      </c>
      <c r="B628" t="str">
        <f>IF('Ocorrências .9'!$A628&lt;&gt;"", TEXT('Ocorrências .9'!$E628, "dddd"),"")</f>
        <v>sábado</v>
      </c>
      <c r="C628" t="str">
        <f>IF('.10 (mês 01~06)'!$A628&lt;&gt;"", TEXT('.10 (mês 01~06)'!$D628, "dddd"),"")</f>
        <v/>
      </c>
      <c r="D628" t="str">
        <f>IF('.10 (mês 07~12)'!$A628&lt;&gt;"", TEXT('.10 (mês 07~12)'!$D628, "dddd"),"")</f>
        <v>sábado</v>
      </c>
    </row>
    <row r="629" spans="1:4" x14ac:dyDescent="0.25">
      <c r="A629" t="str">
        <f>IF('.9 (mês 01~06)'!$A629&lt;&gt;"", TEXT('.9 (mês 01~06)'!$D629, "dddd"),"")</f>
        <v/>
      </c>
      <c r="B629" t="str">
        <f>IF('Ocorrências .9'!$A629&lt;&gt;"", TEXT('Ocorrências .9'!$E629, "dddd"),"")</f>
        <v>terça-feira</v>
      </c>
      <c r="C629" t="str">
        <f>IF('.10 (mês 01~06)'!$A629&lt;&gt;"", TEXT('.10 (mês 01~06)'!$D629, "dddd"),"")</f>
        <v/>
      </c>
      <c r="D629" t="str">
        <f>IF('.10 (mês 07~12)'!$A629&lt;&gt;"", TEXT('.10 (mês 07~12)'!$D629, "dddd"),"")</f>
        <v>sábado</v>
      </c>
    </row>
    <row r="630" spans="1:4" x14ac:dyDescent="0.25">
      <c r="A630" t="str">
        <f>IF('.9 (mês 01~06)'!$A630&lt;&gt;"", TEXT('.9 (mês 01~06)'!$D630, "dddd"),"")</f>
        <v/>
      </c>
      <c r="B630" t="str">
        <f>IF('Ocorrências .9'!$A630&lt;&gt;"", TEXT('Ocorrências .9'!$E630, "dddd"),"")</f>
        <v>quarta-feira</v>
      </c>
      <c r="C630" t="str">
        <f>IF('.10 (mês 01~06)'!$A630&lt;&gt;"", TEXT('.10 (mês 01~06)'!$D630, "dddd"),"")</f>
        <v/>
      </c>
      <c r="D630" t="str">
        <f>IF('.10 (mês 07~12)'!$A630&lt;&gt;"", TEXT('.10 (mês 07~12)'!$D630, "dddd"),"")</f>
        <v>sábado</v>
      </c>
    </row>
    <row r="631" spans="1:4" x14ac:dyDescent="0.25">
      <c r="A631" t="str">
        <f>IF('.9 (mês 01~06)'!$A631&lt;&gt;"", TEXT('.9 (mês 01~06)'!$D631, "dddd"),"")</f>
        <v/>
      </c>
      <c r="B631" t="str">
        <f>IF('Ocorrências .9'!$A631&lt;&gt;"", TEXT('Ocorrências .9'!$E631, "dddd"),"")</f>
        <v>sexta-feira</v>
      </c>
      <c r="C631" t="str">
        <f>IF('.10 (mês 01~06)'!$A631&lt;&gt;"", TEXT('.10 (mês 01~06)'!$D631, "dddd"),"")</f>
        <v/>
      </c>
      <c r="D631" t="str">
        <f>IF('.10 (mês 07~12)'!$A631&lt;&gt;"", TEXT('.10 (mês 07~12)'!$D631, "dddd"),"")</f>
        <v>sábado</v>
      </c>
    </row>
    <row r="632" spans="1:4" x14ac:dyDescent="0.25">
      <c r="A632" t="str">
        <f>IF('.9 (mês 01~06)'!$A632&lt;&gt;"", TEXT('.9 (mês 01~06)'!$D632, "dddd"),"")</f>
        <v/>
      </c>
      <c r="B632" t="str">
        <f>IF('Ocorrências .9'!$A632&lt;&gt;"", TEXT('Ocorrências .9'!$E632, "dddd"),"")</f>
        <v>sábado</v>
      </c>
      <c r="C632" t="str">
        <f>IF('.10 (mês 01~06)'!$A632&lt;&gt;"", TEXT('.10 (mês 01~06)'!$D632, "dddd"),"")</f>
        <v/>
      </c>
      <c r="D632" t="str">
        <f>IF('.10 (mês 07~12)'!$A632&lt;&gt;"", TEXT('.10 (mês 07~12)'!$D632, "dddd"),"")</f>
        <v>sábado</v>
      </c>
    </row>
    <row r="633" spans="1:4" x14ac:dyDescent="0.25">
      <c r="A633" t="str">
        <f>IF('.9 (mês 01~06)'!$A633&lt;&gt;"", TEXT('.9 (mês 01~06)'!$D633, "dddd"),"")</f>
        <v/>
      </c>
      <c r="B633" t="str">
        <f>IF('Ocorrências .9'!$A633&lt;&gt;"", TEXT('Ocorrências .9'!$E633, "dddd"),"")</f>
        <v>sexta-feira</v>
      </c>
      <c r="C633" t="str">
        <f>IF('.10 (mês 01~06)'!$A633&lt;&gt;"", TEXT('.10 (mês 01~06)'!$D633, "dddd"),"")</f>
        <v/>
      </c>
      <c r="D633" t="str">
        <f>IF('.10 (mês 07~12)'!$A633&lt;&gt;"", TEXT('.10 (mês 07~12)'!$D633, "dddd"),"")</f>
        <v>domingo</v>
      </c>
    </row>
    <row r="634" spans="1:4" x14ac:dyDescent="0.25">
      <c r="A634" t="str">
        <f>IF('.9 (mês 01~06)'!$A634&lt;&gt;"", TEXT('.9 (mês 01~06)'!$D634, "dddd"),"")</f>
        <v/>
      </c>
      <c r="B634" t="str">
        <f>IF('Ocorrências .9'!$A634&lt;&gt;"", TEXT('Ocorrências .9'!$E634, "dddd"),"")</f>
        <v>sexta-feira</v>
      </c>
      <c r="C634" t="str">
        <f>IF('.10 (mês 01~06)'!$A634&lt;&gt;"", TEXT('.10 (mês 01~06)'!$D634, "dddd"),"")</f>
        <v/>
      </c>
      <c r="D634" t="str">
        <f>IF('.10 (mês 07~12)'!$A634&lt;&gt;"", TEXT('.10 (mês 07~12)'!$D634, "dddd"),"")</f>
        <v>domingo</v>
      </c>
    </row>
    <row r="635" spans="1:4" x14ac:dyDescent="0.25">
      <c r="A635" t="str">
        <f>IF('.9 (mês 01~06)'!$A635&lt;&gt;"", TEXT('.9 (mês 01~06)'!$D635, "dddd"),"")</f>
        <v/>
      </c>
      <c r="B635" t="str">
        <f>IF('Ocorrências .9'!$A635&lt;&gt;"", TEXT('Ocorrências .9'!$E635, "dddd"),"")</f>
        <v>domingo</v>
      </c>
      <c r="C635" t="str">
        <f>IF('.10 (mês 01~06)'!$A635&lt;&gt;"", TEXT('.10 (mês 01~06)'!$D635, "dddd"),"")</f>
        <v/>
      </c>
      <c r="D635" t="str">
        <f>IF('.10 (mês 07~12)'!$A635&lt;&gt;"", TEXT('.10 (mês 07~12)'!$D635, "dddd"),"")</f>
        <v>segunda-feira</v>
      </c>
    </row>
    <row r="636" spans="1:4" x14ac:dyDescent="0.25">
      <c r="A636" t="str">
        <f>IF('.9 (mês 01~06)'!$A636&lt;&gt;"", TEXT('.9 (mês 01~06)'!$D636, "dddd"),"")</f>
        <v/>
      </c>
      <c r="B636" t="str">
        <f>IF('Ocorrências .9'!$A636&lt;&gt;"", TEXT('Ocorrências .9'!$E636, "dddd"),"")</f>
        <v>terça-feira</v>
      </c>
      <c r="C636" t="str">
        <f>IF('.10 (mês 01~06)'!$A636&lt;&gt;"", TEXT('.10 (mês 01~06)'!$D636, "dddd"),"")</f>
        <v/>
      </c>
      <c r="D636" t="str">
        <f>IF('.10 (mês 07~12)'!$A636&lt;&gt;"", TEXT('.10 (mês 07~12)'!$D636, "dddd"),"")</f>
        <v>segunda-feira</v>
      </c>
    </row>
    <row r="637" spans="1:4" x14ac:dyDescent="0.25">
      <c r="A637" t="str">
        <f>IF('.9 (mês 01~06)'!$A637&lt;&gt;"", TEXT('.9 (mês 01~06)'!$D637, "dddd"),"")</f>
        <v/>
      </c>
      <c r="B637" t="str">
        <f>IF('Ocorrências .9'!$A637&lt;&gt;"", TEXT('Ocorrências .9'!$E637, "dddd"),"")</f>
        <v>terça-feira</v>
      </c>
      <c r="C637" t="str">
        <f>IF('.10 (mês 01~06)'!$A637&lt;&gt;"", TEXT('.10 (mês 01~06)'!$D637, "dddd"),"")</f>
        <v/>
      </c>
      <c r="D637" t="str">
        <f>IF('.10 (mês 07~12)'!$A637&lt;&gt;"", TEXT('.10 (mês 07~12)'!$D637, "dddd"),"")</f>
        <v>terça-feira</v>
      </c>
    </row>
    <row r="638" spans="1:4" x14ac:dyDescent="0.25">
      <c r="A638" t="str">
        <f>IF('.9 (mês 01~06)'!$A638&lt;&gt;"", TEXT('.9 (mês 01~06)'!$D638, "dddd"),"")</f>
        <v/>
      </c>
      <c r="B638" t="str">
        <f>IF('Ocorrências .9'!$A638&lt;&gt;"", TEXT('Ocorrências .9'!$E638, "dddd"),"")</f>
        <v>quarta-feira</v>
      </c>
      <c r="C638" t="str">
        <f>IF('.10 (mês 01~06)'!$A638&lt;&gt;"", TEXT('.10 (mês 01~06)'!$D638, "dddd"),"")</f>
        <v/>
      </c>
      <c r="D638" t="str">
        <f>IF('.10 (mês 07~12)'!$A638&lt;&gt;"", TEXT('.10 (mês 07~12)'!$D638, "dddd"),"")</f>
        <v>terça-feira</v>
      </c>
    </row>
    <row r="639" spans="1:4" x14ac:dyDescent="0.25">
      <c r="A639" t="str">
        <f>IF('.9 (mês 01~06)'!$A639&lt;&gt;"", TEXT('.9 (mês 01~06)'!$D639, "dddd"),"")</f>
        <v/>
      </c>
      <c r="B639" t="str">
        <f>IF('Ocorrências .9'!$A639&lt;&gt;"", TEXT('Ocorrências .9'!$E639, "dddd"),"")</f>
        <v>sexta-feira</v>
      </c>
      <c r="C639" t="str">
        <f>IF('.10 (mês 01~06)'!$A639&lt;&gt;"", TEXT('.10 (mês 01~06)'!$D639, "dddd"),"")</f>
        <v/>
      </c>
      <c r="D639" t="str">
        <f>IF('.10 (mês 07~12)'!$A639&lt;&gt;"", TEXT('.10 (mês 07~12)'!$D639, "dddd"),"")</f>
        <v>terça-feira</v>
      </c>
    </row>
    <row r="640" spans="1:4" x14ac:dyDescent="0.25">
      <c r="A640" t="str">
        <f>IF('.9 (mês 01~06)'!$A640&lt;&gt;"", TEXT('.9 (mês 01~06)'!$D640, "dddd"),"")</f>
        <v/>
      </c>
      <c r="B640" t="str">
        <f>IF('Ocorrências .9'!$A640&lt;&gt;"", TEXT('Ocorrências .9'!$E640, "dddd"),"")</f>
        <v>sexta-feira</v>
      </c>
      <c r="C640" t="str">
        <f>IF('.10 (mês 01~06)'!$A640&lt;&gt;"", TEXT('.10 (mês 01~06)'!$D640, "dddd"),"")</f>
        <v/>
      </c>
      <c r="D640" t="str">
        <f>IF('.10 (mês 07~12)'!$A640&lt;&gt;"", TEXT('.10 (mês 07~12)'!$D640, "dddd"),"")</f>
        <v>quarta-feira</v>
      </c>
    </row>
    <row r="641" spans="1:4" x14ac:dyDescent="0.25">
      <c r="A641" t="str">
        <f>IF('.9 (mês 01~06)'!$A641&lt;&gt;"", TEXT('.9 (mês 01~06)'!$D641, "dddd"),"")</f>
        <v/>
      </c>
      <c r="B641" t="str">
        <f>IF('Ocorrências .9'!$A641&lt;&gt;"", TEXT('Ocorrências .9'!$E641, "dddd"),"")</f>
        <v>terça-feira</v>
      </c>
      <c r="C641" t="str">
        <f>IF('.10 (mês 01~06)'!$A641&lt;&gt;"", TEXT('.10 (mês 01~06)'!$D641, "dddd"),"")</f>
        <v/>
      </c>
      <c r="D641" t="str">
        <f>IF('.10 (mês 07~12)'!$A641&lt;&gt;"", TEXT('.10 (mês 07~12)'!$D641, "dddd"),"")</f>
        <v>quarta-feira</v>
      </c>
    </row>
    <row r="642" spans="1:4" x14ac:dyDescent="0.25">
      <c r="A642" t="str">
        <f>IF('.9 (mês 01~06)'!$A642&lt;&gt;"", TEXT('.9 (mês 01~06)'!$D642, "dddd"),"")</f>
        <v/>
      </c>
      <c r="B642" t="str">
        <f>IF('Ocorrências .9'!$A642&lt;&gt;"", TEXT('Ocorrências .9'!$E642, "dddd"),"")</f>
        <v>quinta-feira</v>
      </c>
      <c r="C642" t="str">
        <f>IF('.10 (mês 01~06)'!$A642&lt;&gt;"", TEXT('.10 (mês 01~06)'!$D642, "dddd"),"")</f>
        <v/>
      </c>
      <c r="D642" t="str">
        <f>IF('.10 (mês 07~12)'!$A642&lt;&gt;"", TEXT('.10 (mês 07~12)'!$D642, "dddd"),"")</f>
        <v>quinta-feira</v>
      </c>
    </row>
    <row r="643" spans="1:4" x14ac:dyDescent="0.25">
      <c r="A643" t="str">
        <f>IF('.9 (mês 01~06)'!$A643&lt;&gt;"", TEXT('.9 (mês 01~06)'!$D643, "dddd"),"")</f>
        <v/>
      </c>
      <c r="B643" t="str">
        <f>IF('Ocorrências .9'!$A643&lt;&gt;"", TEXT('Ocorrências .9'!$E643, "dddd"),"")</f>
        <v>sexta-feira</v>
      </c>
      <c r="C643" t="str">
        <f>IF('.10 (mês 01~06)'!$A643&lt;&gt;"", TEXT('.10 (mês 01~06)'!$D643, "dddd"),"")</f>
        <v/>
      </c>
      <c r="D643" t="str">
        <f>IF('.10 (mês 07~12)'!$A643&lt;&gt;"", TEXT('.10 (mês 07~12)'!$D643, "dddd"),"")</f>
        <v>quinta-feira</v>
      </c>
    </row>
    <row r="644" spans="1:4" x14ac:dyDescent="0.25">
      <c r="A644" t="str">
        <f>IF('.9 (mês 01~06)'!$A644&lt;&gt;"", TEXT('.9 (mês 01~06)'!$D644, "dddd"),"")</f>
        <v/>
      </c>
      <c r="B644" t="str">
        <f>IF('Ocorrências .9'!$A644&lt;&gt;"", TEXT('Ocorrências .9'!$E644, "dddd"),"")</f>
        <v>domingo</v>
      </c>
      <c r="C644" t="str">
        <f>IF('.10 (mês 01~06)'!$A644&lt;&gt;"", TEXT('.10 (mês 01~06)'!$D644, "dddd"),"")</f>
        <v/>
      </c>
      <c r="D644" t="str">
        <f>IF('.10 (mês 07~12)'!$A644&lt;&gt;"", TEXT('.10 (mês 07~12)'!$D644, "dddd"),"")</f>
        <v>sexta-feira</v>
      </c>
    </row>
    <row r="645" spans="1:4" x14ac:dyDescent="0.25">
      <c r="A645" t="str">
        <f>IF('.9 (mês 01~06)'!$A645&lt;&gt;"", TEXT('.9 (mês 01~06)'!$D645, "dddd"),"")</f>
        <v/>
      </c>
      <c r="B645" t="str">
        <f>IF('Ocorrências .9'!$A645&lt;&gt;"", TEXT('Ocorrências .9'!$E645, "dddd"),"")</f>
        <v>domingo</v>
      </c>
      <c r="C645" t="str">
        <f>IF('.10 (mês 01~06)'!$A645&lt;&gt;"", TEXT('.10 (mês 01~06)'!$D645, "dddd"),"")</f>
        <v/>
      </c>
      <c r="D645" t="str">
        <f>IF('.10 (mês 07~12)'!$A645&lt;&gt;"", TEXT('.10 (mês 07~12)'!$D645, "dddd"),"")</f>
        <v>sexta-feira</v>
      </c>
    </row>
    <row r="646" spans="1:4" x14ac:dyDescent="0.25">
      <c r="A646" t="str">
        <f>IF('.9 (mês 01~06)'!$A646&lt;&gt;"", TEXT('.9 (mês 01~06)'!$D646, "dddd"),"")</f>
        <v/>
      </c>
      <c r="B646" t="str">
        <f>IF('Ocorrências .9'!$A646&lt;&gt;"", TEXT('Ocorrências .9'!$E646, "dddd"),"")</f>
        <v>domingo</v>
      </c>
      <c r="C646" t="str">
        <f>IF('.10 (mês 01~06)'!$A646&lt;&gt;"", TEXT('.10 (mês 01~06)'!$D646, "dddd"),"")</f>
        <v/>
      </c>
      <c r="D646" t="str">
        <f>IF('.10 (mês 07~12)'!$A646&lt;&gt;"", TEXT('.10 (mês 07~12)'!$D646, "dddd"),"")</f>
        <v>sexta-feira</v>
      </c>
    </row>
    <row r="647" spans="1:4" x14ac:dyDescent="0.25">
      <c r="A647" t="str">
        <f>IF('.9 (mês 01~06)'!$A647&lt;&gt;"", TEXT('.9 (mês 01~06)'!$D647, "dddd"),"")</f>
        <v/>
      </c>
      <c r="B647" t="str">
        <f>IF('Ocorrências .9'!$A647&lt;&gt;"", TEXT('Ocorrências .9'!$E647, "dddd"),"")</f>
        <v>segunda-feira</v>
      </c>
      <c r="C647" t="str">
        <f>IF('.10 (mês 01~06)'!$A647&lt;&gt;"", TEXT('.10 (mês 01~06)'!$D647, "dddd"),"")</f>
        <v/>
      </c>
      <c r="D647" t="str">
        <f>IF('.10 (mês 07~12)'!$A647&lt;&gt;"", TEXT('.10 (mês 07~12)'!$D647, "dddd"),"")</f>
        <v>sábado</v>
      </c>
    </row>
    <row r="648" spans="1:4" x14ac:dyDescent="0.25">
      <c r="A648" t="str">
        <f>IF('.9 (mês 01~06)'!$A648&lt;&gt;"", TEXT('.9 (mês 01~06)'!$D648, "dddd"),"")</f>
        <v/>
      </c>
      <c r="B648" t="str">
        <f>IF('Ocorrências .9'!$A648&lt;&gt;"", TEXT('Ocorrências .9'!$E648, "dddd"),"")</f>
        <v>segunda-feira</v>
      </c>
      <c r="C648" t="str">
        <f>IF('.10 (mês 01~06)'!$A648&lt;&gt;"", TEXT('.10 (mês 01~06)'!$D648, "dddd"),"")</f>
        <v/>
      </c>
      <c r="D648" t="str">
        <f>IF('.10 (mês 07~12)'!$A648&lt;&gt;"", TEXT('.10 (mês 07~12)'!$D648, "dddd"),"")</f>
        <v>domingo</v>
      </c>
    </row>
    <row r="649" spans="1:4" x14ac:dyDescent="0.25">
      <c r="A649" t="str">
        <f>IF('.9 (mês 01~06)'!$A649&lt;&gt;"", TEXT('.9 (mês 01~06)'!$D649, "dddd"),"")</f>
        <v/>
      </c>
      <c r="B649" t="str">
        <f>IF('Ocorrências .9'!$A649&lt;&gt;"", TEXT('Ocorrências .9'!$E649, "dddd"),"")</f>
        <v>segunda-feira</v>
      </c>
      <c r="C649" t="str">
        <f>IF('.10 (mês 01~06)'!$A649&lt;&gt;"", TEXT('.10 (mês 01~06)'!$D649, "dddd"),"")</f>
        <v/>
      </c>
      <c r="D649" t="str">
        <f>IF('.10 (mês 07~12)'!$A649&lt;&gt;"", TEXT('.10 (mês 07~12)'!$D649, "dddd"),"")</f>
        <v>domingo</v>
      </c>
    </row>
    <row r="650" spans="1:4" x14ac:dyDescent="0.25">
      <c r="A650" t="str">
        <f>IF('.9 (mês 01~06)'!$A650&lt;&gt;"", TEXT('.9 (mês 01~06)'!$D650, "dddd"),"")</f>
        <v/>
      </c>
      <c r="B650" t="str">
        <f>IF('Ocorrências .9'!$A650&lt;&gt;"", TEXT('Ocorrências .9'!$E650, "dddd"),"")</f>
        <v>terça-feira</v>
      </c>
      <c r="C650" t="str">
        <f>IF('.10 (mês 01~06)'!$A650&lt;&gt;"", TEXT('.10 (mês 01~06)'!$D650, "dddd"),"")</f>
        <v/>
      </c>
      <c r="D650" t="str">
        <f>IF('.10 (mês 07~12)'!$A650&lt;&gt;"", TEXT('.10 (mês 07~12)'!$D650, "dddd"),"")</f>
        <v>domingo</v>
      </c>
    </row>
    <row r="651" spans="1:4" x14ac:dyDescent="0.25">
      <c r="A651" t="str">
        <f>IF('.9 (mês 01~06)'!$A651&lt;&gt;"", TEXT('.9 (mês 01~06)'!$D651, "dddd"),"")</f>
        <v/>
      </c>
      <c r="B651" t="str">
        <f>IF('Ocorrências .9'!$A651&lt;&gt;"", TEXT('Ocorrências .9'!$E651, "dddd"),"")</f>
        <v>quarta-feira</v>
      </c>
      <c r="C651" t="str">
        <f>IF('.10 (mês 01~06)'!$A651&lt;&gt;"", TEXT('.10 (mês 01~06)'!$D651, "dddd"),"")</f>
        <v/>
      </c>
      <c r="D651" t="str">
        <f>IF('.10 (mês 07~12)'!$A651&lt;&gt;"", TEXT('.10 (mês 07~12)'!$D651, "dddd"),"")</f>
        <v>domingo</v>
      </c>
    </row>
    <row r="652" spans="1:4" x14ac:dyDescent="0.25">
      <c r="A652" t="str">
        <f>IF('.9 (mês 01~06)'!$A652&lt;&gt;"", TEXT('.9 (mês 01~06)'!$D652, "dddd"),"")</f>
        <v/>
      </c>
      <c r="B652" t="str">
        <f>IF('Ocorrências .9'!$A652&lt;&gt;"", TEXT('Ocorrências .9'!$E652, "dddd"),"")</f>
        <v>quarta-feira</v>
      </c>
      <c r="C652" t="str">
        <f>IF('.10 (mês 01~06)'!$A652&lt;&gt;"", TEXT('.10 (mês 01~06)'!$D652, "dddd"),"")</f>
        <v/>
      </c>
      <c r="D652" t="str">
        <f>IF('.10 (mês 07~12)'!$A652&lt;&gt;"", TEXT('.10 (mês 07~12)'!$D652, "dddd"),"")</f>
        <v>domingo</v>
      </c>
    </row>
    <row r="653" spans="1:4" x14ac:dyDescent="0.25">
      <c r="A653" t="str">
        <f>IF('.9 (mês 01~06)'!$A653&lt;&gt;"", TEXT('.9 (mês 01~06)'!$D653, "dddd"),"")</f>
        <v/>
      </c>
      <c r="B653" t="str">
        <f>IF('Ocorrências .9'!$A653&lt;&gt;"", TEXT('Ocorrências .9'!$E653, "dddd"),"")</f>
        <v>quinta-feira</v>
      </c>
      <c r="C653" t="str">
        <f>IF('.10 (mês 01~06)'!$A653&lt;&gt;"", TEXT('.10 (mês 01~06)'!$D653, "dddd"),"")</f>
        <v/>
      </c>
      <c r="D653" t="str">
        <f>IF('.10 (mês 07~12)'!$A653&lt;&gt;"", TEXT('.10 (mês 07~12)'!$D653, "dddd"),"")</f>
        <v>segunda-feira</v>
      </c>
    </row>
    <row r="654" spans="1:4" x14ac:dyDescent="0.25">
      <c r="A654" t="str">
        <f>IF('.9 (mês 01~06)'!$A654&lt;&gt;"", TEXT('.9 (mês 01~06)'!$D654, "dddd"),"")</f>
        <v/>
      </c>
      <c r="B654" t="str">
        <f>IF('Ocorrências .9'!$A654&lt;&gt;"", TEXT('Ocorrências .9'!$E654, "dddd"),"")</f>
        <v>segunda-feira</v>
      </c>
      <c r="C654" t="str">
        <f>IF('.10 (mês 01~06)'!$A654&lt;&gt;"", TEXT('.10 (mês 01~06)'!$D654, "dddd"),"")</f>
        <v/>
      </c>
      <c r="D654" t="str">
        <f>IF('.10 (mês 07~12)'!$A654&lt;&gt;"", TEXT('.10 (mês 07~12)'!$D654, "dddd"),"")</f>
        <v>segunda-feira</v>
      </c>
    </row>
    <row r="655" spans="1:4" x14ac:dyDescent="0.25">
      <c r="A655" t="str">
        <f>IF('.9 (mês 01~06)'!$A655&lt;&gt;"", TEXT('.9 (mês 01~06)'!$D655, "dddd"),"")</f>
        <v/>
      </c>
      <c r="B655" t="str">
        <f>IF('Ocorrências .9'!$A655&lt;&gt;"", TEXT('Ocorrências .9'!$E655, "dddd"),"")</f>
        <v>sábado</v>
      </c>
      <c r="C655" t="str">
        <f>IF('.10 (mês 01~06)'!$A655&lt;&gt;"", TEXT('.10 (mês 01~06)'!$D655, "dddd"),"")</f>
        <v/>
      </c>
      <c r="D655" t="str">
        <f>IF('.10 (mês 07~12)'!$A655&lt;&gt;"", TEXT('.10 (mês 07~12)'!$D655, "dddd"),"")</f>
        <v>terça-feira</v>
      </c>
    </row>
    <row r="656" spans="1:4" x14ac:dyDescent="0.25">
      <c r="A656" t="str">
        <f>IF('.9 (mês 01~06)'!$A656&lt;&gt;"", TEXT('.9 (mês 01~06)'!$D656, "dddd"),"")</f>
        <v/>
      </c>
      <c r="B656" t="str">
        <f>IF('Ocorrências .9'!$A656&lt;&gt;"", TEXT('Ocorrências .9'!$E656, "dddd"),"")</f>
        <v>segunda-feira</v>
      </c>
      <c r="C656" t="str">
        <f>IF('.10 (mês 01~06)'!$A656&lt;&gt;"", TEXT('.10 (mês 01~06)'!$D656, "dddd"),"")</f>
        <v/>
      </c>
      <c r="D656" t="str">
        <f>IF('.10 (mês 07~12)'!$A656&lt;&gt;"", TEXT('.10 (mês 07~12)'!$D656, "dddd"),"")</f>
        <v>terça-feira</v>
      </c>
    </row>
    <row r="657" spans="1:4" x14ac:dyDescent="0.25">
      <c r="A657" t="str">
        <f>IF('.9 (mês 01~06)'!$A657&lt;&gt;"", TEXT('.9 (mês 01~06)'!$D657, "dddd"),"")</f>
        <v/>
      </c>
      <c r="B657" t="str">
        <f>IF('Ocorrências .9'!$A657&lt;&gt;"", TEXT('Ocorrências .9'!$E657, "dddd"),"")</f>
        <v>terça-feira</v>
      </c>
      <c r="C657" t="str">
        <f>IF('.10 (mês 01~06)'!$A657&lt;&gt;"", TEXT('.10 (mês 01~06)'!$D657, "dddd"),"")</f>
        <v/>
      </c>
      <c r="D657" t="str">
        <f>IF('.10 (mês 07~12)'!$A657&lt;&gt;"", TEXT('.10 (mês 07~12)'!$D657, "dddd"),"")</f>
        <v>terça-feira</v>
      </c>
    </row>
    <row r="658" spans="1:4" x14ac:dyDescent="0.25">
      <c r="A658" t="str">
        <f>IF('.9 (mês 01~06)'!$A658&lt;&gt;"", TEXT('.9 (mês 01~06)'!$D658, "dddd"),"")</f>
        <v/>
      </c>
      <c r="B658" t="str">
        <f>IF('Ocorrências .9'!$A658&lt;&gt;"", TEXT('Ocorrências .9'!$E658, "dddd"),"")</f>
        <v>quarta-feira</v>
      </c>
      <c r="C658" t="str">
        <f>IF('.10 (mês 01~06)'!$A658&lt;&gt;"", TEXT('.10 (mês 01~06)'!$D658, "dddd"),"")</f>
        <v/>
      </c>
      <c r="D658" t="str">
        <f>IF('.10 (mês 07~12)'!$A658&lt;&gt;"", TEXT('.10 (mês 07~12)'!$D658, "dddd"),"")</f>
        <v>terça-feira</v>
      </c>
    </row>
    <row r="659" spans="1:4" x14ac:dyDescent="0.25">
      <c r="A659" t="str">
        <f>IF('.9 (mês 01~06)'!$A659&lt;&gt;"", TEXT('.9 (mês 01~06)'!$D659, "dddd"),"")</f>
        <v/>
      </c>
      <c r="B659" t="str">
        <f>IF('Ocorrências .9'!$A659&lt;&gt;"", TEXT('Ocorrências .9'!$E659, "dddd"),"")</f>
        <v>quarta-feira</v>
      </c>
      <c r="C659" t="str">
        <f>IF('.10 (mês 01~06)'!$A659&lt;&gt;"", TEXT('.10 (mês 01~06)'!$D659, "dddd"),"")</f>
        <v/>
      </c>
      <c r="D659" t="str">
        <f>IF('.10 (mês 07~12)'!$A659&lt;&gt;"", TEXT('.10 (mês 07~12)'!$D659, "dddd"),"")</f>
        <v>terça-feira</v>
      </c>
    </row>
    <row r="660" spans="1:4" x14ac:dyDescent="0.25">
      <c r="A660" t="str">
        <f>IF('.9 (mês 01~06)'!$A660&lt;&gt;"", TEXT('.9 (mês 01~06)'!$D660, "dddd"),"")</f>
        <v/>
      </c>
      <c r="B660" t="str">
        <f>IF('Ocorrências .9'!$A660&lt;&gt;"", TEXT('Ocorrências .9'!$E660, "dddd"),"")</f>
        <v>domingo</v>
      </c>
      <c r="C660" t="str">
        <f>IF('.10 (mês 01~06)'!$A660&lt;&gt;"", TEXT('.10 (mês 01~06)'!$D660, "dddd"),"")</f>
        <v/>
      </c>
      <c r="D660" t="str">
        <f>IF('.10 (mês 07~12)'!$A660&lt;&gt;"", TEXT('.10 (mês 07~12)'!$D660, "dddd"),"")</f>
        <v>quarta-feira</v>
      </c>
    </row>
    <row r="661" spans="1:4" x14ac:dyDescent="0.25">
      <c r="A661" t="str">
        <f>IF('.9 (mês 01~06)'!$A661&lt;&gt;"", TEXT('.9 (mês 01~06)'!$D661, "dddd"),"")</f>
        <v/>
      </c>
      <c r="B661" t="str">
        <f>IF('Ocorrências .9'!$A661&lt;&gt;"", TEXT('Ocorrências .9'!$E661, "dddd"),"")</f>
        <v>domingo</v>
      </c>
      <c r="C661" t="str">
        <f>IF('.10 (mês 01~06)'!$A661&lt;&gt;"", TEXT('.10 (mês 01~06)'!$D661, "dddd"),"")</f>
        <v/>
      </c>
      <c r="D661" t="str">
        <f>IF('.10 (mês 07~12)'!$A661&lt;&gt;"", TEXT('.10 (mês 07~12)'!$D661, "dddd"),"")</f>
        <v>quarta-feira</v>
      </c>
    </row>
    <row r="662" spans="1:4" x14ac:dyDescent="0.25">
      <c r="A662" t="str">
        <f>IF('.9 (mês 01~06)'!$A662&lt;&gt;"", TEXT('.9 (mês 01~06)'!$D662, "dddd"),"")</f>
        <v/>
      </c>
      <c r="B662" t="str">
        <f>IF('Ocorrências .9'!$A662&lt;&gt;"", TEXT('Ocorrências .9'!$E662, "dddd"),"")</f>
        <v>segunda-feira</v>
      </c>
      <c r="C662" t="str">
        <f>IF('.10 (mês 01~06)'!$A662&lt;&gt;"", TEXT('.10 (mês 01~06)'!$D662, "dddd"),"")</f>
        <v/>
      </c>
      <c r="D662" t="str">
        <f>IF('.10 (mês 07~12)'!$A662&lt;&gt;"", TEXT('.10 (mês 07~12)'!$D662, "dddd"),"")</f>
        <v>quarta-feira</v>
      </c>
    </row>
    <row r="663" spans="1:4" x14ac:dyDescent="0.25">
      <c r="A663" t="str">
        <f>IF('.9 (mês 01~06)'!$A663&lt;&gt;"", TEXT('.9 (mês 01~06)'!$D663, "dddd"),"")</f>
        <v/>
      </c>
      <c r="B663" t="str">
        <f>IF('Ocorrências .9'!$A663&lt;&gt;"", TEXT('Ocorrências .9'!$E663, "dddd"),"")</f>
        <v>quinta-feira</v>
      </c>
      <c r="C663" t="str">
        <f>IF('.10 (mês 01~06)'!$A663&lt;&gt;"", TEXT('.10 (mês 01~06)'!$D663, "dddd"),"")</f>
        <v/>
      </c>
      <c r="D663" t="str">
        <f>IF('.10 (mês 07~12)'!$A663&lt;&gt;"", TEXT('.10 (mês 07~12)'!$D663, "dddd"),"")</f>
        <v>quinta-feira</v>
      </c>
    </row>
    <row r="664" spans="1:4" x14ac:dyDescent="0.25">
      <c r="A664" t="str">
        <f>IF('.9 (mês 01~06)'!$A664&lt;&gt;"", TEXT('.9 (mês 01~06)'!$D664, "dddd"),"")</f>
        <v/>
      </c>
      <c r="B664" t="str">
        <f>IF('Ocorrências .9'!$A664&lt;&gt;"", TEXT('Ocorrências .9'!$E664, "dddd"),"")</f>
        <v>sexta-feira</v>
      </c>
      <c r="C664" t="str">
        <f>IF('.10 (mês 01~06)'!$A664&lt;&gt;"", TEXT('.10 (mês 01~06)'!$D664, "dddd"),"")</f>
        <v/>
      </c>
      <c r="D664" t="str">
        <f>IF('.10 (mês 07~12)'!$A664&lt;&gt;"", TEXT('.10 (mês 07~12)'!$D664, "dddd"),"")</f>
        <v>quinta-feira</v>
      </c>
    </row>
    <row r="665" spans="1:4" x14ac:dyDescent="0.25">
      <c r="A665" t="str">
        <f>IF('.9 (mês 01~06)'!$A665&lt;&gt;"", TEXT('.9 (mês 01~06)'!$D665, "dddd"),"")</f>
        <v/>
      </c>
      <c r="B665" t="str">
        <f>IF('Ocorrências .9'!$A665&lt;&gt;"", TEXT('Ocorrências .9'!$E665, "dddd"),"")</f>
        <v>segunda-feira</v>
      </c>
      <c r="C665" t="str">
        <f>IF('.10 (mês 01~06)'!$A665&lt;&gt;"", TEXT('.10 (mês 01~06)'!$D665, "dddd"),"")</f>
        <v/>
      </c>
      <c r="D665" t="str">
        <f>IF('.10 (mês 07~12)'!$A665&lt;&gt;"", TEXT('.10 (mês 07~12)'!$D665, "dddd"),"")</f>
        <v>quinta-feira</v>
      </c>
    </row>
    <row r="666" spans="1:4" x14ac:dyDescent="0.25">
      <c r="A666" t="str">
        <f>IF('.9 (mês 01~06)'!$A666&lt;&gt;"", TEXT('.9 (mês 01~06)'!$D666, "dddd"),"")</f>
        <v/>
      </c>
      <c r="B666" t="str">
        <f>IF('Ocorrências .9'!$A666&lt;&gt;"", TEXT('Ocorrências .9'!$E666, "dddd"),"")</f>
        <v>segunda-feira</v>
      </c>
      <c r="C666" t="str">
        <f>IF('.10 (mês 01~06)'!$A666&lt;&gt;"", TEXT('.10 (mês 01~06)'!$D666, "dddd"),"")</f>
        <v/>
      </c>
      <c r="D666" t="str">
        <f>IF('.10 (mês 07~12)'!$A666&lt;&gt;"", TEXT('.10 (mês 07~12)'!$D666, "dddd"),"")</f>
        <v>quinta-feira</v>
      </c>
    </row>
    <row r="667" spans="1:4" x14ac:dyDescent="0.25">
      <c r="A667" t="str">
        <f>IF('.9 (mês 01~06)'!$A667&lt;&gt;"", TEXT('.9 (mês 01~06)'!$D667, "dddd"),"")</f>
        <v/>
      </c>
      <c r="B667" t="str">
        <f>IF('Ocorrências .9'!$A667&lt;&gt;"", TEXT('Ocorrências .9'!$E667, "dddd"),"")</f>
        <v>terça-feira</v>
      </c>
      <c r="C667" t="str">
        <f>IF('.10 (mês 01~06)'!$A667&lt;&gt;"", TEXT('.10 (mês 01~06)'!$D667, "dddd"),"")</f>
        <v/>
      </c>
      <c r="D667" t="str">
        <f>IF('.10 (mês 07~12)'!$A667&lt;&gt;"", TEXT('.10 (mês 07~12)'!$D667, "dddd"),"")</f>
        <v>quinta-feira</v>
      </c>
    </row>
    <row r="668" spans="1:4" x14ac:dyDescent="0.25">
      <c r="A668" t="str">
        <f>IF('.9 (mês 01~06)'!$A668&lt;&gt;"", TEXT('.9 (mês 01~06)'!$D668, "dddd"),"")</f>
        <v/>
      </c>
      <c r="B668" t="str">
        <f>IF('Ocorrências .9'!$A668&lt;&gt;"", TEXT('Ocorrências .9'!$E668, "dddd"),"")</f>
        <v>sexta-feira</v>
      </c>
      <c r="C668" t="str">
        <f>IF('.10 (mês 01~06)'!$A668&lt;&gt;"", TEXT('.10 (mês 01~06)'!$D668, "dddd"),"")</f>
        <v/>
      </c>
      <c r="D668" t="str">
        <f>IF('.10 (mês 07~12)'!$A668&lt;&gt;"", TEXT('.10 (mês 07~12)'!$D668, "dddd"),"")</f>
        <v>quinta-feira</v>
      </c>
    </row>
    <row r="669" spans="1:4" x14ac:dyDescent="0.25">
      <c r="A669" t="str">
        <f>IF('.9 (mês 01~06)'!$A669&lt;&gt;"", TEXT('.9 (mês 01~06)'!$D669, "dddd"),"")</f>
        <v/>
      </c>
      <c r="B669" t="str">
        <f>IF('Ocorrências .9'!$A669&lt;&gt;"", TEXT('Ocorrências .9'!$E669, "dddd"),"")</f>
        <v>sexta-feira</v>
      </c>
      <c r="C669" t="str">
        <f>IF('.10 (mês 01~06)'!$A669&lt;&gt;"", TEXT('.10 (mês 01~06)'!$D669, "dddd"),"")</f>
        <v/>
      </c>
      <c r="D669" t="str">
        <f>IF('.10 (mês 07~12)'!$A669&lt;&gt;"", TEXT('.10 (mês 07~12)'!$D669, "dddd"),"")</f>
        <v>sexta-feira</v>
      </c>
    </row>
    <row r="670" spans="1:4" x14ac:dyDescent="0.25">
      <c r="A670" t="str">
        <f>IF('.9 (mês 01~06)'!$A670&lt;&gt;"", TEXT('.9 (mês 01~06)'!$D670, "dddd"),"")</f>
        <v/>
      </c>
      <c r="B670" t="str">
        <f>IF('Ocorrências .9'!$A670&lt;&gt;"", TEXT('Ocorrências .9'!$E670, "dddd"),"")</f>
        <v>sexta-feira</v>
      </c>
      <c r="C670" t="str">
        <f>IF('.10 (mês 01~06)'!$A670&lt;&gt;"", TEXT('.10 (mês 01~06)'!$D670, "dddd"),"")</f>
        <v/>
      </c>
      <c r="D670" t="str">
        <f>IF('.10 (mês 07~12)'!$A670&lt;&gt;"", TEXT('.10 (mês 07~12)'!$D670, "dddd"),"")</f>
        <v>sexta-feira</v>
      </c>
    </row>
    <row r="671" spans="1:4" x14ac:dyDescent="0.25">
      <c r="A671" t="str">
        <f>IF('.9 (mês 01~06)'!$A671&lt;&gt;"", TEXT('.9 (mês 01~06)'!$D671, "dddd"),"")</f>
        <v/>
      </c>
      <c r="B671" t="str">
        <f>IF('Ocorrências .9'!$A671&lt;&gt;"", TEXT('Ocorrências .9'!$E671, "dddd"),"")</f>
        <v>segunda-feira</v>
      </c>
      <c r="C671" t="str">
        <f>IF('.10 (mês 01~06)'!$A671&lt;&gt;"", TEXT('.10 (mês 01~06)'!$D671, "dddd"),"")</f>
        <v/>
      </c>
      <c r="D671" t="str">
        <f>IF('.10 (mês 07~12)'!$A671&lt;&gt;"", TEXT('.10 (mês 07~12)'!$D671, "dddd"),"")</f>
        <v>sexta-feira</v>
      </c>
    </row>
    <row r="672" spans="1:4" x14ac:dyDescent="0.25">
      <c r="A672" t="str">
        <f>IF('.9 (mês 01~06)'!$A672&lt;&gt;"", TEXT('.9 (mês 01~06)'!$D672, "dddd"),"")</f>
        <v/>
      </c>
      <c r="B672" t="str">
        <f>IF('Ocorrências .9'!$A672&lt;&gt;"", TEXT('Ocorrências .9'!$E672, "dddd"),"")</f>
        <v>terça-feira</v>
      </c>
      <c r="C672" t="str">
        <f>IF('.10 (mês 01~06)'!$A672&lt;&gt;"", TEXT('.10 (mês 01~06)'!$D672, "dddd"),"")</f>
        <v/>
      </c>
      <c r="D672" t="str">
        <f>IF('.10 (mês 07~12)'!$A672&lt;&gt;"", TEXT('.10 (mês 07~12)'!$D672, "dddd"),"")</f>
        <v>sexta-feira</v>
      </c>
    </row>
    <row r="673" spans="1:4" x14ac:dyDescent="0.25">
      <c r="A673" t="str">
        <f>IF('.9 (mês 01~06)'!$A673&lt;&gt;"", TEXT('.9 (mês 01~06)'!$D673, "dddd"),"")</f>
        <v/>
      </c>
      <c r="B673" t="str">
        <f>IF('Ocorrências .9'!$A673&lt;&gt;"", TEXT('Ocorrências .9'!$E673, "dddd"),"")</f>
        <v>terça-feira</v>
      </c>
      <c r="C673" t="str">
        <f>IF('.10 (mês 01~06)'!$A673&lt;&gt;"", TEXT('.10 (mês 01~06)'!$D673, "dddd"),"")</f>
        <v/>
      </c>
      <c r="D673" t="str">
        <f>IF('.10 (mês 07~12)'!$A673&lt;&gt;"", TEXT('.10 (mês 07~12)'!$D673, "dddd"),"")</f>
        <v>sexta-feira</v>
      </c>
    </row>
    <row r="674" spans="1:4" x14ac:dyDescent="0.25">
      <c r="A674" t="str">
        <f>IF('.9 (mês 01~06)'!$A674&lt;&gt;"", TEXT('.9 (mês 01~06)'!$D674, "dddd"),"")</f>
        <v/>
      </c>
      <c r="B674" t="str">
        <f>IF('Ocorrências .9'!$A674&lt;&gt;"", TEXT('Ocorrências .9'!$E674, "dddd"),"")</f>
        <v>terça-feira</v>
      </c>
      <c r="C674" t="str">
        <f>IF('.10 (mês 01~06)'!$A674&lt;&gt;"", TEXT('.10 (mês 01~06)'!$D674, "dddd"),"")</f>
        <v/>
      </c>
      <c r="D674" t="str">
        <f>IF('.10 (mês 07~12)'!$A674&lt;&gt;"", TEXT('.10 (mês 07~12)'!$D674, "dddd"),"")</f>
        <v>sábado</v>
      </c>
    </row>
    <row r="675" spans="1:4" x14ac:dyDescent="0.25">
      <c r="A675" t="str">
        <f>IF('.9 (mês 01~06)'!$A675&lt;&gt;"", TEXT('.9 (mês 01~06)'!$D675, "dddd"),"")</f>
        <v/>
      </c>
      <c r="B675" t="str">
        <f>IF('Ocorrências .9'!$A675&lt;&gt;"", TEXT('Ocorrências .9'!$E675, "dddd"),"")</f>
        <v>sexta-feira</v>
      </c>
      <c r="C675" t="str">
        <f>IF('.10 (mês 01~06)'!$A675&lt;&gt;"", TEXT('.10 (mês 01~06)'!$D675, "dddd"),"")</f>
        <v/>
      </c>
      <c r="D675" t="str">
        <f>IF('.10 (mês 07~12)'!$A675&lt;&gt;"", TEXT('.10 (mês 07~12)'!$D675, "dddd"),"")</f>
        <v>sábado</v>
      </c>
    </row>
    <row r="676" spans="1:4" x14ac:dyDescent="0.25">
      <c r="A676" t="str">
        <f>IF('.9 (mês 01~06)'!$A676&lt;&gt;"", TEXT('.9 (mês 01~06)'!$D676, "dddd"),"")</f>
        <v/>
      </c>
      <c r="B676" t="str">
        <f>IF('Ocorrências .9'!$A676&lt;&gt;"", TEXT('Ocorrências .9'!$E676, "dddd"),"")</f>
        <v>sábado</v>
      </c>
      <c r="C676" t="str">
        <f>IF('.10 (mês 01~06)'!$A676&lt;&gt;"", TEXT('.10 (mês 01~06)'!$D676, "dddd"),"")</f>
        <v/>
      </c>
      <c r="D676" t="str">
        <f>IF('.10 (mês 07~12)'!$A676&lt;&gt;"", TEXT('.10 (mês 07~12)'!$D676, "dddd"),"")</f>
        <v>sábado</v>
      </c>
    </row>
    <row r="677" spans="1:4" x14ac:dyDescent="0.25">
      <c r="A677" t="str">
        <f>IF('.9 (mês 01~06)'!$A677&lt;&gt;"", TEXT('.9 (mês 01~06)'!$D677, "dddd"),"")</f>
        <v/>
      </c>
      <c r="B677" t="str">
        <f>IF('Ocorrências .9'!$A677&lt;&gt;"", TEXT('Ocorrências .9'!$E677, "dddd"),"")</f>
        <v>sexta-feira</v>
      </c>
      <c r="C677" t="str">
        <f>IF('.10 (mês 01~06)'!$A677&lt;&gt;"", TEXT('.10 (mês 01~06)'!$D677, "dddd"),"")</f>
        <v/>
      </c>
      <c r="D677" t="str">
        <f>IF('.10 (mês 07~12)'!$A677&lt;&gt;"", TEXT('.10 (mês 07~12)'!$D677, "dddd"),"")</f>
        <v>domingo</v>
      </c>
    </row>
    <row r="678" spans="1:4" x14ac:dyDescent="0.25">
      <c r="A678" t="str">
        <f>IF('.9 (mês 01~06)'!$A678&lt;&gt;"", TEXT('.9 (mês 01~06)'!$D678, "dddd"),"")</f>
        <v/>
      </c>
      <c r="B678" t="str">
        <f>IF('Ocorrências .9'!$A678&lt;&gt;"", TEXT('Ocorrências .9'!$E678, "dddd"),"")</f>
        <v>domingo</v>
      </c>
      <c r="C678" t="str">
        <f>IF('.10 (mês 01~06)'!$A678&lt;&gt;"", TEXT('.10 (mês 01~06)'!$D678, "dddd"),"")</f>
        <v/>
      </c>
      <c r="D678" t="str">
        <f>IF('.10 (mês 07~12)'!$A678&lt;&gt;"", TEXT('.10 (mês 07~12)'!$D678, "dddd"),"")</f>
        <v>domingo</v>
      </c>
    </row>
    <row r="679" spans="1:4" x14ac:dyDescent="0.25">
      <c r="A679" t="str">
        <f>IF('.9 (mês 01~06)'!$A679&lt;&gt;"", TEXT('.9 (mês 01~06)'!$D679, "dddd"),"")</f>
        <v/>
      </c>
      <c r="B679" t="str">
        <f>IF('Ocorrências .9'!$A679&lt;&gt;"", TEXT('Ocorrências .9'!$E679, "dddd"),"")</f>
        <v>segunda-feira</v>
      </c>
      <c r="C679" t="str">
        <f>IF('.10 (mês 01~06)'!$A679&lt;&gt;"", TEXT('.10 (mês 01~06)'!$D679, "dddd"),"")</f>
        <v/>
      </c>
      <c r="D679" t="str">
        <f>IF('.10 (mês 07~12)'!$A679&lt;&gt;"", TEXT('.10 (mês 07~12)'!$D679, "dddd"),"")</f>
        <v>domingo</v>
      </c>
    </row>
    <row r="680" spans="1:4" x14ac:dyDescent="0.25">
      <c r="A680" t="str">
        <f>IF('.9 (mês 01~06)'!$A680&lt;&gt;"", TEXT('.9 (mês 01~06)'!$D680, "dddd"),"")</f>
        <v/>
      </c>
      <c r="B680" t="str">
        <f>IF('Ocorrências .9'!$A680&lt;&gt;"", TEXT('Ocorrências .9'!$E680, "dddd"),"")</f>
        <v>quarta-feira</v>
      </c>
      <c r="C680" t="str">
        <f>IF('.10 (mês 01~06)'!$A680&lt;&gt;"", TEXT('.10 (mês 01~06)'!$D680, "dddd"),"")</f>
        <v/>
      </c>
      <c r="D680" t="str">
        <f>IF('.10 (mês 07~12)'!$A680&lt;&gt;"", TEXT('.10 (mês 07~12)'!$D680, "dddd"),"")</f>
        <v>domingo</v>
      </c>
    </row>
    <row r="681" spans="1:4" x14ac:dyDescent="0.25">
      <c r="A681" t="str">
        <f>IF('.9 (mês 01~06)'!$A681&lt;&gt;"", TEXT('.9 (mês 01~06)'!$D681, "dddd"),"")</f>
        <v/>
      </c>
      <c r="B681" t="str">
        <f>IF('Ocorrências .9'!$A681&lt;&gt;"", TEXT('Ocorrências .9'!$E681, "dddd"),"")</f>
        <v>quarta-feira</v>
      </c>
      <c r="C681" t="str">
        <f>IF('.10 (mês 01~06)'!$A681&lt;&gt;"", TEXT('.10 (mês 01~06)'!$D681, "dddd"),"")</f>
        <v/>
      </c>
      <c r="D681" t="str">
        <f>IF('.10 (mês 07~12)'!$A681&lt;&gt;"", TEXT('.10 (mês 07~12)'!$D681, "dddd"),"")</f>
        <v>domingo</v>
      </c>
    </row>
    <row r="682" spans="1:4" x14ac:dyDescent="0.25">
      <c r="A682" t="str">
        <f>IF('.9 (mês 01~06)'!$A682&lt;&gt;"", TEXT('.9 (mês 01~06)'!$D682, "dddd"),"")</f>
        <v/>
      </c>
      <c r="B682" t="str">
        <f>IF('Ocorrências .9'!$A682&lt;&gt;"", TEXT('Ocorrências .9'!$E682, "dddd"),"")</f>
        <v>quinta-feira</v>
      </c>
      <c r="C682" t="str">
        <f>IF('.10 (mês 01~06)'!$A682&lt;&gt;"", TEXT('.10 (mês 01~06)'!$D682, "dddd"),"")</f>
        <v/>
      </c>
      <c r="D682" t="str">
        <f>IF('.10 (mês 07~12)'!$A682&lt;&gt;"", TEXT('.10 (mês 07~12)'!$D682, "dddd"),"")</f>
        <v>domingo</v>
      </c>
    </row>
    <row r="683" spans="1:4" x14ac:dyDescent="0.25">
      <c r="A683" t="str">
        <f>IF('.9 (mês 01~06)'!$A683&lt;&gt;"", TEXT('.9 (mês 01~06)'!$D683, "dddd"),"")</f>
        <v/>
      </c>
      <c r="B683" t="str">
        <f>IF('Ocorrências .9'!$A683&lt;&gt;"", TEXT('Ocorrências .9'!$E683, "dddd"),"")</f>
        <v>quinta-feira</v>
      </c>
      <c r="C683" t="str">
        <f>IF('.10 (mês 01~06)'!$A683&lt;&gt;"", TEXT('.10 (mês 01~06)'!$D683, "dddd"),"")</f>
        <v/>
      </c>
      <c r="D683" t="str">
        <f>IF('.10 (mês 07~12)'!$A683&lt;&gt;"", TEXT('.10 (mês 07~12)'!$D683, "dddd"),"")</f>
        <v>domingo</v>
      </c>
    </row>
    <row r="684" spans="1:4" x14ac:dyDescent="0.25">
      <c r="A684" t="str">
        <f>IF('.9 (mês 01~06)'!$A684&lt;&gt;"", TEXT('.9 (mês 01~06)'!$D684, "dddd"),"")</f>
        <v/>
      </c>
      <c r="B684" t="str">
        <f>IF('Ocorrências .9'!$A684&lt;&gt;"", TEXT('Ocorrências .9'!$E684, "dddd"),"")</f>
        <v>domingo</v>
      </c>
      <c r="C684" t="str">
        <f>IF('.10 (mês 01~06)'!$A684&lt;&gt;"", TEXT('.10 (mês 01~06)'!$D684, "dddd"),"")</f>
        <v/>
      </c>
      <c r="D684" t="str">
        <f>IF('.10 (mês 07~12)'!$A684&lt;&gt;"", TEXT('.10 (mês 07~12)'!$D684, "dddd"),"")</f>
        <v>segunda-feira</v>
      </c>
    </row>
    <row r="685" spans="1:4" x14ac:dyDescent="0.25">
      <c r="A685" t="str">
        <f>IF('.9 (mês 01~06)'!$A685&lt;&gt;"", TEXT('.9 (mês 01~06)'!$D685, "dddd"),"")</f>
        <v/>
      </c>
      <c r="B685" t="str">
        <f>IF('Ocorrências .9'!$A685&lt;&gt;"", TEXT('Ocorrências .9'!$E685, "dddd"),"")</f>
        <v>segunda-feira</v>
      </c>
      <c r="C685" t="str">
        <f>IF('.10 (mês 01~06)'!$A685&lt;&gt;"", TEXT('.10 (mês 01~06)'!$D685, "dddd"),"")</f>
        <v/>
      </c>
      <c r="D685" t="str">
        <f>IF('.10 (mês 07~12)'!$A685&lt;&gt;"", TEXT('.10 (mês 07~12)'!$D685, "dddd"),"")</f>
        <v>segunda-feira</v>
      </c>
    </row>
    <row r="686" spans="1:4" x14ac:dyDescent="0.25">
      <c r="A686" t="str">
        <f>IF('.9 (mês 01~06)'!$A686&lt;&gt;"", TEXT('.9 (mês 01~06)'!$D686, "dddd"),"")</f>
        <v/>
      </c>
      <c r="B686" t="str">
        <f>IF('Ocorrências .9'!$A686&lt;&gt;"", TEXT('Ocorrências .9'!$E686, "dddd"),"")</f>
        <v>sexta-feira</v>
      </c>
      <c r="C686" t="str">
        <f>IF('.10 (mês 01~06)'!$A686&lt;&gt;"", TEXT('.10 (mês 01~06)'!$D686, "dddd"),"")</f>
        <v/>
      </c>
      <c r="D686" t="str">
        <f>IF('.10 (mês 07~12)'!$A686&lt;&gt;"", TEXT('.10 (mês 07~12)'!$D686, "dddd"),"")</f>
        <v>segunda-feira</v>
      </c>
    </row>
    <row r="687" spans="1:4" x14ac:dyDescent="0.25">
      <c r="A687" t="str">
        <f>IF('.9 (mês 01~06)'!$A687&lt;&gt;"", TEXT('.9 (mês 01~06)'!$D687, "dddd"),"")</f>
        <v/>
      </c>
      <c r="B687" t="str">
        <f>IF('Ocorrências .9'!$A687&lt;&gt;"", TEXT('Ocorrências .9'!$E687, "dddd"),"")</f>
        <v>terça-feira</v>
      </c>
      <c r="C687" t="str">
        <f>IF('.10 (mês 01~06)'!$A687&lt;&gt;"", TEXT('.10 (mês 01~06)'!$D687, "dddd"),"")</f>
        <v/>
      </c>
      <c r="D687" t="str">
        <f>IF('.10 (mês 07~12)'!$A687&lt;&gt;"", TEXT('.10 (mês 07~12)'!$D687, "dddd"),"")</f>
        <v>terça-feira</v>
      </c>
    </row>
    <row r="688" spans="1:4" x14ac:dyDescent="0.25">
      <c r="A688" t="str">
        <f>IF('.9 (mês 01~06)'!$A688&lt;&gt;"", TEXT('.9 (mês 01~06)'!$D688, "dddd"),"")</f>
        <v/>
      </c>
      <c r="B688" t="str">
        <f>IF('Ocorrências .9'!$A688&lt;&gt;"", TEXT('Ocorrências .9'!$E688, "dddd"),"")</f>
        <v>quinta-feira</v>
      </c>
      <c r="C688" t="str">
        <f>IF('.10 (mês 01~06)'!$A688&lt;&gt;"", TEXT('.10 (mês 01~06)'!$D688, "dddd"),"")</f>
        <v/>
      </c>
      <c r="D688" t="str">
        <f>IF('.10 (mês 07~12)'!$A688&lt;&gt;"", TEXT('.10 (mês 07~12)'!$D688, "dddd"),"")</f>
        <v>terça-feira</v>
      </c>
    </row>
    <row r="689" spans="1:4" x14ac:dyDescent="0.25">
      <c r="A689" t="str">
        <f>IF('.9 (mês 01~06)'!$A689&lt;&gt;"", TEXT('.9 (mês 01~06)'!$D689, "dddd"),"")</f>
        <v/>
      </c>
      <c r="B689" t="str">
        <f>IF('Ocorrências .9'!$A689&lt;&gt;"", TEXT('Ocorrências .9'!$E689, "dddd"),"")</f>
        <v>quinta-feira</v>
      </c>
      <c r="C689" t="str">
        <f>IF('.10 (mês 01~06)'!$A689&lt;&gt;"", TEXT('.10 (mês 01~06)'!$D689, "dddd"),"")</f>
        <v/>
      </c>
      <c r="D689" t="str">
        <f>IF('.10 (mês 07~12)'!$A689&lt;&gt;"", TEXT('.10 (mês 07~12)'!$D689, "dddd"),"")</f>
        <v>terça-feira</v>
      </c>
    </row>
    <row r="690" spans="1:4" x14ac:dyDescent="0.25">
      <c r="A690" t="str">
        <f>IF('.9 (mês 01~06)'!$A690&lt;&gt;"", TEXT('.9 (mês 01~06)'!$D690, "dddd"),"")</f>
        <v/>
      </c>
      <c r="B690" t="str">
        <f>IF('Ocorrências .9'!$A690&lt;&gt;"", TEXT('Ocorrências .9'!$E690, "dddd"),"")</f>
        <v>segunda-feira</v>
      </c>
      <c r="C690" t="str">
        <f>IF('.10 (mês 01~06)'!$A690&lt;&gt;"", TEXT('.10 (mês 01~06)'!$D690, "dddd"),"")</f>
        <v/>
      </c>
      <c r="D690" t="str">
        <f>IF('.10 (mês 07~12)'!$A690&lt;&gt;"", TEXT('.10 (mês 07~12)'!$D690, "dddd"),"")</f>
        <v>terça-feira</v>
      </c>
    </row>
    <row r="691" spans="1:4" x14ac:dyDescent="0.25">
      <c r="A691" t="str">
        <f>IF('.9 (mês 01~06)'!$A691&lt;&gt;"", TEXT('.9 (mês 01~06)'!$D691, "dddd"),"")</f>
        <v/>
      </c>
      <c r="B691" t="str">
        <f>IF('Ocorrências .9'!$A691&lt;&gt;"", TEXT('Ocorrências .9'!$E691, "dddd"),"")</f>
        <v>domingo</v>
      </c>
      <c r="C691" t="str">
        <f>IF('.10 (mês 01~06)'!$A691&lt;&gt;"", TEXT('.10 (mês 01~06)'!$D691, "dddd"),"")</f>
        <v/>
      </c>
      <c r="D691" t="str">
        <f>IF('.10 (mês 07~12)'!$A691&lt;&gt;"", TEXT('.10 (mês 07~12)'!$D691, "dddd"),"")</f>
        <v>terça-feira</v>
      </c>
    </row>
    <row r="692" spans="1:4" x14ac:dyDescent="0.25">
      <c r="A692" t="str">
        <f>IF('.9 (mês 01~06)'!$A692&lt;&gt;"", TEXT('.9 (mês 01~06)'!$D692, "dddd"),"")</f>
        <v/>
      </c>
      <c r="B692" t="str">
        <f>IF('Ocorrências .9'!$A692&lt;&gt;"", TEXT('Ocorrências .9'!$E692, "dddd"),"")</f>
        <v>segunda-feira</v>
      </c>
      <c r="C692" t="str">
        <f>IF('.10 (mês 01~06)'!$A692&lt;&gt;"", TEXT('.10 (mês 01~06)'!$D692, "dddd"),"")</f>
        <v/>
      </c>
      <c r="D692" t="str">
        <f>IF('.10 (mês 07~12)'!$A692&lt;&gt;"", TEXT('.10 (mês 07~12)'!$D692, "dddd"),"")</f>
        <v>quarta-feira</v>
      </c>
    </row>
    <row r="693" spans="1:4" x14ac:dyDescent="0.25">
      <c r="A693" t="str">
        <f>IF('.9 (mês 01~06)'!$A693&lt;&gt;"", TEXT('.9 (mês 01~06)'!$D693, "dddd"),"")</f>
        <v/>
      </c>
      <c r="B693" t="str">
        <f>IF('Ocorrências .9'!$A737&lt;&gt;"", TEXT('Ocorrências .9'!$E737, "dddd"),"")</f>
        <v>terça-feira</v>
      </c>
      <c r="C693" t="str">
        <f>IF('.10 (mês 01~06)'!$A693&lt;&gt;"", TEXT('.10 (mês 01~06)'!$D693, "dddd"),"")</f>
        <v/>
      </c>
      <c r="D693" t="str">
        <f>IF('.10 (mês 07~12)'!$A737&lt;&gt;"", TEXT('.10 (mês 07~12)'!$D737, "dddd"),"")</f>
        <v>sábado</v>
      </c>
    </row>
    <row r="694" spans="1:4" x14ac:dyDescent="0.25">
      <c r="A694" t="str">
        <f>IF('.9 (mês 01~06)'!$A694&lt;&gt;"", TEXT('.9 (mês 01~06)'!$D694, "dddd"),"")</f>
        <v/>
      </c>
      <c r="B694" t="str">
        <f>IF('Ocorrências .9'!$A738&lt;&gt;"", TEXT('Ocorrências .9'!$E738, "dddd"),"")</f>
        <v/>
      </c>
      <c r="C694" t="str">
        <f>IF('.10 (mês 01~06)'!$A694&lt;&gt;"", TEXT('.10 (mês 01~06)'!$D694, "dddd"),"")</f>
        <v/>
      </c>
      <c r="D694" t="str">
        <f>IF('.10 (mês 07~12)'!$A738&lt;&gt;"", TEXT('.10 (mês 07~12)'!$D738, "dddd"),"")</f>
        <v/>
      </c>
    </row>
    <row r="695" spans="1:4" x14ac:dyDescent="0.25">
      <c r="A695" t="str">
        <f>IF('.9 (mês 01~06)'!$A695&lt;&gt;"", TEXT('.9 (mês 01~06)'!$D695, "dddd"),"")</f>
        <v/>
      </c>
      <c r="B695" t="str">
        <f>IF('Ocorrências .9'!$A739&lt;&gt;"", TEXT('Ocorrências .9'!$E739, "dddd"),"")</f>
        <v/>
      </c>
      <c r="C695" t="str">
        <f>IF('.10 (mês 01~06)'!$A695&lt;&gt;"", TEXT('.10 (mês 01~06)'!$D695, "dddd"),"")</f>
        <v/>
      </c>
      <c r="D695" t="str">
        <f>IF('.10 (mês 07~12)'!$A739&lt;&gt;"", TEXT('.10 (mês 07~12)'!$D739, "dddd"),"")</f>
        <v/>
      </c>
    </row>
    <row r="696" spans="1:4" x14ac:dyDescent="0.25">
      <c r="A696" t="str">
        <f>IF('.9 (mês 01~06)'!$A696&lt;&gt;"", TEXT('.9 (mês 01~06)'!$D696, "dddd"),"")</f>
        <v/>
      </c>
      <c r="B696" t="str">
        <f>IF('Ocorrências .9'!$A740&lt;&gt;"", TEXT('Ocorrências .9'!$E740, "dddd"),"")</f>
        <v/>
      </c>
      <c r="C696" t="str">
        <f>IF('.10 (mês 01~06)'!$A696&lt;&gt;"", TEXT('.10 (mês 01~06)'!$D696, "dddd"),"")</f>
        <v/>
      </c>
      <c r="D696" t="str">
        <f>IF('.10 (mês 07~12)'!$A740&lt;&gt;"", TEXT('.10 (mês 07~12)'!$D740, "dddd"),"")</f>
        <v/>
      </c>
    </row>
    <row r="697" spans="1:4" x14ac:dyDescent="0.25">
      <c r="A697" t="str">
        <f>IF('.9 (mês 01~06)'!$A697&lt;&gt;"", TEXT('.9 (mês 01~06)'!$D697, "dddd"),"")</f>
        <v/>
      </c>
      <c r="B697" t="str">
        <f>IF('Ocorrências .9'!$A741&lt;&gt;"", TEXT('Ocorrências .9'!$E741, "dddd"),"")</f>
        <v/>
      </c>
      <c r="C697" t="str">
        <f>IF('.10 (mês 01~06)'!$A697&lt;&gt;"", TEXT('.10 (mês 01~06)'!$D697, "dddd"),"")</f>
        <v/>
      </c>
      <c r="D697" t="str">
        <f>IF('.10 (mês 07~12)'!$A741&lt;&gt;"", TEXT('.10 (mês 07~12)'!$D741, "dddd"),"")</f>
        <v/>
      </c>
    </row>
    <row r="698" spans="1:4" x14ac:dyDescent="0.25">
      <c r="A698" t="str">
        <f>IF('.9 (mês 01~06)'!$A698&lt;&gt;"", TEXT('.9 (mês 01~06)'!$D698, "dddd"),"")</f>
        <v/>
      </c>
      <c r="B698" t="str">
        <f>IF('Ocorrências .9'!$A742&lt;&gt;"", TEXT('Ocorrências .9'!$E742, "dddd"),"")</f>
        <v/>
      </c>
      <c r="C698" t="str">
        <f>IF('.10 (mês 01~06)'!$A698&lt;&gt;"", TEXT('.10 (mês 01~06)'!$D698, "dddd"),"")</f>
        <v/>
      </c>
      <c r="D698" t="str">
        <f>IF('.10 (mês 07~12)'!$A742&lt;&gt;"", TEXT('.10 (mês 07~12)'!$D742, "dddd"),"")</f>
        <v/>
      </c>
    </row>
    <row r="699" spans="1:4" x14ac:dyDescent="0.25">
      <c r="A699" t="str">
        <f>IF('.9 (mês 01~06)'!$A699&lt;&gt;"", TEXT('.9 (mês 01~06)'!$D699, "dddd"),"")</f>
        <v/>
      </c>
      <c r="B699" t="str">
        <f>IF('Ocorrências .9'!$A743&lt;&gt;"", TEXT('Ocorrências .9'!$E743, "dddd"),"")</f>
        <v/>
      </c>
      <c r="C699" t="str">
        <f>IF('.10 (mês 01~06)'!$A699&lt;&gt;"", TEXT('.10 (mês 01~06)'!$D699, "dddd"),"")</f>
        <v/>
      </c>
      <c r="D699" t="str">
        <f>IF('.10 (mês 07~12)'!$A743&lt;&gt;"", TEXT('.10 (mês 07~12)'!$D743, "dddd"),"")</f>
        <v/>
      </c>
    </row>
    <row r="700" spans="1:4" x14ac:dyDescent="0.25">
      <c r="A700" t="str">
        <f>IF('.9 (mês 01~06)'!$A700&lt;&gt;"", TEXT('.9 (mês 01~06)'!$D700, "dddd"),"")</f>
        <v/>
      </c>
      <c r="B700" t="str">
        <f>IF('Ocorrências .9'!$A744&lt;&gt;"", TEXT('Ocorrências .9'!$E744, "dddd"),"")</f>
        <v/>
      </c>
      <c r="C700" t="str">
        <f>IF('.10 (mês 01~06)'!$A700&lt;&gt;"", TEXT('.10 (mês 01~06)'!$D700, "dddd"),"")</f>
        <v/>
      </c>
      <c r="D700" t="str">
        <f>IF('.10 (mês 07~12)'!$A744&lt;&gt;"", TEXT('.10 (mês 07~12)'!$D744, "dddd"),"")</f>
        <v/>
      </c>
    </row>
    <row r="701" spans="1:4" x14ac:dyDescent="0.25">
      <c r="A701" t="str">
        <f>IF('.9 (mês 01~06)'!$A701&lt;&gt;"", TEXT('.9 (mês 01~06)'!$D701, "dddd"),"")</f>
        <v/>
      </c>
      <c r="B701" t="str">
        <f>IF('Ocorrências .9'!$A745&lt;&gt;"", TEXT('Ocorrências .9'!$E745, "dddd"),"")</f>
        <v/>
      </c>
      <c r="C701" t="str">
        <f>IF('.10 (mês 01~06)'!$A701&lt;&gt;"", TEXT('.10 (mês 01~06)'!$D701, "dddd"),"")</f>
        <v/>
      </c>
      <c r="D701" t="str">
        <f>IF('.10 (mês 07~12)'!$A745&lt;&gt;"", TEXT('.10 (mês 07~12)'!$D745, "dddd"),"")</f>
        <v/>
      </c>
    </row>
    <row r="702" spans="1:4" x14ac:dyDescent="0.25">
      <c r="A702" t="str">
        <f>IF('.9 (mês 01~06)'!$A702&lt;&gt;"", TEXT('.9 (mês 01~06)'!$D702, "dddd"),"")</f>
        <v/>
      </c>
      <c r="B702" t="str">
        <f>IF('Ocorrências .9'!$A746&lt;&gt;"", TEXT('Ocorrências .9'!$E746, "dddd"),"")</f>
        <v/>
      </c>
      <c r="C702" t="str">
        <f>IF('.10 (mês 01~06)'!$A702&lt;&gt;"", TEXT('.10 (mês 01~06)'!$D702, "dddd"),"")</f>
        <v/>
      </c>
      <c r="D702" t="str">
        <f>IF('.10 (mês 07~12)'!$A746&lt;&gt;"", TEXT('.10 (mês 07~12)'!$D746, "dddd"),"")</f>
        <v/>
      </c>
    </row>
    <row r="703" spans="1:4" x14ac:dyDescent="0.25">
      <c r="A703" t="str">
        <f>IF('.9 (mês 01~06)'!$A703&lt;&gt;"", TEXT('.9 (mês 01~06)'!$D703, "dddd"),"")</f>
        <v/>
      </c>
      <c r="B703" t="str">
        <f>IF('Ocorrências .9'!$A747&lt;&gt;"", TEXT('Ocorrências .9'!$E747, "dddd"),"")</f>
        <v/>
      </c>
      <c r="C703" t="str">
        <f>IF('.10 (mês 01~06)'!$A703&lt;&gt;"", TEXT('.10 (mês 01~06)'!$D703, "dddd"),"")</f>
        <v/>
      </c>
      <c r="D703" t="str">
        <f>IF('.10 (mês 07~12)'!$A747&lt;&gt;"", TEXT('.10 (mês 07~12)'!$D747, "dddd"),"")</f>
        <v/>
      </c>
    </row>
    <row r="704" spans="1:4" x14ac:dyDescent="0.25">
      <c r="A704" t="str">
        <f>IF('.9 (mês 01~06)'!$A704&lt;&gt;"", TEXT('.9 (mês 01~06)'!$D704, "dddd"),"")</f>
        <v/>
      </c>
      <c r="B704" t="str">
        <f>IF('Ocorrências .9'!$A748&lt;&gt;"", TEXT('Ocorrências .9'!$E748, "dddd"),"")</f>
        <v/>
      </c>
      <c r="C704" t="str">
        <f>IF('.10 (mês 01~06)'!$A704&lt;&gt;"", TEXT('.10 (mês 01~06)'!$D704, "dddd"),"")</f>
        <v/>
      </c>
      <c r="D704" t="str">
        <f>IF('.10 (mês 07~12)'!$A748&lt;&gt;"", TEXT('.10 (mês 07~12)'!$D748, "dddd"),"")</f>
        <v/>
      </c>
    </row>
    <row r="705" spans="1:4" x14ac:dyDescent="0.25">
      <c r="A705" t="str">
        <f>IF('.9 (mês 01~06)'!$A705&lt;&gt;"", TEXT('.9 (mês 01~06)'!$D705, "dddd"),"")</f>
        <v/>
      </c>
      <c r="B705" t="str">
        <f>IF('Ocorrências .9'!$A749&lt;&gt;"", TEXT('Ocorrências .9'!$E749, "dddd"),"")</f>
        <v/>
      </c>
      <c r="C705" t="str">
        <f>IF('.10 (mês 01~06)'!$A705&lt;&gt;"", TEXT('.10 (mês 01~06)'!$D705, "dddd"),"")</f>
        <v/>
      </c>
      <c r="D705" t="str">
        <f>IF('.10 (mês 07~12)'!$A749&lt;&gt;"", TEXT('.10 (mês 07~12)'!$D749, "dddd"),"")</f>
        <v/>
      </c>
    </row>
    <row r="706" spans="1:4" x14ac:dyDescent="0.25">
      <c r="A706" t="str">
        <f>IF('.9 (mês 01~06)'!$A706&lt;&gt;"", TEXT('.9 (mês 01~06)'!$D706, "dddd"),"")</f>
        <v/>
      </c>
      <c r="B706" t="str">
        <f>IF('Ocorrências .9'!$A750&lt;&gt;"", TEXT('Ocorrências .9'!$E750, "dddd"),"")</f>
        <v/>
      </c>
      <c r="C706" t="str">
        <f>IF('.10 (mês 01~06)'!$A706&lt;&gt;"", TEXT('.10 (mês 01~06)'!$D706, "dddd"),"")</f>
        <v/>
      </c>
      <c r="D706" t="str">
        <f>IF('.10 (mês 07~12)'!$A750&lt;&gt;"", TEXT('.10 (mês 07~12)'!$D750, "dddd"),"")</f>
        <v/>
      </c>
    </row>
    <row r="707" spans="1:4" x14ac:dyDescent="0.25">
      <c r="A707" t="str">
        <f>IF('.9 (mês 01~06)'!$A707&lt;&gt;"", TEXT('.9 (mês 01~06)'!$D707, "dddd"),"")</f>
        <v/>
      </c>
      <c r="B707" t="str">
        <f>IF('Ocorrências .9'!$A751&lt;&gt;"", TEXT('Ocorrências .9'!$E751, "dddd"),"")</f>
        <v/>
      </c>
      <c r="C707" t="str">
        <f>IF('.10 (mês 01~06)'!$A707&lt;&gt;"", TEXT('.10 (mês 01~06)'!$D707, "dddd"),"")</f>
        <v/>
      </c>
      <c r="D707" t="str">
        <f>IF('.10 (mês 07~12)'!$A751&lt;&gt;"", TEXT('.10 (mês 07~12)'!$D751, "dddd"),"")</f>
        <v/>
      </c>
    </row>
    <row r="708" spans="1:4" x14ac:dyDescent="0.25">
      <c r="A708" t="str">
        <f>IF('.9 (mês 01~06)'!$A708&lt;&gt;"", TEXT('.9 (mês 01~06)'!$D708, "dddd"),"")</f>
        <v/>
      </c>
      <c r="B708" t="str">
        <f>IF('Ocorrências .9'!$A752&lt;&gt;"", TEXT('Ocorrências .9'!$E752, "dddd"),"")</f>
        <v/>
      </c>
      <c r="C708" t="str">
        <f>IF('.10 (mês 01~06)'!$A708&lt;&gt;"", TEXT('.10 (mês 01~06)'!$D708, "dddd"),"")</f>
        <v/>
      </c>
      <c r="D708" t="str">
        <f>IF('.10 (mês 07~12)'!$A752&lt;&gt;"", TEXT('.10 (mês 07~12)'!$D752, "dddd"),"")</f>
        <v/>
      </c>
    </row>
    <row r="709" spans="1:4" x14ac:dyDescent="0.25">
      <c r="A709" t="str">
        <f>IF('.9 (mês 01~06)'!$A709&lt;&gt;"", TEXT('.9 (mês 01~06)'!$D709, "dddd"),"")</f>
        <v/>
      </c>
      <c r="B709" t="str">
        <f>IF('Ocorrências .9'!$A753&lt;&gt;"", TEXT('Ocorrências .9'!$E753, "dddd"),"")</f>
        <v/>
      </c>
      <c r="C709" t="str">
        <f>IF('.10 (mês 01~06)'!$A709&lt;&gt;"", TEXT('.10 (mês 01~06)'!$D709, "dddd"),"")</f>
        <v/>
      </c>
      <c r="D709" t="str">
        <f>IF('.10 (mês 07~12)'!$A753&lt;&gt;"", TEXT('.10 (mês 07~12)'!$D753, "dddd"),"")</f>
        <v/>
      </c>
    </row>
    <row r="710" spans="1:4" x14ac:dyDescent="0.25">
      <c r="A710" t="str">
        <f>IF('.9 (mês 01~06)'!$A710&lt;&gt;"", TEXT('.9 (mês 01~06)'!$D710, "dddd"),"")</f>
        <v/>
      </c>
      <c r="B710" t="str">
        <f>IF('Ocorrências .9'!$A754&lt;&gt;"", TEXT('Ocorrências .9'!$E754, "dddd"),"")</f>
        <v/>
      </c>
      <c r="C710" t="str">
        <f>IF('.10 (mês 01~06)'!$A710&lt;&gt;"", TEXT('.10 (mês 01~06)'!$D710, "dddd"),"")</f>
        <v/>
      </c>
      <c r="D710" t="str">
        <f>IF('.10 (mês 07~12)'!$A754&lt;&gt;"", TEXT('.10 (mês 07~12)'!$D754, "dddd"),"")</f>
        <v/>
      </c>
    </row>
    <row r="711" spans="1:4" x14ac:dyDescent="0.25">
      <c r="A711" t="str">
        <f>IF('.9 (mês 01~06)'!$A711&lt;&gt;"", TEXT('.9 (mês 01~06)'!$D711, "dddd"),"")</f>
        <v/>
      </c>
      <c r="B711" t="str">
        <f>IF('Ocorrências .9'!$A755&lt;&gt;"", TEXT('Ocorrências .9'!$E755, "dddd"),"")</f>
        <v/>
      </c>
      <c r="C711" t="str">
        <f>IF('.10 (mês 01~06)'!$A711&lt;&gt;"", TEXT('.10 (mês 01~06)'!$D711, "dddd"),"")</f>
        <v/>
      </c>
      <c r="D711" t="str">
        <f>IF('.10 (mês 07~12)'!$A755&lt;&gt;"", TEXT('.10 (mês 07~12)'!$D755, "dddd"),"")</f>
        <v/>
      </c>
    </row>
    <row r="712" spans="1:4" x14ac:dyDescent="0.25">
      <c r="A712" t="str">
        <f>IF('.9 (mês 01~06)'!$A712&lt;&gt;"", TEXT('.9 (mês 01~06)'!$D712, "dddd"),"")</f>
        <v/>
      </c>
      <c r="B712" t="str">
        <f>IF('Ocorrências .9'!$A756&lt;&gt;"", TEXT('Ocorrências .9'!$E756, "dddd"),"")</f>
        <v/>
      </c>
      <c r="C712" t="str">
        <f>IF('.10 (mês 01~06)'!$A712&lt;&gt;"", TEXT('.10 (mês 01~06)'!$D712, "dddd"),"")</f>
        <v/>
      </c>
      <c r="D712" t="str">
        <f>IF('.10 (mês 07~12)'!$A756&lt;&gt;"", TEXT('.10 (mês 07~12)'!$D756, "dddd"),"")</f>
        <v/>
      </c>
    </row>
    <row r="713" spans="1:4" x14ac:dyDescent="0.25">
      <c r="A713" t="str">
        <f>IF('.9 (mês 01~06)'!$A713&lt;&gt;"", TEXT('.9 (mês 01~06)'!$D713, "dddd"),"")</f>
        <v/>
      </c>
      <c r="B713" t="str">
        <f>IF('Ocorrências .9'!$A757&lt;&gt;"", TEXT('Ocorrências .9'!$E757, "dddd"),"")</f>
        <v/>
      </c>
      <c r="C713" t="str">
        <f>IF('.10 (mês 01~06)'!$A713&lt;&gt;"", TEXT('.10 (mês 01~06)'!$D713, "dddd"),"")</f>
        <v/>
      </c>
      <c r="D713" t="str">
        <f>IF('.10 (mês 07~12)'!$A757&lt;&gt;"", TEXT('.10 (mês 07~12)'!$D757, "dddd"),"")</f>
        <v/>
      </c>
    </row>
    <row r="714" spans="1:4" x14ac:dyDescent="0.25">
      <c r="A714" t="str">
        <f>IF('.9 (mês 01~06)'!$A714&lt;&gt;"", TEXT('.9 (mês 01~06)'!$D714, "dddd"),"")</f>
        <v/>
      </c>
      <c r="B714" t="str">
        <f>IF('Ocorrências .9'!$A758&lt;&gt;"", TEXT('Ocorrências .9'!$E758, "dddd"),"")</f>
        <v/>
      </c>
      <c r="C714" t="str">
        <f>IF('.10 (mês 01~06)'!$A714&lt;&gt;"", TEXT('.10 (mês 01~06)'!$D714, "dddd"),"")</f>
        <v/>
      </c>
      <c r="D714" t="str">
        <f>IF('.10 (mês 07~12)'!$A758&lt;&gt;"", TEXT('.10 (mês 07~12)'!$D758, "dddd"),"")</f>
        <v/>
      </c>
    </row>
    <row r="715" spans="1:4" x14ac:dyDescent="0.25">
      <c r="A715" t="str">
        <f>IF('.9 (mês 01~06)'!$A715&lt;&gt;"", TEXT('.9 (mês 01~06)'!$D715, "dddd"),"")</f>
        <v/>
      </c>
      <c r="B715" t="str">
        <f>IF('Ocorrências .9'!$A759&lt;&gt;"", TEXT('Ocorrências .9'!$E759, "dddd"),"")</f>
        <v/>
      </c>
      <c r="C715" t="str">
        <f>IF('.10 (mês 01~06)'!$A715&lt;&gt;"", TEXT('.10 (mês 01~06)'!$D715, "dddd"),"")</f>
        <v/>
      </c>
      <c r="D715" t="str">
        <f>IF('.10 (mês 07~12)'!$A759&lt;&gt;"", TEXT('.10 (mês 07~12)'!$D759, "dddd"),"")</f>
        <v/>
      </c>
    </row>
    <row r="716" spans="1:4" x14ac:dyDescent="0.25">
      <c r="A716" t="str">
        <f>IF('.9 (mês 01~06)'!$A716&lt;&gt;"", TEXT('.9 (mês 01~06)'!$D716, "dddd"),"")</f>
        <v/>
      </c>
      <c r="B716" t="str">
        <f>IF('Ocorrências .9'!$A760&lt;&gt;"", TEXT('Ocorrências .9'!$E760, "dddd"),"")</f>
        <v/>
      </c>
      <c r="C716" t="str">
        <f>IF('.10 (mês 01~06)'!$A716&lt;&gt;"", TEXT('.10 (mês 01~06)'!$D716, "dddd"),"")</f>
        <v/>
      </c>
      <c r="D716" t="str">
        <f>IF('.10 (mês 07~12)'!$A760&lt;&gt;"", TEXT('.10 (mês 07~12)'!$D760, "dddd"),"")</f>
        <v/>
      </c>
    </row>
    <row r="717" spans="1:4" x14ac:dyDescent="0.25">
      <c r="A717" t="str">
        <f>IF('.9 (mês 01~06)'!$A717&lt;&gt;"", TEXT('.9 (mês 01~06)'!$D717, "dddd"),"")</f>
        <v/>
      </c>
      <c r="B717" t="str">
        <f>IF('Ocorrências .9'!$A761&lt;&gt;"", TEXT('Ocorrências .9'!$E761, "dddd"),"")</f>
        <v/>
      </c>
      <c r="C717" t="str">
        <f>IF('.10 (mês 01~06)'!$A717&lt;&gt;"", TEXT('.10 (mês 01~06)'!$D717, "dddd"),"")</f>
        <v/>
      </c>
      <c r="D717" t="str">
        <f>IF('.10 (mês 07~12)'!$A761&lt;&gt;"", TEXT('.10 (mês 07~12)'!$D761, "dddd"),"")</f>
        <v/>
      </c>
    </row>
    <row r="718" spans="1:4" x14ac:dyDescent="0.25">
      <c r="A718" t="str">
        <f>IF('.9 (mês 01~06)'!$A718&lt;&gt;"", TEXT('.9 (mês 01~06)'!$D718, "dddd"),"")</f>
        <v/>
      </c>
      <c r="B718" t="str">
        <f>IF('Ocorrências .9'!$A762&lt;&gt;"", TEXT('Ocorrências .9'!$E762, "dddd"),"")</f>
        <v/>
      </c>
      <c r="C718" t="str">
        <f>IF('.10 (mês 01~06)'!$A718&lt;&gt;"", TEXT('.10 (mês 01~06)'!$D718, "dddd"),"")</f>
        <v/>
      </c>
      <c r="D718" t="str">
        <f>IF('.10 (mês 07~12)'!$A762&lt;&gt;"", TEXT('.10 (mês 07~12)'!$D762, "dddd"),"")</f>
        <v/>
      </c>
    </row>
    <row r="719" spans="1:4" x14ac:dyDescent="0.25">
      <c r="A719" t="str">
        <f>IF('.9 (mês 01~06)'!$A719&lt;&gt;"", TEXT('.9 (mês 01~06)'!$D719, "dddd"),"")</f>
        <v/>
      </c>
      <c r="B719" t="str">
        <f>IF('Ocorrências .9'!$A763&lt;&gt;"", TEXT('Ocorrências .9'!$E763, "dddd"),"")</f>
        <v/>
      </c>
      <c r="C719" t="str">
        <f>IF('.10 (mês 01~06)'!$A719&lt;&gt;"", TEXT('.10 (mês 01~06)'!$D719, "dddd"),"")</f>
        <v/>
      </c>
      <c r="D719" t="str">
        <f>IF('.10 (mês 07~12)'!$A763&lt;&gt;"", TEXT('.10 (mês 07~12)'!$D763, "dddd"),"")</f>
        <v/>
      </c>
    </row>
    <row r="720" spans="1:4" x14ac:dyDescent="0.25">
      <c r="A720" t="str">
        <f>IF('.9 (mês 01~06)'!$A720&lt;&gt;"", TEXT('.9 (mês 01~06)'!$D720, "dddd"),"")</f>
        <v/>
      </c>
      <c r="B720" t="str">
        <f>IF('Ocorrências .9'!$A764&lt;&gt;"", TEXT('Ocorrências .9'!$E764, "dddd"),"")</f>
        <v/>
      </c>
      <c r="C720" t="str">
        <f>IF('.10 (mês 01~06)'!$A720&lt;&gt;"", TEXT('.10 (mês 01~06)'!$D720, "dddd"),"")</f>
        <v/>
      </c>
      <c r="D720" t="str">
        <f>IF('.10 (mês 07~12)'!$A764&lt;&gt;"", TEXT('.10 (mês 07~12)'!$D764, "dddd"),"")</f>
        <v/>
      </c>
    </row>
    <row r="721" spans="1:4" x14ac:dyDescent="0.25">
      <c r="A721" t="str">
        <f>IF('.9 (mês 01~06)'!$A721&lt;&gt;"", TEXT('.9 (mês 01~06)'!$D721, "dddd"),"")</f>
        <v/>
      </c>
      <c r="B721" t="str">
        <f>IF('Ocorrências .9'!$A765&lt;&gt;"", TEXT('Ocorrências .9'!$E765, "dddd"),"")</f>
        <v/>
      </c>
      <c r="C721" t="str">
        <f>IF('.10 (mês 01~06)'!$A721&lt;&gt;"", TEXT('.10 (mês 01~06)'!$D721, "dddd"),"")</f>
        <v/>
      </c>
      <c r="D721" t="str">
        <f>IF('.10 (mês 07~12)'!$A765&lt;&gt;"", TEXT('.10 (mês 07~12)'!$D765, "dddd"),"")</f>
        <v/>
      </c>
    </row>
    <row r="722" spans="1:4" x14ac:dyDescent="0.25">
      <c r="A722" t="str">
        <f>IF('.9 (mês 01~06)'!$A722&lt;&gt;"", TEXT('.9 (mês 01~06)'!$D722, "dddd"),"")</f>
        <v/>
      </c>
      <c r="B722" t="str">
        <f>IF('Ocorrências .9'!$A766&lt;&gt;"", TEXT('Ocorrências .9'!$E766, "dddd"),"")</f>
        <v/>
      </c>
      <c r="C722" t="str">
        <f>IF('.10 (mês 01~06)'!$A722&lt;&gt;"", TEXT('.10 (mês 01~06)'!$D722, "dddd"),"")</f>
        <v/>
      </c>
      <c r="D722" t="str">
        <f>IF('.10 (mês 07~12)'!$A766&lt;&gt;"", TEXT('.10 (mês 07~12)'!$D766, "dddd"),"")</f>
        <v/>
      </c>
    </row>
    <row r="723" spans="1:4" x14ac:dyDescent="0.25">
      <c r="A723" t="str">
        <f>IF('.9 (mês 01~06)'!$A723&lt;&gt;"", TEXT('.9 (mês 01~06)'!$D723, "dddd"),"")</f>
        <v/>
      </c>
      <c r="B723" t="str">
        <f>IF('Ocorrências .9'!$A767&lt;&gt;"", TEXT('Ocorrências .9'!$E767, "dddd"),"")</f>
        <v/>
      </c>
      <c r="C723" t="str">
        <f>IF('.10 (mês 01~06)'!$A723&lt;&gt;"", TEXT('.10 (mês 01~06)'!$D723, "dddd"),"")</f>
        <v/>
      </c>
      <c r="D723" t="str">
        <f>IF('.10 (mês 07~12)'!$A767&lt;&gt;"", TEXT('.10 (mês 07~12)'!$D767, "dddd"),"")</f>
        <v/>
      </c>
    </row>
    <row r="724" spans="1:4" x14ac:dyDescent="0.25">
      <c r="A724" t="str">
        <f>IF('.9 (mês 01~06)'!$A724&lt;&gt;"", TEXT('.9 (mês 01~06)'!$D724, "dddd"),"")</f>
        <v/>
      </c>
      <c r="B724" t="str">
        <f>IF('Ocorrências .9'!$A768&lt;&gt;"", TEXT('Ocorrências .9'!$E768, "dddd"),"")</f>
        <v/>
      </c>
      <c r="C724" t="str">
        <f>IF('.10 (mês 01~06)'!$A724&lt;&gt;"", TEXT('.10 (mês 01~06)'!$D724, "dddd"),"")</f>
        <v/>
      </c>
      <c r="D724" t="str">
        <f>IF('.10 (mês 07~12)'!$A768&lt;&gt;"", TEXT('.10 (mês 07~12)'!$D768, "dddd"),"")</f>
        <v/>
      </c>
    </row>
    <row r="725" spans="1:4" x14ac:dyDescent="0.25">
      <c r="A725" t="str">
        <f>IF('.9 (mês 01~06)'!$A725&lt;&gt;"", TEXT('.9 (mês 01~06)'!$D725, "dddd"),"")</f>
        <v/>
      </c>
      <c r="B725" t="str">
        <f>IF('Ocorrências .9'!$A769&lt;&gt;"", TEXT('Ocorrências .9'!$E769, "dddd"),"")</f>
        <v/>
      </c>
      <c r="C725" t="str">
        <f>IF('.10 (mês 01~06)'!$A725&lt;&gt;"", TEXT('.10 (mês 01~06)'!$D725, "dddd"),"")</f>
        <v/>
      </c>
      <c r="D725" t="str">
        <f>IF('.10 (mês 07~12)'!$A769&lt;&gt;"", TEXT('.10 (mês 07~12)'!$D769, "dddd"),"")</f>
        <v/>
      </c>
    </row>
    <row r="726" spans="1:4" x14ac:dyDescent="0.25">
      <c r="A726" t="str">
        <f>IF('.9 (mês 01~06)'!$A726&lt;&gt;"", TEXT('.9 (mês 01~06)'!$D726, "dddd"),"")</f>
        <v/>
      </c>
      <c r="B726" t="str">
        <f>IF('Ocorrências .9'!$A770&lt;&gt;"", TEXT('Ocorrências .9'!$E770, "dddd"),"")</f>
        <v/>
      </c>
      <c r="C726" t="str">
        <f>IF('.10 (mês 01~06)'!$A726&lt;&gt;"", TEXT('.10 (mês 01~06)'!$D726, "dddd"),"")</f>
        <v/>
      </c>
      <c r="D726" t="str">
        <f>IF('.10 (mês 07~12)'!$A770&lt;&gt;"", TEXT('.10 (mês 07~12)'!$D770, "dddd"),"")</f>
        <v/>
      </c>
    </row>
    <row r="727" spans="1:4" x14ac:dyDescent="0.25">
      <c r="A727" t="str">
        <f>IF('.9 (mês 01~06)'!$A727&lt;&gt;"", TEXT('.9 (mês 01~06)'!$D727, "dddd"),"")</f>
        <v/>
      </c>
      <c r="B727" t="str">
        <f>IF('Ocorrências .9'!$A771&lt;&gt;"", TEXT('Ocorrências .9'!$E771, "dddd"),"")</f>
        <v/>
      </c>
      <c r="C727" t="str">
        <f>IF('.10 (mês 01~06)'!$A727&lt;&gt;"", TEXT('.10 (mês 01~06)'!$D727, "dddd"),"")</f>
        <v/>
      </c>
      <c r="D727" t="str">
        <f>IF('.10 (mês 07~12)'!$A771&lt;&gt;"", TEXT('.10 (mês 07~12)'!$D771, "dddd"),"")</f>
        <v/>
      </c>
    </row>
    <row r="728" spans="1:4" x14ac:dyDescent="0.25">
      <c r="A728" t="str">
        <f>IF('.9 (mês 01~06)'!$A728&lt;&gt;"", TEXT('.9 (mês 01~06)'!$D728, "dddd"),"")</f>
        <v/>
      </c>
      <c r="B728" t="str">
        <f>IF('Ocorrências .9'!$A772&lt;&gt;"", TEXT('Ocorrências .9'!$E772, "dddd"),"")</f>
        <v/>
      </c>
      <c r="C728" t="str">
        <f>IF('.10 (mês 01~06)'!$A728&lt;&gt;"", TEXT('.10 (mês 01~06)'!$D728, "dddd"),"")</f>
        <v/>
      </c>
      <c r="D728" t="str">
        <f>IF('.10 (mês 07~12)'!$A772&lt;&gt;"", TEXT('.10 (mês 07~12)'!$D772, "dddd"),"")</f>
        <v/>
      </c>
    </row>
    <row r="729" spans="1:4" x14ac:dyDescent="0.25">
      <c r="A729" t="str">
        <f>IF('.9 (mês 01~06)'!$A729&lt;&gt;"", TEXT('.9 (mês 01~06)'!$D729, "dddd"),"")</f>
        <v/>
      </c>
      <c r="B729" t="str">
        <f>IF('Ocorrências .9'!$A773&lt;&gt;"", TEXT('Ocorrências .9'!$E773, "dddd"),"")</f>
        <v/>
      </c>
      <c r="C729" t="str">
        <f>IF('.10 (mês 01~06)'!$A729&lt;&gt;"", TEXT('.10 (mês 01~06)'!$D729, "dddd"),"")</f>
        <v/>
      </c>
      <c r="D729" t="str">
        <f>IF('.10 (mês 07~12)'!$A773&lt;&gt;"", TEXT('.10 (mês 07~12)'!$D773, "dddd"),"")</f>
        <v/>
      </c>
    </row>
    <row r="730" spans="1:4" x14ac:dyDescent="0.25">
      <c r="A730" t="str">
        <f>IF('.9 (mês 01~06)'!$A730&lt;&gt;"", TEXT('.9 (mês 01~06)'!$D730, "dddd"),"")</f>
        <v/>
      </c>
      <c r="B730" t="str">
        <f>IF('Ocorrências .9'!$A774&lt;&gt;"", TEXT('Ocorrências .9'!$E774, "dddd"),"")</f>
        <v/>
      </c>
      <c r="C730" t="str">
        <f>IF('.10 (mês 01~06)'!$A730&lt;&gt;"", TEXT('.10 (mês 01~06)'!$D730, "dddd"),"")</f>
        <v/>
      </c>
      <c r="D730" t="str">
        <f>IF('.10 (mês 07~12)'!$A774&lt;&gt;"", TEXT('.10 (mês 07~12)'!$D774, "dddd"),"")</f>
        <v/>
      </c>
    </row>
    <row r="731" spans="1:4" x14ac:dyDescent="0.25">
      <c r="A731" t="str">
        <f>IF('.9 (mês 01~06)'!$A731&lt;&gt;"", TEXT('.9 (mês 01~06)'!$D731, "dddd"),"")</f>
        <v/>
      </c>
      <c r="B731" t="str">
        <f>IF('Ocorrências .9'!$A775&lt;&gt;"", TEXT('Ocorrências .9'!$E775, "dddd"),"")</f>
        <v/>
      </c>
      <c r="C731" t="str">
        <f>IF('.10 (mês 01~06)'!$A731&lt;&gt;"", TEXT('.10 (mês 01~06)'!$D731, "dddd"),"")</f>
        <v/>
      </c>
      <c r="D731" t="str">
        <f>IF('.10 (mês 07~12)'!$A775&lt;&gt;"", TEXT('.10 (mês 07~12)'!$D775, "dddd"),"")</f>
        <v/>
      </c>
    </row>
    <row r="732" spans="1:4" x14ac:dyDescent="0.25">
      <c r="A732" t="str">
        <f>IF('.9 (mês 01~06)'!$A732&lt;&gt;"", TEXT('.9 (mês 01~06)'!$D732, "dddd"),"")</f>
        <v/>
      </c>
      <c r="B732" t="str">
        <f>IF('Ocorrências .9'!$A776&lt;&gt;"", TEXT('Ocorrências .9'!$E776, "dddd"),"")</f>
        <v/>
      </c>
      <c r="C732" t="str">
        <f>IF('.10 (mês 01~06)'!$A732&lt;&gt;"", TEXT('.10 (mês 01~06)'!$D732, "dddd"),"")</f>
        <v/>
      </c>
      <c r="D732" t="str">
        <f>IF('.10 (mês 07~12)'!$A776&lt;&gt;"", TEXT('.10 (mês 07~12)'!$D776, "dddd"),"")</f>
        <v/>
      </c>
    </row>
    <row r="733" spans="1:4" x14ac:dyDescent="0.25">
      <c r="A733" t="str">
        <f>IF('.9 (mês 01~06)'!$A733&lt;&gt;"", TEXT('.9 (mês 01~06)'!$D733, "dddd"),"")</f>
        <v/>
      </c>
      <c r="B733" t="str">
        <f>IF('Ocorrências .9'!$A777&lt;&gt;"", TEXT('Ocorrências .9'!$E777, "dddd"),"")</f>
        <v/>
      </c>
      <c r="C733" t="str">
        <f>IF('.10 (mês 01~06)'!$A733&lt;&gt;"", TEXT('.10 (mês 01~06)'!$D733, "dddd"),"")</f>
        <v/>
      </c>
      <c r="D733" t="str">
        <f>IF('.10 (mês 07~12)'!$A777&lt;&gt;"", TEXT('.10 (mês 07~12)'!$D777, "dddd"),"")</f>
        <v/>
      </c>
    </row>
    <row r="734" spans="1:4" x14ac:dyDescent="0.25">
      <c r="A734" t="str">
        <f>IF('.9 (mês 01~06)'!$A734&lt;&gt;"", TEXT('.9 (mês 01~06)'!$D734, "dddd"),"")</f>
        <v/>
      </c>
      <c r="B734" t="str">
        <f>IF('Ocorrências .9'!$A778&lt;&gt;"", TEXT('Ocorrências .9'!$E778, "dddd"),"")</f>
        <v/>
      </c>
      <c r="C734" t="str">
        <f>IF('.10 (mês 01~06)'!$A734&lt;&gt;"", TEXT('.10 (mês 01~06)'!$D734, "dddd"),"")</f>
        <v/>
      </c>
      <c r="D734" t="str">
        <f>IF('.10 (mês 07~12)'!$A778&lt;&gt;"", TEXT('.10 (mês 07~12)'!$D778, "dddd"),"")</f>
        <v/>
      </c>
    </row>
    <row r="735" spans="1:4" x14ac:dyDescent="0.25">
      <c r="A735" t="str">
        <f>IF('.9 (mês 01~06)'!$A735&lt;&gt;"", TEXT('.9 (mês 01~06)'!$D735, "dddd"),"")</f>
        <v/>
      </c>
      <c r="B735" t="str">
        <f>IF('Ocorrências .9'!$A779&lt;&gt;"", TEXT('Ocorrências .9'!$E779, "dddd"),"")</f>
        <v/>
      </c>
      <c r="C735" t="str">
        <f>IF('.10 (mês 01~06)'!$A735&lt;&gt;"", TEXT('.10 (mês 01~06)'!$D735, "dddd"),"")</f>
        <v/>
      </c>
      <c r="D735" t="str">
        <f>IF('.10 (mês 07~12)'!$A779&lt;&gt;"", TEXT('.10 (mês 07~12)'!$D779, "dddd"),"")</f>
        <v/>
      </c>
    </row>
    <row r="736" spans="1:4" x14ac:dyDescent="0.25">
      <c r="A736" t="str">
        <f>IF('.9 (mês 01~06)'!$A736&lt;&gt;"", TEXT('.9 (mês 01~06)'!$D736, "dddd"),"")</f>
        <v/>
      </c>
      <c r="B736" t="str">
        <f>IF('Ocorrências .9'!$A780&lt;&gt;"", TEXT('Ocorrências .9'!$E780, "dddd"),"")</f>
        <v/>
      </c>
      <c r="C736" t="str">
        <f>IF('.10 (mês 01~06)'!$A736&lt;&gt;"", TEXT('.10 (mês 01~06)'!$D736, "dddd"),"")</f>
        <v/>
      </c>
      <c r="D736" t="str">
        <f>IF('.10 (mês 07~12)'!$A780&lt;&gt;"", TEXT('.10 (mês 07~12)'!$D780, "dddd"),"")</f>
        <v/>
      </c>
    </row>
    <row r="737" spans="1:4" x14ac:dyDescent="0.25">
      <c r="A737" t="str">
        <f>IF('.9 (mês 01~06)'!$A737&lt;&gt;"", TEXT('.9 (mês 01~06)'!$D737, "dddd"),"")</f>
        <v/>
      </c>
      <c r="B737" t="str">
        <f>IF('Ocorrências .9'!$A781&lt;&gt;"", TEXT('Ocorrências .9'!$E781, "dddd"),"")</f>
        <v/>
      </c>
      <c r="C737" t="str">
        <f>IF('.10 (mês 01~06)'!$A737&lt;&gt;"", TEXT('.10 (mês 01~06)'!$D737, "dddd"),"")</f>
        <v/>
      </c>
      <c r="D737" t="str">
        <f>IF('.10 (mês 07~12)'!$A781&lt;&gt;"", TEXT('.10 (mês 07~12)'!$D781, "dddd"),"")</f>
        <v/>
      </c>
    </row>
    <row r="738" spans="1:4" x14ac:dyDescent="0.25">
      <c r="A738" t="str">
        <f>IF('.9 (mês 01~06)'!$A738&lt;&gt;"", TEXT('.9 (mês 01~06)'!$D738, "dddd"),"")</f>
        <v/>
      </c>
      <c r="B738" t="str">
        <f>IF('Ocorrências .9'!$A782&lt;&gt;"", TEXT('Ocorrências .9'!$E782, "dddd"),"")</f>
        <v/>
      </c>
      <c r="C738" t="str">
        <f>IF('.10 (mês 01~06)'!$A738&lt;&gt;"", TEXT('.10 (mês 01~06)'!$D738, "dddd"),"")</f>
        <v/>
      </c>
      <c r="D738" t="str">
        <f>IF('.10 (mês 07~12)'!$A782&lt;&gt;"", TEXT('.10 (mês 07~12)'!$D782, "dddd"),"")</f>
        <v/>
      </c>
    </row>
    <row r="739" spans="1:4" x14ac:dyDescent="0.25">
      <c r="A739" t="str">
        <f>IF('.9 (mês 01~06)'!$A739&lt;&gt;"", TEXT('.9 (mês 01~06)'!$D739, "dddd"),"")</f>
        <v/>
      </c>
      <c r="B739" t="str">
        <f>IF('Ocorrências .9'!$A783&lt;&gt;"", TEXT('Ocorrências .9'!$E783, "dddd"),"")</f>
        <v/>
      </c>
      <c r="C739" t="str">
        <f>IF('.10 (mês 01~06)'!$A739&lt;&gt;"", TEXT('.10 (mês 01~06)'!$D739, "dddd"),"")</f>
        <v/>
      </c>
      <c r="D739" t="str">
        <f>IF('.10 (mês 07~12)'!$A783&lt;&gt;"", TEXT('.10 (mês 07~12)'!$D783, "dddd"),"")</f>
        <v/>
      </c>
    </row>
    <row r="740" spans="1:4" x14ac:dyDescent="0.25">
      <c r="A740" t="str">
        <f>IF('.9 (mês 01~06)'!$A740&lt;&gt;"", TEXT('.9 (mês 01~06)'!$D740, "dddd"),"")</f>
        <v/>
      </c>
      <c r="B740" t="str">
        <f>IF('Ocorrências .9'!$A784&lt;&gt;"", TEXT('Ocorrências .9'!$E784, "dddd"),"")</f>
        <v/>
      </c>
      <c r="C740" t="str">
        <f>IF('.10 (mês 01~06)'!$A740&lt;&gt;"", TEXT('.10 (mês 01~06)'!$D740, "dddd"),"")</f>
        <v/>
      </c>
      <c r="D740" t="str">
        <f>IF('.10 (mês 07~12)'!$A784&lt;&gt;"", TEXT('.10 (mês 07~12)'!$D784, "dddd"),"")</f>
        <v/>
      </c>
    </row>
    <row r="741" spans="1:4" x14ac:dyDescent="0.25">
      <c r="A741" t="str">
        <f>IF('.9 (mês 01~06)'!$A741&lt;&gt;"", TEXT('.9 (mês 01~06)'!$D741, "dddd"),"")</f>
        <v/>
      </c>
      <c r="B741" t="str">
        <f>IF('Ocorrências .9'!$A785&lt;&gt;"", TEXT('Ocorrências .9'!$E785, "dddd"),"")</f>
        <v/>
      </c>
      <c r="C741" t="str">
        <f>IF('.10 (mês 01~06)'!$A741&lt;&gt;"", TEXT('.10 (mês 01~06)'!$D741, "dddd"),"")</f>
        <v/>
      </c>
      <c r="D741" t="str">
        <f>IF('.10 (mês 07~12)'!$A785&lt;&gt;"", TEXT('.10 (mês 07~12)'!$D785, "dddd"),"")</f>
        <v/>
      </c>
    </row>
    <row r="742" spans="1:4" x14ac:dyDescent="0.25">
      <c r="A742" t="str">
        <f>IF('.9 (mês 01~06)'!$A742&lt;&gt;"", TEXT('.9 (mês 01~06)'!$D742, "dddd"),"")</f>
        <v/>
      </c>
      <c r="B742" t="str">
        <f>IF('Ocorrências .9'!$A786&lt;&gt;"", TEXT('Ocorrências .9'!$E786, "dddd"),"")</f>
        <v/>
      </c>
      <c r="C742" t="str">
        <f>IF('.10 (mês 01~06)'!$A742&lt;&gt;"", TEXT('.10 (mês 01~06)'!$D742, "dddd"),"")</f>
        <v/>
      </c>
      <c r="D742" t="str">
        <f>IF('.10 (mês 07~12)'!$A786&lt;&gt;"", TEXT('.10 (mês 07~12)'!$D786, "dddd"),"")</f>
        <v/>
      </c>
    </row>
    <row r="743" spans="1:4" x14ac:dyDescent="0.25">
      <c r="A743" t="str">
        <f>IF('.9 (mês 01~06)'!$A743&lt;&gt;"", TEXT('.9 (mês 01~06)'!$D743, "dddd"),"")</f>
        <v/>
      </c>
      <c r="B743" t="str">
        <f>IF('Ocorrências .9'!$A787&lt;&gt;"", TEXT('Ocorrências .9'!$E787, "dddd"),"")</f>
        <v/>
      </c>
      <c r="C743" t="str">
        <f>IF('.10 (mês 01~06)'!$A743&lt;&gt;"", TEXT('.10 (mês 01~06)'!$D743, "dddd"),"")</f>
        <v/>
      </c>
      <c r="D743" t="str">
        <f>IF('.10 (mês 07~12)'!$A787&lt;&gt;"", TEXT('.10 (mês 07~12)'!$D787, "dddd"),"")</f>
        <v/>
      </c>
    </row>
    <row r="744" spans="1:4" x14ac:dyDescent="0.25">
      <c r="A744" t="str">
        <f>IF('.9 (mês 01~06)'!$A744&lt;&gt;"", TEXT('.9 (mês 01~06)'!$D744, "dddd"),"")</f>
        <v/>
      </c>
      <c r="B744" t="str">
        <f>IF('Ocorrências .9'!$A788&lt;&gt;"", TEXT('Ocorrências .9'!$E788, "dddd"),"")</f>
        <v/>
      </c>
      <c r="C744" t="str">
        <f>IF('.10 (mês 01~06)'!$A744&lt;&gt;"", TEXT('.10 (mês 01~06)'!$D744, "dddd"),"")</f>
        <v/>
      </c>
      <c r="D744" t="str">
        <f>IF('.10 (mês 07~12)'!$A788&lt;&gt;"", TEXT('.10 (mês 07~12)'!$D788, "dddd"),"")</f>
        <v/>
      </c>
    </row>
    <row r="745" spans="1:4" x14ac:dyDescent="0.25">
      <c r="A745" t="str">
        <f>IF('.9 (mês 01~06)'!$A745&lt;&gt;"", TEXT('.9 (mês 01~06)'!$D745, "dddd"),"")</f>
        <v/>
      </c>
      <c r="B745" t="str">
        <f>IF('Ocorrências .9'!$A789&lt;&gt;"", TEXT('Ocorrências .9'!$E789, "dddd"),"")</f>
        <v/>
      </c>
      <c r="C745" t="str">
        <f>IF('.10 (mês 01~06)'!$A745&lt;&gt;"", TEXT('.10 (mês 01~06)'!$D745, "dddd"),"")</f>
        <v/>
      </c>
      <c r="D745" t="str">
        <f>IF('.10 (mês 07~12)'!$A789&lt;&gt;"", TEXT('.10 (mês 07~12)'!$D789, "dddd"),"")</f>
        <v/>
      </c>
    </row>
    <row r="746" spans="1:4" x14ac:dyDescent="0.25">
      <c r="A746" t="str">
        <f>IF('.9 (mês 01~06)'!$A746&lt;&gt;"", TEXT('.9 (mês 01~06)'!$D746, "dddd"),"")</f>
        <v/>
      </c>
      <c r="B746" t="str">
        <f>IF('Ocorrências .9'!$A790&lt;&gt;"", TEXT('Ocorrências .9'!$E790, "dddd"),"")</f>
        <v/>
      </c>
      <c r="C746" t="str">
        <f>IF('.10 (mês 01~06)'!$A746&lt;&gt;"", TEXT('.10 (mês 01~06)'!$D746, "dddd"),"")</f>
        <v/>
      </c>
      <c r="D746" t="str">
        <f>IF('.10 (mês 07~12)'!$A790&lt;&gt;"", TEXT('.10 (mês 07~12)'!$D790, "dddd"),"")</f>
        <v/>
      </c>
    </row>
    <row r="747" spans="1:4" x14ac:dyDescent="0.25">
      <c r="A747" t="str">
        <f>IF('.9 (mês 01~06)'!$A747&lt;&gt;"", TEXT('.9 (mês 01~06)'!$D747, "dddd"),"")</f>
        <v/>
      </c>
      <c r="B747" t="str">
        <f>IF('Ocorrências .9'!$A791&lt;&gt;"", TEXT('Ocorrências .9'!$E791, "dddd"),"")</f>
        <v/>
      </c>
      <c r="C747" t="str">
        <f>IF('.10 (mês 01~06)'!$A747&lt;&gt;"", TEXT('.10 (mês 01~06)'!$D747, "dddd"),"")</f>
        <v/>
      </c>
      <c r="D747" t="str">
        <f>IF('.10 (mês 07~12)'!$A791&lt;&gt;"", TEXT('.10 (mês 07~12)'!$D791, "dddd"),"")</f>
        <v/>
      </c>
    </row>
    <row r="748" spans="1:4" x14ac:dyDescent="0.25">
      <c r="A748" t="str">
        <f>IF('.9 (mês 01~06)'!$A748&lt;&gt;"", TEXT('.9 (mês 01~06)'!$D748, "dddd"),"")</f>
        <v/>
      </c>
      <c r="B748" t="str">
        <f>IF('Ocorrências .9'!$A792&lt;&gt;"", TEXT('Ocorrências .9'!$E792, "dddd"),"")</f>
        <v/>
      </c>
      <c r="C748" t="str">
        <f>IF('.10 (mês 01~06)'!$A748&lt;&gt;"", TEXT('.10 (mês 01~06)'!$D748, "dddd"),"")</f>
        <v/>
      </c>
      <c r="D748" t="str">
        <f>IF('.10 (mês 07~12)'!$A792&lt;&gt;"", TEXT('.10 (mês 07~12)'!$D792, "dddd"),"")</f>
        <v/>
      </c>
    </row>
    <row r="749" spans="1:4" x14ac:dyDescent="0.25">
      <c r="A749" t="str">
        <f>IF('.9 (mês 01~06)'!$A749&lt;&gt;"", TEXT('.9 (mês 01~06)'!$D749, "dddd"),"")</f>
        <v/>
      </c>
      <c r="B749" t="str">
        <f>IF('Ocorrências .9'!$A793&lt;&gt;"", TEXT('Ocorrências .9'!$E793, "dddd"),"")</f>
        <v/>
      </c>
      <c r="C749" t="str">
        <f>IF('.10 (mês 01~06)'!$A749&lt;&gt;"", TEXT('.10 (mês 01~06)'!$D749, "dddd"),"")</f>
        <v/>
      </c>
      <c r="D749" t="str">
        <f>IF('.10 (mês 07~12)'!$A793&lt;&gt;"", TEXT('.10 (mês 07~12)'!$D793, "dddd"),"")</f>
        <v/>
      </c>
    </row>
    <row r="750" spans="1:4" x14ac:dyDescent="0.25">
      <c r="A750" t="str">
        <f>IF('.9 (mês 01~06)'!$A750&lt;&gt;"", TEXT('.9 (mês 01~06)'!$D750, "dddd"),"")</f>
        <v/>
      </c>
      <c r="B750" t="str">
        <f>IF('Ocorrências .9'!$A794&lt;&gt;"", TEXT('Ocorrências .9'!$E794, "dddd"),"")</f>
        <v/>
      </c>
      <c r="C750" t="str">
        <f>IF('.10 (mês 01~06)'!$A750&lt;&gt;"", TEXT('.10 (mês 01~06)'!$D750, "dddd"),"")</f>
        <v/>
      </c>
      <c r="D750" t="str">
        <f>IF('.10 (mês 07~12)'!$A794&lt;&gt;"", TEXT('.10 (mês 07~12)'!$D794, "dddd"),"")</f>
        <v/>
      </c>
    </row>
    <row r="751" spans="1:4" x14ac:dyDescent="0.25">
      <c r="A751" t="str">
        <f>IF('.9 (mês 01~06)'!$A751&lt;&gt;"", TEXT('.9 (mês 01~06)'!$D751, "dddd"),"")</f>
        <v/>
      </c>
      <c r="B751" t="str">
        <f>IF('Ocorrências .9'!$A795&lt;&gt;"", TEXT('Ocorrências .9'!$E795, "dddd"),"")</f>
        <v/>
      </c>
      <c r="C751" t="str">
        <f>IF('.10 (mês 01~06)'!$A751&lt;&gt;"", TEXT('.10 (mês 01~06)'!$D751, "dddd"),"")</f>
        <v/>
      </c>
      <c r="D751" t="str">
        <f>IF('.10 (mês 07~12)'!$A795&lt;&gt;"", TEXT('.10 (mês 07~12)'!$D795, "dddd"),"")</f>
        <v/>
      </c>
    </row>
    <row r="752" spans="1:4" x14ac:dyDescent="0.25">
      <c r="A752" t="str">
        <f>IF('.9 (mês 01~06)'!$A752&lt;&gt;"", TEXT('.9 (mês 01~06)'!$D752, "dddd"),"")</f>
        <v/>
      </c>
      <c r="B752" t="str">
        <f>IF('Ocorrências .9'!$A796&lt;&gt;"", TEXT('Ocorrências .9'!$E796, "dddd"),"")</f>
        <v/>
      </c>
      <c r="C752" t="str">
        <f>IF('.10 (mês 01~06)'!$A752&lt;&gt;"", TEXT('.10 (mês 01~06)'!$D752, "dddd"),"")</f>
        <v/>
      </c>
      <c r="D752" t="str">
        <f>IF('.10 (mês 07~12)'!$A796&lt;&gt;"", TEXT('.10 (mês 07~12)'!$D796, "dddd"),"")</f>
        <v/>
      </c>
    </row>
    <row r="753" spans="1:4" x14ac:dyDescent="0.25">
      <c r="A753" t="str">
        <f>IF('.9 (mês 01~06)'!$A753&lt;&gt;"", TEXT('.9 (mês 01~06)'!$D753, "dddd"),"")</f>
        <v/>
      </c>
      <c r="B753" t="str">
        <f>IF('Ocorrências .9'!$A797&lt;&gt;"", TEXT('Ocorrências .9'!$E797, "dddd"),"")</f>
        <v/>
      </c>
      <c r="C753" t="str">
        <f>IF('.10 (mês 01~06)'!$A753&lt;&gt;"", TEXT('.10 (mês 01~06)'!$D753, "dddd"),"")</f>
        <v/>
      </c>
      <c r="D753" t="str">
        <f>IF('.10 (mês 07~12)'!$A797&lt;&gt;"", TEXT('.10 (mês 07~12)'!$D797, "dddd"),"")</f>
        <v/>
      </c>
    </row>
    <row r="754" spans="1:4" x14ac:dyDescent="0.25">
      <c r="A754" t="str">
        <f>IF('.9 (mês 01~06)'!$A754&lt;&gt;"", TEXT('.9 (mês 01~06)'!$D754, "dddd"),"")</f>
        <v/>
      </c>
      <c r="B754" t="str">
        <f>IF('Ocorrências .9'!$A798&lt;&gt;"", TEXT('Ocorrências .9'!$E798, "dddd"),"")</f>
        <v/>
      </c>
      <c r="C754" t="str">
        <f>IF('.10 (mês 01~06)'!$A754&lt;&gt;"", TEXT('.10 (mês 01~06)'!$D754, "dddd"),"")</f>
        <v/>
      </c>
      <c r="D754" t="str">
        <f>IF('.10 (mês 07~12)'!$A798&lt;&gt;"", TEXT('.10 (mês 07~12)'!$D798, "dddd"),"")</f>
        <v/>
      </c>
    </row>
    <row r="755" spans="1:4" x14ac:dyDescent="0.25">
      <c r="A755" t="str">
        <f>IF('.9 (mês 01~06)'!$A755&lt;&gt;"", TEXT('.9 (mês 01~06)'!$D755, "dddd"),"")</f>
        <v/>
      </c>
      <c r="B755" t="str">
        <f>IF('Ocorrências .9'!$A799&lt;&gt;"", TEXT('Ocorrências .9'!$E799, "dddd"),"")</f>
        <v/>
      </c>
      <c r="C755" t="str">
        <f>IF('.10 (mês 01~06)'!$A755&lt;&gt;"", TEXT('.10 (mês 01~06)'!$D755, "dddd"),"")</f>
        <v/>
      </c>
      <c r="D755" t="str">
        <f>IF('.10 (mês 07~12)'!$A799&lt;&gt;"", TEXT('.10 (mês 07~12)'!$D799, "dddd"),"")</f>
        <v/>
      </c>
    </row>
    <row r="756" spans="1:4" x14ac:dyDescent="0.25">
      <c r="A756" t="str">
        <f>IF('.9 (mês 01~06)'!$A756&lt;&gt;"", TEXT('.9 (mês 01~06)'!$D756, "dddd"),"")</f>
        <v/>
      </c>
      <c r="B756" t="str">
        <f>IF('Ocorrências .9'!$A800&lt;&gt;"", TEXT('Ocorrências .9'!$E800, "dddd"),"")</f>
        <v/>
      </c>
      <c r="C756" t="str">
        <f>IF('.10 (mês 01~06)'!$A756&lt;&gt;"", TEXT('.10 (mês 01~06)'!$D756, "dddd"),"")</f>
        <v/>
      </c>
      <c r="D756" t="str">
        <f>IF('.10 (mês 07~12)'!$A800&lt;&gt;"", TEXT('.10 (mês 07~12)'!$D800, "dddd"),"")</f>
        <v/>
      </c>
    </row>
    <row r="757" spans="1:4" x14ac:dyDescent="0.25">
      <c r="A757" t="str">
        <f>IF('.9 (mês 01~06)'!$A757&lt;&gt;"", TEXT('.9 (mês 01~06)'!$D757, "dddd"),"")</f>
        <v/>
      </c>
      <c r="B757" t="str">
        <f>IF('Ocorrências .9'!$A801&lt;&gt;"", TEXT('Ocorrências .9'!$E801, "dddd"),"")</f>
        <v/>
      </c>
      <c r="C757" t="str">
        <f>IF('.10 (mês 01~06)'!$A757&lt;&gt;"", TEXT('.10 (mês 01~06)'!$D757, "dddd"),"")</f>
        <v/>
      </c>
      <c r="D757" t="str">
        <f>IF('.10 (mês 07~12)'!$A801&lt;&gt;"", TEXT('.10 (mês 07~12)'!$D801, "dddd"),"")</f>
        <v/>
      </c>
    </row>
    <row r="758" spans="1:4" x14ac:dyDescent="0.25">
      <c r="A758" t="str">
        <f>IF('.9 (mês 01~06)'!$A758&lt;&gt;"", TEXT('.9 (mês 01~06)'!$D758, "dddd"),"")</f>
        <v/>
      </c>
      <c r="B758" t="str">
        <f>IF('Ocorrências .9'!$A802&lt;&gt;"", TEXT('Ocorrências .9'!$E802, "dddd"),"")</f>
        <v/>
      </c>
      <c r="C758" t="str">
        <f>IF('.10 (mês 01~06)'!$A758&lt;&gt;"", TEXT('.10 (mês 01~06)'!$D758, "dddd"),"")</f>
        <v/>
      </c>
      <c r="D758" t="str">
        <f>IF('.10 (mês 07~12)'!$A802&lt;&gt;"", TEXT('.10 (mês 07~12)'!$D802, "dddd"),"")</f>
        <v/>
      </c>
    </row>
    <row r="759" spans="1:4" x14ac:dyDescent="0.25">
      <c r="A759" t="str">
        <f>IF('.9 (mês 01~06)'!$A759&lt;&gt;"", TEXT('.9 (mês 01~06)'!$D759, "dddd"),"")</f>
        <v/>
      </c>
      <c r="B759" t="str">
        <f>IF('Ocorrências .9'!$A803&lt;&gt;"", TEXT('Ocorrências .9'!$E803, "dddd"),"")</f>
        <v/>
      </c>
      <c r="C759" t="str">
        <f>IF('.10 (mês 01~06)'!$A759&lt;&gt;"", TEXT('.10 (mês 01~06)'!$D759, "dddd"),"")</f>
        <v/>
      </c>
      <c r="D759" t="str">
        <f>IF('.10 (mês 07~12)'!$A803&lt;&gt;"", TEXT('.10 (mês 07~12)'!$D803, "dddd"),"")</f>
        <v/>
      </c>
    </row>
    <row r="760" spans="1:4" x14ac:dyDescent="0.25">
      <c r="A760" t="str">
        <f>IF('.9 (mês 01~06)'!$A760&lt;&gt;"", TEXT('.9 (mês 01~06)'!$D760, "dddd"),"")</f>
        <v/>
      </c>
      <c r="B760" t="str">
        <f>IF('Ocorrências .9'!$A804&lt;&gt;"", TEXT('Ocorrências .9'!$E804, "dddd"),"")</f>
        <v/>
      </c>
      <c r="C760" t="str">
        <f>IF('.10 (mês 01~06)'!$A760&lt;&gt;"", TEXT('.10 (mês 01~06)'!$D760, "dddd"),"")</f>
        <v/>
      </c>
      <c r="D760" t="str">
        <f>IF('.10 (mês 07~12)'!$A804&lt;&gt;"", TEXT('.10 (mês 07~12)'!$D804, "dddd"),"")</f>
        <v/>
      </c>
    </row>
    <row r="761" spans="1:4" x14ac:dyDescent="0.25">
      <c r="A761" t="str">
        <f>IF('.9 (mês 01~06)'!$A761&lt;&gt;"", TEXT('.9 (mês 01~06)'!$D761, "dddd"),"")</f>
        <v/>
      </c>
      <c r="B761" t="str">
        <f>IF('Ocorrências .9'!$A805&lt;&gt;"", TEXT('Ocorrências .9'!$E805, "dddd"),"")</f>
        <v/>
      </c>
      <c r="C761" t="str">
        <f>IF('.10 (mês 01~06)'!$A761&lt;&gt;"", TEXT('.10 (mês 01~06)'!$D761, "dddd"),"")</f>
        <v/>
      </c>
      <c r="D761" t="str">
        <f>IF('.10 (mês 07~12)'!$A805&lt;&gt;"", TEXT('.10 (mês 07~12)'!$D805, "dddd"),"")</f>
        <v/>
      </c>
    </row>
    <row r="762" spans="1:4" x14ac:dyDescent="0.25">
      <c r="A762" t="str">
        <f>IF('.9 (mês 01~06)'!$A762&lt;&gt;"", TEXT('.9 (mês 01~06)'!$D762, "dddd"),"")</f>
        <v/>
      </c>
      <c r="B762" t="str">
        <f>IF('Ocorrências .9'!$A806&lt;&gt;"", TEXT('Ocorrências .9'!$E806, "dddd"),"")</f>
        <v/>
      </c>
      <c r="C762" t="str">
        <f>IF('.10 (mês 01~06)'!$A762&lt;&gt;"", TEXT('.10 (mês 01~06)'!$D762, "dddd"),"")</f>
        <v/>
      </c>
      <c r="D762" t="str">
        <f>IF('.10 (mês 07~12)'!$A806&lt;&gt;"", TEXT('.10 (mês 07~12)'!$D806, "dddd"),"")</f>
        <v/>
      </c>
    </row>
    <row r="763" spans="1:4" x14ac:dyDescent="0.25">
      <c r="A763" t="str">
        <f>IF('.9 (mês 01~06)'!$A763&lt;&gt;"", TEXT('.9 (mês 01~06)'!$D763, "dddd"),"")</f>
        <v/>
      </c>
      <c r="B763" t="str">
        <f>IF('Ocorrências .9'!$A807&lt;&gt;"", TEXT('Ocorrências .9'!$E807, "dddd"),"")</f>
        <v/>
      </c>
      <c r="C763" t="str">
        <f>IF('.10 (mês 01~06)'!$A763&lt;&gt;"", TEXT('.10 (mês 01~06)'!$D763, "dddd"),"")</f>
        <v/>
      </c>
      <c r="D763" t="str">
        <f>IF('.10 (mês 07~12)'!$A807&lt;&gt;"", TEXT('.10 (mês 07~12)'!$D807, "dddd"),"")</f>
        <v/>
      </c>
    </row>
    <row r="764" spans="1:4" x14ac:dyDescent="0.25">
      <c r="A764" t="str">
        <f>IF('.9 (mês 01~06)'!$A764&lt;&gt;"", TEXT('.9 (mês 01~06)'!$D764, "dddd"),"")</f>
        <v/>
      </c>
      <c r="B764" t="str">
        <f>IF('Ocorrências .9'!$A808&lt;&gt;"", TEXT('Ocorrências .9'!$E808, "dddd"),"")</f>
        <v/>
      </c>
      <c r="C764" t="str">
        <f>IF('.10 (mês 01~06)'!$A764&lt;&gt;"", TEXT('.10 (mês 01~06)'!$D764, "dddd"),"")</f>
        <v/>
      </c>
      <c r="D764" t="str">
        <f>IF('.10 (mês 07~12)'!$A808&lt;&gt;"", TEXT('.10 (mês 07~12)'!$D808, "dddd"),"")</f>
        <v/>
      </c>
    </row>
    <row r="765" spans="1:4" x14ac:dyDescent="0.25">
      <c r="A765" t="str">
        <f>IF('.9 (mês 01~06)'!$A765&lt;&gt;"", TEXT('.9 (mês 01~06)'!$D765, "dddd"),"")</f>
        <v/>
      </c>
      <c r="B765" t="str">
        <f>IF('Ocorrências .9'!$A809&lt;&gt;"", TEXT('Ocorrências .9'!$E809, "dddd"),"")</f>
        <v/>
      </c>
      <c r="C765" t="str">
        <f>IF('.10 (mês 01~06)'!$A765&lt;&gt;"", TEXT('.10 (mês 01~06)'!$D765, "dddd"),"")</f>
        <v/>
      </c>
      <c r="D765" t="str">
        <f>IF('.10 (mês 07~12)'!$A809&lt;&gt;"", TEXT('.10 (mês 07~12)'!$D809, "dddd"),"")</f>
        <v/>
      </c>
    </row>
    <row r="766" spans="1:4" x14ac:dyDescent="0.25">
      <c r="A766" t="str">
        <f>IF('.9 (mês 01~06)'!$A766&lt;&gt;"", TEXT('.9 (mês 01~06)'!$D766, "dddd"),"")</f>
        <v/>
      </c>
      <c r="B766" t="str">
        <f>IF('Ocorrências .9'!$A810&lt;&gt;"", TEXT('Ocorrências .9'!$E810, "dddd"),"")</f>
        <v/>
      </c>
      <c r="C766" t="str">
        <f>IF('.10 (mês 01~06)'!$A766&lt;&gt;"", TEXT('.10 (mês 01~06)'!$D766, "dddd"),"")</f>
        <v/>
      </c>
      <c r="D766" t="str">
        <f>IF('.10 (mês 07~12)'!$A810&lt;&gt;"", TEXT('.10 (mês 07~12)'!$D810, "dddd"),"")</f>
        <v/>
      </c>
    </row>
    <row r="767" spans="1:4" x14ac:dyDescent="0.25">
      <c r="A767" t="str">
        <f>IF('.9 (mês 01~06)'!$A767&lt;&gt;"", TEXT('.9 (mês 01~06)'!$D767, "dddd"),"")</f>
        <v/>
      </c>
      <c r="B767" t="str">
        <f>IF('Ocorrências .9'!$A811&lt;&gt;"", TEXT('Ocorrências .9'!$E811, "dddd"),"")</f>
        <v/>
      </c>
      <c r="C767" t="str">
        <f>IF('.10 (mês 01~06)'!$A767&lt;&gt;"", TEXT('.10 (mês 01~06)'!$D767, "dddd"),"")</f>
        <v/>
      </c>
      <c r="D767" t="str">
        <f>IF('.10 (mês 07~12)'!$A811&lt;&gt;"", TEXT('.10 (mês 07~12)'!$D811, "dddd"),"")</f>
        <v/>
      </c>
    </row>
    <row r="768" spans="1:4" x14ac:dyDescent="0.25">
      <c r="A768" t="str">
        <f>IF('.9 (mês 01~06)'!$A768&lt;&gt;"", TEXT('.9 (mês 01~06)'!$D768, "dddd"),"")</f>
        <v/>
      </c>
      <c r="B768" t="str">
        <f>IF('Ocorrências .9'!$A812&lt;&gt;"", TEXT('Ocorrências .9'!$E812, "dddd"),"")</f>
        <v/>
      </c>
      <c r="C768" t="str">
        <f>IF('.10 (mês 01~06)'!$A768&lt;&gt;"", TEXT('.10 (mês 01~06)'!$D768, "dddd"),"")</f>
        <v/>
      </c>
      <c r="D768" t="str">
        <f>IF('.10 (mês 07~12)'!$A812&lt;&gt;"", TEXT('.10 (mês 07~12)'!$D812, "dddd"),"")</f>
        <v/>
      </c>
    </row>
    <row r="769" spans="1:4" x14ac:dyDescent="0.25">
      <c r="A769" t="str">
        <f>IF('.9 (mês 01~06)'!$A769&lt;&gt;"", TEXT('.9 (mês 01~06)'!$D769, "dddd"),"")</f>
        <v/>
      </c>
      <c r="B769" t="str">
        <f>IF('Ocorrências .9'!$A813&lt;&gt;"", TEXT('Ocorrências .9'!$E813, "dddd"),"")</f>
        <v/>
      </c>
      <c r="C769" t="str">
        <f>IF('.10 (mês 01~06)'!$A769&lt;&gt;"", TEXT('.10 (mês 01~06)'!$D769, "dddd"),"")</f>
        <v/>
      </c>
      <c r="D769" t="str">
        <f>IF('.10 (mês 07~12)'!$A813&lt;&gt;"", TEXT('.10 (mês 07~12)'!$D813, "dddd"),"")</f>
        <v/>
      </c>
    </row>
    <row r="770" spans="1:4" x14ac:dyDescent="0.25">
      <c r="A770" t="str">
        <f>IF('.9 (mês 01~06)'!$A770&lt;&gt;"", TEXT('.9 (mês 01~06)'!$D770, "dddd"),"")</f>
        <v/>
      </c>
      <c r="B770" t="str">
        <f>IF('Ocorrências .9'!$A814&lt;&gt;"", TEXT('Ocorrências .9'!$E814, "dddd"),"")</f>
        <v/>
      </c>
      <c r="C770" t="str">
        <f>IF('.10 (mês 01~06)'!$A770&lt;&gt;"", TEXT('.10 (mês 01~06)'!$D770, "dddd"),"")</f>
        <v/>
      </c>
      <c r="D770" t="str">
        <f>IF('.10 (mês 07~12)'!$A814&lt;&gt;"", TEXT('.10 (mês 07~12)'!$D814, "dddd"),"")</f>
        <v/>
      </c>
    </row>
    <row r="771" spans="1:4" x14ac:dyDescent="0.25">
      <c r="A771" t="str">
        <f>IF('.9 (mês 01~06)'!$A771&lt;&gt;"", TEXT('.9 (mês 01~06)'!$D771, "dddd"),"")</f>
        <v/>
      </c>
      <c r="B771" t="str">
        <f>IF('Ocorrências .9'!$A815&lt;&gt;"", TEXT('Ocorrências .9'!$E815, "dddd"),"")</f>
        <v/>
      </c>
      <c r="C771" t="str">
        <f>IF('.10 (mês 01~06)'!$A771&lt;&gt;"", TEXT('.10 (mês 01~06)'!$D771, "dddd"),"")</f>
        <v/>
      </c>
      <c r="D771" t="str">
        <f>IF('.10 (mês 07~12)'!$A815&lt;&gt;"", TEXT('.10 (mês 07~12)'!$D815, "dddd"),"")</f>
        <v/>
      </c>
    </row>
    <row r="772" spans="1:4" x14ac:dyDescent="0.25">
      <c r="A772" t="str">
        <f>IF('.9 (mês 01~06)'!$A772&lt;&gt;"", TEXT('.9 (mês 01~06)'!$D772, "dddd"),"")</f>
        <v/>
      </c>
      <c r="B772" t="str">
        <f>IF('Ocorrências .9'!$A816&lt;&gt;"", TEXT('Ocorrências .9'!$E816, "dddd"),"")</f>
        <v/>
      </c>
      <c r="C772" t="str">
        <f>IF('.10 (mês 01~06)'!$A772&lt;&gt;"", TEXT('.10 (mês 01~06)'!$D772, "dddd"),"")</f>
        <v/>
      </c>
      <c r="D772" t="str">
        <f>IF('.10 (mês 07~12)'!$A816&lt;&gt;"", TEXT('.10 (mês 07~12)'!$D816, "dddd"),"")</f>
        <v/>
      </c>
    </row>
    <row r="773" spans="1:4" x14ac:dyDescent="0.25">
      <c r="A773" t="str">
        <f>IF('.9 (mês 01~06)'!$A773&lt;&gt;"", TEXT('.9 (mês 01~06)'!$D773, "dddd"),"")</f>
        <v/>
      </c>
      <c r="B773" t="str">
        <f>IF('Ocorrências .9'!$A817&lt;&gt;"", TEXT('Ocorrências .9'!$E817, "dddd"),"")</f>
        <v/>
      </c>
      <c r="C773" t="str">
        <f>IF('.10 (mês 01~06)'!$A773&lt;&gt;"", TEXT('.10 (mês 01~06)'!$D773, "dddd"),"")</f>
        <v/>
      </c>
      <c r="D773" t="str">
        <f>IF('.10 (mês 07~12)'!$A817&lt;&gt;"", TEXT('.10 (mês 07~12)'!$D817, "dddd"),"")</f>
        <v/>
      </c>
    </row>
    <row r="774" spans="1:4" x14ac:dyDescent="0.25">
      <c r="A774" t="str">
        <f>IF('.9 (mês 01~06)'!$A774&lt;&gt;"", TEXT('.9 (mês 01~06)'!$D774, "dddd"),"")</f>
        <v/>
      </c>
      <c r="B774" t="str">
        <f>IF('Ocorrências .9'!$A818&lt;&gt;"", TEXT('Ocorrências .9'!$E818, "dddd"),"")</f>
        <v/>
      </c>
      <c r="C774" t="str">
        <f>IF('.10 (mês 01~06)'!$A774&lt;&gt;"", TEXT('.10 (mês 01~06)'!$D774, "dddd"),"")</f>
        <v/>
      </c>
      <c r="D774" t="str">
        <f>IF('.10 (mês 07~12)'!$A818&lt;&gt;"", TEXT('.10 (mês 07~12)'!$D818, "dddd"),"")</f>
        <v/>
      </c>
    </row>
    <row r="775" spans="1:4" x14ac:dyDescent="0.25">
      <c r="A775" t="str">
        <f>IF('.9 (mês 01~06)'!$A775&lt;&gt;"", TEXT('.9 (mês 01~06)'!$D775, "dddd"),"")</f>
        <v/>
      </c>
      <c r="B775" t="str">
        <f>IF('Ocorrências .9'!$A819&lt;&gt;"", TEXT('Ocorrências .9'!$E819, "dddd"),"")</f>
        <v/>
      </c>
      <c r="C775" t="str">
        <f>IF('.10 (mês 01~06)'!$A775&lt;&gt;"", TEXT('.10 (mês 01~06)'!$D775, "dddd"),"")</f>
        <v/>
      </c>
      <c r="D775" t="str">
        <f>IF('.10 (mês 07~12)'!$A819&lt;&gt;"", TEXT('.10 (mês 07~12)'!$D819, "dddd"),"")</f>
        <v/>
      </c>
    </row>
    <row r="776" spans="1:4" x14ac:dyDescent="0.25">
      <c r="A776" t="str">
        <f>IF('.9 (mês 01~06)'!$A776&lt;&gt;"", TEXT('.9 (mês 01~06)'!$D776, "dddd"),"")</f>
        <v/>
      </c>
      <c r="B776" t="str">
        <f>IF('Ocorrências .9'!$A820&lt;&gt;"", TEXT('Ocorrências .9'!$E820, "dddd"),"")</f>
        <v/>
      </c>
      <c r="C776" t="str">
        <f>IF('.10 (mês 01~06)'!$A776&lt;&gt;"", TEXT('.10 (mês 01~06)'!$D776, "dddd"),"")</f>
        <v/>
      </c>
      <c r="D776" t="str">
        <f>IF('.10 (mês 07~12)'!$A820&lt;&gt;"", TEXT('.10 (mês 07~12)'!$D820, "dddd"),"")</f>
        <v/>
      </c>
    </row>
    <row r="777" spans="1:4" x14ac:dyDescent="0.25">
      <c r="A777" t="str">
        <f>IF('.9 (mês 01~06)'!$A777&lt;&gt;"", TEXT('.9 (mês 01~06)'!$D777, "dddd"),"")</f>
        <v/>
      </c>
      <c r="B777" t="str">
        <f>IF('Ocorrências .9'!$A821&lt;&gt;"", TEXT('Ocorrências .9'!$E821, "dddd"),"")</f>
        <v/>
      </c>
      <c r="C777" t="str">
        <f>IF('.10 (mês 01~06)'!$A777&lt;&gt;"", TEXT('.10 (mês 01~06)'!$D777, "dddd"),"")</f>
        <v/>
      </c>
      <c r="D777" t="str">
        <f>IF('.10 (mês 07~12)'!$A821&lt;&gt;"", TEXT('.10 (mês 07~12)'!$D821, "dddd"),"")</f>
        <v/>
      </c>
    </row>
    <row r="778" spans="1:4" x14ac:dyDescent="0.25">
      <c r="A778" t="str">
        <f>IF('.9 (mês 01~06)'!$A778&lt;&gt;"", TEXT('.9 (mês 01~06)'!$D778, "dddd"),"")</f>
        <v/>
      </c>
      <c r="B778" t="str">
        <f>IF('Ocorrências .9'!$A822&lt;&gt;"", TEXT('Ocorrências .9'!$E822, "dddd"),"")</f>
        <v/>
      </c>
      <c r="C778" t="str">
        <f>IF('.10 (mês 01~06)'!$A778&lt;&gt;"", TEXT('.10 (mês 01~06)'!$D778, "dddd"),"")</f>
        <v/>
      </c>
      <c r="D778" t="str">
        <f>IF('.10 (mês 07~12)'!$A822&lt;&gt;"", TEXT('.10 (mês 07~12)'!$D822, "dddd"),"")</f>
        <v/>
      </c>
    </row>
    <row r="779" spans="1:4" x14ac:dyDescent="0.25">
      <c r="A779" t="str">
        <f>IF('.9 (mês 01~06)'!$A779&lt;&gt;"", TEXT('.9 (mês 01~06)'!$D779, "dddd"),"")</f>
        <v/>
      </c>
      <c r="B779" t="str">
        <f>IF('Ocorrências .9'!$A823&lt;&gt;"", TEXT('Ocorrências .9'!$E823, "dddd"),"")</f>
        <v/>
      </c>
      <c r="C779" t="str">
        <f>IF('.10 (mês 01~06)'!$A779&lt;&gt;"", TEXT('.10 (mês 01~06)'!$D779, "dddd"),"")</f>
        <v/>
      </c>
      <c r="D779" t="str">
        <f>IF('.10 (mês 07~12)'!$A823&lt;&gt;"", TEXT('.10 (mês 07~12)'!$D823, "dddd"),"")</f>
        <v/>
      </c>
    </row>
    <row r="780" spans="1:4" x14ac:dyDescent="0.25">
      <c r="A780" t="str">
        <f>IF('.9 (mês 01~06)'!$A780&lt;&gt;"", TEXT('.9 (mês 01~06)'!$D780, "dddd"),"")</f>
        <v/>
      </c>
      <c r="B780" t="str">
        <f>IF('Ocorrências .9'!$A824&lt;&gt;"", TEXT('Ocorrências .9'!$E824, "dddd"),"")</f>
        <v/>
      </c>
      <c r="C780" t="str">
        <f>IF('.10 (mês 01~06)'!$A780&lt;&gt;"", TEXT('.10 (mês 01~06)'!$D780, "dddd"),"")</f>
        <v/>
      </c>
      <c r="D780" t="str">
        <f>IF('.10 (mês 07~12)'!$A824&lt;&gt;"", TEXT('.10 (mês 07~12)'!$D824, "dddd"),"")</f>
        <v/>
      </c>
    </row>
    <row r="781" spans="1:4" x14ac:dyDescent="0.25">
      <c r="A781" t="str">
        <f>IF('.9 (mês 01~06)'!$A781&lt;&gt;"", TEXT('.9 (mês 01~06)'!$D781, "dddd"),"")</f>
        <v/>
      </c>
      <c r="B781" t="str">
        <f>IF('Ocorrências .9'!$A825&lt;&gt;"", TEXT('Ocorrências .9'!$E825, "dddd"),"")</f>
        <v/>
      </c>
      <c r="C781" t="str">
        <f>IF('.10 (mês 01~06)'!$A781&lt;&gt;"", TEXT('.10 (mês 01~06)'!$D781, "dddd"),"")</f>
        <v/>
      </c>
      <c r="D781" t="str">
        <f>IF('.10 (mês 07~12)'!$A825&lt;&gt;"", TEXT('.10 (mês 07~12)'!$D825, "dddd"),"")</f>
        <v/>
      </c>
    </row>
    <row r="782" spans="1:4" x14ac:dyDescent="0.25">
      <c r="A782" t="str">
        <f>IF('.9 (mês 01~06)'!$A782&lt;&gt;"", TEXT('.9 (mês 01~06)'!$D782, "dddd"),"")</f>
        <v/>
      </c>
      <c r="B782" t="str">
        <f>IF('Ocorrências .9'!$A826&lt;&gt;"", TEXT('Ocorrências .9'!$E826, "dddd"),"")</f>
        <v/>
      </c>
      <c r="C782" t="str">
        <f>IF('.10 (mês 01~06)'!$A782&lt;&gt;"", TEXT('.10 (mês 01~06)'!$D782, "dddd"),"")</f>
        <v/>
      </c>
      <c r="D782" t="str">
        <f>IF('.10 (mês 07~12)'!$A826&lt;&gt;"", TEXT('.10 (mês 07~12)'!$D826, "dddd"),"")</f>
        <v/>
      </c>
    </row>
    <row r="783" spans="1:4" x14ac:dyDescent="0.25">
      <c r="A783" t="str">
        <f>IF('.9 (mês 01~06)'!$A783&lt;&gt;"", TEXT('.9 (mês 01~06)'!$D783, "dddd"),"")</f>
        <v/>
      </c>
      <c r="B783" t="str">
        <f>IF('Ocorrências .9'!$A827&lt;&gt;"", TEXT('Ocorrências .9'!$E827, "dddd"),"")</f>
        <v/>
      </c>
      <c r="C783" t="str">
        <f>IF('.10 (mês 01~06)'!$A783&lt;&gt;"", TEXT('.10 (mês 01~06)'!$D783, "dddd"),"")</f>
        <v/>
      </c>
      <c r="D783" t="str">
        <f>IF('.10 (mês 07~12)'!$A827&lt;&gt;"", TEXT('.10 (mês 07~12)'!$D827, "dddd"),"")</f>
        <v/>
      </c>
    </row>
    <row r="784" spans="1:4" x14ac:dyDescent="0.25">
      <c r="A784" t="str">
        <f>IF('.9 (mês 01~06)'!$A784&lt;&gt;"", TEXT('.9 (mês 01~06)'!$D784, "dddd"),"")</f>
        <v/>
      </c>
      <c r="B784" t="str">
        <f>IF('Ocorrências .9'!$A828&lt;&gt;"", TEXT('Ocorrências .9'!$E828, "dddd"),"")</f>
        <v/>
      </c>
      <c r="C784" t="str">
        <f>IF('.10 (mês 01~06)'!$A784&lt;&gt;"", TEXT('.10 (mês 01~06)'!$D784, "dddd"),"")</f>
        <v/>
      </c>
      <c r="D784" t="str">
        <f>IF('.10 (mês 07~12)'!$A828&lt;&gt;"", TEXT('.10 (mês 07~12)'!$D828, "dddd"),"")</f>
        <v/>
      </c>
    </row>
    <row r="785" spans="1:4" x14ac:dyDescent="0.25">
      <c r="A785" t="str">
        <f>IF('.9 (mês 01~06)'!$A785&lt;&gt;"", TEXT('.9 (mês 01~06)'!$D785, "dddd"),"")</f>
        <v/>
      </c>
      <c r="B785" t="str">
        <f>IF('Ocorrências .9'!$A829&lt;&gt;"", TEXT('Ocorrências .9'!$E829, "dddd"),"")</f>
        <v/>
      </c>
      <c r="C785" t="str">
        <f>IF('.10 (mês 01~06)'!$A785&lt;&gt;"", TEXT('.10 (mês 01~06)'!$D785, "dddd"),"")</f>
        <v/>
      </c>
      <c r="D785" t="str">
        <f>IF('.10 (mês 07~12)'!$A829&lt;&gt;"", TEXT('.10 (mês 07~12)'!$D829, "dddd"),"")</f>
        <v/>
      </c>
    </row>
    <row r="786" spans="1:4" x14ac:dyDescent="0.25">
      <c r="A786" t="str">
        <f>IF('.9 (mês 01~06)'!$A786&lt;&gt;"", TEXT('.9 (mês 01~06)'!$D786, "dddd"),"")</f>
        <v/>
      </c>
      <c r="B786" t="str">
        <f>IF('Ocorrências .9'!$A830&lt;&gt;"", TEXT('Ocorrências .9'!$E830, "dddd"),"")</f>
        <v/>
      </c>
      <c r="C786" t="str">
        <f>IF('.10 (mês 01~06)'!$A786&lt;&gt;"", TEXT('.10 (mês 01~06)'!$D786, "dddd"),"")</f>
        <v/>
      </c>
      <c r="D786" t="str">
        <f>IF('.10 (mês 07~12)'!$A830&lt;&gt;"", TEXT('.10 (mês 07~12)'!$D830, "dddd"),"")</f>
        <v/>
      </c>
    </row>
    <row r="787" spans="1:4" x14ac:dyDescent="0.25">
      <c r="A787" t="str">
        <f>IF('.9 (mês 01~06)'!$A787&lt;&gt;"", TEXT('.9 (mês 01~06)'!$D787, "dddd"),"")</f>
        <v/>
      </c>
      <c r="B787" t="str">
        <f>IF('Ocorrências .9'!$A831&lt;&gt;"", TEXT('Ocorrências .9'!$E831, "dddd"),"")</f>
        <v/>
      </c>
      <c r="C787" t="str">
        <f>IF('.10 (mês 01~06)'!$A787&lt;&gt;"", TEXT('.10 (mês 01~06)'!$D787, "dddd"),"")</f>
        <v/>
      </c>
      <c r="D787" t="str">
        <f>IF('.10 (mês 07~12)'!$A831&lt;&gt;"", TEXT('.10 (mês 07~12)'!$D831, "dddd"),"")</f>
        <v/>
      </c>
    </row>
    <row r="788" spans="1:4" x14ac:dyDescent="0.25">
      <c r="A788" t="str">
        <f>IF('.9 (mês 01~06)'!$A788&lt;&gt;"", TEXT('.9 (mês 01~06)'!$D788, "dddd"),"")</f>
        <v/>
      </c>
      <c r="B788" t="str">
        <f>IF('Ocorrências .9'!$A832&lt;&gt;"", TEXT('Ocorrências .9'!$E832, "dddd"),"")</f>
        <v/>
      </c>
      <c r="C788" t="str">
        <f>IF('.10 (mês 01~06)'!$A788&lt;&gt;"", TEXT('.10 (mês 01~06)'!$D788, "dddd"),"")</f>
        <v/>
      </c>
      <c r="D788" t="str">
        <f>IF('.10 (mês 07~12)'!$A832&lt;&gt;"", TEXT('.10 (mês 07~12)'!$D832, "dddd"),"")</f>
        <v/>
      </c>
    </row>
    <row r="789" spans="1:4" x14ac:dyDescent="0.25">
      <c r="A789" t="str">
        <f>IF('.9 (mês 01~06)'!$A789&lt;&gt;"", TEXT('.9 (mês 01~06)'!$D789, "dddd"),"")</f>
        <v/>
      </c>
      <c r="B789" t="str">
        <f>IF('Ocorrências .9'!$A833&lt;&gt;"", TEXT('Ocorrências .9'!$E833, "dddd"),"")</f>
        <v/>
      </c>
      <c r="C789" t="str">
        <f>IF('.10 (mês 01~06)'!$A789&lt;&gt;"", TEXT('.10 (mês 01~06)'!$D789, "dddd"),"")</f>
        <v/>
      </c>
      <c r="D789" t="str">
        <f>IF('.10 (mês 07~12)'!$A833&lt;&gt;"", TEXT('.10 (mês 07~12)'!$D833, "dddd"),"")</f>
        <v/>
      </c>
    </row>
    <row r="790" spans="1:4" x14ac:dyDescent="0.25">
      <c r="A790" t="str">
        <f>IF('.9 (mês 01~06)'!$A790&lt;&gt;"", TEXT('.9 (mês 01~06)'!$D790, "dddd"),"")</f>
        <v/>
      </c>
      <c r="B790" t="str">
        <f>IF('Ocorrências .9'!$A834&lt;&gt;"", TEXT('Ocorrências .9'!$E834, "dddd"),"")</f>
        <v/>
      </c>
      <c r="C790" t="str">
        <f>IF('.10 (mês 01~06)'!$A790&lt;&gt;"", TEXT('.10 (mês 01~06)'!$D790, "dddd"),"")</f>
        <v/>
      </c>
      <c r="D790" t="str">
        <f>IF('.10 (mês 07~12)'!$A834&lt;&gt;"", TEXT('.10 (mês 07~12)'!$D834, "dddd"),"")</f>
        <v/>
      </c>
    </row>
    <row r="791" spans="1:4" x14ac:dyDescent="0.25">
      <c r="A791" t="str">
        <f>IF('.9 (mês 01~06)'!$A791&lt;&gt;"", TEXT('.9 (mês 01~06)'!$D791, "dddd"),"")</f>
        <v/>
      </c>
      <c r="B791" t="str">
        <f>IF('Ocorrências .9'!$A835&lt;&gt;"", TEXT('Ocorrências .9'!$E835, "dddd"),"")</f>
        <v/>
      </c>
      <c r="C791" t="str">
        <f>IF('.10 (mês 01~06)'!$A791&lt;&gt;"", TEXT('.10 (mês 01~06)'!$D791, "dddd"),"")</f>
        <v/>
      </c>
      <c r="D791" t="str">
        <f>IF('.10 (mês 07~12)'!$A835&lt;&gt;"", TEXT('.10 (mês 07~12)'!$D835, "dddd"),"")</f>
        <v/>
      </c>
    </row>
    <row r="792" spans="1:4" x14ac:dyDescent="0.25">
      <c r="A792" t="str">
        <f>IF('.9 (mês 01~06)'!$A792&lt;&gt;"", TEXT('.9 (mês 01~06)'!$D792, "dddd"),"")</f>
        <v/>
      </c>
      <c r="B792" t="str">
        <f>IF('Ocorrências .9'!$A836&lt;&gt;"", TEXT('Ocorrências .9'!$E836, "dddd"),"")</f>
        <v/>
      </c>
      <c r="C792" t="str">
        <f>IF('.10 (mês 01~06)'!$A792&lt;&gt;"", TEXT('.10 (mês 01~06)'!$D792, "dddd"),"")</f>
        <v/>
      </c>
      <c r="D792" t="str">
        <f>IF('.10 (mês 07~12)'!$A836&lt;&gt;"", TEXT('.10 (mês 07~12)'!$D836, "dddd"),"")</f>
        <v/>
      </c>
    </row>
    <row r="793" spans="1:4" x14ac:dyDescent="0.25">
      <c r="A793" t="str">
        <f>IF('.9 (mês 01~06)'!$A793&lt;&gt;"", TEXT('.9 (mês 01~06)'!$D793, "dddd"),"")</f>
        <v/>
      </c>
      <c r="B793" t="str">
        <f>IF('Ocorrências .9'!$A837&lt;&gt;"", TEXT('Ocorrências .9'!$E837, "dddd"),"")</f>
        <v/>
      </c>
      <c r="C793" t="str">
        <f>IF('.10 (mês 01~06)'!$A793&lt;&gt;"", TEXT('.10 (mês 01~06)'!$D793, "dddd"),"")</f>
        <v/>
      </c>
      <c r="D793" t="str">
        <f>IF('.10 (mês 07~12)'!$A837&lt;&gt;"", TEXT('.10 (mês 07~12)'!$D837, "dddd"),"")</f>
        <v/>
      </c>
    </row>
    <row r="794" spans="1:4" x14ac:dyDescent="0.25">
      <c r="A794" t="str">
        <f>IF('.9 (mês 01~06)'!$A794&lt;&gt;"", TEXT('.9 (mês 01~06)'!$D794, "dddd"),"")</f>
        <v/>
      </c>
      <c r="B794" t="str">
        <f>IF('Ocorrências .9'!$A838&lt;&gt;"", TEXT('Ocorrências .9'!$E838, "dddd"),"")</f>
        <v/>
      </c>
      <c r="C794" t="str">
        <f>IF('.10 (mês 01~06)'!$A794&lt;&gt;"", TEXT('.10 (mês 01~06)'!$D794, "dddd"),"")</f>
        <v/>
      </c>
      <c r="D794" t="str">
        <f>IF('.10 (mês 07~12)'!$A838&lt;&gt;"", TEXT('.10 (mês 07~12)'!$D838, "dddd"),"")</f>
        <v/>
      </c>
    </row>
    <row r="795" spans="1:4" x14ac:dyDescent="0.25">
      <c r="A795" t="str">
        <f>IF('.9 (mês 01~06)'!$A795&lt;&gt;"", TEXT('.9 (mês 01~06)'!$D795, "dddd"),"")</f>
        <v/>
      </c>
      <c r="B795" t="str">
        <f>IF('Ocorrências .9'!$A839&lt;&gt;"", TEXT('Ocorrências .9'!$E839, "dddd"),"")</f>
        <v/>
      </c>
      <c r="C795" t="str">
        <f>IF('.10 (mês 01~06)'!$A795&lt;&gt;"", TEXT('.10 (mês 01~06)'!$D795, "dddd"),"")</f>
        <v/>
      </c>
      <c r="D795" t="str">
        <f>IF('.10 (mês 07~12)'!$A839&lt;&gt;"", TEXT('.10 (mês 07~12)'!$D839, "dddd"),"")</f>
        <v/>
      </c>
    </row>
    <row r="796" spans="1:4" x14ac:dyDescent="0.25">
      <c r="A796" t="str">
        <f>IF('.9 (mês 01~06)'!$A796&lt;&gt;"", TEXT('.9 (mês 01~06)'!$D796, "dddd"),"")</f>
        <v/>
      </c>
      <c r="B796" t="str">
        <f>IF('Ocorrências .9'!$A840&lt;&gt;"", TEXT('Ocorrências .9'!$E840, "dddd"),"")</f>
        <v/>
      </c>
      <c r="C796" t="str">
        <f>IF('.10 (mês 01~06)'!$A796&lt;&gt;"", TEXT('.10 (mês 01~06)'!$D796, "dddd"),"")</f>
        <v/>
      </c>
      <c r="D796" t="str">
        <f>IF('.10 (mês 07~12)'!$A840&lt;&gt;"", TEXT('.10 (mês 07~12)'!$D840, "dddd"),"")</f>
        <v/>
      </c>
    </row>
    <row r="797" spans="1:4" x14ac:dyDescent="0.25">
      <c r="A797" t="str">
        <f>IF('.9 (mês 01~06)'!$A797&lt;&gt;"", TEXT('.9 (mês 01~06)'!$D797, "dddd"),"")</f>
        <v/>
      </c>
      <c r="B797" t="str">
        <f>IF('Ocorrências .9'!$A841&lt;&gt;"", TEXT('Ocorrências .9'!$E841, "dddd"),"")</f>
        <v/>
      </c>
      <c r="C797" t="str">
        <f>IF('.10 (mês 01~06)'!$A797&lt;&gt;"", TEXT('.10 (mês 01~06)'!$D797, "dddd"),"")</f>
        <v/>
      </c>
      <c r="D797" t="str">
        <f>IF('.10 (mês 07~12)'!$A841&lt;&gt;"", TEXT('.10 (mês 07~12)'!$D841, "dddd"),"")</f>
        <v/>
      </c>
    </row>
    <row r="798" spans="1:4" x14ac:dyDescent="0.25">
      <c r="A798" t="str">
        <f>IF('.9 (mês 01~06)'!$A798&lt;&gt;"", TEXT('.9 (mês 01~06)'!$D798, "dddd"),"")</f>
        <v/>
      </c>
      <c r="B798" t="str">
        <f>IF('Ocorrências .9'!$A842&lt;&gt;"", TEXT('Ocorrências .9'!$E842, "dddd"),"")</f>
        <v/>
      </c>
      <c r="C798" t="str">
        <f>IF('.10 (mês 01~06)'!$A798&lt;&gt;"", TEXT('.10 (mês 01~06)'!$D798, "dddd"),"")</f>
        <v/>
      </c>
      <c r="D798" t="str">
        <f>IF('.10 (mês 07~12)'!$A842&lt;&gt;"", TEXT('.10 (mês 07~12)'!$D842, "dddd"),"")</f>
        <v/>
      </c>
    </row>
    <row r="799" spans="1:4" x14ac:dyDescent="0.25">
      <c r="A799" t="str">
        <f>IF('.9 (mês 01~06)'!$A799&lt;&gt;"", TEXT('.9 (mês 01~06)'!$D799, "dddd"),"")</f>
        <v/>
      </c>
      <c r="B799" t="str">
        <f>IF('Ocorrências .9'!$A843&lt;&gt;"", TEXT('Ocorrências .9'!$E843, "dddd"),"")</f>
        <v/>
      </c>
      <c r="C799" t="str">
        <f>IF('.10 (mês 01~06)'!$A799&lt;&gt;"", TEXT('.10 (mês 01~06)'!$D799, "dddd"),"")</f>
        <v/>
      </c>
      <c r="D799" t="str">
        <f>IF('.10 (mês 07~12)'!$A843&lt;&gt;"", TEXT('.10 (mês 07~12)'!$D843, "dddd"),"")</f>
        <v/>
      </c>
    </row>
    <row r="800" spans="1:4" x14ac:dyDescent="0.25">
      <c r="A800" t="str">
        <f>IF('.9 (mês 01~06)'!$A800&lt;&gt;"", TEXT('.9 (mês 01~06)'!$D800, "dddd"),"")</f>
        <v/>
      </c>
      <c r="B800" t="str">
        <f>IF('Ocorrências .9'!$A844&lt;&gt;"", TEXT('Ocorrências .9'!$E844, "dddd"),"")</f>
        <v/>
      </c>
      <c r="C800" t="str">
        <f>IF('.10 (mês 01~06)'!$A800&lt;&gt;"", TEXT('.10 (mês 01~06)'!$D800, "dddd"),"")</f>
        <v/>
      </c>
      <c r="D800" t="str">
        <f>IF('.10 (mês 07~12)'!$A844&lt;&gt;"", TEXT('.10 (mês 07~12)'!$D844, "dddd"),"")</f>
        <v/>
      </c>
    </row>
    <row r="801" spans="1:4" x14ac:dyDescent="0.25">
      <c r="A801" t="str">
        <f>IF('.9 (mês 01~06)'!$A801&lt;&gt;"", TEXT('.9 (mês 01~06)'!$D801, "dddd"),"")</f>
        <v/>
      </c>
      <c r="B801" t="str">
        <f>IF('Ocorrências .9'!$A845&lt;&gt;"", TEXT('Ocorrências .9'!$E845, "dddd"),"")</f>
        <v/>
      </c>
      <c r="C801" t="str">
        <f>IF('.10 (mês 01~06)'!$A801&lt;&gt;"", TEXT('.10 (mês 01~06)'!$D801, "dddd"),"")</f>
        <v/>
      </c>
      <c r="D801" t="str">
        <f>IF('.10 (mês 07~12)'!$A845&lt;&gt;"", TEXT('.10 (mês 07~12)'!$D845, "dddd"),"")</f>
        <v/>
      </c>
    </row>
    <row r="802" spans="1:4" x14ac:dyDescent="0.25">
      <c r="A802" t="str">
        <f>IF('.9 (mês 01~06)'!$A802&lt;&gt;"", TEXT('.9 (mês 01~06)'!$D802, "dddd"),"")</f>
        <v/>
      </c>
      <c r="B802" t="str">
        <f>IF('Ocorrências .9'!$A846&lt;&gt;"", TEXT('Ocorrências .9'!$E846, "dddd"),"")</f>
        <v/>
      </c>
      <c r="C802" t="str">
        <f>IF('.10 (mês 01~06)'!$A802&lt;&gt;"", TEXT('.10 (mês 01~06)'!$D802, "dddd"),"")</f>
        <v/>
      </c>
      <c r="D802" t="str">
        <f>IF('.10 (mês 07~12)'!$A846&lt;&gt;"", TEXT('.10 (mês 07~12)'!$D846, "dddd"),"")</f>
        <v/>
      </c>
    </row>
    <row r="803" spans="1:4" x14ac:dyDescent="0.25">
      <c r="A803" t="str">
        <f>IF('.9 (mês 01~06)'!$A803&lt;&gt;"", TEXT('.9 (mês 01~06)'!$D803, "dddd"),"")</f>
        <v/>
      </c>
      <c r="B803" t="str">
        <f>IF('Ocorrências .9'!$A847&lt;&gt;"", TEXT('Ocorrências .9'!$E847, "dddd"),"")</f>
        <v/>
      </c>
      <c r="C803" t="str">
        <f>IF('.10 (mês 01~06)'!$A803&lt;&gt;"", TEXT('.10 (mês 01~06)'!$D803, "dddd"),"")</f>
        <v/>
      </c>
      <c r="D803" t="str">
        <f>IF('.10 (mês 07~12)'!$A847&lt;&gt;"", TEXT('.10 (mês 07~12)'!$D847, "dddd"),"")</f>
        <v/>
      </c>
    </row>
    <row r="804" spans="1:4" x14ac:dyDescent="0.25">
      <c r="A804" t="str">
        <f>IF('.9 (mês 01~06)'!$A804&lt;&gt;"", TEXT('.9 (mês 01~06)'!$D804, "dddd"),"")</f>
        <v/>
      </c>
      <c r="B804" t="str">
        <f>IF('Ocorrências .9'!$A848&lt;&gt;"", TEXT('Ocorrências .9'!$E848, "dddd"),"")</f>
        <v/>
      </c>
      <c r="C804" t="str">
        <f>IF('.10 (mês 01~06)'!$A804&lt;&gt;"", TEXT('.10 (mês 01~06)'!$D804, "dddd"),"")</f>
        <v/>
      </c>
      <c r="D804" t="str">
        <f>IF('.10 (mês 07~12)'!$A848&lt;&gt;"", TEXT('.10 (mês 07~12)'!$D848, "dddd"),"")</f>
        <v/>
      </c>
    </row>
    <row r="805" spans="1:4" x14ac:dyDescent="0.25">
      <c r="A805" t="str">
        <f>IF('.9 (mês 01~06)'!$A805&lt;&gt;"", TEXT('.9 (mês 01~06)'!$D805, "dddd"),"")</f>
        <v/>
      </c>
      <c r="B805" t="str">
        <f>IF('Ocorrências .9'!$A849&lt;&gt;"", TEXT('Ocorrências .9'!$E849, "dddd"),"")</f>
        <v/>
      </c>
      <c r="C805" t="str">
        <f>IF('.10 (mês 01~06)'!$A805&lt;&gt;"", TEXT('.10 (mês 01~06)'!$D805, "dddd"),"")</f>
        <v/>
      </c>
      <c r="D805" t="str">
        <f>IF('.10 (mês 07~12)'!$A849&lt;&gt;"", TEXT('.10 (mês 07~12)'!$D849, "dddd"),"")</f>
        <v/>
      </c>
    </row>
    <row r="806" spans="1:4" x14ac:dyDescent="0.25">
      <c r="A806" t="str">
        <f>IF('.9 (mês 01~06)'!$A806&lt;&gt;"", TEXT('.9 (mês 01~06)'!$D806, "dddd"),"")</f>
        <v/>
      </c>
      <c r="B806" t="str">
        <f>IF('Ocorrências .9'!$A850&lt;&gt;"", TEXT('Ocorrências .9'!$E850, "dddd"),"")</f>
        <v/>
      </c>
      <c r="C806" t="str">
        <f>IF('.10 (mês 01~06)'!$A806&lt;&gt;"", TEXT('.10 (mês 01~06)'!$D806, "dddd"),"")</f>
        <v/>
      </c>
      <c r="D806" t="str">
        <f>IF('.10 (mês 07~12)'!$A850&lt;&gt;"", TEXT('.10 (mês 07~12)'!$D850, "dddd"),"")</f>
        <v/>
      </c>
    </row>
    <row r="807" spans="1:4" x14ac:dyDescent="0.25">
      <c r="A807" t="str">
        <f>IF('.9 (mês 01~06)'!$A807&lt;&gt;"", TEXT('.9 (mês 01~06)'!$D807, "dddd"),"")</f>
        <v/>
      </c>
      <c r="B807" t="str">
        <f>IF('Ocorrências .9'!$A851&lt;&gt;"", TEXT('Ocorrências .9'!$E851, "dddd"),"")</f>
        <v/>
      </c>
      <c r="C807" t="str">
        <f>IF('.10 (mês 01~06)'!$A807&lt;&gt;"", TEXT('.10 (mês 01~06)'!$D807, "dddd"),"")</f>
        <v/>
      </c>
      <c r="D807" t="str">
        <f>IF('.10 (mês 07~12)'!$A851&lt;&gt;"", TEXT('.10 (mês 07~12)'!$D851, "dddd"),"")</f>
        <v/>
      </c>
    </row>
    <row r="808" spans="1:4" x14ac:dyDescent="0.25">
      <c r="A808" t="str">
        <f>IF('.9 (mês 01~06)'!$A808&lt;&gt;"", TEXT('.9 (mês 01~06)'!$D808, "dddd"),"")</f>
        <v/>
      </c>
      <c r="B808" t="str">
        <f>IF('Ocorrências .9'!$A852&lt;&gt;"", TEXT('Ocorrências .9'!$E852, "dddd"),"")</f>
        <v/>
      </c>
      <c r="C808" t="str">
        <f>IF('.10 (mês 01~06)'!$A808&lt;&gt;"", TEXT('.10 (mês 01~06)'!$D808, "dddd"),"")</f>
        <v/>
      </c>
      <c r="D808" t="str">
        <f>IF('.10 (mês 07~12)'!$A852&lt;&gt;"", TEXT('.10 (mês 07~12)'!$D852, "dddd"),"")</f>
        <v/>
      </c>
    </row>
    <row r="809" spans="1:4" x14ac:dyDescent="0.25">
      <c r="A809" t="str">
        <f>IF('.9 (mês 01~06)'!$A809&lt;&gt;"", TEXT('.9 (mês 01~06)'!$D809, "dddd"),"")</f>
        <v/>
      </c>
      <c r="B809" t="str">
        <f>IF('Ocorrências .9'!$A853&lt;&gt;"", TEXT('Ocorrências .9'!$E853, "dddd"),"")</f>
        <v/>
      </c>
      <c r="C809" t="str">
        <f>IF('.10 (mês 01~06)'!$A809&lt;&gt;"", TEXT('.10 (mês 01~06)'!$D809, "dddd"),"")</f>
        <v/>
      </c>
      <c r="D809" t="str">
        <f>IF('.10 (mês 07~12)'!$A853&lt;&gt;"", TEXT('.10 (mês 07~12)'!$D853, "dddd"),"")</f>
        <v/>
      </c>
    </row>
    <row r="810" spans="1:4" x14ac:dyDescent="0.25">
      <c r="A810" t="str">
        <f>IF('.9 (mês 01~06)'!$A810&lt;&gt;"", TEXT('.9 (mês 01~06)'!$D810, "dddd"),"")</f>
        <v/>
      </c>
      <c r="B810" t="str">
        <f>IF('Ocorrências .9'!$A854&lt;&gt;"", TEXT('Ocorrências .9'!$E854, "dddd"),"")</f>
        <v/>
      </c>
      <c r="C810" t="str">
        <f>IF('.10 (mês 01~06)'!$A810&lt;&gt;"", TEXT('.10 (mês 01~06)'!$D810, "dddd"),"")</f>
        <v/>
      </c>
      <c r="D810" t="str">
        <f>IF('.10 (mês 07~12)'!$A854&lt;&gt;"", TEXT('.10 (mês 07~12)'!$D854, "dddd"),"")</f>
        <v/>
      </c>
    </row>
    <row r="811" spans="1:4" x14ac:dyDescent="0.25">
      <c r="A811" t="str">
        <f>IF('.9 (mês 01~06)'!$A811&lt;&gt;"", TEXT('.9 (mês 01~06)'!$D811, "dddd"),"")</f>
        <v/>
      </c>
      <c r="B811" t="str">
        <f>IF('Ocorrências .9'!$A855&lt;&gt;"", TEXT('Ocorrências .9'!$E855, "dddd"),"")</f>
        <v/>
      </c>
      <c r="C811" t="str">
        <f>IF('.10 (mês 01~06)'!$A811&lt;&gt;"", TEXT('.10 (mês 01~06)'!$D811, "dddd"),"")</f>
        <v/>
      </c>
      <c r="D811" t="str">
        <f>IF('.10 (mês 07~12)'!$A855&lt;&gt;"", TEXT('.10 (mês 07~12)'!$D855, "dddd"),"")</f>
        <v/>
      </c>
    </row>
    <row r="812" spans="1:4" x14ac:dyDescent="0.25">
      <c r="A812" t="str">
        <f>IF('.9 (mês 01~06)'!$A812&lt;&gt;"", TEXT('.9 (mês 01~06)'!$D812, "dddd"),"")</f>
        <v/>
      </c>
      <c r="B812" t="str">
        <f>IF('Ocorrências .9'!$A856&lt;&gt;"", TEXT('Ocorrências .9'!$E856, "dddd"),"")</f>
        <v/>
      </c>
      <c r="C812" t="str">
        <f>IF('.10 (mês 01~06)'!$A812&lt;&gt;"", TEXT('.10 (mês 01~06)'!$D812, "dddd"),"")</f>
        <v/>
      </c>
      <c r="D812" t="str">
        <f>IF('.10 (mês 07~12)'!$A856&lt;&gt;"", TEXT('.10 (mês 07~12)'!$D856, "dddd"),"")</f>
        <v/>
      </c>
    </row>
    <row r="813" spans="1:4" x14ac:dyDescent="0.25">
      <c r="A813" t="str">
        <f>IF('.9 (mês 01~06)'!$A813&lt;&gt;"", TEXT('.9 (mês 01~06)'!$D813, "dddd"),"")</f>
        <v/>
      </c>
      <c r="B813" t="str">
        <f>IF('Ocorrências .9'!$A857&lt;&gt;"", TEXT('Ocorrências .9'!$E857, "dddd"),"")</f>
        <v/>
      </c>
      <c r="C813" t="str">
        <f>IF('.10 (mês 01~06)'!$A813&lt;&gt;"", TEXT('.10 (mês 01~06)'!$D813, "dddd"),"")</f>
        <v/>
      </c>
      <c r="D813" t="str">
        <f>IF('.10 (mês 07~12)'!$A857&lt;&gt;"", TEXT('.10 (mês 07~12)'!$D857, "dddd"),"")</f>
        <v/>
      </c>
    </row>
    <row r="814" spans="1:4" x14ac:dyDescent="0.25">
      <c r="A814" t="str">
        <f>IF('.9 (mês 01~06)'!$A814&lt;&gt;"", TEXT('.9 (mês 01~06)'!$D814, "dddd"),"")</f>
        <v/>
      </c>
      <c r="B814" t="str">
        <f>IF('Ocorrências .9'!$A858&lt;&gt;"", TEXT('Ocorrências .9'!$E858, "dddd"),"")</f>
        <v/>
      </c>
      <c r="C814" t="str">
        <f>IF('.10 (mês 01~06)'!$A814&lt;&gt;"", TEXT('.10 (mês 01~06)'!$D814, "dddd"),"")</f>
        <v/>
      </c>
      <c r="D814" t="str">
        <f>IF('.10 (mês 07~12)'!$A858&lt;&gt;"", TEXT('.10 (mês 07~12)'!$D858, "dddd"),"")</f>
        <v/>
      </c>
    </row>
    <row r="815" spans="1:4" x14ac:dyDescent="0.25">
      <c r="A815" t="str">
        <f>IF('.9 (mês 01~06)'!$A815&lt;&gt;"", TEXT('.9 (mês 01~06)'!$D815, "dddd"),"")</f>
        <v/>
      </c>
      <c r="B815" t="str">
        <f>IF('Ocorrências .9'!$A859&lt;&gt;"", TEXT('Ocorrências .9'!$E859, "dddd"),"")</f>
        <v/>
      </c>
      <c r="C815" t="str">
        <f>IF('.10 (mês 01~06)'!$A815&lt;&gt;"", TEXT('.10 (mês 01~06)'!$D815, "dddd"),"")</f>
        <v/>
      </c>
      <c r="D815" t="str">
        <f>IF('.10 (mês 07~12)'!$A859&lt;&gt;"", TEXT('.10 (mês 07~12)'!$D859, "dddd"),"")</f>
        <v/>
      </c>
    </row>
    <row r="816" spans="1:4" x14ac:dyDescent="0.25">
      <c r="A816" t="str">
        <f>IF('.9 (mês 01~06)'!$A816&lt;&gt;"", TEXT('.9 (mês 01~06)'!$D816, "dddd"),"")</f>
        <v/>
      </c>
      <c r="B816" t="str">
        <f>IF('Ocorrências .9'!$A860&lt;&gt;"", TEXT('Ocorrências .9'!$E860, "dddd"),"")</f>
        <v/>
      </c>
      <c r="C816" t="str">
        <f>IF('.10 (mês 01~06)'!$A816&lt;&gt;"", TEXT('.10 (mês 01~06)'!$D816, "dddd"),"")</f>
        <v/>
      </c>
      <c r="D816" t="str">
        <f>IF('.10 (mês 07~12)'!$A860&lt;&gt;"", TEXT('.10 (mês 07~12)'!$D860, "dddd"),"")</f>
        <v/>
      </c>
    </row>
    <row r="817" spans="1:4" x14ac:dyDescent="0.25">
      <c r="A817" t="str">
        <f>IF('.9 (mês 01~06)'!$A817&lt;&gt;"", TEXT('.9 (mês 01~06)'!$D817, "dddd"),"")</f>
        <v/>
      </c>
      <c r="B817" t="str">
        <f>IF('Ocorrências .9'!$A861&lt;&gt;"", TEXT('Ocorrências .9'!$E861, "dddd"),"")</f>
        <v/>
      </c>
      <c r="C817" t="str">
        <f>IF('.10 (mês 01~06)'!$A817&lt;&gt;"", TEXT('.10 (mês 01~06)'!$D817, "dddd"),"")</f>
        <v/>
      </c>
      <c r="D817" t="str">
        <f>IF('.10 (mês 07~12)'!$A861&lt;&gt;"", TEXT('.10 (mês 07~12)'!$D861, "dddd"),"")</f>
        <v/>
      </c>
    </row>
    <row r="818" spans="1:4" x14ac:dyDescent="0.25">
      <c r="A818" t="str">
        <f>IF('.9 (mês 01~06)'!$A818&lt;&gt;"", TEXT('.9 (mês 01~06)'!$D818, "dddd"),"")</f>
        <v/>
      </c>
      <c r="B818" t="str">
        <f>IF('Ocorrências .9'!$A862&lt;&gt;"", TEXT('Ocorrências .9'!$E862, "dddd"),"")</f>
        <v/>
      </c>
      <c r="C818" t="str">
        <f>IF('.10 (mês 01~06)'!$A818&lt;&gt;"", TEXT('.10 (mês 01~06)'!$D818, "dddd"),"")</f>
        <v/>
      </c>
      <c r="D818" t="str">
        <f>IF('.10 (mês 07~12)'!$A862&lt;&gt;"", TEXT('.10 (mês 07~12)'!$D862, "dddd"),"")</f>
        <v/>
      </c>
    </row>
    <row r="819" spans="1:4" x14ac:dyDescent="0.25">
      <c r="A819" t="str">
        <f>IF('.9 (mês 01~06)'!$A819&lt;&gt;"", TEXT('.9 (mês 01~06)'!$D819, "dddd"),"")</f>
        <v/>
      </c>
      <c r="B819" t="str">
        <f>IF('Ocorrências .9'!$A863&lt;&gt;"", TEXT('Ocorrências .9'!$E863, "dddd"),"")</f>
        <v/>
      </c>
      <c r="C819" t="str">
        <f>IF('.10 (mês 01~06)'!$A819&lt;&gt;"", TEXT('.10 (mês 01~06)'!$D819, "dddd"),"")</f>
        <v/>
      </c>
      <c r="D819" t="str">
        <f>IF('.10 (mês 07~12)'!$A863&lt;&gt;"", TEXT('.10 (mês 07~12)'!$D863, "dddd"),"")</f>
        <v/>
      </c>
    </row>
    <row r="820" spans="1:4" x14ac:dyDescent="0.25">
      <c r="A820" t="str">
        <f>IF('.9 (mês 01~06)'!$A820&lt;&gt;"", TEXT('.9 (mês 01~06)'!$D820, "dddd"),"")</f>
        <v/>
      </c>
      <c r="B820" t="str">
        <f>IF('Ocorrências .9'!$A864&lt;&gt;"", TEXT('Ocorrências .9'!$E864, "dddd"),"")</f>
        <v/>
      </c>
      <c r="C820" t="str">
        <f>IF('.10 (mês 01~06)'!$A820&lt;&gt;"", TEXT('.10 (mês 01~06)'!$D820, "dddd"),"")</f>
        <v/>
      </c>
      <c r="D820" t="str">
        <f>IF('.10 (mês 07~12)'!$A864&lt;&gt;"", TEXT('.10 (mês 07~12)'!$D864, "dddd"),"")</f>
        <v/>
      </c>
    </row>
    <row r="821" spans="1:4" x14ac:dyDescent="0.25">
      <c r="A821" t="str">
        <f>IF('.9 (mês 01~06)'!$A821&lt;&gt;"", TEXT('.9 (mês 01~06)'!$D821, "dddd"),"")</f>
        <v/>
      </c>
      <c r="B821" t="str">
        <f>IF('Ocorrências .9'!$A865&lt;&gt;"", TEXT('Ocorrências .9'!$E865, "dddd"),"")</f>
        <v/>
      </c>
      <c r="C821" t="str">
        <f>IF('.10 (mês 01~06)'!$A821&lt;&gt;"", TEXT('.10 (mês 01~06)'!$D821, "dddd"),"")</f>
        <v/>
      </c>
      <c r="D821" t="str">
        <f>IF('.10 (mês 07~12)'!$A865&lt;&gt;"", TEXT('.10 (mês 07~12)'!$D865, "dddd"),"")</f>
        <v/>
      </c>
    </row>
    <row r="822" spans="1:4" x14ac:dyDescent="0.25">
      <c r="A822" t="str">
        <f>IF('.9 (mês 01~06)'!$A822&lt;&gt;"", TEXT('.9 (mês 01~06)'!$D822, "dddd"),"")</f>
        <v/>
      </c>
      <c r="B822" t="str">
        <f>IF('Ocorrências .9'!$A866&lt;&gt;"", TEXT('Ocorrências .9'!$E866, "dddd"),"")</f>
        <v/>
      </c>
      <c r="C822" t="str">
        <f>IF('.10 (mês 01~06)'!$A822&lt;&gt;"", TEXT('.10 (mês 01~06)'!$D822, "dddd"),"")</f>
        <v/>
      </c>
      <c r="D822" t="str">
        <f>IF('.10 (mês 07~12)'!$A866&lt;&gt;"", TEXT('.10 (mês 07~12)'!$D866, "dddd"),"")</f>
        <v/>
      </c>
    </row>
    <row r="823" spans="1:4" x14ac:dyDescent="0.25">
      <c r="A823" t="str">
        <f>IF('.9 (mês 01~06)'!$A823&lt;&gt;"", TEXT('.9 (mês 01~06)'!$D823, "dddd"),"")</f>
        <v/>
      </c>
      <c r="B823" t="str">
        <f>IF('Ocorrências .9'!$A867&lt;&gt;"", TEXT('Ocorrências .9'!$E867, "dddd"),"")</f>
        <v/>
      </c>
      <c r="C823" t="str">
        <f>IF('.10 (mês 01~06)'!$A823&lt;&gt;"", TEXT('.10 (mês 01~06)'!$D823, "dddd"),"")</f>
        <v/>
      </c>
      <c r="D823" t="str">
        <f>IF('.10 (mês 07~12)'!$A867&lt;&gt;"", TEXT('.10 (mês 07~12)'!$D867, "dddd"),"")</f>
        <v/>
      </c>
    </row>
    <row r="824" spans="1:4" x14ac:dyDescent="0.25">
      <c r="A824" t="str">
        <f>IF('.9 (mês 01~06)'!$A824&lt;&gt;"", TEXT('.9 (mês 01~06)'!$D824, "dddd"),"")</f>
        <v/>
      </c>
      <c r="B824" t="str">
        <f>IF('Ocorrências .9'!$A868&lt;&gt;"", TEXT('Ocorrências .9'!$E868, "dddd"),"")</f>
        <v/>
      </c>
      <c r="C824" t="str">
        <f>IF('.10 (mês 01~06)'!$A824&lt;&gt;"", TEXT('.10 (mês 01~06)'!$D824, "dddd"),"")</f>
        <v/>
      </c>
      <c r="D824" t="str">
        <f>IF('.10 (mês 07~12)'!$A868&lt;&gt;"", TEXT('.10 (mês 07~12)'!$D868, "dddd"),"")</f>
        <v/>
      </c>
    </row>
    <row r="825" spans="1:4" x14ac:dyDescent="0.25">
      <c r="A825" t="str">
        <f>IF('.9 (mês 01~06)'!$A825&lt;&gt;"", TEXT('.9 (mês 01~06)'!$D825, "dddd"),"")</f>
        <v/>
      </c>
      <c r="B825" t="str">
        <f>IF('Ocorrências .9'!$A869&lt;&gt;"", TEXT('Ocorrências .9'!$E869, "dddd"),"")</f>
        <v/>
      </c>
      <c r="C825" t="str">
        <f>IF('.10 (mês 01~06)'!$A825&lt;&gt;"", TEXT('.10 (mês 01~06)'!$D825, "dddd"),"")</f>
        <v/>
      </c>
      <c r="D825" t="str">
        <f>IF('.10 (mês 07~12)'!$A869&lt;&gt;"", TEXT('.10 (mês 07~12)'!$D869, "dddd"),"")</f>
        <v/>
      </c>
    </row>
    <row r="826" spans="1:4" x14ac:dyDescent="0.25">
      <c r="A826" t="str">
        <f>IF('.9 (mês 01~06)'!$A826&lt;&gt;"", TEXT('.9 (mês 01~06)'!$D826, "dddd"),"")</f>
        <v/>
      </c>
      <c r="B826" t="str">
        <f>IF('Ocorrências .9'!$A870&lt;&gt;"", TEXT('Ocorrências .9'!$E870, "dddd"),"")</f>
        <v/>
      </c>
      <c r="C826" t="str">
        <f>IF('.10 (mês 01~06)'!$A826&lt;&gt;"", TEXT('.10 (mês 01~06)'!$D826, "dddd"),"")</f>
        <v/>
      </c>
      <c r="D826" t="str">
        <f>IF('.10 (mês 07~12)'!$A870&lt;&gt;"", TEXT('.10 (mês 07~12)'!$D870, "dddd"),"")</f>
        <v/>
      </c>
    </row>
    <row r="827" spans="1:4" x14ac:dyDescent="0.25">
      <c r="A827" t="str">
        <f>IF('.9 (mês 01~06)'!$A827&lt;&gt;"", TEXT('.9 (mês 01~06)'!$D827, "dddd"),"")</f>
        <v/>
      </c>
      <c r="B827" t="str">
        <f>IF('Ocorrências .9'!$A871&lt;&gt;"", TEXT('Ocorrências .9'!$E871, "dddd"),"")</f>
        <v/>
      </c>
      <c r="C827" t="str">
        <f>IF('.10 (mês 01~06)'!$A827&lt;&gt;"", TEXT('.10 (mês 01~06)'!$D827, "dddd"),"")</f>
        <v/>
      </c>
      <c r="D827" t="str">
        <f>IF('.10 (mês 07~12)'!$A871&lt;&gt;"", TEXT('.10 (mês 07~12)'!$D871, "dddd"),"")</f>
        <v/>
      </c>
    </row>
    <row r="828" spans="1:4" x14ac:dyDescent="0.25">
      <c r="A828" t="str">
        <f>IF('.9 (mês 01~06)'!$A828&lt;&gt;"", TEXT('.9 (mês 01~06)'!$D828, "dddd"),"")</f>
        <v/>
      </c>
      <c r="B828" t="str">
        <f>IF('Ocorrências .9'!$A872&lt;&gt;"", TEXT('Ocorrências .9'!$E872, "dddd"),"")</f>
        <v/>
      </c>
      <c r="C828" t="str">
        <f>IF('.10 (mês 01~06)'!$A828&lt;&gt;"", TEXT('.10 (mês 01~06)'!$D828, "dddd"),"")</f>
        <v/>
      </c>
      <c r="D828" t="str">
        <f>IF('.10 (mês 07~12)'!$A872&lt;&gt;"", TEXT('.10 (mês 07~12)'!$D872, "dddd"),"")</f>
        <v/>
      </c>
    </row>
    <row r="829" spans="1:4" x14ac:dyDescent="0.25">
      <c r="A829" t="str">
        <f>IF('.9 (mês 01~06)'!$A829&lt;&gt;"", TEXT('.9 (mês 01~06)'!$D829, "dddd"),"")</f>
        <v/>
      </c>
      <c r="B829" t="str">
        <f>IF('Ocorrências .9'!$A873&lt;&gt;"", TEXT('Ocorrências .9'!$E873, "dddd"),"")</f>
        <v/>
      </c>
      <c r="C829" t="str">
        <f>IF('.10 (mês 01~06)'!$A829&lt;&gt;"", TEXT('.10 (mês 01~06)'!$D829, "dddd"),"")</f>
        <v/>
      </c>
      <c r="D829" t="str">
        <f>IF('.10 (mês 07~12)'!$A873&lt;&gt;"", TEXT('.10 (mês 07~12)'!$D873, "dddd"),"")</f>
        <v/>
      </c>
    </row>
    <row r="830" spans="1:4" x14ac:dyDescent="0.25">
      <c r="A830" t="str">
        <f>IF('.9 (mês 01~06)'!$A830&lt;&gt;"", TEXT('.9 (mês 01~06)'!$D830, "dddd"),"")</f>
        <v/>
      </c>
      <c r="B830" t="str">
        <f>IF('Ocorrências .9'!$A874&lt;&gt;"", TEXT('Ocorrências .9'!$E874, "dddd"),"")</f>
        <v/>
      </c>
      <c r="C830" t="str">
        <f>IF('.10 (mês 01~06)'!$A830&lt;&gt;"", TEXT('.10 (mês 01~06)'!$D830, "dddd"),"")</f>
        <v/>
      </c>
      <c r="D830" t="str">
        <f>IF('.10 (mês 07~12)'!$A874&lt;&gt;"", TEXT('.10 (mês 07~12)'!$D874, "dddd"),"")</f>
        <v/>
      </c>
    </row>
    <row r="831" spans="1:4" x14ac:dyDescent="0.25">
      <c r="A831" t="str">
        <f>IF('.9 (mês 01~06)'!$A831&lt;&gt;"", TEXT('.9 (mês 01~06)'!$D831, "dddd"),"")</f>
        <v/>
      </c>
      <c r="B831" t="str">
        <f>IF('Ocorrências .9'!$A875&lt;&gt;"", TEXT('Ocorrências .9'!$E875, "dddd"),"")</f>
        <v/>
      </c>
      <c r="C831" t="str">
        <f>IF('.10 (mês 01~06)'!$A831&lt;&gt;"", TEXT('.10 (mês 01~06)'!$D831, "dddd"),"")</f>
        <v/>
      </c>
      <c r="D831" t="str">
        <f>IF('.10 (mês 07~12)'!$A875&lt;&gt;"", TEXT('.10 (mês 07~12)'!$D875, "dddd"),"")</f>
        <v/>
      </c>
    </row>
    <row r="832" spans="1:4" x14ac:dyDescent="0.25">
      <c r="A832" t="str">
        <f>IF('.9 (mês 01~06)'!$A832&lt;&gt;"", TEXT('.9 (mês 01~06)'!$D832, "dddd"),"")</f>
        <v/>
      </c>
      <c r="B832" t="str">
        <f>IF('Ocorrências .9'!$A876&lt;&gt;"", TEXT('Ocorrências .9'!$E876, "dddd"),"")</f>
        <v/>
      </c>
      <c r="C832" t="str">
        <f>IF('.10 (mês 01~06)'!$A832&lt;&gt;"", TEXT('.10 (mês 01~06)'!$D832, "dddd"),"")</f>
        <v/>
      </c>
      <c r="D832" t="str">
        <f>IF('.10 (mês 07~12)'!$A876&lt;&gt;"", TEXT('.10 (mês 07~12)'!$D876, "dddd"),"")</f>
        <v/>
      </c>
    </row>
    <row r="833" spans="1:4" x14ac:dyDescent="0.25">
      <c r="A833" t="str">
        <f>IF('.9 (mês 01~06)'!$A833&lt;&gt;"", TEXT('.9 (mês 01~06)'!$D833, "dddd"),"")</f>
        <v/>
      </c>
      <c r="B833" t="str">
        <f>IF('Ocorrências .9'!$A877&lt;&gt;"", TEXT('Ocorrências .9'!$E877, "dddd"),"")</f>
        <v/>
      </c>
      <c r="C833" t="str">
        <f>IF('.10 (mês 01~06)'!$A833&lt;&gt;"", TEXT('.10 (mês 01~06)'!$D833, "dddd"),"")</f>
        <v/>
      </c>
      <c r="D833" t="str">
        <f>IF('.10 (mês 07~12)'!$A877&lt;&gt;"", TEXT('.10 (mês 07~12)'!$D877, "dddd"),"")</f>
        <v/>
      </c>
    </row>
    <row r="834" spans="1:4" x14ac:dyDescent="0.25">
      <c r="A834" t="str">
        <f>IF('.9 (mês 01~06)'!$A834&lt;&gt;"", TEXT('.9 (mês 01~06)'!$D834, "dddd"),"")</f>
        <v/>
      </c>
      <c r="B834" t="str">
        <f>IF('Ocorrências .9'!$A878&lt;&gt;"", TEXT('Ocorrências .9'!$E878, "dddd"),"")</f>
        <v/>
      </c>
      <c r="C834" t="str">
        <f>IF('.10 (mês 01~06)'!$A834&lt;&gt;"", TEXT('.10 (mês 01~06)'!$D834, "dddd"),"")</f>
        <v/>
      </c>
      <c r="D834" t="str">
        <f>IF('.10 (mês 07~12)'!$A878&lt;&gt;"", TEXT('.10 (mês 07~12)'!$D878, "dddd"),"")</f>
        <v/>
      </c>
    </row>
    <row r="835" spans="1:4" x14ac:dyDescent="0.25">
      <c r="A835" t="str">
        <f>IF('.9 (mês 01~06)'!$A835&lt;&gt;"", TEXT('.9 (mês 01~06)'!$D835, "dddd"),"")</f>
        <v/>
      </c>
      <c r="B835" t="str">
        <f>IF('Ocorrências .9'!$A879&lt;&gt;"", TEXT('Ocorrências .9'!$E879, "dddd"),"")</f>
        <v/>
      </c>
      <c r="C835" t="str">
        <f>IF('.10 (mês 01~06)'!$A835&lt;&gt;"", TEXT('.10 (mês 01~06)'!$D835, "dddd"),"")</f>
        <v/>
      </c>
      <c r="D835" t="str">
        <f>IF('.10 (mês 07~12)'!$A879&lt;&gt;"", TEXT('.10 (mês 07~12)'!$D879, "dddd"),"")</f>
        <v/>
      </c>
    </row>
    <row r="836" spans="1:4" x14ac:dyDescent="0.25">
      <c r="A836" t="str">
        <f>IF('.9 (mês 01~06)'!$A836&lt;&gt;"", TEXT('.9 (mês 01~06)'!$D836, "dddd"),"")</f>
        <v/>
      </c>
      <c r="B836" t="str">
        <f>IF('Ocorrências .9'!$A880&lt;&gt;"", TEXT('Ocorrências .9'!$E880, "dddd"),"")</f>
        <v/>
      </c>
      <c r="C836" t="str">
        <f>IF('.10 (mês 01~06)'!$A836&lt;&gt;"", TEXT('.10 (mês 01~06)'!$D836, "dddd"),"")</f>
        <v/>
      </c>
      <c r="D836" t="str">
        <f>IF('.10 (mês 07~12)'!$A880&lt;&gt;"", TEXT('.10 (mês 07~12)'!$D880, "dddd"),"")</f>
        <v/>
      </c>
    </row>
    <row r="837" spans="1:4" x14ac:dyDescent="0.25">
      <c r="A837" t="str">
        <f>IF('.9 (mês 01~06)'!$A837&lt;&gt;"", TEXT('.9 (mês 01~06)'!$D837, "dddd"),"")</f>
        <v/>
      </c>
      <c r="B837" t="str">
        <f>IF('Ocorrências .9'!$A881&lt;&gt;"", TEXT('Ocorrências .9'!$E881, "dddd"),"")</f>
        <v/>
      </c>
      <c r="C837" t="str">
        <f>IF('.10 (mês 01~06)'!$A837&lt;&gt;"", TEXT('.10 (mês 01~06)'!$D837, "dddd"),"")</f>
        <v/>
      </c>
      <c r="D837" t="str">
        <f>IF('.10 (mês 07~12)'!$A881&lt;&gt;"", TEXT('.10 (mês 07~12)'!$D881, "dddd"),"")</f>
        <v/>
      </c>
    </row>
    <row r="838" spans="1:4" x14ac:dyDescent="0.25">
      <c r="A838" t="str">
        <f>IF('.9 (mês 01~06)'!$A838&lt;&gt;"", TEXT('.9 (mês 01~06)'!$D838, "dddd"),"")</f>
        <v/>
      </c>
      <c r="B838" t="str">
        <f>IF('Ocorrências .9'!$A882&lt;&gt;"", TEXT('Ocorrências .9'!$E882, "dddd"),"")</f>
        <v/>
      </c>
      <c r="C838" t="str">
        <f>IF('.10 (mês 01~06)'!$A838&lt;&gt;"", TEXT('.10 (mês 01~06)'!$D838, "dddd"),"")</f>
        <v/>
      </c>
      <c r="D838" t="str">
        <f>IF('.10 (mês 07~12)'!$A882&lt;&gt;"", TEXT('.10 (mês 07~12)'!$D882, "dddd"),"")</f>
        <v/>
      </c>
    </row>
    <row r="839" spans="1:4" x14ac:dyDescent="0.25">
      <c r="A839" t="str">
        <f>IF('.9 (mês 01~06)'!$A839&lt;&gt;"", TEXT('.9 (mês 01~06)'!$D839, "dddd"),"")</f>
        <v/>
      </c>
      <c r="B839" t="str">
        <f>IF('Ocorrências .9'!$A883&lt;&gt;"", TEXT('Ocorrências .9'!$E883, "dddd"),"")</f>
        <v/>
      </c>
      <c r="C839" t="str">
        <f>IF('.10 (mês 01~06)'!$A839&lt;&gt;"", TEXT('.10 (mês 01~06)'!$D839, "dddd"),"")</f>
        <v/>
      </c>
      <c r="D839" t="str">
        <f>IF('.10 (mês 07~12)'!$A883&lt;&gt;"", TEXT('.10 (mês 07~12)'!$D883, "dddd"),"")</f>
        <v/>
      </c>
    </row>
    <row r="840" spans="1:4" x14ac:dyDescent="0.25">
      <c r="A840" t="str">
        <f>IF('.9 (mês 01~06)'!$A840&lt;&gt;"", TEXT('.9 (mês 01~06)'!$D840, "dddd"),"")</f>
        <v/>
      </c>
      <c r="B840" t="str">
        <f>IF('Ocorrências .9'!$A884&lt;&gt;"", TEXT('Ocorrências .9'!$E884, "dddd"),"")</f>
        <v/>
      </c>
      <c r="C840" t="str">
        <f>IF('.10 (mês 01~06)'!$A840&lt;&gt;"", TEXT('.10 (mês 01~06)'!$D840, "dddd"),"")</f>
        <v/>
      </c>
      <c r="D840" t="str">
        <f>IF('.10 (mês 07~12)'!$A884&lt;&gt;"", TEXT('.10 (mês 07~12)'!$D884, "dddd"),"")</f>
        <v/>
      </c>
    </row>
    <row r="841" spans="1:4" x14ac:dyDescent="0.25">
      <c r="A841" t="str">
        <f>IF('.9 (mês 01~06)'!$A841&lt;&gt;"", TEXT('.9 (mês 01~06)'!$D841, "dddd"),"")</f>
        <v/>
      </c>
      <c r="B841" t="str">
        <f>IF('Ocorrências .9'!$A885&lt;&gt;"", TEXT('Ocorrências .9'!$E885, "dddd"),"")</f>
        <v/>
      </c>
      <c r="C841" t="str">
        <f>IF('.10 (mês 01~06)'!$A841&lt;&gt;"", TEXT('.10 (mês 01~06)'!$D841, "dddd"),"")</f>
        <v/>
      </c>
      <c r="D841" t="str">
        <f>IF('.10 (mês 07~12)'!$A885&lt;&gt;"", TEXT('.10 (mês 07~12)'!$D885, "dddd"),"")</f>
        <v/>
      </c>
    </row>
    <row r="842" spans="1:4" x14ac:dyDescent="0.25">
      <c r="A842" t="str">
        <f>IF('.9 (mês 01~06)'!$A842&lt;&gt;"", TEXT('.9 (mês 01~06)'!$D842, "dddd"),"")</f>
        <v/>
      </c>
      <c r="B842" t="str">
        <f>IF('Ocorrências .9'!$A886&lt;&gt;"", TEXT('Ocorrências .9'!$E886, "dddd"),"")</f>
        <v/>
      </c>
      <c r="C842" t="str">
        <f>IF('.10 (mês 01~06)'!$A842&lt;&gt;"", TEXT('.10 (mês 01~06)'!$D842, "dddd"),"")</f>
        <v/>
      </c>
      <c r="D842" t="str">
        <f>IF('.10 (mês 07~12)'!$A886&lt;&gt;"", TEXT('.10 (mês 07~12)'!$D886, "dddd"),"")</f>
        <v/>
      </c>
    </row>
    <row r="843" spans="1:4" x14ac:dyDescent="0.25">
      <c r="A843" t="str">
        <f>IF('.9 (mês 01~06)'!$A843&lt;&gt;"", TEXT('.9 (mês 01~06)'!$D843, "dddd"),"")</f>
        <v/>
      </c>
      <c r="B843" t="str">
        <f>IF('Ocorrências .9'!$A887&lt;&gt;"", TEXT('Ocorrências .9'!$E887, "dddd"),"")</f>
        <v/>
      </c>
      <c r="C843" t="str">
        <f>IF('.10 (mês 01~06)'!$A843&lt;&gt;"", TEXT('.10 (mês 01~06)'!$D843, "dddd"),"")</f>
        <v/>
      </c>
      <c r="D843" t="str">
        <f>IF('.10 (mês 07~12)'!$A887&lt;&gt;"", TEXT('.10 (mês 07~12)'!$D887, "dddd"),"")</f>
        <v/>
      </c>
    </row>
    <row r="844" spans="1:4" x14ac:dyDescent="0.25">
      <c r="A844" t="str">
        <f>IF('.9 (mês 01~06)'!$A844&lt;&gt;"", TEXT('.9 (mês 01~06)'!$D844, "dddd"),"")</f>
        <v/>
      </c>
      <c r="B844" t="str">
        <f>IF('Ocorrências .9'!$A888&lt;&gt;"", TEXT('Ocorrências .9'!$E888, "dddd"),"")</f>
        <v/>
      </c>
      <c r="C844" t="str">
        <f>IF('.10 (mês 01~06)'!$A844&lt;&gt;"", TEXT('.10 (mês 01~06)'!$D844, "dddd"),"")</f>
        <v/>
      </c>
      <c r="D844" t="str">
        <f>IF('.10 (mês 07~12)'!$A888&lt;&gt;"", TEXT('.10 (mês 07~12)'!$D888, "dddd"),"")</f>
        <v/>
      </c>
    </row>
    <row r="845" spans="1:4" x14ac:dyDescent="0.25">
      <c r="A845" t="str">
        <f>IF('.9 (mês 01~06)'!$A845&lt;&gt;"", TEXT('.9 (mês 01~06)'!$D845, "dddd"),"")</f>
        <v/>
      </c>
      <c r="B845" t="str">
        <f>IF('Ocorrências .9'!$A889&lt;&gt;"", TEXT('Ocorrências .9'!$E889, "dddd"),"")</f>
        <v/>
      </c>
      <c r="C845" t="str">
        <f>IF('.10 (mês 01~06)'!$A845&lt;&gt;"", TEXT('.10 (mês 01~06)'!$D845, "dddd"),"")</f>
        <v/>
      </c>
      <c r="D845" t="str">
        <f>IF('.10 (mês 07~12)'!$A889&lt;&gt;"", TEXT('.10 (mês 07~12)'!$D889, "dddd"),"")</f>
        <v/>
      </c>
    </row>
    <row r="846" spans="1:4" x14ac:dyDescent="0.25">
      <c r="A846" t="str">
        <f>IF('.9 (mês 01~06)'!$A846&lt;&gt;"", TEXT('.9 (mês 01~06)'!$D846, "dddd"),"")</f>
        <v/>
      </c>
      <c r="B846" t="str">
        <f>IF('Ocorrências .9'!$A890&lt;&gt;"", TEXT('Ocorrências .9'!$E890, "dddd"),"")</f>
        <v/>
      </c>
      <c r="C846" t="str">
        <f>IF('.10 (mês 01~06)'!$A846&lt;&gt;"", TEXT('.10 (mês 01~06)'!$D846, "dddd"),"")</f>
        <v/>
      </c>
      <c r="D846" t="str">
        <f>IF('.10 (mês 07~12)'!$A890&lt;&gt;"", TEXT('.10 (mês 07~12)'!$D890, "dddd"),"")</f>
        <v/>
      </c>
    </row>
    <row r="847" spans="1:4" x14ac:dyDescent="0.25">
      <c r="A847" t="str">
        <f>IF('.9 (mês 01~06)'!$A847&lt;&gt;"", TEXT('.9 (mês 01~06)'!$D847, "dddd"),"")</f>
        <v/>
      </c>
      <c r="B847" t="str">
        <f>IF('Ocorrências .9'!$A891&lt;&gt;"", TEXT('Ocorrências .9'!$E891, "dddd"),"")</f>
        <v/>
      </c>
      <c r="C847" t="str">
        <f>IF('.10 (mês 01~06)'!$A847&lt;&gt;"", TEXT('.10 (mês 01~06)'!$D847, "dddd"),"")</f>
        <v/>
      </c>
      <c r="D847" t="str">
        <f>IF('.10 (mês 07~12)'!$A891&lt;&gt;"", TEXT('.10 (mês 07~12)'!$D891, "dddd"),"")</f>
        <v/>
      </c>
    </row>
    <row r="848" spans="1:4" x14ac:dyDescent="0.25">
      <c r="A848" t="str">
        <f>IF('.9 (mês 01~06)'!$A848&lt;&gt;"", TEXT('.9 (mês 01~06)'!$D848, "dddd"),"")</f>
        <v/>
      </c>
      <c r="B848" t="str">
        <f>IF('Ocorrências .9'!$A892&lt;&gt;"", TEXT('Ocorrências .9'!$E892, "dddd"),"")</f>
        <v/>
      </c>
      <c r="C848" t="str">
        <f>IF('.10 (mês 01~06)'!$A848&lt;&gt;"", TEXT('.10 (mês 01~06)'!$D848, "dddd"),"")</f>
        <v/>
      </c>
      <c r="D848" t="str">
        <f>IF('.10 (mês 07~12)'!$A892&lt;&gt;"", TEXT('.10 (mês 07~12)'!$D892, "dddd"),"")</f>
        <v/>
      </c>
    </row>
    <row r="849" spans="1:4" x14ac:dyDescent="0.25">
      <c r="A849" t="str">
        <f>IF('.9 (mês 01~06)'!$A849&lt;&gt;"", TEXT('.9 (mês 01~06)'!$D849, "dddd"),"")</f>
        <v/>
      </c>
      <c r="B849" t="str">
        <f>IF('Ocorrências .9'!$A893&lt;&gt;"", TEXT('Ocorrências .9'!$E893, "dddd"),"")</f>
        <v/>
      </c>
      <c r="C849" t="str">
        <f>IF('.10 (mês 01~06)'!$A849&lt;&gt;"", TEXT('.10 (mês 01~06)'!$D849, "dddd"),"")</f>
        <v/>
      </c>
      <c r="D849" t="str">
        <f>IF('.10 (mês 07~12)'!$A893&lt;&gt;"", TEXT('.10 (mês 07~12)'!$D893, "dddd"),"")</f>
        <v/>
      </c>
    </row>
    <row r="850" spans="1:4" x14ac:dyDescent="0.25">
      <c r="A850" t="str">
        <f>IF('.9 (mês 01~06)'!$A850&lt;&gt;"", TEXT('.9 (mês 01~06)'!$D850, "dddd"),"")</f>
        <v/>
      </c>
      <c r="B850" t="str">
        <f>IF('Ocorrências .9'!$A894&lt;&gt;"", TEXT('Ocorrências .9'!$E894, "dddd"),"")</f>
        <v/>
      </c>
      <c r="C850" t="str">
        <f>IF('.10 (mês 01~06)'!$A850&lt;&gt;"", TEXT('.10 (mês 01~06)'!$D850, "dddd"),"")</f>
        <v/>
      </c>
      <c r="D850" t="str">
        <f>IF('.10 (mês 07~12)'!$A894&lt;&gt;"", TEXT('.10 (mês 07~12)'!$D894, "dddd"),"")</f>
        <v/>
      </c>
    </row>
    <row r="851" spans="1:4" x14ac:dyDescent="0.25">
      <c r="A851" t="str">
        <f>IF('.9 (mês 01~06)'!$A851&lt;&gt;"", TEXT('.9 (mês 01~06)'!$D851, "dddd"),"")</f>
        <v/>
      </c>
      <c r="B851" t="str">
        <f>IF('Ocorrências .9'!$A895&lt;&gt;"", TEXT('Ocorrências .9'!$E895, "dddd"),"")</f>
        <v/>
      </c>
      <c r="C851" t="str">
        <f>IF('.10 (mês 01~06)'!$A851&lt;&gt;"", TEXT('.10 (mês 01~06)'!$D851, "dddd"),"")</f>
        <v/>
      </c>
      <c r="D851" t="str">
        <f>IF('.10 (mês 07~12)'!$A895&lt;&gt;"", TEXT('.10 (mês 07~12)'!$D895, "dddd"),"")</f>
        <v/>
      </c>
    </row>
    <row r="852" spans="1:4" x14ac:dyDescent="0.25">
      <c r="A852" t="str">
        <f>IF('.9 (mês 01~06)'!$A852&lt;&gt;"", TEXT('.9 (mês 01~06)'!$D852, "dddd"),"")</f>
        <v/>
      </c>
      <c r="B852" t="str">
        <f>IF('Ocorrências .9'!$A896&lt;&gt;"", TEXT('Ocorrências .9'!$E896, "dddd"),"")</f>
        <v/>
      </c>
      <c r="C852" t="str">
        <f>IF('.10 (mês 01~06)'!$A852&lt;&gt;"", TEXT('.10 (mês 01~06)'!$D852, "dddd"),"")</f>
        <v/>
      </c>
      <c r="D852" t="str">
        <f>IF('.10 (mês 07~12)'!$A896&lt;&gt;"", TEXT('.10 (mês 07~12)'!$D896, "dddd"),"")</f>
        <v/>
      </c>
    </row>
    <row r="853" spans="1:4" x14ac:dyDescent="0.25">
      <c r="A853" t="str">
        <f>IF('.9 (mês 01~06)'!$A853&lt;&gt;"", TEXT('.9 (mês 01~06)'!$D853, "dddd"),"")</f>
        <v/>
      </c>
      <c r="B853" t="str">
        <f>IF('Ocorrências .9'!$A897&lt;&gt;"", TEXT('Ocorrências .9'!$E897, "dddd"),"")</f>
        <v/>
      </c>
      <c r="C853" t="str">
        <f>IF('.10 (mês 01~06)'!$A853&lt;&gt;"", TEXT('.10 (mês 01~06)'!$D853, "dddd"),"")</f>
        <v/>
      </c>
      <c r="D853" t="str">
        <f>IF('.10 (mês 07~12)'!$A897&lt;&gt;"", TEXT('.10 (mês 07~12)'!$D897, "dddd"),"")</f>
        <v/>
      </c>
    </row>
    <row r="854" spans="1:4" x14ac:dyDescent="0.25">
      <c r="A854" t="str">
        <f>IF('.9 (mês 01~06)'!$A854&lt;&gt;"", TEXT('.9 (mês 01~06)'!$D854, "dddd"),"")</f>
        <v/>
      </c>
      <c r="B854" t="str">
        <f>IF('Ocorrências .9'!$A898&lt;&gt;"", TEXT('Ocorrências .9'!$E898, "dddd"),"")</f>
        <v/>
      </c>
      <c r="C854" t="str">
        <f>IF('.10 (mês 01~06)'!$A854&lt;&gt;"", TEXT('.10 (mês 01~06)'!$D854, "dddd"),"")</f>
        <v/>
      </c>
      <c r="D854" t="str">
        <f>IF('.10 (mês 07~12)'!$A898&lt;&gt;"", TEXT('.10 (mês 07~12)'!$D898, "dddd"),"")</f>
        <v/>
      </c>
    </row>
    <row r="855" spans="1:4" x14ac:dyDescent="0.25">
      <c r="A855" t="str">
        <f>IF('.9 (mês 01~06)'!$A855&lt;&gt;"", TEXT('.9 (mês 01~06)'!$D855, "dddd"),"")</f>
        <v/>
      </c>
      <c r="B855" t="str">
        <f>IF('Ocorrências .9'!$A899&lt;&gt;"", TEXT('Ocorrências .9'!$E899, "dddd"),"")</f>
        <v/>
      </c>
      <c r="C855" t="str">
        <f>IF('.10 (mês 01~06)'!$A855&lt;&gt;"", TEXT('.10 (mês 01~06)'!$D855, "dddd"),"")</f>
        <v/>
      </c>
      <c r="D855" t="str">
        <f>IF('.10 (mês 07~12)'!$A899&lt;&gt;"", TEXT('.10 (mês 07~12)'!$D899, "dddd"),"")</f>
        <v/>
      </c>
    </row>
    <row r="856" spans="1:4" x14ac:dyDescent="0.25">
      <c r="A856" t="str">
        <f>IF('.9 (mês 01~06)'!$A856&lt;&gt;"", TEXT('.9 (mês 01~06)'!$D856, "dddd"),"")</f>
        <v/>
      </c>
      <c r="B856" t="str">
        <f>IF('Ocorrências .9'!$A900&lt;&gt;"", TEXT('Ocorrências .9'!$E900, "dddd"),"")</f>
        <v/>
      </c>
      <c r="C856" t="str">
        <f>IF('.10 (mês 01~06)'!$A856&lt;&gt;"", TEXT('.10 (mês 01~06)'!$D856, "dddd"),"")</f>
        <v/>
      </c>
      <c r="D856" t="str">
        <f>IF('.10 (mês 07~12)'!$A900&lt;&gt;"", TEXT('.10 (mês 07~12)'!$D900, "dddd"),"")</f>
        <v/>
      </c>
    </row>
    <row r="857" spans="1:4" x14ac:dyDescent="0.25">
      <c r="A857" t="str">
        <f>IF('.9 (mês 01~06)'!$A857&lt;&gt;"", TEXT('.9 (mês 01~06)'!$D857, "dddd"),"")</f>
        <v/>
      </c>
      <c r="B857" t="str">
        <f>IF('Ocorrências .9'!$A901&lt;&gt;"", TEXT('Ocorrências .9'!$E901, "dddd"),"")</f>
        <v/>
      </c>
      <c r="C857" t="str">
        <f>IF('.10 (mês 01~06)'!$A857&lt;&gt;"", TEXT('.10 (mês 01~06)'!$D857, "dddd"),"")</f>
        <v/>
      </c>
      <c r="D857" t="str">
        <f>IF('.10 (mês 07~12)'!$A901&lt;&gt;"", TEXT('.10 (mês 07~12)'!$D901, "dddd"),"")</f>
        <v/>
      </c>
    </row>
    <row r="858" spans="1:4" x14ac:dyDescent="0.25">
      <c r="A858" t="str">
        <f>IF('.9 (mês 01~06)'!$A858&lt;&gt;"", TEXT('.9 (mês 01~06)'!$D858, "dddd"),"")</f>
        <v/>
      </c>
      <c r="B858" t="str">
        <f>IF('Ocorrências .9'!$A902&lt;&gt;"", TEXT('Ocorrências .9'!$E902, "dddd"),"")</f>
        <v/>
      </c>
      <c r="C858" t="str">
        <f>IF('.10 (mês 01~06)'!$A858&lt;&gt;"", TEXT('.10 (mês 01~06)'!$D858, "dddd"),"")</f>
        <v/>
      </c>
      <c r="D858" t="str">
        <f>IF('.10 (mês 07~12)'!$A902&lt;&gt;"", TEXT('.10 (mês 07~12)'!$D902, "dddd"),"")</f>
        <v/>
      </c>
    </row>
    <row r="859" spans="1:4" x14ac:dyDescent="0.25">
      <c r="A859" t="str">
        <f>IF('.9 (mês 01~06)'!$A859&lt;&gt;"", TEXT('.9 (mês 01~06)'!$D859, "dddd"),"")</f>
        <v/>
      </c>
      <c r="B859" t="str">
        <f>IF('Ocorrências .9'!$A903&lt;&gt;"", TEXT('Ocorrências .9'!$E903, "dddd"),"")</f>
        <v/>
      </c>
      <c r="C859" t="str">
        <f>IF('.10 (mês 01~06)'!$A859&lt;&gt;"", TEXT('.10 (mês 01~06)'!$D859, "dddd"),"")</f>
        <v/>
      </c>
      <c r="D859" t="str">
        <f>IF('.10 (mês 07~12)'!$A903&lt;&gt;"", TEXT('.10 (mês 07~12)'!$D903, "dddd"),"")</f>
        <v/>
      </c>
    </row>
    <row r="860" spans="1:4" x14ac:dyDescent="0.25">
      <c r="A860" t="str">
        <f>IF('.9 (mês 01~06)'!$A860&lt;&gt;"", TEXT('.9 (mês 01~06)'!$D860, "dddd"),"")</f>
        <v/>
      </c>
      <c r="B860" t="str">
        <f>IF('Ocorrências .9'!$A904&lt;&gt;"", TEXT('Ocorrências .9'!$E904, "dddd"),"")</f>
        <v/>
      </c>
      <c r="C860" t="str">
        <f>IF('.10 (mês 01~06)'!$A860&lt;&gt;"", TEXT('.10 (mês 01~06)'!$D860, "dddd"),"")</f>
        <v/>
      </c>
      <c r="D860" t="str">
        <f>IF('.10 (mês 07~12)'!$A904&lt;&gt;"", TEXT('.10 (mês 07~12)'!$D904, "dddd"),"")</f>
        <v/>
      </c>
    </row>
    <row r="861" spans="1:4" x14ac:dyDescent="0.25">
      <c r="A861" t="str">
        <f>IF('.9 (mês 01~06)'!$A861&lt;&gt;"", TEXT('.9 (mês 01~06)'!$D861, "dddd"),"")</f>
        <v/>
      </c>
      <c r="B861" t="str">
        <f>IF('Ocorrências .9'!$A905&lt;&gt;"", TEXT('Ocorrências .9'!$E905, "dddd"),"")</f>
        <v/>
      </c>
      <c r="C861" t="str">
        <f>IF('.10 (mês 01~06)'!$A861&lt;&gt;"", TEXT('.10 (mês 01~06)'!$D861, "dddd"),"")</f>
        <v/>
      </c>
      <c r="D861" t="str">
        <f>IF('.10 (mês 07~12)'!$A905&lt;&gt;"", TEXT('.10 (mês 07~12)'!$D905, "dddd"),"")</f>
        <v/>
      </c>
    </row>
    <row r="862" spans="1:4" x14ac:dyDescent="0.25">
      <c r="A862" t="str">
        <f>IF('.9 (mês 01~06)'!$A862&lt;&gt;"", TEXT('.9 (mês 01~06)'!$D862, "dddd"),"")</f>
        <v/>
      </c>
      <c r="B862" t="str">
        <f>IF('Ocorrências .9'!$A906&lt;&gt;"", TEXT('Ocorrências .9'!$E906, "dddd"),"")</f>
        <v/>
      </c>
      <c r="C862" t="str">
        <f>IF('.10 (mês 01~06)'!$A862&lt;&gt;"", TEXT('.10 (mês 01~06)'!$D862, "dddd"),"")</f>
        <v/>
      </c>
      <c r="D862" t="str">
        <f>IF('.10 (mês 07~12)'!$A906&lt;&gt;"", TEXT('.10 (mês 07~12)'!$D906, "dddd"),"")</f>
        <v/>
      </c>
    </row>
    <row r="863" spans="1:4" x14ac:dyDescent="0.25">
      <c r="A863" t="str">
        <f>IF('.9 (mês 01~06)'!$A863&lt;&gt;"", TEXT('.9 (mês 01~06)'!$D863, "dddd"),"")</f>
        <v/>
      </c>
      <c r="B863" t="str">
        <f>IF('Ocorrências .9'!$A907&lt;&gt;"", TEXT('Ocorrências .9'!$E907, "dddd"),"")</f>
        <v/>
      </c>
      <c r="C863" t="str">
        <f>IF('.10 (mês 01~06)'!$A863&lt;&gt;"", TEXT('.10 (mês 01~06)'!$D863, "dddd"),"")</f>
        <v/>
      </c>
      <c r="D863" t="str">
        <f>IF('.10 (mês 07~12)'!$A907&lt;&gt;"", TEXT('.10 (mês 07~12)'!$D907, "dddd"),"")</f>
        <v/>
      </c>
    </row>
    <row r="864" spans="1:4" x14ac:dyDescent="0.25">
      <c r="A864" t="str">
        <f>IF('.9 (mês 01~06)'!$A864&lt;&gt;"", TEXT('.9 (mês 01~06)'!$D864, "dddd"),"")</f>
        <v/>
      </c>
      <c r="B864" t="str">
        <f>IF('Ocorrências .9'!$A908&lt;&gt;"", TEXT('Ocorrências .9'!$E908, "dddd"),"")</f>
        <v/>
      </c>
      <c r="C864" t="str">
        <f>IF('.10 (mês 01~06)'!$A864&lt;&gt;"", TEXT('.10 (mês 01~06)'!$D864, "dddd"),"")</f>
        <v/>
      </c>
      <c r="D864" t="str">
        <f>IF('.10 (mês 07~12)'!$A908&lt;&gt;"", TEXT('.10 (mês 07~12)'!$D908, "dddd"),"")</f>
        <v/>
      </c>
    </row>
    <row r="865" spans="1:4" x14ac:dyDescent="0.25">
      <c r="A865" t="str">
        <f>IF('.9 (mês 01~06)'!$A865&lt;&gt;"", TEXT('.9 (mês 01~06)'!$D865, "dddd"),"")</f>
        <v/>
      </c>
      <c r="B865" t="str">
        <f>IF('Ocorrências .9'!$A909&lt;&gt;"", TEXT('Ocorrências .9'!$E909, "dddd"),"")</f>
        <v/>
      </c>
      <c r="C865" t="str">
        <f>IF('.10 (mês 01~06)'!$A865&lt;&gt;"", TEXT('.10 (mês 01~06)'!$D865, "dddd"),"")</f>
        <v/>
      </c>
      <c r="D865" t="str">
        <f>IF('.10 (mês 07~12)'!$A909&lt;&gt;"", TEXT('.10 (mês 07~12)'!$D909, "dddd"),"")</f>
        <v/>
      </c>
    </row>
    <row r="866" spans="1:4" x14ac:dyDescent="0.25">
      <c r="A866" t="str">
        <f>IF('.9 (mês 01~06)'!$A866&lt;&gt;"", TEXT('.9 (mês 01~06)'!$D866, "dddd"),"")</f>
        <v/>
      </c>
      <c r="B866" t="str">
        <f>IF('Ocorrências .9'!$A910&lt;&gt;"", TEXT('Ocorrências .9'!$E910, "dddd"),"")</f>
        <v/>
      </c>
      <c r="C866" t="str">
        <f>IF('.10 (mês 01~06)'!$A866&lt;&gt;"", TEXT('.10 (mês 01~06)'!$D866, "dddd"),"")</f>
        <v/>
      </c>
      <c r="D866" t="str">
        <f>IF('.10 (mês 07~12)'!$A910&lt;&gt;"", TEXT('.10 (mês 07~12)'!$D910, "dddd"),"")</f>
        <v/>
      </c>
    </row>
    <row r="867" spans="1:4" x14ac:dyDescent="0.25">
      <c r="A867" t="str">
        <f>IF('.9 (mês 01~06)'!$A867&lt;&gt;"", TEXT('.9 (mês 01~06)'!$D867, "dddd"),"")</f>
        <v/>
      </c>
      <c r="B867" t="str">
        <f>IF('Ocorrências .9'!$A911&lt;&gt;"", TEXT('Ocorrências .9'!$E911, "dddd"),"")</f>
        <v/>
      </c>
      <c r="C867" t="str">
        <f>IF('.10 (mês 01~06)'!$A867&lt;&gt;"", TEXT('.10 (mês 01~06)'!$D867, "dddd"),"")</f>
        <v/>
      </c>
      <c r="D867" t="str">
        <f>IF('.10 (mês 07~12)'!$A911&lt;&gt;"", TEXT('.10 (mês 07~12)'!$D911, "dddd"),"")</f>
        <v/>
      </c>
    </row>
    <row r="868" spans="1:4" x14ac:dyDescent="0.25">
      <c r="A868" t="str">
        <f>IF('.9 (mês 01~06)'!$A868&lt;&gt;"", TEXT('.9 (mês 01~06)'!$D868, "dddd"),"")</f>
        <v/>
      </c>
      <c r="B868" t="str">
        <f>IF('Ocorrências .9'!$A912&lt;&gt;"", TEXT('Ocorrências .9'!$E912, "dddd"),"")</f>
        <v/>
      </c>
      <c r="C868" t="str">
        <f>IF('.10 (mês 01~06)'!$A868&lt;&gt;"", TEXT('.10 (mês 01~06)'!$D868, "dddd"),"")</f>
        <v/>
      </c>
      <c r="D868" t="str">
        <f>IF('.10 (mês 07~12)'!$A912&lt;&gt;"", TEXT('.10 (mês 07~12)'!$D912, "dddd"),"")</f>
        <v/>
      </c>
    </row>
    <row r="869" spans="1:4" x14ac:dyDescent="0.25">
      <c r="A869" t="str">
        <f>IF('.9 (mês 01~06)'!$A869&lt;&gt;"", TEXT('.9 (mês 01~06)'!$D869, "dddd"),"")</f>
        <v/>
      </c>
      <c r="B869" t="str">
        <f>IF('Ocorrências .9'!$A913&lt;&gt;"", TEXT('Ocorrências .9'!$E913, "dddd"),"")</f>
        <v/>
      </c>
      <c r="C869" t="str">
        <f>IF('.10 (mês 01~06)'!$A869&lt;&gt;"", TEXT('.10 (mês 01~06)'!$D869, "dddd"),"")</f>
        <v/>
      </c>
      <c r="D869" t="str">
        <f>IF('.10 (mês 07~12)'!$A913&lt;&gt;"", TEXT('.10 (mês 07~12)'!$D913, "dddd"),"")</f>
        <v/>
      </c>
    </row>
    <row r="870" spans="1:4" x14ac:dyDescent="0.25">
      <c r="A870" t="str">
        <f>IF('.9 (mês 01~06)'!$A870&lt;&gt;"", TEXT('.9 (mês 01~06)'!$D870, "dddd"),"")</f>
        <v/>
      </c>
      <c r="B870" t="str">
        <f>IF('Ocorrências .9'!$A914&lt;&gt;"", TEXT('Ocorrências .9'!$E914, "dddd"),"")</f>
        <v/>
      </c>
      <c r="C870" t="str">
        <f>IF('.10 (mês 01~06)'!$A870&lt;&gt;"", TEXT('.10 (mês 01~06)'!$D870, "dddd"),"")</f>
        <v/>
      </c>
      <c r="D870" t="str">
        <f>IF('.10 (mês 07~12)'!$A914&lt;&gt;"", TEXT('.10 (mês 07~12)'!$D914, "dddd"),"")</f>
        <v/>
      </c>
    </row>
    <row r="871" spans="1:4" x14ac:dyDescent="0.25">
      <c r="A871" t="str">
        <f>IF('.9 (mês 01~06)'!$A871&lt;&gt;"", TEXT('.9 (mês 01~06)'!$D871, "dddd"),"")</f>
        <v/>
      </c>
      <c r="B871" t="str">
        <f>IF('Ocorrências .9'!$A915&lt;&gt;"", TEXT('Ocorrências .9'!$E915, "dddd"),"")</f>
        <v/>
      </c>
      <c r="C871" t="str">
        <f>IF('.10 (mês 01~06)'!$A871&lt;&gt;"", TEXT('.10 (mês 01~06)'!$D871, "dddd"),"")</f>
        <v/>
      </c>
      <c r="D871" t="str">
        <f>IF('.10 (mês 07~12)'!$A915&lt;&gt;"", TEXT('.10 (mês 07~12)'!$D915, "dddd"),"")</f>
        <v/>
      </c>
    </row>
    <row r="872" spans="1:4" x14ac:dyDescent="0.25">
      <c r="A872" t="str">
        <f>IF('.9 (mês 01~06)'!$A872&lt;&gt;"", TEXT('.9 (mês 01~06)'!$D872, "dddd"),"")</f>
        <v/>
      </c>
      <c r="B872" t="str">
        <f>IF('Ocorrências .9'!$A916&lt;&gt;"", TEXT('Ocorrências .9'!$E916, "dddd"),"")</f>
        <v/>
      </c>
      <c r="C872" t="str">
        <f>IF('.10 (mês 01~06)'!$A872&lt;&gt;"", TEXT('.10 (mês 01~06)'!$D872, "dddd"),"")</f>
        <v/>
      </c>
      <c r="D872" t="str">
        <f>IF('.10 (mês 07~12)'!$A916&lt;&gt;"", TEXT('.10 (mês 07~12)'!$D916, "dddd"),"")</f>
        <v/>
      </c>
    </row>
    <row r="873" spans="1:4" x14ac:dyDescent="0.25">
      <c r="A873" t="str">
        <f>IF('.9 (mês 01~06)'!$A873&lt;&gt;"", TEXT('.9 (mês 01~06)'!$D873, "dddd"),"")</f>
        <v/>
      </c>
      <c r="B873" t="str">
        <f>IF('Ocorrências .9'!$A917&lt;&gt;"", TEXT('Ocorrências .9'!$E917, "dddd"),"")</f>
        <v/>
      </c>
      <c r="C873" t="str">
        <f>IF('.10 (mês 01~06)'!$A873&lt;&gt;"", TEXT('.10 (mês 01~06)'!$D873, "dddd"),"")</f>
        <v/>
      </c>
      <c r="D873" t="str">
        <f>IF('.10 (mês 07~12)'!$A917&lt;&gt;"", TEXT('.10 (mês 07~12)'!$D917, "dddd"),"")</f>
        <v/>
      </c>
    </row>
    <row r="874" spans="1:4" x14ac:dyDescent="0.25">
      <c r="A874" t="str">
        <f>IF('.9 (mês 01~06)'!$A874&lt;&gt;"", TEXT('.9 (mês 01~06)'!$D874, "dddd"),"")</f>
        <v/>
      </c>
      <c r="B874" t="str">
        <f>IF('Ocorrências .9'!$A918&lt;&gt;"", TEXT('Ocorrências .9'!$E918, "dddd"),"")</f>
        <v/>
      </c>
      <c r="C874" t="str">
        <f>IF('.10 (mês 01~06)'!$A874&lt;&gt;"", TEXT('.10 (mês 01~06)'!$D874, "dddd"),"")</f>
        <v/>
      </c>
      <c r="D874" t="str">
        <f>IF('.10 (mês 07~12)'!$A918&lt;&gt;"", TEXT('.10 (mês 07~12)'!$D918, "dddd"),"")</f>
        <v/>
      </c>
    </row>
    <row r="875" spans="1:4" x14ac:dyDescent="0.25">
      <c r="A875" t="str">
        <f>IF('.9 (mês 01~06)'!$A875&lt;&gt;"", TEXT('.9 (mês 01~06)'!$D875, "dddd"),"")</f>
        <v/>
      </c>
      <c r="B875" t="str">
        <f>IF('Ocorrências .9'!$A919&lt;&gt;"", TEXT('Ocorrências .9'!$E919, "dddd"),"")</f>
        <v/>
      </c>
      <c r="C875" t="str">
        <f>IF('.10 (mês 01~06)'!$A875&lt;&gt;"", TEXT('.10 (mês 01~06)'!$D875, "dddd"),"")</f>
        <v/>
      </c>
      <c r="D875" t="str">
        <f>IF('.10 (mês 07~12)'!$A919&lt;&gt;"", TEXT('.10 (mês 07~12)'!$D919, "dddd"),"")</f>
        <v/>
      </c>
    </row>
    <row r="876" spans="1:4" x14ac:dyDescent="0.25">
      <c r="A876" t="str">
        <f>IF('.9 (mês 01~06)'!$A876&lt;&gt;"", TEXT('.9 (mês 01~06)'!$D876, "dddd"),"")</f>
        <v/>
      </c>
      <c r="B876" t="str">
        <f>IF('Ocorrências .9'!$A920&lt;&gt;"", TEXT('Ocorrências .9'!$E920, "dddd"),"")</f>
        <v/>
      </c>
      <c r="C876" t="str">
        <f>IF('.10 (mês 01~06)'!$A876&lt;&gt;"", TEXT('.10 (mês 01~06)'!$D876, "dddd"),"")</f>
        <v/>
      </c>
      <c r="D876" t="str">
        <f>IF('.10 (mês 07~12)'!$A920&lt;&gt;"", TEXT('.10 (mês 07~12)'!$D920, "dddd"),"")</f>
        <v/>
      </c>
    </row>
    <row r="877" spans="1:4" x14ac:dyDescent="0.25">
      <c r="A877" t="str">
        <f>IF('.9 (mês 01~06)'!$A877&lt;&gt;"", TEXT('.9 (mês 01~06)'!$D877, "dddd"),"")</f>
        <v/>
      </c>
      <c r="B877" t="str">
        <f>IF('Ocorrências .9'!$A921&lt;&gt;"", TEXT('Ocorrências .9'!$E921, "dddd"),"")</f>
        <v/>
      </c>
      <c r="C877" t="str">
        <f>IF('.10 (mês 01~06)'!$A877&lt;&gt;"", TEXT('.10 (mês 01~06)'!$D877, "dddd"),"")</f>
        <v/>
      </c>
      <c r="D877" t="str">
        <f>IF('.10 (mês 07~12)'!$A921&lt;&gt;"", TEXT('.10 (mês 07~12)'!$D921, "dddd"),"")</f>
        <v/>
      </c>
    </row>
    <row r="878" spans="1:4" x14ac:dyDescent="0.25">
      <c r="A878" t="str">
        <f>IF('.9 (mês 01~06)'!$A878&lt;&gt;"", TEXT('.9 (mês 01~06)'!$D878, "dddd"),"")</f>
        <v/>
      </c>
      <c r="B878" t="str">
        <f>IF('Ocorrências .9'!$A922&lt;&gt;"", TEXT('Ocorrências .9'!$E922, "dddd"),"")</f>
        <v/>
      </c>
      <c r="C878" t="str">
        <f>IF('.10 (mês 01~06)'!$A878&lt;&gt;"", TEXT('.10 (mês 01~06)'!$D878, "dddd"),"")</f>
        <v/>
      </c>
      <c r="D878" t="str">
        <f>IF('.10 (mês 07~12)'!$A922&lt;&gt;"", TEXT('.10 (mês 07~12)'!$D922, "dddd"),"")</f>
        <v/>
      </c>
    </row>
    <row r="879" spans="1:4" x14ac:dyDescent="0.25">
      <c r="A879" t="str">
        <f>IF('.9 (mês 01~06)'!$A879&lt;&gt;"", TEXT('.9 (mês 01~06)'!$D879, "dddd"),"")</f>
        <v/>
      </c>
      <c r="B879" t="str">
        <f>IF('Ocorrências .9'!$A923&lt;&gt;"", TEXT('Ocorrências .9'!$E923, "dddd"),"")</f>
        <v/>
      </c>
      <c r="C879" t="str">
        <f>IF('.10 (mês 01~06)'!$A879&lt;&gt;"", TEXT('.10 (mês 01~06)'!$D879, "dddd"),"")</f>
        <v/>
      </c>
      <c r="D879" t="str">
        <f>IF('.10 (mês 07~12)'!$A923&lt;&gt;"", TEXT('.10 (mês 07~12)'!$D923, "dddd"),"")</f>
        <v/>
      </c>
    </row>
    <row r="880" spans="1:4" x14ac:dyDescent="0.25">
      <c r="A880" t="str">
        <f>IF('.9 (mês 01~06)'!$A880&lt;&gt;"", TEXT('.9 (mês 01~06)'!$D880, "dddd"),"")</f>
        <v/>
      </c>
      <c r="B880" t="str">
        <f>IF('Ocorrências .9'!$A924&lt;&gt;"", TEXT('Ocorrências .9'!$E924, "dddd"),"")</f>
        <v/>
      </c>
      <c r="C880" t="str">
        <f>IF('.10 (mês 01~06)'!$A880&lt;&gt;"", TEXT('.10 (mês 01~06)'!$D880, "dddd"),"")</f>
        <v/>
      </c>
      <c r="D880" t="str">
        <f>IF('.10 (mês 07~12)'!$A924&lt;&gt;"", TEXT('.10 (mês 07~12)'!$D924, "dddd"),"")</f>
        <v/>
      </c>
    </row>
    <row r="881" spans="1:4" x14ac:dyDescent="0.25">
      <c r="A881" t="str">
        <f>IF('.9 (mês 01~06)'!$A881&lt;&gt;"", TEXT('.9 (mês 01~06)'!$D881, "dddd"),"")</f>
        <v/>
      </c>
      <c r="B881" t="str">
        <f>IF('Ocorrências .9'!$A925&lt;&gt;"", TEXT('Ocorrências .9'!$E925, "dddd"),"")</f>
        <v/>
      </c>
      <c r="C881" t="str">
        <f>IF('.10 (mês 01~06)'!$A881&lt;&gt;"", TEXT('.10 (mês 01~06)'!$D881, "dddd"),"")</f>
        <v/>
      </c>
      <c r="D881" t="str">
        <f>IF('.10 (mês 07~12)'!$A925&lt;&gt;"", TEXT('.10 (mês 07~12)'!$D925, "dddd"),"")</f>
        <v/>
      </c>
    </row>
    <row r="882" spans="1:4" x14ac:dyDescent="0.25">
      <c r="A882" t="str">
        <f>IF('.9 (mês 01~06)'!$A882&lt;&gt;"", TEXT('.9 (mês 01~06)'!$D882, "dddd"),"")</f>
        <v/>
      </c>
      <c r="B882" t="str">
        <f>IF('Ocorrências .9'!$A926&lt;&gt;"", TEXT('Ocorrências .9'!$E926, "dddd"),"")</f>
        <v/>
      </c>
      <c r="C882" t="str">
        <f>IF('.10 (mês 01~06)'!$A882&lt;&gt;"", TEXT('.10 (mês 01~06)'!$D882, "dddd"),"")</f>
        <v/>
      </c>
      <c r="D882" t="str">
        <f>IF('.10 (mês 07~12)'!$A926&lt;&gt;"", TEXT('.10 (mês 07~12)'!$D926, "dddd"),"")</f>
        <v/>
      </c>
    </row>
    <row r="883" spans="1:4" x14ac:dyDescent="0.25">
      <c r="A883" t="str">
        <f>IF('.9 (mês 01~06)'!$A883&lt;&gt;"", TEXT('.9 (mês 01~06)'!$D883, "dddd"),"")</f>
        <v/>
      </c>
      <c r="B883" t="str">
        <f>IF('Ocorrências .9'!$A927&lt;&gt;"", TEXT('Ocorrências .9'!$E927, "dddd"),"")</f>
        <v/>
      </c>
      <c r="C883" t="str">
        <f>IF('.10 (mês 01~06)'!$A883&lt;&gt;"", TEXT('.10 (mês 01~06)'!$D883, "dddd"),"")</f>
        <v/>
      </c>
      <c r="D883" t="str">
        <f>IF('.10 (mês 07~12)'!$A927&lt;&gt;"", TEXT('.10 (mês 07~12)'!$D927, "dddd"),"")</f>
        <v/>
      </c>
    </row>
    <row r="884" spans="1:4" x14ac:dyDescent="0.25">
      <c r="A884" t="str">
        <f>IF('.9 (mês 01~06)'!$A884&lt;&gt;"", TEXT('.9 (mês 01~06)'!$D884, "dddd"),"")</f>
        <v/>
      </c>
      <c r="B884" t="str">
        <f>IF('Ocorrências .9'!$A928&lt;&gt;"", TEXT('Ocorrências .9'!$E928, "dddd"),"")</f>
        <v/>
      </c>
      <c r="C884" t="str">
        <f>IF('.10 (mês 01~06)'!$A884&lt;&gt;"", TEXT('.10 (mês 01~06)'!$D884, "dddd"),"")</f>
        <v/>
      </c>
      <c r="D884" t="str">
        <f>IF('.10 (mês 07~12)'!$A928&lt;&gt;"", TEXT('.10 (mês 07~12)'!$D928, "dddd"),"")</f>
        <v/>
      </c>
    </row>
    <row r="885" spans="1:4" x14ac:dyDescent="0.25">
      <c r="A885" t="str">
        <f>IF('.9 (mês 01~06)'!$A885&lt;&gt;"", TEXT('.9 (mês 01~06)'!$D885, "dddd"),"")</f>
        <v/>
      </c>
      <c r="B885" t="str">
        <f>IF('Ocorrências .9'!$A929&lt;&gt;"", TEXT('Ocorrências .9'!$E929, "dddd"),"")</f>
        <v/>
      </c>
      <c r="C885" t="str">
        <f>IF('.10 (mês 01~06)'!$A885&lt;&gt;"", TEXT('.10 (mês 01~06)'!$D885, "dddd"),"")</f>
        <v/>
      </c>
      <c r="D885" t="str">
        <f>IF('.10 (mês 07~12)'!$A929&lt;&gt;"", TEXT('.10 (mês 07~12)'!$D929, "dddd"),"")</f>
        <v/>
      </c>
    </row>
    <row r="886" spans="1:4" x14ac:dyDescent="0.25">
      <c r="A886" t="str">
        <f>IF('.9 (mês 01~06)'!$A886&lt;&gt;"", TEXT('.9 (mês 01~06)'!$D886, "dddd"),"")</f>
        <v/>
      </c>
      <c r="B886" t="str">
        <f>IF('Ocorrências .9'!$A930&lt;&gt;"", TEXT('Ocorrências .9'!$E930, "dddd"),"")</f>
        <v/>
      </c>
      <c r="C886" t="str">
        <f>IF('.10 (mês 01~06)'!$A886&lt;&gt;"", TEXT('.10 (mês 01~06)'!$D886, "dddd"),"")</f>
        <v/>
      </c>
      <c r="D886" t="str">
        <f>IF('.10 (mês 07~12)'!$A930&lt;&gt;"", TEXT('.10 (mês 07~12)'!$D930, "dddd"),"")</f>
        <v/>
      </c>
    </row>
    <row r="887" spans="1:4" x14ac:dyDescent="0.25">
      <c r="A887" t="str">
        <f>IF('.9 (mês 01~06)'!$A887&lt;&gt;"", TEXT('.9 (mês 01~06)'!$D887, "dddd"),"")</f>
        <v/>
      </c>
      <c r="B887" t="str">
        <f>IF('Ocorrências .9'!$A931&lt;&gt;"", TEXT('Ocorrências .9'!$E931, "dddd"),"")</f>
        <v/>
      </c>
      <c r="C887" t="str">
        <f>IF('.10 (mês 01~06)'!$A887&lt;&gt;"", TEXT('.10 (mês 01~06)'!$D887, "dddd"),"")</f>
        <v/>
      </c>
      <c r="D887" t="str">
        <f>IF('.10 (mês 07~12)'!$A931&lt;&gt;"", TEXT('.10 (mês 07~12)'!$D931, "dddd"),"")</f>
        <v/>
      </c>
    </row>
    <row r="888" spans="1:4" x14ac:dyDescent="0.25">
      <c r="A888" t="str">
        <f>IF('.9 (mês 01~06)'!$A888&lt;&gt;"", TEXT('.9 (mês 01~06)'!$D888, "dddd"),"")</f>
        <v/>
      </c>
      <c r="B888" t="str">
        <f>IF('Ocorrências .9'!$A932&lt;&gt;"", TEXT('Ocorrências .9'!$E932, "dddd"),"")</f>
        <v/>
      </c>
      <c r="C888" t="str">
        <f>IF('.10 (mês 01~06)'!$A888&lt;&gt;"", TEXT('.10 (mês 01~06)'!$D888, "dddd"),"")</f>
        <v/>
      </c>
      <c r="D888" t="str">
        <f>IF('.10 (mês 07~12)'!$A932&lt;&gt;"", TEXT('.10 (mês 07~12)'!$D932, "dddd"),"")</f>
        <v/>
      </c>
    </row>
    <row r="889" spans="1:4" x14ac:dyDescent="0.25">
      <c r="A889" t="str">
        <f>IF('.9 (mês 01~06)'!$A889&lt;&gt;"", TEXT('.9 (mês 01~06)'!$D889, "dddd"),"")</f>
        <v/>
      </c>
      <c r="B889" t="str">
        <f>IF('Ocorrências .9'!$A933&lt;&gt;"", TEXT('Ocorrências .9'!$E933, "dddd"),"")</f>
        <v/>
      </c>
      <c r="C889" t="str">
        <f>IF('.10 (mês 01~06)'!$A889&lt;&gt;"", TEXT('.10 (mês 01~06)'!$D889, "dddd"),"")</f>
        <v/>
      </c>
      <c r="D889" t="str">
        <f>IF('.10 (mês 07~12)'!$A933&lt;&gt;"", TEXT('.10 (mês 07~12)'!$D933, "dddd"),"")</f>
        <v/>
      </c>
    </row>
    <row r="890" spans="1:4" x14ac:dyDescent="0.25">
      <c r="A890" t="str">
        <f>IF('.9 (mês 01~06)'!$A890&lt;&gt;"", TEXT('.9 (mês 01~06)'!$D890, "dddd"),"")</f>
        <v/>
      </c>
      <c r="B890" t="str">
        <f>IF('Ocorrências .9'!$A934&lt;&gt;"", TEXT('Ocorrências .9'!$E934, "dddd"),"")</f>
        <v/>
      </c>
      <c r="C890" t="str">
        <f>IF('.10 (mês 01~06)'!$A890&lt;&gt;"", TEXT('.10 (mês 01~06)'!$D890, "dddd"),"")</f>
        <v/>
      </c>
      <c r="D890" t="str">
        <f>IF('.10 (mês 07~12)'!$A934&lt;&gt;"", TEXT('.10 (mês 07~12)'!$D934, "dddd"),"")</f>
        <v/>
      </c>
    </row>
    <row r="891" spans="1:4" x14ac:dyDescent="0.25">
      <c r="A891" t="str">
        <f>IF('.9 (mês 01~06)'!$A891&lt;&gt;"", TEXT('.9 (mês 01~06)'!$D891, "dddd"),"")</f>
        <v/>
      </c>
      <c r="B891" t="str">
        <f>IF('Ocorrências .9'!$A935&lt;&gt;"", TEXT('Ocorrências .9'!$E935, "dddd"),"")</f>
        <v/>
      </c>
      <c r="C891" t="str">
        <f>IF('.10 (mês 01~06)'!$A891&lt;&gt;"", TEXT('.10 (mês 01~06)'!$D891, "dddd"),"")</f>
        <v/>
      </c>
      <c r="D891" t="str">
        <f>IF('.10 (mês 07~12)'!$A935&lt;&gt;"", TEXT('.10 (mês 07~12)'!$D935, "dddd"),"")</f>
        <v/>
      </c>
    </row>
    <row r="892" spans="1:4" x14ac:dyDescent="0.25">
      <c r="A892" t="str">
        <f>IF('.9 (mês 01~06)'!$A892&lt;&gt;"", TEXT('.9 (mês 01~06)'!$D892, "dddd"),"")</f>
        <v/>
      </c>
      <c r="B892" t="str">
        <f>IF('Ocorrências .9'!$A936&lt;&gt;"", TEXT('Ocorrências .9'!$E936, "dddd"),"")</f>
        <v/>
      </c>
      <c r="C892" t="str">
        <f>IF('.10 (mês 01~06)'!$A892&lt;&gt;"", TEXT('.10 (mês 01~06)'!$D892, "dddd"),"")</f>
        <v/>
      </c>
      <c r="D892" t="str">
        <f>IF('.10 (mês 07~12)'!$A936&lt;&gt;"", TEXT('.10 (mês 07~12)'!$D936, "dddd"),"")</f>
        <v/>
      </c>
    </row>
    <row r="893" spans="1:4" x14ac:dyDescent="0.25">
      <c r="A893" t="str">
        <f>IF('.9 (mês 01~06)'!$A893&lt;&gt;"", TEXT('.9 (mês 01~06)'!$D893, "dddd"),"")</f>
        <v/>
      </c>
      <c r="B893" t="str">
        <f>IF('Ocorrências .9'!$A937&lt;&gt;"", TEXT('Ocorrências .9'!$E937, "dddd"),"")</f>
        <v/>
      </c>
      <c r="C893" t="str">
        <f>IF('.10 (mês 01~06)'!$A893&lt;&gt;"", TEXT('.10 (mês 01~06)'!$D893, "dddd"),"")</f>
        <v/>
      </c>
      <c r="D893" t="str">
        <f>IF('.10 (mês 07~12)'!$A937&lt;&gt;"", TEXT('.10 (mês 07~12)'!$D937, "dddd"),"")</f>
        <v/>
      </c>
    </row>
    <row r="894" spans="1:4" x14ac:dyDescent="0.25">
      <c r="A894" t="str">
        <f>IF('.9 (mês 01~06)'!$A894&lt;&gt;"", TEXT('.9 (mês 01~06)'!$D894, "dddd"),"")</f>
        <v/>
      </c>
      <c r="B894" t="str">
        <f>IF('Ocorrências .9'!$A938&lt;&gt;"", TEXT('Ocorrências .9'!$E938, "dddd"),"")</f>
        <v/>
      </c>
      <c r="C894" t="str">
        <f>IF('.10 (mês 01~06)'!$A894&lt;&gt;"", TEXT('.10 (mês 01~06)'!$D894, "dddd"),"")</f>
        <v/>
      </c>
      <c r="D894" t="str">
        <f>IF('.10 (mês 07~12)'!$A938&lt;&gt;"", TEXT('.10 (mês 07~12)'!$D938, "dddd"),"")</f>
        <v/>
      </c>
    </row>
    <row r="895" spans="1:4" x14ac:dyDescent="0.25">
      <c r="A895" t="str">
        <f>IF('.9 (mês 01~06)'!$A895&lt;&gt;"", TEXT('.9 (mês 01~06)'!$D895, "dddd"),"")</f>
        <v/>
      </c>
      <c r="B895" t="str">
        <f>IF('Ocorrências .9'!$A939&lt;&gt;"", TEXT('Ocorrências .9'!$E939, "dddd"),"")</f>
        <v/>
      </c>
      <c r="C895" t="str">
        <f>IF('.10 (mês 01~06)'!$A895&lt;&gt;"", TEXT('.10 (mês 01~06)'!$D895, "dddd"),"")</f>
        <v/>
      </c>
      <c r="D895" t="str">
        <f>IF('.10 (mês 07~12)'!$A939&lt;&gt;"", TEXT('.10 (mês 07~12)'!$D939, "dddd"),"")</f>
        <v/>
      </c>
    </row>
    <row r="896" spans="1:4" x14ac:dyDescent="0.25">
      <c r="A896" t="str">
        <f>IF('.9 (mês 01~06)'!$A896&lt;&gt;"", TEXT('.9 (mês 01~06)'!$D896, "dddd"),"")</f>
        <v/>
      </c>
      <c r="B896" t="str">
        <f>IF('Ocorrências .9'!$A940&lt;&gt;"", TEXT('Ocorrências .9'!$E940, "dddd"),"")</f>
        <v/>
      </c>
      <c r="C896" t="str">
        <f>IF('.10 (mês 01~06)'!$A896&lt;&gt;"", TEXT('.10 (mês 01~06)'!$D896, "dddd"),"")</f>
        <v/>
      </c>
      <c r="D896" t="str">
        <f>IF('.10 (mês 07~12)'!$A940&lt;&gt;"", TEXT('.10 (mês 07~12)'!$D940, "dddd"),"")</f>
        <v/>
      </c>
    </row>
    <row r="897" spans="1:4" x14ac:dyDescent="0.25">
      <c r="A897" t="str">
        <f>IF('.9 (mês 01~06)'!$A897&lt;&gt;"", TEXT('.9 (mês 01~06)'!$D897, "dddd"),"")</f>
        <v/>
      </c>
      <c r="B897" t="str">
        <f>IF('Ocorrências .9'!$A941&lt;&gt;"", TEXT('Ocorrências .9'!$E941, "dddd"),"")</f>
        <v/>
      </c>
      <c r="C897" t="str">
        <f>IF('.10 (mês 01~06)'!$A897&lt;&gt;"", TEXT('.10 (mês 01~06)'!$D897, "dddd"),"")</f>
        <v/>
      </c>
      <c r="D897" t="str">
        <f>IF('.10 (mês 07~12)'!$A941&lt;&gt;"", TEXT('.10 (mês 07~12)'!$D941, "dddd"),"")</f>
        <v/>
      </c>
    </row>
    <row r="898" spans="1:4" x14ac:dyDescent="0.25">
      <c r="A898" t="str">
        <f>IF('.9 (mês 01~06)'!$A898&lt;&gt;"", TEXT('.9 (mês 01~06)'!$D898, "dddd"),"")</f>
        <v/>
      </c>
      <c r="B898" t="str">
        <f>IF('Ocorrências .9'!$A942&lt;&gt;"", TEXT('Ocorrências .9'!$E942, "dddd"),"")</f>
        <v/>
      </c>
      <c r="C898" t="str">
        <f>IF('.10 (mês 01~06)'!$A898&lt;&gt;"", TEXT('.10 (mês 01~06)'!$D898, "dddd"),"")</f>
        <v/>
      </c>
      <c r="D898" t="str">
        <f>IF('.10 (mês 07~12)'!$A942&lt;&gt;"", TEXT('.10 (mês 07~12)'!$D942, "dddd"),"")</f>
        <v/>
      </c>
    </row>
    <row r="899" spans="1:4" x14ac:dyDescent="0.25">
      <c r="A899" t="str">
        <f>IF('.9 (mês 01~06)'!$A899&lt;&gt;"", TEXT('.9 (mês 01~06)'!$D899, "dddd"),"")</f>
        <v/>
      </c>
      <c r="B899" t="str">
        <f>IF('Ocorrências .9'!$A943&lt;&gt;"", TEXT('Ocorrências .9'!$E943, "dddd"),"")</f>
        <v/>
      </c>
      <c r="C899" t="str">
        <f>IF('.10 (mês 01~06)'!$A899&lt;&gt;"", TEXT('.10 (mês 01~06)'!$D899, "dddd"),"")</f>
        <v/>
      </c>
      <c r="D899" t="str">
        <f>IF('.10 (mês 07~12)'!$A943&lt;&gt;"", TEXT('.10 (mês 07~12)'!$D943, "dddd"),"")</f>
        <v/>
      </c>
    </row>
    <row r="900" spans="1:4" x14ac:dyDescent="0.25">
      <c r="A900" t="str">
        <f>IF('.9 (mês 01~06)'!$A900&lt;&gt;"", TEXT('.9 (mês 01~06)'!$D900, "dddd"),"")</f>
        <v/>
      </c>
      <c r="B900" t="str">
        <f>IF('Ocorrências .9'!$A944&lt;&gt;"", TEXT('Ocorrências .9'!$E944, "dddd"),"")</f>
        <v/>
      </c>
      <c r="C900" t="str">
        <f>IF('.10 (mês 01~06)'!$A900&lt;&gt;"", TEXT('.10 (mês 01~06)'!$D900, "dddd"),"")</f>
        <v/>
      </c>
      <c r="D900" t="str">
        <f>IF('.10 (mês 07~12)'!$A944&lt;&gt;"", TEXT('.10 (mês 07~12)'!$D944, "dddd"),"")</f>
        <v/>
      </c>
    </row>
    <row r="901" spans="1:4" x14ac:dyDescent="0.25">
      <c r="A901" t="str">
        <f>IF('.9 (mês 01~06)'!$A901&lt;&gt;"", TEXT('.9 (mês 01~06)'!$D901, "dddd"),"")</f>
        <v/>
      </c>
      <c r="B901" t="str">
        <f>IF('Ocorrências .9'!$A945&lt;&gt;"", TEXT('Ocorrências .9'!$E945, "dddd"),"")</f>
        <v/>
      </c>
      <c r="C901" t="str">
        <f>IF('.10 (mês 01~06)'!$A901&lt;&gt;"", TEXT('.10 (mês 01~06)'!$D901, "dddd"),"")</f>
        <v/>
      </c>
      <c r="D901" t="str">
        <f>IF('.10 (mês 07~12)'!$A945&lt;&gt;"", TEXT('.10 (mês 07~12)'!$D945, "dddd"),"")</f>
        <v/>
      </c>
    </row>
    <row r="902" spans="1:4" x14ac:dyDescent="0.25">
      <c r="A902" t="str">
        <f>IF('.9 (mês 01~06)'!$A902&lt;&gt;"", TEXT('.9 (mês 01~06)'!$D902, "dddd"),"")</f>
        <v/>
      </c>
      <c r="B902" t="str">
        <f>IF('Ocorrências .9'!$A946&lt;&gt;"", TEXT('Ocorrências .9'!$E946, "dddd"),"")</f>
        <v/>
      </c>
      <c r="C902" t="str">
        <f>IF('.10 (mês 01~06)'!$A902&lt;&gt;"", TEXT('.10 (mês 01~06)'!$D902, "dddd"),"")</f>
        <v/>
      </c>
      <c r="D902" t="str">
        <f>IF('.10 (mês 07~12)'!$A946&lt;&gt;"", TEXT('.10 (mês 07~12)'!$D946, "dddd"),"")</f>
        <v/>
      </c>
    </row>
    <row r="903" spans="1:4" x14ac:dyDescent="0.25">
      <c r="A903" t="str">
        <f>IF('.9 (mês 01~06)'!$A903&lt;&gt;"", TEXT('.9 (mês 01~06)'!$D903, "dddd"),"")</f>
        <v/>
      </c>
      <c r="B903" t="str">
        <f>IF('Ocorrências .9'!$A947&lt;&gt;"", TEXT('Ocorrências .9'!$E947, "dddd"),"")</f>
        <v/>
      </c>
      <c r="C903" t="str">
        <f>IF('.10 (mês 01~06)'!$A903&lt;&gt;"", TEXT('.10 (mês 01~06)'!$D903, "dddd"),"")</f>
        <v/>
      </c>
      <c r="D903" t="str">
        <f>IF('.10 (mês 07~12)'!$A947&lt;&gt;"", TEXT('.10 (mês 07~12)'!$D947, "dddd"),"")</f>
        <v/>
      </c>
    </row>
    <row r="904" spans="1:4" x14ac:dyDescent="0.25">
      <c r="A904" t="str">
        <f>IF('.9 (mês 01~06)'!$A904&lt;&gt;"", TEXT('.9 (mês 01~06)'!$D904, "dddd"),"")</f>
        <v/>
      </c>
      <c r="B904" t="str">
        <f>IF('Ocorrências .9'!$A948&lt;&gt;"", TEXT('Ocorrências .9'!$E948, "dddd"),"")</f>
        <v/>
      </c>
      <c r="C904" t="str">
        <f>IF('.10 (mês 01~06)'!$A904&lt;&gt;"", TEXT('.10 (mês 01~06)'!$D904, "dddd"),"")</f>
        <v/>
      </c>
      <c r="D904" t="str">
        <f>IF('.10 (mês 07~12)'!$A948&lt;&gt;"", TEXT('.10 (mês 07~12)'!$D948, "dddd"),"")</f>
        <v/>
      </c>
    </row>
    <row r="905" spans="1:4" x14ac:dyDescent="0.25">
      <c r="A905" t="str">
        <f>IF('.9 (mês 01~06)'!$A905&lt;&gt;"", TEXT('.9 (mês 01~06)'!$D905, "dddd"),"")</f>
        <v/>
      </c>
      <c r="B905" t="str">
        <f>IF('Ocorrências .9'!$A949&lt;&gt;"", TEXT('Ocorrências .9'!$E949, "dddd"),"")</f>
        <v/>
      </c>
      <c r="C905" t="str">
        <f>IF('.10 (mês 01~06)'!$A905&lt;&gt;"", TEXT('.10 (mês 01~06)'!$D905, "dddd"),"")</f>
        <v/>
      </c>
      <c r="D905" t="str">
        <f>IF('.10 (mês 07~12)'!$A949&lt;&gt;"", TEXT('.10 (mês 07~12)'!$D949, "dddd"),"")</f>
        <v/>
      </c>
    </row>
    <row r="906" spans="1:4" x14ac:dyDescent="0.25">
      <c r="A906" t="str">
        <f>IF('.9 (mês 01~06)'!$A906&lt;&gt;"", TEXT('.9 (mês 01~06)'!$D906, "dddd"),"")</f>
        <v/>
      </c>
      <c r="B906" t="str">
        <f>IF('Ocorrências .9'!$A950&lt;&gt;"", TEXT('Ocorrências .9'!$E950, "dddd"),"")</f>
        <v/>
      </c>
      <c r="C906" t="str">
        <f>IF('.10 (mês 01~06)'!$A906&lt;&gt;"", TEXT('.10 (mês 01~06)'!$D906, "dddd"),"")</f>
        <v/>
      </c>
      <c r="D906" t="str">
        <f>IF('.10 (mês 07~12)'!$A950&lt;&gt;"", TEXT('.10 (mês 07~12)'!$D950, "dddd"),"")</f>
        <v/>
      </c>
    </row>
    <row r="907" spans="1:4" x14ac:dyDescent="0.25">
      <c r="A907" t="str">
        <f>IF('.9 (mês 01~06)'!$A907&lt;&gt;"", TEXT('.9 (mês 01~06)'!$D907, "dddd"),"")</f>
        <v/>
      </c>
      <c r="B907" t="str">
        <f>IF('Ocorrências .9'!$A951&lt;&gt;"", TEXT('Ocorrências .9'!$E951, "dddd"),"")</f>
        <v/>
      </c>
      <c r="C907" t="str">
        <f>IF('.10 (mês 01~06)'!$A907&lt;&gt;"", TEXT('.10 (mês 01~06)'!$D907, "dddd"),"")</f>
        <v/>
      </c>
      <c r="D907" t="str">
        <f>IF('.10 (mês 07~12)'!$A951&lt;&gt;"", TEXT('.10 (mês 07~12)'!$D951, "dddd"),"")</f>
        <v/>
      </c>
    </row>
    <row r="908" spans="1:4" x14ac:dyDescent="0.25">
      <c r="A908" t="str">
        <f>IF('.9 (mês 01~06)'!$A908&lt;&gt;"", TEXT('.9 (mês 01~06)'!$D908, "dddd"),"")</f>
        <v/>
      </c>
      <c r="B908" t="str">
        <f>IF('Ocorrências .9'!$A952&lt;&gt;"", TEXT('Ocorrências .9'!$E952, "dddd"),"")</f>
        <v/>
      </c>
      <c r="C908" t="str">
        <f>IF('.10 (mês 01~06)'!$A908&lt;&gt;"", TEXT('.10 (mês 01~06)'!$D908, "dddd"),"")</f>
        <v/>
      </c>
      <c r="D908" t="str">
        <f>IF('.10 (mês 07~12)'!$A952&lt;&gt;"", TEXT('.10 (mês 07~12)'!$D952, "dddd"),"")</f>
        <v/>
      </c>
    </row>
    <row r="909" spans="1:4" x14ac:dyDescent="0.25">
      <c r="A909" t="str">
        <f>IF('.9 (mês 01~06)'!$A909&lt;&gt;"", TEXT('.9 (mês 01~06)'!$D909, "dddd"),"")</f>
        <v/>
      </c>
      <c r="B909" t="str">
        <f>IF('Ocorrências .9'!$A953&lt;&gt;"", TEXT('Ocorrências .9'!$E953, "dddd"),"")</f>
        <v/>
      </c>
      <c r="C909" t="str">
        <f>IF('.10 (mês 01~06)'!$A909&lt;&gt;"", TEXT('.10 (mês 01~06)'!$D909, "dddd"),"")</f>
        <v/>
      </c>
      <c r="D909" t="str">
        <f>IF('.10 (mês 07~12)'!$A953&lt;&gt;"", TEXT('.10 (mês 07~12)'!$D953, "dddd"),"")</f>
        <v/>
      </c>
    </row>
    <row r="910" spans="1:4" x14ac:dyDescent="0.25">
      <c r="A910" t="str">
        <f>IF('.9 (mês 01~06)'!$A910&lt;&gt;"", TEXT('.9 (mês 01~06)'!$D910, "dddd"),"")</f>
        <v/>
      </c>
      <c r="B910" t="str">
        <f>IF('Ocorrências .9'!$A954&lt;&gt;"", TEXT('Ocorrências .9'!$E954, "dddd"),"")</f>
        <v/>
      </c>
      <c r="C910" t="str">
        <f>IF('.10 (mês 01~06)'!$A910&lt;&gt;"", TEXT('.10 (mês 01~06)'!$D910, "dddd"),"")</f>
        <v/>
      </c>
      <c r="D910" t="str">
        <f>IF('.10 (mês 07~12)'!$A954&lt;&gt;"", TEXT('.10 (mês 07~12)'!$D954, "dddd"),"")</f>
        <v/>
      </c>
    </row>
    <row r="911" spans="1:4" x14ac:dyDescent="0.25">
      <c r="A911" t="str">
        <f>IF('.9 (mês 01~06)'!$A911&lt;&gt;"", TEXT('.9 (mês 01~06)'!$D911, "dddd"),"")</f>
        <v/>
      </c>
      <c r="B911" t="str">
        <f>IF('Ocorrências .9'!$A955&lt;&gt;"", TEXT('Ocorrências .9'!$E955, "dddd"),"")</f>
        <v/>
      </c>
      <c r="C911" t="str">
        <f>IF('.10 (mês 01~06)'!$A911&lt;&gt;"", TEXT('.10 (mês 01~06)'!$D911, "dddd"),"")</f>
        <v/>
      </c>
      <c r="D911" t="str">
        <f>IF('.10 (mês 07~12)'!$A955&lt;&gt;"", TEXT('.10 (mês 07~12)'!$D955, "dddd"),"")</f>
        <v/>
      </c>
    </row>
    <row r="912" spans="1:4" x14ac:dyDescent="0.25">
      <c r="A912" t="str">
        <f>IF('.9 (mês 01~06)'!$A912&lt;&gt;"", TEXT('.9 (mês 01~06)'!$D912, "dddd"),"")</f>
        <v/>
      </c>
      <c r="B912" t="str">
        <f>IF('Ocorrências .9'!$A956&lt;&gt;"", TEXT('Ocorrências .9'!$E956, "dddd"),"")</f>
        <v/>
      </c>
      <c r="C912" t="str">
        <f>IF('.10 (mês 01~06)'!$A912&lt;&gt;"", TEXT('.10 (mês 01~06)'!$D912, "dddd"),"")</f>
        <v/>
      </c>
      <c r="D912" t="str">
        <f>IF('.10 (mês 07~12)'!$A956&lt;&gt;"", TEXT('.10 (mês 07~12)'!$D956, "dddd"),"")</f>
        <v/>
      </c>
    </row>
    <row r="913" spans="1:4" x14ac:dyDescent="0.25">
      <c r="A913" t="str">
        <f>IF('.9 (mês 01~06)'!$A913&lt;&gt;"", TEXT('.9 (mês 01~06)'!$D913, "dddd"),"")</f>
        <v/>
      </c>
      <c r="B913" t="str">
        <f>IF('Ocorrências .9'!$A957&lt;&gt;"", TEXT('Ocorrências .9'!$E957, "dddd"),"")</f>
        <v/>
      </c>
      <c r="C913" t="str">
        <f>IF('.10 (mês 01~06)'!$A913&lt;&gt;"", TEXT('.10 (mês 01~06)'!$D913, "dddd"),"")</f>
        <v/>
      </c>
      <c r="D913" t="str">
        <f>IF('.10 (mês 07~12)'!$A957&lt;&gt;"", TEXT('.10 (mês 07~12)'!$D957, "dddd"),"")</f>
        <v/>
      </c>
    </row>
    <row r="914" spans="1:4" x14ac:dyDescent="0.25">
      <c r="A914" t="str">
        <f>IF('.9 (mês 01~06)'!$A914&lt;&gt;"", TEXT('.9 (mês 01~06)'!$D914, "dddd"),"")</f>
        <v/>
      </c>
      <c r="B914" t="str">
        <f>IF('Ocorrências .9'!$A958&lt;&gt;"", TEXT('Ocorrências .9'!$E958, "dddd"),"")</f>
        <v/>
      </c>
      <c r="C914" t="str">
        <f>IF('.10 (mês 01~06)'!$A914&lt;&gt;"", TEXT('.10 (mês 01~06)'!$D914, "dddd"),"")</f>
        <v/>
      </c>
      <c r="D914" t="str">
        <f>IF('.10 (mês 07~12)'!$A958&lt;&gt;"", TEXT('.10 (mês 07~12)'!$D958, "dddd"),"")</f>
        <v/>
      </c>
    </row>
    <row r="915" spans="1:4" x14ac:dyDescent="0.25">
      <c r="A915" t="str">
        <f>IF('.9 (mês 01~06)'!$A915&lt;&gt;"", TEXT('.9 (mês 01~06)'!$D915, "dddd"),"")</f>
        <v/>
      </c>
      <c r="B915" t="str">
        <f>IF('Ocorrências .9'!$A959&lt;&gt;"", TEXT('Ocorrências .9'!$E959, "dddd"),"")</f>
        <v/>
      </c>
      <c r="C915" t="str">
        <f>IF('.10 (mês 01~06)'!$A915&lt;&gt;"", TEXT('.10 (mês 01~06)'!$D915, "dddd"),"")</f>
        <v/>
      </c>
      <c r="D915" t="str">
        <f>IF('.10 (mês 07~12)'!$A959&lt;&gt;"", TEXT('.10 (mês 07~12)'!$D959, "dddd"),"")</f>
        <v/>
      </c>
    </row>
    <row r="916" spans="1:4" x14ac:dyDescent="0.25">
      <c r="A916" t="str">
        <f>IF('.9 (mês 01~06)'!$A916&lt;&gt;"", TEXT('.9 (mês 01~06)'!$D916, "dddd"),"")</f>
        <v/>
      </c>
      <c r="B916" t="str">
        <f>IF('Ocorrências .9'!$A960&lt;&gt;"", TEXT('Ocorrências .9'!$E960, "dddd"),"")</f>
        <v/>
      </c>
      <c r="C916" t="str">
        <f>IF('.10 (mês 01~06)'!$A916&lt;&gt;"", TEXT('.10 (mês 01~06)'!$D916, "dddd"),"")</f>
        <v/>
      </c>
      <c r="D916" t="str">
        <f>IF('.10 (mês 07~12)'!$A960&lt;&gt;"", TEXT('.10 (mês 07~12)'!$D960, "dddd"),"")</f>
        <v/>
      </c>
    </row>
    <row r="917" spans="1:4" x14ac:dyDescent="0.25">
      <c r="A917" t="str">
        <f>IF('.9 (mês 01~06)'!$A917&lt;&gt;"", TEXT('.9 (mês 01~06)'!$D917, "dddd"),"")</f>
        <v/>
      </c>
      <c r="B917" t="str">
        <f>IF('Ocorrências .9'!$A961&lt;&gt;"", TEXT('Ocorrências .9'!$E961, "dddd"),"")</f>
        <v/>
      </c>
      <c r="C917" t="str">
        <f>IF('.10 (mês 01~06)'!$A917&lt;&gt;"", TEXT('.10 (mês 01~06)'!$D917, "dddd"),"")</f>
        <v/>
      </c>
      <c r="D917" t="str">
        <f>IF('.10 (mês 07~12)'!$A961&lt;&gt;"", TEXT('.10 (mês 07~12)'!$D961, "dddd"),"")</f>
        <v/>
      </c>
    </row>
    <row r="918" spans="1:4" x14ac:dyDescent="0.25">
      <c r="A918" t="str">
        <f>IF('.9 (mês 01~06)'!$A918&lt;&gt;"", TEXT('.9 (mês 01~06)'!$D918, "dddd"),"")</f>
        <v/>
      </c>
      <c r="B918" t="str">
        <f>IF('Ocorrências .9'!$A962&lt;&gt;"", TEXT('Ocorrências .9'!$E962, "dddd"),"")</f>
        <v/>
      </c>
      <c r="C918" t="str">
        <f>IF('.10 (mês 01~06)'!$A918&lt;&gt;"", TEXT('.10 (mês 01~06)'!$D918, "dddd"),"")</f>
        <v/>
      </c>
      <c r="D918" t="str">
        <f>IF('.10 (mês 07~12)'!$A962&lt;&gt;"", TEXT('.10 (mês 07~12)'!$D962, "dddd"),"")</f>
        <v/>
      </c>
    </row>
    <row r="919" spans="1:4" x14ac:dyDescent="0.25">
      <c r="A919" t="str">
        <f>IF('.9 (mês 01~06)'!$A919&lt;&gt;"", TEXT('.9 (mês 01~06)'!$D919, "dddd"),"")</f>
        <v/>
      </c>
      <c r="B919" t="str">
        <f>IF('Ocorrências .9'!$A963&lt;&gt;"", TEXT('Ocorrências .9'!$E963, "dddd"),"")</f>
        <v/>
      </c>
      <c r="C919" t="str">
        <f>IF('.10 (mês 01~06)'!$A919&lt;&gt;"", TEXT('.10 (mês 01~06)'!$D919, "dddd"),"")</f>
        <v/>
      </c>
      <c r="D919" t="str">
        <f>IF('.10 (mês 07~12)'!$A963&lt;&gt;"", TEXT('.10 (mês 07~12)'!$D963, "dddd"),"")</f>
        <v/>
      </c>
    </row>
    <row r="920" spans="1:4" x14ac:dyDescent="0.25">
      <c r="A920" t="str">
        <f>IF('.9 (mês 01~06)'!$A920&lt;&gt;"", TEXT('.9 (mês 01~06)'!$D920, "dddd"),"")</f>
        <v/>
      </c>
      <c r="B920" t="str">
        <f>IF('Ocorrências .9'!$A964&lt;&gt;"", TEXT('Ocorrências .9'!$E964, "dddd"),"")</f>
        <v/>
      </c>
      <c r="C920" t="str">
        <f>IF('.10 (mês 01~06)'!$A920&lt;&gt;"", TEXT('.10 (mês 01~06)'!$D920, "dddd"),"")</f>
        <v/>
      </c>
      <c r="D920" t="str">
        <f>IF('.10 (mês 07~12)'!$A964&lt;&gt;"", TEXT('.10 (mês 07~12)'!$D964, "dddd"),"")</f>
        <v/>
      </c>
    </row>
    <row r="921" spans="1:4" x14ac:dyDescent="0.25">
      <c r="A921" t="str">
        <f>IF('.9 (mês 01~06)'!$A921&lt;&gt;"", TEXT('.9 (mês 01~06)'!$D921, "dddd"),"")</f>
        <v/>
      </c>
      <c r="B921" t="str">
        <f>IF('Ocorrências .9'!$A965&lt;&gt;"", TEXT('Ocorrências .9'!$E965, "dddd"),"")</f>
        <v/>
      </c>
      <c r="C921" t="str">
        <f>IF('.10 (mês 01~06)'!$A921&lt;&gt;"", TEXT('.10 (mês 01~06)'!$D921, "dddd"),"")</f>
        <v/>
      </c>
      <c r="D921" t="str">
        <f>IF('.10 (mês 07~12)'!$A965&lt;&gt;"", TEXT('.10 (mês 07~12)'!$D965, "dddd"),"")</f>
        <v/>
      </c>
    </row>
    <row r="922" spans="1:4" x14ac:dyDescent="0.25">
      <c r="A922" t="str">
        <f>IF('.9 (mês 01~06)'!$A922&lt;&gt;"", TEXT('.9 (mês 01~06)'!$D922, "dddd"),"")</f>
        <v/>
      </c>
      <c r="B922" t="str">
        <f>IF('Ocorrências .9'!$A966&lt;&gt;"", TEXT('Ocorrências .9'!$E966, "dddd"),"")</f>
        <v/>
      </c>
      <c r="C922" t="str">
        <f>IF('.10 (mês 01~06)'!$A922&lt;&gt;"", TEXT('.10 (mês 01~06)'!$D922, "dddd"),"")</f>
        <v/>
      </c>
      <c r="D922" t="str">
        <f>IF('.10 (mês 07~12)'!$A966&lt;&gt;"", TEXT('.10 (mês 07~12)'!$D966, "dddd"),"")</f>
        <v/>
      </c>
    </row>
    <row r="923" spans="1:4" x14ac:dyDescent="0.25">
      <c r="A923" t="str">
        <f>IF('.9 (mês 01~06)'!$A923&lt;&gt;"", TEXT('.9 (mês 01~06)'!$D923, "dddd"),"")</f>
        <v/>
      </c>
      <c r="B923" t="str">
        <f>IF('Ocorrências .9'!$A967&lt;&gt;"", TEXT('Ocorrências .9'!$E967, "dddd"),"")</f>
        <v/>
      </c>
      <c r="C923" t="str">
        <f>IF('.10 (mês 01~06)'!$A923&lt;&gt;"", TEXT('.10 (mês 01~06)'!$D923, "dddd"),"")</f>
        <v/>
      </c>
      <c r="D923" t="str">
        <f>IF('.10 (mês 07~12)'!$A967&lt;&gt;"", TEXT('.10 (mês 07~12)'!$D967, "dddd"),"")</f>
        <v/>
      </c>
    </row>
    <row r="924" spans="1:4" x14ac:dyDescent="0.25">
      <c r="A924" t="str">
        <f>IF('.9 (mês 01~06)'!$A924&lt;&gt;"", TEXT('.9 (mês 01~06)'!$D924, "dddd"),"")</f>
        <v/>
      </c>
      <c r="B924" t="str">
        <f>IF('Ocorrências .9'!$A968&lt;&gt;"", TEXT('Ocorrências .9'!$E968, "dddd"),"")</f>
        <v/>
      </c>
      <c r="C924" t="str">
        <f>IF('.10 (mês 01~06)'!$A924&lt;&gt;"", TEXT('.10 (mês 01~06)'!$D924, "dddd"),"")</f>
        <v/>
      </c>
      <c r="D924" t="str">
        <f>IF('.10 (mês 07~12)'!$A968&lt;&gt;"", TEXT('.10 (mês 07~12)'!$D968, "dddd"),"")</f>
        <v/>
      </c>
    </row>
    <row r="925" spans="1:4" x14ac:dyDescent="0.25">
      <c r="A925" t="str">
        <f>IF('.9 (mês 01~06)'!$A925&lt;&gt;"", TEXT('.9 (mês 01~06)'!$D925, "dddd"),"")</f>
        <v/>
      </c>
      <c r="B925" t="str">
        <f>IF('Ocorrências .9'!$A969&lt;&gt;"", TEXT('Ocorrências .9'!$E969, "dddd"),"")</f>
        <v/>
      </c>
      <c r="C925" t="str">
        <f>IF('.10 (mês 01~06)'!$A925&lt;&gt;"", TEXT('.10 (mês 01~06)'!$D925, "dddd"),"")</f>
        <v/>
      </c>
      <c r="D925" t="str">
        <f>IF('.10 (mês 07~12)'!$A969&lt;&gt;"", TEXT('.10 (mês 07~12)'!$D969, "dddd"),"")</f>
        <v/>
      </c>
    </row>
    <row r="926" spans="1:4" x14ac:dyDescent="0.25">
      <c r="A926" t="str">
        <f>IF('.9 (mês 01~06)'!$A926&lt;&gt;"", TEXT('.9 (mês 01~06)'!$D926, "dddd"),"")</f>
        <v/>
      </c>
      <c r="B926" t="str">
        <f>IF('Ocorrências .9'!$A970&lt;&gt;"", TEXT('Ocorrências .9'!$E970, "dddd"),"")</f>
        <v/>
      </c>
      <c r="C926" t="str">
        <f>IF('.10 (mês 01~06)'!$A926&lt;&gt;"", TEXT('.10 (mês 01~06)'!$D926, "dddd"),"")</f>
        <v/>
      </c>
      <c r="D926" t="str">
        <f>IF('.10 (mês 07~12)'!$A970&lt;&gt;"", TEXT('.10 (mês 07~12)'!$D970, "dddd"),"")</f>
        <v/>
      </c>
    </row>
    <row r="927" spans="1:4" x14ac:dyDescent="0.25">
      <c r="A927" t="str">
        <f>IF('.9 (mês 01~06)'!$A927&lt;&gt;"", TEXT('.9 (mês 01~06)'!$D927, "dddd"),"")</f>
        <v/>
      </c>
      <c r="B927" t="str">
        <f>IF('Ocorrências .9'!$A971&lt;&gt;"", TEXT('Ocorrências .9'!$E971, "dddd"),"")</f>
        <v/>
      </c>
      <c r="C927" t="str">
        <f>IF('.10 (mês 01~06)'!$A927&lt;&gt;"", TEXT('.10 (mês 01~06)'!$D927, "dddd"),"")</f>
        <v/>
      </c>
      <c r="D927" t="str">
        <f>IF('.10 (mês 07~12)'!$A971&lt;&gt;"", TEXT('.10 (mês 07~12)'!$D971, "dddd"),"")</f>
        <v/>
      </c>
    </row>
    <row r="928" spans="1:4" x14ac:dyDescent="0.25">
      <c r="A928" t="str">
        <f>IF('.9 (mês 01~06)'!$A928&lt;&gt;"", TEXT('.9 (mês 01~06)'!$D928, "dddd"),"")</f>
        <v/>
      </c>
      <c r="B928" t="str">
        <f>IF('Ocorrências .9'!$A972&lt;&gt;"", TEXT('Ocorrências .9'!$E972, "dddd"),"")</f>
        <v/>
      </c>
      <c r="C928" t="str">
        <f>IF('.10 (mês 01~06)'!$A928&lt;&gt;"", TEXT('.10 (mês 01~06)'!$D928, "dddd"),"")</f>
        <v/>
      </c>
      <c r="D928" t="str">
        <f>IF('.10 (mês 07~12)'!$A972&lt;&gt;"", TEXT('.10 (mês 07~12)'!$D972, "dddd"),"")</f>
        <v/>
      </c>
    </row>
    <row r="929" spans="1:4" x14ac:dyDescent="0.25">
      <c r="A929" t="str">
        <f>IF('.9 (mês 01~06)'!$A929&lt;&gt;"", TEXT('.9 (mês 01~06)'!$D929, "dddd"),"")</f>
        <v/>
      </c>
      <c r="B929" t="str">
        <f>IF('Ocorrências .9'!$A973&lt;&gt;"", TEXT('Ocorrências .9'!$E973, "dddd"),"")</f>
        <v/>
      </c>
      <c r="C929" t="str">
        <f>IF('.10 (mês 01~06)'!$A929&lt;&gt;"", TEXT('.10 (mês 01~06)'!$D929, "dddd"),"")</f>
        <v/>
      </c>
      <c r="D929" t="str">
        <f>IF('.10 (mês 07~12)'!$A973&lt;&gt;"", TEXT('.10 (mês 07~12)'!$D973, "dddd"),"")</f>
        <v/>
      </c>
    </row>
    <row r="930" spans="1:4" x14ac:dyDescent="0.25">
      <c r="A930" t="str">
        <f>IF('.9 (mês 01~06)'!$A930&lt;&gt;"", TEXT('.9 (mês 01~06)'!$D930, "dddd"),"")</f>
        <v/>
      </c>
      <c r="B930" t="str">
        <f>IF('Ocorrências .9'!$A974&lt;&gt;"", TEXT('Ocorrências .9'!$E974, "dddd"),"")</f>
        <v/>
      </c>
      <c r="C930" t="str">
        <f>IF('.10 (mês 01~06)'!$A930&lt;&gt;"", TEXT('.10 (mês 01~06)'!$D930, "dddd"),"")</f>
        <v/>
      </c>
      <c r="D930" t="str">
        <f>IF('.10 (mês 07~12)'!$A974&lt;&gt;"", TEXT('.10 (mês 07~12)'!$D974, "dddd"),"")</f>
        <v/>
      </c>
    </row>
    <row r="931" spans="1:4" x14ac:dyDescent="0.25">
      <c r="A931" t="str">
        <f>IF('.9 (mês 01~06)'!$A931&lt;&gt;"", TEXT('.9 (mês 01~06)'!$D931, "dddd"),"")</f>
        <v/>
      </c>
      <c r="B931" t="str">
        <f>IF('Ocorrências .9'!$A975&lt;&gt;"", TEXT('Ocorrências .9'!$E975, "dddd"),"")</f>
        <v/>
      </c>
      <c r="C931" t="str">
        <f>IF('.10 (mês 01~06)'!$A931&lt;&gt;"", TEXT('.10 (mês 01~06)'!$D931, "dddd"),"")</f>
        <v/>
      </c>
      <c r="D931" t="str">
        <f>IF('.10 (mês 07~12)'!$A975&lt;&gt;"", TEXT('.10 (mês 07~12)'!$D975, "dddd"),"")</f>
        <v/>
      </c>
    </row>
    <row r="932" spans="1:4" x14ac:dyDescent="0.25">
      <c r="A932" t="str">
        <f>IF('.9 (mês 01~06)'!$A932&lt;&gt;"", TEXT('.9 (mês 01~06)'!$D932, "dddd"),"")</f>
        <v/>
      </c>
      <c r="B932" t="str">
        <f>IF('Ocorrências .9'!$A976&lt;&gt;"", TEXT('Ocorrências .9'!$E976, "dddd"),"")</f>
        <v/>
      </c>
      <c r="C932" t="str">
        <f>IF('.10 (mês 01~06)'!$A932&lt;&gt;"", TEXT('.10 (mês 01~06)'!$D932, "dddd"),"")</f>
        <v/>
      </c>
      <c r="D932" t="str">
        <f>IF('.10 (mês 07~12)'!$A976&lt;&gt;"", TEXT('.10 (mês 07~12)'!$D976, "dddd"),"")</f>
        <v/>
      </c>
    </row>
    <row r="933" spans="1:4" x14ac:dyDescent="0.25">
      <c r="A933" t="str">
        <f>IF('.9 (mês 01~06)'!$A933&lt;&gt;"", TEXT('.9 (mês 01~06)'!$D933, "dddd"),"")</f>
        <v/>
      </c>
      <c r="B933" t="str">
        <f>IF('Ocorrências .9'!$A977&lt;&gt;"", TEXT('Ocorrências .9'!$E977, "dddd"),"")</f>
        <v/>
      </c>
      <c r="C933" t="str">
        <f>IF('.10 (mês 01~06)'!$A933&lt;&gt;"", TEXT('.10 (mês 01~06)'!$D933, "dddd"),"")</f>
        <v/>
      </c>
      <c r="D933" t="str">
        <f>IF('.10 (mês 07~12)'!$A977&lt;&gt;"", TEXT('.10 (mês 07~12)'!$D977, "dddd"),"")</f>
        <v/>
      </c>
    </row>
    <row r="934" spans="1:4" x14ac:dyDescent="0.25">
      <c r="A934" t="str">
        <f>IF('.9 (mês 01~06)'!$A934&lt;&gt;"", TEXT('.9 (mês 01~06)'!$D934, "dddd"),"")</f>
        <v/>
      </c>
      <c r="B934" t="str">
        <f>IF('Ocorrências .9'!$A978&lt;&gt;"", TEXT('Ocorrências .9'!$E978, "dddd"),"")</f>
        <v/>
      </c>
      <c r="C934" t="str">
        <f>IF('.10 (mês 01~06)'!$A934&lt;&gt;"", TEXT('.10 (mês 01~06)'!$D934, "dddd"),"")</f>
        <v/>
      </c>
      <c r="D934" t="str">
        <f>IF('.10 (mês 07~12)'!$A978&lt;&gt;"", TEXT('.10 (mês 07~12)'!$D978, "dddd"),"")</f>
        <v/>
      </c>
    </row>
    <row r="935" spans="1:4" x14ac:dyDescent="0.25">
      <c r="A935" t="str">
        <f>IF('.9 (mês 01~06)'!$A935&lt;&gt;"", TEXT('.9 (mês 01~06)'!$D935, "dddd"),"")</f>
        <v/>
      </c>
      <c r="B935" t="str">
        <f>IF('Ocorrências .9'!$A979&lt;&gt;"", TEXT('Ocorrências .9'!$E979, "dddd"),"")</f>
        <v/>
      </c>
      <c r="C935" t="str">
        <f>IF('.10 (mês 01~06)'!$A935&lt;&gt;"", TEXT('.10 (mês 01~06)'!$D935, "dddd"),"")</f>
        <v/>
      </c>
      <c r="D935" t="str">
        <f>IF('.10 (mês 07~12)'!$A979&lt;&gt;"", TEXT('.10 (mês 07~12)'!$D979, "dddd"),"")</f>
        <v/>
      </c>
    </row>
    <row r="936" spans="1:4" x14ac:dyDescent="0.25">
      <c r="A936" t="str">
        <f>IF('.9 (mês 01~06)'!$A936&lt;&gt;"", TEXT('.9 (mês 01~06)'!$D936, "dddd"),"")</f>
        <v/>
      </c>
      <c r="B936" t="str">
        <f>IF('Ocorrências .9'!$A980&lt;&gt;"", TEXT('Ocorrências .9'!$E980, "dddd"),"")</f>
        <v/>
      </c>
      <c r="C936" t="str">
        <f>IF('.10 (mês 01~06)'!$A936&lt;&gt;"", TEXT('.10 (mês 01~06)'!$D936, "dddd"),"")</f>
        <v/>
      </c>
      <c r="D936" t="str">
        <f>IF('.10 (mês 07~12)'!$A980&lt;&gt;"", TEXT('.10 (mês 07~12)'!$D980, "dddd"),"")</f>
        <v/>
      </c>
    </row>
    <row r="937" spans="1:4" x14ac:dyDescent="0.25">
      <c r="A937" t="str">
        <f>IF('.9 (mês 01~06)'!$A937&lt;&gt;"", TEXT('.9 (mês 01~06)'!$D937, "dddd"),"")</f>
        <v/>
      </c>
      <c r="B937" t="str">
        <f>IF('Ocorrências .9'!$A981&lt;&gt;"", TEXT('Ocorrências .9'!$E981, "dddd"),"")</f>
        <v/>
      </c>
      <c r="C937" t="str">
        <f>IF('.10 (mês 01~06)'!$A937&lt;&gt;"", TEXT('.10 (mês 01~06)'!$D937, "dddd"),"")</f>
        <v/>
      </c>
      <c r="D937" t="str">
        <f>IF('.10 (mês 07~12)'!$A981&lt;&gt;"", TEXT('.10 (mês 07~12)'!$D981, "dddd"),"")</f>
        <v/>
      </c>
    </row>
    <row r="938" spans="1:4" x14ac:dyDescent="0.25">
      <c r="A938" t="str">
        <f>IF('.9 (mês 01~06)'!$A938&lt;&gt;"", TEXT('.9 (mês 01~06)'!$D938, "dddd"),"")</f>
        <v/>
      </c>
      <c r="B938" t="str">
        <f>IF('Ocorrências .9'!$A982&lt;&gt;"", TEXT('Ocorrências .9'!$E982, "dddd"),"")</f>
        <v/>
      </c>
      <c r="C938" t="str">
        <f>IF('.10 (mês 01~06)'!$A938&lt;&gt;"", TEXT('.10 (mês 01~06)'!$D938, "dddd"),"")</f>
        <v/>
      </c>
      <c r="D938" t="str">
        <f>IF('.10 (mês 07~12)'!$A982&lt;&gt;"", TEXT('.10 (mês 07~12)'!$D982, "dddd"),"")</f>
        <v/>
      </c>
    </row>
    <row r="939" spans="1:4" x14ac:dyDescent="0.25">
      <c r="A939" t="str">
        <f>IF('.9 (mês 01~06)'!$A939&lt;&gt;"", TEXT('.9 (mês 01~06)'!$D939, "dddd"),"")</f>
        <v/>
      </c>
      <c r="B939" t="str">
        <f>IF('Ocorrências .9'!$A983&lt;&gt;"", TEXT('Ocorrências .9'!$E983, "dddd"),"")</f>
        <v/>
      </c>
      <c r="C939" t="str">
        <f>IF('.10 (mês 01~06)'!$A939&lt;&gt;"", TEXT('.10 (mês 01~06)'!$D939, "dddd"),"")</f>
        <v/>
      </c>
      <c r="D939" t="str">
        <f>IF('.10 (mês 07~12)'!$A983&lt;&gt;"", TEXT('.10 (mês 07~12)'!$D983, "dddd"),"")</f>
        <v/>
      </c>
    </row>
    <row r="940" spans="1:4" x14ac:dyDescent="0.25">
      <c r="A940" t="str">
        <f>IF('.9 (mês 01~06)'!$A940&lt;&gt;"", TEXT('.9 (mês 01~06)'!$D940, "dddd"),"")</f>
        <v/>
      </c>
      <c r="B940" t="str">
        <f>IF('Ocorrências .9'!$A984&lt;&gt;"", TEXT('Ocorrências .9'!$E984, "dddd"),"")</f>
        <v/>
      </c>
      <c r="C940" t="str">
        <f>IF('.10 (mês 01~06)'!$A940&lt;&gt;"", TEXT('.10 (mês 01~06)'!$D940, "dddd"),"")</f>
        <v/>
      </c>
      <c r="D940" t="str">
        <f>IF('.10 (mês 07~12)'!$A984&lt;&gt;"", TEXT('.10 (mês 07~12)'!$D984, "dddd"),"")</f>
        <v/>
      </c>
    </row>
    <row r="941" spans="1:4" x14ac:dyDescent="0.25">
      <c r="A941" t="str">
        <f>IF('.9 (mês 01~06)'!$A941&lt;&gt;"", TEXT('.9 (mês 01~06)'!$D941, "dddd"),"")</f>
        <v/>
      </c>
      <c r="B941" t="str">
        <f>IF('Ocorrências .9'!$A985&lt;&gt;"", TEXT('Ocorrências .9'!$E985, "dddd"),"")</f>
        <v/>
      </c>
      <c r="C941" t="str">
        <f>IF('.10 (mês 01~06)'!$A941&lt;&gt;"", TEXT('.10 (mês 01~06)'!$D941, "dddd"),"")</f>
        <v/>
      </c>
      <c r="D941" t="str">
        <f>IF('.10 (mês 07~12)'!$A985&lt;&gt;"", TEXT('.10 (mês 07~12)'!$D985, "dddd"),"")</f>
        <v/>
      </c>
    </row>
    <row r="942" spans="1:4" x14ac:dyDescent="0.25">
      <c r="A942" t="str">
        <f>IF('.9 (mês 01~06)'!$A942&lt;&gt;"", TEXT('.9 (mês 01~06)'!$D942, "dddd"),"")</f>
        <v/>
      </c>
      <c r="B942" t="str">
        <f>IF('Ocorrências .9'!$A986&lt;&gt;"", TEXT('Ocorrências .9'!$E986, "dddd"),"")</f>
        <v/>
      </c>
      <c r="C942" t="str">
        <f>IF('.10 (mês 01~06)'!$A942&lt;&gt;"", TEXT('.10 (mês 01~06)'!$D942, "dddd"),"")</f>
        <v/>
      </c>
      <c r="D942" t="str">
        <f>IF('.10 (mês 07~12)'!$A986&lt;&gt;"", TEXT('.10 (mês 07~12)'!$D986, "dddd"),"")</f>
        <v/>
      </c>
    </row>
    <row r="943" spans="1:4" x14ac:dyDescent="0.25">
      <c r="A943" t="str">
        <f>IF('.9 (mês 01~06)'!$A943&lt;&gt;"", TEXT('.9 (mês 01~06)'!$D943, "dddd"),"")</f>
        <v/>
      </c>
      <c r="B943" t="str">
        <f>IF('Ocorrências .9'!$A987&lt;&gt;"", TEXT('Ocorrências .9'!$E987, "dddd"),"")</f>
        <v/>
      </c>
      <c r="C943" t="str">
        <f>IF('.10 (mês 01~06)'!$A943&lt;&gt;"", TEXT('.10 (mês 01~06)'!$D943, "dddd"),"")</f>
        <v/>
      </c>
      <c r="D943" t="str">
        <f>IF('.10 (mês 07~12)'!$A987&lt;&gt;"", TEXT('.10 (mês 07~12)'!$D987, "dddd"),"")</f>
        <v/>
      </c>
    </row>
    <row r="944" spans="1:4" x14ac:dyDescent="0.25">
      <c r="A944" t="str">
        <f>IF('.9 (mês 01~06)'!$A944&lt;&gt;"", TEXT('.9 (mês 01~06)'!$D944, "dddd"),"")</f>
        <v/>
      </c>
      <c r="B944" t="str">
        <f>IF('Ocorrências .9'!$A988&lt;&gt;"", TEXT('Ocorrências .9'!$E988, "dddd"),"")</f>
        <v/>
      </c>
      <c r="C944" t="str">
        <f>IF('.10 (mês 01~06)'!$A944&lt;&gt;"", TEXT('.10 (mês 01~06)'!$D944, "dddd"),"")</f>
        <v/>
      </c>
      <c r="D944" t="str">
        <f>IF('.10 (mês 07~12)'!$A988&lt;&gt;"", TEXT('.10 (mês 07~12)'!$D988, "dddd"),"")</f>
        <v/>
      </c>
    </row>
    <row r="945" spans="1:4" x14ac:dyDescent="0.25">
      <c r="A945" t="str">
        <f>IF('.9 (mês 01~06)'!$A945&lt;&gt;"", TEXT('.9 (mês 01~06)'!$D945, "dddd"),"")</f>
        <v/>
      </c>
      <c r="B945" t="str">
        <f>IF('Ocorrências .9'!$A989&lt;&gt;"", TEXT('Ocorrências .9'!$E989, "dddd"),"")</f>
        <v/>
      </c>
      <c r="C945" t="str">
        <f>IF('.10 (mês 01~06)'!$A945&lt;&gt;"", TEXT('.10 (mês 01~06)'!$D945, "dddd"),"")</f>
        <v/>
      </c>
      <c r="D945" t="str">
        <f>IF('.10 (mês 07~12)'!$A989&lt;&gt;"", TEXT('.10 (mês 07~12)'!$D989, "dddd"),"")</f>
        <v/>
      </c>
    </row>
    <row r="946" spans="1:4" x14ac:dyDescent="0.25">
      <c r="A946" t="str">
        <f>IF('.9 (mês 01~06)'!$A946&lt;&gt;"", TEXT('.9 (mês 01~06)'!$D946, "dddd"),"")</f>
        <v/>
      </c>
      <c r="B946" t="str">
        <f>IF('Ocorrências .9'!$A990&lt;&gt;"", TEXT('Ocorrências .9'!$E990, "dddd"),"")</f>
        <v/>
      </c>
      <c r="C946" t="str">
        <f>IF('.10 (mês 01~06)'!$A946&lt;&gt;"", TEXT('.10 (mês 01~06)'!$D946, "dddd"),"")</f>
        <v/>
      </c>
      <c r="D946" t="str">
        <f>IF('.10 (mês 07~12)'!$A990&lt;&gt;"", TEXT('.10 (mês 07~12)'!$D990, "dddd"),"")</f>
        <v/>
      </c>
    </row>
    <row r="947" spans="1:4" x14ac:dyDescent="0.25">
      <c r="A947" t="str">
        <f>IF('.9 (mês 01~06)'!$A947&lt;&gt;"", TEXT('.9 (mês 01~06)'!$D947, "dddd"),"")</f>
        <v/>
      </c>
      <c r="B947" t="str">
        <f>IF('Ocorrências .9'!$A991&lt;&gt;"", TEXT('Ocorrências .9'!$E991, "dddd"),"")</f>
        <v/>
      </c>
      <c r="C947" t="str">
        <f>IF('.10 (mês 01~06)'!$A947&lt;&gt;"", TEXT('.10 (mês 01~06)'!$D947, "dddd"),"")</f>
        <v/>
      </c>
      <c r="D947" t="str">
        <f>IF('.10 (mês 07~12)'!$A991&lt;&gt;"", TEXT('.10 (mês 07~12)'!$D991, "dddd"),"")</f>
        <v/>
      </c>
    </row>
    <row r="948" spans="1:4" x14ac:dyDescent="0.25">
      <c r="A948" t="str">
        <f>IF('.9 (mês 01~06)'!$A948&lt;&gt;"", TEXT('.9 (mês 01~06)'!$D948, "dddd"),"")</f>
        <v/>
      </c>
      <c r="B948" t="str">
        <f>IF('Ocorrências .9'!$A992&lt;&gt;"", TEXT('Ocorrências .9'!$E992, "dddd"),"")</f>
        <v/>
      </c>
      <c r="C948" t="str">
        <f>IF('.10 (mês 01~06)'!$A948&lt;&gt;"", TEXT('.10 (mês 01~06)'!$D948, "dddd"),"")</f>
        <v/>
      </c>
      <c r="D948" t="str">
        <f>IF('.10 (mês 07~12)'!$A992&lt;&gt;"", TEXT('.10 (mês 07~12)'!$D992, "dddd"),"")</f>
        <v/>
      </c>
    </row>
    <row r="949" spans="1:4" x14ac:dyDescent="0.25">
      <c r="A949" t="str">
        <f>IF('.9 (mês 01~06)'!$A949&lt;&gt;"", TEXT('.9 (mês 01~06)'!$D949, "dddd"),"")</f>
        <v/>
      </c>
      <c r="B949" t="str">
        <f>IF('Ocorrências .9'!$A993&lt;&gt;"", TEXT('Ocorrências .9'!$E993, "dddd"),"")</f>
        <v/>
      </c>
      <c r="C949" t="str">
        <f>IF('.10 (mês 01~06)'!$A949&lt;&gt;"", TEXT('.10 (mês 01~06)'!$D949, "dddd"),"")</f>
        <v/>
      </c>
      <c r="D949" t="str">
        <f>IF('.10 (mês 07~12)'!$A993&lt;&gt;"", TEXT('.10 (mês 07~12)'!$D993, "dddd"),"")</f>
        <v/>
      </c>
    </row>
    <row r="950" spans="1:4" x14ac:dyDescent="0.25">
      <c r="A950" t="str">
        <f>IF('.9 (mês 01~06)'!$A950&lt;&gt;"", TEXT('.9 (mês 01~06)'!$D950, "dddd"),"")</f>
        <v/>
      </c>
      <c r="B950" t="str">
        <f>IF('Ocorrências .9'!$A994&lt;&gt;"", TEXT('Ocorrências .9'!$E994, "dddd"),"")</f>
        <v/>
      </c>
      <c r="C950" t="str">
        <f>IF('.10 (mês 01~06)'!$A950&lt;&gt;"", TEXT('.10 (mês 01~06)'!$D950, "dddd"),"")</f>
        <v/>
      </c>
      <c r="D950" t="str">
        <f>IF('.10 (mês 07~12)'!$A994&lt;&gt;"", TEXT('.10 (mês 07~12)'!$D994, "dddd"),"")</f>
        <v/>
      </c>
    </row>
    <row r="951" spans="1:4" x14ac:dyDescent="0.25">
      <c r="A951" t="str">
        <f>IF('.9 (mês 01~06)'!$A951&lt;&gt;"", TEXT('.9 (mês 01~06)'!$D951, "dddd"),"")</f>
        <v/>
      </c>
      <c r="B951" t="str">
        <f>IF('Ocorrências .9'!$A995&lt;&gt;"", TEXT('Ocorrências .9'!$E995, "dddd"),"")</f>
        <v/>
      </c>
      <c r="C951" t="str">
        <f>IF('.10 (mês 01~06)'!$A951&lt;&gt;"", TEXT('.10 (mês 01~06)'!$D951, "dddd"),"")</f>
        <v/>
      </c>
      <c r="D951" t="str">
        <f>IF('.10 (mês 07~12)'!$A995&lt;&gt;"", TEXT('.10 (mês 07~12)'!$D995, "dddd"),"")</f>
        <v/>
      </c>
    </row>
    <row r="952" spans="1:4" x14ac:dyDescent="0.25">
      <c r="A952" t="str">
        <f>IF('.9 (mês 01~06)'!$A952&lt;&gt;"", TEXT('.9 (mês 01~06)'!$D952, "dddd"),"")</f>
        <v/>
      </c>
      <c r="B952" t="str">
        <f>IF('Ocorrências .9'!$A996&lt;&gt;"", TEXT('Ocorrências .9'!$E996, "dddd"),"")</f>
        <v/>
      </c>
      <c r="C952" t="str">
        <f>IF('.10 (mês 01~06)'!$A952&lt;&gt;"", TEXT('.10 (mês 01~06)'!$D952, "dddd"),"")</f>
        <v/>
      </c>
      <c r="D952" t="str">
        <f>IF('.10 (mês 07~12)'!$A996&lt;&gt;"", TEXT('.10 (mês 07~12)'!$D996, "dddd"),"")</f>
        <v/>
      </c>
    </row>
    <row r="953" spans="1:4" x14ac:dyDescent="0.25">
      <c r="A953" t="str">
        <f>IF('.9 (mês 01~06)'!$A953&lt;&gt;"", TEXT('.9 (mês 01~06)'!$D953, "dddd"),"")</f>
        <v/>
      </c>
      <c r="B953" t="str">
        <f>IF('Ocorrências .9'!$A997&lt;&gt;"", TEXT('Ocorrências .9'!$E997, "dddd"),"")</f>
        <v/>
      </c>
      <c r="C953" t="str">
        <f>IF('.10 (mês 01~06)'!$A953&lt;&gt;"", TEXT('.10 (mês 01~06)'!$D953, "dddd"),"")</f>
        <v/>
      </c>
      <c r="D953" t="str">
        <f>IF('.10 (mês 07~12)'!$A997&lt;&gt;"", TEXT('.10 (mês 07~12)'!$D997, "dddd"),"")</f>
        <v/>
      </c>
    </row>
    <row r="954" spans="1:4" x14ac:dyDescent="0.25">
      <c r="A954" t="str">
        <f>IF('.9 (mês 01~06)'!$A954&lt;&gt;"", TEXT('.9 (mês 01~06)'!$D954, "dddd"),"")</f>
        <v/>
      </c>
      <c r="B954" t="str">
        <f>IF('Ocorrências .9'!$A998&lt;&gt;"", TEXT('Ocorrências .9'!$E998, "dddd"),"")</f>
        <v/>
      </c>
      <c r="C954" t="str">
        <f>IF('.10 (mês 01~06)'!$A954&lt;&gt;"", TEXT('.10 (mês 01~06)'!$D954, "dddd"),"")</f>
        <v/>
      </c>
      <c r="D954" t="str">
        <f>IF('.10 (mês 07~12)'!$A998&lt;&gt;"", TEXT('.10 (mês 07~12)'!$D998, "dddd"),"")</f>
        <v/>
      </c>
    </row>
    <row r="955" spans="1:4" x14ac:dyDescent="0.25">
      <c r="A955" t="str">
        <f>IF('.9 (mês 01~06)'!$A955&lt;&gt;"", TEXT('.9 (mês 01~06)'!$D955, "dddd"),"")</f>
        <v/>
      </c>
      <c r="B955" t="str">
        <f>IF('Ocorrências .9'!$A999&lt;&gt;"", TEXT('Ocorrências .9'!$E999, "dddd"),"")</f>
        <v/>
      </c>
      <c r="C955" t="str">
        <f>IF('.10 (mês 01~06)'!$A955&lt;&gt;"", TEXT('.10 (mês 01~06)'!$D955, "dddd"),"")</f>
        <v/>
      </c>
      <c r="D955" t="str">
        <f>IF('.10 (mês 07~12)'!$A999&lt;&gt;"", TEXT('.10 (mês 07~12)'!$D999, "dddd"),"")</f>
        <v/>
      </c>
    </row>
    <row r="956" spans="1:4" x14ac:dyDescent="0.25">
      <c r="A956" t="str">
        <f>IF('.9 (mês 01~06)'!$A956&lt;&gt;"", TEXT('.9 (mês 01~06)'!$D956, "dddd"),"")</f>
        <v/>
      </c>
      <c r="B956" t="str">
        <f>IF('Ocorrências .9'!$A1000&lt;&gt;"", TEXT('Ocorrências .9'!$E1000, "dddd"),"")</f>
        <v/>
      </c>
      <c r="C956" t="str">
        <f>IF('.10 (mês 01~06)'!$A956&lt;&gt;"", TEXT('.10 (mês 01~06)'!$D956, "dddd"),"")</f>
        <v/>
      </c>
      <c r="D956" t="str">
        <f>IF('.10 (mês 07~12)'!$A1000&lt;&gt;"", TEXT('.10 (mês 07~12)'!$D1000, "dddd"),"")</f>
        <v/>
      </c>
    </row>
    <row r="957" spans="1:4" x14ac:dyDescent="0.25">
      <c r="A957" t="str">
        <f>IF('.9 (mês 01~06)'!$A957&lt;&gt;"", TEXT('.9 (mês 01~06)'!$D957, "dddd"),"")</f>
        <v/>
      </c>
      <c r="B957" t="str">
        <f>IF('Ocorrências .9'!$A1001&lt;&gt;"", TEXT('Ocorrências .9'!$E1001, "dddd"),"")</f>
        <v/>
      </c>
      <c r="C957" t="str">
        <f>IF('.10 (mês 01~06)'!$A957&lt;&gt;"", TEXT('.10 (mês 01~06)'!$D957, "dddd"),"")</f>
        <v/>
      </c>
      <c r="D957" t="str">
        <f>IF('.10 (mês 07~12)'!$A1001&lt;&gt;"", TEXT('.10 (mês 07~12)'!$D1001, "dddd"),"")</f>
        <v/>
      </c>
    </row>
    <row r="958" spans="1:4" x14ac:dyDescent="0.25">
      <c r="A958" t="str">
        <f>IF('.9 (mês 01~06)'!$A958&lt;&gt;"", TEXT('.9 (mês 01~06)'!$D958, "dddd"),"")</f>
        <v/>
      </c>
      <c r="B958" t="str">
        <f>IF('Ocorrências .9'!$A1002&lt;&gt;"", TEXT('Ocorrências .9'!$E1002, "dddd"),"")</f>
        <v/>
      </c>
      <c r="C958" t="str">
        <f>IF('.10 (mês 01~06)'!$A958&lt;&gt;"", TEXT('.10 (mês 01~06)'!$D958, "dddd"),"")</f>
        <v/>
      </c>
      <c r="D958" t="str">
        <f>IF('.10 (mês 07~12)'!$A1002&lt;&gt;"", TEXT('.10 (mês 07~12)'!$D1002, "dddd"),"")</f>
        <v/>
      </c>
    </row>
    <row r="959" spans="1:4" x14ac:dyDescent="0.25">
      <c r="A959" t="str">
        <f>IF('.9 (mês 01~06)'!$A959&lt;&gt;"", TEXT('.9 (mês 01~06)'!$D959, "dddd"),"")</f>
        <v/>
      </c>
      <c r="B959" t="str">
        <f>IF('Ocorrências .9'!$A1003&lt;&gt;"", TEXT('Ocorrências .9'!$E1003, "dddd"),"")</f>
        <v/>
      </c>
      <c r="C959" t="str">
        <f>IF('.10 (mês 01~06)'!$A959&lt;&gt;"", TEXT('.10 (mês 01~06)'!$D959, "dddd"),"")</f>
        <v/>
      </c>
      <c r="D959" t="str">
        <f>IF('.10 (mês 07~12)'!$A1003&lt;&gt;"", TEXT('.10 (mês 07~12)'!$D1003, "dddd"),"")</f>
        <v/>
      </c>
    </row>
    <row r="960" spans="1:4" x14ac:dyDescent="0.25">
      <c r="A960" t="str">
        <f>IF('.9 (mês 01~06)'!$A960&lt;&gt;"", TEXT('.9 (mês 01~06)'!$D960, "dddd"),"")</f>
        <v/>
      </c>
      <c r="B960" t="str">
        <f>IF('Ocorrências .9'!$A1004&lt;&gt;"", TEXT('Ocorrências .9'!$E1004, "dddd"),"")</f>
        <v/>
      </c>
      <c r="C960" t="str">
        <f>IF('.10 (mês 01~06)'!$A960&lt;&gt;"", TEXT('.10 (mês 01~06)'!$D960, "dddd"),"")</f>
        <v/>
      </c>
      <c r="D960" t="str">
        <f>IF('.10 (mês 07~12)'!$A1004&lt;&gt;"", TEXT('.10 (mês 07~12)'!$D1004, "dddd"),"")</f>
        <v/>
      </c>
    </row>
    <row r="961" spans="1:4" x14ac:dyDescent="0.25">
      <c r="A961" t="str">
        <f>IF('.9 (mês 01~06)'!$A961&lt;&gt;"", TEXT('.9 (mês 01~06)'!$D961, "dddd"),"")</f>
        <v/>
      </c>
      <c r="B961" t="str">
        <f>IF('Ocorrências .9'!$A1005&lt;&gt;"", TEXT('Ocorrências .9'!$E1005, "dddd"),"")</f>
        <v/>
      </c>
      <c r="C961" t="str">
        <f>IF('.10 (mês 01~06)'!$A961&lt;&gt;"", TEXT('.10 (mês 01~06)'!$D961, "dddd"),"")</f>
        <v/>
      </c>
      <c r="D961" t="str">
        <f>IF('.10 (mês 07~12)'!$A1005&lt;&gt;"", TEXT('.10 (mês 07~12)'!$D1005, "dddd"),"")</f>
        <v/>
      </c>
    </row>
    <row r="962" spans="1:4" x14ac:dyDescent="0.25">
      <c r="A962" t="str">
        <f>IF('.9 (mês 01~06)'!$A962&lt;&gt;"", TEXT('.9 (mês 01~06)'!$D962, "dddd"),"")</f>
        <v/>
      </c>
      <c r="B962" t="str">
        <f>IF('Ocorrências .9'!$A1006&lt;&gt;"", TEXT('Ocorrências .9'!$E1006, "dddd"),"")</f>
        <v/>
      </c>
      <c r="C962" t="str">
        <f>IF('.10 (mês 01~06)'!$A962&lt;&gt;"", TEXT('.10 (mês 01~06)'!$D962, "dddd"),"")</f>
        <v/>
      </c>
      <c r="D962" t="str">
        <f>IF('.10 (mês 07~12)'!$A1006&lt;&gt;"", TEXT('.10 (mês 07~12)'!$D1006, "dddd"),"")</f>
        <v/>
      </c>
    </row>
    <row r="963" spans="1:4" x14ac:dyDescent="0.25">
      <c r="A963" t="str">
        <f>IF('.9 (mês 01~06)'!$A963&lt;&gt;"", TEXT('.9 (mês 01~06)'!$D963, "dddd"),"")</f>
        <v/>
      </c>
      <c r="B963" t="str">
        <f>IF('Ocorrências .9'!$A1007&lt;&gt;"", TEXT('Ocorrências .9'!$E1007, "dddd"),"")</f>
        <v/>
      </c>
      <c r="C963" t="str">
        <f>IF('.10 (mês 01~06)'!$A963&lt;&gt;"", TEXT('.10 (mês 01~06)'!$D963, "dddd"),"")</f>
        <v/>
      </c>
      <c r="D963" t="str">
        <f>IF('.10 (mês 07~12)'!$A1007&lt;&gt;"", TEXT('.10 (mês 07~12)'!$D1007, "dddd"),"")</f>
        <v/>
      </c>
    </row>
    <row r="964" spans="1:4" x14ac:dyDescent="0.25">
      <c r="A964" t="str">
        <f>IF('.9 (mês 01~06)'!$A964&lt;&gt;"", TEXT('.9 (mês 01~06)'!$D964, "dddd"),"")</f>
        <v/>
      </c>
      <c r="B964" t="str">
        <f>IF('Ocorrências .9'!$A1008&lt;&gt;"", TEXT('Ocorrências .9'!$E1008, "dddd"),"")</f>
        <v/>
      </c>
      <c r="C964" t="str">
        <f>IF('.10 (mês 01~06)'!$A964&lt;&gt;"", TEXT('.10 (mês 01~06)'!$D964, "dddd"),"")</f>
        <v/>
      </c>
      <c r="D964" t="str">
        <f>IF('.10 (mês 07~12)'!$A1008&lt;&gt;"", TEXT('.10 (mês 07~12)'!$D1008, "dddd"),"")</f>
        <v/>
      </c>
    </row>
    <row r="965" spans="1:4" x14ac:dyDescent="0.25">
      <c r="A965" t="str">
        <f>IF('.9 (mês 01~06)'!$A965&lt;&gt;"", TEXT('.9 (mês 01~06)'!$D965, "dddd"),"")</f>
        <v/>
      </c>
      <c r="B965" t="str">
        <f>IF('Ocorrências .9'!$A1009&lt;&gt;"", TEXT('Ocorrências .9'!$E1009, "dddd"),"")</f>
        <v/>
      </c>
      <c r="C965" t="str">
        <f>IF('.10 (mês 01~06)'!$A965&lt;&gt;"", TEXT('.10 (mês 01~06)'!$D965, "dddd"),"")</f>
        <v/>
      </c>
      <c r="D965" t="str">
        <f>IF('.10 (mês 07~12)'!$A1009&lt;&gt;"", TEXT('.10 (mês 07~12)'!$D1009, "dddd"),"")</f>
        <v/>
      </c>
    </row>
    <row r="966" spans="1:4" x14ac:dyDescent="0.25">
      <c r="A966" t="str">
        <f>IF('.9 (mês 01~06)'!$A966&lt;&gt;"", TEXT('.9 (mês 01~06)'!$D966, "dddd"),"")</f>
        <v/>
      </c>
      <c r="B966" t="str">
        <f>IF('Ocorrências .9'!$A1010&lt;&gt;"", TEXT('Ocorrências .9'!$E1010, "dddd"),"")</f>
        <v/>
      </c>
      <c r="C966" t="str">
        <f>IF('.10 (mês 01~06)'!$A966&lt;&gt;"", TEXT('.10 (mês 01~06)'!$D966, "dddd"),"")</f>
        <v/>
      </c>
      <c r="D966" t="str">
        <f>IF('.10 (mês 07~12)'!$A1010&lt;&gt;"", TEXT('.10 (mês 07~12)'!$D1010, "dddd"),"")</f>
        <v/>
      </c>
    </row>
    <row r="967" spans="1:4" x14ac:dyDescent="0.25">
      <c r="A967" t="str">
        <f>IF('.9 (mês 01~06)'!$A967&lt;&gt;"", TEXT('.9 (mês 01~06)'!$D967, "dddd"),"")</f>
        <v/>
      </c>
      <c r="B967" t="str">
        <f>IF('Ocorrências .9'!$A1011&lt;&gt;"", TEXT('Ocorrências .9'!$E1011, "dddd"),"")</f>
        <v/>
      </c>
      <c r="C967" t="str">
        <f>IF('.10 (mês 01~06)'!$A967&lt;&gt;"", TEXT('.10 (mês 01~06)'!$D967, "dddd"),"")</f>
        <v/>
      </c>
      <c r="D967" t="str">
        <f>IF('.10 (mês 07~12)'!$A1011&lt;&gt;"", TEXT('.10 (mês 07~12)'!$D1011, "dddd"),"")</f>
        <v/>
      </c>
    </row>
    <row r="968" spans="1:4" x14ac:dyDescent="0.25">
      <c r="A968" t="str">
        <f>IF('.9 (mês 01~06)'!$A968&lt;&gt;"", TEXT('.9 (mês 01~06)'!$D968, "dddd"),"")</f>
        <v/>
      </c>
      <c r="B968" t="str">
        <f>IF('Ocorrências .9'!$A1012&lt;&gt;"", TEXT('Ocorrências .9'!$E1012, "dddd"),"")</f>
        <v/>
      </c>
      <c r="C968" t="str">
        <f>IF('.10 (mês 01~06)'!$A968&lt;&gt;"", TEXT('.10 (mês 01~06)'!$D968, "dddd"),"")</f>
        <v/>
      </c>
      <c r="D968" t="str">
        <f>IF('.10 (mês 07~12)'!$A1012&lt;&gt;"", TEXT('.10 (mês 07~12)'!$D1012, "dddd"),"")</f>
        <v/>
      </c>
    </row>
    <row r="969" spans="1:4" x14ac:dyDescent="0.25">
      <c r="A969" t="str">
        <f>IF('.9 (mês 01~06)'!$A969&lt;&gt;"", TEXT('.9 (mês 01~06)'!$D969, "dddd"),"")</f>
        <v/>
      </c>
      <c r="B969" t="str">
        <f>IF('Ocorrências .9'!$A1013&lt;&gt;"", TEXT('Ocorrências .9'!$E1013, "dddd"),"")</f>
        <v/>
      </c>
      <c r="C969" t="str">
        <f>IF('.10 (mês 01~06)'!$A969&lt;&gt;"", TEXT('.10 (mês 01~06)'!$D969, "dddd"),"")</f>
        <v/>
      </c>
      <c r="D969" t="str">
        <f>IF('.10 (mês 07~12)'!$A1013&lt;&gt;"", TEXT('.10 (mês 07~12)'!$D1013, "dddd"),"")</f>
        <v/>
      </c>
    </row>
    <row r="970" spans="1:4" x14ac:dyDescent="0.25">
      <c r="A970" t="str">
        <f>IF('.9 (mês 01~06)'!$A970&lt;&gt;"", TEXT('.9 (mês 01~06)'!$D970, "dddd"),"")</f>
        <v/>
      </c>
      <c r="B970" t="str">
        <f>IF('Ocorrências .9'!$A1014&lt;&gt;"", TEXT('Ocorrências .9'!$E1014, "dddd"),"")</f>
        <v/>
      </c>
      <c r="C970" t="str">
        <f>IF('.10 (mês 01~06)'!$A970&lt;&gt;"", TEXT('.10 (mês 01~06)'!$D970, "dddd"),"")</f>
        <v/>
      </c>
      <c r="D970" t="str">
        <f>IF('.10 (mês 07~12)'!$A1014&lt;&gt;"", TEXT('.10 (mês 07~12)'!$D1014, "dddd"),"")</f>
        <v/>
      </c>
    </row>
    <row r="971" spans="1:4" x14ac:dyDescent="0.25">
      <c r="A971" t="str">
        <f>IF('.9 (mês 01~06)'!$A971&lt;&gt;"", TEXT('.9 (mês 01~06)'!$D971, "dddd"),"")</f>
        <v/>
      </c>
      <c r="B971" t="str">
        <f>IF('Ocorrências .9'!$A1015&lt;&gt;"", TEXT('Ocorrências .9'!$E1015, "dddd"),"")</f>
        <v/>
      </c>
      <c r="C971" t="str">
        <f>IF('.10 (mês 01~06)'!$A971&lt;&gt;"", TEXT('.10 (mês 01~06)'!$D971, "dddd"),"")</f>
        <v/>
      </c>
      <c r="D971" t="str">
        <f>IF('.10 (mês 07~12)'!$A1015&lt;&gt;"", TEXT('.10 (mês 07~12)'!$D1015, "dddd"),"")</f>
        <v/>
      </c>
    </row>
    <row r="972" spans="1:4" x14ac:dyDescent="0.25">
      <c r="A972" t="str">
        <f>IF('.9 (mês 01~06)'!$A972&lt;&gt;"", TEXT('.9 (mês 01~06)'!$D972, "dddd"),"")</f>
        <v/>
      </c>
      <c r="B972" t="str">
        <f>IF('Ocorrências .9'!$A1016&lt;&gt;"", TEXT('Ocorrências .9'!$E1016, "dddd"),"")</f>
        <v/>
      </c>
      <c r="C972" t="str">
        <f>IF('.10 (mês 01~06)'!$A972&lt;&gt;"", TEXT('.10 (mês 01~06)'!$D972, "dddd"),"")</f>
        <v/>
      </c>
      <c r="D972" t="str">
        <f>IF('.10 (mês 07~12)'!$A1016&lt;&gt;"", TEXT('.10 (mês 07~12)'!$D1016, "dddd"),"")</f>
        <v/>
      </c>
    </row>
    <row r="973" spans="1:4" x14ac:dyDescent="0.25">
      <c r="A973" t="str">
        <f>IF('.9 (mês 01~06)'!$A973&lt;&gt;"", TEXT('.9 (mês 01~06)'!$D973, "dddd"),"")</f>
        <v/>
      </c>
      <c r="B973" t="str">
        <f>IF('Ocorrências .9'!$A1017&lt;&gt;"", TEXT('Ocorrências .9'!$E1017, "dddd"),"")</f>
        <v/>
      </c>
      <c r="C973" t="str">
        <f>IF('.10 (mês 01~06)'!$A973&lt;&gt;"", TEXT('.10 (mês 01~06)'!$D973, "dddd"),"")</f>
        <v/>
      </c>
      <c r="D973" t="str">
        <f>IF('.10 (mês 07~12)'!$A1017&lt;&gt;"", TEXT('.10 (mês 07~12)'!$D1017, "dddd"),"")</f>
        <v/>
      </c>
    </row>
    <row r="974" spans="1:4" x14ac:dyDescent="0.25">
      <c r="A974" t="str">
        <f>IF('.9 (mês 01~06)'!$A974&lt;&gt;"", TEXT('.9 (mês 01~06)'!$D974, "dddd"),"")</f>
        <v/>
      </c>
      <c r="B974" t="str">
        <f>IF('Ocorrências .9'!$A1018&lt;&gt;"", TEXT('Ocorrências .9'!$E1018, "dddd"),"")</f>
        <v/>
      </c>
      <c r="C974" t="str">
        <f>IF('.10 (mês 01~06)'!$A974&lt;&gt;"", TEXT('.10 (mês 01~06)'!$D974, "dddd"),"")</f>
        <v/>
      </c>
      <c r="D974" t="str">
        <f>IF('.10 (mês 07~12)'!$A1018&lt;&gt;"", TEXT('.10 (mês 07~12)'!$D1018, "dddd"),"")</f>
        <v/>
      </c>
    </row>
    <row r="975" spans="1:4" x14ac:dyDescent="0.25">
      <c r="A975" t="str">
        <f>IF('.9 (mês 01~06)'!$A975&lt;&gt;"", TEXT('.9 (mês 01~06)'!$D975, "dddd"),"")</f>
        <v/>
      </c>
      <c r="B975" t="str">
        <f>IF('Ocorrências .9'!$A1019&lt;&gt;"", TEXT('Ocorrências .9'!$E1019, "dddd"),"")</f>
        <v/>
      </c>
      <c r="C975" t="str">
        <f>IF('.10 (mês 01~06)'!$A975&lt;&gt;"", TEXT('.10 (mês 01~06)'!$D975, "dddd"),"")</f>
        <v/>
      </c>
      <c r="D975" t="str">
        <f>IF('.10 (mês 07~12)'!$A1019&lt;&gt;"", TEXT('.10 (mês 07~12)'!$D1019, "dddd"),"")</f>
        <v/>
      </c>
    </row>
    <row r="976" spans="1:4" x14ac:dyDescent="0.25">
      <c r="A976" t="str">
        <f>IF('.9 (mês 01~06)'!$A976&lt;&gt;"", TEXT('.9 (mês 01~06)'!$D976, "dddd"),"")</f>
        <v/>
      </c>
      <c r="B976" t="str">
        <f>IF('Ocorrências .9'!$A1020&lt;&gt;"", TEXT('Ocorrências .9'!$E1020, "dddd"),"")</f>
        <v/>
      </c>
      <c r="C976" t="str">
        <f>IF('.10 (mês 01~06)'!$A976&lt;&gt;"", TEXT('.10 (mês 01~06)'!$D976, "dddd"),"")</f>
        <v/>
      </c>
      <c r="D976" t="str">
        <f>IF('.10 (mês 07~12)'!$A1020&lt;&gt;"", TEXT('.10 (mês 07~12)'!$D1020, "dddd"),"")</f>
        <v/>
      </c>
    </row>
    <row r="977" spans="1:4" x14ac:dyDescent="0.25">
      <c r="A977" t="str">
        <f>IF('.9 (mês 01~06)'!$A977&lt;&gt;"", TEXT('.9 (mês 01~06)'!$D977, "dddd"),"")</f>
        <v/>
      </c>
      <c r="B977" t="str">
        <f>IF('Ocorrências .9'!$A1021&lt;&gt;"", TEXT('Ocorrências .9'!$E1021, "dddd"),"")</f>
        <v/>
      </c>
      <c r="C977" t="str">
        <f>IF('.10 (mês 01~06)'!$A977&lt;&gt;"", TEXT('.10 (mês 01~06)'!$D977, "dddd"),"")</f>
        <v/>
      </c>
      <c r="D977" t="str">
        <f>IF('.10 (mês 07~12)'!$A1021&lt;&gt;"", TEXT('.10 (mês 07~12)'!$D1021, "dddd"),"")</f>
        <v/>
      </c>
    </row>
    <row r="978" spans="1:4" x14ac:dyDescent="0.25">
      <c r="A978" t="str">
        <f>IF('.9 (mês 01~06)'!$A978&lt;&gt;"", TEXT('.9 (mês 01~06)'!$D978, "dddd"),"")</f>
        <v/>
      </c>
      <c r="B978" t="str">
        <f>IF('Ocorrências .9'!$A1022&lt;&gt;"", TEXT('Ocorrências .9'!$E1022, "dddd"),"")</f>
        <v/>
      </c>
      <c r="C978" t="str">
        <f>IF('.10 (mês 01~06)'!$A978&lt;&gt;"", TEXT('.10 (mês 01~06)'!$D978, "dddd"),"")</f>
        <v/>
      </c>
      <c r="D978" t="str">
        <f>IF('.10 (mês 07~12)'!$A1022&lt;&gt;"", TEXT('.10 (mês 07~12)'!$D1022, "dddd"),"")</f>
        <v/>
      </c>
    </row>
    <row r="979" spans="1:4" x14ac:dyDescent="0.25">
      <c r="A979" t="str">
        <f>IF('.9 (mês 01~06)'!$A979&lt;&gt;"", TEXT('.9 (mês 01~06)'!$D979, "dddd"),"")</f>
        <v/>
      </c>
      <c r="B979" t="str">
        <f>IF('Ocorrências .9'!$A1023&lt;&gt;"", TEXT('Ocorrências .9'!$E1023, "dddd"),"")</f>
        <v/>
      </c>
      <c r="C979" t="str">
        <f>IF('.10 (mês 01~06)'!$A979&lt;&gt;"", TEXT('.10 (mês 01~06)'!$D979, "dddd"),"")</f>
        <v/>
      </c>
      <c r="D979" t="str">
        <f>IF('.10 (mês 07~12)'!$A1023&lt;&gt;"", TEXT('.10 (mês 07~12)'!$D1023, "dddd"),"")</f>
        <v/>
      </c>
    </row>
    <row r="980" spans="1:4" x14ac:dyDescent="0.25">
      <c r="A980" t="str">
        <f>IF('.9 (mês 01~06)'!$A980&lt;&gt;"", TEXT('.9 (mês 01~06)'!$D980, "dddd"),"")</f>
        <v/>
      </c>
      <c r="B980" t="str">
        <f>IF('Ocorrências .9'!$A1024&lt;&gt;"", TEXT('Ocorrências .9'!$E1024, "dddd"),"")</f>
        <v/>
      </c>
      <c r="C980" t="str">
        <f>IF('.10 (mês 01~06)'!$A980&lt;&gt;"", TEXT('.10 (mês 01~06)'!$D980, "dddd"),"")</f>
        <v/>
      </c>
      <c r="D980" t="str">
        <f>IF('.10 (mês 07~12)'!$A1024&lt;&gt;"", TEXT('.10 (mês 07~12)'!$D1024, "dddd"),"")</f>
        <v/>
      </c>
    </row>
    <row r="981" spans="1:4" x14ac:dyDescent="0.25">
      <c r="A981" t="str">
        <f>IF('.9 (mês 01~06)'!$A981&lt;&gt;"", TEXT('.9 (mês 01~06)'!$D981, "dddd"),"")</f>
        <v/>
      </c>
      <c r="B981" t="str">
        <f>IF('Ocorrências .9'!$A1025&lt;&gt;"", TEXT('Ocorrências .9'!$E1025, "dddd"),"")</f>
        <v/>
      </c>
      <c r="C981" t="str">
        <f>IF('.10 (mês 01~06)'!$A981&lt;&gt;"", TEXT('.10 (mês 01~06)'!$D981, "dddd"),"")</f>
        <v/>
      </c>
      <c r="D981" t="str">
        <f>IF('.10 (mês 07~12)'!$A1025&lt;&gt;"", TEXT('.10 (mês 07~12)'!$D1025, "dddd"),"")</f>
        <v/>
      </c>
    </row>
    <row r="982" spans="1:4" x14ac:dyDescent="0.25">
      <c r="A982" t="str">
        <f>IF('.9 (mês 01~06)'!$A982&lt;&gt;"", TEXT('.9 (mês 01~06)'!$D982, "dddd"),"")</f>
        <v/>
      </c>
      <c r="B982" t="str">
        <f>IF('Ocorrências .9'!$A1026&lt;&gt;"", TEXT('Ocorrências .9'!$E1026, "dddd"),"")</f>
        <v/>
      </c>
      <c r="C982" t="str">
        <f>IF('.10 (mês 01~06)'!$A982&lt;&gt;"", TEXT('.10 (mês 01~06)'!$D982, "dddd"),"")</f>
        <v/>
      </c>
      <c r="D982" t="str">
        <f>IF('.10 (mês 07~12)'!$A1026&lt;&gt;"", TEXT('.10 (mês 07~12)'!$D1026, "dddd"),"")</f>
        <v/>
      </c>
    </row>
    <row r="983" spans="1:4" x14ac:dyDescent="0.25">
      <c r="A983" t="str">
        <f>IF('.9 (mês 01~06)'!$A983&lt;&gt;"", TEXT('.9 (mês 01~06)'!$D983, "dddd"),"")</f>
        <v/>
      </c>
      <c r="B983" t="str">
        <f>IF('Ocorrências .9'!$A1027&lt;&gt;"", TEXT('Ocorrências .9'!$E1027, "dddd"),"")</f>
        <v/>
      </c>
      <c r="C983" t="str">
        <f>IF('.10 (mês 01~06)'!$A983&lt;&gt;"", TEXT('.10 (mês 01~06)'!$D983, "dddd"),"")</f>
        <v/>
      </c>
      <c r="D983" t="str">
        <f>IF('.10 (mês 07~12)'!$A1027&lt;&gt;"", TEXT('.10 (mês 07~12)'!$D1027, "dddd"),"")</f>
        <v/>
      </c>
    </row>
    <row r="984" spans="1:4" x14ac:dyDescent="0.25">
      <c r="A984" t="str">
        <f>IF('.9 (mês 01~06)'!$A984&lt;&gt;"", TEXT('.9 (mês 01~06)'!$D984, "dddd"),"")</f>
        <v/>
      </c>
      <c r="B984" t="str">
        <f>IF('Ocorrências .9'!$A1028&lt;&gt;"", TEXT('Ocorrências .9'!$E1028, "dddd"),"")</f>
        <v/>
      </c>
      <c r="C984" t="str">
        <f>IF('.10 (mês 01~06)'!$A984&lt;&gt;"", TEXT('.10 (mês 01~06)'!$D984, "dddd"),"")</f>
        <v/>
      </c>
      <c r="D984" t="str">
        <f>IF('.10 (mês 07~12)'!$A1028&lt;&gt;"", TEXT('.10 (mês 07~12)'!$D1028, "dddd"),"")</f>
        <v/>
      </c>
    </row>
    <row r="985" spans="1:4" x14ac:dyDescent="0.25">
      <c r="A985" t="str">
        <f>IF('.9 (mês 01~06)'!$A985&lt;&gt;"", TEXT('.9 (mês 01~06)'!$D985, "dddd"),"")</f>
        <v/>
      </c>
      <c r="B985" t="str">
        <f>IF('Ocorrências .9'!$A1029&lt;&gt;"", TEXT('Ocorrências .9'!$E1029, "dddd"),"")</f>
        <v/>
      </c>
      <c r="C985" t="str">
        <f>IF('.10 (mês 01~06)'!$A985&lt;&gt;"", TEXT('.10 (mês 01~06)'!$D985, "dddd"),"")</f>
        <v/>
      </c>
      <c r="D985" t="str">
        <f>IF('.10 (mês 07~12)'!$A1029&lt;&gt;"", TEXT('.10 (mês 07~12)'!$D1029, "dddd"),"")</f>
        <v/>
      </c>
    </row>
    <row r="986" spans="1:4" x14ac:dyDescent="0.25">
      <c r="A986" t="str">
        <f>IF('.9 (mês 01~06)'!$A986&lt;&gt;"", TEXT('.9 (mês 01~06)'!$D986, "dddd"),"")</f>
        <v/>
      </c>
      <c r="B986" t="str">
        <f>IF('Ocorrências .9'!$A1030&lt;&gt;"", TEXT('Ocorrências .9'!$E1030, "dddd"),"")</f>
        <v/>
      </c>
      <c r="C986" t="str">
        <f>IF('.10 (mês 01~06)'!$A986&lt;&gt;"", TEXT('.10 (mês 01~06)'!$D986, "dddd"),"")</f>
        <v/>
      </c>
      <c r="D986" t="str">
        <f>IF('.10 (mês 07~12)'!$A1030&lt;&gt;"", TEXT('.10 (mês 07~12)'!$D1030, "dddd"),"")</f>
        <v/>
      </c>
    </row>
    <row r="987" spans="1:4" x14ac:dyDescent="0.25">
      <c r="A987" t="str">
        <f>IF('.9 (mês 01~06)'!$A987&lt;&gt;"", TEXT('.9 (mês 01~06)'!$D987, "dddd"),"")</f>
        <v/>
      </c>
      <c r="B987" t="str">
        <f>IF('Ocorrências .9'!$A1031&lt;&gt;"", TEXT('Ocorrências .9'!$E1031, "dddd"),"")</f>
        <v/>
      </c>
      <c r="C987" t="str">
        <f>IF('.10 (mês 01~06)'!$A987&lt;&gt;"", TEXT('.10 (mês 01~06)'!$D987, "dddd"),"")</f>
        <v/>
      </c>
      <c r="D987" t="str">
        <f>IF('.10 (mês 07~12)'!$A1031&lt;&gt;"", TEXT('.10 (mês 07~12)'!$D1031, "dddd"),"")</f>
        <v/>
      </c>
    </row>
    <row r="988" spans="1:4" x14ac:dyDescent="0.25">
      <c r="A988" t="str">
        <f>IF('.9 (mês 01~06)'!$A988&lt;&gt;"", TEXT('.9 (mês 01~06)'!$D988, "dddd"),"")</f>
        <v/>
      </c>
      <c r="B988" t="str">
        <f>IF('Ocorrências .9'!$A1032&lt;&gt;"", TEXT('Ocorrências .9'!$E1032, "dddd"),"")</f>
        <v/>
      </c>
      <c r="C988" t="str">
        <f>IF('.10 (mês 01~06)'!$A988&lt;&gt;"", TEXT('.10 (mês 01~06)'!$D988, "dddd"),"")</f>
        <v/>
      </c>
      <c r="D988" t="str">
        <f>IF('.10 (mês 07~12)'!$A1032&lt;&gt;"", TEXT('.10 (mês 07~12)'!$D1032, "dddd"),"")</f>
        <v/>
      </c>
    </row>
    <row r="989" spans="1:4" x14ac:dyDescent="0.25">
      <c r="A989" t="str">
        <f>IF('.9 (mês 01~06)'!$A989&lt;&gt;"", TEXT('.9 (mês 01~06)'!$D989, "dddd"),"")</f>
        <v/>
      </c>
      <c r="B989" t="str">
        <f>IF('Ocorrências .9'!$A1033&lt;&gt;"", TEXT('Ocorrências .9'!$E1033, "dddd"),"")</f>
        <v/>
      </c>
      <c r="C989" t="str">
        <f>IF('.10 (mês 01~06)'!$A989&lt;&gt;"", TEXT('.10 (mês 01~06)'!$D989, "dddd"),"")</f>
        <v/>
      </c>
      <c r="D989" t="str">
        <f>IF('.10 (mês 07~12)'!$A1033&lt;&gt;"", TEXT('.10 (mês 07~12)'!$D1033, "dddd"),"")</f>
        <v/>
      </c>
    </row>
    <row r="990" spans="1:4" x14ac:dyDescent="0.25">
      <c r="A990" t="str">
        <f>IF('.9 (mês 01~06)'!$A990&lt;&gt;"", TEXT('.9 (mês 01~06)'!$D990, "dddd"),"")</f>
        <v/>
      </c>
      <c r="B990" t="str">
        <f>IF('Ocorrências .9'!$A1034&lt;&gt;"", TEXT('Ocorrências .9'!$E1034, "dddd"),"")</f>
        <v/>
      </c>
      <c r="C990" t="str">
        <f>IF('.10 (mês 01~06)'!$A990&lt;&gt;"", TEXT('.10 (mês 01~06)'!$D990, "dddd"),"")</f>
        <v/>
      </c>
      <c r="D990" t="str">
        <f>IF('.10 (mês 07~12)'!$A1034&lt;&gt;"", TEXT('.10 (mês 07~12)'!$D1034, "dddd"),"")</f>
        <v/>
      </c>
    </row>
    <row r="991" spans="1:4" x14ac:dyDescent="0.25">
      <c r="A991" t="str">
        <f>IF('.9 (mês 01~06)'!$A991&lt;&gt;"", TEXT('.9 (mês 01~06)'!$D991, "dddd"),"")</f>
        <v/>
      </c>
      <c r="B991" t="str">
        <f>IF('Ocorrências .9'!$A1035&lt;&gt;"", TEXT('Ocorrências .9'!$E1035, "dddd"),"")</f>
        <v/>
      </c>
      <c r="C991" t="str">
        <f>IF('.10 (mês 01~06)'!$A991&lt;&gt;"", TEXT('.10 (mês 01~06)'!$D991, "dddd"),"")</f>
        <v/>
      </c>
      <c r="D991" t="str">
        <f>IF('.10 (mês 07~12)'!$A1035&lt;&gt;"", TEXT('.10 (mês 07~12)'!$D1035, "dddd"),"")</f>
        <v/>
      </c>
    </row>
    <row r="992" spans="1:4" x14ac:dyDescent="0.25">
      <c r="A992" t="str">
        <f>IF('.9 (mês 01~06)'!$A992&lt;&gt;"", TEXT('.9 (mês 01~06)'!$D992, "dddd"),"")</f>
        <v/>
      </c>
      <c r="B992" t="str">
        <f>IF('Ocorrências .9'!$A1036&lt;&gt;"", TEXT('Ocorrências .9'!$E1036, "dddd"),"")</f>
        <v/>
      </c>
      <c r="C992" t="str">
        <f>IF('.10 (mês 01~06)'!$A992&lt;&gt;"", TEXT('.10 (mês 01~06)'!$D992, "dddd"),"")</f>
        <v/>
      </c>
      <c r="D992" t="str">
        <f>IF('.10 (mês 07~12)'!$A1036&lt;&gt;"", TEXT('.10 (mês 07~12)'!$D1036, "dddd"),"")</f>
        <v/>
      </c>
    </row>
    <row r="993" spans="1:4" x14ac:dyDescent="0.25">
      <c r="A993" t="str">
        <f>IF('.9 (mês 01~06)'!$A993&lt;&gt;"", TEXT('.9 (mês 01~06)'!$D993, "dddd"),"")</f>
        <v/>
      </c>
      <c r="B993" t="str">
        <f>IF('Ocorrências .9'!$A1037&lt;&gt;"", TEXT('Ocorrências .9'!$E1037, "dddd"),"")</f>
        <v/>
      </c>
      <c r="C993" t="str">
        <f>IF('.10 (mês 01~06)'!$A993&lt;&gt;"", TEXT('.10 (mês 01~06)'!$D993, "dddd"),"")</f>
        <v/>
      </c>
      <c r="D993" t="str">
        <f>IF('.10 (mês 07~12)'!$A1037&lt;&gt;"", TEXT('.10 (mês 07~12)'!$D1037, "dddd"),"")</f>
        <v/>
      </c>
    </row>
    <row r="994" spans="1:4" x14ac:dyDescent="0.25">
      <c r="A994" t="str">
        <f>IF('.9 (mês 01~06)'!$A994&lt;&gt;"", TEXT('.9 (mês 01~06)'!$D994, "dddd"),"")</f>
        <v/>
      </c>
      <c r="B994" t="str">
        <f>IF('Ocorrências .9'!$A1038&lt;&gt;"", TEXT('Ocorrências .9'!$E1038, "dddd"),"")</f>
        <v/>
      </c>
      <c r="C994" t="str">
        <f>IF('.10 (mês 01~06)'!$A994&lt;&gt;"", TEXT('.10 (mês 01~06)'!$D994, "dddd"),"")</f>
        <v/>
      </c>
      <c r="D994" t="str">
        <f>IF('.10 (mês 07~12)'!$A1038&lt;&gt;"", TEXT('.10 (mês 07~12)'!$D1038, "dddd"),"")</f>
        <v/>
      </c>
    </row>
    <row r="995" spans="1:4" x14ac:dyDescent="0.25">
      <c r="A995" t="str">
        <f>IF('.9 (mês 01~06)'!$A995&lt;&gt;"", TEXT('.9 (mês 01~06)'!$D995, "dddd"),"")</f>
        <v/>
      </c>
      <c r="B995" t="str">
        <f>IF('Ocorrências .9'!$A1039&lt;&gt;"", TEXT('Ocorrências .9'!$E1039, "dddd"),"")</f>
        <v/>
      </c>
      <c r="C995" t="str">
        <f>IF('.10 (mês 01~06)'!$A995&lt;&gt;"", TEXT('.10 (mês 01~06)'!$D995, "dddd"),"")</f>
        <v/>
      </c>
      <c r="D995" t="str">
        <f>IF('.10 (mês 07~12)'!$A1039&lt;&gt;"", TEXT('.10 (mês 07~12)'!$D1039, "dddd"),"")</f>
        <v/>
      </c>
    </row>
    <row r="996" spans="1:4" x14ac:dyDescent="0.25">
      <c r="A996" t="str">
        <f>IF('.9 (mês 01~06)'!$A996&lt;&gt;"", TEXT('.9 (mês 01~06)'!$D996, "dddd"),"")</f>
        <v/>
      </c>
      <c r="B996" t="str">
        <f>IF('Ocorrências .9'!$A1040&lt;&gt;"", TEXT('Ocorrências .9'!$E1040, "dddd"),"")</f>
        <v/>
      </c>
      <c r="C996" t="str">
        <f>IF('.10 (mês 01~06)'!$A996&lt;&gt;"", TEXT('.10 (mês 01~06)'!$D996, "dddd"),"")</f>
        <v/>
      </c>
      <c r="D996" t="str">
        <f>IF('.10 (mês 07~12)'!$A1040&lt;&gt;"", TEXT('.10 (mês 07~12)'!$D1040, "dddd"),"")</f>
        <v/>
      </c>
    </row>
    <row r="997" spans="1:4" x14ac:dyDescent="0.25">
      <c r="A997" t="str">
        <f>IF('.9 (mês 01~06)'!$A997&lt;&gt;"", TEXT('.9 (mês 01~06)'!$D997, "dddd"),"")</f>
        <v/>
      </c>
      <c r="B997" t="str">
        <f>IF('Ocorrências .9'!$A1041&lt;&gt;"", TEXT('Ocorrências .9'!$E1041, "dddd"),"")</f>
        <v/>
      </c>
      <c r="C997" t="str">
        <f>IF('.10 (mês 01~06)'!$A997&lt;&gt;"", TEXT('.10 (mês 01~06)'!$D997, "dddd"),"")</f>
        <v/>
      </c>
      <c r="D997" t="str">
        <f>IF('.10 (mês 07~12)'!$A1041&lt;&gt;"", TEXT('.10 (mês 07~12)'!$D1041, "dddd"),"")</f>
        <v/>
      </c>
    </row>
    <row r="998" spans="1:4" x14ac:dyDescent="0.25">
      <c r="A998" t="str">
        <f>IF('.9 (mês 01~06)'!$A998&lt;&gt;"", TEXT('.9 (mês 01~06)'!$D998, "dddd"),"")</f>
        <v/>
      </c>
      <c r="B998" t="str">
        <f>IF('Ocorrências .9'!$A1042&lt;&gt;"", TEXT('Ocorrências .9'!$E1042, "dddd"),"")</f>
        <v/>
      </c>
      <c r="C998" t="str">
        <f>IF('.10 (mês 01~06)'!$A998&lt;&gt;"", TEXT('.10 (mês 01~06)'!$D998, "dddd"),"")</f>
        <v/>
      </c>
      <c r="D998" t="str">
        <f>IF('.10 (mês 07~12)'!$A1042&lt;&gt;"", TEXT('.10 (mês 07~12)'!$D1042, "dddd"),"")</f>
        <v/>
      </c>
    </row>
    <row r="999" spans="1:4" x14ac:dyDescent="0.25">
      <c r="A999" t="str">
        <f>IF('.9 (mês 01~06)'!$A999&lt;&gt;"", TEXT('.9 (mês 01~06)'!$D999, "dddd"),"")</f>
        <v/>
      </c>
      <c r="B999" t="str">
        <f>IF('Ocorrências .9'!$A1043&lt;&gt;"", TEXT('Ocorrências .9'!$E1043, "dddd"),"")</f>
        <v/>
      </c>
      <c r="C999" t="str">
        <f>IF('.10 (mês 01~06)'!$A999&lt;&gt;"", TEXT('.10 (mês 01~06)'!$D999, "dddd"),"")</f>
        <v/>
      </c>
      <c r="D999" t="str">
        <f>IF('.10 (mês 07~12)'!$A1043&lt;&gt;"", TEXT('.10 (mês 07~12)'!$D1043, "dddd"),"")</f>
        <v/>
      </c>
    </row>
    <row r="1000" spans="1:4" x14ac:dyDescent="0.25">
      <c r="B1000" t="str">
        <f>IF('Ocorrências .9'!$A1044&lt;&gt;"", TEXT('Ocorrências .9'!$E1044, "dddd"),"")</f>
        <v/>
      </c>
      <c r="C1000" t="str">
        <f>IF('.10 (mês 01~06)'!$A1000&lt;&gt;"", TEXT('.10 (mês 01~06)'!$D1000, "dddd"),"")</f>
        <v/>
      </c>
      <c r="D1000" t="str">
        <f>IF('.10 (mês 07~12)'!$A1044&lt;&gt;"", TEXT('.10 (mês 07~12)'!$D1044, "dddd"),"")</f>
        <v/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28"/>
  <sheetViews>
    <sheetView workbookViewId="0">
      <selection activeCell="B26" sqref="B26"/>
    </sheetView>
  </sheetViews>
  <sheetFormatPr defaultRowHeight="15" x14ac:dyDescent="0.25"/>
  <cols>
    <col min="1" max="1" width="11.5703125" bestFit="1" customWidth="1"/>
    <col min="2" max="2" width="49.4257812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 t="s">
        <v>105</v>
      </c>
    </row>
    <row r="3" spans="1:3" x14ac:dyDescent="0.25">
      <c r="A3">
        <v>0</v>
      </c>
      <c r="B3" t="s">
        <v>77</v>
      </c>
    </row>
    <row r="4" spans="1:3" x14ac:dyDescent="0.25">
      <c r="A4">
        <v>869058</v>
      </c>
      <c r="B4" t="s">
        <v>170</v>
      </c>
    </row>
    <row r="5" spans="1:3" x14ac:dyDescent="0.25">
      <c r="A5">
        <v>1045920</v>
      </c>
      <c r="B5" t="s">
        <v>192</v>
      </c>
    </row>
    <row r="6" spans="1:3" x14ac:dyDescent="0.25">
      <c r="A6">
        <v>1917099</v>
      </c>
      <c r="B6" t="s">
        <v>185</v>
      </c>
    </row>
    <row r="7" spans="1:3" x14ac:dyDescent="0.25">
      <c r="A7">
        <v>1925024</v>
      </c>
      <c r="B7" t="s">
        <v>169</v>
      </c>
    </row>
    <row r="8" spans="1:3" x14ac:dyDescent="0.25">
      <c r="A8">
        <v>2962063</v>
      </c>
      <c r="B8" t="s">
        <v>182</v>
      </c>
    </row>
    <row r="9" spans="1:3" x14ac:dyDescent="0.25">
      <c r="A9">
        <v>2962136</v>
      </c>
      <c r="B9" t="s">
        <v>191</v>
      </c>
    </row>
    <row r="10" spans="1:3" x14ac:dyDescent="0.25">
      <c r="A10">
        <v>2962160</v>
      </c>
      <c r="B10" t="s">
        <v>178</v>
      </c>
    </row>
    <row r="11" spans="1:3" x14ac:dyDescent="0.25">
      <c r="A11">
        <v>3866670</v>
      </c>
      <c r="B11" t="s">
        <v>189</v>
      </c>
    </row>
    <row r="12" spans="1:3" x14ac:dyDescent="0.25">
      <c r="A12">
        <v>3866947</v>
      </c>
      <c r="B12" t="s">
        <v>193</v>
      </c>
    </row>
    <row r="13" spans="1:3" x14ac:dyDescent="0.25">
      <c r="A13">
        <v>3867056</v>
      </c>
      <c r="B13" t="s">
        <v>171</v>
      </c>
    </row>
    <row r="14" spans="1:3" x14ac:dyDescent="0.25">
      <c r="A14">
        <v>3867080</v>
      </c>
      <c r="B14" t="s">
        <v>177</v>
      </c>
    </row>
    <row r="15" spans="1:3" x14ac:dyDescent="0.25">
      <c r="A15">
        <v>3867129</v>
      </c>
      <c r="B15" t="s">
        <v>175</v>
      </c>
    </row>
    <row r="16" spans="1:3" x14ac:dyDescent="0.25">
      <c r="A16">
        <v>3869024</v>
      </c>
      <c r="B16" t="s">
        <v>186</v>
      </c>
    </row>
    <row r="17" spans="1:2" x14ac:dyDescent="0.25">
      <c r="A17">
        <v>3869040</v>
      </c>
      <c r="B17" t="s">
        <v>183</v>
      </c>
    </row>
    <row r="18" spans="1:2" x14ac:dyDescent="0.25">
      <c r="A18">
        <v>3869091</v>
      </c>
      <c r="B18" t="s">
        <v>176</v>
      </c>
    </row>
    <row r="19" spans="1:2" x14ac:dyDescent="0.25">
      <c r="A19">
        <v>3869105</v>
      </c>
      <c r="B19" t="s">
        <v>188</v>
      </c>
    </row>
    <row r="20" spans="1:2" x14ac:dyDescent="0.25">
      <c r="A20">
        <v>3869148</v>
      </c>
      <c r="B20" t="s">
        <v>179</v>
      </c>
    </row>
    <row r="21" spans="1:2" x14ac:dyDescent="0.25">
      <c r="A21">
        <v>3869164</v>
      </c>
      <c r="B21" t="s">
        <v>174</v>
      </c>
    </row>
    <row r="22" spans="1:2" x14ac:dyDescent="0.25">
      <c r="A22">
        <v>3869903</v>
      </c>
      <c r="B22" t="s">
        <v>173</v>
      </c>
    </row>
    <row r="23" spans="1:2" x14ac:dyDescent="0.25">
      <c r="A23">
        <v>3870006</v>
      </c>
      <c r="B23" t="s">
        <v>184</v>
      </c>
    </row>
    <row r="24" spans="1:2" x14ac:dyDescent="0.25">
      <c r="A24">
        <v>3870707</v>
      </c>
      <c r="B24" t="s">
        <v>181</v>
      </c>
    </row>
    <row r="25" spans="1:2" x14ac:dyDescent="0.25">
      <c r="A25">
        <v>3870715</v>
      </c>
      <c r="B25" t="s">
        <v>190</v>
      </c>
    </row>
    <row r="26" spans="1:2" x14ac:dyDescent="0.25">
      <c r="A26">
        <v>3870731</v>
      </c>
      <c r="B26" t="s">
        <v>172</v>
      </c>
    </row>
    <row r="27" spans="1:2" x14ac:dyDescent="0.25">
      <c r="A27">
        <v>3871193</v>
      </c>
      <c r="B27" t="s">
        <v>180</v>
      </c>
    </row>
    <row r="28" spans="1:2" x14ac:dyDescent="0.25">
      <c r="A28">
        <v>3871282</v>
      </c>
      <c r="B28" t="s">
        <v>187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87"/>
  <sheetViews>
    <sheetView zoomScale="55" zoomScaleNormal="55" workbookViewId="0">
      <selection activeCell="B2" sqref="B2"/>
    </sheetView>
  </sheetViews>
  <sheetFormatPr defaultRowHeight="15" x14ac:dyDescent="0.25"/>
  <cols>
    <col min="1" max="1" width="19.85546875" bestFit="1" customWidth="1"/>
    <col min="2" max="2" width="23" bestFit="1" customWidth="1"/>
    <col min="3" max="3" width="16.7109375" bestFit="1" customWidth="1"/>
    <col min="4" max="4" width="39.85546875" bestFit="1" customWidth="1"/>
    <col min="5" max="5" width="18.5703125" bestFit="1" customWidth="1"/>
    <col min="6" max="6" width="21.140625" bestFit="1" customWidth="1"/>
    <col min="7" max="7" width="14.7109375" bestFit="1" customWidth="1"/>
    <col min="8" max="8" width="14.42578125" bestFit="1" customWidth="1"/>
    <col min="9" max="9" width="81.140625" bestFit="1" customWidth="1"/>
  </cols>
  <sheetData>
    <row r="1" spans="1:9" x14ac:dyDescent="0.25">
      <c r="A1" t="s">
        <v>194</v>
      </c>
      <c r="B1" t="s">
        <v>150</v>
      </c>
      <c r="C1" t="s">
        <v>108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166</v>
      </c>
    </row>
    <row r="2" spans="1:9" x14ac:dyDescent="0.25">
      <c r="A2">
        <v>163</v>
      </c>
      <c r="B2">
        <v>1554</v>
      </c>
    </row>
    <row r="3" spans="1:9" x14ac:dyDescent="0.25">
      <c r="A3">
        <v>185</v>
      </c>
      <c r="B3">
        <v>1576</v>
      </c>
      <c r="C3" t="s">
        <v>394</v>
      </c>
    </row>
    <row r="4" spans="1:9" x14ac:dyDescent="0.25">
      <c r="A4">
        <v>189</v>
      </c>
      <c r="B4">
        <v>1579</v>
      </c>
      <c r="C4" t="s">
        <v>290</v>
      </c>
    </row>
    <row r="5" spans="1:9" x14ac:dyDescent="0.25">
      <c r="A5">
        <v>211</v>
      </c>
      <c r="B5">
        <v>1604</v>
      </c>
      <c r="C5" t="s">
        <v>290</v>
      </c>
    </row>
    <row r="6" spans="1:9" x14ac:dyDescent="0.25">
      <c r="A6">
        <v>219</v>
      </c>
      <c r="B6">
        <v>1611</v>
      </c>
      <c r="C6" t="s">
        <v>290</v>
      </c>
    </row>
    <row r="7" spans="1:9" x14ac:dyDescent="0.25">
      <c r="A7">
        <v>223</v>
      </c>
      <c r="B7">
        <v>1612</v>
      </c>
    </row>
    <row r="8" spans="1:9" x14ac:dyDescent="0.25">
      <c r="A8">
        <v>224</v>
      </c>
      <c r="B8">
        <v>1614</v>
      </c>
      <c r="C8" t="s">
        <v>290</v>
      </c>
    </row>
    <row r="9" spans="1:9" x14ac:dyDescent="0.25">
      <c r="A9">
        <v>236</v>
      </c>
      <c r="B9">
        <v>1627</v>
      </c>
      <c r="C9" t="s">
        <v>290</v>
      </c>
    </row>
    <row r="10" spans="1:9" x14ac:dyDescent="0.25">
      <c r="A10">
        <v>242</v>
      </c>
      <c r="B10">
        <v>1633</v>
      </c>
      <c r="C10" t="s">
        <v>290</v>
      </c>
    </row>
    <row r="11" spans="1:9" x14ac:dyDescent="0.25">
      <c r="A11">
        <v>243</v>
      </c>
      <c r="B11">
        <v>1633</v>
      </c>
      <c r="C11" t="s">
        <v>394</v>
      </c>
    </row>
    <row r="12" spans="1:9" x14ac:dyDescent="0.25">
      <c r="A12">
        <v>244</v>
      </c>
      <c r="B12">
        <v>1635</v>
      </c>
      <c r="C12" t="s">
        <v>290</v>
      </c>
    </row>
    <row r="13" spans="1:9" x14ac:dyDescent="0.25">
      <c r="A13">
        <v>260</v>
      </c>
      <c r="B13">
        <v>1648</v>
      </c>
      <c r="C13" t="s">
        <v>290</v>
      </c>
    </row>
    <row r="14" spans="1:9" x14ac:dyDescent="0.25">
      <c r="A14">
        <v>261</v>
      </c>
      <c r="B14">
        <v>1648</v>
      </c>
      <c r="C14" t="s">
        <v>394</v>
      </c>
    </row>
    <row r="15" spans="1:9" x14ac:dyDescent="0.25">
      <c r="A15">
        <v>271</v>
      </c>
      <c r="B15">
        <v>1666</v>
      </c>
    </row>
    <row r="16" spans="1:9" x14ac:dyDescent="0.25">
      <c r="A16">
        <v>285</v>
      </c>
      <c r="B16">
        <v>1682</v>
      </c>
      <c r="C16" t="s">
        <v>290</v>
      </c>
      <c r="H16" t="s">
        <v>336</v>
      </c>
    </row>
    <row r="17" spans="1:8" x14ac:dyDescent="0.25">
      <c r="A17">
        <v>306</v>
      </c>
      <c r="B17">
        <v>1698</v>
      </c>
      <c r="C17" t="s">
        <v>290</v>
      </c>
    </row>
    <row r="18" spans="1:8" x14ac:dyDescent="0.25">
      <c r="A18">
        <v>318</v>
      </c>
      <c r="B18">
        <v>1708</v>
      </c>
    </row>
    <row r="19" spans="1:8" x14ac:dyDescent="0.25">
      <c r="A19">
        <v>320</v>
      </c>
      <c r="B19">
        <v>1710</v>
      </c>
      <c r="C19" t="s">
        <v>290</v>
      </c>
    </row>
    <row r="20" spans="1:8" x14ac:dyDescent="0.25">
      <c r="A20">
        <v>328</v>
      </c>
      <c r="B20">
        <v>1715</v>
      </c>
      <c r="C20" t="s">
        <v>290</v>
      </c>
    </row>
    <row r="21" spans="1:8" x14ac:dyDescent="0.25">
      <c r="A21">
        <v>339</v>
      </c>
      <c r="B21">
        <v>1736</v>
      </c>
    </row>
    <row r="22" spans="1:8" x14ac:dyDescent="0.25">
      <c r="A22">
        <v>351</v>
      </c>
      <c r="B22">
        <v>1750</v>
      </c>
      <c r="C22" t="s">
        <v>290</v>
      </c>
      <c r="H22" t="s">
        <v>291</v>
      </c>
    </row>
    <row r="23" spans="1:8" x14ac:dyDescent="0.25">
      <c r="A23">
        <v>352</v>
      </c>
      <c r="B23">
        <v>1750</v>
      </c>
      <c r="C23" t="s">
        <v>290</v>
      </c>
      <c r="H23" t="s">
        <v>336</v>
      </c>
    </row>
    <row r="24" spans="1:8" x14ac:dyDescent="0.25">
      <c r="A24">
        <v>380</v>
      </c>
      <c r="B24">
        <v>1789</v>
      </c>
    </row>
    <row r="25" spans="1:8" x14ac:dyDescent="0.25">
      <c r="A25">
        <v>381</v>
      </c>
      <c r="B25">
        <v>1789</v>
      </c>
    </row>
    <row r="26" spans="1:8" x14ac:dyDescent="0.25">
      <c r="A26">
        <v>382</v>
      </c>
      <c r="B26">
        <v>1789</v>
      </c>
    </row>
    <row r="27" spans="1:8" x14ac:dyDescent="0.25">
      <c r="A27">
        <v>423</v>
      </c>
      <c r="B27">
        <v>1831</v>
      </c>
      <c r="C27" t="s">
        <v>290</v>
      </c>
    </row>
    <row r="28" spans="1:8" x14ac:dyDescent="0.25">
      <c r="A28">
        <v>432</v>
      </c>
      <c r="B28">
        <v>1843</v>
      </c>
      <c r="C28" t="s">
        <v>290</v>
      </c>
    </row>
    <row r="29" spans="1:8" x14ac:dyDescent="0.25">
      <c r="A29">
        <v>433</v>
      </c>
      <c r="B29">
        <v>1846</v>
      </c>
      <c r="C29" t="s">
        <v>290</v>
      </c>
    </row>
    <row r="30" spans="1:8" x14ac:dyDescent="0.25">
      <c r="A30">
        <v>435</v>
      </c>
      <c r="B30">
        <v>1847</v>
      </c>
    </row>
    <row r="31" spans="1:8" x14ac:dyDescent="0.25">
      <c r="A31">
        <v>449</v>
      </c>
      <c r="B31">
        <v>1860</v>
      </c>
    </row>
    <row r="32" spans="1:8" x14ac:dyDescent="0.25">
      <c r="A32">
        <v>452</v>
      </c>
      <c r="B32">
        <v>1862</v>
      </c>
    </row>
    <row r="33" spans="1:8" x14ac:dyDescent="0.25">
      <c r="A33">
        <v>49</v>
      </c>
      <c r="B33">
        <v>1422</v>
      </c>
    </row>
    <row r="34" spans="1:8" x14ac:dyDescent="0.25">
      <c r="A34">
        <v>50</v>
      </c>
      <c r="B34">
        <v>1422</v>
      </c>
    </row>
    <row r="35" spans="1:8" x14ac:dyDescent="0.25">
      <c r="A35">
        <v>73</v>
      </c>
      <c r="B35">
        <v>1439</v>
      </c>
      <c r="C35" t="s">
        <v>290</v>
      </c>
    </row>
    <row r="36" spans="1:8" x14ac:dyDescent="0.25">
      <c r="A36">
        <v>78</v>
      </c>
      <c r="B36">
        <v>1443</v>
      </c>
      <c r="C36" t="s">
        <v>290</v>
      </c>
      <c r="H36" t="s">
        <v>336</v>
      </c>
    </row>
    <row r="37" spans="1:8" x14ac:dyDescent="0.25">
      <c r="A37">
        <v>79</v>
      </c>
      <c r="B37">
        <v>1447</v>
      </c>
      <c r="C37" t="s">
        <v>290</v>
      </c>
    </row>
    <row r="38" spans="1:8" x14ac:dyDescent="0.25">
      <c r="A38">
        <v>87</v>
      </c>
      <c r="B38">
        <v>1457</v>
      </c>
    </row>
    <row r="39" spans="1:8" x14ac:dyDescent="0.25">
      <c r="A39">
        <v>106</v>
      </c>
      <c r="B39">
        <v>1471</v>
      </c>
      <c r="C39" t="s">
        <v>290</v>
      </c>
    </row>
    <row r="40" spans="1:8" x14ac:dyDescent="0.25">
      <c r="A40">
        <v>107</v>
      </c>
      <c r="B40">
        <v>1474</v>
      </c>
      <c r="C40" t="s">
        <v>290</v>
      </c>
    </row>
    <row r="41" spans="1:8" x14ac:dyDescent="0.25">
      <c r="A41">
        <v>116</v>
      </c>
      <c r="B41">
        <v>1485</v>
      </c>
    </row>
    <row r="42" spans="1:8" x14ac:dyDescent="0.25">
      <c r="A42">
        <v>118</v>
      </c>
      <c r="B42">
        <v>1487</v>
      </c>
      <c r="C42" t="s">
        <v>290</v>
      </c>
    </row>
    <row r="43" spans="1:8" x14ac:dyDescent="0.25">
      <c r="A43">
        <v>123</v>
      </c>
      <c r="B43">
        <v>1491</v>
      </c>
      <c r="C43" t="s">
        <v>290</v>
      </c>
    </row>
    <row r="44" spans="1:8" x14ac:dyDescent="0.25">
      <c r="A44">
        <v>127</v>
      </c>
      <c r="B44">
        <v>1495</v>
      </c>
      <c r="C44" t="s">
        <v>416</v>
      </c>
    </row>
    <row r="45" spans="1:8" x14ac:dyDescent="0.25">
      <c r="A45">
        <v>131</v>
      </c>
      <c r="B45">
        <v>1503</v>
      </c>
      <c r="C45" t="s">
        <v>416</v>
      </c>
    </row>
    <row r="46" spans="1:8" x14ac:dyDescent="0.25">
      <c r="A46">
        <v>132</v>
      </c>
      <c r="B46">
        <v>1499</v>
      </c>
      <c r="C46" t="s">
        <v>416</v>
      </c>
    </row>
    <row r="47" spans="1:8" x14ac:dyDescent="0.25">
      <c r="A47">
        <v>143</v>
      </c>
      <c r="B47">
        <v>1517</v>
      </c>
      <c r="C47" t="s">
        <v>290</v>
      </c>
    </row>
    <row r="48" spans="1:8" x14ac:dyDescent="0.25">
      <c r="A48">
        <v>144</v>
      </c>
      <c r="B48">
        <v>1517</v>
      </c>
      <c r="C48" t="s">
        <v>394</v>
      </c>
    </row>
    <row r="49" spans="1:3" x14ac:dyDescent="0.25">
      <c r="A49">
        <v>150</v>
      </c>
      <c r="B49">
        <v>1531</v>
      </c>
      <c r="C49" t="s">
        <v>290</v>
      </c>
    </row>
    <row r="50" spans="1:3" x14ac:dyDescent="0.25">
      <c r="A50">
        <v>151</v>
      </c>
      <c r="B50">
        <v>1529</v>
      </c>
      <c r="C50" t="s">
        <v>290</v>
      </c>
    </row>
    <row r="51" spans="1:3" x14ac:dyDescent="0.25">
      <c r="A51">
        <v>481</v>
      </c>
      <c r="B51">
        <v>1903</v>
      </c>
      <c r="C51" t="s">
        <v>290</v>
      </c>
    </row>
    <row r="52" spans="1:3" x14ac:dyDescent="0.25">
      <c r="A52">
        <v>512</v>
      </c>
      <c r="B52">
        <v>1942</v>
      </c>
    </row>
    <row r="53" spans="1:3" x14ac:dyDescent="0.25">
      <c r="A53">
        <v>519</v>
      </c>
      <c r="B53">
        <v>1961</v>
      </c>
      <c r="C53" t="s">
        <v>290</v>
      </c>
    </row>
    <row r="54" spans="1:3" x14ac:dyDescent="0.25">
      <c r="A54">
        <v>530</v>
      </c>
      <c r="B54">
        <v>1968</v>
      </c>
      <c r="C54" t="s">
        <v>290</v>
      </c>
    </row>
    <row r="55" spans="1:3" x14ac:dyDescent="0.25">
      <c r="A55">
        <v>531</v>
      </c>
      <c r="B55">
        <v>1970</v>
      </c>
      <c r="C55" t="s">
        <v>416</v>
      </c>
    </row>
    <row r="56" spans="1:3" x14ac:dyDescent="0.25">
      <c r="A56">
        <v>532</v>
      </c>
      <c r="B56">
        <v>1970</v>
      </c>
    </row>
    <row r="57" spans="1:3" x14ac:dyDescent="0.25">
      <c r="A57">
        <v>534</v>
      </c>
      <c r="B57">
        <v>1983</v>
      </c>
      <c r="C57" t="s">
        <v>290</v>
      </c>
    </row>
    <row r="58" spans="1:3" x14ac:dyDescent="0.25">
      <c r="A58">
        <v>538</v>
      </c>
      <c r="B58">
        <v>1985</v>
      </c>
    </row>
    <row r="59" spans="1:3" x14ac:dyDescent="0.25">
      <c r="A59">
        <v>549</v>
      </c>
      <c r="B59">
        <v>2016</v>
      </c>
      <c r="C59" t="s">
        <v>290</v>
      </c>
    </row>
    <row r="60" spans="1:3" x14ac:dyDescent="0.25">
      <c r="A60">
        <v>564</v>
      </c>
      <c r="B60">
        <v>2043</v>
      </c>
      <c r="C60" t="s">
        <v>337</v>
      </c>
    </row>
    <row r="61" spans="1:3" x14ac:dyDescent="0.25">
      <c r="A61">
        <v>591</v>
      </c>
      <c r="B61">
        <v>2097</v>
      </c>
    </row>
    <row r="62" spans="1:3" x14ac:dyDescent="0.25">
      <c r="A62">
        <v>598</v>
      </c>
      <c r="B62">
        <v>2108</v>
      </c>
      <c r="C62" t="s">
        <v>290</v>
      </c>
    </row>
    <row r="63" spans="1:3" x14ac:dyDescent="0.25">
      <c r="A63">
        <v>605</v>
      </c>
      <c r="B63">
        <v>2116</v>
      </c>
      <c r="C63" t="s">
        <v>290</v>
      </c>
    </row>
    <row r="64" spans="1:3" x14ac:dyDescent="0.25">
      <c r="A64">
        <v>609</v>
      </c>
      <c r="B64">
        <v>2118</v>
      </c>
      <c r="C64" t="s">
        <v>290</v>
      </c>
    </row>
    <row r="65" spans="1:8" x14ac:dyDescent="0.25">
      <c r="A65">
        <v>621</v>
      </c>
      <c r="B65">
        <v>2137</v>
      </c>
    </row>
    <row r="66" spans="1:8" x14ac:dyDescent="0.25">
      <c r="A66">
        <v>625</v>
      </c>
      <c r="B66">
        <v>2139</v>
      </c>
      <c r="C66" t="s">
        <v>337</v>
      </c>
    </row>
    <row r="67" spans="1:8" x14ac:dyDescent="0.25">
      <c r="A67">
        <v>626</v>
      </c>
      <c r="B67">
        <v>2139</v>
      </c>
      <c r="C67" t="s">
        <v>394</v>
      </c>
    </row>
    <row r="68" spans="1:8" x14ac:dyDescent="0.25">
      <c r="A68">
        <v>314</v>
      </c>
      <c r="B68">
        <v>1704</v>
      </c>
      <c r="C68" t="s">
        <v>290</v>
      </c>
      <c r="F68" t="s">
        <v>324</v>
      </c>
      <c r="H68" t="s">
        <v>336</v>
      </c>
    </row>
    <row r="69" spans="1:8" x14ac:dyDescent="0.25">
      <c r="A69">
        <v>469</v>
      </c>
      <c r="B69">
        <v>1881</v>
      </c>
      <c r="C69" t="s">
        <v>394</v>
      </c>
      <c r="F69" t="s">
        <v>395</v>
      </c>
    </row>
    <row r="70" spans="1:8" x14ac:dyDescent="0.25">
      <c r="A70">
        <v>192</v>
      </c>
      <c r="B70">
        <v>1582</v>
      </c>
      <c r="C70" t="s">
        <v>290</v>
      </c>
      <c r="D70" t="s">
        <v>335</v>
      </c>
      <c r="F70" t="s">
        <v>324</v>
      </c>
      <c r="H70" t="s">
        <v>325</v>
      </c>
    </row>
    <row r="71" spans="1:8" x14ac:dyDescent="0.25">
      <c r="A71">
        <v>193</v>
      </c>
      <c r="B71">
        <v>1582</v>
      </c>
      <c r="C71" t="s">
        <v>290</v>
      </c>
      <c r="D71" t="s">
        <v>335</v>
      </c>
      <c r="F71" t="s">
        <v>324</v>
      </c>
      <c r="H71" t="s">
        <v>336</v>
      </c>
    </row>
    <row r="72" spans="1:8" x14ac:dyDescent="0.25">
      <c r="A72">
        <v>194</v>
      </c>
      <c r="B72">
        <v>1582</v>
      </c>
      <c r="C72" t="s">
        <v>290</v>
      </c>
      <c r="D72" t="s">
        <v>326</v>
      </c>
      <c r="F72" t="s">
        <v>324</v>
      </c>
      <c r="H72" t="s">
        <v>336</v>
      </c>
    </row>
    <row r="73" spans="1:8" x14ac:dyDescent="0.25">
      <c r="A73">
        <v>195</v>
      </c>
      <c r="B73">
        <v>1588</v>
      </c>
      <c r="C73" t="s">
        <v>290</v>
      </c>
      <c r="D73" t="s">
        <v>335</v>
      </c>
      <c r="F73" t="s">
        <v>324</v>
      </c>
      <c r="H73" t="s">
        <v>2429</v>
      </c>
    </row>
    <row r="74" spans="1:8" x14ac:dyDescent="0.25">
      <c r="A74">
        <v>196</v>
      </c>
      <c r="B74">
        <v>1588</v>
      </c>
      <c r="C74" t="s">
        <v>290</v>
      </c>
      <c r="D74" t="s">
        <v>335</v>
      </c>
      <c r="F74" t="s">
        <v>324</v>
      </c>
      <c r="H74" t="s">
        <v>325</v>
      </c>
    </row>
    <row r="75" spans="1:8" x14ac:dyDescent="0.25">
      <c r="A75">
        <v>197</v>
      </c>
      <c r="B75">
        <v>1588</v>
      </c>
      <c r="C75" t="s">
        <v>290</v>
      </c>
      <c r="D75" t="s">
        <v>326</v>
      </c>
      <c r="F75" t="s">
        <v>324</v>
      </c>
      <c r="H75" t="s">
        <v>445</v>
      </c>
    </row>
    <row r="76" spans="1:8" x14ac:dyDescent="0.25">
      <c r="A76">
        <v>198</v>
      </c>
      <c r="B76">
        <v>1588</v>
      </c>
      <c r="C76" t="s">
        <v>290</v>
      </c>
      <c r="D76" t="s">
        <v>326</v>
      </c>
      <c r="F76" t="s">
        <v>324</v>
      </c>
      <c r="H76" t="s">
        <v>325</v>
      </c>
    </row>
    <row r="77" spans="1:8" x14ac:dyDescent="0.25">
      <c r="A77">
        <v>199</v>
      </c>
      <c r="B77">
        <v>1588</v>
      </c>
      <c r="C77" t="s">
        <v>290</v>
      </c>
      <c r="D77" t="s">
        <v>2139</v>
      </c>
      <c r="F77" t="s">
        <v>324</v>
      </c>
      <c r="H77" t="s">
        <v>445</v>
      </c>
    </row>
    <row r="78" spans="1:8" x14ac:dyDescent="0.25">
      <c r="A78">
        <v>200</v>
      </c>
      <c r="B78">
        <v>1590</v>
      </c>
      <c r="C78" t="s">
        <v>290</v>
      </c>
      <c r="D78" t="s">
        <v>12320</v>
      </c>
      <c r="H78" t="s">
        <v>2429</v>
      </c>
    </row>
    <row r="79" spans="1:8" x14ac:dyDescent="0.25">
      <c r="A79">
        <v>201</v>
      </c>
      <c r="B79">
        <v>1590</v>
      </c>
      <c r="C79" t="s">
        <v>290</v>
      </c>
      <c r="D79" t="s">
        <v>326</v>
      </c>
      <c r="H79" t="s">
        <v>2429</v>
      </c>
    </row>
    <row r="80" spans="1:8" x14ac:dyDescent="0.25">
      <c r="A80">
        <v>202</v>
      </c>
      <c r="B80">
        <v>1590</v>
      </c>
      <c r="C80" t="s">
        <v>290</v>
      </c>
      <c r="D80" t="s">
        <v>323</v>
      </c>
      <c r="H80" t="s">
        <v>2429</v>
      </c>
    </row>
    <row r="81" spans="1:8" x14ac:dyDescent="0.25">
      <c r="A81">
        <v>203</v>
      </c>
      <c r="B81">
        <v>1593</v>
      </c>
      <c r="C81" t="s">
        <v>290</v>
      </c>
      <c r="D81" t="s">
        <v>2467</v>
      </c>
    </row>
    <row r="82" spans="1:8" x14ac:dyDescent="0.25">
      <c r="A82">
        <v>205</v>
      </c>
      <c r="B82">
        <v>1595</v>
      </c>
      <c r="C82" t="s">
        <v>290</v>
      </c>
      <c r="D82" t="s">
        <v>12320</v>
      </c>
      <c r="H82" t="s">
        <v>336</v>
      </c>
    </row>
    <row r="83" spans="1:8" x14ac:dyDescent="0.25">
      <c r="A83">
        <v>206</v>
      </c>
      <c r="B83">
        <v>1595</v>
      </c>
      <c r="C83" t="s">
        <v>290</v>
      </c>
      <c r="D83" t="s">
        <v>326</v>
      </c>
    </row>
    <row r="84" spans="1:8" x14ac:dyDescent="0.25">
      <c r="A84">
        <v>217</v>
      </c>
      <c r="B84">
        <v>1608</v>
      </c>
      <c r="C84" t="s">
        <v>290</v>
      </c>
      <c r="D84" t="s">
        <v>701</v>
      </c>
      <c r="H84" t="s">
        <v>325</v>
      </c>
    </row>
    <row r="85" spans="1:8" x14ac:dyDescent="0.25">
      <c r="A85">
        <v>235</v>
      </c>
      <c r="B85">
        <v>1624</v>
      </c>
      <c r="C85" t="s">
        <v>290</v>
      </c>
      <c r="D85" t="s">
        <v>326</v>
      </c>
    </row>
    <row r="86" spans="1:8" x14ac:dyDescent="0.25">
      <c r="A86">
        <v>240</v>
      </c>
      <c r="B86">
        <v>1631</v>
      </c>
      <c r="C86" t="s">
        <v>638</v>
      </c>
      <c r="D86" t="s">
        <v>3536</v>
      </c>
      <c r="H86" t="s">
        <v>3444</v>
      </c>
    </row>
    <row r="87" spans="1:8" x14ac:dyDescent="0.25">
      <c r="A87">
        <v>272</v>
      </c>
      <c r="B87">
        <v>1667</v>
      </c>
      <c r="C87" t="s">
        <v>416</v>
      </c>
      <c r="D87" t="s">
        <v>572</v>
      </c>
    </row>
    <row r="88" spans="1:8" x14ac:dyDescent="0.25">
      <c r="A88">
        <v>276</v>
      </c>
      <c r="B88">
        <v>1673</v>
      </c>
      <c r="C88" t="s">
        <v>290</v>
      </c>
      <c r="D88" t="s">
        <v>326</v>
      </c>
      <c r="H88" t="s">
        <v>325</v>
      </c>
    </row>
    <row r="89" spans="1:8" x14ac:dyDescent="0.25">
      <c r="A89">
        <v>298</v>
      </c>
      <c r="B89">
        <v>1687</v>
      </c>
      <c r="C89" t="s">
        <v>290</v>
      </c>
      <c r="D89" t="s">
        <v>12320</v>
      </c>
      <c r="F89" t="s">
        <v>324</v>
      </c>
      <c r="H89" t="s">
        <v>336</v>
      </c>
    </row>
    <row r="90" spans="1:8" x14ac:dyDescent="0.25">
      <c r="A90">
        <v>299</v>
      </c>
      <c r="B90">
        <v>1687</v>
      </c>
      <c r="C90" t="s">
        <v>290</v>
      </c>
      <c r="D90" t="s">
        <v>12321</v>
      </c>
      <c r="F90" t="s">
        <v>324</v>
      </c>
      <c r="H90" t="s">
        <v>336</v>
      </c>
    </row>
    <row r="91" spans="1:8" x14ac:dyDescent="0.25">
      <c r="A91">
        <v>335</v>
      </c>
      <c r="B91">
        <v>1724</v>
      </c>
      <c r="C91" t="s">
        <v>290</v>
      </c>
      <c r="D91" t="s">
        <v>4625</v>
      </c>
    </row>
    <row r="92" spans="1:8" x14ac:dyDescent="0.25">
      <c r="A92">
        <v>336</v>
      </c>
      <c r="B92">
        <v>1724</v>
      </c>
      <c r="C92" t="s">
        <v>290</v>
      </c>
      <c r="D92" t="s">
        <v>2372</v>
      </c>
    </row>
    <row r="93" spans="1:8" x14ac:dyDescent="0.25">
      <c r="A93">
        <v>347</v>
      </c>
      <c r="B93">
        <v>1743</v>
      </c>
      <c r="C93" t="s">
        <v>290</v>
      </c>
      <c r="D93" t="s">
        <v>12320</v>
      </c>
      <c r="F93" t="s">
        <v>324</v>
      </c>
      <c r="H93" t="s">
        <v>336</v>
      </c>
    </row>
    <row r="94" spans="1:8" x14ac:dyDescent="0.25">
      <c r="A94">
        <v>348</v>
      </c>
      <c r="B94">
        <v>1743</v>
      </c>
      <c r="C94" t="s">
        <v>290</v>
      </c>
      <c r="D94" t="s">
        <v>335</v>
      </c>
      <c r="F94" t="s">
        <v>324</v>
      </c>
      <c r="H94" t="s">
        <v>4862</v>
      </c>
    </row>
    <row r="95" spans="1:8" x14ac:dyDescent="0.25">
      <c r="A95">
        <v>349</v>
      </c>
      <c r="B95">
        <v>1743</v>
      </c>
      <c r="C95" t="s">
        <v>290</v>
      </c>
      <c r="D95" t="s">
        <v>12321</v>
      </c>
      <c r="F95" t="s">
        <v>324</v>
      </c>
      <c r="H95" t="s">
        <v>336</v>
      </c>
    </row>
    <row r="96" spans="1:8" x14ac:dyDescent="0.25">
      <c r="A96">
        <v>350</v>
      </c>
      <c r="B96">
        <v>1745</v>
      </c>
      <c r="C96" t="s">
        <v>290</v>
      </c>
      <c r="D96" t="s">
        <v>323</v>
      </c>
    </row>
    <row r="97" spans="1:8" x14ac:dyDescent="0.25">
      <c r="A97">
        <v>353</v>
      </c>
      <c r="B97">
        <v>1754</v>
      </c>
      <c r="C97" t="s">
        <v>337</v>
      </c>
      <c r="D97" t="s">
        <v>2088</v>
      </c>
    </row>
    <row r="98" spans="1:8" x14ac:dyDescent="0.25">
      <c r="A98">
        <v>377</v>
      </c>
      <c r="B98">
        <v>1784</v>
      </c>
      <c r="C98" t="s">
        <v>290</v>
      </c>
      <c r="D98" t="s">
        <v>335</v>
      </c>
      <c r="H98" t="s">
        <v>445</v>
      </c>
    </row>
    <row r="99" spans="1:8" x14ac:dyDescent="0.25">
      <c r="A99">
        <v>378</v>
      </c>
      <c r="B99">
        <v>1784</v>
      </c>
      <c r="C99" t="s">
        <v>290</v>
      </c>
      <c r="D99" t="s">
        <v>638</v>
      </c>
    </row>
    <row r="100" spans="1:8" x14ac:dyDescent="0.25">
      <c r="A100">
        <v>397</v>
      </c>
      <c r="B100">
        <v>1802</v>
      </c>
      <c r="C100" t="s">
        <v>290</v>
      </c>
      <c r="D100" t="s">
        <v>638</v>
      </c>
    </row>
    <row r="101" spans="1:8" x14ac:dyDescent="0.25">
      <c r="A101">
        <v>398</v>
      </c>
      <c r="B101">
        <v>1802</v>
      </c>
      <c r="C101" t="s">
        <v>290</v>
      </c>
      <c r="D101" t="s">
        <v>638</v>
      </c>
    </row>
    <row r="102" spans="1:8" x14ac:dyDescent="0.25">
      <c r="A102">
        <v>399</v>
      </c>
      <c r="B102">
        <v>1802</v>
      </c>
      <c r="C102" t="s">
        <v>290</v>
      </c>
      <c r="D102" t="s">
        <v>323</v>
      </c>
    </row>
    <row r="103" spans="1:8" x14ac:dyDescent="0.25">
      <c r="A103">
        <v>400</v>
      </c>
      <c r="B103">
        <v>1802</v>
      </c>
      <c r="C103" t="s">
        <v>290</v>
      </c>
      <c r="D103" t="s">
        <v>5517</v>
      </c>
    </row>
    <row r="104" spans="1:8" x14ac:dyDescent="0.25">
      <c r="A104">
        <v>401</v>
      </c>
      <c r="B104">
        <v>1802</v>
      </c>
      <c r="C104" t="s">
        <v>290</v>
      </c>
      <c r="D104" t="s">
        <v>5517</v>
      </c>
    </row>
    <row r="105" spans="1:8" x14ac:dyDescent="0.25">
      <c r="A105">
        <v>404</v>
      </c>
      <c r="B105">
        <v>1810</v>
      </c>
      <c r="C105" t="s">
        <v>337</v>
      </c>
      <c r="D105" t="s">
        <v>5556</v>
      </c>
      <c r="F105" t="s">
        <v>324</v>
      </c>
    </row>
    <row r="106" spans="1:8" x14ac:dyDescent="0.25">
      <c r="A106">
        <v>405</v>
      </c>
      <c r="B106">
        <v>1812</v>
      </c>
      <c r="C106" t="s">
        <v>290</v>
      </c>
      <c r="D106" t="s">
        <v>335</v>
      </c>
    </row>
    <row r="107" spans="1:8" x14ac:dyDescent="0.25">
      <c r="A107">
        <v>406</v>
      </c>
      <c r="B107">
        <v>1812</v>
      </c>
      <c r="C107" t="s">
        <v>290</v>
      </c>
      <c r="D107" t="s">
        <v>638</v>
      </c>
    </row>
    <row r="108" spans="1:8" x14ac:dyDescent="0.25">
      <c r="A108">
        <v>407</v>
      </c>
      <c r="B108">
        <v>1812</v>
      </c>
      <c r="C108" t="s">
        <v>290</v>
      </c>
      <c r="D108" t="s">
        <v>5571</v>
      </c>
    </row>
    <row r="109" spans="1:8" x14ac:dyDescent="0.25">
      <c r="A109">
        <v>425</v>
      </c>
      <c r="B109">
        <v>1836</v>
      </c>
      <c r="C109" t="s">
        <v>416</v>
      </c>
      <c r="D109" t="s">
        <v>5801</v>
      </c>
    </row>
    <row r="110" spans="1:8" x14ac:dyDescent="0.25">
      <c r="A110">
        <v>40</v>
      </c>
      <c r="B110">
        <v>1412</v>
      </c>
      <c r="C110" t="s">
        <v>290</v>
      </c>
      <c r="D110" t="s">
        <v>323</v>
      </c>
      <c r="F110" t="s">
        <v>324</v>
      </c>
      <c r="H110" t="s">
        <v>325</v>
      </c>
    </row>
    <row r="111" spans="1:8" x14ac:dyDescent="0.25">
      <c r="A111">
        <v>41</v>
      </c>
      <c r="B111">
        <v>1412</v>
      </c>
      <c r="C111" t="s">
        <v>290</v>
      </c>
      <c r="D111" t="s">
        <v>326</v>
      </c>
      <c r="F111" t="s">
        <v>324</v>
      </c>
      <c r="H111" t="s">
        <v>325</v>
      </c>
    </row>
    <row r="112" spans="1:8" x14ac:dyDescent="0.25">
      <c r="A112">
        <v>42</v>
      </c>
      <c r="B112">
        <v>1411</v>
      </c>
      <c r="C112" t="s">
        <v>290</v>
      </c>
      <c r="D112" t="s">
        <v>335</v>
      </c>
      <c r="F112" t="s">
        <v>324</v>
      </c>
      <c r="H112" t="s">
        <v>336</v>
      </c>
    </row>
    <row r="113" spans="1:8" x14ac:dyDescent="0.25">
      <c r="A113">
        <v>43</v>
      </c>
      <c r="B113">
        <v>1411</v>
      </c>
      <c r="C113" t="s">
        <v>290</v>
      </c>
      <c r="D113" t="s">
        <v>326</v>
      </c>
      <c r="F113" t="s">
        <v>324</v>
      </c>
    </row>
    <row r="114" spans="1:8" x14ac:dyDescent="0.25">
      <c r="A114">
        <v>44</v>
      </c>
      <c r="B114">
        <v>1411</v>
      </c>
      <c r="C114" t="s">
        <v>290</v>
      </c>
      <c r="D114" t="s">
        <v>323</v>
      </c>
      <c r="F114" t="s">
        <v>324</v>
      </c>
    </row>
    <row r="115" spans="1:8" x14ac:dyDescent="0.25">
      <c r="A115">
        <v>63</v>
      </c>
      <c r="B115">
        <v>1435</v>
      </c>
      <c r="C115" t="s">
        <v>337</v>
      </c>
      <c r="D115" t="s">
        <v>566</v>
      </c>
    </row>
    <row r="116" spans="1:8" x14ac:dyDescent="0.25">
      <c r="A116">
        <v>80</v>
      </c>
      <c r="B116">
        <v>1446</v>
      </c>
      <c r="C116" t="s">
        <v>290</v>
      </c>
      <c r="D116" t="s">
        <v>700</v>
      </c>
    </row>
    <row r="117" spans="1:8" x14ac:dyDescent="0.25">
      <c r="A117">
        <v>81</v>
      </c>
      <c r="B117">
        <v>1446</v>
      </c>
      <c r="C117" t="s">
        <v>337</v>
      </c>
      <c r="D117" t="s">
        <v>701</v>
      </c>
    </row>
    <row r="118" spans="1:8" x14ac:dyDescent="0.25">
      <c r="A118">
        <v>117</v>
      </c>
      <c r="B118">
        <v>1486</v>
      </c>
      <c r="C118" t="s">
        <v>290</v>
      </c>
      <c r="D118" t="s">
        <v>700</v>
      </c>
      <c r="H118" t="s">
        <v>325</v>
      </c>
    </row>
    <row r="119" spans="1:8" x14ac:dyDescent="0.25">
      <c r="A119">
        <v>134</v>
      </c>
      <c r="B119">
        <v>1506</v>
      </c>
      <c r="C119" t="s">
        <v>416</v>
      </c>
      <c r="D119" t="s">
        <v>572</v>
      </c>
    </row>
    <row r="120" spans="1:8" x14ac:dyDescent="0.25">
      <c r="A120">
        <v>138</v>
      </c>
      <c r="B120">
        <v>1512</v>
      </c>
      <c r="C120" t="s">
        <v>290</v>
      </c>
      <c r="D120" t="s">
        <v>1671</v>
      </c>
      <c r="H120" t="s">
        <v>325</v>
      </c>
    </row>
    <row r="121" spans="1:8" x14ac:dyDescent="0.25">
      <c r="A121">
        <v>153</v>
      </c>
      <c r="B121">
        <v>1534</v>
      </c>
      <c r="C121" t="s">
        <v>394</v>
      </c>
      <c r="D121" t="s">
        <v>727</v>
      </c>
    </row>
    <row r="122" spans="1:8" x14ac:dyDescent="0.25">
      <c r="A122">
        <v>509</v>
      </c>
      <c r="B122">
        <v>1939</v>
      </c>
      <c r="C122" t="s">
        <v>290</v>
      </c>
      <c r="D122" t="s">
        <v>326</v>
      </c>
      <c r="H122" t="s">
        <v>336</v>
      </c>
    </row>
    <row r="123" spans="1:8" x14ac:dyDescent="0.25">
      <c r="A123">
        <v>510</v>
      </c>
      <c r="B123">
        <v>1941</v>
      </c>
      <c r="C123" t="s">
        <v>290</v>
      </c>
      <c r="D123" t="s">
        <v>1882</v>
      </c>
    </row>
    <row r="124" spans="1:8" x14ac:dyDescent="0.25">
      <c r="A124">
        <v>511</v>
      </c>
      <c r="B124">
        <v>1941</v>
      </c>
      <c r="C124" t="s">
        <v>290</v>
      </c>
      <c r="D124" t="s">
        <v>326</v>
      </c>
    </row>
    <row r="125" spans="1:8" x14ac:dyDescent="0.25">
      <c r="A125">
        <v>522</v>
      </c>
      <c r="B125">
        <v>1964</v>
      </c>
      <c r="C125" t="s">
        <v>290</v>
      </c>
      <c r="D125" t="s">
        <v>7045</v>
      </c>
      <c r="H125" t="s">
        <v>336</v>
      </c>
    </row>
    <row r="126" spans="1:8" x14ac:dyDescent="0.25">
      <c r="A126">
        <v>523</v>
      </c>
      <c r="B126">
        <v>1964</v>
      </c>
      <c r="C126" t="s">
        <v>290</v>
      </c>
      <c r="D126" t="s">
        <v>326</v>
      </c>
      <c r="H126" t="s">
        <v>336</v>
      </c>
    </row>
    <row r="127" spans="1:8" x14ac:dyDescent="0.25">
      <c r="A127">
        <v>524</v>
      </c>
      <c r="B127">
        <v>1964</v>
      </c>
      <c r="C127" t="s">
        <v>290</v>
      </c>
      <c r="D127" t="s">
        <v>1882</v>
      </c>
      <c r="H127" t="s">
        <v>336</v>
      </c>
    </row>
    <row r="128" spans="1:8" x14ac:dyDescent="0.25">
      <c r="A128">
        <v>535</v>
      </c>
      <c r="B128">
        <v>1984</v>
      </c>
      <c r="C128" t="s">
        <v>290</v>
      </c>
      <c r="D128" t="s">
        <v>12320</v>
      </c>
    </row>
    <row r="129" spans="1:8" x14ac:dyDescent="0.25">
      <c r="A129">
        <v>536</v>
      </c>
      <c r="B129">
        <v>1984</v>
      </c>
      <c r="C129" t="s">
        <v>290</v>
      </c>
      <c r="D129" t="s">
        <v>12321</v>
      </c>
    </row>
    <row r="130" spans="1:8" x14ac:dyDescent="0.25">
      <c r="A130">
        <v>537</v>
      </c>
      <c r="B130">
        <v>1984</v>
      </c>
      <c r="C130" t="s">
        <v>290</v>
      </c>
      <c r="D130" t="s">
        <v>323</v>
      </c>
    </row>
    <row r="131" spans="1:8" x14ac:dyDescent="0.25">
      <c r="A131">
        <v>552</v>
      </c>
      <c r="B131">
        <v>2026</v>
      </c>
      <c r="C131" t="s">
        <v>290</v>
      </c>
      <c r="D131" t="s">
        <v>326</v>
      </c>
      <c r="H131" t="s">
        <v>325</v>
      </c>
    </row>
    <row r="132" spans="1:8" x14ac:dyDescent="0.25">
      <c r="A132">
        <v>570</v>
      </c>
      <c r="B132">
        <v>2055</v>
      </c>
      <c r="C132" t="s">
        <v>290</v>
      </c>
      <c r="D132" t="s">
        <v>335</v>
      </c>
    </row>
    <row r="133" spans="1:8" x14ac:dyDescent="0.25">
      <c r="A133">
        <v>572</v>
      </c>
      <c r="B133">
        <v>2057</v>
      </c>
      <c r="C133" t="s">
        <v>290</v>
      </c>
      <c r="D133" t="s">
        <v>335</v>
      </c>
    </row>
    <row r="134" spans="1:8" x14ac:dyDescent="0.25">
      <c r="A134">
        <v>573</v>
      </c>
      <c r="B134">
        <v>2057</v>
      </c>
      <c r="C134" t="s">
        <v>290</v>
      </c>
      <c r="D134" t="s">
        <v>638</v>
      </c>
    </row>
    <row r="135" spans="1:8" x14ac:dyDescent="0.25">
      <c r="A135">
        <v>574</v>
      </c>
      <c r="B135">
        <v>2057</v>
      </c>
      <c r="C135" t="s">
        <v>290</v>
      </c>
      <c r="D135" t="s">
        <v>2139</v>
      </c>
    </row>
    <row r="136" spans="1:8" x14ac:dyDescent="0.25">
      <c r="A136">
        <v>575</v>
      </c>
      <c r="B136">
        <v>2057</v>
      </c>
      <c r="C136" t="s">
        <v>290</v>
      </c>
      <c r="D136" t="s">
        <v>1882</v>
      </c>
    </row>
    <row r="137" spans="1:8" x14ac:dyDescent="0.25">
      <c r="A137">
        <v>576</v>
      </c>
      <c r="B137">
        <v>2055</v>
      </c>
      <c r="C137" t="s">
        <v>290</v>
      </c>
      <c r="D137" t="s">
        <v>1882</v>
      </c>
    </row>
    <row r="138" spans="1:8" x14ac:dyDescent="0.25">
      <c r="A138">
        <v>578</v>
      </c>
      <c r="B138">
        <v>2063</v>
      </c>
      <c r="C138" t="s">
        <v>394</v>
      </c>
      <c r="D138" t="s">
        <v>6352</v>
      </c>
    </row>
    <row r="139" spans="1:8" x14ac:dyDescent="0.25">
      <c r="A139">
        <v>585</v>
      </c>
      <c r="B139">
        <v>2092</v>
      </c>
      <c r="C139" t="s">
        <v>290</v>
      </c>
      <c r="D139" t="s">
        <v>335</v>
      </c>
      <c r="F139" t="s">
        <v>324</v>
      </c>
    </row>
    <row r="140" spans="1:8" x14ac:dyDescent="0.25">
      <c r="A140">
        <v>586</v>
      </c>
      <c r="B140">
        <v>2092</v>
      </c>
      <c r="C140" t="s">
        <v>290</v>
      </c>
      <c r="D140" t="s">
        <v>638</v>
      </c>
      <c r="F140" t="s">
        <v>324</v>
      </c>
    </row>
    <row r="141" spans="1:8" x14ac:dyDescent="0.25">
      <c r="A141">
        <v>587</v>
      </c>
      <c r="B141">
        <v>2092</v>
      </c>
      <c r="C141" t="s">
        <v>290</v>
      </c>
      <c r="D141" t="s">
        <v>1882</v>
      </c>
      <c r="F141" t="s">
        <v>324</v>
      </c>
    </row>
    <row r="142" spans="1:8" x14ac:dyDescent="0.25">
      <c r="A142">
        <v>167</v>
      </c>
      <c r="B142">
        <v>1559</v>
      </c>
      <c r="C142" t="s">
        <v>394</v>
      </c>
      <c r="D142" t="s">
        <v>727</v>
      </c>
      <c r="F142" t="s">
        <v>395</v>
      </c>
      <c r="G142">
        <v>250</v>
      </c>
    </row>
    <row r="143" spans="1:8" x14ac:dyDescent="0.25">
      <c r="A143">
        <v>231</v>
      </c>
      <c r="B143">
        <v>1623</v>
      </c>
      <c r="C143" t="s">
        <v>394</v>
      </c>
      <c r="D143" t="s">
        <v>727</v>
      </c>
      <c r="F143" t="s">
        <v>3462</v>
      </c>
      <c r="G143">
        <v>34</v>
      </c>
    </row>
    <row r="144" spans="1:8" x14ac:dyDescent="0.25">
      <c r="A144">
        <v>279</v>
      </c>
      <c r="B144">
        <v>1674</v>
      </c>
      <c r="C144" t="s">
        <v>394</v>
      </c>
      <c r="D144" t="s">
        <v>4048</v>
      </c>
      <c r="F144" t="s">
        <v>4049</v>
      </c>
      <c r="G144">
        <v>662</v>
      </c>
    </row>
    <row r="145" spans="1:8" x14ac:dyDescent="0.25">
      <c r="A145">
        <v>301</v>
      </c>
      <c r="B145">
        <v>1696</v>
      </c>
      <c r="C145" t="s">
        <v>290</v>
      </c>
      <c r="D145" t="s">
        <v>326</v>
      </c>
      <c r="G145">
        <v>5</v>
      </c>
      <c r="H145" t="s">
        <v>445</v>
      </c>
    </row>
    <row r="146" spans="1:8" x14ac:dyDescent="0.25">
      <c r="A146">
        <v>165</v>
      </c>
      <c r="B146">
        <v>1559</v>
      </c>
      <c r="C146" t="s">
        <v>290</v>
      </c>
      <c r="D146" t="s">
        <v>326</v>
      </c>
      <c r="F146" t="s">
        <v>324</v>
      </c>
      <c r="G146">
        <v>5</v>
      </c>
      <c r="H146" t="s">
        <v>325</v>
      </c>
    </row>
    <row r="147" spans="1:8" x14ac:dyDescent="0.25">
      <c r="A147">
        <v>177</v>
      </c>
      <c r="B147">
        <v>1569</v>
      </c>
      <c r="C147" t="s">
        <v>337</v>
      </c>
      <c r="D147" t="s">
        <v>1600</v>
      </c>
      <c r="F147" t="s">
        <v>324</v>
      </c>
      <c r="G147">
        <v>4</v>
      </c>
    </row>
    <row r="148" spans="1:8" x14ac:dyDescent="0.25">
      <c r="A148">
        <v>216</v>
      </c>
      <c r="B148">
        <v>1607</v>
      </c>
      <c r="C148" t="s">
        <v>290</v>
      </c>
      <c r="D148" t="s">
        <v>638</v>
      </c>
      <c r="F148" t="s">
        <v>324</v>
      </c>
      <c r="G148">
        <v>3</v>
      </c>
    </row>
    <row r="149" spans="1:8" x14ac:dyDescent="0.25">
      <c r="A149">
        <v>218</v>
      </c>
      <c r="B149">
        <v>1609</v>
      </c>
      <c r="C149" t="s">
        <v>290</v>
      </c>
      <c r="D149" t="s">
        <v>638</v>
      </c>
      <c r="F149" t="s">
        <v>324</v>
      </c>
      <c r="G149">
        <v>5</v>
      </c>
      <c r="H149" t="s">
        <v>336</v>
      </c>
    </row>
    <row r="150" spans="1:8" x14ac:dyDescent="0.25">
      <c r="A150">
        <v>229</v>
      </c>
      <c r="B150">
        <v>1622</v>
      </c>
      <c r="C150" t="s">
        <v>290</v>
      </c>
      <c r="D150" t="s">
        <v>12321</v>
      </c>
      <c r="F150" t="s">
        <v>324</v>
      </c>
      <c r="G150">
        <v>3</v>
      </c>
      <c r="H150" t="s">
        <v>3444</v>
      </c>
    </row>
    <row r="151" spans="1:8" x14ac:dyDescent="0.25">
      <c r="A151">
        <v>232</v>
      </c>
      <c r="B151">
        <v>1623</v>
      </c>
      <c r="C151" t="s">
        <v>416</v>
      </c>
      <c r="D151" t="s">
        <v>572</v>
      </c>
      <c r="F151" t="s">
        <v>324</v>
      </c>
      <c r="G151">
        <v>9</v>
      </c>
    </row>
    <row r="152" spans="1:8" x14ac:dyDescent="0.25">
      <c r="A152">
        <v>237</v>
      </c>
      <c r="B152">
        <v>1626</v>
      </c>
      <c r="C152" t="s">
        <v>337</v>
      </c>
      <c r="D152" t="s">
        <v>3510</v>
      </c>
      <c r="F152" t="s">
        <v>324</v>
      </c>
      <c r="G152">
        <v>14</v>
      </c>
    </row>
    <row r="153" spans="1:8" x14ac:dyDescent="0.25">
      <c r="A153">
        <v>238</v>
      </c>
      <c r="B153">
        <v>1626</v>
      </c>
      <c r="C153" t="s">
        <v>337</v>
      </c>
      <c r="D153" t="s">
        <v>338</v>
      </c>
      <c r="F153" t="s">
        <v>324</v>
      </c>
      <c r="G153">
        <v>9</v>
      </c>
    </row>
    <row r="154" spans="1:8" x14ac:dyDescent="0.25">
      <c r="A154">
        <v>245</v>
      </c>
      <c r="B154">
        <v>1636</v>
      </c>
      <c r="C154" t="s">
        <v>290</v>
      </c>
      <c r="D154" t="s">
        <v>326</v>
      </c>
      <c r="F154" t="s">
        <v>324</v>
      </c>
      <c r="G154">
        <v>2</v>
      </c>
    </row>
    <row r="155" spans="1:8" x14ac:dyDescent="0.25">
      <c r="A155">
        <v>250</v>
      </c>
      <c r="B155">
        <v>1637</v>
      </c>
      <c r="C155" t="s">
        <v>290</v>
      </c>
      <c r="D155" t="s">
        <v>12320</v>
      </c>
      <c r="F155" t="s">
        <v>324</v>
      </c>
      <c r="G155">
        <v>11</v>
      </c>
      <c r="H155" t="s">
        <v>291</v>
      </c>
    </row>
    <row r="156" spans="1:8" x14ac:dyDescent="0.25">
      <c r="A156">
        <v>251</v>
      </c>
      <c r="B156">
        <v>1637</v>
      </c>
      <c r="C156" t="s">
        <v>290</v>
      </c>
      <c r="D156" t="s">
        <v>12320</v>
      </c>
      <c r="F156" t="s">
        <v>324</v>
      </c>
      <c r="G156">
        <v>6</v>
      </c>
      <c r="H156" t="s">
        <v>336</v>
      </c>
    </row>
    <row r="157" spans="1:8" x14ac:dyDescent="0.25">
      <c r="A157">
        <v>253</v>
      </c>
      <c r="B157">
        <v>1637</v>
      </c>
      <c r="C157" t="s">
        <v>290</v>
      </c>
      <c r="D157" t="s">
        <v>12321</v>
      </c>
      <c r="F157" t="s">
        <v>324</v>
      </c>
      <c r="G157">
        <v>2</v>
      </c>
      <c r="H157" t="s">
        <v>291</v>
      </c>
    </row>
    <row r="158" spans="1:8" x14ac:dyDescent="0.25">
      <c r="A158">
        <v>262</v>
      </c>
      <c r="B158">
        <v>1655</v>
      </c>
      <c r="C158" t="s">
        <v>290</v>
      </c>
      <c r="D158" t="s">
        <v>12321</v>
      </c>
      <c r="F158" t="s">
        <v>324</v>
      </c>
      <c r="G158">
        <v>4</v>
      </c>
      <c r="H158" t="s">
        <v>325</v>
      </c>
    </row>
    <row r="159" spans="1:8" x14ac:dyDescent="0.25">
      <c r="A159">
        <v>266</v>
      </c>
      <c r="B159">
        <v>1659</v>
      </c>
      <c r="C159" t="s">
        <v>290</v>
      </c>
      <c r="D159" t="s">
        <v>1535</v>
      </c>
      <c r="F159" t="s">
        <v>324</v>
      </c>
      <c r="G159">
        <v>13</v>
      </c>
      <c r="H159" t="s">
        <v>325</v>
      </c>
    </row>
    <row r="160" spans="1:8" x14ac:dyDescent="0.25">
      <c r="A160">
        <v>273</v>
      </c>
      <c r="B160">
        <v>1669</v>
      </c>
      <c r="C160" t="s">
        <v>290</v>
      </c>
      <c r="D160" t="s">
        <v>638</v>
      </c>
      <c r="F160" t="s">
        <v>324</v>
      </c>
      <c r="G160">
        <v>2</v>
      </c>
      <c r="H160" t="s">
        <v>3444</v>
      </c>
    </row>
    <row r="161" spans="1:8" x14ac:dyDescent="0.25">
      <c r="A161">
        <v>292</v>
      </c>
      <c r="B161">
        <v>1679</v>
      </c>
      <c r="C161" t="s">
        <v>290</v>
      </c>
      <c r="D161" t="s">
        <v>326</v>
      </c>
      <c r="F161" t="s">
        <v>324</v>
      </c>
      <c r="G161">
        <v>2</v>
      </c>
      <c r="H161" t="s">
        <v>445</v>
      </c>
    </row>
    <row r="162" spans="1:8" x14ac:dyDescent="0.25">
      <c r="A162">
        <v>302</v>
      </c>
      <c r="B162">
        <v>1696</v>
      </c>
      <c r="C162" t="s">
        <v>290</v>
      </c>
      <c r="D162" t="s">
        <v>335</v>
      </c>
      <c r="F162" t="s">
        <v>324</v>
      </c>
      <c r="G162">
        <v>2</v>
      </c>
      <c r="H162" t="s">
        <v>445</v>
      </c>
    </row>
    <row r="163" spans="1:8" x14ac:dyDescent="0.25">
      <c r="A163">
        <v>315</v>
      </c>
      <c r="B163">
        <v>1705</v>
      </c>
      <c r="C163" t="s">
        <v>290</v>
      </c>
      <c r="D163" t="s">
        <v>12320</v>
      </c>
      <c r="F163" t="s">
        <v>324</v>
      </c>
      <c r="G163">
        <v>3</v>
      </c>
      <c r="H163" t="s">
        <v>336</v>
      </c>
    </row>
    <row r="164" spans="1:8" x14ac:dyDescent="0.25">
      <c r="A164">
        <v>360</v>
      </c>
      <c r="B164">
        <v>1761</v>
      </c>
      <c r="C164" t="s">
        <v>290</v>
      </c>
      <c r="D164" t="s">
        <v>335</v>
      </c>
      <c r="F164" t="s">
        <v>324</v>
      </c>
      <c r="G164">
        <v>3</v>
      </c>
      <c r="H164" t="s">
        <v>445</v>
      </c>
    </row>
    <row r="165" spans="1:8" x14ac:dyDescent="0.25">
      <c r="A165">
        <v>361</v>
      </c>
      <c r="B165">
        <v>1764</v>
      </c>
      <c r="C165" t="s">
        <v>290</v>
      </c>
      <c r="D165" t="s">
        <v>5109</v>
      </c>
      <c r="F165" t="s">
        <v>324</v>
      </c>
      <c r="G165">
        <v>4</v>
      </c>
    </row>
    <row r="166" spans="1:8" x14ac:dyDescent="0.25">
      <c r="A166">
        <v>363</v>
      </c>
      <c r="B166">
        <v>1773</v>
      </c>
      <c r="C166" t="s">
        <v>290</v>
      </c>
      <c r="D166" t="s">
        <v>12320</v>
      </c>
      <c r="F166" t="s">
        <v>324</v>
      </c>
      <c r="G166">
        <v>3</v>
      </c>
      <c r="H166" t="s">
        <v>2429</v>
      </c>
    </row>
    <row r="167" spans="1:8" x14ac:dyDescent="0.25">
      <c r="A167">
        <v>364</v>
      </c>
      <c r="B167">
        <v>1773</v>
      </c>
      <c r="C167" t="s">
        <v>290</v>
      </c>
      <c r="D167" t="s">
        <v>12321</v>
      </c>
      <c r="F167" t="s">
        <v>324</v>
      </c>
      <c r="G167">
        <v>2</v>
      </c>
      <c r="H167" t="s">
        <v>2429</v>
      </c>
    </row>
    <row r="168" spans="1:8" x14ac:dyDescent="0.25">
      <c r="A168">
        <v>365</v>
      </c>
      <c r="B168">
        <v>1773</v>
      </c>
      <c r="C168" t="s">
        <v>416</v>
      </c>
      <c r="D168" t="s">
        <v>572</v>
      </c>
      <c r="F168" t="s">
        <v>324</v>
      </c>
      <c r="G168">
        <v>2</v>
      </c>
      <c r="H168" t="s">
        <v>5156</v>
      </c>
    </row>
    <row r="169" spans="1:8" x14ac:dyDescent="0.25">
      <c r="A169">
        <v>379</v>
      </c>
      <c r="B169">
        <v>1786</v>
      </c>
      <c r="C169" t="s">
        <v>290</v>
      </c>
      <c r="D169" t="s">
        <v>335</v>
      </c>
      <c r="F169" t="s">
        <v>324</v>
      </c>
      <c r="G169">
        <v>8</v>
      </c>
      <c r="H169" t="s">
        <v>336</v>
      </c>
    </row>
    <row r="170" spans="1:8" x14ac:dyDescent="0.25">
      <c r="A170">
        <v>392</v>
      </c>
      <c r="B170">
        <v>1796</v>
      </c>
      <c r="C170" t="s">
        <v>290</v>
      </c>
      <c r="D170" t="s">
        <v>326</v>
      </c>
      <c r="F170" t="s">
        <v>324</v>
      </c>
      <c r="G170">
        <v>4</v>
      </c>
      <c r="H170" t="s">
        <v>291</v>
      </c>
    </row>
    <row r="171" spans="1:8" x14ac:dyDescent="0.25">
      <c r="A171">
        <v>418</v>
      </c>
      <c r="B171">
        <v>1828</v>
      </c>
      <c r="C171" t="s">
        <v>290</v>
      </c>
      <c r="D171" t="s">
        <v>12320</v>
      </c>
      <c r="F171" t="s">
        <v>324</v>
      </c>
      <c r="G171">
        <v>2</v>
      </c>
      <c r="H171" t="s">
        <v>4862</v>
      </c>
    </row>
    <row r="172" spans="1:8" x14ac:dyDescent="0.25">
      <c r="A172">
        <v>428</v>
      </c>
      <c r="B172">
        <v>1840</v>
      </c>
      <c r="C172" t="s">
        <v>290</v>
      </c>
      <c r="D172" t="s">
        <v>12321</v>
      </c>
      <c r="F172" t="s">
        <v>324</v>
      </c>
      <c r="G172">
        <v>2</v>
      </c>
      <c r="H172" t="s">
        <v>325</v>
      </c>
    </row>
    <row r="173" spans="1:8" x14ac:dyDescent="0.25">
      <c r="A173">
        <v>434</v>
      </c>
      <c r="B173">
        <v>1847</v>
      </c>
      <c r="C173" t="s">
        <v>290</v>
      </c>
      <c r="D173" t="s">
        <v>335</v>
      </c>
      <c r="F173" t="s">
        <v>324</v>
      </c>
      <c r="G173">
        <v>10</v>
      </c>
    </row>
    <row r="174" spans="1:8" x14ac:dyDescent="0.25">
      <c r="A174">
        <v>440</v>
      </c>
      <c r="B174">
        <v>1854</v>
      </c>
      <c r="C174" t="s">
        <v>290</v>
      </c>
      <c r="D174" t="s">
        <v>335</v>
      </c>
      <c r="F174" t="s">
        <v>324</v>
      </c>
      <c r="G174">
        <v>4</v>
      </c>
      <c r="H174" t="s">
        <v>336</v>
      </c>
    </row>
    <row r="175" spans="1:8" x14ac:dyDescent="0.25">
      <c r="A175">
        <v>442</v>
      </c>
      <c r="B175">
        <v>1856</v>
      </c>
      <c r="C175" t="s">
        <v>290</v>
      </c>
      <c r="D175" t="s">
        <v>326</v>
      </c>
      <c r="F175" t="s">
        <v>324</v>
      </c>
      <c r="G175">
        <v>2</v>
      </c>
    </row>
    <row r="176" spans="1:8" x14ac:dyDescent="0.25">
      <c r="A176">
        <v>451</v>
      </c>
      <c r="B176">
        <v>1862</v>
      </c>
      <c r="C176" t="s">
        <v>290</v>
      </c>
      <c r="D176" t="s">
        <v>12320</v>
      </c>
      <c r="F176" t="s">
        <v>324</v>
      </c>
      <c r="G176">
        <v>7</v>
      </c>
      <c r="H176" t="s">
        <v>445</v>
      </c>
    </row>
    <row r="177" spans="1:8" x14ac:dyDescent="0.25">
      <c r="A177">
        <v>459</v>
      </c>
      <c r="B177">
        <v>1871</v>
      </c>
      <c r="C177" t="s">
        <v>290</v>
      </c>
      <c r="D177" t="s">
        <v>335</v>
      </c>
      <c r="F177" t="s">
        <v>324</v>
      </c>
      <c r="G177">
        <v>6</v>
      </c>
      <c r="H177" t="s">
        <v>445</v>
      </c>
    </row>
    <row r="178" spans="1:8" x14ac:dyDescent="0.25">
      <c r="A178">
        <v>53</v>
      </c>
      <c r="B178">
        <v>1425</v>
      </c>
      <c r="C178" t="s">
        <v>290</v>
      </c>
      <c r="D178" t="s">
        <v>335</v>
      </c>
      <c r="F178" t="s">
        <v>324</v>
      </c>
      <c r="G178">
        <v>6</v>
      </c>
      <c r="H178" t="s">
        <v>445</v>
      </c>
    </row>
    <row r="179" spans="1:8" x14ac:dyDescent="0.25">
      <c r="A179">
        <v>75</v>
      </c>
      <c r="B179">
        <v>1440</v>
      </c>
      <c r="C179" t="s">
        <v>290</v>
      </c>
      <c r="D179" t="s">
        <v>12320</v>
      </c>
      <c r="F179" t="s">
        <v>324</v>
      </c>
      <c r="G179">
        <v>8</v>
      </c>
      <c r="H179" t="s">
        <v>336</v>
      </c>
    </row>
    <row r="180" spans="1:8" x14ac:dyDescent="0.25">
      <c r="A180">
        <v>76</v>
      </c>
      <c r="B180">
        <v>1440</v>
      </c>
      <c r="C180" t="s">
        <v>290</v>
      </c>
      <c r="D180" t="s">
        <v>323</v>
      </c>
      <c r="F180" t="s">
        <v>324</v>
      </c>
      <c r="G180">
        <v>2</v>
      </c>
      <c r="H180" t="s">
        <v>336</v>
      </c>
    </row>
    <row r="181" spans="1:8" x14ac:dyDescent="0.25">
      <c r="A181">
        <v>83</v>
      </c>
      <c r="B181">
        <v>1449</v>
      </c>
      <c r="C181" t="s">
        <v>290</v>
      </c>
      <c r="D181" t="s">
        <v>335</v>
      </c>
      <c r="F181" t="s">
        <v>324</v>
      </c>
      <c r="G181">
        <v>4</v>
      </c>
      <c r="H181" t="s">
        <v>445</v>
      </c>
    </row>
    <row r="182" spans="1:8" x14ac:dyDescent="0.25">
      <c r="A182">
        <v>94</v>
      </c>
      <c r="B182">
        <v>1461</v>
      </c>
      <c r="C182" t="s">
        <v>290</v>
      </c>
      <c r="D182" t="s">
        <v>335</v>
      </c>
      <c r="F182" t="s">
        <v>324</v>
      </c>
      <c r="G182">
        <v>4</v>
      </c>
      <c r="H182" t="s">
        <v>445</v>
      </c>
    </row>
    <row r="183" spans="1:8" x14ac:dyDescent="0.25">
      <c r="A183">
        <v>95</v>
      </c>
      <c r="B183">
        <v>1461</v>
      </c>
      <c r="C183" t="s">
        <v>290</v>
      </c>
      <c r="D183" t="s">
        <v>1254</v>
      </c>
      <c r="F183" t="s">
        <v>324</v>
      </c>
      <c r="G183">
        <v>2</v>
      </c>
      <c r="H183" t="s">
        <v>445</v>
      </c>
    </row>
    <row r="184" spans="1:8" x14ac:dyDescent="0.25">
      <c r="A184">
        <v>98</v>
      </c>
      <c r="B184">
        <v>1466</v>
      </c>
      <c r="C184" t="s">
        <v>290</v>
      </c>
      <c r="D184" t="s">
        <v>326</v>
      </c>
      <c r="F184" t="s">
        <v>324</v>
      </c>
      <c r="G184">
        <v>6</v>
      </c>
      <c r="H184" t="s">
        <v>325</v>
      </c>
    </row>
    <row r="185" spans="1:8" x14ac:dyDescent="0.25">
      <c r="A185">
        <v>113</v>
      </c>
      <c r="B185">
        <v>1484</v>
      </c>
      <c r="C185" t="s">
        <v>290</v>
      </c>
      <c r="D185" t="s">
        <v>335</v>
      </c>
      <c r="F185" t="s">
        <v>324</v>
      </c>
      <c r="G185">
        <v>3</v>
      </c>
      <c r="H185" t="s">
        <v>445</v>
      </c>
    </row>
    <row r="186" spans="1:8" x14ac:dyDescent="0.25">
      <c r="A186">
        <v>114</v>
      </c>
      <c r="B186">
        <v>1484</v>
      </c>
      <c r="C186" t="s">
        <v>290</v>
      </c>
      <c r="D186" t="s">
        <v>326</v>
      </c>
      <c r="F186" t="s">
        <v>324</v>
      </c>
      <c r="G186">
        <v>2</v>
      </c>
      <c r="H186" t="s">
        <v>445</v>
      </c>
    </row>
    <row r="187" spans="1:8" x14ac:dyDescent="0.25">
      <c r="A187">
        <v>124</v>
      </c>
      <c r="B187">
        <v>1492</v>
      </c>
      <c r="C187" t="s">
        <v>290</v>
      </c>
      <c r="D187" t="s">
        <v>335</v>
      </c>
      <c r="F187" t="s">
        <v>324</v>
      </c>
      <c r="G187">
        <v>8</v>
      </c>
      <c r="H187" t="s">
        <v>445</v>
      </c>
    </row>
    <row r="188" spans="1:8" x14ac:dyDescent="0.25">
      <c r="A188">
        <v>147</v>
      </c>
      <c r="B188">
        <v>1528</v>
      </c>
      <c r="C188" t="s">
        <v>290</v>
      </c>
      <c r="D188" t="s">
        <v>326</v>
      </c>
      <c r="F188" t="s">
        <v>324</v>
      </c>
      <c r="G188">
        <v>2</v>
      </c>
      <c r="H188" t="s">
        <v>336</v>
      </c>
    </row>
    <row r="189" spans="1:8" x14ac:dyDescent="0.25">
      <c r="A189">
        <v>149</v>
      </c>
      <c r="B189">
        <v>1528</v>
      </c>
      <c r="C189" t="s">
        <v>290</v>
      </c>
      <c r="D189" t="s">
        <v>335</v>
      </c>
      <c r="F189" t="s">
        <v>324</v>
      </c>
      <c r="G189">
        <v>5</v>
      </c>
      <c r="H189" t="s">
        <v>1883</v>
      </c>
    </row>
    <row r="190" spans="1:8" x14ac:dyDescent="0.25">
      <c r="A190">
        <v>484</v>
      </c>
      <c r="B190">
        <v>1908</v>
      </c>
      <c r="C190" t="s">
        <v>290</v>
      </c>
      <c r="D190" t="s">
        <v>638</v>
      </c>
      <c r="F190" t="s">
        <v>324</v>
      </c>
      <c r="G190">
        <v>2</v>
      </c>
      <c r="H190" t="s">
        <v>325</v>
      </c>
    </row>
    <row r="191" spans="1:8" x14ac:dyDescent="0.25">
      <c r="A191">
        <v>599</v>
      </c>
      <c r="B191">
        <v>2109</v>
      </c>
      <c r="C191" t="s">
        <v>290</v>
      </c>
      <c r="D191" t="s">
        <v>335</v>
      </c>
      <c r="F191" t="s">
        <v>324</v>
      </c>
      <c r="G191">
        <v>2</v>
      </c>
      <c r="H191" t="s">
        <v>336</v>
      </c>
    </row>
    <row r="192" spans="1:8" x14ac:dyDescent="0.25">
      <c r="A192">
        <v>162</v>
      </c>
      <c r="B192">
        <v>1552</v>
      </c>
      <c r="C192" t="s">
        <v>290</v>
      </c>
      <c r="D192" t="s">
        <v>326</v>
      </c>
      <c r="F192" t="s">
        <v>324</v>
      </c>
      <c r="G192">
        <v>1</v>
      </c>
      <c r="H192" t="s">
        <v>325</v>
      </c>
    </row>
    <row r="193" spans="1:8" x14ac:dyDescent="0.25">
      <c r="A193">
        <v>174</v>
      </c>
      <c r="B193">
        <v>1567</v>
      </c>
      <c r="C193" t="s">
        <v>290</v>
      </c>
      <c r="D193" t="s">
        <v>323</v>
      </c>
      <c r="F193" t="s">
        <v>324</v>
      </c>
      <c r="G193">
        <v>1</v>
      </c>
      <c r="H193" t="s">
        <v>325</v>
      </c>
    </row>
    <row r="194" spans="1:8" x14ac:dyDescent="0.25">
      <c r="A194">
        <v>175</v>
      </c>
      <c r="B194">
        <v>1567</v>
      </c>
      <c r="C194" t="s">
        <v>290</v>
      </c>
      <c r="D194" t="s">
        <v>638</v>
      </c>
      <c r="F194" t="s">
        <v>324</v>
      </c>
      <c r="G194">
        <v>1</v>
      </c>
      <c r="H194" t="s">
        <v>325</v>
      </c>
    </row>
    <row r="195" spans="1:8" x14ac:dyDescent="0.25">
      <c r="A195">
        <v>178</v>
      </c>
      <c r="B195">
        <v>1569</v>
      </c>
      <c r="C195" t="s">
        <v>337</v>
      </c>
      <c r="D195" t="s">
        <v>2252</v>
      </c>
      <c r="F195" t="s">
        <v>324</v>
      </c>
      <c r="G195">
        <v>1</v>
      </c>
    </row>
    <row r="196" spans="1:8" x14ac:dyDescent="0.25">
      <c r="A196">
        <v>179</v>
      </c>
      <c r="B196">
        <v>1570</v>
      </c>
      <c r="C196" t="s">
        <v>290</v>
      </c>
      <c r="D196" t="s">
        <v>326</v>
      </c>
      <c r="F196" t="s">
        <v>324</v>
      </c>
      <c r="G196">
        <v>1</v>
      </c>
      <c r="H196" t="s">
        <v>325</v>
      </c>
    </row>
    <row r="197" spans="1:8" x14ac:dyDescent="0.25">
      <c r="A197">
        <v>220</v>
      </c>
      <c r="B197">
        <v>1612</v>
      </c>
      <c r="C197" t="s">
        <v>337</v>
      </c>
      <c r="D197" t="s">
        <v>3352</v>
      </c>
      <c r="F197" t="s">
        <v>324</v>
      </c>
      <c r="G197">
        <v>1</v>
      </c>
    </row>
    <row r="198" spans="1:8" x14ac:dyDescent="0.25">
      <c r="A198">
        <v>221</v>
      </c>
      <c r="B198">
        <v>1612</v>
      </c>
      <c r="C198" t="s">
        <v>337</v>
      </c>
      <c r="D198" t="s">
        <v>3343</v>
      </c>
      <c r="F198" t="s">
        <v>324</v>
      </c>
      <c r="G198">
        <v>1</v>
      </c>
    </row>
    <row r="199" spans="1:8" x14ac:dyDescent="0.25">
      <c r="A199">
        <v>239</v>
      </c>
      <c r="B199">
        <v>1628</v>
      </c>
      <c r="C199" t="s">
        <v>290</v>
      </c>
      <c r="D199" t="s">
        <v>1882</v>
      </c>
      <c r="F199" t="s">
        <v>324</v>
      </c>
      <c r="G199">
        <v>1</v>
      </c>
    </row>
    <row r="200" spans="1:8" x14ac:dyDescent="0.25">
      <c r="A200">
        <v>254</v>
      </c>
      <c r="B200">
        <v>1637</v>
      </c>
      <c r="C200" t="s">
        <v>290</v>
      </c>
      <c r="D200" t="s">
        <v>323</v>
      </c>
      <c r="F200" t="s">
        <v>324</v>
      </c>
      <c r="G200">
        <v>1</v>
      </c>
      <c r="H200" t="s">
        <v>336</v>
      </c>
    </row>
    <row r="201" spans="1:8" x14ac:dyDescent="0.25">
      <c r="A201">
        <v>259</v>
      </c>
      <c r="B201">
        <v>1645</v>
      </c>
      <c r="C201" t="s">
        <v>290</v>
      </c>
      <c r="D201" t="s">
        <v>1882</v>
      </c>
      <c r="F201" t="s">
        <v>324</v>
      </c>
      <c r="G201">
        <v>1</v>
      </c>
    </row>
    <row r="202" spans="1:8" x14ac:dyDescent="0.25">
      <c r="A202">
        <v>265</v>
      </c>
      <c r="B202">
        <v>1659</v>
      </c>
      <c r="C202" t="s">
        <v>290</v>
      </c>
      <c r="D202" t="s">
        <v>335</v>
      </c>
      <c r="F202" t="s">
        <v>324</v>
      </c>
      <c r="G202">
        <v>1</v>
      </c>
      <c r="H202" t="s">
        <v>325</v>
      </c>
    </row>
    <row r="203" spans="1:8" x14ac:dyDescent="0.25">
      <c r="A203">
        <v>270</v>
      </c>
      <c r="B203">
        <v>1662</v>
      </c>
      <c r="C203" t="s">
        <v>290</v>
      </c>
      <c r="D203" t="s">
        <v>323</v>
      </c>
      <c r="F203" t="s">
        <v>324</v>
      </c>
      <c r="G203">
        <v>1</v>
      </c>
      <c r="H203" t="s">
        <v>325</v>
      </c>
    </row>
    <row r="204" spans="1:8" x14ac:dyDescent="0.25">
      <c r="A204">
        <v>286</v>
      </c>
      <c r="B204">
        <v>1683</v>
      </c>
      <c r="C204" t="s">
        <v>290</v>
      </c>
      <c r="D204" t="s">
        <v>335</v>
      </c>
      <c r="F204" t="s">
        <v>324</v>
      </c>
      <c r="G204">
        <v>1</v>
      </c>
      <c r="H204" t="s">
        <v>336</v>
      </c>
    </row>
    <row r="205" spans="1:8" x14ac:dyDescent="0.25">
      <c r="A205">
        <v>287</v>
      </c>
      <c r="B205">
        <v>1683</v>
      </c>
      <c r="C205" t="s">
        <v>290</v>
      </c>
      <c r="D205" t="s">
        <v>1535</v>
      </c>
      <c r="F205" t="s">
        <v>324</v>
      </c>
      <c r="G205">
        <v>1</v>
      </c>
      <c r="H205" t="s">
        <v>336</v>
      </c>
    </row>
    <row r="206" spans="1:8" x14ac:dyDescent="0.25">
      <c r="A206">
        <v>288</v>
      </c>
      <c r="B206">
        <v>1683</v>
      </c>
      <c r="C206" t="s">
        <v>290</v>
      </c>
      <c r="D206" t="s">
        <v>1882</v>
      </c>
      <c r="F206" t="s">
        <v>324</v>
      </c>
      <c r="G206">
        <v>1</v>
      </c>
    </row>
    <row r="207" spans="1:8" x14ac:dyDescent="0.25">
      <c r="A207">
        <v>293</v>
      </c>
      <c r="B207">
        <v>1679</v>
      </c>
      <c r="C207" t="s">
        <v>290</v>
      </c>
      <c r="D207" t="s">
        <v>326</v>
      </c>
      <c r="F207" t="s">
        <v>324</v>
      </c>
      <c r="G207">
        <v>1</v>
      </c>
      <c r="H207" t="s">
        <v>325</v>
      </c>
    </row>
    <row r="208" spans="1:8" x14ac:dyDescent="0.25">
      <c r="A208">
        <v>294</v>
      </c>
      <c r="B208">
        <v>1679</v>
      </c>
      <c r="C208" t="s">
        <v>290</v>
      </c>
      <c r="D208" t="s">
        <v>335</v>
      </c>
      <c r="F208" t="s">
        <v>324</v>
      </c>
      <c r="G208">
        <v>1</v>
      </c>
      <c r="H208" t="s">
        <v>336</v>
      </c>
    </row>
    <row r="209" spans="1:8" x14ac:dyDescent="0.25">
      <c r="A209">
        <v>303</v>
      </c>
      <c r="B209">
        <v>1696</v>
      </c>
      <c r="C209" t="s">
        <v>290</v>
      </c>
      <c r="D209" t="s">
        <v>1535</v>
      </c>
      <c r="F209" t="s">
        <v>324</v>
      </c>
      <c r="G209">
        <v>1</v>
      </c>
      <c r="H209" t="s">
        <v>445</v>
      </c>
    </row>
    <row r="210" spans="1:8" x14ac:dyDescent="0.25">
      <c r="A210">
        <v>354</v>
      </c>
      <c r="B210">
        <v>1752</v>
      </c>
      <c r="C210" t="s">
        <v>290</v>
      </c>
      <c r="D210" t="s">
        <v>326</v>
      </c>
      <c r="F210" t="s">
        <v>324</v>
      </c>
      <c r="G210">
        <v>1</v>
      </c>
    </row>
    <row r="211" spans="1:8" x14ac:dyDescent="0.25">
      <c r="A211">
        <v>371</v>
      </c>
      <c r="B211">
        <v>1778</v>
      </c>
      <c r="C211" t="s">
        <v>290</v>
      </c>
      <c r="D211" t="s">
        <v>326</v>
      </c>
      <c r="F211" t="s">
        <v>324</v>
      </c>
      <c r="G211">
        <v>1</v>
      </c>
    </row>
    <row r="212" spans="1:8" x14ac:dyDescent="0.25">
      <c r="A212">
        <v>372</v>
      </c>
      <c r="B212">
        <v>1781</v>
      </c>
      <c r="C212" t="s">
        <v>290</v>
      </c>
      <c r="D212" t="s">
        <v>1882</v>
      </c>
      <c r="F212" t="s">
        <v>324</v>
      </c>
      <c r="G212">
        <v>1</v>
      </c>
    </row>
    <row r="213" spans="1:8" x14ac:dyDescent="0.25">
      <c r="A213">
        <v>376</v>
      </c>
      <c r="B213">
        <v>1783</v>
      </c>
      <c r="C213" t="s">
        <v>416</v>
      </c>
      <c r="D213" t="s">
        <v>5273</v>
      </c>
      <c r="F213" t="s">
        <v>324</v>
      </c>
      <c r="G213">
        <v>1</v>
      </c>
    </row>
    <row r="214" spans="1:8" x14ac:dyDescent="0.25">
      <c r="A214">
        <v>386</v>
      </c>
      <c r="B214">
        <v>1793</v>
      </c>
      <c r="C214" t="s">
        <v>290</v>
      </c>
      <c r="D214" t="s">
        <v>335</v>
      </c>
      <c r="F214" t="s">
        <v>324</v>
      </c>
      <c r="G214">
        <v>1</v>
      </c>
      <c r="H214" t="s">
        <v>336</v>
      </c>
    </row>
    <row r="215" spans="1:8" x14ac:dyDescent="0.25">
      <c r="A215">
        <v>390</v>
      </c>
      <c r="B215">
        <v>1796</v>
      </c>
      <c r="C215" t="s">
        <v>290</v>
      </c>
      <c r="D215" t="s">
        <v>335</v>
      </c>
      <c r="F215" t="s">
        <v>324</v>
      </c>
      <c r="G215">
        <v>1</v>
      </c>
      <c r="H215" t="s">
        <v>336</v>
      </c>
    </row>
    <row r="216" spans="1:8" x14ac:dyDescent="0.25">
      <c r="A216">
        <v>391</v>
      </c>
      <c r="B216">
        <v>1796</v>
      </c>
      <c r="C216" t="s">
        <v>290</v>
      </c>
      <c r="D216" t="s">
        <v>335</v>
      </c>
      <c r="F216" t="s">
        <v>324</v>
      </c>
      <c r="G216">
        <v>1</v>
      </c>
      <c r="H216" t="s">
        <v>291</v>
      </c>
    </row>
    <row r="217" spans="1:8" x14ac:dyDescent="0.25">
      <c r="A217">
        <v>393</v>
      </c>
      <c r="B217">
        <v>1796</v>
      </c>
      <c r="C217" t="s">
        <v>290</v>
      </c>
      <c r="D217" t="s">
        <v>326</v>
      </c>
      <c r="F217" t="s">
        <v>324</v>
      </c>
      <c r="G217">
        <v>1</v>
      </c>
      <c r="H217" t="s">
        <v>336</v>
      </c>
    </row>
    <row r="218" spans="1:8" x14ac:dyDescent="0.25">
      <c r="A218">
        <v>394</v>
      </c>
      <c r="B218">
        <v>1799</v>
      </c>
      <c r="C218" t="s">
        <v>337</v>
      </c>
      <c r="D218" t="s">
        <v>4457</v>
      </c>
      <c r="F218" t="s">
        <v>324</v>
      </c>
      <c r="G218">
        <v>1</v>
      </c>
    </row>
    <row r="219" spans="1:8" x14ac:dyDescent="0.25">
      <c r="A219">
        <v>411</v>
      </c>
      <c r="B219">
        <v>1815</v>
      </c>
      <c r="C219" t="s">
        <v>290</v>
      </c>
      <c r="D219" t="s">
        <v>326</v>
      </c>
      <c r="F219" t="s">
        <v>324</v>
      </c>
      <c r="G219">
        <v>1</v>
      </c>
      <c r="H219" t="s">
        <v>325</v>
      </c>
    </row>
    <row r="220" spans="1:8" x14ac:dyDescent="0.25">
      <c r="A220">
        <v>419</v>
      </c>
      <c r="B220">
        <v>1828</v>
      </c>
      <c r="C220" t="s">
        <v>416</v>
      </c>
      <c r="D220" t="s">
        <v>572</v>
      </c>
      <c r="F220" t="s">
        <v>324</v>
      </c>
      <c r="G220">
        <v>1</v>
      </c>
    </row>
    <row r="221" spans="1:8" x14ac:dyDescent="0.25">
      <c r="A221">
        <v>426</v>
      </c>
      <c r="B221">
        <v>1837</v>
      </c>
      <c r="C221" t="s">
        <v>290</v>
      </c>
      <c r="D221" t="s">
        <v>335</v>
      </c>
      <c r="F221" t="s">
        <v>324</v>
      </c>
      <c r="G221">
        <v>1</v>
      </c>
      <c r="H221" t="s">
        <v>325</v>
      </c>
    </row>
    <row r="222" spans="1:8" x14ac:dyDescent="0.25">
      <c r="A222">
        <v>441</v>
      </c>
      <c r="B222">
        <v>1854</v>
      </c>
      <c r="C222" t="s">
        <v>290</v>
      </c>
      <c r="D222" t="s">
        <v>638</v>
      </c>
      <c r="F222" t="s">
        <v>324</v>
      </c>
      <c r="G222">
        <v>1</v>
      </c>
      <c r="H222" t="s">
        <v>336</v>
      </c>
    </row>
    <row r="223" spans="1:8" x14ac:dyDescent="0.25">
      <c r="A223">
        <v>443</v>
      </c>
      <c r="B223">
        <v>1856</v>
      </c>
      <c r="C223" t="s">
        <v>290</v>
      </c>
      <c r="D223" t="s">
        <v>323</v>
      </c>
      <c r="F223" t="s">
        <v>324</v>
      </c>
      <c r="G223">
        <v>1</v>
      </c>
    </row>
    <row r="224" spans="1:8" x14ac:dyDescent="0.25">
      <c r="A224">
        <v>446</v>
      </c>
      <c r="B224">
        <v>1858</v>
      </c>
      <c r="C224" t="s">
        <v>290</v>
      </c>
      <c r="D224" t="s">
        <v>335</v>
      </c>
      <c r="F224" t="s">
        <v>324</v>
      </c>
      <c r="G224">
        <v>1</v>
      </c>
      <c r="H224" t="s">
        <v>291</v>
      </c>
    </row>
    <row r="225" spans="1:8" x14ac:dyDescent="0.25">
      <c r="A225">
        <v>447</v>
      </c>
      <c r="B225">
        <v>1858</v>
      </c>
      <c r="C225" t="s">
        <v>290</v>
      </c>
      <c r="D225" t="s">
        <v>638</v>
      </c>
      <c r="F225" t="s">
        <v>324</v>
      </c>
      <c r="G225">
        <v>1</v>
      </c>
      <c r="H225" t="s">
        <v>291</v>
      </c>
    </row>
    <row r="226" spans="1:8" x14ac:dyDescent="0.25">
      <c r="A226">
        <v>450</v>
      </c>
      <c r="B226">
        <v>1861</v>
      </c>
      <c r="C226" t="s">
        <v>290</v>
      </c>
      <c r="D226" t="s">
        <v>638</v>
      </c>
      <c r="F226" t="s">
        <v>324</v>
      </c>
      <c r="G226">
        <v>1</v>
      </c>
    </row>
    <row r="227" spans="1:8" x14ac:dyDescent="0.25">
      <c r="A227">
        <v>456</v>
      </c>
      <c r="B227">
        <v>1866</v>
      </c>
      <c r="C227" t="s">
        <v>337</v>
      </c>
      <c r="D227" t="s">
        <v>6188</v>
      </c>
      <c r="F227" t="s">
        <v>324</v>
      </c>
      <c r="G227">
        <v>1</v>
      </c>
    </row>
    <row r="228" spans="1:8" x14ac:dyDescent="0.25">
      <c r="A228">
        <v>457</v>
      </c>
      <c r="B228">
        <v>1866</v>
      </c>
      <c r="C228" t="s">
        <v>337</v>
      </c>
      <c r="D228" t="s">
        <v>3619</v>
      </c>
      <c r="F228" t="s">
        <v>324</v>
      </c>
      <c r="G228">
        <v>1</v>
      </c>
    </row>
    <row r="229" spans="1:8" x14ac:dyDescent="0.25">
      <c r="A229">
        <v>460</v>
      </c>
      <c r="B229">
        <v>1871</v>
      </c>
      <c r="C229" t="s">
        <v>290</v>
      </c>
      <c r="D229" t="s">
        <v>638</v>
      </c>
      <c r="F229" t="s">
        <v>324</v>
      </c>
      <c r="G229">
        <v>1</v>
      </c>
      <c r="H229" t="s">
        <v>445</v>
      </c>
    </row>
    <row r="230" spans="1:8" x14ac:dyDescent="0.25">
      <c r="A230">
        <v>54</v>
      </c>
      <c r="B230">
        <v>1425</v>
      </c>
      <c r="C230" t="s">
        <v>290</v>
      </c>
      <c r="D230" t="s">
        <v>326</v>
      </c>
      <c r="F230" t="s">
        <v>324</v>
      </c>
      <c r="G230">
        <v>1</v>
      </c>
      <c r="H230" t="s">
        <v>445</v>
      </c>
    </row>
    <row r="231" spans="1:8" x14ac:dyDescent="0.25">
      <c r="A231">
        <v>58</v>
      </c>
      <c r="B231">
        <v>1429</v>
      </c>
      <c r="C231" t="s">
        <v>416</v>
      </c>
      <c r="D231" t="s">
        <v>572</v>
      </c>
      <c r="F231" t="s">
        <v>324</v>
      </c>
      <c r="G231">
        <v>1</v>
      </c>
    </row>
    <row r="232" spans="1:8" x14ac:dyDescent="0.25">
      <c r="A232">
        <v>77</v>
      </c>
      <c r="B232">
        <v>1440</v>
      </c>
      <c r="C232" t="s">
        <v>290</v>
      </c>
      <c r="D232" t="s">
        <v>638</v>
      </c>
      <c r="F232" t="s">
        <v>324</v>
      </c>
      <c r="G232">
        <v>1</v>
      </c>
      <c r="H232" t="s">
        <v>336</v>
      </c>
    </row>
    <row r="233" spans="1:8" x14ac:dyDescent="0.25">
      <c r="A233">
        <v>82</v>
      </c>
      <c r="B233">
        <v>1448</v>
      </c>
      <c r="C233" t="s">
        <v>290</v>
      </c>
      <c r="D233" t="s">
        <v>323</v>
      </c>
      <c r="F233" t="s">
        <v>324</v>
      </c>
      <c r="G233">
        <v>1</v>
      </c>
    </row>
    <row r="234" spans="1:8" x14ac:dyDescent="0.25">
      <c r="A234">
        <v>90</v>
      </c>
      <c r="B234">
        <v>1456</v>
      </c>
      <c r="C234" t="s">
        <v>290</v>
      </c>
      <c r="D234" t="s">
        <v>326</v>
      </c>
      <c r="F234" t="s">
        <v>324</v>
      </c>
      <c r="G234">
        <v>1</v>
      </c>
    </row>
    <row r="235" spans="1:8" x14ac:dyDescent="0.25">
      <c r="A235">
        <v>92</v>
      </c>
      <c r="B235">
        <v>1459</v>
      </c>
      <c r="C235" t="s">
        <v>290</v>
      </c>
      <c r="D235" t="s">
        <v>1237</v>
      </c>
      <c r="F235" t="s">
        <v>324</v>
      </c>
      <c r="G235">
        <v>1</v>
      </c>
    </row>
    <row r="236" spans="1:8" x14ac:dyDescent="0.25">
      <c r="A236">
        <v>97</v>
      </c>
      <c r="B236">
        <v>1466</v>
      </c>
      <c r="C236" t="s">
        <v>290</v>
      </c>
      <c r="D236" t="s">
        <v>335</v>
      </c>
      <c r="F236" t="s">
        <v>324</v>
      </c>
      <c r="G236">
        <v>1</v>
      </c>
      <c r="H236" t="s">
        <v>1292</v>
      </c>
    </row>
    <row r="237" spans="1:8" x14ac:dyDescent="0.25">
      <c r="A237">
        <v>99</v>
      </c>
      <c r="B237">
        <v>1466</v>
      </c>
      <c r="C237" t="s">
        <v>290</v>
      </c>
      <c r="D237" t="s">
        <v>1293</v>
      </c>
      <c r="F237" t="s">
        <v>324</v>
      </c>
      <c r="G237">
        <v>1</v>
      </c>
    </row>
    <row r="238" spans="1:8" x14ac:dyDescent="0.25">
      <c r="A238">
        <v>101</v>
      </c>
      <c r="B238">
        <v>1467</v>
      </c>
      <c r="C238" t="s">
        <v>290</v>
      </c>
      <c r="D238" t="s">
        <v>326</v>
      </c>
      <c r="F238" t="s">
        <v>324</v>
      </c>
      <c r="G238">
        <v>1</v>
      </c>
    </row>
    <row r="239" spans="1:8" x14ac:dyDescent="0.25">
      <c r="A239">
        <v>103</v>
      </c>
      <c r="B239">
        <v>1469</v>
      </c>
      <c r="C239" t="s">
        <v>290</v>
      </c>
      <c r="D239" t="s">
        <v>323</v>
      </c>
      <c r="F239" t="s">
        <v>324</v>
      </c>
      <c r="G239">
        <v>1</v>
      </c>
    </row>
    <row r="240" spans="1:8" x14ac:dyDescent="0.25">
      <c r="A240">
        <v>111</v>
      </c>
      <c r="B240">
        <v>1480</v>
      </c>
      <c r="C240" t="s">
        <v>290</v>
      </c>
      <c r="D240" t="s">
        <v>1432</v>
      </c>
      <c r="F240" t="s">
        <v>324</v>
      </c>
      <c r="G240">
        <v>1</v>
      </c>
      <c r="H240" t="s">
        <v>325</v>
      </c>
    </row>
    <row r="241" spans="1:8" x14ac:dyDescent="0.25">
      <c r="A241">
        <v>112</v>
      </c>
      <c r="B241">
        <v>1480</v>
      </c>
      <c r="C241" t="s">
        <v>290</v>
      </c>
      <c r="D241" t="s">
        <v>1433</v>
      </c>
      <c r="F241" t="s">
        <v>324</v>
      </c>
      <c r="G241">
        <v>1</v>
      </c>
      <c r="H241" t="s">
        <v>325</v>
      </c>
    </row>
    <row r="242" spans="1:8" x14ac:dyDescent="0.25">
      <c r="A242">
        <v>125</v>
      </c>
      <c r="B242">
        <v>1492</v>
      </c>
      <c r="C242" t="s">
        <v>290</v>
      </c>
      <c r="D242" t="s">
        <v>1535</v>
      </c>
      <c r="F242" t="s">
        <v>324</v>
      </c>
      <c r="G242">
        <v>1</v>
      </c>
      <c r="H242" t="s">
        <v>445</v>
      </c>
    </row>
    <row r="243" spans="1:8" x14ac:dyDescent="0.25">
      <c r="A243">
        <v>135</v>
      </c>
      <c r="B243">
        <v>1509</v>
      </c>
      <c r="C243" t="s">
        <v>290</v>
      </c>
      <c r="D243" t="s">
        <v>638</v>
      </c>
      <c r="F243" t="s">
        <v>324</v>
      </c>
      <c r="G243">
        <v>1</v>
      </c>
      <c r="H243" t="s">
        <v>325</v>
      </c>
    </row>
    <row r="244" spans="1:8" x14ac:dyDescent="0.25">
      <c r="A244">
        <v>136</v>
      </c>
      <c r="B244">
        <v>1509</v>
      </c>
      <c r="C244" t="s">
        <v>290</v>
      </c>
      <c r="D244" t="s">
        <v>1652</v>
      </c>
      <c r="F244" t="s">
        <v>324</v>
      </c>
      <c r="G244">
        <v>1</v>
      </c>
      <c r="H244" t="s">
        <v>325</v>
      </c>
    </row>
    <row r="245" spans="1:8" x14ac:dyDescent="0.25">
      <c r="A245">
        <v>145</v>
      </c>
      <c r="B245">
        <v>1518</v>
      </c>
      <c r="C245" t="s">
        <v>290</v>
      </c>
      <c r="D245" t="s">
        <v>326</v>
      </c>
      <c r="F245" t="s">
        <v>324</v>
      </c>
      <c r="G245">
        <v>1</v>
      </c>
    </row>
    <row r="246" spans="1:8" x14ac:dyDescent="0.25">
      <c r="A246">
        <v>148</v>
      </c>
      <c r="B246">
        <v>1528</v>
      </c>
      <c r="C246" t="s">
        <v>290</v>
      </c>
      <c r="D246" t="s">
        <v>1882</v>
      </c>
      <c r="F246" t="s">
        <v>324</v>
      </c>
      <c r="G246">
        <v>1</v>
      </c>
      <c r="H246" t="s">
        <v>336</v>
      </c>
    </row>
    <row r="247" spans="1:8" x14ac:dyDescent="0.25">
      <c r="A247">
        <v>461</v>
      </c>
      <c r="B247">
        <v>1871</v>
      </c>
      <c r="C247" t="s">
        <v>290</v>
      </c>
      <c r="D247" t="s">
        <v>1535</v>
      </c>
      <c r="F247" t="s">
        <v>324</v>
      </c>
      <c r="G247">
        <v>1</v>
      </c>
      <c r="H247" t="s">
        <v>445</v>
      </c>
    </row>
    <row r="248" spans="1:8" x14ac:dyDescent="0.25">
      <c r="A248">
        <v>464</v>
      </c>
      <c r="B248">
        <v>1876</v>
      </c>
      <c r="C248" t="s">
        <v>416</v>
      </c>
      <c r="D248" t="s">
        <v>6307</v>
      </c>
      <c r="F248" t="s">
        <v>324</v>
      </c>
      <c r="G248">
        <v>1</v>
      </c>
    </row>
    <row r="249" spans="1:8" x14ac:dyDescent="0.25">
      <c r="A249">
        <v>465</v>
      </c>
      <c r="B249">
        <v>1876</v>
      </c>
      <c r="C249" t="s">
        <v>416</v>
      </c>
      <c r="D249" t="s">
        <v>6308</v>
      </c>
      <c r="F249" t="s">
        <v>324</v>
      </c>
      <c r="G249">
        <v>1</v>
      </c>
    </row>
    <row r="250" spans="1:8" x14ac:dyDescent="0.25">
      <c r="A250">
        <v>473</v>
      </c>
      <c r="B250">
        <v>1895</v>
      </c>
      <c r="C250" t="s">
        <v>337</v>
      </c>
      <c r="D250" t="s">
        <v>6549</v>
      </c>
      <c r="F250" t="s">
        <v>324</v>
      </c>
      <c r="G250">
        <v>1</v>
      </c>
    </row>
    <row r="251" spans="1:8" x14ac:dyDescent="0.25">
      <c r="A251">
        <v>493</v>
      </c>
      <c r="B251">
        <v>1920</v>
      </c>
      <c r="C251" t="s">
        <v>290</v>
      </c>
      <c r="D251" t="s">
        <v>323</v>
      </c>
      <c r="F251" t="s">
        <v>324</v>
      </c>
      <c r="G251">
        <v>1</v>
      </c>
    </row>
    <row r="252" spans="1:8" x14ac:dyDescent="0.25">
      <c r="A252">
        <v>559</v>
      </c>
      <c r="B252">
        <v>2037</v>
      </c>
      <c r="C252" t="s">
        <v>290</v>
      </c>
      <c r="D252" t="s">
        <v>638</v>
      </c>
      <c r="F252" t="s">
        <v>324</v>
      </c>
      <c r="G252">
        <v>1</v>
      </c>
      <c r="H252" t="s">
        <v>325</v>
      </c>
    </row>
    <row r="253" spans="1:8" x14ac:dyDescent="0.25">
      <c r="A253">
        <v>563</v>
      </c>
      <c r="B253">
        <v>2042</v>
      </c>
      <c r="C253" t="s">
        <v>290</v>
      </c>
      <c r="D253" t="s">
        <v>326</v>
      </c>
      <c r="F253" t="s">
        <v>324</v>
      </c>
      <c r="G253">
        <v>1</v>
      </c>
      <c r="H253" t="s">
        <v>325</v>
      </c>
    </row>
    <row r="254" spans="1:8" x14ac:dyDescent="0.25">
      <c r="A254">
        <v>569</v>
      </c>
      <c r="B254">
        <v>2053</v>
      </c>
      <c r="C254" t="s">
        <v>290</v>
      </c>
      <c r="D254" t="s">
        <v>326</v>
      </c>
      <c r="F254" t="s">
        <v>324</v>
      </c>
      <c r="G254">
        <v>1</v>
      </c>
    </row>
    <row r="255" spans="1:8" x14ac:dyDescent="0.25">
      <c r="A255">
        <v>580</v>
      </c>
      <c r="B255">
        <v>2077</v>
      </c>
      <c r="C255" t="s">
        <v>290</v>
      </c>
      <c r="D255" t="s">
        <v>638</v>
      </c>
      <c r="F255" t="s">
        <v>324</v>
      </c>
      <c r="G255">
        <v>1</v>
      </c>
    </row>
    <row r="256" spans="1:8" x14ac:dyDescent="0.25">
      <c r="A256">
        <v>588</v>
      </c>
      <c r="B256">
        <v>2093</v>
      </c>
      <c r="C256" t="s">
        <v>290</v>
      </c>
      <c r="D256" t="s">
        <v>335</v>
      </c>
      <c r="F256" t="s">
        <v>324</v>
      </c>
      <c r="G256">
        <v>1</v>
      </c>
      <c r="H256" t="s">
        <v>445</v>
      </c>
    </row>
    <row r="257" spans="1:8" x14ac:dyDescent="0.25">
      <c r="A257">
        <v>589</v>
      </c>
      <c r="B257">
        <v>2096</v>
      </c>
      <c r="C257" t="s">
        <v>290</v>
      </c>
      <c r="D257" t="s">
        <v>335</v>
      </c>
      <c r="F257" t="s">
        <v>324</v>
      </c>
      <c r="G257">
        <v>1</v>
      </c>
      <c r="H257" t="s">
        <v>445</v>
      </c>
    </row>
    <row r="258" spans="1:8" x14ac:dyDescent="0.25">
      <c r="A258">
        <v>590</v>
      </c>
      <c r="B258">
        <v>2096</v>
      </c>
      <c r="C258" t="s">
        <v>290</v>
      </c>
      <c r="D258" t="s">
        <v>335</v>
      </c>
      <c r="F258" t="s">
        <v>324</v>
      </c>
      <c r="G258">
        <v>1</v>
      </c>
      <c r="H258" t="s">
        <v>445</v>
      </c>
    </row>
    <row r="259" spans="1:8" x14ac:dyDescent="0.25">
      <c r="A259">
        <v>595</v>
      </c>
      <c r="B259">
        <v>2102</v>
      </c>
      <c r="C259" t="s">
        <v>290</v>
      </c>
      <c r="D259" t="s">
        <v>326</v>
      </c>
      <c r="F259" t="s">
        <v>324</v>
      </c>
      <c r="G259">
        <v>1</v>
      </c>
      <c r="H259" t="s">
        <v>325</v>
      </c>
    </row>
    <row r="260" spans="1:8" x14ac:dyDescent="0.25">
      <c r="A260">
        <v>596</v>
      </c>
      <c r="B260">
        <v>2102</v>
      </c>
      <c r="C260" t="s">
        <v>290</v>
      </c>
      <c r="D260" t="s">
        <v>323</v>
      </c>
      <c r="F260" t="s">
        <v>324</v>
      </c>
      <c r="G260">
        <v>1</v>
      </c>
      <c r="H260" t="s">
        <v>325</v>
      </c>
    </row>
    <row r="261" spans="1:8" x14ac:dyDescent="0.25">
      <c r="A261">
        <v>600</v>
      </c>
      <c r="B261">
        <v>2109</v>
      </c>
      <c r="C261" t="s">
        <v>416</v>
      </c>
      <c r="D261" t="s">
        <v>2088</v>
      </c>
      <c r="F261" t="s">
        <v>324</v>
      </c>
      <c r="G261">
        <v>1</v>
      </c>
    </row>
    <row r="262" spans="1:8" x14ac:dyDescent="0.25">
      <c r="A262">
        <v>614</v>
      </c>
      <c r="B262">
        <v>2127</v>
      </c>
      <c r="C262" t="s">
        <v>290</v>
      </c>
      <c r="D262" t="s">
        <v>326</v>
      </c>
      <c r="F262" t="s">
        <v>324</v>
      </c>
      <c r="G262">
        <v>1</v>
      </c>
    </row>
    <row r="263" spans="1:8" x14ac:dyDescent="0.25">
      <c r="A263">
        <v>615</v>
      </c>
      <c r="B263">
        <v>2127</v>
      </c>
      <c r="C263" t="s">
        <v>290</v>
      </c>
      <c r="D263" t="s">
        <v>1882</v>
      </c>
      <c r="F263" t="s">
        <v>324</v>
      </c>
      <c r="G263">
        <v>1</v>
      </c>
    </row>
    <row r="264" spans="1:8" x14ac:dyDescent="0.25">
      <c r="A264">
        <v>233</v>
      </c>
      <c r="B264">
        <v>1624</v>
      </c>
      <c r="C264" t="s">
        <v>290</v>
      </c>
      <c r="D264" t="s">
        <v>12320</v>
      </c>
      <c r="E264" t="s">
        <v>1209</v>
      </c>
      <c r="H264" t="s">
        <v>336</v>
      </c>
    </row>
    <row r="265" spans="1:8" x14ac:dyDescent="0.25">
      <c r="A265">
        <v>234</v>
      </c>
      <c r="B265">
        <v>1624</v>
      </c>
      <c r="C265" t="s">
        <v>290</v>
      </c>
      <c r="D265" t="s">
        <v>12320</v>
      </c>
      <c r="E265" t="s">
        <v>1209</v>
      </c>
      <c r="H265" t="s">
        <v>445</v>
      </c>
    </row>
    <row r="266" spans="1:8" x14ac:dyDescent="0.25">
      <c r="A266">
        <v>241</v>
      </c>
      <c r="B266">
        <v>1631</v>
      </c>
      <c r="C266" t="s">
        <v>572</v>
      </c>
      <c r="D266" t="s">
        <v>1671</v>
      </c>
      <c r="E266" t="s">
        <v>392</v>
      </c>
      <c r="F266" t="s">
        <v>3537</v>
      </c>
    </row>
    <row r="267" spans="1:8" x14ac:dyDescent="0.25">
      <c r="A267">
        <v>264</v>
      </c>
      <c r="B267">
        <v>1659</v>
      </c>
      <c r="C267" t="s">
        <v>290</v>
      </c>
      <c r="D267" t="s">
        <v>3834</v>
      </c>
      <c r="E267" t="s">
        <v>1605</v>
      </c>
      <c r="F267" t="s">
        <v>324</v>
      </c>
      <c r="G267">
        <v>1</v>
      </c>
      <c r="H267" t="s">
        <v>325</v>
      </c>
    </row>
    <row r="268" spans="1:8" x14ac:dyDescent="0.25">
      <c r="A268">
        <v>355</v>
      </c>
      <c r="B268">
        <v>1757</v>
      </c>
      <c r="C268" t="s">
        <v>290</v>
      </c>
      <c r="D268" t="s">
        <v>4990</v>
      </c>
      <c r="E268" t="s">
        <v>4991</v>
      </c>
      <c r="F268" t="s">
        <v>324</v>
      </c>
      <c r="G268">
        <v>1</v>
      </c>
      <c r="H268" t="s">
        <v>336</v>
      </c>
    </row>
    <row r="269" spans="1:8" x14ac:dyDescent="0.25">
      <c r="A269">
        <v>356</v>
      </c>
      <c r="B269">
        <v>1757</v>
      </c>
      <c r="C269" t="s">
        <v>290</v>
      </c>
      <c r="D269" t="s">
        <v>4990</v>
      </c>
      <c r="E269" t="s">
        <v>1605</v>
      </c>
      <c r="F269" t="s">
        <v>324</v>
      </c>
      <c r="G269">
        <v>1</v>
      </c>
      <c r="H269" t="s">
        <v>336</v>
      </c>
    </row>
    <row r="270" spans="1:8" x14ac:dyDescent="0.25">
      <c r="A270">
        <v>357</v>
      </c>
      <c r="B270">
        <v>1757</v>
      </c>
      <c r="C270" t="s">
        <v>290</v>
      </c>
      <c r="D270" t="s">
        <v>1535</v>
      </c>
      <c r="E270" t="s">
        <v>1209</v>
      </c>
      <c r="F270" t="s">
        <v>324</v>
      </c>
      <c r="G270">
        <v>44</v>
      </c>
      <c r="H270" t="s">
        <v>336</v>
      </c>
    </row>
    <row r="271" spans="1:8" x14ac:dyDescent="0.25">
      <c r="A271">
        <v>358</v>
      </c>
      <c r="B271">
        <v>1757</v>
      </c>
      <c r="C271" t="s">
        <v>290</v>
      </c>
      <c r="D271" t="s">
        <v>335</v>
      </c>
      <c r="E271" t="s">
        <v>1209</v>
      </c>
      <c r="F271" t="s">
        <v>324</v>
      </c>
      <c r="G271">
        <v>1</v>
      </c>
      <c r="H271" t="s">
        <v>336</v>
      </c>
    </row>
    <row r="272" spans="1:8" x14ac:dyDescent="0.25">
      <c r="A272">
        <v>444</v>
      </c>
      <c r="B272">
        <v>1856</v>
      </c>
      <c r="C272" t="s">
        <v>416</v>
      </c>
      <c r="D272" t="s">
        <v>572</v>
      </c>
      <c r="E272" t="s">
        <v>12322</v>
      </c>
      <c r="F272" t="s">
        <v>324</v>
      </c>
      <c r="G272">
        <v>1</v>
      </c>
    </row>
    <row r="273" spans="1:9" x14ac:dyDescent="0.25">
      <c r="A273">
        <v>56</v>
      </c>
      <c r="B273">
        <v>1426</v>
      </c>
      <c r="C273" t="s">
        <v>416</v>
      </c>
      <c r="D273" t="s">
        <v>463</v>
      </c>
      <c r="E273" t="s">
        <v>464</v>
      </c>
      <c r="F273" t="s">
        <v>324</v>
      </c>
      <c r="G273">
        <v>1</v>
      </c>
    </row>
    <row r="274" spans="1:9" x14ac:dyDescent="0.25">
      <c r="A274">
        <v>121</v>
      </c>
      <c r="B274">
        <v>1489</v>
      </c>
      <c r="C274" t="s">
        <v>290</v>
      </c>
      <c r="D274" t="s">
        <v>12320</v>
      </c>
      <c r="E274" t="s">
        <v>1209</v>
      </c>
      <c r="F274" t="s">
        <v>324</v>
      </c>
      <c r="G274">
        <v>14</v>
      </c>
      <c r="H274" t="s">
        <v>445</v>
      </c>
    </row>
    <row r="275" spans="1:9" x14ac:dyDescent="0.25">
      <c r="A275">
        <v>128</v>
      </c>
      <c r="B275">
        <v>1501</v>
      </c>
      <c r="C275" t="s">
        <v>290</v>
      </c>
      <c r="D275" t="s">
        <v>1604</v>
      </c>
      <c r="E275" t="s">
        <v>1605</v>
      </c>
      <c r="F275" t="s">
        <v>324</v>
      </c>
      <c r="G275">
        <v>1</v>
      </c>
      <c r="H275" t="s">
        <v>1606</v>
      </c>
    </row>
    <row r="276" spans="1:9" x14ac:dyDescent="0.25">
      <c r="A276">
        <v>146</v>
      </c>
      <c r="B276">
        <v>1521</v>
      </c>
      <c r="C276" t="s">
        <v>290</v>
      </c>
      <c r="D276" t="s">
        <v>335</v>
      </c>
      <c r="E276" t="s">
        <v>1755</v>
      </c>
      <c r="F276" t="s">
        <v>324</v>
      </c>
      <c r="G276">
        <v>2</v>
      </c>
      <c r="H276" t="s">
        <v>1292</v>
      </c>
    </row>
    <row r="277" spans="1:9" x14ac:dyDescent="0.25">
      <c r="A277">
        <v>495</v>
      </c>
      <c r="B277">
        <v>1920</v>
      </c>
      <c r="C277" t="s">
        <v>416</v>
      </c>
      <c r="D277" t="s">
        <v>572</v>
      </c>
      <c r="E277" t="s">
        <v>6839</v>
      </c>
      <c r="F277" t="s">
        <v>324</v>
      </c>
      <c r="G277">
        <v>1</v>
      </c>
    </row>
    <row r="278" spans="1:9" x14ac:dyDescent="0.25">
      <c r="A278">
        <v>508</v>
      </c>
      <c r="B278">
        <v>1939</v>
      </c>
      <c r="C278" t="s">
        <v>290</v>
      </c>
      <c r="D278" t="s">
        <v>7045</v>
      </c>
      <c r="E278" t="s">
        <v>1209</v>
      </c>
      <c r="H278" t="s">
        <v>336</v>
      </c>
    </row>
    <row r="279" spans="1:9" x14ac:dyDescent="0.25">
      <c r="A279">
        <v>613</v>
      </c>
      <c r="B279">
        <v>2127</v>
      </c>
      <c r="C279" t="s">
        <v>290</v>
      </c>
      <c r="D279" t="s">
        <v>12943</v>
      </c>
      <c r="E279" t="s">
        <v>1209</v>
      </c>
      <c r="F279" t="s">
        <v>324</v>
      </c>
      <c r="G279">
        <v>3</v>
      </c>
      <c r="H279" t="s">
        <v>336</v>
      </c>
    </row>
    <row r="280" spans="1:9" x14ac:dyDescent="0.25">
      <c r="A280">
        <v>168</v>
      </c>
      <c r="B280">
        <v>1553</v>
      </c>
      <c r="C280" t="s">
        <v>290</v>
      </c>
      <c r="D280" t="s">
        <v>335</v>
      </c>
      <c r="E280" t="s">
        <v>1209</v>
      </c>
      <c r="F280" t="s">
        <v>324</v>
      </c>
      <c r="G280">
        <v>10</v>
      </c>
      <c r="H280" t="s">
        <v>336</v>
      </c>
      <c r="I280" t="s">
        <v>2136</v>
      </c>
    </row>
    <row r="281" spans="1:9" x14ac:dyDescent="0.25">
      <c r="A281">
        <v>169</v>
      </c>
      <c r="B281">
        <v>1553</v>
      </c>
      <c r="C281" t="s">
        <v>290</v>
      </c>
      <c r="D281" t="s">
        <v>335</v>
      </c>
      <c r="E281" t="s">
        <v>1209</v>
      </c>
      <c r="F281" t="s">
        <v>324</v>
      </c>
      <c r="G281">
        <v>18</v>
      </c>
      <c r="H281" t="s">
        <v>291</v>
      </c>
      <c r="I281" t="s">
        <v>2137</v>
      </c>
    </row>
    <row r="282" spans="1:9" x14ac:dyDescent="0.25">
      <c r="A282">
        <v>170</v>
      </c>
      <c r="B282">
        <v>1553</v>
      </c>
      <c r="C282" t="s">
        <v>290</v>
      </c>
      <c r="D282" t="s">
        <v>326</v>
      </c>
      <c r="E282" t="s">
        <v>1209</v>
      </c>
      <c r="F282" t="s">
        <v>324</v>
      </c>
      <c r="G282">
        <v>1</v>
      </c>
      <c r="H282" t="s">
        <v>291</v>
      </c>
      <c r="I282" t="s">
        <v>2138</v>
      </c>
    </row>
    <row r="283" spans="1:9" x14ac:dyDescent="0.25">
      <c r="A283">
        <v>171</v>
      </c>
      <c r="B283">
        <v>1553</v>
      </c>
      <c r="C283" t="s">
        <v>290</v>
      </c>
      <c r="D283" t="s">
        <v>2139</v>
      </c>
      <c r="E283" t="s">
        <v>1209</v>
      </c>
      <c r="F283" t="s">
        <v>324</v>
      </c>
      <c r="G283">
        <v>5</v>
      </c>
      <c r="H283" t="s">
        <v>2140</v>
      </c>
      <c r="I283" t="s">
        <v>2141</v>
      </c>
    </row>
    <row r="284" spans="1:9" x14ac:dyDescent="0.25">
      <c r="A284">
        <v>172</v>
      </c>
      <c r="B284">
        <v>1553</v>
      </c>
      <c r="C284" t="s">
        <v>416</v>
      </c>
      <c r="D284" t="s">
        <v>572</v>
      </c>
      <c r="E284" t="s">
        <v>12322</v>
      </c>
      <c r="F284" t="s">
        <v>324</v>
      </c>
      <c r="G284">
        <v>1</v>
      </c>
      <c r="I284" t="s">
        <v>2142</v>
      </c>
    </row>
    <row r="285" spans="1:9" x14ac:dyDescent="0.25">
      <c r="A285">
        <v>209</v>
      </c>
      <c r="B285">
        <v>1600</v>
      </c>
      <c r="C285" t="s">
        <v>290</v>
      </c>
      <c r="D285" t="s">
        <v>12320</v>
      </c>
      <c r="E285" t="s">
        <v>1209</v>
      </c>
      <c r="F285" t="s">
        <v>324</v>
      </c>
      <c r="G285">
        <v>3</v>
      </c>
      <c r="H285" t="s">
        <v>445</v>
      </c>
      <c r="I285" t="s">
        <v>2534</v>
      </c>
    </row>
    <row r="286" spans="1:9" x14ac:dyDescent="0.25">
      <c r="A286">
        <v>325</v>
      </c>
      <c r="B286">
        <v>1712</v>
      </c>
      <c r="C286" t="s">
        <v>416</v>
      </c>
      <c r="E286" t="s">
        <v>12322</v>
      </c>
      <c r="I286" t="s">
        <v>572</v>
      </c>
    </row>
    <row r="287" spans="1:9" x14ac:dyDescent="0.25">
      <c r="A287">
        <v>47</v>
      </c>
      <c r="B287">
        <v>1420</v>
      </c>
      <c r="C287" t="s">
        <v>402</v>
      </c>
      <c r="D287" t="s">
        <v>391</v>
      </c>
      <c r="E287" t="s">
        <v>392</v>
      </c>
      <c r="F287" t="s">
        <v>324</v>
      </c>
      <c r="G287">
        <v>1</v>
      </c>
      <c r="I287" t="s">
        <v>393</v>
      </c>
    </row>
    <row r="288" spans="1:9" x14ac:dyDescent="0.25">
      <c r="A288">
        <v>52</v>
      </c>
      <c r="B288">
        <v>1423</v>
      </c>
      <c r="C288" t="s">
        <v>402</v>
      </c>
      <c r="D288" t="s">
        <v>503</v>
      </c>
      <c r="E288" t="s">
        <v>504</v>
      </c>
      <c r="I288" t="s">
        <v>423</v>
      </c>
    </row>
    <row r="289" spans="1:9" x14ac:dyDescent="0.25">
      <c r="A289">
        <v>55</v>
      </c>
      <c r="B289">
        <v>1426</v>
      </c>
      <c r="C289" t="s">
        <v>290</v>
      </c>
      <c r="D289" t="s">
        <v>335</v>
      </c>
      <c r="E289" t="s">
        <v>461</v>
      </c>
      <c r="F289" t="s">
        <v>324</v>
      </c>
      <c r="G289">
        <v>4</v>
      </c>
      <c r="H289" t="s">
        <v>445</v>
      </c>
      <c r="I289" t="s">
        <v>462</v>
      </c>
    </row>
    <row r="290" spans="1:9" x14ac:dyDescent="0.25">
      <c r="A290">
        <v>86</v>
      </c>
      <c r="B290">
        <v>1454</v>
      </c>
      <c r="C290" t="s">
        <v>416</v>
      </c>
      <c r="D290" t="s">
        <v>572</v>
      </c>
      <c r="E290" t="s">
        <v>771</v>
      </c>
      <c r="F290" t="s">
        <v>324</v>
      </c>
      <c r="I290" t="s">
        <v>772</v>
      </c>
    </row>
    <row r="291" spans="1:9" x14ac:dyDescent="0.25">
      <c r="A291">
        <v>89</v>
      </c>
      <c r="B291">
        <v>1456</v>
      </c>
      <c r="C291" t="s">
        <v>290</v>
      </c>
      <c r="D291" t="s">
        <v>12320</v>
      </c>
      <c r="E291" t="s">
        <v>1209</v>
      </c>
      <c r="F291" t="s">
        <v>324</v>
      </c>
      <c r="G291">
        <v>7</v>
      </c>
      <c r="H291" t="s">
        <v>1210</v>
      </c>
      <c r="I291" t="s">
        <v>1211</v>
      </c>
    </row>
    <row r="292" spans="1:9" x14ac:dyDescent="0.25">
      <c r="A292">
        <v>100</v>
      </c>
      <c r="B292">
        <v>1467</v>
      </c>
      <c r="C292" t="s">
        <v>402</v>
      </c>
      <c r="D292" t="s">
        <v>572</v>
      </c>
      <c r="E292" t="s">
        <v>12322</v>
      </c>
      <c r="F292" t="s">
        <v>324</v>
      </c>
      <c r="G292">
        <v>1</v>
      </c>
      <c r="I292" t="s">
        <v>1303</v>
      </c>
    </row>
    <row r="293" spans="1:9" x14ac:dyDescent="0.25">
      <c r="A293">
        <v>159</v>
      </c>
      <c r="B293">
        <v>1544</v>
      </c>
      <c r="C293" t="s">
        <v>416</v>
      </c>
      <c r="D293" t="s">
        <v>572</v>
      </c>
      <c r="E293" t="s">
        <v>12322</v>
      </c>
      <c r="F293" t="s">
        <v>324</v>
      </c>
      <c r="G293">
        <v>1</v>
      </c>
      <c r="I293" t="s">
        <v>1998</v>
      </c>
    </row>
    <row r="294" spans="1:9" x14ac:dyDescent="0.25">
      <c r="A294">
        <v>467</v>
      </c>
      <c r="B294">
        <v>1873</v>
      </c>
      <c r="C294" t="s">
        <v>290</v>
      </c>
      <c r="D294" t="s">
        <v>335</v>
      </c>
      <c r="E294" t="s">
        <v>1209</v>
      </c>
      <c r="F294" t="s">
        <v>324</v>
      </c>
      <c r="H294" t="s">
        <v>336</v>
      </c>
      <c r="I294" t="s">
        <v>4075</v>
      </c>
    </row>
    <row r="295" spans="1:9" x14ac:dyDescent="0.25">
      <c r="A295">
        <v>491</v>
      </c>
      <c r="B295">
        <v>1920</v>
      </c>
      <c r="C295" t="s">
        <v>290</v>
      </c>
      <c r="D295" t="s">
        <v>335</v>
      </c>
      <c r="E295" t="s">
        <v>1209</v>
      </c>
      <c r="F295" t="s">
        <v>324</v>
      </c>
      <c r="G295">
        <v>11</v>
      </c>
      <c r="H295" t="s">
        <v>3444</v>
      </c>
      <c r="I295" t="s">
        <v>6840</v>
      </c>
    </row>
    <row r="296" spans="1:9" x14ac:dyDescent="0.25">
      <c r="A296">
        <v>628</v>
      </c>
      <c r="B296">
        <v>2145</v>
      </c>
      <c r="C296" t="s">
        <v>290</v>
      </c>
      <c r="D296" t="s">
        <v>335</v>
      </c>
      <c r="E296" t="s">
        <v>1209</v>
      </c>
      <c r="F296" t="s">
        <v>324</v>
      </c>
      <c r="G296">
        <v>3</v>
      </c>
      <c r="H296" t="s">
        <v>336</v>
      </c>
      <c r="I296" t="s">
        <v>4499</v>
      </c>
    </row>
    <row r="297" spans="1:9" x14ac:dyDescent="0.25">
      <c r="A297">
        <v>207</v>
      </c>
      <c r="B297">
        <v>1596</v>
      </c>
      <c r="C297" t="s">
        <v>290</v>
      </c>
      <c r="D297" t="s">
        <v>326</v>
      </c>
      <c r="G297">
        <v>1</v>
      </c>
      <c r="H297" t="s">
        <v>336</v>
      </c>
      <c r="I297" t="s">
        <v>12323</v>
      </c>
    </row>
    <row r="298" spans="1:9" x14ac:dyDescent="0.25">
      <c r="A298">
        <v>327</v>
      </c>
      <c r="B298">
        <v>1596</v>
      </c>
      <c r="C298" t="s">
        <v>290</v>
      </c>
      <c r="D298" t="s">
        <v>335</v>
      </c>
      <c r="G298">
        <v>2</v>
      </c>
      <c r="H298" t="s">
        <v>336</v>
      </c>
      <c r="I298" t="s">
        <v>4516</v>
      </c>
    </row>
    <row r="299" spans="1:9" x14ac:dyDescent="0.25">
      <c r="A299">
        <v>422</v>
      </c>
      <c r="B299">
        <v>1830</v>
      </c>
      <c r="C299" t="s">
        <v>290</v>
      </c>
      <c r="D299" t="s">
        <v>323</v>
      </c>
      <c r="G299">
        <v>3</v>
      </c>
      <c r="H299" t="s">
        <v>336</v>
      </c>
      <c r="I299" t="s">
        <v>5744</v>
      </c>
    </row>
    <row r="300" spans="1:9" x14ac:dyDescent="0.25">
      <c r="A300">
        <v>498</v>
      </c>
      <c r="B300">
        <v>1927</v>
      </c>
      <c r="C300" t="s">
        <v>416</v>
      </c>
      <c r="D300" t="s">
        <v>6928</v>
      </c>
      <c r="F300" t="s">
        <v>6929</v>
      </c>
      <c r="G300">
        <v>2</v>
      </c>
      <c r="I300" t="s">
        <v>6930</v>
      </c>
    </row>
    <row r="301" spans="1:9" x14ac:dyDescent="0.25">
      <c r="A301">
        <v>160</v>
      </c>
      <c r="B301">
        <v>1548</v>
      </c>
      <c r="C301" t="s">
        <v>290</v>
      </c>
      <c r="D301" t="s">
        <v>12320</v>
      </c>
      <c r="F301" t="s">
        <v>324</v>
      </c>
      <c r="G301">
        <v>3</v>
      </c>
      <c r="H301" t="s">
        <v>336</v>
      </c>
      <c r="I301" t="s">
        <v>2040</v>
      </c>
    </row>
    <row r="302" spans="1:9" x14ac:dyDescent="0.25">
      <c r="A302">
        <v>164</v>
      </c>
      <c r="B302">
        <v>1555</v>
      </c>
      <c r="C302" t="s">
        <v>337</v>
      </c>
      <c r="D302" t="s">
        <v>7922</v>
      </c>
      <c r="F302" t="s">
        <v>324</v>
      </c>
      <c r="G302">
        <v>4</v>
      </c>
      <c r="I302" t="s">
        <v>2089</v>
      </c>
    </row>
    <row r="303" spans="1:9" x14ac:dyDescent="0.25">
      <c r="A303">
        <v>173</v>
      </c>
      <c r="B303">
        <v>1515</v>
      </c>
      <c r="C303" t="s">
        <v>290</v>
      </c>
      <c r="D303" t="s">
        <v>326</v>
      </c>
      <c r="F303" t="s">
        <v>324</v>
      </c>
      <c r="G303">
        <v>2</v>
      </c>
      <c r="H303" t="s">
        <v>325</v>
      </c>
      <c r="I303" t="s">
        <v>2193</v>
      </c>
    </row>
    <row r="304" spans="1:9" x14ac:dyDescent="0.25">
      <c r="A304">
        <v>181</v>
      </c>
      <c r="B304">
        <v>1572</v>
      </c>
      <c r="C304" t="s">
        <v>290</v>
      </c>
      <c r="D304" t="s">
        <v>12320</v>
      </c>
      <c r="F304" t="s">
        <v>324</v>
      </c>
      <c r="G304">
        <v>2</v>
      </c>
      <c r="H304" t="s">
        <v>336</v>
      </c>
      <c r="I304" t="s">
        <v>2281</v>
      </c>
    </row>
    <row r="305" spans="1:9" x14ac:dyDescent="0.25">
      <c r="A305">
        <v>182</v>
      </c>
      <c r="B305">
        <v>1572</v>
      </c>
      <c r="C305" t="s">
        <v>416</v>
      </c>
      <c r="D305" t="s">
        <v>2282</v>
      </c>
      <c r="F305" t="s">
        <v>324</v>
      </c>
      <c r="G305">
        <v>1</v>
      </c>
      <c r="I305" t="s">
        <v>2283</v>
      </c>
    </row>
    <row r="306" spans="1:9" x14ac:dyDescent="0.25">
      <c r="A306">
        <v>204</v>
      </c>
      <c r="B306">
        <v>1594</v>
      </c>
      <c r="C306" t="s">
        <v>290</v>
      </c>
      <c r="D306" t="s">
        <v>638</v>
      </c>
      <c r="F306" t="s">
        <v>324</v>
      </c>
      <c r="G306">
        <v>1</v>
      </c>
      <c r="H306" t="s">
        <v>325</v>
      </c>
      <c r="I306" t="s">
        <v>2472</v>
      </c>
    </row>
    <row r="307" spans="1:9" x14ac:dyDescent="0.25">
      <c r="A307">
        <v>208</v>
      </c>
      <c r="B307">
        <v>1599</v>
      </c>
      <c r="C307" t="s">
        <v>337</v>
      </c>
      <c r="D307" t="s">
        <v>2088</v>
      </c>
      <c r="F307" t="s">
        <v>324</v>
      </c>
      <c r="G307">
        <v>1</v>
      </c>
      <c r="I307" t="s">
        <v>2522</v>
      </c>
    </row>
    <row r="308" spans="1:9" x14ac:dyDescent="0.25">
      <c r="A308">
        <v>210</v>
      </c>
      <c r="B308">
        <v>1600</v>
      </c>
      <c r="C308" t="s">
        <v>290</v>
      </c>
      <c r="D308" t="s">
        <v>323</v>
      </c>
      <c r="F308" t="s">
        <v>324</v>
      </c>
      <c r="G308">
        <v>1</v>
      </c>
      <c r="I308" t="s">
        <v>2535</v>
      </c>
    </row>
    <row r="309" spans="1:9" x14ac:dyDescent="0.25">
      <c r="A309">
        <v>222</v>
      </c>
      <c r="B309">
        <v>1612</v>
      </c>
      <c r="C309" t="s">
        <v>337</v>
      </c>
      <c r="D309" t="s">
        <v>3344</v>
      </c>
      <c r="F309" t="s">
        <v>324</v>
      </c>
      <c r="G309">
        <v>2</v>
      </c>
      <c r="I309" t="s">
        <v>3345</v>
      </c>
    </row>
    <row r="310" spans="1:9" x14ac:dyDescent="0.25">
      <c r="A310">
        <v>230</v>
      </c>
      <c r="B310">
        <v>1623</v>
      </c>
      <c r="C310" t="s">
        <v>290</v>
      </c>
      <c r="D310" t="s">
        <v>3460</v>
      </c>
      <c r="F310" t="s">
        <v>324</v>
      </c>
      <c r="G310">
        <v>2</v>
      </c>
      <c r="I310" t="s">
        <v>3461</v>
      </c>
    </row>
    <row r="311" spans="1:9" x14ac:dyDescent="0.25">
      <c r="A311">
        <v>252</v>
      </c>
      <c r="B311">
        <v>1639</v>
      </c>
      <c r="C311" t="s">
        <v>290</v>
      </c>
      <c r="D311" t="s">
        <v>3631</v>
      </c>
      <c r="F311" t="s">
        <v>324</v>
      </c>
      <c r="G311">
        <v>5</v>
      </c>
      <c r="I311" t="s">
        <v>3632</v>
      </c>
    </row>
    <row r="312" spans="1:9" x14ac:dyDescent="0.25">
      <c r="A312">
        <v>255</v>
      </c>
      <c r="B312">
        <v>1637</v>
      </c>
      <c r="C312" t="s">
        <v>290</v>
      </c>
      <c r="D312" t="s">
        <v>326</v>
      </c>
      <c r="F312" t="s">
        <v>324</v>
      </c>
      <c r="G312">
        <v>1</v>
      </c>
      <c r="H312" t="s">
        <v>336</v>
      </c>
      <c r="I312" t="s">
        <v>3636</v>
      </c>
    </row>
    <row r="313" spans="1:9" x14ac:dyDescent="0.25">
      <c r="A313">
        <v>256</v>
      </c>
      <c r="B313">
        <v>1637</v>
      </c>
      <c r="C313" t="s">
        <v>290</v>
      </c>
      <c r="D313" t="s">
        <v>326</v>
      </c>
      <c r="F313" t="s">
        <v>324</v>
      </c>
      <c r="G313">
        <v>1</v>
      </c>
      <c r="I313" t="s">
        <v>3637</v>
      </c>
    </row>
    <row r="314" spans="1:9" x14ac:dyDescent="0.25">
      <c r="A314">
        <v>267</v>
      </c>
      <c r="B314">
        <v>1661</v>
      </c>
      <c r="C314" t="s">
        <v>290</v>
      </c>
      <c r="D314" t="s">
        <v>326</v>
      </c>
      <c r="F314" t="s">
        <v>324</v>
      </c>
      <c r="G314">
        <v>3</v>
      </c>
      <c r="I314" t="s">
        <v>3854</v>
      </c>
    </row>
    <row r="315" spans="1:9" x14ac:dyDescent="0.25">
      <c r="A315">
        <v>268</v>
      </c>
      <c r="B315">
        <v>1661</v>
      </c>
      <c r="C315" t="s">
        <v>337</v>
      </c>
      <c r="D315" t="s">
        <v>7922</v>
      </c>
      <c r="F315" t="s">
        <v>324</v>
      </c>
      <c r="G315">
        <v>1</v>
      </c>
      <c r="I315" t="s">
        <v>3855</v>
      </c>
    </row>
    <row r="316" spans="1:9" x14ac:dyDescent="0.25">
      <c r="A316">
        <v>269</v>
      </c>
      <c r="B316">
        <v>1661</v>
      </c>
      <c r="C316" t="s">
        <v>337</v>
      </c>
      <c r="D316" t="s">
        <v>3856</v>
      </c>
      <c r="F316" t="s">
        <v>324</v>
      </c>
      <c r="G316">
        <v>1</v>
      </c>
      <c r="I316" t="s">
        <v>3857</v>
      </c>
    </row>
    <row r="317" spans="1:9" x14ac:dyDescent="0.25">
      <c r="A317">
        <v>277</v>
      </c>
      <c r="B317">
        <v>1674</v>
      </c>
      <c r="C317" t="s">
        <v>290</v>
      </c>
      <c r="D317" t="s">
        <v>12321</v>
      </c>
      <c r="F317" t="s">
        <v>324</v>
      </c>
      <c r="G317">
        <v>2</v>
      </c>
      <c r="H317" t="s">
        <v>325</v>
      </c>
      <c r="I317" t="s">
        <v>4041</v>
      </c>
    </row>
    <row r="318" spans="1:9" x14ac:dyDescent="0.25">
      <c r="A318">
        <v>278</v>
      </c>
      <c r="B318">
        <v>1674</v>
      </c>
      <c r="C318" t="s">
        <v>416</v>
      </c>
      <c r="D318" t="s">
        <v>572</v>
      </c>
      <c r="F318" t="s">
        <v>324</v>
      </c>
      <c r="G318">
        <v>1</v>
      </c>
      <c r="I318" t="s">
        <v>4047</v>
      </c>
    </row>
    <row r="319" spans="1:9" x14ac:dyDescent="0.25">
      <c r="A319">
        <v>283</v>
      </c>
      <c r="B319">
        <v>1681</v>
      </c>
      <c r="C319" t="s">
        <v>290</v>
      </c>
      <c r="D319" t="s">
        <v>638</v>
      </c>
      <c r="F319" t="s">
        <v>324</v>
      </c>
      <c r="G319">
        <v>4</v>
      </c>
      <c r="H319" t="s">
        <v>336</v>
      </c>
      <c r="I319" t="s">
        <v>4122</v>
      </c>
    </row>
    <row r="320" spans="1:9" x14ac:dyDescent="0.25">
      <c r="A320">
        <v>284</v>
      </c>
      <c r="B320">
        <v>1681</v>
      </c>
      <c r="C320" t="s">
        <v>290</v>
      </c>
      <c r="D320" t="s">
        <v>335</v>
      </c>
      <c r="F320" t="s">
        <v>324</v>
      </c>
      <c r="G320">
        <v>4</v>
      </c>
      <c r="H320" t="s">
        <v>336</v>
      </c>
      <c r="I320" t="s">
        <v>4123</v>
      </c>
    </row>
    <row r="321" spans="1:9" x14ac:dyDescent="0.25">
      <c r="A321">
        <v>289</v>
      </c>
      <c r="B321">
        <v>1683</v>
      </c>
      <c r="C321" t="s">
        <v>337</v>
      </c>
      <c r="D321" t="s">
        <v>7922</v>
      </c>
      <c r="F321" t="s">
        <v>324</v>
      </c>
      <c r="G321">
        <v>2</v>
      </c>
      <c r="I321" t="s">
        <v>4151</v>
      </c>
    </row>
    <row r="322" spans="1:9" x14ac:dyDescent="0.25">
      <c r="A322">
        <v>295</v>
      </c>
      <c r="B322">
        <v>1679</v>
      </c>
      <c r="C322" t="s">
        <v>290</v>
      </c>
      <c r="D322" t="s">
        <v>323</v>
      </c>
      <c r="F322" t="s">
        <v>324</v>
      </c>
      <c r="G322">
        <v>1</v>
      </c>
      <c r="H322" t="s">
        <v>325</v>
      </c>
      <c r="I322" t="s">
        <v>4183</v>
      </c>
    </row>
    <row r="323" spans="1:9" x14ac:dyDescent="0.25">
      <c r="A323">
        <v>296</v>
      </c>
      <c r="B323">
        <v>1679</v>
      </c>
      <c r="C323" t="s">
        <v>290</v>
      </c>
      <c r="D323" t="s">
        <v>4184</v>
      </c>
      <c r="F323" t="s">
        <v>324</v>
      </c>
      <c r="G323">
        <v>1</v>
      </c>
      <c r="I323" t="s">
        <v>4185</v>
      </c>
    </row>
    <row r="324" spans="1:9" x14ac:dyDescent="0.25">
      <c r="A324">
        <v>307</v>
      </c>
      <c r="B324">
        <v>1700</v>
      </c>
      <c r="C324" t="s">
        <v>290</v>
      </c>
      <c r="D324" t="s">
        <v>638</v>
      </c>
      <c r="F324" t="s">
        <v>324</v>
      </c>
      <c r="G324">
        <v>2</v>
      </c>
      <c r="H324" t="s">
        <v>336</v>
      </c>
      <c r="I324" t="s">
        <v>4347</v>
      </c>
    </row>
    <row r="325" spans="1:9" x14ac:dyDescent="0.25">
      <c r="A325">
        <v>308</v>
      </c>
      <c r="B325">
        <v>1700</v>
      </c>
      <c r="C325" t="s">
        <v>290</v>
      </c>
      <c r="D325" t="s">
        <v>335</v>
      </c>
      <c r="F325" t="s">
        <v>324</v>
      </c>
      <c r="G325">
        <v>4</v>
      </c>
      <c r="H325" t="s">
        <v>336</v>
      </c>
      <c r="I325" t="s">
        <v>4123</v>
      </c>
    </row>
    <row r="326" spans="1:9" x14ac:dyDescent="0.25">
      <c r="A326">
        <v>310</v>
      </c>
      <c r="B326">
        <v>1702</v>
      </c>
      <c r="C326" t="s">
        <v>290</v>
      </c>
      <c r="D326" t="s">
        <v>335</v>
      </c>
      <c r="F326" t="s">
        <v>324</v>
      </c>
      <c r="G326">
        <v>4</v>
      </c>
      <c r="H326" t="s">
        <v>1210</v>
      </c>
      <c r="I326" t="s">
        <v>4376</v>
      </c>
    </row>
    <row r="327" spans="1:9" x14ac:dyDescent="0.25">
      <c r="A327">
        <v>311</v>
      </c>
      <c r="B327">
        <v>1702</v>
      </c>
      <c r="C327" t="s">
        <v>290</v>
      </c>
      <c r="D327" t="s">
        <v>638</v>
      </c>
      <c r="F327" t="s">
        <v>324</v>
      </c>
      <c r="G327">
        <v>1</v>
      </c>
      <c r="H327" t="s">
        <v>1210</v>
      </c>
      <c r="I327" t="s">
        <v>4377</v>
      </c>
    </row>
    <row r="328" spans="1:9" x14ac:dyDescent="0.25">
      <c r="A328">
        <v>317</v>
      </c>
      <c r="B328">
        <v>1707</v>
      </c>
      <c r="C328" t="s">
        <v>290</v>
      </c>
      <c r="D328" t="s">
        <v>335</v>
      </c>
      <c r="F328" t="s">
        <v>324</v>
      </c>
      <c r="G328">
        <v>9</v>
      </c>
      <c r="H328" t="s">
        <v>336</v>
      </c>
      <c r="I328" t="s">
        <v>4441</v>
      </c>
    </row>
    <row r="329" spans="1:9" x14ac:dyDescent="0.25">
      <c r="A329">
        <v>319</v>
      </c>
      <c r="B329">
        <v>1709</v>
      </c>
      <c r="C329" t="s">
        <v>337</v>
      </c>
      <c r="D329" t="s">
        <v>4457</v>
      </c>
      <c r="F329" t="s">
        <v>324</v>
      </c>
      <c r="G329">
        <v>2</v>
      </c>
      <c r="I329" t="s">
        <v>4458</v>
      </c>
    </row>
    <row r="330" spans="1:9" x14ac:dyDescent="0.25">
      <c r="A330">
        <v>329</v>
      </c>
      <c r="B330">
        <v>1717</v>
      </c>
      <c r="C330" t="s">
        <v>394</v>
      </c>
      <c r="D330" t="s">
        <v>2280</v>
      </c>
      <c r="F330" t="s">
        <v>324</v>
      </c>
      <c r="G330">
        <v>4</v>
      </c>
      <c r="I330" t="s">
        <v>4551</v>
      </c>
    </row>
    <row r="331" spans="1:9" x14ac:dyDescent="0.25">
      <c r="A331">
        <v>330</v>
      </c>
      <c r="B331">
        <v>1717</v>
      </c>
      <c r="C331" t="s">
        <v>416</v>
      </c>
      <c r="D331" t="s">
        <v>4549</v>
      </c>
      <c r="F331" t="s">
        <v>324</v>
      </c>
      <c r="G331">
        <v>1</v>
      </c>
      <c r="I331" t="s">
        <v>4550</v>
      </c>
    </row>
    <row r="332" spans="1:9" x14ac:dyDescent="0.25">
      <c r="A332">
        <v>338</v>
      </c>
      <c r="B332">
        <v>1733</v>
      </c>
      <c r="C332" t="s">
        <v>416</v>
      </c>
      <c r="D332" t="s">
        <v>2088</v>
      </c>
      <c r="F332" t="s">
        <v>324</v>
      </c>
      <c r="G332">
        <v>1</v>
      </c>
      <c r="I332" t="s">
        <v>4725</v>
      </c>
    </row>
    <row r="333" spans="1:9" x14ac:dyDescent="0.25">
      <c r="A333">
        <v>344</v>
      </c>
      <c r="B333">
        <v>1741</v>
      </c>
      <c r="C333" t="s">
        <v>290</v>
      </c>
      <c r="D333" t="s">
        <v>4831</v>
      </c>
      <c r="F333" t="s">
        <v>324</v>
      </c>
      <c r="G333">
        <v>18</v>
      </c>
      <c r="H333" t="s">
        <v>445</v>
      </c>
      <c r="I333" t="s">
        <v>4832</v>
      </c>
    </row>
    <row r="334" spans="1:9" x14ac:dyDescent="0.25">
      <c r="A334">
        <v>362</v>
      </c>
      <c r="B334">
        <v>1769</v>
      </c>
      <c r="C334" t="s">
        <v>290</v>
      </c>
      <c r="D334" t="s">
        <v>326</v>
      </c>
      <c r="F334" t="s">
        <v>324</v>
      </c>
      <c r="G334">
        <v>2</v>
      </c>
      <c r="I334" t="s">
        <v>5110</v>
      </c>
    </row>
    <row r="335" spans="1:9" x14ac:dyDescent="0.25">
      <c r="A335">
        <v>410</v>
      </c>
      <c r="B335">
        <v>1817</v>
      </c>
      <c r="C335" t="s">
        <v>290</v>
      </c>
      <c r="D335" t="s">
        <v>335</v>
      </c>
      <c r="F335" t="s">
        <v>324</v>
      </c>
      <c r="G335">
        <v>3</v>
      </c>
      <c r="H335" t="s">
        <v>325</v>
      </c>
      <c r="I335" t="s">
        <v>5620</v>
      </c>
    </row>
    <row r="336" spans="1:9" x14ac:dyDescent="0.25">
      <c r="A336">
        <v>420</v>
      </c>
      <c r="B336">
        <v>1830</v>
      </c>
      <c r="C336" t="s">
        <v>290</v>
      </c>
      <c r="D336" t="s">
        <v>335</v>
      </c>
      <c r="F336" t="s">
        <v>324</v>
      </c>
      <c r="G336">
        <v>5</v>
      </c>
      <c r="H336" t="s">
        <v>445</v>
      </c>
      <c r="I336" t="s">
        <v>5742</v>
      </c>
    </row>
    <row r="337" spans="1:9" x14ac:dyDescent="0.25">
      <c r="A337">
        <v>421</v>
      </c>
      <c r="B337">
        <v>1830</v>
      </c>
      <c r="C337" t="s">
        <v>290</v>
      </c>
      <c r="D337" t="s">
        <v>335</v>
      </c>
      <c r="F337" t="s">
        <v>324</v>
      </c>
      <c r="G337">
        <v>3</v>
      </c>
      <c r="H337" t="s">
        <v>336</v>
      </c>
      <c r="I337" t="s">
        <v>5743</v>
      </c>
    </row>
    <row r="338" spans="1:9" x14ac:dyDescent="0.25">
      <c r="A338">
        <v>436</v>
      </c>
      <c r="B338">
        <v>1848</v>
      </c>
      <c r="C338" t="s">
        <v>290</v>
      </c>
      <c r="D338" t="s">
        <v>638</v>
      </c>
      <c r="F338" t="s">
        <v>324</v>
      </c>
      <c r="G338">
        <v>1</v>
      </c>
      <c r="I338" t="s">
        <v>5944</v>
      </c>
    </row>
    <row r="339" spans="1:9" x14ac:dyDescent="0.25">
      <c r="A339">
        <v>437</v>
      </c>
      <c r="B339">
        <v>1851</v>
      </c>
      <c r="C339" t="s">
        <v>290</v>
      </c>
      <c r="D339" t="s">
        <v>12320</v>
      </c>
      <c r="F339" t="s">
        <v>324</v>
      </c>
      <c r="G339">
        <v>2</v>
      </c>
      <c r="H339" t="s">
        <v>325</v>
      </c>
      <c r="I339" t="s">
        <v>5988</v>
      </c>
    </row>
    <row r="340" spans="1:9" x14ac:dyDescent="0.25">
      <c r="A340">
        <v>438</v>
      </c>
      <c r="B340">
        <v>1853</v>
      </c>
      <c r="C340" t="s">
        <v>290</v>
      </c>
      <c r="D340" t="s">
        <v>12320</v>
      </c>
      <c r="F340" t="s">
        <v>324</v>
      </c>
      <c r="G340">
        <v>2</v>
      </c>
      <c r="H340" t="s">
        <v>336</v>
      </c>
      <c r="I340" t="s">
        <v>6004</v>
      </c>
    </row>
    <row r="341" spans="1:9" x14ac:dyDescent="0.25">
      <c r="A341">
        <v>439</v>
      </c>
      <c r="B341">
        <v>1853</v>
      </c>
      <c r="C341" t="s">
        <v>416</v>
      </c>
      <c r="D341" t="s">
        <v>572</v>
      </c>
      <c r="F341" t="s">
        <v>324</v>
      </c>
      <c r="G341">
        <v>1</v>
      </c>
      <c r="I341" t="s">
        <v>6005</v>
      </c>
    </row>
    <row r="342" spans="1:9" x14ac:dyDescent="0.25">
      <c r="A342">
        <v>458</v>
      </c>
      <c r="B342">
        <v>1868</v>
      </c>
      <c r="C342" t="s">
        <v>337</v>
      </c>
      <c r="D342" t="s">
        <v>7922</v>
      </c>
      <c r="F342" t="s">
        <v>324</v>
      </c>
      <c r="G342">
        <v>8</v>
      </c>
      <c r="I342" t="s">
        <v>6211</v>
      </c>
    </row>
    <row r="343" spans="1:9" x14ac:dyDescent="0.25">
      <c r="A343">
        <v>45</v>
      </c>
      <c r="B343">
        <v>1411</v>
      </c>
      <c r="C343" t="s">
        <v>337</v>
      </c>
      <c r="D343" t="s">
        <v>338</v>
      </c>
      <c r="F343" t="s">
        <v>324</v>
      </c>
      <c r="G343">
        <v>5</v>
      </c>
      <c r="I343" t="s">
        <v>338</v>
      </c>
    </row>
    <row r="344" spans="1:9" x14ac:dyDescent="0.25">
      <c r="A344">
        <v>51</v>
      </c>
      <c r="B344">
        <v>1423</v>
      </c>
      <c r="C344" t="s">
        <v>290</v>
      </c>
      <c r="D344" t="s">
        <v>12321</v>
      </c>
      <c r="F344" t="s">
        <v>324</v>
      </c>
      <c r="G344">
        <v>6</v>
      </c>
      <c r="H344" t="s">
        <v>325</v>
      </c>
      <c r="I344" t="s">
        <v>502</v>
      </c>
    </row>
    <row r="345" spans="1:9" x14ac:dyDescent="0.25">
      <c r="A345">
        <v>57</v>
      </c>
      <c r="B345">
        <v>1429</v>
      </c>
      <c r="C345" t="s">
        <v>337</v>
      </c>
      <c r="D345" t="s">
        <v>7922</v>
      </c>
      <c r="F345" t="s">
        <v>324</v>
      </c>
      <c r="G345">
        <v>4</v>
      </c>
      <c r="I345" t="s">
        <v>490</v>
      </c>
    </row>
    <row r="346" spans="1:9" x14ac:dyDescent="0.25">
      <c r="A346">
        <v>91</v>
      </c>
      <c r="B346">
        <v>1459</v>
      </c>
      <c r="C346" t="s">
        <v>290</v>
      </c>
      <c r="D346" t="s">
        <v>326</v>
      </c>
      <c r="F346" t="s">
        <v>324</v>
      </c>
      <c r="G346">
        <v>1</v>
      </c>
      <c r="I346" t="s">
        <v>1232</v>
      </c>
    </row>
    <row r="347" spans="1:9" x14ac:dyDescent="0.25">
      <c r="A347">
        <v>93</v>
      </c>
      <c r="B347">
        <v>1458</v>
      </c>
      <c r="C347" t="s">
        <v>337</v>
      </c>
      <c r="D347" t="s">
        <v>1238</v>
      </c>
      <c r="F347" t="s">
        <v>324</v>
      </c>
      <c r="G347">
        <v>2</v>
      </c>
      <c r="I347" t="s">
        <v>1239</v>
      </c>
    </row>
    <row r="348" spans="1:9" x14ac:dyDescent="0.25">
      <c r="A348">
        <v>102</v>
      </c>
      <c r="B348">
        <v>1467</v>
      </c>
      <c r="C348" t="s">
        <v>337</v>
      </c>
      <c r="D348" t="s">
        <v>7922</v>
      </c>
      <c r="F348" t="s">
        <v>324</v>
      </c>
      <c r="G348">
        <v>2</v>
      </c>
      <c r="I348" t="s">
        <v>1304</v>
      </c>
    </row>
    <row r="349" spans="1:9" x14ac:dyDescent="0.25">
      <c r="A349">
        <v>122</v>
      </c>
      <c r="B349">
        <v>1489</v>
      </c>
      <c r="C349" t="s">
        <v>290</v>
      </c>
      <c r="D349" t="s">
        <v>326</v>
      </c>
      <c r="F349" t="s">
        <v>324</v>
      </c>
      <c r="G349">
        <v>1</v>
      </c>
      <c r="H349" t="s">
        <v>445</v>
      </c>
      <c r="I349" t="s">
        <v>1508</v>
      </c>
    </row>
    <row r="350" spans="1:9" x14ac:dyDescent="0.25">
      <c r="A350">
        <v>129</v>
      </c>
      <c r="B350">
        <v>1501</v>
      </c>
      <c r="C350" t="s">
        <v>337</v>
      </c>
      <c r="D350" t="s">
        <v>1600</v>
      </c>
      <c r="F350" t="s">
        <v>324</v>
      </c>
      <c r="G350">
        <v>3</v>
      </c>
      <c r="I350" t="s">
        <v>1601</v>
      </c>
    </row>
    <row r="351" spans="1:9" x14ac:dyDescent="0.25">
      <c r="A351">
        <v>130</v>
      </c>
      <c r="B351">
        <v>1501</v>
      </c>
      <c r="C351" t="s">
        <v>337</v>
      </c>
      <c r="D351" t="s">
        <v>1602</v>
      </c>
      <c r="F351" t="s">
        <v>324</v>
      </c>
      <c r="G351">
        <v>4</v>
      </c>
      <c r="I351" t="s">
        <v>1603</v>
      </c>
    </row>
    <row r="352" spans="1:9" x14ac:dyDescent="0.25">
      <c r="A352">
        <v>156</v>
      </c>
      <c r="B352">
        <v>1542</v>
      </c>
      <c r="C352" t="s">
        <v>337</v>
      </c>
      <c r="D352" t="s">
        <v>507</v>
      </c>
      <c r="F352" t="s">
        <v>324</v>
      </c>
      <c r="G352">
        <v>1</v>
      </c>
      <c r="I352" t="s">
        <v>507</v>
      </c>
    </row>
    <row r="353" spans="1:9" x14ac:dyDescent="0.25">
      <c r="A353">
        <v>157</v>
      </c>
      <c r="B353">
        <v>1544</v>
      </c>
      <c r="C353" t="s">
        <v>290</v>
      </c>
      <c r="D353" t="s">
        <v>12320</v>
      </c>
      <c r="F353" t="s">
        <v>324</v>
      </c>
      <c r="G353">
        <v>5</v>
      </c>
      <c r="H353" t="s">
        <v>336</v>
      </c>
      <c r="I353" t="s">
        <v>1991</v>
      </c>
    </row>
    <row r="354" spans="1:9" x14ac:dyDescent="0.25">
      <c r="A354">
        <v>158</v>
      </c>
      <c r="B354">
        <v>1544</v>
      </c>
      <c r="C354" t="s">
        <v>290</v>
      </c>
      <c r="D354" t="s">
        <v>638</v>
      </c>
      <c r="F354" t="s">
        <v>324</v>
      </c>
      <c r="G354">
        <v>1</v>
      </c>
      <c r="I354" t="s">
        <v>1992</v>
      </c>
    </row>
    <row r="355" spans="1:9" x14ac:dyDescent="0.25">
      <c r="A355">
        <v>462</v>
      </c>
      <c r="B355">
        <v>1875</v>
      </c>
      <c r="C355" t="s">
        <v>290</v>
      </c>
      <c r="D355" t="s">
        <v>12320</v>
      </c>
      <c r="F355" t="s">
        <v>324</v>
      </c>
      <c r="G355">
        <v>2</v>
      </c>
      <c r="H355" t="s">
        <v>445</v>
      </c>
      <c r="I355" t="s">
        <v>6291</v>
      </c>
    </row>
    <row r="356" spans="1:9" x14ac:dyDescent="0.25">
      <c r="A356">
        <v>463</v>
      </c>
      <c r="B356">
        <v>1875</v>
      </c>
      <c r="C356" t="s">
        <v>290</v>
      </c>
      <c r="D356" t="s">
        <v>12320</v>
      </c>
      <c r="F356" t="s">
        <v>324</v>
      </c>
      <c r="G356">
        <v>4</v>
      </c>
      <c r="H356" t="s">
        <v>6292</v>
      </c>
      <c r="I356" t="s">
        <v>6293</v>
      </c>
    </row>
    <row r="357" spans="1:9" x14ac:dyDescent="0.25">
      <c r="A357">
        <v>466</v>
      </c>
      <c r="B357">
        <v>1877</v>
      </c>
      <c r="C357" t="s">
        <v>638</v>
      </c>
      <c r="D357" t="s">
        <v>326</v>
      </c>
      <c r="F357" t="s">
        <v>324</v>
      </c>
      <c r="G357">
        <v>1</v>
      </c>
      <c r="H357" t="s">
        <v>336</v>
      </c>
      <c r="I357" t="s">
        <v>6318</v>
      </c>
    </row>
    <row r="358" spans="1:9" x14ac:dyDescent="0.25">
      <c r="A358">
        <v>468</v>
      </c>
      <c r="B358">
        <v>1879</v>
      </c>
      <c r="C358" t="s">
        <v>416</v>
      </c>
      <c r="D358" t="s">
        <v>3619</v>
      </c>
      <c r="F358" t="s">
        <v>324</v>
      </c>
      <c r="G358">
        <v>1</v>
      </c>
      <c r="I358" t="s">
        <v>6352</v>
      </c>
    </row>
    <row r="359" spans="1:9" x14ac:dyDescent="0.25">
      <c r="A359">
        <v>475</v>
      </c>
      <c r="B359">
        <v>1896</v>
      </c>
      <c r="C359" t="s">
        <v>290</v>
      </c>
      <c r="D359" t="s">
        <v>12320</v>
      </c>
      <c r="F359" t="s">
        <v>324</v>
      </c>
      <c r="G359">
        <v>4</v>
      </c>
      <c r="H359" t="s">
        <v>336</v>
      </c>
      <c r="I359" t="s">
        <v>6563</v>
      </c>
    </row>
    <row r="360" spans="1:9" x14ac:dyDescent="0.25">
      <c r="A360">
        <v>476</v>
      </c>
      <c r="B360">
        <v>1896</v>
      </c>
      <c r="C360" t="s">
        <v>290</v>
      </c>
      <c r="D360" t="s">
        <v>638</v>
      </c>
      <c r="F360" t="s">
        <v>324</v>
      </c>
      <c r="G360">
        <v>1</v>
      </c>
      <c r="H360" t="s">
        <v>336</v>
      </c>
      <c r="I360" t="s">
        <v>6564</v>
      </c>
    </row>
    <row r="361" spans="1:9" x14ac:dyDescent="0.25">
      <c r="A361">
        <v>477</v>
      </c>
      <c r="B361">
        <v>1897</v>
      </c>
      <c r="C361" t="s">
        <v>416</v>
      </c>
      <c r="D361" t="s">
        <v>6583</v>
      </c>
      <c r="F361" t="s">
        <v>324</v>
      </c>
      <c r="G361">
        <v>1</v>
      </c>
      <c r="I361" t="s">
        <v>6584</v>
      </c>
    </row>
    <row r="362" spans="1:9" x14ac:dyDescent="0.25">
      <c r="A362">
        <v>486</v>
      </c>
      <c r="B362">
        <v>1912</v>
      </c>
      <c r="C362" t="s">
        <v>290</v>
      </c>
      <c r="D362" t="s">
        <v>335</v>
      </c>
      <c r="F362" t="s">
        <v>324</v>
      </c>
      <c r="G362">
        <v>4</v>
      </c>
      <c r="H362" t="s">
        <v>336</v>
      </c>
      <c r="I362" t="s">
        <v>462</v>
      </c>
    </row>
    <row r="363" spans="1:9" x14ac:dyDescent="0.25">
      <c r="A363">
        <v>492</v>
      </c>
      <c r="B363">
        <v>1920</v>
      </c>
      <c r="C363" t="s">
        <v>290</v>
      </c>
      <c r="D363" t="s">
        <v>326</v>
      </c>
      <c r="F363" t="s">
        <v>324</v>
      </c>
      <c r="G363">
        <v>2</v>
      </c>
      <c r="H363" t="s">
        <v>3444</v>
      </c>
      <c r="I363" t="s">
        <v>6841</v>
      </c>
    </row>
    <row r="364" spans="1:9" x14ac:dyDescent="0.25">
      <c r="A364">
        <v>494</v>
      </c>
      <c r="B364">
        <v>1920</v>
      </c>
      <c r="C364" t="s">
        <v>337</v>
      </c>
      <c r="D364" t="s">
        <v>6842</v>
      </c>
      <c r="F364" t="s">
        <v>324</v>
      </c>
      <c r="G364">
        <v>3</v>
      </c>
      <c r="I364" t="s">
        <v>6843</v>
      </c>
    </row>
    <row r="365" spans="1:9" x14ac:dyDescent="0.25">
      <c r="A365">
        <v>499</v>
      </c>
      <c r="B365">
        <v>1927</v>
      </c>
      <c r="C365" t="s">
        <v>416</v>
      </c>
      <c r="D365" t="s">
        <v>6931</v>
      </c>
      <c r="F365" t="s">
        <v>324</v>
      </c>
      <c r="G365">
        <v>1</v>
      </c>
      <c r="I365" t="s">
        <v>6932</v>
      </c>
    </row>
    <row r="366" spans="1:9" x14ac:dyDescent="0.25">
      <c r="A366">
        <v>500</v>
      </c>
      <c r="B366">
        <v>1928</v>
      </c>
      <c r="C366" t="s">
        <v>416</v>
      </c>
      <c r="D366" t="s">
        <v>2088</v>
      </c>
      <c r="F366" t="s">
        <v>324</v>
      </c>
      <c r="G366">
        <v>1</v>
      </c>
      <c r="I366" t="s">
        <v>6936</v>
      </c>
    </row>
    <row r="367" spans="1:9" x14ac:dyDescent="0.25">
      <c r="A367">
        <v>501</v>
      </c>
      <c r="B367">
        <v>1929</v>
      </c>
      <c r="C367" t="s">
        <v>290</v>
      </c>
      <c r="D367" t="s">
        <v>12320</v>
      </c>
      <c r="F367" t="s">
        <v>324</v>
      </c>
      <c r="G367">
        <v>3</v>
      </c>
      <c r="H367" t="s">
        <v>336</v>
      </c>
      <c r="I367" t="s">
        <v>6957</v>
      </c>
    </row>
    <row r="368" spans="1:9" x14ac:dyDescent="0.25">
      <c r="A368">
        <v>502</v>
      </c>
      <c r="B368">
        <v>1929</v>
      </c>
      <c r="C368" t="s">
        <v>290</v>
      </c>
      <c r="D368" t="s">
        <v>638</v>
      </c>
      <c r="F368" t="s">
        <v>324</v>
      </c>
      <c r="G368">
        <v>4</v>
      </c>
      <c r="H368" t="s">
        <v>336</v>
      </c>
      <c r="I368" t="s">
        <v>6958</v>
      </c>
    </row>
    <row r="369" spans="1:9" x14ac:dyDescent="0.25">
      <c r="A369">
        <v>507</v>
      </c>
      <c r="B369">
        <v>1937</v>
      </c>
      <c r="C369" t="s">
        <v>290</v>
      </c>
      <c r="D369" t="s">
        <v>638</v>
      </c>
      <c r="F369" t="s">
        <v>324</v>
      </c>
      <c r="G369">
        <v>3</v>
      </c>
      <c r="H369" t="s">
        <v>325</v>
      </c>
      <c r="I369" t="s">
        <v>7011</v>
      </c>
    </row>
    <row r="370" spans="1:9" x14ac:dyDescent="0.25">
      <c r="A370">
        <v>515</v>
      </c>
      <c r="B370">
        <v>1958</v>
      </c>
      <c r="C370" t="s">
        <v>416</v>
      </c>
      <c r="D370" t="s">
        <v>7166</v>
      </c>
      <c r="F370" t="s">
        <v>324</v>
      </c>
      <c r="G370">
        <v>1</v>
      </c>
      <c r="I370" t="s">
        <v>7167</v>
      </c>
    </row>
    <row r="371" spans="1:9" x14ac:dyDescent="0.25">
      <c r="A371">
        <v>533</v>
      </c>
      <c r="B371">
        <v>1983</v>
      </c>
      <c r="C371" t="s">
        <v>290</v>
      </c>
      <c r="D371" t="s">
        <v>638</v>
      </c>
      <c r="F371" t="s">
        <v>324</v>
      </c>
      <c r="G371">
        <v>2</v>
      </c>
      <c r="H371" t="s">
        <v>325</v>
      </c>
      <c r="I371" t="s">
        <v>7425</v>
      </c>
    </row>
    <row r="372" spans="1:9" x14ac:dyDescent="0.25">
      <c r="A372">
        <v>540</v>
      </c>
      <c r="B372">
        <v>1991</v>
      </c>
      <c r="C372" t="s">
        <v>290</v>
      </c>
      <c r="D372" t="s">
        <v>335</v>
      </c>
      <c r="F372" t="s">
        <v>324</v>
      </c>
      <c r="G372">
        <v>7</v>
      </c>
      <c r="H372" t="s">
        <v>336</v>
      </c>
      <c r="I372" t="s">
        <v>7511</v>
      </c>
    </row>
    <row r="373" spans="1:9" x14ac:dyDescent="0.25">
      <c r="A373">
        <v>551</v>
      </c>
      <c r="B373">
        <v>2021</v>
      </c>
      <c r="C373" t="s">
        <v>290</v>
      </c>
      <c r="D373" t="s">
        <v>638</v>
      </c>
      <c r="F373" t="s">
        <v>324</v>
      </c>
      <c r="G373">
        <v>1</v>
      </c>
      <c r="H373" t="s">
        <v>325</v>
      </c>
      <c r="I373" t="s">
        <v>7781</v>
      </c>
    </row>
    <row r="374" spans="1:9" x14ac:dyDescent="0.25">
      <c r="A374">
        <v>592</v>
      </c>
      <c r="B374">
        <v>2100</v>
      </c>
      <c r="C374" t="s">
        <v>290</v>
      </c>
      <c r="D374" t="s">
        <v>638</v>
      </c>
      <c r="F374" t="s">
        <v>324</v>
      </c>
      <c r="G374">
        <v>1</v>
      </c>
      <c r="H374" t="s">
        <v>325</v>
      </c>
      <c r="I374" t="s">
        <v>12746</v>
      </c>
    </row>
    <row r="375" spans="1:9" x14ac:dyDescent="0.25">
      <c r="A375">
        <v>620</v>
      </c>
      <c r="B375">
        <v>2105</v>
      </c>
      <c r="C375" t="s">
        <v>290</v>
      </c>
      <c r="D375" t="s">
        <v>12320</v>
      </c>
      <c r="F375" t="s">
        <v>324</v>
      </c>
      <c r="G375">
        <v>743</v>
      </c>
      <c r="I375" t="s">
        <v>13118</v>
      </c>
    </row>
    <row r="376" spans="1:9" x14ac:dyDescent="0.25">
      <c r="A376">
        <v>627</v>
      </c>
      <c r="B376">
        <v>2141</v>
      </c>
      <c r="C376" t="s">
        <v>290</v>
      </c>
      <c r="D376" t="s">
        <v>326</v>
      </c>
      <c r="F376" t="s">
        <v>324</v>
      </c>
      <c r="G376">
        <v>1</v>
      </c>
      <c r="H376" t="s">
        <v>325</v>
      </c>
      <c r="I376" t="s">
        <v>1536</v>
      </c>
    </row>
    <row r="377" spans="1:9" x14ac:dyDescent="0.25">
      <c r="A377">
        <v>161</v>
      </c>
      <c r="B377">
        <v>1549</v>
      </c>
      <c r="C377" t="s">
        <v>290</v>
      </c>
      <c r="D377" t="s">
        <v>326</v>
      </c>
      <c r="I377" t="s">
        <v>2048</v>
      </c>
    </row>
    <row r="378" spans="1:9" x14ac:dyDescent="0.25">
      <c r="A378">
        <v>183</v>
      </c>
      <c r="B378">
        <v>1573</v>
      </c>
      <c r="C378" t="s">
        <v>290</v>
      </c>
      <c r="D378" t="s">
        <v>335</v>
      </c>
      <c r="F378" t="s">
        <v>324</v>
      </c>
      <c r="H378" t="s">
        <v>336</v>
      </c>
      <c r="I378" t="s">
        <v>335</v>
      </c>
    </row>
    <row r="379" spans="1:9" x14ac:dyDescent="0.25">
      <c r="A379">
        <v>184</v>
      </c>
      <c r="B379">
        <v>1573</v>
      </c>
      <c r="C379" t="s">
        <v>290</v>
      </c>
      <c r="D379" t="s">
        <v>326</v>
      </c>
      <c r="F379" t="s">
        <v>324</v>
      </c>
      <c r="H379" t="s">
        <v>336</v>
      </c>
      <c r="I379" t="s">
        <v>326</v>
      </c>
    </row>
    <row r="380" spans="1:9" x14ac:dyDescent="0.25">
      <c r="A380">
        <v>187</v>
      </c>
      <c r="B380">
        <v>1578</v>
      </c>
      <c r="C380" t="s">
        <v>290</v>
      </c>
      <c r="D380" t="s">
        <v>2335</v>
      </c>
      <c r="H380" t="s">
        <v>445</v>
      </c>
      <c r="I380" t="s">
        <v>462</v>
      </c>
    </row>
    <row r="381" spans="1:9" x14ac:dyDescent="0.25">
      <c r="A381">
        <v>188</v>
      </c>
      <c r="B381">
        <v>1578</v>
      </c>
      <c r="D381" t="s">
        <v>2336</v>
      </c>
      <c r="H381" t="s">
        <v>445</v>
      </c>
      <c r="I381" t="s">
        <v>2337</v>
      </c>
    </row>
    <row r="382" spans="1:9" x14ac:dyDescent="0.25">
      <c r="A382">
        <v>190</v>
      </c>
      <c r="B382">
        <v>1581</v>
      </c>
      <c r="C382" t="s">
        <v>290</v>
      </c>
      <c r="D382" t="s">
        <v>12320</v>
      </c>
      <c r="H382" t="s">
        <v>445</v>
      </c>
      <c r="I382" t="s">
        <v>2371</v>
      </c>
    </row>
    <row r="383" spans="1:9" x14ac:dyDescent="0.25">
      <c r="A383">
        <v>191</v>
      </c>
      <c r="B383">
        <v>1581</v>
      </c>
      <c r="C383" t="s">
        <v>290</v>
      </c>
      <c r="D383" t="s">
        <v>326</v>
      </c>
      <c r="H383" t="s">
        <v>445</v>
      </c>
      <c r="I383" t="s">
        <v>2372</v>
      </c>
    </row>
    <row r="384" spans="1:9" x14ac:dyDescent="0.25">
      <c r="A384">
        <v>212</v>
      </c>
      <c r="B384">
        <v>1551</v>
      </c>
      <c r="C384" t="s">
        <v>394</v>
      </c>
      <c r="D384" t="s">
        <v>727</v>
      </c>
      <c r="I384" t="s">
        <v>3243</v>
      </c>
    </row>
    <row r="385" spans="1:9" x14ac:dyDescent="0.25">
      <c r="A385">
        <v>226</v>
      </c>
      <c r="B385">
        <v>1616</v>
      </c>
      <c r="C385" t="s">
        <v>290</v>
      </c>
      <c r="D385" t="s">
        <v>638</v>
      </c>
      <c r="I385" t="s">
        <v>574</v>
      </c>
    </row>
    <row r="386" spans="1:9" x14ac:dyDescent="0.25">
      <c r="A386">
        <v>227</v>
      </c>
      <c r="B386">
        <v>1616</v>
      </c>
      <c r="C386" t="s">
        <v>290</v>
      </c>
      <c r="D386" t="s">
        <v>323</v>
      </c>
      <c r="I386" t="s">
        <v>323</v>
      </c>
    </row>
    <row r="387" spans="1:9" x14ac:dyDescent="0.25">
      <c r="A387">
        <v>257</v>
      </c>
      <c r="B387">
        <v>1644</v>
      </c>
      <c r="C387" t="s">
        <v>337</v>
      </c>
      <c r="D387" t="s">
        <v>1671</v>
      </c>
      <c r="I387" t="s">
        <v>3699</v>
      </c>
    </row>
    <row r="388" spans="1:9" x14ac:dyDescent="0.25">
      <c r="A388">
        <v>258</v>
      </c>
      <c r="B388">
        <v>1644</v>
      </c>
      <c r="C388" t="s">
        <v>290</v>
      </c>
      <c r="D388" t="s">
        <v>2467</v>
      </c>
      <c r="H388" t="s">
        <v>3444</v>
      </c>
      <c r="I388" t="s">
        <v>12323</v>
      </c>
    </row>
    <row r="389" spans="1:9" x14ac:dyDescent="0.25">
      <c r="A389">
        <v>263</v>
      </c>
      <c r="B389">
        <v>1658</v>
      </c>
      <c r="C389" t="s">
        <v>290</v>
      </c>
      <c r="D389" t="s">
        <v>3536</v>
      </c>
      <c r="H389" t="s">
        <v>325</v>
      </c>
      <c r="I389" t="s">
        <v>1254</v>
      </c>
    </row>
    <row r="390" spans="1:9" x14ac:dyDescent="0.25">
      <c r="A390">
        <v>274</v>
      </c>
      <c r="B390">
        <v>1670</v>
      </c>
      <c r="C390" t="s">
        <v>394</v>
      </c>
      <c r="D390" t="s">
        <v>2280</v>
      </c>
      <c r="I390" t="s">
        <v>3973</v>
      </c>
    </row>
    <row r="391" spans="1:9" x14ac:dyDescent="0.25">
      <c r="A391">
        <v>275</v>
      </c>
      <c r="B391">
        <v>1672</v>
      </c>
      <c r="C391" t="s">
        <v>337</v>
      </c>
      <c r="D391" t="s">
        <v>7922</v>
      </c>
      <c r="F391" t="s">
        <v>324</v>
      </c>
      <c r="I391" t="s">
        <v>4046</v>
      </c>
    </row>
    <row r="392" spans="1:9" x14ac:dyDescent="0.25">
      <c r="A392">
        <v>280</v>
      </c>
      <c r="B392">
        <v>1676</v>
      </c>
      <c r="C392" t="s">
        <v>290</v>
      </c>
      <c r="D392" t="s">
        <v>4074</v>
      </c>
      <c r="H392" t="s">
        <v>325</v>
      </c>
      <c r="I392" t="s">
        <v>4075</v>
      </c>
    </row>
    <row r="393" spans="1:9" x14ac:dyDescent="0.25">
      <c r="A393">
        <v>281</v>
      </c>
      <c r="B393">
        <v>1676</v>
      </c>
      <c r="D393" t="s">
        <v>2467</v>
      </c>
      <c r="H393" t="s">
        <v>336</v>
      </c>
      <c r="I393" t="s">
        <v>4076</v>
      </c>
    </row>
    <row r="394" spans="1:9" x14ac:dyDescent="0.25">
      <c r="A394">
        <v>282</v>
      </c>
      <c r="B394">
        <v>1677</v>
      </c>
      <c r="C394" t="s">
        <v>337</v>
      </c>
      <c r="D394" t="s">
        <v>338</v>
      </c>
      <c r="I394" t="s">
        <v>4090</v>
      </c>
    </row>
    <row r="395" spans="1:9" x14ac:dyDescent="0.25">
      <c r="A395">
        <v>290</v>
      </c>
      <c r="B395">
        <v>1684</v>
      </c>
      <c r="C395" t="s">
        <v>290</v>
      </c>
      <c r="D395" t="s">
        <v>1671</v>
      </c>
      <c r="H395" t="s">
        <v>325</v>
      </c>
      <c r="I395" t="s">
        <v>4150</v>
      </c>
    </row>
    <row r="396" spans="1:9" x14ac:dyDescent="0.25">
      <c r="A396">
        <v>291</v>
      </c>
      <c r="B396">
        <v>1685</v>
      </c>
      <c r="C396" t="s">
        <v>290</v>
      </c>
      <c r="D396" t="s">
        <v>4177</v>
      </c>
      <c r="I396" t="s">
        <v>4177</v>
      </c>
    </row>
    <row r="397" spans="1:9" x14ac:dyDescent="0.25">
      <c r="A397">
        <v>300</v>
      </c>
      <c r="B397">
        <v>1695</v>
      </c>
      <c r="C397" t="s">
        <v>290</v>
      </c>
      <c r="D397" t="s">
        <v>701</v>
      </c>
      <c r="H397" t="s">
        <v>325</v>
      </c>
      <c r="I397" t="s">
        <v>4287</v>
      </c>
    </row>
    <row r="398" spans="1:9" x14ac:dyDescent="0.25">
      <c r="A398">
        <v>304</v>
      </c>
      <c r="B398">
        <v>1697</v>
      </c>
      <c r="C398" t="s">
        <v>290</v>
      </c>
      <c r="D398" t="s">
        <v>12320</v>
      </c>
      <c r="H398" t="s">
        <v>336</v>
      </c>
      <c r="I398" t="s">
        <v>4319</v>
      </c>
    </row>
    <row r="399" spans="1:9" x14ac:dyDescent="0.25">
      <c r="A399">
        <v>305</v>
      </c>
      <c r="B399">
        <v>1697</v>
      </c>
      <c r="C399" t="s">
        <v>290</v>
      </c>
      <c r="D399" t="s">
        <v>638</v>
      </c>
      <c r="H399" t="s">
        <v>325</v>
      </c>
      <c r="I399" t="s">
        <v>4320</v>
      </c>
    </row>
    <row r="400" spans="1:9" x14ac:dyDescent="0.25">
      <c r="A400">
        <v>309</v>
      </c>
      <c r="B400">
        <v>1701</v>
      </c>
      <c r="C400" t="s">
        <v>290</v>
      </c>
      <c r="D400" t="s">
        <v>1671</v>
      </c>
      <c r="I400" t="s">
        <v>4370</v>
      </c>
    </row>
    <row r="401" spans="1:9" x14ac:dyDescent="0.25">
      <c r="A401">
        <v>312</v>
      </c>
      <c r="B401">
        <v>1703</v>
      </c>
      <c r="C401" t="s">
        <v>290</v>
      </c>
      <c r="D401" t="s">
        <v>746</v>
      </c>
      <c r="H401" t="s">
        <v>325</v>
      </c>
      <c r="I401" t="s">
        <v>4389</v>
      </c>
    </row>
    <row r="402" spans="1:9" x14ac:dyDescent="0.25">
      <c r="A402">
        <v>321</v>
      </c>
      <c r="B402">
        <v>1711</v>
      </c>
      <c r="C402" t="s">
        <v>290</v>
      </c>
      <c r="D402" t="s">
        <v>701</v>
      </c>
      <c r="H402" t="s">
        <v>325</v>
      </c>
      <c r="I402" t="s">
        <v>4486</v>
      </c>
    </row>
    <row r="403" spans="1:9" x14ac:dyDescent="0.25">
      <c r="A403">
        <v>326</v>
      </c>
      <c r="B403">
        <v>1713</v>
      </c>
      <c r="C403" t="s">
        <v>290</v>
      </c>
      <c r="D403" t="s">
        <v>2467</v>
      </c>
      <c r="H403" t="s">
        <v>325</v>
      </c>
      <c r="I403" t="s">
        <v>12323</v>
      </c>
    </row>
    <row r="404" spans="1:9" x14ac:dyDescent="0.25">
      <c r="A404">
        <v>340</v>
      </c>
      <c r="B404">
        <v>1739</v>
      </c>
      <c r="C404" t="s">
        <v>290</v>
      </c>
      <c r="D404" t="s">
        <v>1671</v>
      </c>
      <c r="F404" t="s">
        <v>324</v>
      </c>
      <c r="I404" t="s">
        <v>326</v>
      </c>
    </row>
    <row r="405" spans="1:9" x14ac:dyDescent="0.25">
      <c r="A405">
        <v>341</v>
      </c>
      <c r="B405">
        <v>1739</v>
      </c>
      <c r="C405" t="s">
        <v>394</v>
      </c>
      <c r="D405" t="s">
        <v>1671</v>
      </c>
      <c r="F405" t="s">
        <v>395</v>
      </c>
      <c r="I405" t="s">
        <v>727</v>
      </c>
    </row>
    <row r="406" spans="1:9" x14ac:dyDescent="0.25">
      <c r="A406">
        <v>359</v>
      </c>
      <c r="B406">
        <v>1759</v>
      </c>
      <c r="C406" t="s">
        <v>290</v>
      </c>
      <c r="D406" t="s">
        <v>1671</v>
      </c>
      <c r="I406" t="s">
        <v>326</v>
      </c>
    </row>
    <row r="407" spans="1:9" x14ac:dyDescent="0.25">
      <c r="A407">
        <v>383</v>
      </c>
      <c r="B407">
        <v>1788</v>
      </c>
      <c r="C407" t="s">
        <v>290</v>
      </c>
      <c r="D407" t="s">
        <v>701</v>
      </c>
      <c r="H407" t="s">
        <v>336</v>
      </c>
      <c r="I407" t="s">
        <v>462</v>
      </c>
    </row>
    <row r="408" spans="1:9" x14ac:dyDescent="0.25">
      <c r="A408">
        <v>384</v>
      </c>
      <c r="B408">
        <v>1788</v>
      </c>
      <c r="C408" t="s">
        <v>290</v>
      </c>
      <c r="D408" t="s">
        <v>5328</v>
      </c>
      <c r="H408" t="s">
        <v>336</v>
      </c>
      <c r="I408" t="s">
        <v>1254</v>
      </c>
    </row>
    <row r="409" spans="1:9" x14ac:dyDescent="0.25">
      <c r="A409">
        <v>385</v>
      </c>
      <c r="B409">
        <v>1788</v>
      </c>
      <c r="C409" t="s">
        <v>290</v>
      </c>
      <c r="D409" t="s">
        <v>1671</v>
      </c>
      <c r="H409" t="s">
        <v>336</v>
      </c>
      <c r="I409" t="s">
        <v>5329</v>
      </c>
    </row>
    <row r="410" spans="1:9" x14ac:dyDescent="0.25">
      <c r="A410">
        <v>59</v>
      </c>
      <c r="B410">
        <v>1430</v>
      </c>
      <c r="C410" t="s">
        <v>337</v>
      </c>
      <c r="D410" t="s">
        <v>505</v>
      </c>
      <c r="I410" t="s">
        <v>506</v>
      </c>
    </row>
    <row r="411" spans="1:9" x14ac:dyDescent="0.25">
      <c r="A411">
        <v>60</v>
      </c>
      <c r="B411">
        <v>1430</v>
      </c>
      <c r="C411" t="s">
        <v>337</v>
      </c>
      <c r="D411" t="s">
        <v>507</v>
      </c>
      <c r="I411" t="s">
        <v>508</v>
      </c>
    </row>
    <row r="412" spans="1:9" x14ac:dyDescent="0.25">
      <c r="A412">
        <v>61</v>
      </c>
      <c r="B412">
        <v>1430</v>
      </c>
      <c r="C412" t="s">
        <v>337</v>
      </c>
      <c r="D412" t="s">
        <v>509</v>
      </c>
      <c r="I412" t="s">
        <v>510</v>
      </c>
    </row>
    <row r="413" spans="1:9" x14ac:dyDescent="0.25">
      <c r="A413">
        <v>68</v>
      </c>
      <c r="B413">
        <v>1437</v>
      </c>
      <c r="C413" t="s">
        <v>337</v>
      </c>
      <c r="D413" t="s">
        <v>589</v>
      </c>
      <c r="I413" t="s">
        <v>590</v>
      </c>
    </row>
    <row r="414" spans="1:9" x14ac:dyDescent="0.25">
      <c r="A414">
        <v>69</v>
      </c>
      <c r="B414">
        <v>1437</v>
      </c>
      <c r="C414" t="s">
        <v>416</v>
      </c>
      <c r="D414" t="s">
        <v>591</v>
      </c>
      <c r="I414" t="s">
        <v>592</v>
      </c>
    </row>
    <row r="415" spans="1:9" x14ac:dyDescent="0.25">
      <c r="A415">
        <v>70</v>
      </c>
      <c r="B415">
        <v>1437</v>
      </c>
      <c r="C415" t="s">
        <v>416</v>
      </c>
      <c r="D415" t="s">
        <v>572</v>
      </c>
      <c r="I415" t="s">
        <v>7744</v>
      </c>
    </row>
    <row r="416" spans="1:9" x14ac:dyDescent="0.25">
      <c r="A416">
        <v>85</v>
      </c>
      <c r="B416">
        <v>1452</v>
      </c>
      <c r="C416" t="s">
        <v>337</v>
      </c>
      <c r="D416" t="s">
        <v>746</v>
      </c>
      <c r="F416" t="s">
        <v>324</v>
      </c>
      <c r="I416" t="s">
        <v>747</v>
      </c>
    </row>
    <row r="417" spans="1:9" x14ac:dyDescent="0.25">
      <c r="A417">
        <v>119</v>
      </c>
      <c r="B417">
        <v>1488</v>
      </c>
      <c r="C417" t="s">
        <v>337</v>
      </c>
      <c r="D417" t="s">
        <v>1491</v>
      </c>
      <c r="F417" t="s">
        <v>324</v>
      </c>
      <c r="I417" t="s">
        <v>1492</v>
      </c>
    </row>
    <row r="418" spans="1:9" x14ac:dyDescent="0.25">
      <c r="A418">
        <v>137</v>
      </c>
      <c r="B418">
        <v>1511</v>
      </c>
      <c r="C418" t="s">
        <v>416</v>
      </c>
      <c r="D418" t="s">
        <v>1671</v>
      </c>
      <c r="I418" t="s">
        <v>1676</v>
      </c>
    </row>
    <row r="419" spans="1:9" x14ac:dyDescent="0.25">
      <c r="A419">
        <v>474</v>
      </c>
      <c r="B419">
        <v>1894</v>
      </c>
      <c r="C419" t="s">
        <v>337</v>
      </c>
      <c r="D419" t="s">
        <v>3536</v>
      </c>
      <c r="F419" t="s">
        <v>324</v>
      </c>
      <c r="I419" t="s">
        <v>6550</v>
      </c>
    </row>
    <row r="420" spans="1:9" x14ac:dyDescent="0.25">
      <c r="A420">
        <v>480</v>
      </c>
      <c r="B420">
        <v>1902</v>
      </c>
      <c r="C420" t="s">
        <v>290</v>
      </c>
      <c r="D420" t="s">
        <v>326</v>
      </c>
      <c r="I420" t="s">
        <v>12323</v>
      </c>
    </row>
    <row r="421" spans="1:9" x14ac:dyDescent="0.25">
      <c r="A421">
        <v>490</v>
      </c>
      <c r="B421">
        <v>1915</v>
      </c>
      <c r="C421" t="s">
        <v>337</v>
      </c>
      <c r="D421" t="s">
        <v>7922</v>
      </c>
      <c r="I421" t="s">
        <v>6797</v>
      </c>
    </row>
    <row r="422" spans="1:9" x14ac:dyDescent="0.25">
      <c r="A422">
        <v>496</v>
      </c>
      <c r="B422">
        <v>1921</v>
      </c>
      <c r="C422" t="s">
        <v>290</v>
      </c>
      <c r="D422" t="s">
        <v>3536</v>
      </c>
      <c r="I422" t="s">
        <v>1254</v>
      </c>
    </row>
    <row r="423" spans="1:9" x14ac:dyDescent="0.25">
      <c r="A423">
        <v>503</v>
      </c>
      <c r="B423">
        <v>1930</v>
      </c>
      <c r="C423" t="s">
        <v>290</v>
      </c>
      <c r="D423" t="s">
        <v>3536</v>
      </c>
      <c r="H423" t="s">
        <v>336</v>
      </c>
      <c r="I423" t="s">
        <v>335</v>
      </c>
    </row>
    <row r="424" spans="1:9" x14ac:dyDescent="0.25">
      <c r="A424">
        <v>521</v>
      </c>
      <c r="B424">
        <v>1873</v>
      </c>
      <c r="C424" t="s">
        <v>290</v>
      </c>
      <c r="D424" t="s">
        <v>326</v>
      </c>
      <c r="H424" t="s">
        <v>336</v>
      </c>
      <c r="I424" t="s">
        <v>12323</v>
      </c>
    </row>
    <row r="425" spans="1:9" x14ac:dyDescent="0.25">
      <c r="A425">
        <v>548</v>
      </c>
      <c r="B425">
        <v>2011</v>
      </c>
      <c r="C425" t="s">
        <v>290</v>
      </c>
      <c r="D425" t="s">
        <v>3536</v>
      </c>
      <c r="F425" t="s">
        <v>324</v>
      </c>
      <c r="H425" t="s">
        <v>325</v>
      </c>
      <c r="I425" t="s">
        <v>7700</v>
      </c>
    </row>
    <row r="426" spans="1:9" x14ac:dyDescent="0.25">
      <c r="A426">
        <v>554</v>
      </c>
      <c r="B426">
        <v>2031</v>
      </c>
      <c r="C426" t="s">
        <v>290</v>
      </c>
      <c r="D426" t="s">
        <v>1671</v>
      </c>
      <c r="I426" t="s">
        <v>326</v>
      </c>
    </row>
    <row r="427" spans="1:9" x14ac:dyDescent="0.25">
      <c r="A427">
        <v>555</v>
      </c>
      <c r="B427">
        <v>2031</v>
      </c>
      <c r="C427" t="s">
        <v>416</v>
      </c>
      <c r="D427" t="s">
        <v>3536</v>
      </c>
      <c r="I427" t="s">
        <v>2088</v>
      </c>
    </row>
    <row r="428" spans="1:9" x14ac:dyDescent="0.25">
      <c r="A428">
        <v>556</v>
      </c>
      <c r="B428">
        <v>2033</v>
      </c>
      <c r="C428" t="s">
        <v>290</v>
      </c>
      <c r="D428" t="s">
        <v>1535</v>
      </c>
      <c r="H428" t="s">
        <v>445</v>
      </c>
      <c r="I428" t="s">
        <v>7905</v>
      </c>
    </row>
    <row r="429" spans="1:9" x14ac:dyDescent="0.25">
      <c r="A429">
        <v>557</v>
      </c>
      <c r="B429">
        <v>2033</v>
      </c>
      <c r="C429" t="s">
        <v>290</v>
      </c>
      <c r="D429" t="s">
        <v>638</v>
      </c>
      <c r="H429" t="s">
        <v>325</v>
      </c>
      <c r="I429" t="s">
        <v>7906</v>
      </c>
    </row>
    <row r="430" spans="1:9" x14ac:dyDescent="0.25">
      <c r="A430">
        <v>558</v>
      </c>
      <c r="B430">
        <v>2033</v>
      </c>
      <c r="C430" t="s">
        <v>290</v>
      </c>
      <c r="D430" t="s">
        <v>12320</v>
      </c>
      <c r="H430" t="s">
        <v>445</v>
      </c>
      <c r="I430" t="s">
        <v>7907</v>
      </c>
    </row>
    <row r="431" spans="1:9" x14ac:dyDescent="0.25">
      <c r="A431">
        <v>560</v>
      </c>
      <c r="B431">
        <v>2041</v>
      </c>
      <c r="C431" t="s">
        <v>416</v>
      </c>
      <c r="D431" t="s">
        <v>700</v>
      </c>
      <c r="I431" t="s">
        <v>7988</v>
      </c>
    </row>
    <row r="432" spans="1:9" x14ac:dyDescent="0.25">
      <c r="A432">
        <v>561</v>
      </c>
      <c r="B432">
        <v>2041</v>
      </c>
      <c r="C432" t="s">
        <v>416</v>
      </c>
      <c r="D432" t="s">
        <v>5556</v>
      </c>
      <c r="I432" t="s">
        <v>7989</v>
      </c>
    </row>
    <row r="433" spans="1:9" x14ac:dyDescent="0.25">
      <c r="A433">
        <v>562</v>
      </c>
      <c r="B433">
        <v>2041</v>
      </c>
      <c r="C433" t="s">
        <v>416</v>
      </c>
      <c r="D433" t="s">
        <v>1671</v>
      </c>
      <c r="I433" t="s">
        <v>7990</v>
      </c>
    </row>
    <row r="434" spans="1:9" x14ac:dyDescent="0.25">
      <c r="A434">
        <v>565</v>
      </c>
      <c r="B434">
        <v>2048</v>
      </c>
      <c r="C434" t="s">
        <v>290</v>
      </c>
      <c r="D434" t="s">
        <v>326</v>
      </c>
      <c r="H434" t="s">
        <v>325</v>
      </c>
      <c r="I434" t="s">
        <v>4658</v>
      </c>
    </row>
    <row r="435" spans="1:9" x14ac:dyDescent="0.25">
      <c r="A435">
        <v>566</v>
      </c>
      <c r="B435">
        <v>2049</v>
      </c>
      <c r="C435" t="s">
        <v>290</v>
      </c>
      <c r="D435" t="s">
        <v>1671</v>
      </c>
      <c r="I435" t="s">
        <v>326</v>
      </c>
    </row>
    <row r="436" spans="1:9" x14ac:dyDescent="0.25">
      <c r="A436">
        <v>567</v>
      </c>
      <c r="B436">
        <v>2050</v>
      </c>
      <c r="C436" t="s">
        <v>290</v>
      </c>
      <c r="D436" t="s">
        <v>326</v>
      </c>
      <c r="H436" t="s">
        <v>325</v>
      </c>
      <c r="I436" t="s">
        <v>4658</v>
      </c>
    </row>
    <row r="437" spans="1:9" x14ac:dyDescent="0.25">
      <c r="A437">
        <v>593</v>
      </c>
      <c r="B437">
        <v>2101</v>
      </c>
      <c r="C437" t="s">
        <v>290</v>
      </c>
      <c r="D437" t="s">
        <v>1671</v>
      </c>
      <c r="H437" t="s">
        <v>3444</v>
      </c>
      <c r="I437" t="s">
        <v>638</v>
      </c>
    </row>
    <row r="438" spans="1:9" x14ac:dyDescent="0.25">
      <c r="A438">
        <v>602</v>
      </c>
      <c r="B438">
        <v>2114</v>
      </c>
      <c r="C438" t="s">
        <v>290</v>
      </c>
      <c r="D438" t="s">
        <v>335</v>
      </c>
      <c r="H438" t="s">
        <v>336</v>
      </c>
      <c r="I438" t="s">
        <v>12944</v>
      </c>
    </row>
    <row r="439" spans="1:9" x14ac:dyDescent="0.25">
      <c r="A439">
        <v>603</v>
      </c>
      <c r="B439">
        <v>2114</v>
      </c>
      <c r="C439" t="s">
        <v>290</v>
      </c>
      <c r="D439" t="s">
        <v>326</v>
      </c>
      <c r="H439" t="s">
        <v>336</v>
      </c>
      <c r="I439" t="s">
        <v>12945</v>
      </c>
    </row>
    <row r="440" spans="1:9" x14ac:dyDescent="0.25">
      <c r="A440">
        <v>604</v>
      </c>
      <c r="B440">
        <v>2114</v>
      </c>
      <c r="C440" t="s">
        <v>290</v>
      </c>
      <c r="D440" t="s">
        <v>326</v>
      </c>
      <c r="H440" t="s">
        <v>325</v>
      </c>
      <c r="I440" t="s">
        <v>1536</v>
      </c>
    </row>
    <row r="441" spans="1:9" x14ac:dyDescent="0.25">
      <c r="A441">
        <v>606</v>
      </c>
      <c r="B441">
        <v>2117</v>
      </c>
      <c r="C441" t="s">
        <v>290</v>
      </c>
      <c r="D441" t="s">
        <v>1535</v>
      </c>
      <c r="H441" t="s">
        <v>4862</v>
      </c>
      <c r="I441" t="s">
        <v>12946</v>
      </c>
    </row>
    <row r="442" spans="1:9" x14ac:dyDescent="0.25">
      <c r="A442">
        <v>607</v>
      </c>
      <c r="B442">
        <v>2117</v>
      </c>
      <c r="C442" t="s">
        <v>290</v>
      </c>
      <c r="D442" t="s">
        <v>12947</v>
      </c>
      <c r="H442" t="s">
        <v>4862</v>
      </c>
      <c r="I442" t="s">
        <v>12948</v>
      </c>
    </row>
    <row r="443" spans="1:9" x14ac:dyDescent="0.25">
      <c r="A443">
        <v>608</v>
      </c>
      <c r="B443">
        <v>2117</v>
      </c>
      <c r="C443" t="s">
        <v>290</v>
      </c>
      <c r="D443" t="s">
        <v>326</v>
      </c>
      <c r="H443" t="s">
        <v>325</v>
      </c>
      <c r="I443" t="s">
        <v>12949</v>
      </c>
    </row>
    <row r="444" spans="1:9" x14ac:dyDescent="0.25">
      <c r="A444">
        <v>225</v>
      </c>
      <c r="B444">
        <v>1615</v>
      </c>
      <c r="C444" t="s">
        <v>394</v>
      </c>
      <c r="F444" t="s">
        <v>395</v>
      </c>
      <c r="I444" t="s">
        <v>3371</v>
      </c>
    </row>
    <row r="445" spans="1:9" x14ac:dyDescent="0.25">
      <c r="A445">
        <v>342</v>
      </c>
      <c r="B445">
        <v>1740</v>
      </c>
      <c r="C445" t="s">
        <v>290</v>
      </c>
      <c r="F445" t="s">
        <v>3536</v>
      </c>
      <c r="I445" t="s">
        <v>462</v>
      </c>
    </row>
    <row r="446" spans="1:9" x14ac:dyDescent="0.25">
      <c r="A446">
        <v>343</v>
      </c>
      <c r="B446">
        <v>1740</v>
      </c>
      <c r="C446" t="s">
        <v>290</v>
      </c>
      <c r="F446" t="s">
        <v>3536</v>
      </c>
      <c r="I446" t="s">
        <v>501</v>
      </c>
    </row>
    <row r="447" spans="1:9" x14ac:dyDescent="0.25">
      <c r="A447">
        <v>482</v>
      </c>
      <c r="B447">
        <v>1904</v>
      </c>
      <c r="C447" t="s">
        <v>290</v>
      </c>
      <c r="F447" t="s">
        <v>324</v>
      </c>
      <c r="H447" t="s">
        <v>325</v>
      </c>
      <c r="I447" t="s">
        <v>6679</v>
      </c>
    </row>
    <row r="448" spans="1:9" x14ac:dyDescent="0.25">
      <c r="A448">
        <v>483</v>
      </c>
      <c r="B448">
        <v>1907</v>
      </c>
      <c r="C448" t="s">
        <v>394</v>
      </c>
      <c r="F448" t="s">
        <v>324</v>
      </c>
      <c r="I448" t="s">
        <v>727</v>
      </c>
    </row>
    <row r="449" spans="1:9" x14ac:dyDescent="0.25">
      <c r="A449">
        <v>546</v>
      </c>
      <c r="B449">
        <v>2009</v>
      </c>
      <c r="C449" t="s">
        <v>416</v>
      </c>
      <c r="F449" t="s">
        <v>324</v>
      </c>
      <c r="I449" t="s">
        <v>2088</v>
      </c>
    </row>
    <row r="450" spans="1:9" x14ac:dyDescent="0.25">
      <c r="A450">
        <v>547</v>
      </c>
      <c r="B450">
        <v>2012</v>
      </c>
      <c r="C450" t="s">
        <v>416</v>
      </c>
      <c r="F450" t="s">
        <v>324</v>
      </c>
      <c r="I450" t="s">
        <v>7695</v>
      </c>
    </row>
    <row r="451" spans="1:9" x14ac:dyDescent="0.25">
      <c r="A451">
        <v>597</v>
      </c>
      <c r="B451">
        <v>2106</v>
      </c>
      <c r="C451" t="s">
        <v>290</v>
      </c>
      <c r="F451" t="s">
        <v>324</v>
      </c>
      <c r="H451" t="s">
        <v>336</v>
      </c>
      <c r="I451" t="s">
        <v>12782</v>
      </c>
    </row>
    <row r="452" spans="1:9" x14ac:dyDescent="0.25">
      <c r="A452">
        <v>228</v>
      </c>
      <c r="B452">
        <v>1617</v>
      </c>
      <c r="C452" t="s">
        <v>290</v>
      </c>
      <c r="H452" t="s">
        <v>445</v>
      </c>
      <c r="I452" t="s">
        <v>3392</v>
      </c>
    </row>
    <row r="453" spans="1:9" x14ac:dyDescent="0.25">
      <c r="A453">
        <v>247</v>
      </c>
      <c r="B453">
        <v>1638</v>
      </c>
      <c r="C453" t="s">
        <v>290</v>
      </c>
      <c r="H453" t="s">
        <v>336</v>
      </c>
      <c r="I453" t="s">
        <v>335</v>
      </c>
    </row>
    <row r="454" spans="1:9" x14ac:dyDescent="0.25">
      <c r="A454">
        <v>322</v>
      </c>
      <c r="B454">
        <v>1711</v>
      </c>
      <c r="H454" t="s">
        <v>325</v>
      </c>
      <c r="I454" t="s">
        <v>4487</v>
      </c>
    </row>
    <row r="455" spans="1:9" x14ac:dyDescent="0.25">
      <c r="A455">
        <v>366</v>
      </c>
      <c r="B455">
        <v>1775</v>
      </c>
      <c r="C455" t="s">
        <v>290</v>
      </c>
      <c r="H455" t="s">
        <v>325</v>
      </c>
      <c r="I455" t="s">
        <v>1885</v>
      </c>
    </row>
    <row r="456" spans="1:9" x14ac:dyDescent="0.25">
      <c r="A456">
        <v>373</v>
      </c>
      <c r="B456">
        <v>1780</v>
      </c>
      <c r="C456" t="s">
        <v>290</v>
      </c>
      <c r="H456" t="s">
        <v>336</v>
      </c>
      <c r="I456" t="s">
        <v>5251</v>
      </c>
    </row>
    <row r="457" spans="1:9" x14ac:dyDescent="0.25">
      <c r="A457">
        <v>387</v>
      </c>
      <c r="B457">
        <v>1794</v>
      </c>
      <c r="C457" t="s">
        <v>290</v>
      </c>
      <c r="H457" t="s">
        <v>325</v>
      </c>
      <c r="I457" t="s">
        <v>5395</v>
      </c>
    </row>
    <row r="458" spans="1:9" x14ac:dyDescent="0.25">
      <c r="A458">
        <v>388</v>
      </c>
      <c r="B458">
        <v>1794</v>
      </c>
      <c r="C458" t="s">
        <v>290</v>
      </c>
      <c r="H458" t="s">
        <v>336</v>
      </c>
      <c r="I458" t="s">
        <v>5396</v>
      </c>
    </row>
    <row r="459" spans="1:9" x14ac:dyDescent="0.25">
      <c r="A459">
        <v>396</v>
      </c>
      <c r="B459">
        <v>1800</v>
      </c>
      <c r="C459" t="s">
        <v>290</v>
      </c>
      <c r="H459" t="s">
        <v>325</v>
      </c>
      <c r="I459" t="s">
        <v>5460</v>
      </c>
    </row>
    <row r="460" spans="1:9" x14ac:dyDescent="0.25">
      <c r="A460">
        <v>417</v>
      </c>
      <c r="B460">
        <v>1827</v>
      </c>
      <c r="C460" t="s">
        <v>290</v>
      </c>
      <c r="H460" t="s">
        <v>325</v>
      </c>
      <c r="I460" t="s">
        <v>4320</v>
      </c>
    </row>
    <row r="461" spans="1:9" x14ac:dyDescent="0.25">
      <c r="A461">
        <v>424</v>
      </c>
      <c r="B461">
        <v>1832</v>
      </c>
      <c r="C461" t="s">
        <v>290</v>
      </c>
      <c r="H461" t="s">
        <v>325</v>
      </c>
      <c r="I461" t="s">
        <v>5767</v>
      </c>
    </row>
    <row r="462" spans="1:9" x14ac:dyDescent="0.25">
      <c r="A462">
        <v>39</v>
      </c>
      <c r="B462">
        <v>1409</v>
      </c>
      <c r="C462" t="s">
        <v>290</v>
      </c>
      <c r="H462" t="s">
        <v>291</v>
      </c>
      <c r="I462" t="s">
        <v>292</v>
      </c>
    </row>
    <row r="463" spans="1:9" x14ac:dyDescent="0.25">
      <c r="A463">
        <v>67</v>
      </c>
      <c r="B463">
        <v>1436</v>
      </c>
      <c r="C463" t="s">
        <v>290</v>
      </c>
      <c r="H463" t="s">
        <v>325</v>
      </c>
      <c r="I463" t="s">
        <v>574</v>
      </c>
    </row>
    <row r="464" spans="1:9" x14ac:dyDescent="0.25">
      <c r="A464">
        <v>71</v>
      </c>
      <c r="B464">
        <v>1438</v>
      </c>
      <c r="C464" t="s">
        <v>290</v>
      </c>
      <c r="H464" t="s">
        <v>325</v>
      </c>
      <c r="I464" t="s">
        <v>603</v>
      </c>
    </row>
    <row r="465" spans="1:9" x14ac:dyDescent="0.25">
      <c r="A465">
        <v>74</v>
      </c>
      <c r="B465">
        <v>1441</v>
      </c>
      <c r="C465" t="s">
        <v>290</v>
      </c>
      <c r="H465" t="s">
        <v>445</v>
      </c>
      <c r="I465" t="s">
        <v>629</v>
      </c>
    </row>
    <row r="466" spans="1:9" x14ac:dyDescent="0.25">
      <c r="A466">
        <v>108</v>
      </c>
      <c r="B466">
        <v>1477</v>
      </c>
      <c r="C466" t="s">
        <v>290</v>
      </c>
      <c r="H466" t="s">
        <v>336</v>
      </c>
      <c r="I466" t="s">
        <v>1407</v>
      </c>
    </row>
    <row r="467" spans="1:9" x14ac:dyDescent="0.25">
      <c r="A467">
        <v>109</v>
      </c>
      <c r="B467">
        <v>1477</v>
      </c>
      <c r="C467" t="s">
        <v>290</v>
      </c>
      <c r="H467" t="s">
        <v>325</v>
      </c>
      <c r="I467" t="s">
        <v>1408</v>
      </c>
    </row>
    <row r="468" spans="1:9" x14ac:dyDescent="0.25">
      <c r="A468">
        <v>142</v>
      </c>
      <c r="B468">
        <v>1516</v>
      </c>
      <c r="C468" t="s">
        <v>290</v>
      </c>
      <c r="H468" t="s">
        <v>445</v>
      </c>
      <c r="I468" t="s">
        <v>1714</v>
      </c>
    </row>
    <row r="469" spans="1:9" x14ac:dyDescent="0.25">
      <c r="A469">
        <v>489</v>
      </c>
      <c r="B469">
        <v>1914</v>
      </c>
      <c r="C469" t="s">
        <v>290</v>
      </c>
      <c r="H469" t="s">
        <v>336</v>
      </c>
      <c r="I469" t="s">
        <v>6775</v>
      </c>
    </row>
    <row r="470" spans="1:9" x14ac:dyDescent="0.25">
      <c r="A470">
        <v>516</v>
      </c>
      <c r="B470">
        <v>1957</v>
      </c>
      <c r="C470" t="s">
        <v>290</v>
      </c>
      <c r="H470" t="s">
        <v>3444</v>
      </c>
      <c r="I470" t="s">
        <v>2372</v>
      </c>
    </row>
    <row r="471" spans="1:9" x14ac:dyDescent="0.25">
      <c r="A471">
        <v>581</v>
      </c>
      <c r="B471">
        <v>2085</v>
      </c>
      <c r="C471" t="s">
        <v>290</v>
      </c>
      <c r="H471" t="s">
        <v>336</v>
      </c>
      <c r="I471" t="s">
        <v>12595</v>
      </c>
    </row>
    <row r="472" spans="1:9" x14ac:dyDescent="0.25">
      <c r="A472">
        <v>176</v>
      </c>
      <c r="B472">
        <v>1568</v>
      </c>
      <c r="C472" t="s">
        <v>416</v>
      </c>
      <c r="I472" t="s">
        <v>2223</v>
      </c>
    </row>
    <row r="473" spans="1:9" x14ac:dyDescent="0.25">
      <c r="A473">
        <v>180</v>
      </c>
      <c r="B473">
        <v>1571</v>
      </c>
      <c r="C473" t="s">
        <v>394</v>
      </c>
      <c r="I473" t="s">
        <v>2280</v>
      </c>
    </row>
    <row r="474" spans="1:9" x14ac:dyDescent="0.25">
      <c r="A474">
        <v>213</v>
      </c>
      <c r="B474">
        <v>1606</v>
      </c>
      <c r="C474" t="s">
        <v>337</v>
      </c>
      <c r="I474" t="s">
        <v>3265</v>
      </c>
    </row>
    <row r="475" spans="1:9" x14ac:dyDescent="0.25">
      <c r="A475">
        <v>214</v>
      </c>
      <c r="B475">
        <v>1606</v>
      </c>
      <c r="C475" t="s">
        <v>416</v>
      </c>
      <c r="I475" t="s">
        <v>3266</v>
      </c>
    </row>
    <row r="476" spans="1:9" x14ac:dyDescent="0.25">
      <c r="A476">
        <v>215</v>
      </c>
      <c r="B476">
        <v>1606</v>
      </c>
      <c r="C476" t="s">
        <v>416</v>
      </c>
      <c r="I476" t="s">
        <v>3267</v>
      </c>
    </row>
    <row r="477" spans="1:9" x14ac:dyDescent="0.25">
      <c r="A477">
        <v>246</v>
      </c>
      <c r="B477">
        <v>1638</v>
      </c>
      <c r="C477" t="s">
        <v>290</v>
      </c>
      <c r="I477" t="s">
        <v>323</v>
      </c>
    </row>
    <row r="478" spans="1:9" x14ac:dyDescent="0.25">
      <c r="A478">
        <v>248</v>
      </c>
      <c r="B478">
        <v>1638</v>
      </c>
      <c r="C478" t="s">
        <v>394</v>
      </c>
      <c r="I478" t="s">
        <v>3619</v>
      </c>
    </row>
    <row r="479" spans="1:9" x14ac:dyDescent="0.25">
      <c r="A479">
        <v>249</v>
      </c>
      <c r="B479">
        <v>1638</v>
      </c>
      <c r="C479" t="s">
        <v>394</v>
      </c>
      <c r="I479" t="s">
        <v>727</v>
      </c>
    </row>
    <row r="480" spans="1:9" x14ac:dyDescent="0.25">
      <c r="A480">
        <v>313</v>
      </c>
      <c r="B480">
        <v>1703</v>
      </c>
      <c r="I480" t="s">
        <v>4390</v>
      </c>
    </row>
    <row r="481" spans="1:9" x14ac:dyDescent="0.25">
      <c r="A481">
        <v>323</v>
      </c>
      <c r="B481">
        <v>1712</v>
      </c>
      <c r="C481" t="s">
        <v>290</v>
      </c>
      <c r="I481" t="s">
        <v>4498</v>
      </c>
    </row>
    <row r="482" spans="1:9" x14ac:dyDescent="0.25">
      <c r="A482">
        <v>324</v>
      </c>
      <c r="B482">
        <v>1712</v>
      </c>
      <c r="C482" t="s">
        <v>290</v>
      </c>
      <c r="I482" t="s">
        <v>4499</v>
      </c>
    </row>
    <row r="483" spans="1:9" x14ac:dyDescent="0.25">
      <c r="A483">
        <v>331</v>
      </c>
      <c r="B483">
        <v>1719</v>
      </c>
      <c r="C483" t="s">
        <v>416</v>
      </c>
      <c r="I483" t="s">
        <v>4599</v>
      </c>
    </row>
    <row r="484" spans="1:9" x14ac:dyDescent="0.25">
      <c r="A484">
        <v>332</v>
      </c>
      <c r="B484">
        <v>1721</v>
      </c>
      <c r="C484" t="s">
        <v>394</v>
      </c>
      <c r="I484" t="s">
        <v>4600</v>
      </c>
    </row>
    <row r="485" spans="1:9" x14ac:dyDescent="0.25">
      <c r="A485">
        <v>333</v>
      </c>
      <c r="B485">
        <v>1723</v>
      </c>
      <c r="C485" t="s">
        <v>290</v>
      </c>
      <c r="I485" t="s">
        <v>4626</v>
      </c>
    </row>
    <row r="486" spans="1:9" x14ac:dyDescent="0.25">
      <c r="A486">
        <v>334</v>
      </c>
      <c r="B486">
        <v>1723</v>
      </c>
      <c r="C486" t="s">
        <v>394</v>
      </c>
      <c r="I486" t="s">
        <v>4626</v>
      </c>
    </row>
    <row r="487" spans="1:9" x14ac:dyDescent="0.25">
      <c r="A487">
        <v>346</v>
      </c>
      <c r="B487">
        <v>1742</v>
      </c>
      <c r="C487" t="s">
        <v>416</v>
      </c>
      <c r="I487" t="s">
        <v>572</v>
      </c>
    </row>
    <row r="488" spans="1:9" x14ac:dyDescent="0.25">
      <c r="A488">
        <v>367</v>
      </c>
      <c r="B488">
        <v>1775</v>
      </c>
      <c r="C488" t="s">
        <v>394</v>
      </c>
      <c r="I488" t="s">
        <v>5167</v>
      </c>
    </row>
    <row r="489" spans="1:9" x14ac:dyDescent="0.25">
      <c r="A489">
        <v>368</v>
      </c>
      <c r="B489">
        <v>1775</v>
      </c>
      <c r="C489" t="s">
        <v>416</v>
      </c>
      <c r="I489" t="s">
        <v>7744</v>
      </c>
    </row>
    <row r="490" spans="1:9" x14ac:dyDescent="0.25">
      <c r="A490">
        <v>374</v>
      </c>
      <c r="B490">
        <v>1780</v>
      </c>
      <c r="C490" t="s">
        <v>394</v>
      </c>
      <c r="I490" t="s">
        <v>727</v>
      </c>
    </row>
    <row r="491" spans="1:9" x14ac:dyDescent="0.25">
      <c r="A491">
        <v>375</v>
      </c>
      <c r="B491">
        <v>1780</v>
      </c>
      <c r="C491" t="s">
        <v>416</v>
      </c>
      <c r="I491" t="s">
        <v>7744</v>
      </c>
    </row>
    <row r="492" spans="1:9" x14ac:dyDescent="0.25">
      <c r="A492">
        <v>389</v>
      </c>
      <c r="B492">
        <v>1794</v>
      </c>
      <c r="C492" t="s">
        <v>337</v>
      </c>
      <c r="I492" t="s">
        <v>5397</v>
      </c>
    </row>
    <row r="493" spans="1:9" x14ac:dyDescent="0.25">
      <c r="A493">
        <v>395</v>
      </c>
      <c r="B493">
        <v>1800</v>
      </c>
      <c r="C493" t="s">
        <v>337</v>
      </c>
      <c r="I493" t="s">
        <v>5459</v>
      </c>
    </row>
    <row r="494" spans="1:9" x14ac:dyDescent="0.25">
      <c r="A494">
        <v>408</v>
      </c>
      <c r="B494">
        <v>1816</v>
      </c>
      <c r="C494" t="s">
        <v>290</v>
      </c>
      <c r="I494" t="s">
        <v>1407</v>
      </c>
    </row>
    <row r="495" spans="1:9" x14ac:dyDescent="0.25">
      <c r="A495">
        <v>409</v>
      </c>
      <c r="B495">
        <v>1816</v>
      </c>
      <c r="C495" t="s">
        <v>290</v>
      </c>
      <c r="I495" t="s">
        <v>4487</v>
      </c>
    </row>
    <row r="496" spans="1:9" x14ac:dyDescent="0.25">
      <c r="A496">
        <v>412</v>
      </c>
      <c r="B496">
        <v>1822</v>
      </c>
      <c r="C496" t="s">
        <v>290</v>
      </c>
      <c r="I496" t="s">
        <v>4320</v>
      </c>
    </row>
    <row r="497" spans="1:9" x14ac:dyDescent="0.25">
      <c r="A497">
        <v>413</v>
      </c>
      <c r="B497">
        <v>1821</v>
      </c>
      <c r="C497" t="s">
        <v>337</v>
      </c>
      <c r="I497" t="s">
        <v>5664</v>
      </c>
    </row>
    <row r="498" spans="1:9" x14ac:dyDescent="0.25">
      <c r="A498">
        <v>414</v>
      </c>
      <c r="B498">
        <v>1821</v>
      </c>
      <c r="C498" t="s">
        <v>337</v>
      </c>
      <c r="I498" t="s">
        <v>5665</v>
      </c>
    </row>
    <row r="499" spans="1:9" x14ac:dyDescent="0.25">
      <c r="A499">
        <v>415</v>
      </c>
      <c r="B499">
        <v>1821</v>
      </c>
      <c r="C499" t="s">
        <v>416</v>
      </c>
      <c r="I499" t="s">
        <v>7744</v>
      </c>
    </row>
    <row r="500" spans="1:9" x14ac:dyDescent="0.25">
      <c r="A500">
        <v>416</v>
      </c>
      <c r="B500">
        <v>1821</v>
      </c>
      <c r="C500" t="s">
        <v>416</v>
      </c>
      <c r="I500" t="s">
        <v>5666</v>
      </c>
    </row>
    <row r="501" spans="1:9" x14ac:dyDescent="0.25">
      <c r="A501">
        <v>429</v>
      </c>
      <c r="B501">
        <v>1841</v>
      </c>
      <c r="C501" t="s">
        <v>290</v>
      </c>
      <c r="I501" t="s">
        <v>638</v>
      </c>
    </row>
    <row r="502" spans="1:9" x14ac:dyDescent="0.25">
      <c r="A502">
        <v>430</v>
      </c>
      <c r="B502">
        <v>1841</v>
      </c>
      <c r="C502" t="s">
        <v>337</v>
      </c>
      <c r="I502" t="s">
        <v>5877</v>
      </c>
    </row>
    <row r="503" spans="1:9" x14ac:dyDescent="0.25">
      <c r="A503">
        <v>448</v>
      </c>
      <c r="B503">
        <v>1860</v>
      </c>
      <c r="C503" t="s">
        <v>337</v>
      </c>
      <c r="I503" t="s">
        <v>6114</v>
      </c>
    </row>
    <row r="504" spans="1:9" x14ac:dyDescent="0.25">
      <c r="A504">
        <v>62</v>
      </c>
      <c r="B504">
        <v>1432</v>
      </c>
      <c r="C504" t="s">
        <v>337</v>
      </c>
      <c r="I504" t="s">
        <v>522</v>
      </c>
    </row>
    <row r="505" spans="1:9" x14ac:dyDescent="0.25">
      <c r="A505">
        <v>64</v>
      </c>
      <c r="B505">
        <v>1433</v>
      </c>
      <c r="C505" t="s">
        <v>290</v>
      </c>
      <c r="I505" t="s">
        <v>571</v>
      </c>
    </row>
    <row r="506" spans="1:9" x14ac:dyDescent="0.25">
      <c r="A506">
        <v>65</v>
      </c>
      <c r="B506">
        <v>1433</v>
      </c>
      <c r="C506" t="s">
        <v>416</v>
      </c>
      <c r="I506" t="s">
        <v>572</v>
      </c>
    </row>
    <row r="507" spans="1:9" x14ac:dyDescent="0.25">
      <c r="A507">
        <v>66</v>
      </c>
      <c r="B507">
        <v>1433</v>
      </c>
      <c r="C507" t="s">
        <v>416</v>
      </c>
      <c r="I507" t="s">
        <v>573</v>
      </c>
    </row>
    <row r="508" spans="1:9" x14ac:dyDescent="0.25">
      <c r="A508">
        <v>72</v>
      </c>
      <c r="B508">
        <v>1438</v>
      </c>
      <c r="C508" t="s">
        <v>337</v>
      </c>
      <c r="I508" t="s">
        <v>604</v>
      </c>
    </row>
    <row r="509" spans="1:9" x14ac:dyDescent="0.25">
      <c r="A509">
        <v>84</v>
      </c>
      <c r="B509">
        <v>1450</v>
      </c>
      <c r="C509" t="s">
        <v>416</v>
      </c>
      <c r="I509" t="s">
        <v>727</v>
      </c>
    </row>
    <row r="510" spans="1:9" x14ac:dyDescent="0.25">
      <c r="A510">
        <v>88</v>
      </c>
      <c r="B510">
        <v>1455</v>
      </c>
      <c r="C510" t="s">
        <v>394</v>
      </c>
      <c r="I510" t="s">
        <v>727</v>
      </c>
    </row>
    <row r="511" spans="1:9" x14ac:dyDescent="0.25">
      <c r="A511">
        <v>96</v>
      </c>
      <c r="B511">
        <v>1463</v>
      </c>
      <c r="C511" t="s">
        <v>337</v>
      </c>
      <c r="I511" t="s">
        <v>1268</v>
      </c>
    </row>
    <row r="512" spans="1:9" x14ac:dyDescent="0.25">
      <c r="A512">
        <v>104</v>
      </c>
      <c r="B512">
        <v>1470</v>
      </c>
      <c r="C512" t="s">
        <v>337</v>
      </c>
      <c r="I512" t="s">
        <v>1337</v>
      </c>
    </row>
    <row r="513" spans="1:9" x14ac:dyDescent="0.25">
      <c r="A513">
        <v>110</v>
      </c>
      <c r="B513">
        <v>1477</v>
      </c>
      <c r="C513" t="s">
        <v>290</v>
      </c>
      <c r="I513" t="s">
        <v>1409</v>
      </c>
    </row>
    <row r="514" spans="1:9" x14ac:dyDescent="0.25">
      <c r="A514">
        <v>120</v>
      </c>
      <c r="B514">
        <v>1490</v>
      </c>
      <c r="C514" t="s">
        <v>416</v>
      </c>
      <c r="I514" t="s">
        <v>1500</v>
      </c>
    </row>
    <row r="515" spans="1:9" x14ac:dyDescent="0.25">
      <c r="A515">
        <v>133</v>
      </c>
      <c r="B515">
        <v>1496</v>
      </c>
      <c r="I515" t="s">
        <v>1202</v>
      </c>
    </row>
    <row r="516" spans="1:9" x14ac:dyDescent="0.25">
      <c r="A516">
        <v>139</v>
      </c>
      <c r="B516">
        <v>1513</v>
      </c>
      <c r="C516" t="s">
        <v>337</v>
      </c>
      <c r="I516" t="s">
        <v>1712</v>
      </c>
    </row>
    <row r="517" spans="1:9" x14ac:dyDescent="0.25">
      <c r="A517">
        <v>140</v>
      </c>
      <c r="B517">
        <v>1513</v>
      </c>
      <c r="C517" t="s">
        <v>337</v>
      </c>
      <c r="I517" t="s">
        <v>1713</v>
      </c>
    </row>
    <row r="518" spans="1:9" x14ac:dyDescent="0.25">
      <c r="A518">
        <v>141</v>
      </c>
      <c r="B518">
        <v>1513</v>
      </c>
      <c r="C518" t="s">
        <v>416</v>
      </c>
      <c r="I518" t="s">
        <v>7744</v>
      </c>
    </row>
    <row r="519" spans="1:9" x14ac:dyDescent="0.25">
      <c r="A519">
        <v>152</v>
      </c>
      <c r="B519">
        <v>1532</v>
      </c>
      <c r="C519" t="s">
        <v>290</v>
      </c>
      <c r="I519" t="s">
        <v>1884</v>
      </c>
    </row>
    <row r="520" spans="1:9" x14ac:dyDescent="0.25">
      <c r="A520">
        <v>479</v>
      </c>
      <c r="B520">
        <v>1900</v>
      </c>
      <c r="C520" t="s">
        <v>572</v>
      </c>
      <c r="I520" t="s">
        <v>1671</v>
      </c>
    </row>
    <row r="521" spans="1:9" x14ac:dyDescent="0.25">
      <c r="A521">
        <v>487</v>
      </c>
      <c r="B521">
        <v>1910</v>
      </c>
      <c r="C521" t="s">
        <v>394</v>
      </c>
      <c r="I521" t="s">
        <v>6770</v>
      </c>
    </row>
    <row r="522" spans="1:9" x14ac:dyDescent="0.25">
      <c r="A522">
        <v>488</v>
      </c>
      <c r="B522">
        <v>1910</v>
      </c>
      <c r="C522" t="s">
        <v>394</v>
      </c>
      <c r="I522" t="s">
        <v>6771</v>
      </c>
    </row>
    <row r="523" spans="1:9" x14ac:dyDescent="0.25">
      <c r="A523">
        <v>497</v>
      </c>
      <c r="B523">
        <v>1923</v>
      </c>
      <c r="C523" t="s">
        <v>416</v>
      </c>
      <c r="I523" t="s">
        <v>3267</v>
      </c>
    </row>
    <row r="524" spans="1:9" x14ac:dyDescent="0.25">
      <c r="A524">
        <v>504</v>
      </c>
      <c r="B524">
        <v>1936</v>
      </c>
      <c r="C524" t="s">
        <v>290</v>
      </c>
      <c r="I524" t="s">
        <v>6775</v>
      </c>
    </row>
    <row r="525" spans="1:9" x14ac:dyDescent="0.25">
      <c r="A525">
        <v>505</v>
      </c>
      <c r="B525">
        <v>1936</v>
      </c>
      <c r="C525" t="s">
        <v>290</v>
      </c>
      <c r="I525" t="s">
        <v>6998</v>
      </c>
    </row>
    <row r="526" spans="1:9" x14ac:dyDescent="0.25">
      <c r="A526">
        <v>506</v>
      </c>
      <c r="B526">
        <v>1936</v>
      </c>
      <c r="C526" t="s">
        <v>290</v>
      </c>
      <c r="I526" t="s">
        <v>2372</v>
      </c>
    </row>
    <row r="527" spans="1:9" x14ac:dyDescent="0.25">
      <c r="A527">
        <v>514</v>
      </c>
      <c r="B527">
        <v>1946</v>
      </c>
      <c r="C527" t="s">
        <v>290</v>
      </c>
      <c r="I527" t="s">
        <v>326</v>
      </c>
    </row>
    <row r="528" spans="1:9" x14ac:dyDescent="0.25">
      <c r="A528">
        <v>517</v>
      </c>
      <c r="B528">
        <v>1957</v>
      </c>
      <c r="C528" t="s">
        <v>290</v>
      </c>
      <c r="I528" t="s">
        <v>1671</v>
      </c>
    </row>
    <row r="529" spans="1:9" x14ac:dyDescent="0.25">
      <c r="A529">
        <v>550</v>
      </c>
      <c r="B529">
        <v>2020</v>
      </c>
      <c r="C529" t="s">
        <v>290</v>
      </c>
      <c r="I529" t="s">
        <v>1885</v>
      </c>
    </row>
    <row r="530" spans="1:9" x14ac:dyDescent="0.25">
      <c r="A530">
        <v>568</v>
      </c>
      <c r="B530">
        <v>2052</v>
      </c>
      <c r="C530" t="s">
        <v>394</v>
      </c>
      <c r="I530" t="s">
        <v>8097</v>
      </c>
    </row>
    <row r="531" spans="1:9" x14ac:dyDescent="0.25">
      <c r="A531">
        <v>571</v>
      </c>
      <c r="B531">
        <v>2056</v>
      </c>
      <c r="C531" t="s">
        <v>394</v>
      </c>
      <c r="I531" t="s">
        <v>727</v>
      </c>
    </row>
    <row r="532" spans="1:9" x14ac:dyDescent="0.25">
      <c r="A532">
        <v>577</v>
      </c>
      <c r="B532">
        <v>2062</v>
      </c>
      <c r="C532" t="s">
        <v>394</v>
      </c>
      <c r="I532" t="s">
        <v>727</v>
      </c>
    </row>
    <row r="533" spans="1:9" x14ac:dyDescent="0.25">
      <c r="A533">
        <v>579</v>
      </c>
      <c r="B533">
        <v>2065</v>
      </c>
      <c r="C533" t="s">
        <v>394</v>
      </c>
      <c r="I533" t="s">
        <v>12444</v>
      </c>
    </row>
    <row r="534" spans="1:9" x14ac:dyDescent="0.25">
      <c r="A534">
        <v>601</v>
      </c>
      <c r="B534">
        <v>2113</v>
      </c>
      <c r="C534" t="s">
        <v>337</v>
      </c>
      <c r="I534" t="s">
        <v>12950</v>
      </c>
    </row>
    <row r="535" spans="1:9" x14ac:dyDescent="0.25">
      <c r="A535">
        <v>610</v>
      </c>
      <c r="B535">
        <v>2120</v>
      </c>
      <c r="C535" t="s">
        <v>416</v>
      </c>
      <c r="I535" t="s">
        <v>3352</v>
      </c>
    </row>
    <row r="536" spans="1:9" x14ac:dyDescent="0.25">
      <c r="A536">
        <v>611</v>
      </c>
      <c r="B536">
        <v>2120</v>
      </c>
      <c r="C536" t="s">
        <v>337</v>
      </c>
      <c r="I536" t="s">
        <v>338</v>
      </c>
    </row>
    <row r="537" spans="1:9" x14ac:dyDescent="0.25">
      <c r="A537">
        <v>612</v>
      </c>
      <c r="B537">
        <v>2120</v>
      </c>
      <c r="C537" t="s">
        <v>416</v>
      </c>
      <c r="I537" t="s">
        <v>2088</v>
      </c>
    </row>
    <row r="538" spans="1:9" x14ac:dyDescent="0.25">
      <c r="A538">
        <v>616</v>
      </c>
      <c r="B538">
        <v>2128</v>
      </c>
      <c r="C538" t="s">
        <v>290</v>
      </c>
      <c r="I538" t="s">
        <v>462</v>
      </c>
    </row>
    <row r="539" spans="1:9" x14ac:dyDescent="0.25">
      <c r="A539">
        <v>617</v>
      </c>
      <c r="B539">
        <v>2128</v>
      </c>
      <c r="C539" t="s">
        <v>290</v>
      </c>
      <c r="I539" t="s">
        <v>501</v>
      </c>
    </row>
    <row r="540" spans="1:9" x14ac:dyDescent="0.25">
      <c r="A540">
        <v>619</v>
      </c>
      <c r="B540">
        <v>2130</v>
      </c>
      <c r="C540" t="s">
        <v>416</v>
      </c>
      <c r="I540" t="s">
        <v>3267</v>
      </c>
    </row>
    <row r="541" spans="1:9" x14ac:dyDescent="0.25">
      <c r="A541">
        <v>622</v>
      </c>
      <c r="B541">
        <v>2136</v>
      </c>
      <c r="C541" t="s">
        <v>416</v>
      </c>
      <c r="I541" t="s">
        <v>13119</v>
      </c>
    </row>
    <row r="542" spans="1:9" x14ac:dyDescent="0.25">
      <c r="A542">
        <v>623</v>
      </c>
      <c r="B542">
        <v>2136</v>
      </c>
      <c r="C542" t="s">
        <v>416</v>
      </c>
      <c r="I542" t="s">
        <v>13120</v>
      </c>
    </row>
    <row r="543" spans="1:9" x14ac:dyDescent="0.25">
      <c r="A543">
        <v>624</v>
      </c>
      <c r="B543">
        <v>2136</v>
      </c>
      <c r="C543" t="s">
        <v>416</v>
      </c>
      <c r="I543" t="s">
        <v>13121</v>
      </c>
    </row>
    <row r="544" spans="1:9" x14ac:dyDescent="0.25">
      <c r="A544">
        <v>186</v>
      </c>
      <c r="B544">
        <v>1576</v>
      </c>
      <c r="C544" t="s">
        <v>290</v>
      </c>
      <c r="F544" t="s">
        <v>324</v>
      </c>
      <c r="G544">
        <v>3</v>
      </c>
      <c r="H544" t="s">
        <v>336</v>
      </c>
      <c r="I544" t="s">
        <v>2328</v>
      </c>
    </row>
    <row r="545" spans="1:9" x14ac:dyDescent="0.25">
      <c r="A545">
        <v>297</v>
      </c>
      <c r="B545">
        <v>1688</v>
      </c>
      <c r="C545" t="s">
        <v>290</v>
      </c>
      <c r="F545" t="s">
        <v>324</v>
      </c>
      <c r="G545">
        <v>10</v>
      </c>
      <c r="H545" t="s">
        <v>336</v>
      </c>
      <c r="I545" t="s">
        <v>462</v>
      </c>
    </row>
    <row r="546" spans="1:9" x14ac:dyDescent="0.25">
      <c r="A546">
        <v>337</v>
      </c>
      <c r="B546">
        <v>1725</v>
      </c>
      <c r="C546" t="s">
        <v>290</v>
      </c>
      <c r="G546">
        <v>1</v>
      </c>
      <c r="H546" t="s">
        <v>325</v>
      </c>
      <c r="I546" t="s">
        <v>4658</v>
      </c>
    </row>
    <row r="547" spans="1:9" x14ac:dyDescent="0.25">
      <c r="A547">
        <v>345</v>
      </c>
      <c r="B547">
        <v>1742</v>
      </c>
      <c r="C547" t="s">
        <v>290</v>
      </c>
      <c r="G547">
        <v>4</v>
      </c>
      <c r="I547" t="s">
        <v>501</v>
      </c>
    </row>
    <row r="548" spans="1:9" x14ac:dyDescent="0.25">
      <c r="A548">
        <v>369</v>
      </c>
      <c r="B548">
        <v>1777</v>
      </c>
      <c r="C548" t="s">
        <v>290</v>
      </c>
      <c r="F548" t="s">
        <v>324</v>
      </c>
      <c r="G548">
        <v>5</v>
      </c>
      <c r="H548" t="s">
        <v>2429</v>
      </c>
      <c r="I548" t="s">
        <v>5192</v>
      </c>
    </row>
    <row r="549" spans="1:9" x14ac:dyDescent="0.25">
      <c r="A549">
        <v>370</v>
      </c>
      <c r="B549">
        <v>1777</v>
      </c>
      <c r="C549" t="s">
        <v>290</v>
      </c>
      <c r="F549" t="s">
        <v>324</v>
      </c>
      <c r="G549">
        <v>6</v>
      </c>
      <c r="H549" t="s">
        <v>325</v>
      </c>
      <c r="I549" t="s">
        <v>5193</v>
      </c>
    </row>
    <row r="550" spans="1:9" x14ac:dyDescent="0.25">
      <c r="A550">
        <v>403</v>
      </c>
      <c r="B550">
        <v>1806</v>
      </c>
      <c r="C550" t="s">
        <v>290</v>
      </c>
      <c r="F550" t="s">
        <v>324</v>
      </c>
      <c r="G550">
        <v>1</v>
      </c>
      <c r="H550" t="s">
        <v>336</v>
      </c>
      <c r="I550" t="s">
        <v>5518</v>
      </c>
    </row>
    <row r="551" spans="1:9" x14ac:dyDescent="0.25">
      <c r="A551">
        <v>427</v>
      </c>
      <c r="B551">
        <v>1838</v>
      </c>
      <c r="C551" t="s">
        <v>290</v>
      </c>
      <c r="F551" t="s">
        <v>324</v>
      </c>
      <c r="G551">
        <v>3</v>
      </c>
      <c r="H551" t="s">
        <v>325</v>
      </c>
      <c r="I551" t="s">
        <v>5843</v>
      </c>
    </row>
    <row r="552" spans="1:9" x14ac:dyDescent="0.25">
      <c r="A552">
        <v>431</v>
      </c>
      <c r="B552">
        <v>1844</v>
      </c>
      <c r="C552" t="s">
        <v>290</v>
      </c>
      <c r="F552" t="s">
        <v>324</v>
      </c>
      <c r="G552">
        <v>3</v>
      </c>
      <c r="H552" t="s">
        <v>325</v>
      </c>
      <c r="I552" t="s">
        <v>5903</v>
      </c>
    </row>
    <row r="553" spans="1:9" x14ac:dyDescent="0.25">
      <c r="A553">
        <v>445</v>
      </c>
      <c r="B553">
        <v>1857</v>
      </c>
      <c r="C553" t="s">
        <v>290</v>
      </c>
      <c r="F553" t="s">
        <v>324</v>
      </c>
      <c r="G553">
        <v>1</v>
      </c>
      <c r="H553" t="s">
        <v>325</v>
      </c>
      <c r="I553" t="s">
        <v>6072</v>
      </c>
    </row>
    <row r="554" spans="1:9" x14ac:dyDescent="0.25">
      <c r="A554">
        <v>453</v>
      </c>
      <c r="B554">
        <v>1864</v>
      </c>
      <c r="C554" t="s">
        <v>290</v>
      </c>
      <c r="G554">
        <v>1</v>
      </c>
      <c r="H554" t="s">
        <v>3444</v>
      </c>
      <c r="I554" t="s">
        <v>335</v>
      </c>
    </row>
    <row r="555" spans="1:9" x14ac:dyDescent="0.25">
      <c r="A555">
        <v>454</v>
      </c>
      <c r="B555">
        <v>1864</v>
      </c>
      <c r="C555" t="s">
        <v>394</v>
      </c>
      <c r="G555">
        <v>1</v>
      </c>
      <c r="I555" t="s">
        <v>6172</v>
      </c>
    </row>
    <row r="556" spans="1:9" x14ac:dyDescent="0.25">
      <c r="A556">
        <v>455</v>
      </c>
      <c r="B556">
        <v>1864</v>
      </c>
      <c r="C556" t="s">
        <v>572</v>
      </c>
      <c r="G556">
        <v>1</v>
      </c>
      <c r="I556" t="s">
        <v>392</v>
      </c>
    </row>
    <row r="557" spans="1:9" x14ac:dyDescent="0.25">
      <c r="A557">
        <v>46</v>
      </c>
      <c r="B557">
        <v>1417</v>
      </c>
      <c r="C557" t="s">
        <v>337</v>
      </c>
      <c r="F557" t="s">
        <v>324</v>
      </c>
      <c r="G557">
        <v>7</v>
      </c>
      <c r="I557" t="s">
        <v>338</v>
      </c>
    </row>
    <row r="558" spans="1:9" x14ac:dyDescent="0.25">
      <c r="A558">
        <v>48</v>
      </c>
      <c r="B558">
        <v>1420</v>
      </c>
      <c r="C558" t="s">
        <v>394</v>
      </c>
      <c r="F558" t="s">
        <v>395</v>
      </c>
      <c r="G558">
        <v>1</v>
      </c>
      <c r="I558" t="s">
        <v>396</v>
      </c>
    </row>
    <row r="559" spans="1:9" x14ac:dyDescent="0.25">
      <c r="A559">
        <v>105</v>
      </c>
      <c r="B559">
        <v>1472</v>
      </c>
      <c r="C559" t="s">
        <v>290</v>
      </c>
      <c r="F559" t="s">
        <v>324</v>
      </c>
      <c r="G559">
        <v>13</v>
      </c>
      <c r="H559" t="s">
        <v>336</v>
      </c>
      <c r="I559" t="s">
        <v>1373</v>
      </c>
    </row>
    <row r="560" spans="1:9" x14ac:dyDescent="0.25">
      <c r="A560">
        <v>126</v>
      </c>
      <c r="B560">
        <v>1493</v>
      </c>
      <c r="C560" t="s">
        <v>290</v>
      </c>
      <c r="F560" t="s">
        <v>324</v>
      </c>
      <c r="G560">
        <v>1</v>
      </c>
      <c r="H560" t="s">
        <v>325</v>
      </c>
      <c r="I560" t="s">
        <v>1536</v>
      </c>
    </row>
    <row r="561" spans="1:9" x14ac:dyDescent="0.25">
      <c r="A561">
        <v>154</v>
      </c>
      <c r="B561">
        <v>1538</v>
      </c>
      <c r="C561" t="s">
        <v>290</v>
      </c>
      <c r="F561" t="s">
        <v>324</v>
      </c>
      <c r="G561">
        <v>2</v>
      </c>
      <c r="I561" t="s">
        <v>1885</v>
      </c>
    </row>
    <row r="562" spans="1:9" x14ac:dyDescent="0.25">
      <c r="A562">
        <v>155</v>
      </c>
      <c r="B562">
        <v>1538</v>
      </c>
      <c r="C562" t="s">
        <v>290</v>
      </c>
      <c r="F562" t="s">
        <v>324</v>
      </c>
      <c r="G562">
        <v>1</v>
      </c>
      <c r="I562" t="s">
        <v>1886</v>
      </c>
    </row>
    <row r="563" spans="1:9" x14ac:dyDescent="0.25">
      <c r="A563">
        <v>470</v>
      </c>
      <c r="B563">
        <v>1885</v>
      </c>
      <c r="C563" t="s">
        <v>290</v>
      </c>
      <c r="F563" t="s">
        <v>324</v>
      </c>
      <c r="G563">
        <v>1</v>
      </c>
      <c r="H563" t="s">
        <v>445</v>
      </c>
      <c r="I563" t="s">
        <v>6420</v>
      </c>
    </row>
    <row r="564" spans="1:9" x14ac:dyDescent="0.25">
      <c r="A564">
        <v>471</v>
      </c>
      <c r="B564">
        <v>1888</v>
      </c>
      <c r="C564" t="s">
        <v>290</v>
      </c>
      <c r="F564" t="s">
        <v>324</v>
      </c>
      <c r="G564">
        <v>2</v>
      </c>
      <c r="H564" t="s">
        <v>325</v>
      </c>
      <c r="I564" t="s">
        <v>501</v>
      </c>
    </row>
    <row r="565" spans="1:9" x14ac:dyDescent="0.25">
      <c r="A565">
        <v>472</v>
      </c>
      <c r="B565">
        <v>1887</v>
      </c>
      <c r="C565" t="s">
        <v>290</v>
      </c>
      <c r="F565" t="s">
        <v>324</v>
      </c>
      <c r="G565">
        <v>2</v>
      </c>
      <c r="I565" t="s">
        <v>1885</v>
      </c>
    </row>
    <row r="566" spans="1:9" x14ac:dyDescent="0.25">
      <c r="A566">
        <v>478</v>
      </c>
      <c r="B566">
        <v>1900</v>
      </c>
      <c r="C566" t="s">
        <v>290</v>
      </c>
      <c r="G566">
        <v>6</v>
      </c>
      <c r="H566" t="s">
        <v>336</v>
      </c>
      <c r="I566" t="s">
        <v>462</v>
      </c>
    </row>
    <row r="567" spans="1:9" x14ac:dyDescent="0.25">
      <c r="A567">
        <v>485</v>
      </c>
      <c r="B567">
        <v>1911</v>
      </c>
      <c r="C567" t="s">
        <v>416</v>
      </c>
      <c r="G567">
        <v>1</v>
      </c>
      <c r="I567" t="s">
        <v>2088</v>
      </c>
    </row>
    <row r="568" spans="1:9" x14ac:dyDescent="0.25">
      <c r="A568">
        <v>513</v>
      </c>
      <c r="B568">
        <v>1943</v>
      </c>
      <c r="C568" t="s">
        <v>290</v>
      </c>
      <c r="G568">
        <v>1</v>
      </c>
      <c r="H568" t="s">
        <v>325</v>
      </c>
      <c r="I568" t="s">
        <v>326</v>
      </c>
    </row>
    <row r="569" spans="1:9" x14ac:dyDescent="0.25">
      <c r="A569">
        <v>518</v>
      </c>
      <c r="B569">
        <v>1959</v>
      </c>
      <c r="C569" t="s">
        <v>290</v>
      </c>
      <c r="F569" t="s">
        <v>324</v>
      </c>
      <c r="G569">
        <v>1</v>
      </c>
      <c r="H569" t="s">
        <v>336</v>
      </c>
      <c r="I569" t="s">
        <v>5518</v>
      </c>
    </row>
    <row r="570" spans="1:9" x14ac:dyDescent="0.25">
      <c r="A570">
        <v>520</v>
      </c>
      <c r="B570">
        <v>1962</v>
      </c>
      <c r="C570" t="s">
        <v>290</v>
      </c>
      <c r="F570" t="s">
        <v>324</v>
      </c>
      <c r="G570">
        <v>4</v>
      </c>
      <c r="H570" t="s">
        <v>325</v>
      </c>
      <c r="I570" t="s">
        <v>7219</v>
      </c>
    </row>
    <row r="571" spans="1:9" x14ac:dyDescent="0.25">
      <c r="A571">
        <v>525</v>
      </c>
      <c r="B571">
        <v>1965</v>
      </c>
      <c r="C571" t="s">
        <v>290</v>
      </c>
      <c r="G571">
        <v>2</v>
      </c>
      <c r="I571" t="s">
        <v>638</v>
      </c>
    </row>
    <row r="572" spans="1:9" x14ac:dyDescent="0.25">
      <c r="A572">
        <v>526</v>
      </c>
      <c r="B572">
        <v>1965</v>
      </c>
      <c r="C572" t="s">
        <v>290</v>
      </c>
      <c r="G572">
        <v>1</v>
      </c>
      <c r="I572" t="s">
        <v>7247</v>
      </c>
    </row>
    <row r="573" spans="1:9" x14ac:dyDescent="0.25">
      <c r="A573">
        <v>527</v>
      </c>
      <c r="B573">
        <v>1965</v>
      </c>
      <c r="C573" t="s">
        <v>394</v>
      </c>
      <c r="G573">
        <v>1</v>
      </c>
      <c r="I573" t="s">
        <v>727</v>
      </c>
    </row>
    <row r="574" spans="1:9" x14ac:dyDescent="0.25">
      <c r="A574">
        <v>528</v>
      </c>
      <c r="B574">
        <v>1965</v>
      </c>
      <c r="C574" t="s">
        <v>416</v>
      </c>
      <c r="G574">
        <v>1</v>
      </c>
      <c r="I574" t="s">
        <v>7248</v>
      </c>
    </row>
    <row r="575" spans="1:9" x14ac:dyDescent="0.25">
      <c r="A575">
        <v>529</v>
      </c>
      <c r="B575">
        <v>1969</v>
      </c>
      <c r="C575" t="s">
        <v>337</v>
      </c>
      <c r="F575" t="s">
        <v>324</v>
      </c>
      <c r="G575">
        <v>5</v>
      </c>
      <c r="I575" t="s">
        <v>7298</v>
      </c>
    </row>
    <row r="576" spans="1:9" x14ac:dyDescent="0.25">
      <c r="A576">
        <v>539</v>
      </c>
      <c r="B576">
        <v>1988</v>
      </c>
      <c r="C576" t="s">
        <v>290</v>
      </c>
      <c r="F576" t="s">
        <v>324</v>
      </c>
      <c r="G576">
        <v>1</v>
      </c>
      <c r="H576" t="s">
        <v>325</v>
      </c>
      <c r="I576" t="s">
        <v>326</v>
      </c>
    </row>
    <row r="577" spans="1:9" x14ac:dyDescent="0.25">
      <c r="A577">
        <v>541</v>
      </c>
      <c r="B577">
        <v>1992</v>
      </c>
      <c r="C577" t="s">
        <v>290</v>
      </c>
      <c r="F577" t="s">
        <v>324</v>
      </c>
      <c r="G577">
        <v>4</v>
      </c>
      <c r="H577" t="s">
        <v>325</v>
      </c>
      <c r="I577" t="s">
        <v>7518</v>
      </c>
    </row>
    <row r="578" spans="1:9" x14ac:dyDescent="0.25">
      <c r="A578">
        <v>542</v>
      </c>
      <c r="B578">
        <v>1996</v>
      </c>
      <c r="C578" t="s">
        <v>290</v>
      </c>
      <c r="F578" t="s">
        <v>324</v>
      </c>
      <c r="G578">
        <v>1</v>
      </c>
      <c r="I578" t="s">
        <v>326</v>
      </c>
    </row>
    <row r="579" spans="1:9" x14ac:dyDescent="0.25">
      <c r="A579">
        <v>543</v>
      </c>
      <c r="B579">
        <v>1996</v>
      </c>
      <c r="C579" t="s">
        <v>416</v>
      </c>
      <c r="F579" t="s">
        <v>324</v>
      </c>
      <c r="G579">
        <v>1</v>
      </c>
      <c r="I579" t="s">
        <v>572</v>
      </c>
    </row>
    <row r="580" spans="1:9" x14ac:dyDescent="0.25">
      <c r="A580">
        <v>544</v>
      </c>
      <c r="B580">
        <v>1996</v>
      </c>
      <c r="C580" t="s">
        <v>416</v>
      </c>
      <c r="F580" t="s">
        <v>324</v>
      </c>
      <c r="G580">
        <v>4</v>
      </c>
      <c r="I580" t="s">
        <v>7573</v>
      </c>
    </row>
    <row r="581" spans="1:9" x14ac:dyDescent="0.25">
      <c r="A581">
        <v>545</v>
      </c>
      <c r="B581">
        <v>1999</v>
      </c>
      <c r="C581" t="s">
        <v>290</v>
      </c>
      <c r="F581" t="s">
        <v>324</v>
      </c>
      <c r="G581">
        <v>1</v>
      </c>
      <c r="I581" t="s">
        <v>4320</v>
      </c>
    </row>
    <row r="582" spans="1:9" x14ac:dyDescent="0.25">
      <c r="A582">
        <v>553</v>
      </c>
      <c r="B582">
        <v>2028</v>
      </c>
      <c r="C582" t="s">
        <v>290</v>
      </c>
      <c r="F582" t="s">
        <v>324</v>
      </c>
      <c r="G582">
        <v>7</v>
      </c>
      <c r="H582" t="s">
        <v>291</v>
      </c>
      <c r="I582" t="s">
        <v>5767</v>
      </c>
    </row>
    <row r="583" spans="1:9" x14ac:dyDescent="0.25">
      <c r="A583">
        <v>582</v>
      </c>
      <c r="B583">
        <v>2078</v>
      </c>
      <c r="C583" t="s">
        <v>290</v>
      </c>
      <c r="F583" t="s">
        <v>324</v>
      </c>
      <c r="G583">
        <v>8</v>
      </c>
      <c r="H583" t="s">
        <v>445</v>
      </c>
      <c r="I583" t="s">
        <v>12594</v>
      </c>
    </row>
    <row r="584" spans="1:9" x14ac:dyDescent="0.25">
      <c r="A584">
        <v>583</v>
      </c>
      <c r="B584">
        <v>2086</v>
      </c>
      <c r="C584" t="s">
        <v>290</v>
      </c>
      <c r="F584" t="s">
        <v>324</v>
      </c>
      <c r="G584">
        <v>1</v>
      </c>
      <c r="I584" t="s">
        <v>326</v>
      </c>
    </row>
    <row r="585" spans="1:9" x14ac:dyDescent="0.25">
      <c r="A585">
        <v>584</v>
      </c>
      <c r="B585">
        <v>2086</v>
      </c>
      <c r="C585" t="s">
        <v>416</v>
      </c>
      <c r="F585" t="s">
        <v>324</v>
      </c>
      <c r="G585">
        <v>1</v>
      </c>
      <c r="I585" t="s">
        <v>12612</v>
      </c>
    </row>
    <row r="586" spans="1:9" x14ac:dyDescent="0.25">
      <c r="A586">
        <v>594</v>
      </c>
      <c r="B586">
        <v>2102</v>
      </c>
      <c r="C586" t="s">
        <v>394</v>
      </c>
      <c r="F586" t="s">
        <v>12747</v>
      </c>
      <c r="G586">
        <v>1</v>
      </c>
      <c r="I586" t="s">
        <v>12748</v>
      </c>
    </row>
    <row r="587" spans="1:9" x14ac:dyDescent="0.25">
      <c r="A587">
        <v>629</v>
      </c>
      <c r="B587">
        <v>2147</v>
      </c>
      <c r="C587" t="s">
        <v>290</v>
      </c>
      <c r="F587" t="s">
        <v>324</v>
      </c>
      <c r="G587">
        <v>1</v>
      </c>
      <c r="H587" t="s">
        <v>325</v>
      </c>
      <c r="I587" t="s">
        <v>13122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K696"/>
  <sheetViews>
    <sheetView workbookViewId="0">
      <selection activeCell="D8" sqref="D8"/>
    </sheetView>
  </sheetViews>
  <sheetFormatPr defaultRowHeight="15" x14ac:dyDescent="0.25"/>
  <cols>
    <col min="1" max="1" width="15.42578125" bestFit="1" customWidth="1"/>
    <col min="2" max="2" width="11.5703125" bestFit="1" customWidth="1"/>
    <col min="3" max="3" width="49.7109375" bestFit="1" customWidth="1"/>
    <col min="4" max="4" width="13.5703125" bestFit="1" customWidth="1"/>
    <col min="5" max="5" width="42.28515625" bestFit="1" customWidth="1"/>
    <col min="6" max="6" width="22.42578125" bestFit="1" customWidth="1"/>
    <col min="7" max="7" width="21.7109375" bestFit="1" customWidth="1"/>
    <col min="8" max="8" width="7.42578125" bestFit="1" customWidth="1"/>
    <col min="9" max="9" width="7" bestFit="1" customWidth="1"/>
    <col min="10" max="10" width="28" bestFit="1" customWidth="1"/>
    <col min="11" max="11" width="61.5703125" bestFit="1" customWidth="1"/>
    <col min="12" max="12" width="18.42578125" bestFit="1" customWidth="1"/>
  </cols>
  <sheetData>
    <row r="1" spans="1:11" x14ac:dyDescent="0.25">
      <c r="A1" t="s">
        <v>150</v>
      </c>
      <c r="B1" t="s">
        <v>200</v>
      </c>
      <c r="C1" t="s">
        <v>1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602</v>
      </c>
    </row>
    <row r="2" spans="1:11" x14ac:dyDescent="0.25">
      <c r="A2">
        <v>1417</v>
      </c>
      <c r="B2">
        <v>53</v>
      </c>
      <c r="C2" t="s">
        <v>293</v>
      </c>
      <c r="D2" s="1"/>
      <c r="H2" t="s">
        <v>297</v>
      </c>
      <c r="I2" t="s">
        <v>370</v>
      </c>
      <c r="J2" t="s">
        <v>283</v>
      </c>
      <c r="K2" t="str">
        <f>Table_vitimas[[#This Row],[nome]] &amp; " (NIC " &amp;Table_vitimas[[#This Row],[NIC]] &amp;")"</f>
        <v>IDENTIDADE DESCONHECIDA (NIC 110914)</v>
      </c>
    </row>
    <row r="3" spans="1:11" x14ac:dyDescent="0.25">
      <c r="A3">
        <v>1424</v>
      </c>
      <c r="B3">
        <v>60</v>
      </c>
      <c r="C3" t="s">
        <v>293</v>
      </c>
      <c r="D3" s="1"/>
      <c r="H3" t="s">
        <v>297</v>
      </c>
      <c r="I3" t="s">
        <v>446</v>
      </c>
      <c r="J3" t="s">
        <v>283</v>
      </c>
      <c r="K3" t="str">
        <f>Table_vitimas[[#This Row],[nome]] &amp; " (NIC " &amp;Table_vitimas[[#This Row],[NIC]] &amp;")"</f>
        <v>IDENTIDADE DESCONHECIDA (NIC 110883)</v>
      </c>
    </row>
    <row r="4" spans="1:11" x14ac:dyDescent="0.25">
      <c r="A4">
        <v>1426</v>
      </c>
      <c r="B4">
        <v>62</v>
      </c>
      <c r="C4" t="s">
        <v>293</v>
      </c>
      <c r="D4" s="1"/>
      <c r="H4" t="s">
        <v>297</v>
      </c>
      <c r="I4" t="s">
        <v>1943</v>
      </c>
      <c r="J4" t="s">
        <v>283</v>
      </c>
      <c r="K4" t="str">
        <f>Table_vitimas[[#This Row],[nome]] &amp; " (NIC " &amp;Table_vitimas[[#This Row],[NIC]] &amp;")"</f>
        <v>IDENTIDADE DESCONHECIDA (NIC 110919)</v>
      </c>
    </row>
    <row r="5" spans="1:11" x14ac:dyDescent="0.25">
      <c r="A5">
        <v>1427</v>
      </c>
      <c r="B5">
        <v>63</v>
      </c>
      <c r="C5" t="s">
        <v>293</v>
      </c>
      <c r="D5" s="1"/>
      <c r="H5" t="s">
        <v>297</v>
      </c>
      <c r="I5" t="s">
        <v>478</v>
      </c>
      <c r="J5" t="s">
        <v>283</v>
      </c>
      <c r="K5" t="str">
        <f>Table_vitimas[[#This Row],[nome]] &amp; " (NIC " &amp;Table_vitimas[[#This Row],[NIC]] &amp;")"</f>
        <v>IDENTIDADE DESCONHECIDA (NIC 110916)</v>
      </c>
    </row>
    <row r="6" spans="1:11" x14ac:dyDescent="0.25">
      <c r="A6">
        <v>1428</v>
      </c>
      <c r="B6">
        <v>64</v>
      </c>
      <c r="C6" t="s">
        <v>293</v>
      </c>
      <c r="D6" s="1"/>
      <c r="H6" t="s">
        <v>297</v>
      </c>
      <c r="I6" t="s">
        <v>484</v>
      </c>
      <c r="J6" t="s">
        <v>283</v>
      </c>
      <c r="K6" t="str">
        <f>Table_vitimas[[#This Row],[nome]] &amp; " (NIC " &amp;Table_vitimas[[#This Row],[NIC]] &amp;")"</f>
        <v>IDENTIDADE DESCONHECIDA (NIC 110917)</v>
      </c>
    </row>
    <row r="7" spans="1:11" x14ac:dyDescent="0.25">
      <c r="A7">
        <v>1429</v>
      </c>
      <c r="B7">
        <v>65</v>
      </c>
      <c r="C7" t="s">
        <v>293</v>
      </c>
      <c r="D7" s="1"/>
      <c r="H7" t="s">
        <v>297</v>
      </c>
      <c r="I7" t="s">
        <v>491</v>
      </c>
      <c r="J7" t="s">
        <v>283</v>
      </c>
      <c r="K7" t="str">
        <f>Table_vitimas[[#This Row],[nome]] &amp; " (NIC " &amp;Table_vitimas[[#This Row],[NIC]] &amp;")"</f>
        <v>IDENTIDADE DESCONHECIDA (NIC 110907)</v>
      </c>
    </row>
    <row r="8" spans="1:11" x14ac:dyDescent="0.25">
      <c r="A8">
        <v>1432</v>
      </c>
      <c r="B8">
        <v>68</v>
      </c>
      <c r="C8" t="s">
        <v>293</v>
      </c>
      <c r="D8" s="1"/>
      <c r="H8" t="s">
        <v>297</v>
      </c>
      <c r="I8" t="s">
        <v>523</v>
      </c>
      <c r="J8" t="s">
        <v>283</v>
      </c>
      <c r="K8" t="str">
        <f>Table_vitimas[[#This Row],[nome]] &amp; " (NIC " &amp;Table_vitimas[[#This Row],[NIC]] &amp;")"</f>
        <v>IDENTIDADE DESCONHECIDA (NIC 110585)</v>
      </c>
    </row>
    <row r="9" spans="1:11" x14ac:dyDescent="0.25">
      <c r="A9">
        <v>1433</v>
      </c>
      <c r="B9">
        <v>70</v>
      </c>
      <c r="C9" t="s">
        <v>293</v>
      </c>
      <c r="D9" s="1"/>
      <c r="H9" t="s">
        <v>297</v>
      </c>
      <c r="I9" t="s">
        <v>575</v>
      </c>
      <c r="J9" t="s">
        <v>283</v>
      </c>
      <c r="K9" t="str">
        <f>Table_vitimas[[#This Row],[nome]] &amp; " (NIC " &amp;Table_vitimas[[#This Row],[NIC]] &amp;")"</f>
        <v>IDENTIDADE DESCONHECIDA (NIC 110581)</v>
      </c>
    </row>
    <row r="10" spans="1:11" x14ac:dyDescent="0.25">
      <c r="A10">
        <v>1433</v>
      </c>
      <c r="B10">
        <v>71</v>
      </c>
      <c r="C10" t="s">
        <v>293</v>
      </c>
      <c r="D10" s="1"/>
      <c r="H10" t="s">
        <v>297</v>
      </c>
      <c r="I10" t="s">
        <v>576</v>
      </c>
      <c r="J10" t="s">
        <v>283</v>
      </c>
      <c r="K10" t="str">
        <f>Table_vitimas[[#This Row],[nome]] &amp; " (NIC " &amp;Table_vitimas[[#This Row],[NIC]] &amp;")"</f>
        <v>IDENTIDADE DESCONHECIDA (NIC 110582)</v>
      </c>
    </row>
    <row r="11" spans="1:11" x14ac:dyDescent="0.25">
      <c r="A11">
        <v>1433</v>
      </c>
      <c r="B11">
        <v>72</v>
      </c>
      <c r="C11" t="s">
        <v>293</v>
      </c>
      <c r="D11" s="1"/>
      <c r="H11" t="s">
        <v>297</v>
      </c>
      <c r="I11" t="s">
        <v>577</v>
      </c>
      <c r="J11" t="s">
        <v>283</v>
      </c>
      <c r="K11" t="str">
        <f>Table_vitimas[[#This Row],[nome]] &amp; " (NIC " &amp;Table_vitimas[[#This Row],[NIC]] &amp;")"</f>
        <v>IDENTIDADE DESCONHECIDA (NIC 110583)</v>
      </c>
    </row>
    <row r="12" spans="1:11" x14ac:dyDescent="0.25">
      <c r="A12">
        <v>1445</v>
      </c>
      <c r="B12">
        <v>81</v>
      </c>
      <c r="C12" t="s">
        <v>293</v>
      </c>
      <c r="D12" s="1"/>
      <c r="H12" t="s">
        <v>297</v>
      </c>
      <c r="I12" t="s">
        <v>682</v>
      </c>
      <c r="J12" t="s">
        <v>283</v>
      </c>
      <c r="K12" t="str">
        <f>Table_vitimas[[#This Row],[nome]] &amp; " (NIC " &amp;Table_vitimas[[#This Row],[NIC]] &amp;")"</f>
        <v>IDENTIDADE DESCONHECIDA (NIC 110588)</v>
      </c>
    </row>
    <row r="13" spans="1:11" x14ac:dyDescent="0.25">
      <c r="A13">
        <v>1444</v>
      </c>
      <c r="B13">
        <v>82</v>
      </c>
      <c r="C13" t="s">
        <v>293</v>
      </c>
      <c r="D13" s="1"/>
      <c r="H13" t="s">
        <v>297</v>
      </c>
      <c r="I13" t="s">
        <v>683</v>
      </c>
      <c r="J13" t="s">
        <v>283</v>
      </c>
      <c r="K13" t="str">
        <f>Table_vitimas[[#This Row],[nome]] &amp; " (NIC " &amp;Table_vitimas[[#This Row],[NIC]] &amp;")"</f>
        <v>IDENTIDADE DESCONHECIDA (NIC 110594)</v>
      </c>
    </row>
    <row r="14" spans="1:11" x14ac:dyDescent="0.25">
      <c r="A14">
        <v>1451</v>
      </c>
      <c r="B14">
        <v>88</v>
      </c>
      <c r="C14" t="s">
        <v>293</v>
      </c>
      <c r="D14" s="1"/>
      <c r="H14" t="s">
        <v>297</v>
      </c>
      <c r="I14" t="s">
        <v>748</v>
      </c>
      <c r="J14" t="s">
        <v>283</v>
      </c>
      <c r="K14" t="str">
        <f>Table_vitimas[[#This Row],[nome]] &amp; " (NIC " &amp;Table_vitimas[[#This Row],[NIC]] &amp;")"</f>
        <v>IDENTIDADE DESCONHECIDA (NIC 110595)</v>
      </c>
    </row>
    <row r="15" spans="1:11" x14ac:dyDescent="0.25">
      <c r="A15">
        <v>1455</v>
      </c>
      <c r="B15">
        <v>93</v>
      </c>
      <c r="C15" t="s">
        <v>293</v>
      </c>
      <c r="D15" s="1"/>
      <c r="H15" t="s">
        <v>297</v>
      </c>
      <c r="I15" t="s">
        <v>1217</v>
      </c>
      <c r="J15" t="s">
        <v>283</v>
      </c>
      <c r="K15" t="str">
        <f>Table_vitimas[[#This Row],[nome]] &amp; " (NIC " &amp;Table_vitimas[[#This Row],[NIC]] &amp;")"</f>
        <v>IDENTIDADE DESCONHECIDA (NIC 111186)</v>
      </c>
    </row>
    <row r="16" spans="1:11" x14ac:dyDescent="0.25">
      <c r="A16">
        <v>1460</v>
      </c>
      <c r="B16">
        <v>97</v>
      </c>
      <c r="C16" t="s">
        <v>293</v>
      </c>
      <c r="D16" s="1"/>
      <c r="H16" t="s">
        <v>297</v>
      </c>
      <c r="I16" t="s">
        <v>1255</v>
      </c>
      <c r="J16" t="s">
        <v>283</v>
      </c>
      <c r="K16" t="str">
        <f>Table_vitimas[[#This Row],[nome]] &amp; " (NIC " &amp;Table_vitimas[[#This Row],[NIC]] &amp;")"</f>
        <v>IDENTIDADE DESCONHECIDA (NIC 110918)</v>
      </c>
    </row>
    <row r="17" spans="1:11" x14ac:dyDescent="0.25">
      <c r="A17">
        <v>1461</v>
      </c>
      <c r="B17">
        <v>98</v>
      </c>
      <c r="C17" t="s">
        <v>293</v>
      </c>
      <c r="D17" s="1"/>
      <c r="H17" t="s">
        <v>297</v>
      </c>
      <c r="I17" t="s">
        <v>1256</v>
      </c>
      <c r="J17" t="s">
        <v>283</v>
      </c>
      <c r="K17" t="str">
        <f>Table_vitimas[[#This Row],[nome]] &amp; " (NIC " &amp;Table_vitimas[[#This Row],[NIC]] &amp;")"</f>
        <v>IDENTIDADE DESCONHECIDA (NIC 111191)</v>
      </c>
    </row>
    <row r="18" spans="1:11" x14ac:dyDescent="0.25">
      <c r="A18">
        <v>1462</v>
      </c>
      <c r="B18">
        <v>99</v>
      </c>
      <c r="C18" t="s">
        <v>293</v>
      </c>
      <c r="D18" s="1"/>
      <c r="H18" t="s">
        <v>297</v>
      </c>
      <c r="I18" t="s">
        <v>1269</v>
      </c>
      <c r="J18" t="s">
        <v>283</v>
      </c>
      <c r="K18" t="str">
        <f>Table_vitimas[[#This Row],[nome]] &amp; " (NIC " &amp;Table_vitimas[[#This Row],[NIC]] &amp;")"</f>
        <v>IDENTIDADE DESCONHECIDA (NIC 110599)</v>
      </c>
    </row>
    <row r="19" spans="1:11" x14ac:dyDescent="0.25">
      <c r="A19">
        <v>1474</v>
      </c>
      <c r="B19">
        <v>110</v>
      </c>
      <c r="C19" t="s">
        <v>293</v>
      </c>
      <c r="D19" s="1"/>
      <c r="H19" t="s">
        <v>297</v>
      </c>
      <c r="I19" t="s">
        <v>1398</v>
      </c>
      <c r="J19" t="s">
        <v>283</v>
      </c>
      <c r="K19" t="str">
        <f>Table_vitimas[[#This Row],[nome]] &amp; " (NIC " &amp;Table_vitimas[[#This Row],[NIC]] &amp;")"</f>
        <v>IDENTIDADE DESCONHECIDA (NIC 105205)</v>
      </c>
    </row>
    <row r="20" spans="1:11" x14ac:dyDescent="0.25">
      <c r="A20">
        <v>1480</v>
      </c>
      <c r="B20">
        <v>113</v>
      </c>
      <c r="C20" t="s">
        <v>293</v>
      </c>
      <c r="D20" s="1"/>
      <c r="H20" t="s">
        <v>297</v>
      </c>
      <c r="I20" t="s">
        <v>1434</v>
      </c>
      <c r="J20" t="s">
        <v>283</v>
      </c>
      <c r="K20" t="str">
        <f>Table_vitimas[[#This Row],[nome]] &amp; " (NIC " &amp;Table_vitimas[[#This Row],[NIC]] &amp;")"</f>
        <v>IDENTIDADE DESCONHECIDA (NIC 111211)</v>
      </c>
    </row>
    <row r="21" spans="1:11" x14ac:dyDescent="0.25">
      <c r="A21">
        <v>1487</v>
      </c>
      <c r="B21">
        <v>117</v>
      </c>
      <c r="C21" t="s">
        <v>293</v>
      </c>
      <c r="D21" s="1"/>
      <c r="H21" t="s">
        <v>297</v>
      </c>
      <c r="I21" t="s">
        <v>1518</v>
      </c>
      <c r="J21" t="s">
        <v>283</v>
      </c>
      <c r="K21" t="str">
        <f>Table_vitimas[[#This Row],[nome]] &amp; " (NIC " &amp;Table_vitimas[[#This Row],[NIC]] &amp;")"</f>
        <v>IDENTIDADE DESCONHECIDA (NIC 111222)</v>
      </c>
    </row>
    <row r="22" spans="1:11" x14ac:dyDescent="0.25">
      <c r="A22">
        <v>1492</v>
      </c>
      <c r="B22">
        <v>122</v>
      </c>
      <c r="C22" t="s">
        <v>293</v>
      </c>
      <c r="D22" s="1"/>
      <c r="H22" t="s">
        <v>297</v>
      </c>
      <c r="I22" t="s">
        <v>1537</v>
      </c>
      <c r="J22" t="s">
        <v>283</v>
      </c>
      <c r="K22" t="str">
        <f>Table_vitimas[[#This Row],[nome]] &amp; " (NIC " &amp;Table_vitimas[[#This Row],[NIC]] &amp;")"</f>
        <v>IDENTIDADE DESCONHECIDA (NIC 111212)</v>
      </c>
    </row>
    <row r="23" spans="1:11" x14ac:dyDescent="0.25">
      <c r="A23">
        <v>1506</v>
      </c>
      <c r="B23">
        <v>132</v>
      </c>
      <c r="C23" t="s">
        <v>293</v>
      </c>
      <c r="D23" s="1"/>
      <c r="H23" t="s">
        <v>297</v>
      </c>
      <c r="I23" t="s">
        <v>1641</v>
      </c>
      <c r="J23" t="s">
        <v>283</v>
      </c>
      <c r="K23" t="str">
        <f>Table_vitimas[[#This Row],[nome]] &amp; " (NIC " &amp;Table_vitimas[[#This Row],[NIC]] &amp;")"</f>
        <v>IDENTIDADE DESCONHECIDA (NIC 111236)</v>
      </c>
    </row>
    <row r="24" spans="1:11" x14ac:dyDescent="0.25">
      <c r="A24">
        <v>1516</v>
      </c>
      <c r="B24">
        <v>141</v>
      </c>
      <c r="C24" t="s">
        <v>293</v>
      </c>
      <c r="D24" s="1"/>
      <c r="H24" t="s">
        <v>297</v>
      </c>
      <c r="I24" t="s">
        <v>1721</v>
      </c>
      <c r="J24" t="s">
        <v>283</v>
      </c>
      <c r="K24" t="str">
        <f>Table_vitimas[[#This Row],[nome]] &amp; " (NIC " &amp;Table_vitimas[[#This Row],[NIC]] &amp;")"</f>
        <v>IDENTIDADE DESCONHECIDA (NIC 111238)</v>
      </c>
    </row>
    <row r="25" spans="1:11" x14ac:dyDescent="0.25">
      <c r="A25">
        <v>1516</v>
      </c>
      <c r="B25">
        <v>142</v>
      </c>
      <c r="C25" t="s">
        <v>293</v>
      </c>
      <c r="D25" s="1"/>
      <c r="H25" t="s">
        <v>297</v>
      </c>
      <c r="I25" t="s">
        <v>1722</v>
      </c>
      <c r="J25" t="s">
        <v>283</v>
      </c>
      <c r="K25" t="str">
        <f>Table_vitimas[[#This Row],[nome]] &amp; " (NIC " &amp;Table_vitimas[[#This Row],[NIC]] &amp;")"</f>
        <v>IDENTIDADE DESCONHECIDA (NIC 111664)</v>
      </c>
    </row>
    <row r="26" spans="1:11" x14ac:dyDescent="0.25">
      <c r="A26">
        <v>1516</v>
      </c>
      <c r="B26">
        <v>143</v>
      </c>
      <c r="C26" t="s">
        <v>293</v>
      </c>
      <c r="D26" s="1"/>
      <c r="H26" t="s">
        <v>297</v>
      </c>
      <c r="I26" t="s">
        <v>1723</v>
      </c>
      <c r="J26" t="s">
        <v>283</v>
      </c>
      <c r="K26" t="str">
        <f>Table_vitimas[[#This Row],[nome]] &amp; " (NIC " &amp;Table_vitimas[[#This Row],[NIC]] &amp;")"</f>
        <v>IDENTIDADE DESCONHECIDA (NIC 111661)</v>
      </c>
    </row>
    <row r="27" spans="1:11" x14ac:dyDescent="0.25">
      <c r="A27">
        <v>1520</v>
      </c>
      <c r="B27">
        <v>147</v>
      </c>
      <c r="C27" t="s">
        <v>293</v>
      </c>
      <c r="D27" s="1"/>
      <c r="H27" t="s">
        <v>297</v>
      </c>
      <c r="I27" t="s">
        <v>1763</v>
      </c>
      <c r="J27" t="s">
        <v>283</v>
      </c>
      <c r="K27" t="str">
        <f>Table_vitimas[[#This Row],[nome]] &amp; " (NIC " &amp;Table_vitimas[[#This Row],[NIC]] &amp;")"</f>
        <v>IDENTIDADE DESCONHECIDA (NIC 111676)</v>
      </c>
    </row>
    <row r="28" spans="1:11" x14ac:dyDescent="0.25">
      <c r="A28">
        <v>1521</v>
      </c>
      <c r="B28">
        <v>148</v>
      </c>
      <c r="C28" t="s">
        <v>293</v>
      </c>
      <c r="D28" s="1"/>
      <c r="H28" t="s">
        <v>297</v>
      </c>
      <c r="I28" t="s">
        <v>1764</v>
      </c>
      <c r="J28" t="s">
        <v>283</v>
      </c>
      <c r="K28" t="str">
        <f>Table_vitimas[[#This Row],[nome]] &amp; " (NIC " &amp;Table_vitimas[[#This Row],[NIC]] &amp;")"</f>
        <v>IDENTIDADE DESCONHECIDA (NIC 111677)</v>
      </c>
    </row>
    <row r="29" spans="1:11" x14ac:dyDescent="0.25">
      <c r="A29">
        <v>1525</v>
      </c>
      <c r="B29">
        <v>151</v>
      </c>
      <c r="C29" t="s">
        <v>293</v>
      </c>
      <c r="D29" s="1"/>
      <c r="H29" t="s">
        <v>297</v>
      </c>
      <c r="I29" t="s">
        <v>1792</v>
      </c>
      <c r="J29" t="s">
        <v>283</v>
      </c>
      <c r="K29" s="33" t="str">
        <f>Table_vitimas[[#This Row],[nome]] &amp; " (NIC " &amp;Table_vitimas[[#This Row],[NIC]] &amp;")"</f>
        <v>IDENTIDADE DESCONHECIDA (NIC 111669)</v>
      </c>
    </row>
    <row r="30" spans="1:11" x14ac:dyDescent="0.25">
      <c r="A30">
        <v>1483</v>
      </c>
      <c r="B30">
        <v>160</v>
      </c>
      <c r="C30" t="s">
        <v>293</v>
      </c>
      <c r="D30" s="1"/>
      <c r="H30" t="s">
        <v>297</v>
      </c>
      <c r="I30" t="s">
        <v>1920</v>
      </c>
      <c r="J30" t="s">
        <v>283</v>
      </c>
      <c r="K30" s="33" t="str">
        <f>Table_vitimas[[#This Row],[nome]] &amp; " (NIC " &amp;Table_vitimas[[#This Row],[NIC]] &amp;")"</f>
        <v>IDENTIDADE DESCONHECIDA (NIC 111216)</v>
      </c>
    </row>
    <row r="31" spans="1:11" x14ac:dyDescent="0.25">
      <c r="A31">
        <v>1539</v>
      </c>
      <c r="B31">
        <v>167</v>
      </c>
      <c r="C31" t="s">
        <v>293</v>
      </c>
      <c r="D31" s="1"/>
      <c r="H31" t="s">
        <v>297</v>
      </c>
      <c r="I31" t="s">
        <v>1940</v>
      </c>
      <c r="J31" t="s">
        <v>283</v>
      </c>
      <c r="K31" s="33" t="str">
        <f>Table_vitimas[[#This Row],[nome]] &amp; " (NIC " &amp;Table_vitimas[[#This Row],[NIC]] &amp;")"</f>
        <v>IDENTIDADE DESCONHECIDA (NIC 111691)</v>
      </c>
    </row>
    <row r="32" spans="1:11" x14ac:dyDescent="0.25">
      <c r="A32">
        <v>1540</v>
      </c>
      <c r="B32">
        <v>169</v>
      </c>
      <c r="C32" t="s">
        <v>293</v>
      </c>
      <c r="D32" s="1"/>
      <c r="H32" t="s">
        <v>297</v>
      </c>
      <c r="I32" t="s">
        <v>1980</v>
      </c>
      <c r="J32" t="s">
        <v>283</v>
      </c>
      <c r="K32" s="33" t="str">
        <f>Table_vitimas[[#This Row],[nome]] &amp; " (NIC " &amp;Table_vitimas[[#This Row],[NIC]] &amp;")"</f>
        <v>IDENTIDADE DESCONHECIDA (NIC 111692)</v>
      </c>
    </row>
    <row r="33" spans="1:11" x14ac:dyDescent="0.25">
      <c r="A33">
        <v>1543</v>
      </c>
      <c r="B33">
        <v>171</v>
      </c>
      <c r="C33" t="s">
        <v>293</v>
      </c>
      <c r="D33" s="1"/>
      <c r="H33" t="s">
        <v>297</v>
      </c>
      <c r="I33" t="s">
        <v>1983</v>
      </c>
      <c r="J33" t="s">
        <v>283</v>
      </c>
      <c r="K33" s="33" t="str">
        <f>Table_vitimas[[#This Row],[nome]] &amp; " (NIC " &amp;Table_vitimas[[#This Row],[NIC]] &amp;")"</f>
        <v>IDENTIDADE DESCONHECIDA (NIC 111697)</v>
      </c>
    </row>
    <row r="34" spans="1:11" x14ac:dyDescent="0.25">
      <c r="A34">
        <v>1497</v>
      </c>
      <c r="B34">
        <v>175</v>
      </c>
      <c r="C34" t="s">
        <v>293</v>
      </c>
      <c r="D34" s="1"/>
      <c r="H34" t="s">
        <v>297</v>
      </c>
      <c r="I34" t="s">
        <v>2003</v>
      </c>
      <c r="J34" t="s">
        <v>283</v>
      </c>
      <c r="K34" s="33" t="str">
        <f>Table_vitimas[[#This Row],[nome]] &amp; " (NIC " &amp;Table_vitimas[[#This Row],[NIC]] &amp;")"</f>
        <v>IDENTIDADE DESCONHECIDA (NIC 111224)</v>
      </c>
    </row>
    <row r="35" spans="1:11" x14ac:dyDescent="0.25">
      <c r="A35">
        <v>1547</v>
      </c>
      <c r="B35">
        <v>183</v>
      </c>
      <c r="C35" t="s">
        <v>293</v>
      </c>
      <c r="D35" s="1"/>
      <c r="H35" t="s">
        <v>297</v>
      </c>
      <c r="I35" t="s">
        <v>2042</v>
      </c>
      <c r="J35" t="s">
        <v>283</v>
      </c>
      <c r="K35" s="33" t="str">
        <f>Table_vitimas[[#This Row],[nome]] &amp; " (NIC " &amp;Table_vitimas[[#This Row],[NIC]] &amp;")"</f>
        <v>IDENTIDADE DESCONHECIDA (NIC 111668)</v>
      </c>
    </row>
    <row r="36" spans="1:11" x14ac:dyDescent="0.25">
      <c r="A36">
        <v>1549</v>
      </c>
      <c r="B36">
        <v>184</v>
      </c>
      <c r="C36" t="s">
        <v>293</v>
      </c>
      <c r="D36" s="1"/>
      <c r="H36" t="s">
        <v>297</v>
      </c>
      <c r="I36" t="s">
        <v>2049</v>
      </c>
      <c r="J36" t="s">
        <v>283</v>
      </c>
      <c r="K36" s="33" t="str">
        <f>Table_vitimas[[#This Row],[nome]] &amp; " (NIC " &amp;Table_vitimas[[#This Row],[NIC]] &amp;")"</f>
        <v>IDENTIDADE DESCONHECIDA (NIC 111941)</v>
      </c>
    </row>
    <row r="37" spans="1:11" x14ac:dyDescent="0.25">
      <c r="A37">
        <v>1552</v>
      </c>
      <c r="B37">
        <v>186</v>
      </c>
      <c r="C37" t="s">
        <v>293</v>
      </c>
      <c r="D37" s="1"/>
      <c r="H37" t="s">
        <v>297</v>
      </c>
      <c r="I37" t="s">
        <v>2090</v>
      </c>
      <c r="J37" t="s">
        <v>283</v>
      </c>
      <c r="K37" s="33" t="str">
        <f>Table_vitimas[[#This Row],[nome]] &amp; " (NIC " &amp;Table_vitimas[[#This Row],[NIC]] &amp;")"</f>
        <v>IDENTIDADE DESCONHECIDA (NIC 111943)</v>
      </c>
    </row>
    <row r="38" spans="1:11" x14ac:dyDescent="0.25">
      <c r="A38">
        <v>1553</v>
      </c>
      <c r="B38">
        <v>188</v>
      </c>
      <c r="C38" t="s">
        <v>293</v>
      </c>
      <c r="D38" s="1"/>
      <c r="H38" t="s">
        <v>297</v>
      </c>
      <c r="I38" t="s">
        <v>2094</v>
      </c>
      <c r="J38" t="s">
        <v>283</v>
      </c>
      <c r="K38" s="33" t="str">
        <f>Table_vitimas[[#This Row],[nome]] &amp; " (NIC " &amp;Table_vitimas[[#This Row],[NIC]] &amp;")"</f>
        <v>IDENTIDADE DESCONHECIDA (NIC 111948)</v>
      </c>
    </row>
    <row r="39" spans="1:11" x14ac:dyDescent="0.25">
      <c r="A39">
        <v>1553</v>
      </c>
      <c r="B39">
        <v>189</v>
      </c>
      <c r="C39" t="s">
        <v>293</v>
      </c>
      <c r="D39" s="1"/>
      <c r="H39" t="s">
        <v>297</v>
      </c>
      <c r="I39" t="s">
        <v>2095</v>
      </c>
      <c r="J39" t="s">
        <v>283</v>
      </c>
      <c r="K39" s="33" t="str">
        <f>Table_vitimas[[#This Row],[nome]] &amp; " (NIC " &amp;Table_vitimas[[#This Row],[NIC]] &amp;")"</f>
        <v>IDENTIDADE DESCONHECIDA (NIC 111699)</v>
      </c>
    </row>
    <row r="40" spans="1:11" x14ac:dyDescent="0.25">
      <c r="A40">
        <v>1566</v>
      </c>
      <c r="B40">
        <v>201</v>
      </c>
      <c r="C40" t="s">
        <v>293</v>
      </c>
      <c r="D40" s="1"/>
      <c r="H40" t="s">
        <v>297</v>
      </c>
      <c r="I40" t="s">
        <v>2229</v>
      </c>
      <c r="J40" t="s">
        <v>283</v>
      </c>
      <c r="K40" s="33" t="str">
        <f>Table_vitimas[[#This Row],[nome]] &amp; " (NIC " &amp;Table_vitimas[[#This Row],[NIC]] &amp;")"</f>
        <v>IDENTIDADE DESCONHECIDA (NIC 111980)</v>
      </c>
    </row>
    <row r="41" spans="1:11" x14ac:dyDescent="0.25">
      <c r="A41">
        <v>1577</v>
      </c>
      <c r="B41">
        <v>211</v>
      </c>
      <c r="C41" t="s">
        <v>293</v>
      </c>
      <c r="D41" s="1"/>
      <c r="H41" t="s">
        <v>297</v>
      </c>
      <c r="I41" t="s">
        <v>2329</v>
      </c>
      <c r="J41" t="s">
        <v>283</v>
      </c>
      <c r="K41" s="33" t="str">
        <f>Table_vitimas[[#This Row],[nome]] &amp; " (NIC " &amp;Table_vitimas[[#This Row],[NIC]] &amp;")"</f>
        <v>IDENTIDADE DESCONHECIDA (NIC 111959)</v>
      </c>
    </row>
    <row r="42" spans="1:11" x14ac:dyDescent="0.25">
      <c r="A42">
        <v>1587</v>
      </c>
      <c r="B42">
        <v>220</v>
      </c>
      <c r="C42" t="s">
        <v>293</v>
      </c>
      <c r="D42" s="1"/>
      <c r="H42" t="s">
        <v>297</v>
      </c>
      <c r="I42" t="s">
        <v>3881</v>
      </c>
      <c r="J42" t="s">
        <v>283</v>
      </c>
      <c r="K42" s="33" t="str">
        <f>Table_vitimas[[#This Row],[nome]] &amp; " (NIC " &amp;Table_vitimas[[#This Row],[NIC]] &amp;")"</f>
        <v>IDENTIDADE DESCONHECIDA (NIC 111966)</v>
      </c>
    </row>
    <row r="43" spans="1:11" x14ac:dyDescent="0.25">
      <c r="A43">
        <v>1588</v>
      </c>
      <c r="B43">
        <v>222</v>
      </c>
      <c r="C43" t="s">
        <v>293</v>
      </c>
      <c r="D43" s="1"/>
      <c r="H43" t="s">
        <v>297</v>
      </c>
      <c r="I43" t="s">
        <v>2430</v>
      </c>
      <c r="J43" t="s">
        <v>283</v>
      </c>
      <c r="K43" s="33" t="str">
        <f>Table_vitimas[[#This Row],[nome]] &amp; " (NIC " &amp;Table_vitimas[[#This Row],[NIC]] &amp;")"</f>
        <v>IDENTIDADE DESCONHECIDA (NIC 111965)</v>
      </c>
    </row>
    <row r="44" spans="1:11" x14ac:dyDescent="0.25">
      <c r="A44">
        <v>1622</v>
      </c>
      <c r="B44">
        <v>261</v>
      </c>
      <c r="C44" t="s">
        <v>293</v>
      </c>
      <c r="D44" s="1"/>
      <c r="H44" t="s">
        <v>297</v>
      </c>
      <c r="I44" t="s">
        <v>3445</v>
      </c>
      <c r="J44" t="s">
        <v>283</v>
      </c>
      <c r="K44" s="33" t="str">
        <f>Table_vitimas[[#This Row],[nome]] &amp; " (NIC " &amp;Table_vitimas[[#This Row],[NIC]] &amp;")"</f>
        <v>IDENTIDADE DESCONHECIDA (NIC 112424)</v>
      </c>
    </row>
    <row r="45" spans="1:11" x14ac:dyDescent="0.25">
      <c r="A45">
        <v>1645</v>
      </c>
      <c r="B45">
        <v>282</v>
      </c>
      <c r="C45" t="s">
        <v>293</v>
      </c>
      <c r="D45" s="1"/>
      <c r="H45" t="s">
        <v>297</v>
      </c>
      <c r="I45" t="s">
        <v>3708</v>
      </c>
      <c r="J45" t="s">
        <v>283</v>
      </c>
      <c r="K45" s="33" t="str">
        <f>Table_vitimas[[#This Row],[nome]] &amp; " (NIC " &amp;Table_vitimas[[#This Row],[NIC]] &amp;")"</f>
        <v>IDENTIDADE DESCONHECIDA (NIC 112611)</v>
      </c>
    </row>
    <row r="46" spans="1:11" x14ac:dyDescent="0.25">
      <c r="A46">
        <v>1649</v>
      </c>
      <c r="B46">
        <v>291</v>
      </c>
      <c r="C46" t="s">
        <v>293</v>
      </c>
      <c r="D46" s="1"/>
      <c r="H46" t="s">
        <v>297</v>
      </c>
      <c r="I46" t="s">
        <v>3775</v>
      </c>
      <c r="J46" t="s">
        <v>283</v>
      </c>
      <c r="K46" s="33" t="str">
        <f>Table_vitimas[[#This Row],[nome]] &amp; " (NIC " &amp;Table_vitimas[[#This Row],[NIC]] &amp;")"</f>
        <v>IDENTIDADE DESCONHECIDA (NIC 112614)</v>
      </c>
    </row>
    <row r="47" spans="1:11" x14ac:dyDescent="0.25">
      <c r="A47">
        <v>1676</v>
      </c>
      <c r="B47">
        <v>315</v>
      </c>
      <c r="C47" t="s">
        <v>293</v>
      </c>
      <c r="D47" s="1"/>
      <c r="H47" t="s">
        <v>297</v>
      </c>
      <c r="I47" t="s">
        <v>4077</v>
      </c>
      <c r="J47" t="s">
        <v>283</v>
      </c>
      <c r="K47" s="33" t="str">
        <f>Table_vitimas[[#This Row],[nome]] &amp; " (NIC " &amp;Table_vitimas[[#This Row],[NIC]] &amp;")"</f>
        <v>IDENTIDADE DESCONHECIDA (NIC 112639)</v>
      </c>
    </row>
    <row r="48" spans="1:11" x14ac:dyDescent="0.25">
      <c r="A48">
        <v>1681</v>
      </c>
      <c r="B48">
        <v>318</v>
      </c>
      <c r="C48" t="s">
        <v>293</v>
      </c>
      <c r="D48" s="1"/>
      <c r="H48" t="s">
        <v>297</v>
      </c>
      <c r="I48" t="s">
        <v>4124</v>
      </c>
      <c r="J48" t="s">
        <v>283</v>
      </c>
      <c r="K48" s="33" t="str">
        <f>Table_vitimas[[#This Row],[nome]] &amp; " (NIC " &amp;Table_vitimas[[#This Row],[NIC]] &amp;")"</f>
        <v>IDENTIDADE DESCONHECIDA (NIC 102642)</v>
      </c>
    </row>
    <row r="49" spans="1:11" x14ac:dyDescent="0.25">
      <c r="A49">
        <v>1697</v>
      </c>
      <c r="B49">
        <v>335</v>
      </c>
      <c r="C49" t="s">
        <v>293</v>
      </c>
      <c r="D49" s="1"/>
      <c r="H49" t="s">
        <v>297</v>
      </c>
      <c r="I49" t="s">
        <v>4321</v>
      </c>
      <c r="J49" t="s">
        <v>283</v>
      </c>
      <c r="K49" s="33" t="str">
        <f>Table_vitimas[[#This Row],[nome]] &amp; " (NIC " &amp;Table_vitimas[[#This Row],[NIC]] &amp;")"</f>
        <v>IDENTIDADE DESCONHECIDA (NIC 112636)</v>
      </c>
    </row>
    <row r="50" spans="1:11" x14ac:dyDescent="0.25">
      <c r="A50">
        <v>1708</v>
      </c>
      <c r="B50">
        <v>347</v>
      </c>
      <c r="C50" t="s">
        <v>293</v>
      </c>
      <c r="D50" s="1"/>
      <c r="H50" t="s">
        <v>297</v>
      </c>
      <c r="I50" t="s">
        <v>4450</v>
      </c>
      <c r="J50" t="s">
        <v>283</v>
      </c>
      <c r="K50" s="33" t="str">
        <f>Table_vitimas[[#This Row],[nome]] &amp; " (NIC " &amp;Table_vitimas[[#This Row],[NIC]] &amp;")"</f>
        <v>IDENTIDADE DESCONHECIDA (NIC 113234)</v>
      </c>
    </row>
    <row r="51" spans="1:11" x14ac:dyDescent="0.25">
      <c r="A51">
        <v>1713</v>
      </c>
      <c r="B51">
        <v>352</v>
      </c>
      <c r="C51" t="s">
        <v>293</v>
      </c>
      <c r="D51" s="1"/>
      <c r="H51" t="s">
        <v>297</v>
      </c>
      <c r="I51" t="s">
        <v>4504</v>
      </c>
      <c r="J51" t="s">
        <v>283</v>
      </c>
      <c r="K51" s="33" t="str">
        <f>Table_vitimas[[#This Row],[nome]] &amp; " (NIC " &amp;Table_vitimas[[#This Row],[NIC]] &amp;")"</f>
        <v>IDENTIDADE DESCONHECIDA (NIC 113231)</v>
      </c>
    </row>
    <row r="52" spans="1:11" x14ac:dyDescent="0.25">
      <c r="A52">
        <v>1718</v>
      </c>
      <c r="B52">
        <v>357</v>
      </c>
      <c r="C52" t="s">
        <v>293</v>
      </c>
      <c r="D52" s="1"/>
      <c r="H52" t="s">
        <v>297</v>
      </c>
      <c r="I52" t="s">
        <v>6094</v>
      </c>
      <c r="J52" t="s">
        <v>283</v>
      </c>
      <c r="K52" s="33" t="str">
        <f>Table_vitimas[[#This Row],[nome]] &amp; " (NIC " &amp;Table_vitimas[[#This Row],[NIC]] &amp;")"</f>
        <v>IDENTIDADE DESCONHECIDA (NIC 113235)</v>
      </c>
    </row>
    <row r="53" spans="1:11" x14ac:dyDescent="0.25">
      <c r="A53">
        <v>1719</v>
      </c>
      <c r="B53">
        <v>358</v>
      </c>
      <c r="C53" t="s">
        <v>293</v>
      </c>
      <c r="D53" s="1"/>
      <c r="H53" t="s">
        <v>297</v>
      </c>
      <c r="I53" t="s">
        <v>4601</v>
      </c>
      <c r="J53" t="s">
        <v>283</v>
      </c>
      <c r="K53" s="33" t="str">
        <f>Table_vitimas[[#This Row],[nome]] &amp; " (NIC " &amp;Table_vitimas[[#This Row],[NIC]] &amp;")"</f>
        <v>IDENTIDADE DESCONHECIDA (NIC 113236)</v>
      </c>
    </row>
    <row r="54" spans="1:11" x14ac:dyDescent="0.25">
      <c r="A54">
        <v>1731</v>
      </c>
      <c r="B54">
        <v>373</v>
      </c>
      <c r="C54" t="s">
        <v>293</v>
      </c>
      <c r="D54" s="1"/>
      <c r="H54" t="s">
        <v>297</v>
      </c>
      <c r="I54" t="s">
        <v>4755</v>
      </c>
      <c r="J54" t="s">
        <v>283</v>
      </c>
      <c r="K54" s="33" t="str">
        <f>Table_vitimas[[#This Row],[nome]] &amp; " (NIC " &amp;Table_vitimas[[#This Row],[NIC]] &amp;")"</f>
        <v>IDENTIDADE DESCONHECIDA (NIC 113270)</v>
      </c>
    </row>
    <row r="55" spans="1:11" x14ac:dyDescent="0.25">
      <c r="A55">
        <v>1732</v>
      </c>
      <c r="B55">
        <v>374</v>
      </c>
      <c r="C55" t="s">
        <v>293</v>
      </c>
      <c r="D55" s="1"/>
      <c r="H55" t="s">
        <v>297</v>
      </c>
      <c r="I55" t="s">
        <v>4726</v>
      </c>
      <c r="J55" t="s">
        <v>283</v>
      </c>
      <c r="K55" s="33" t="str">
        <f>Table_vitimas[[#This Row],[nome]] &amp; " (NIC " &amp;Table_vitimas[[#This Row],[NIC]] &amp;")"</f>
        <v>IDENTIDADE DESCONHECIDA (NIC 113267)</v>
      </c>
    </row>
    <row r="56" spans="1:11" x14ac:dyDescent="0.25">
      <c r="A56">
        <v>1733</v>
      </c>
      <c r="B56">
        <v>375</v>
      </c>
      <c r="C56" t="s">
        <v>293</v>
      </c>
      <c r="D56" s="1"/>
      <c r="H56" t="s">
        <v>297</v>
      </c>
      <c r="I56" t="s">
        <v>4727</v>
      </c>
      <c r="J56" t="s">
        <v>283</v>
      </c>
      <c r="K56" s="33" t="str">
        <f>Table_vitimas[[#This Row],[nome]] &amp; " (NIC " &amp;Table_vitimas[[#This Row],[NIC]] &amp;")"</f>
        <v>IDENTIDADE DESCONHECIDA (NIC 113266)</v>
      </c>
    </row>
    <row r="57" spans="1:11" x14ac:dyDescent="0.25">
      <c r="A57">
        <v>1651</v>
      </c>
      <c r="B57">
        <v>380</v>
      </c>
      <c r="C57" t="s">
        <v>293</v>
      </c>
      <c r="D57" s="1"/>
      <c r="H57" t="s">
        <v>297</v>
      </c>
      <c r="I57" t="s">
        <v>4759</v>
      </c>
      <c r="J57" t="s">
        <v>283</v>
      </c>
      <c r="K57" s="33" t="str">
        <f>Table_vitimas[[#This Row],[nome]] &amp; " (NIC " &amp;Table_vitimas[[#This Row],[NIC]] &amp;")"</f>
        <v>IDENTIDADE DESCONHECIDA (NIC 112616)</v>
      </c>
    </row>
    <row r="58" spans="1:11" x14ac:dyDescent="0.25">
      <c r="A58">
        <v>1740</v>
      </c>
      <c r="B58">
        <v>385</v>
      </c>
      <c r="C58" t="s">
        <v>293</v>
      </c>
      <c r="D58" s="1"/>
      <c r="H58" t="s">
        <v>297</v>
      </c>
      <c r="I58" t="s">
        <v>4825</v>
      </c>
      <c r="J58" t="s">
        <v>283</v>
      </c>
      <c r="K58" s="33" t="str">
        <f>Table_vitimas[[#This Row],[nome]] &amp; " (NIC " &amp;Table_vitimas[[#This Row],[NIC]] &amp;")"</f>
        <v>IDENTIDADE DESCONHECIDA (NIC 113241)</v>
      </c>
    </row>
    <row r="59" spans="1:11" x14ac:dyDescent="0.25">
      <c r="A59">
        <v>1741</v>
      </c>
      <c r="B59">
        <v>386</v>
      </c>
      <c r="C59" t="s">
        <v>293</v>
      </c>
      <c r="D59" s="1"/>
      <c r="H59" t="s">
        <v>297</v>
      </c>
      <c r="I59" t="s">
        <v>4833</v>
      </c>
      <c r="J59" t="s">
        <v>283</v>
      </c>
      <c r="K59" s="33" t="str">
        <f>Table_vitimas[[#This Row],[nome]] &amp; " (NIC " &amp;Table_vitimas[[#This Row],[NIC]] &amp;")"</f>
        <v>IDENTIDADE DESCONHECIDA (NIC 113233)</v>
      </c>
    </row>
    <row r="60" spans="1:11" x14ac:dyDescent="0.25">
      <c r="A60">
        <v>1749</v>
      </c>
      <c r="B60">
        <v>392</v>
      </c>
      <c r="C60" t="s">
        <v>293</v>
      </c>
      <c r="D60" s="1"/>
      <c r="H60" t="s">
        <v>297</v>
      </c>
      <c r="I60" t="s">
        <v>4906</v>
      </c>
      <c r="J60" t="s">
        <v>283</v>
      </c>
      <c r="K60" s="33" t="str">
        <f>Table_vitimas[[#This Row],[nome]] &amp; " (NIC " &amp;Table_vitimas[[#This Row],[NIC]] &amp;")"</f>
        <v>IDENTIDADE DESCONHECIDA (NIC 113242)</v>
      </c>
    </row>
    <row r="61" spans="1:11" x14ac:dyDescent="0.25">
      <c r="A61">
        <v>1751</v>
      </c>
      <c r="B61">
        <v>395</v>
      </c>
      <c r="C61" t="s">
        <v>293</v>
      </c>
      <c r="D61" s="1"/>
      <c r="H61" t="s">
        <v>297</v>
      </c>
      <c r="I61" t="s">
        <v>4937</v>
      </c>
      <c r="J61" t="s">
        <v>283</v>
      </c>
      <c r="K61" s="33" t="str">
        <f>Table_vitimas[[#This Row],[nome]] &amp; " (NIC " &amp;Table_vitimas[[#This Row],[NIC]] &amp;")"</f>
        <v>IDENTIDADE DESCONHECIDA (NIC 113250)</v>
      </c>
    </row>
    <row r="62" spans="1:11" x14ac:dyDescent="0.25">
      <c r="A62">
        <v>1752</v>
      </c>
      <c r="B62">
        <v>396</v>
      </c>
      <c r="C62" t="s">
        <v>293</v>
      </c>
      <c r="D62" s="1"/>
      <c r="H62" t="s">
        <v>297</v>
      </c>
      <c r="I62" t="s">
        <v>4945</v>
      </c>
      <c r="J62" t="s">
        <v>283</v>
      </c>
      <c r="K62" s="33" t="str">
        <f>Table_vitimas[[#This Row],[nome]] &amp; " (NIC " &amp;Table_vitimas[[#This Row],[NIC]] &amp;")"</f>
        <v>IDENTIDADE DESCONHECIDA (NIC 113253)</v>
      </c>
    </row>
    <row r="63" spans="1:11" x14ac:dyDescent="0.25">
      <c r="A63">
        <v>1753</v>
      </c>
      <c r="B63">
        <v>397</v>
      </c>
      <c r="C63" t="s">
        <v>293</v>
      </c>
      <c r="D63" s="1"/>
      <c r="H63" t="s">
        <v>297</v>
      </c>
      <c r="I63" t="s">
        <v>4951</v>
      </c>
      <c r="J63" t="s">
        <v>283</v>
      </c>
      <c r="K63" s="33" t="str">
        <f>Table_vitimas[[#This Row],[nome]] &amp; " (NIC " &amp;Table_vitimas[[#This Row],[NIC]] &amp;")"</f>
        <v>IDENTIDADE DESCONHECIDA (NIC 113246)</v>
      </c>
    </row>
    <row r="64" spans="1:11" x14ac:dyDescent="0.25">
      <c r="A64">
        <v>1754</v>
      </c>
      <c r="B64">
        <v>398</v>
      </c>
      <c r="C64" t="s">
        <v>293</v>
      </c>
      <c r="D64" s="1"/>
      <c r="H64" t="s">
        <v>297</v>
      </c>
      <c r="I64" t="s">
        <v>6033</v>
      </c>
      <c r="J64" t="s">
        <v>283</v>
      </c>
      <c r="K64" s="33" t="str">
        <f>Table_vitimas[[#This Row],[nome]] &amp; " (NIC " &amp;Table_vitimas[[#This Row],[NIC]] &amp;")"</f>
        <v>IDENTIDADE DESCONHECIDA (NIC 113254)</v>
      </c>
    </row>
    <row r="65" spans="1:11" x14ac:dyDescent="0.25">
      <c r="A65">
        <v>1763</v>
      </c>
      <c r="B65">
        <v>407</v>
      </c>
      <c r="C65" t="s">
        <v>293</v>
      </c>
      <c r="D65" s="1"/>
      <c r="H65" t="s">
        <v>297</v>
      </c>
      <c r="I65" t="s">
        <v>5056</v>
      </c>
      <c r="J65" t="s">
        <v>283</v>
      </c>
      <c r="K65" s="33" t="str">
        <f>Table_vitimas[[#This Row],[nome]] &amp; " (NIC " &amp;Table_vitimas[[#This Row],[NIC]] &amp;")"</f>
        <v>IDENTIDADE DESCONHECIDA (NIC 113255)</v>
      </c>
    </row>
    <row r="66" spans="1:11" x14ac:dyDescent="0.25">
      <c r="A66">
        <v>1769</v>
      </c>
      <c r="B66">
        <v>413</v>
      </c>
      <c r="C66" t="s">
        <v>293</v>
      </c>
      <c r="D66" s="1"/>
      <c r="H66" t="s">
        <v>297</v>
      </c>
      <c r="I66" t="s">
        <v>5111</v>
      </c>
      <c r="J66" t="s">
        <v>283</v>
      </c>
      <c r="K66" s="33" t="str">
        <f>Table_vitimas[[#This Row],[nome]] &amp; " (NIC " &amp;Table_vitimas[[#This Row],[NIC]] &amp;")"</f>
        <v>IDENTIDADE DESCONHECIDA (NIC 112830)</v>
      </c>
    </row>
    <row r="67" spans="1:11" x14ac:dyDescent="0.25">
      <c r="A67">
        <v>1774</v>
      </c>
      <c r="B67">
        <v>416</v>
      </c>
      <c r="C67" t="s">
        <v>293</v>
      </c>
      <c r="D67" s="1"/>
      <c r="H67" t="s">
        <v>297</v>
      </c>
      <c r="I67" t="s">
        <v>5157</v>
      </c>
      <c r="J67" t="s">
        <v>283</v>
      </c>
      <c r="K67" s="33" t="str">
        <f>Table_vitimas[[#This Row],[nome]] &amp; " (NIC " &amp;Table_vitimas[[#This Row],[NIC]] &amp;")"</f>
        <v>IDENTIDADE DESCONHECIDA (NIC 113818)</v>
      </c>
    </row>
    <row r="68" spans="1:11" x14ac:dyDescent="0.25">
      <c r="A68">
        <v>1783</v>
      </c>
      <c r="B68">
        <v>426</v>
      </c>
      <c r="C68" t="s">
        <v>293</v>
      </c>
      <c r="D68" s="1"/>
      <c r="H68" t="s">
        <v>297</v>
      </c>
      <c r="I68" t="s">
        <v>5272</v>
      </c>
      <c r="J68" t="s">
        <v>283</v>
      </c>
      <c r="K68" s="33" t="str">
        <f>Table_vitimas[[#This Row],[nome]] &amp; " (NIC " &amp;Table_vitimas[[#This Row],[NIC]] &amp;")"</f>
        <v>IDENTIDADE DESCONHECIDA (NIC 113820)</v>
      </c>
    </row>
    <row r="69" spans="1:11" x14ac:dyDescent="0.25">
      <c r="A69">
        <v>1785</v>
      </c>
      <c r="B69">
        <v>428</v>
      </c>
      <c r="C69" t="s">
        <v>293</v>
      </c>
      <c r="D69" s="1"/>
      <c r="H69" t="s">
        <v>297</v>
      </c>
      <c r="I69" t="s">
        <v>5290</v>
      </c>
      <c r="J69" t="s">
        <v>283</v>
      </c>
      <c r="K69" s="33" t="str">
        <f>Table_vitimas[[#This Row],[nome]] &amp; " (NIC " &amp;Table_vitimas[[#This Row],[NIC]] &amp;")"</f>
        <v>IDENTIDADE DESCONHECIDA (NIC 113792)</v>
      </c>
    </row>
    <row r="70" spans="1:11" x14ac:dyDescent="0.25">
      <c r="A70">
        <v>1791</v>
      </c>
      <c r="B70">
        <v>435</v>
      </c>
      <c r="C70" t="s">
        <v>293</v>
      </c>
      <c r="D70" s="1"/>
      <c r="H70" t="s">
        <v>297</v>
      </c>
      <c r="I70" t="s">
        <v>5363</v>
      </c>
      <c r="J70" t="s">
        <v>283</v>
      </c>
      <c r="K70" s="33" t="str">
        <f>Table_vitimas[[#This Row],[nome]] &amp; " (NIC " &amp;Table_vitimas[[#This Row],[NIC]] &amp;")"</f>
        <v>IDENTIDADE DESCONHECIDA (NIC 113802)</v>
      </c>
    </row>
    <row r="71" spans="1:11" x14ac:dyDescent="0.25">
      <c r="A71">
        <v>1792</v>
      </c>
      <c r="B71">
        <v>436</v>
      </c>
      <c r="C71" t="s">
        <v>293</v>
      </c>
      <c r="D71" s="1"/>
      <c r="H71" t="s">
        <v>297</v>
      </c>
      <c r="I71" t="s">
        <v>5368</v>
      </c>
      <c r="J71" t="s">
        <v>283</v>
      </c>
      <c r="K71" s="33" t="str">
        <f>Table_vitimas[[#This Row],[nome]] &amp; " (NIC " &amp;Table_vitimas[[#This Row],[NIC]] &amp;")"</f>
        <v>IDENTIDADE DESCONHECIDA (NIC 113791)</v>
      </c>
    </row>
    <row r="72" spans="1:11" x14ac:dyDescent="0.25">
      <c r="A72">
        <v>1793</v>
      </c>
      <c r="B72">
        <v>437</v>
      </c>
      <c r="C72" t="s">
        <v>293</v>
      </c>
      <c r="D72" s="1"/>
      <c r="H72" t="s">
        <v>297</v>
      </c>
      <c r="I72" t="s">
        <v>5373</v>
      </c>
      <c r="J72" t="s">
        <v>283</v>
      </c>
      <c r="K72" s="33" t="str">
        <f>Table_vitimas[[#This Row],[nome]] &amp; " (NIC " &amp;Table_vitimas[[#This Row],[NIC]] &amp;")"</f>
        <v>IDENTIDADE DESCONHECIDA (NIC 113798)</v>
      </c>
    </row>
    <row r="73" spans="1:11" x14ac:dyDescent="0.25">
      <c r="A73">
        <v>1796</v>
      </c>
      <c r="B73">
        <v>439</v>
      </c>
      <c r="C73" t="s">
        <v>293</v>
      </c>
      <c r="D73" s="1"/>
      <c r="H73" t="s">
        <v>297</v>
      </c>
      <c r="I73" t="s">
        <v>5415</v>
      </c>
      <c r="J73" t="s">
        <v>283</v>
      </c>
      <c r="K73" s="33" t="str">
        <f>Table_vitimas[[#This Row],[nome]] &amp; " (NIC " &amp;Table_vitimas[[#This Row],[NIC]] &amp;")"</f>
        <v>IDENTIDADE DESCONHECIDA (NIC 113793)</v>
      </c>
    </row>
    <row r="74" spans="1:11" x14ac:dyDescent="0.25">
      <c r="A74">
        <v>1796</v>
      </c>
      <c r="B74">
        <v>440</v>
      </c>
      <c r="C74" t="s">
        <v>293</v>
      </c>
      <c r="D74" s="1"/>
      <c r="H74" t="s">
        <v>297</v>
      </c>
      <c r="I74" t="s">
        <v>5416</v>
      </c>
      <c r="J74" t="s">
        <v>283</v>
      </c>
      <c r="K74" s="33" t="str">
        <f>Table_vitimas[[#This Row],[nome]] &amp; " (NIC " &amp;Table_vitimas[[#This Row],[NIC]] &amp;")"</f>
        <v>IDENTIDADE DESCONHECIDA (NIC 113822)</v>
      </c>
    </row>
    <row r="75" spans="1:11" x14ac:dyDescent="0.25">
      <c r="A75">
        <v>1799</v>
      </c>
      <c r="B75">
        <v>443</v>
      </c>
      <c r="C75" t="s">
        <v>293</v>
      </c>
      <c r="D75" s="1"/>
      <c r="H75" t="s">
        <v>297</v>
      </c>
      <c r="I75" t="s">
        <v>5445</v>
      </c>
      <c r="J75" t="s">
        <v>283</v>
      </c>
      <c r="K75" s="33" t="str">
        <f>Table_vitimas[[#This Row],[nome]] &amp; " (NIC " &amp;Table_vitimas[[#This Row],[NIC]] &amp;")"</f>
        <v>IDENTIDADE DESCONHECIDA (NIC 113799)</v>
      </c>
    </row>
    <row r="76" spans="1:11" x14ac:dyDescent="0.25">
      <c r="A76">
        <v>1802</v>
      </c>
      <c r="B76">
        <v>445</v>
      </c>
      <c r="C76" t="s">
        <v>293</v>
      </c>
      <c r="D76" s="1"/>
      <c r="H76" t="s">
        <v>297</v>
      </c>
      <c r="I76" t="s">
        <v>5519</v>
      </c>
      <c r="J76" t="s">
        <v>283</v>
      </c>
      <c r="K76" s="33" t="str">
        <f>Table_vitimas[[#This Row],[nome]] &amp; " (NIC " &amp;Table_vitimas[[#This Row],[NIC]] &amp;")"</f>
        <v>IDENTIDADE DESCONHECIDA (NIC 113850)</v>
      </c>
    </row>
    <row r="77" spans="1:11" x14ac:dyDescent="0.25">
      <c r="A77">
        <v>1801</v>
      </c>
      <c r="B77">
        <v>447</v>
      </c>
      <c r="C77" t="s">
        <v>293</v>
      </c>
      <c r="D77" s="1"/>
      <c r="H77" t="s">
        <v>297</v>
      </c>
      <c r="I77" t="s">
        <v>5520</v>
      </c>
      <c r="J77" t="s">
        <v>283</v>
      </c>
      <c r="K77" s="33" t="str">
        <f>Table_vitimas[[#This Row],[nome]] &amp; " (NIC " &amp;Table_vitimas[[#This Row],[NIC]] &amp;")"</f>
        <v>IDENTIDADE DESCONHECIDA (NIC 113847)</v>
      </c>
    </row>
    <row r="78" spans="1:11" x14ac:dyDescent="0.25">
      <c r="A78">
        <v>1804</v>
      </c>
      <c r="B78">
        <v>449</v>
      </c>
      <c r="C78" t="s">
        <v>293</v>
      </c>
      <c r="D78" s="1"/>
      <c r="H78" t="s">
        <v>297</v>
      </c>
      <c r="I78" t="s">
        <v>5521</v>
      </c>
      <c r="J78" t="s">
        <v>283</v>
      </c>
      <c r="K78" s="33" t="str">
        <f>Table_vitimas[[#This Row],[nome]] &amp; " (NIC " &amp;Table_vitimas[[#This Row],[NIC]] &amp;")"</f>
        <v>IDENTIDADE DESCONHECIDA (NIC 113843)</v>
      </c>
    </row>
    <row r="79" spans="1:11" x14ac:dyDescent="0.25">
      <c r="A79">
        <v>1805</v>
      </c>
      <c r="B79">
        <v>451</v>
      </c>
      <c r="C79" t="s">
        <v>293</v>
      </c>
      <c r="D79" s="1"/>
      <c r="H79" t="s">
        <v>297</v>
      </c>
      <c r="I79" t="s">
        <v>5522</v>
      </c>
      <c r="J79" t="s">
        <v>283</v>
      </c>
      <c r="K79" s="33" t="str">
        <f>Table_vitimas[[#This Row],[nome]] &amp; " (NIC " &amp;Table_vitimas[[#This Row],[NIC]] &amp;")"</f>
        <v>IDENTIDADE DESCONHECIDA (NIC 113810)</v>
      </c>
    </row>
    <row r="80" spans="1:11" x14ac:dyDescent="0.25">
      <c r="A80">
        <v>1809</v>
      </c>
      <c r="B80">
        <v>454</v>
      </c>
      <c r="C80" t="s">
        <v>293</v>
      </c>
      <c r="D80" s="1"/>
      <c r="H80" t="s">
        <v>297</v>
      </c>
      <c r="I80" t="s">
        <v>5557</v>
      </c>
      <c r="J80" t="s">
        <v>283</v>
      </c>
      <c r="K80" s="33" t="str">
        <f>Table_vitimas[[#This Row],[nome]] &amp; " (NIC " &amp;Table_vitimas[[#This Row],[NIC]] &amp;")"</f>
        <v>IDENTIDADE DESCONHECIDA (NIC 113844)</v>
      </c>
    </row>
    <row r="81" spans="1:11" x14ac:dyDescent="0.25">
      <c r="A81">
        <v>1809</v>
      </c>
      <c r="B81">
        <v>455</v>
      </c>
      <c r="C81" t="s">
        <v>293</v>
      </c>
      <c r="D81" s="1"/>
      <c r="H81" t="s">
        <v>297</v>
      </c>
      <c r="I81" t="s">
        <v>5558</v>
      </c>
      <c r="J81" t="s">
        <v>283</v>
      </c>
      <c r="K81" s="33" t="str">
        <f>Table_vitimas[[#This Row],[nome]] &amp; " (NIC " &amp;Table_vitimas[[#This Row],[NIC]] &amp;")"</f>
        <v>IDENTIDADE DESCONHECIDA (NIC 113845)</v>
      </c>
    </row>
    <row r="82" spans="1:11" x14ac:dyDescent="0.25">
      <c r="A82">
        <v>1818</v>
      </c>
      <c r="B82">
        <v>462</v>
      </c>
      <c r="C82" t="s">
        <v>293</v>
      </c>
      <c r="D82" s="1"/>
      <c r="H82" t="s">
        <v>297</v>
      </c>
      <c r="I82" t="s">
        <v>5667</v>
      </c>
      <c r="J82" t="s">
        <v>283</v>
      </c>
      <c r="K82" s="33" t="str">
        <f>Table_vitimas[[#This Row],[nome]] &amp; " (NIC " &amp;Table_vitimas[[#This Row],[NIC]] &amp;")"</f>
        <v>IDENTIDADE DESCONHECIDA (NIC 113803)</v>
      </c>
    </row>
    <row r="83" spans="1:11" x14ac:dyDescent="0.25">
      <c r="A83">
        <v>1819</v>
      </c>
      <c r="B83">
        <v>463</v>
      </c>
      <c r="C83" t="s">
        <v>293</v>
      </c>
      <c r="D83" s="1"/>
      <c r="H83" t="s">
        <v>297</v>
      </c>
      <c r="I83" t="s">
        <v>5668</v>
      </c>
      <c r="J83" t="s">
        <v>283</v>
      </c>
      <c r="K83" s="33" t="str">
        <f>Table_vitimas[[#This Row],[nome]] &amp; " (NIC " &amp;Table_vitimas[[#This Row],[NIC]] &amp;")"</f>
        <v>IDENTIDADE DESCONHECIDA (NIC 109567)</v>
      </c>
    </row>
    <row r="84" spans="1:11" x14ac:dyDescent="0.25">
      <c r="A84">
        <v>1820</v>
      </c>
      <c r="B84">
        <v>464</v>
      </c>
      <c r="C84" t="s">
        <v>293</v>
      </c>
      <c r="D84" s="1"/>
      <c r="H84" t="s">
        <v>297</v>
      </c>
      <c r="I84" t="s">
        <v>5669</v>
      </c>
      <c r="J84" t="s">
        <v>283</v>
      </c>
      <c r="K84" s="33" t="str">
        <f>Table_vitimas[[#This Row],[nome]] &amp; " (NIC " &amp;Table_vitimas[[#This Row],[NIC]] &amp;")"</f>
        <v>IDENTIDADE DESCONHECIDA (NIC 113831)</v>
      </c>
    </row>
    <row r="85" spans="1:11" x14ac:dyDescent="0.25">
      <c r="A85">
        <v>1839</v>
      </c>
      <c r="B85">
        <v>480</v>
      </c>
      <c r="C85" t="s">
        <v>293</v>
      </c>
      <c r="D85" s="1"/>
      <c r="H85" t="s">
        <v>297</v>
      </c>
      <c r="I85" t="s">
        <v>5849</v>
      </c>
      <c r="J85" t="s">
        <v>283</v>
      </c>
      <c r="K85" s="33" t="str">
        <f>Table_vitimas[[#This Row],[nome]] &amp; " (NIC " &amp;Table_vitimas[[#This Row],[NIC]] &amp;")"</f>
        <v>IDENTIDADE DESCONHECIDA (NIC 114082)</v>
      </c>
    </row>
    <row r="86" spans="1:11" x14ac:dyDescent="0.25">
      <c r="A86">
        <v>1842</v>
      </c>
      <c r="B86">
        <v>483</v>
      </c>
      <c r="C86" t="s">
        <v>293</v>
      </c>
      <c r="D86" s="1"/>
      <c r="H86" t="s">
        <v>297</v>
      </c>
      <c r="I86" t="s">
        <v>5904</v>
      </c>
      <c r="J86" t="s">
        <v>283</v>
      </c>
      <c r="K86" s="33" t="str">
        <f>Table_vitimas[[#This Row],[nome]] &amp; " (NIC " &amp;Table_vitimas[[#This Row],[NIC]] &amp;")"</f>
        <v>IDENTIDADE DESCONHECIDA (NIC 114071)</v>
      </c>
    </row>
    <row r="87" spans="1:11" x14ac:dyDescent="0.25">
      <c r="A87">
        <v>1847</v>
      </c>
      <c r="B87">
        <v>488</v>
      </c>
      <c r="C87" t="s">
        <v>293</v>
      </c>
      <c r="D87" s="1"/>
      <c r="H87" t="s">
        <v>297</v>
      </c>
      <c r="I87" t="s">
        <v>5945</v>
      </c>
      <c r="J87" t="s">
        <v>283</v>
      </c>
      <c r="K87" s="33" t="str">
        <f>Table_vitimas[[#This Row],[nome]] &amp; " (NIC " &amp;Table_vitimas[[#This Row],[NIC]] &amp;")"</f>
        <v>IDENTIDADE DESCONHECIDA (NIC 114092)</v>
      </c>
    </row>
    <row r="88" spans="1:11" x14ac:dyDescent="0.25">
      <c r="A88">
        <v>1898</v>
      </c>
      <c r="B88">
        <v>534</v>
      </c>
      <c r="C88" t="s">
        <v>293</v>
      </c>
      <c r="D88" s="1"/>
      <c r="H88" t="s">
        <v>297</v>
      </c>
      <c r="I88" t="s">
        <v>6595</v>
      </c>
      <c r="J88" t="s">
        <v>283</v>
      </c>
      <c r="K88" s="33" t="str">
        <f>Table_vitimas[[#This Row],[nome]] &amp; " (NIC " &amp;Table_vitimas[[#This Row],[NIC]] &amp;")"</f>
        <v>IDENTIDADE DESCONHECIDA (NIC 113779)</v>
      </c>
    </row>
    <row r="89" spans="1:11" x14ac:dyDescent="0.25">
      <c r="A89">
        <v>1900</v>
      </c>
      <c r="B89">
        <v>536</v>
      </c>
      <c r="C89" t="s">
        <v>293</v>
      </c>
      <c r="D89" s="1"/>
      <c r="H89" t="s">
        <v>297</v>
      </c>
      <c r="I89" t="s">
        <v>6628</v>
      </c>
      <c r="J89" t="s">
        <v>283</v>
      </c>
      <c r="K89" s="33" t="str">
        <f>Table_vitimas[[#This Row],[nome]] &amp; " (NIC " &amp;Table_vitimas[[#This Row],[NIC]] &amp;")"</f>
        <v>IDENTIDADE DESCONHECIDA (NIC 114503)</v>
      </c>
    </row>
    <row r="90" spans="1:11" x14ac:dyDescent="0.25">
      <c r="A90">
        <v>1906</v>
      </c>
      <c r="B90">
        <v>544</v>
      </c>
      <c r="C90" t="s">
        <v>293</v>
      </c>
      <c r="D90" s="1"/>
      <c r="H90" t="s">
        <v>297</v>
      </c>
      <c r="I90" t="s">
        <v>6706</v>
      </c>
      <c r="J90" t="s">
        <v>283</v>
      </c>
      <c r="K90" s="33" t="str">
        <f>Table_vitimas[[#This Row],[nome]] &amp; " (NIC " &amp;Table_vitimas[[#This Row],[NIC]] &amp;")"</f>
        <v>IDENTIDADE DESCONHECIDA (NIC 114505)</v>
      </c>
    </row>
    <row r="91" spans="1:11" x14ac:dyDescent="0.25">
      <c r="A91">
        <v>1908</v>
      </c>
      <c r="B91">
        <v>546</v>
      </c>
      <c r="C91" t="s">
        <v>293</v>
      </c>
      <c r="D91" s="1"/>
      <c r="H91" t="s">
        <v>297</v>
      </c>
      <c r="I91" t="s">
        <v>6715</v>
      </c>
      <c r="J91" t="s">
        <v>283</v>
      </c>
      <c r="K91" s="33" t="str">
        <f>Table_vitimas[[#This Row],[nome]] &amp; " (NIC " &amp;Table_vitimas[[#This Row],[NIC]] &amp;")"</f>
        <v>IDENTIDADE DESCONHECIDA (NIC 114508)</v>
      </c>
    </row>
    <row r="92" spans="1:11" x14ac:dyDescent="0.25">
      <c r="A92">
        <v>1909</v>
      </c>
      <c r="B92">
        <v>547</v>
      </c>
      <c r="C92" t="s">
        <v>293</v>
      </c>
      <c r="D92" s="1"/>
      <c r="H92" t="s">
        <v>297</v>
      </c>
      <c r="I92" t="s">
        <v>6724</v>
      </c>
      <c r="J92" t="s">
        <v>283</v>
      </c>
      <c r="K92" s="33" t="str">
        <f>Table_vitimas[[#This Row],[nome]] &amp; " (NIC " &amp;Table_vitimas[[#This Row],[NIC]] &amp;")"</f>
        <v>IDENTIDADE DESCONHECIDA (NIC 114506)</v>
      </c>
    </row>
    <row r="93" spans="1:11" x14ac:dyDescent="0.25">
      <c r="A93">
        <v>1914</v>
      </c>
      <c r="B93">
        <v>552</v>
      </c>
      <c r="C93" t="s">
        <v>293</v>
      </c>
      <c r="D93" s="1"/>
      <c r="H93" t="s">
        <v>297</v>
      </c>
      <c r="I93" t="s">
        <v>6776</v>
      </c>
      <c r="J93" t="s">
        <v>283</v>
      </c>
      <c r="K93" s="33" t="str">
        <f>Table_vitimas[[#This Row],[nome]] &amp; " (NIC " &amp;Table_vitimas[[#This Row],[NIC]] &amp;")"</f>
        <v>IDENTIDADE DESCONHECIDA (NIC 114553)</v>
      </c>
    </row>
    <row r="94" spans="1:11" x14ac:dyDescent="0.25">
      <c r="A94">
        <v>1918</v>
      </c>
      <c r="B94">
        <v>556</v>
      </c>
      <c r="C94" t="s">
        <v>293</v>
      </c>
      <c r="D94" s="1"/>
      <c r="H94" t="s">
        <v>297</v>
      </c>
      <c r="I94" t="s">
        <v>6827</v>
      </c>
      <c r="J94" t="s">
        <v>283</v>
      </c>
      <c r="K94" s="33" t="str">
        <f>Table_vitimas[[#This Row],[nome]] &amp; " (NIC " &amp;Table_vitimas[[#This Row],[NIC]] &amp;")"</f>
        <v>IDENTIDADE DESCONHECIDA (NIC 114559)</v>
      </c>
    </row>
    <row r="95" spans="1:11" x14ac:dyDescent="0.25">
      <c r="A95">
        <v>1919</v>
      </c>
      <c r="B95">
        <v>557</v>
      </c>
      <c r="C95" t="s">
        <v>293</v>
      </c>
      <c r="D95" s="1"/>
      <c r="H95" t="s">
        <v>297</v>
      </c>
      <c r="I95" t="s">
        <v>6828</v>
      </c>
      <c r="J95" t="s">
        <v>283</v>
      </c>
      <c r="K95" s="33" t="str">
        <f>Table_vitimas[[#This Row],[nome]] &amp; " (NIC " &amp;Table_vitimas[[#This Row],[NIC]] &amp;")"</f>
        <v>IDENTIDADE DESCONHECIDA (NIC 114558)</v>
      </c>
    </row>
    <row r="96" spans="1:11" x14ac:dyDescent="0.25">
      <c r="A96">
        <v>1925</v>
      </c>
      <c r="B96">
        <v>562</v>
      </c>
      <c r="C96" t="s">
        <v>293</v>
      </c>
      <c r="D96" s="1"/>
      <c r="H96" t="s">
        <v>297</v>
      </c>
      <c r="I96" t="s">
        <v>6898</v>
      </c>
      <c r="J96" t="s">
        <v>283</v>
      </c>
      <c r="K96" s="33" t="str">
        <f>Table_vitimas[[#This Row],[nome]] &amp; " (NIC " &amp;Table_vitimas[[#This Row],[NIC]] &amp;")"</f>
        <v>IDENTIDADE DESCONHECIDA (NIC 114564)</v>
      </c>
    </row>
    <row r="97" spans="1:11" x14ac:dyDescent="0.25">
      <c r="A97">
        <v>1927</v>
      </c>
      <c r="B97">
        <v>564</v>
      </c>
      <c r="C97" t="s">
        <v>293</v>
      </c>
      <c r="D97" s="1"/>
      <c r="H97" t="s">
        <v>297</v>
      </c>
      <c r="I97" t="s">
        <v>6927</v>
      </c>
      <c r="J97" t="s">
        <v>283</v>
      </c>
      <c r="K97" s="33" t="str">
        <f>Table_vitimas[[#This Row],[nome]] &amp; " (NIC " &amp;Table_vitimas[[#This Row],[NIC]] &amp;")"</f>
        <v>IDENTIDADE DESCONHECIDA (NIC 114569)</v>
      </c>
    </row>
    <row r="98" spans="1:11" x14ac:dyDescent="0.25">
      <c r="A98">
        <v>1930</v>
      </c>
      <c r="B98">
        <v>567</v>
      </c>
      <c r="C98" t="s">
        <v>293</v>
      </c>
      <c r="D98" s="1"/>
      <c r="H98" t="s">
        <v>297</v>
      </c>
      <c r="I98" t="s">
        <v>6961</v>
      </c>
      <c r="J98" t="s">
        <v>283</v>
      </c>
      <c r="K98" s="33" t="str">
        <f>Table_vitimas[[#This Row],[nome]] &amp; " (NIC " &amp;Table_vitimas[[#This Row],[NIC]] &amp;")"</f>
        <v>IDENTIDADE DESCONHECIDA (NIC 114566)</v>
      </c>
    </row>
    <row r="99" spans="1:11" x14ac:dyDescent="0.25">
      <c r="A99">
        <v>1934</v>
      </c>
      <c r="B99">
        <v>569</v>
      </c>
      <c r="C99" t="s">
        <v>293</v>
      </c>
      <c r="D99" s="1"/>
      <c r="H99" t="s">
        <v>297</v>
      </c>
      <c r="I99" t="s">
        <v>6982</v>
      </c>
      <c r="J99" t="s">
        <v>283</v>
      </c>
      <c r="K99" s="33" t="str">
        <f>Table_vitimas[[#This Row],[nome]] &amp; " (NIC " &amp;Table_vitimas[[#This Row],[NIC]] &amp;")"</f>
        <v>IDENTIDADE DESCONHECIDA (NIC 114586)</v>
      </c>
    </row>
    <row r="100" spans="1:11" x14ac:dyDescent="0.25">
      <c r="A100">
        <v>1943</v>
      </c>
      <c r="B100">
        <v>577</v>
      </c>
      <c r="C100" t="s">
        <v>293</v>
      </c>
      <c r="D100" s="1"/>
      <c r="H100" t="s">
        <v>297</v>
      </c>
      <c r="I100" t="s">
        <v>7046</v>
      </c>
      <c r="J100" t="s">
        <v>283</v>
      </c>
      <c r="K100" s="33" t="str">
        <f>Table_vitimas[[#This Row],[nome]] &amp; " (NIC " &amp;Table_vitimas[[#This Row],[NIC]] &amp;")"</f>
        <v>IDENTIDADE DESCONHECIDA (NIC 114584)</v>
      </c>
    </row>
    <row r="101" spans="1:11" x14ac:dyDescent="0.25">
      <c r="A101">
        <v>1965</v>
      </c>
      <c r="B101">
        <v>590</v>
      </c>
      <c r="C101" t="s">
        <v>293</v>
      </c>
      <c r="D101" s="1"/>
      <c r="H101" t="s">
        <v>297</v>
      </c>
      <c r="I101" t="s">
        <v>7249</v>
      </c>
      <c r="J101" t="s">
        <v>283</v>
      </c>
      <c r="K101" s="33" t="str">
        <f>Table_vitimas[[#This Row],[nome]] &amp; " (NIC " &amp;Table_vitimas[[#This Row],[NIC]] &amp;")"</f>
        <v>IDENTIDADE DESCONHECIDA (NIC 114974)</v>
      </c>
    </row>
    <row r="102" spans="1:11" x14ac:dyDescent="0.25">
      <c r="A102">
        <v>1966</v>
      </c>
      <c r="B102">
        <v>591</v>
      </c>
      <c r="C102" t="s">
        <v>293</v>
      </c>
      <c r="D102" s="1"/>
      <c r="H102" t="s">
        <v>297</v>
      </c>
      <c r="I102" t="s">
        <v>7270</v>
      </c>
      <c r="J102" t="s">
        <v>283</v>
      </c>
      <c r="K102" s="33" t="str">
        <f>Table_vitimas[[#This Row],[nome]] &amp; " (NIC " &amp;Table_vitimas[[#This Row],[NIC]] &amp;")"</f>
        <v>IDENTIDADE DESCONHECIDA (NIC 114578)</v>
      </c>
    </row>
    <row r="103" spans="1:11" x14ac:dyDescent="0.25">
      <c r="A103">
        <v>1975</v>
      </c>
      <c r="B103">
        <v>598</v>
      </c>
      <c r="C103" t="s">
        <v>293</v>
      </c>
      <c r="D103" s="1"/>
      <c r="H103" t="s">
        <v>297</v>
      </c>
      <c r="I103" t="s">
        <v>7359</v>
      </c>
      <c r="J103" t="s">
        <v>283</v>
      </c>
      <c r="K103" s="33" t="str">
        <f>Table_vitimas[[#This Row],[nome]] &amp; " (NIC " &amp;Table_vitimas[[#This Row],[NIC]] &amp;")"</f>
        <v>IDENTIDADE DESCONHECIDA (NIC 114984)</v>
      </c>
    </row>
    <row r="104" spans="1:11" x14ac:dyDescent="0.25">
      <c r="A104">
        <v>1980</v>
      </c>
      <c r="B104">
        <v>603</v>
      </c>
      <c r="C104" t="s">
        <v>293</v>
      </c>
      <c r="D104" s="1"/>
      <c r="H104" t="s">
        <v>297</v>
      </c>
      <c r="I104" t="s">
        <v>7404</v>
      </c>
      <c r="J104" t="s">
        <v>283</v>
      </c>
      <c r="K104" s="33" t="str">
        <f>Table_vitimas[[#This Row],[nome]] &amp; " (NIC " &amp;Table_vitimas[[#This Row],[NIC]] &amp;")"</f>
        <v>IDENTIDADE DESCONHECIDA (NIC 114978)</v>
      </c>
    </row>
    <row r="105" spans="1:11" x14ac:dyDescent="0.25">
      <c r="A105">
        <v>1982</v>
      </c>
      <c r="B105">
        <v>604</v>
      </c>
      <c r="C105" t="s">
        <v>293</v>
      </c>
      <c r="D105" s="1"/>
      <c r="H105" t="s">
        <v>297</v>
      </c>
      <c r="I105" t="s">
        <v>7419</v>
      </c>
      <c r="J105" t="s">
        <v>283</v>
      </c>
      <c r="K105" s="33" t="str">
        <f>Table_vitimas[[#This Row],[nome]] &amp; " (NIC " &amp;Table_vitimas[[#This Row],[NIC]] &amp;")"</f>
        <v>IDENTIDADE DESCONHECIDA (NIC 114588)</v>
      </c>
    </row>
    <row r="106" spans="1:11" x14ac:dyDescent="0.25">
      <c r="A106">
        <v>1996</v>
      </c>
      <c r="B106">
        <v>617</v>
      </c>
      <c r="C106" t="s">
        <v>293</v>
      </c>
      <c r="D106" s="1"/>
      <c r="H106" t="s">
        <v>297</v>
      </c>
      <c r="I106" t="s">
        <v>7574</v>
      </c>
      <c r="J106" t="s">
        <v>283</v>
      </c>
      <c r="K106" s="33" t="str">
        <f>Table_vitimas[[#This Row],[nome]] &amp; " (NIC " &amp;Table_vitimas[[#This Row],[NIC]] &amp;")"</f>
        <v>IDENTIDADE DESCONHECIDA (NIC 114976)</v>
      </c>
    </row>
    <row r="107" spans="1:11" x14ac:dyDescent="0.25">
      <c r="A107">
        <v>1997</v>
      </c>
      <c r="B107">
        <v>618</v>
      </c>
      <c r="C107" t="s">
        <v>293</v>
      </c>
      <c r="D107" s="1"/>
      <c r="H107" t="s">
        <v>297</v>
      </c>
      <c r="I107" t="s">
        <v>7578</v>
      </c>
      <c r="J107" t="s">
        <v>283</v>
      </c>
      <c r="K107" s="33" t="str">
        <f>Table_vitimas[[#This Row],[nome]] &amp; " (NIC " &amp;Table_vitimas[[#This Row],[NIC]] &amp;")"</f>
        <v>IDENTIDADE DESCONHECIDA (NIC 114988)</v>
      </c>
    </row>
    <row r="108" spans="1:11" x14ac:dyDescent="0.25">
      <c r="A108">
        <v>2009</v>
      </c>
      <c r="B108">
        <v>629</v>
      </c>
      <c r="C108" t="s">
        <v>293</v>
      </c>
      <c r="D108" s="1"/>
      <c r="H108" t="s">
        <v>297</v>
      </c>
      <c r="I108" t="s">
        <v>7680</v>
      </c>
      <c r="J108" t="s">
        <v>283</v>
      </c>
      <c r="K108" s="33" t="str">
        <f>Table_vitimas[[#This Row],[nome]] &amp; " (NIC " &amp;Table_vitimas[[#This Row],[NIC]] &amp;")"</f>
        <v>IDENTIDADE DESCONHECIDA (NIC 115001)</v>
      </c>
    </row>
    <row r="109" spans="1:11" x14ac:dyDescent="0.25">
      <c r="A109">
        <v>2012</v>
      </c>
      <c r="B109">
        <v>631</v>
      </c>
      <c r="C109" t="s">
        <v>293</v>
      </c>
      <c r="D109" s="1"/>
      <c r="H109" t="s">
        <v>297</v>
      </c>
      <c r="I109" t="s">
        <v>7696</v>
      </c>
      <c r="J109" t="s">
        <v>283</v>
      </c>
      <c r="K109" s="33" t="str">
        <f>Table_vitimas[[#This Row],[nome]] &amp; " (NIC " &amp;Table_vitimas[[#This Row],[NIC]] &amp;")"</f>
        <v>IDENTIDADE DESCONHECIDA (NIC 115010)</v>
      </c>
    </row>
    <row r="110" spans="1:11" x14ac:dyDescent="0.25">
      <c r="A110">
        <v>2016</v>
      </c>
      <c r="B110">
        <v>636</v>
      </c>
      <c r="C110" t="s">
        <v>293</v>
      </c>
      <c r="D110" s="1"/>
      <c r="H110" t="s">
        <v>297</v>
      </c>
      <c r="I110" t="s">
        <v>7736</v>
      </c>
      <c r="J110" t="s">
        <v>283</v>
      </c>
      <c r="K110" s="33" t="str">
        <f>Table_vitimas[[#This Row],[nome]] &amp; " (NIC " &amp;Table_vitimas[[#This Row],[NIC]] &amp;")"</f>
        <v>IDENTIDADE DESCONHECIDA (NIC 115588)</v>
      </c>
    </row>
    <row r="111" spans="1:11" x14ac:dyDescent="0.25">
      <c r="A111">
        <v>2017</v>
      </c>
      <c r="B111">
        <v>637</v>
      </c>
      <c r="C111" t="s">
        <v>293</v>
      </c>
      <c r="D111" s="1"/>
      <c r="H111" t="s">
        <v>297</v>
      </c>
      <c r="I111" t="s">
        <v>7743</v>
      </c>
      <c r="J111" t="s">
        <v>283</v>
      </c>
      <c r="K111" s="33" t="str">
        <f>Table_vitimas[[#This Row],[nome]] &amp; " (NIC " &amp;Table_vitimas[[#This Row],[NIC]] &amp;")"</f>
        <v>IDENTIDADE DESCONHECIDA (NIC 115584)</v>
      </c>
    </row>
    <row r="112" spans="1:11" x14ac:dyDescent="0.25">
      <c r="A112">
        <v>2025</v>
      </c>
      <c r="B112">
        <v>645</v>
      </c>
      <c r="C112" t="s">
        <v>293</v>
      </c>
      <c r="D112" s="1"/>
      <c r="H112" t="s">
        <v>297</v>
      </c>
      <c r="I112" t="s">
        <v>7809</v>
      </c>
      <c r="J112" t="s">
        <v>283</v>
      </c>
      <c r="K112" s="33" t="str">
        <f>Table_vitimas[[#This Row],[nome]] &amp; " (NIC " &amp;Table_vitimas[[#This Row],[NIC]] &amp;")"</f>
        <v>IDENTIDADE DESCONHECIDA (NIC 115598)</v>
      </c>
    </row>
    <row r="113" spans="1:11" x14ac:dyDescent="0.25">
      <c r="A113">
        <v>2037</v>
      </c>
      <c r="B113">
        <v>656</v>
      </c>
      <c r="C113" t="s">
        <v>293</v>
      </c>
      <c r="D113" s="1"/>
      <c r="H113" t="s">
        <v>297</v>
      </c>
      <c r="I113" t="s">
        <v>7953</v>
      </c>
      <c r="J113" t="s">
        <v>283</v>
      </c>
      <c r="K113" s="33" t="str">
        <f>Table_vitimas[[#This Row],[nome]] &amp; " (NIC " &amp;Table_vitimas[[#This Row],[NIC]] &amp;")"</f>
        <v>IDENTIDADE DESCONHECIDA (NIC 115606)</v>
      </c>
    </row>
    <row r="114" spans="1:11" x14ac:dyDescent="0.25">
      <c r="A114">
        <v>2039</v>
      </c>
      <c r="B114">
        <v>658</v>
      </c>
      <c r="C114" t="s">
        <v>293</v>
      </c>
      <c r="D114" s="1"/>
      <c r="H114" t="s">
        <v>297</v>
      </c>
      <c r="I114" t="s">
        <v>7963</v>
      </c>
      <c r="J114" t="s">
        <v>283</v>
      </c>
      <c r="K114" s="33" t="str">
        <f>Table_vitimas[[#This Row],[nome]] &amp; " (NIC " &amp;Table_vitimas[[#This Row],[NIC]] &amp;")"</f>
        <v>IDENTIDADE DESCONHECIDA (NIC 115604)</v>
      </c>
    </row>
    <row r="115" spans="1:11" x14ac:dyDescent="0.25">
      <c r="A115">
        <v>2082</v>
      </c>
      <c r="B115">
        <v>693</v>
      </c>
      <c r="C115" t="s">
        <v>293</v>
      </c>
      <c r="D115" s="1"/>
      <c r="H115" t="s">
        <v>297</v>
      </c>
      <c r="I115" t="s">
        <v>12596</v>
      </c>
      <c r="J115" t="s">
        <v>283</v>
      </c>
      <c r="K115" s="33" t="str">
        <f>Table_vitimas[[#This Row],[nome]] &amp; " (NIC " &amp;Table_vitimas[[#This Row],[NIC]] &amp;")"</f>
        <v>IDENTIDADE DESCONHECIDA (NIC 115657)</v>
      </c>
    </row>
    <row r="116" spans="1:11" x14ac:dyDescent="0.25">
      <c r="A116">
        <v>2083</v>
      </c>
      <c r="B116">
        <v>695</v>
      </c>
      <c r="C116" t="s">
        <v>293</v>
      </c>
      <c r="D116" s="1"/>
      <c r="H116" t="s">
        <v>297</v>
      </c>
      <c r="I116" t="s">
        <v>12597</v>
      </c>
      <c r="J116" t="s">
        <v>283</v>
      </c>
      <c r="K116" s="33" t="str">
        <f>Table_vitimas[[#This Row],[nome]] &amp; " (NIC " &amp;Table_vitimas[[#This Row],[NIC]] &amp;")"</f>
        <v>IDENTIDADE DESCONHECIDA (NIC 115592)</v>
      </c>
    </row>
    <row r="117" spans="1:11" x14ac:dyDescent="0.25">
      <c r="A117">
        <v>2086</v>
      </c>
      <c r="B117">
        <v>697</v>
      </c>
      <c r="C117" t="s">
        <v>293</v>
      </c>
      <c r="D117" s="1"/>
      <c r="H117" t="s">
        <v>297</v>
      </c>
      <c r="I117" t="s">
        <v>12598</v>
      </c>
      <c r="J117" t="s">
        <v>283</v>
      </c>
      <c r="K117" s="33" t="str">
        <f>Table_vitimas[[#This Row],[nome]] &amp; " (NIC " &amp;Table_vitimas[[#This Row],[NIC]] &amp;")"</f>
        <v>IDENTIDADE DESCONHECIDA (NIC 115652)</v>
      </c>
    </row>
    <row r="118" spans="1:11" x14ac:dyDescent="0.25">
      <c r="A118">
        <v>2087</v>
      </c>
      <c r="B118">
        <v>698</v>
      </c>
      <c r="C118" t="s">
        <v>293</v>
      </c>
      <c r="D118" s="1"/>
      <c r="H118" t="s">
        <v>297</v>
      </c>
      <c r="I118" t="s">
        <v>12598</v>
      </c>
      <c r="J118" t="s">
        <v>283</v>
      </c>
      <c r="K118" s="33" t="str">
        <f>Table_vitimas[[#This Row],[nome]] &amp; " (NIC " &amp;Table_vitimas[[#This Row],[NIC]] &amp;")"</f>
        <v>IDENTIDADE DESCONHECIDA (NIC 115652)</v>
      </c>
    </row>
    <row r="119" spans="1:11" x14ac:dyDescent="0.25">
      <c r="A119">
        <v>2101</v>
      </c>
      <c r="B119">
        <v>708</v>
      </c>
      <c r="C119" t="s">
        <v>293</v>
      </c>
      <c r="D119" s="1"/>
      <c r="H119" t="s">
        <v>297</v>
      </c>
      <c r="I119" t="s">
        <v>12749</v>
      </c>
      <c r="J119" t="s">
        <v>283</v>
      </c>
      <c r="K119" s="33" t="str">
        <f>Table_vitimas[[#This Row],[nome]] &amp; " (NIC " &amp;Table_vitimas[[#This Row],[NIC]] &amp;")"</f>
        <v>IDENTIDADE DESCONHECIDA (NIC 115964)</v>
      </c>
    </row>
    <row r="120" spans="1:11" x14ac:dyDescent="0.25">
      <c r="A120">
        <v>2102</v>
      </c>
      <c r="B120">
        <v>709</v>
      </c>
      <c r="C120" t="s">
        <v>293</v>
      </c>
      <c r="D120" s="1"/>
      <c r="H120" t="s">
        <v>297</v>
      </c>
      <c r="I120" t="s">
        <v>12750</v>
      </c>
      <c r="J120" t="s">
        <v>283</v>
      </c>
      <c r="K120" s="33" t="str">
        <f>Table_vitimas[[#This Row],[nome]] &amp; " (NIC " &amp;Table_vitimas[[#This Row],[NIC]] &amp;")"</f>
        <v>IDENTIDADE DESCONHECIDA (NIC 115961)</v>
      </c>
    </row>
    <row r="121" spans="1:11" x14ac:dyDescent="0.25">
      <c r="A121">
        <v>2108</v>
      </c>
      <c r="B121">
        <v>712</v>
      </c>
      <c r="C121" t="s">
        <v>293</v>
      </c>
      <c r="D121" s="1"/>
      <c r="H121" t="s">
        <v>297</v>
      </c>
      <c r="I121" t="s">
        <v>12951</v>
      </c>
      <c r="J121" t="s">
        <v>283</v>
      </c>
      <c r="K121" s="33" t="str">
        <f>Table_vitimas[[#This Row],[nome]] &amp; " (NIC " &amp;Table_vitimas[[#This Row],[NIC]] &amp;")"</f>
        <v>IDENTIDADE DESCONHECIDA (NIC 115989)</v>
      </c>
    </row>
    <row r="122" spans="1:11" x14ac:dyDescent="0.25">
      <c r="A122">
        <v>2113</v>
      </c>
      <c r="B122">
        <v>719</v>
      </c>
      <c r="C122" t="s">
        <v>293</v>
      </c>
      <c r="D122" s="1"/>
      <c r="H122" t="s">
        <v>297</v>
      </c>
      <c r="I122" t="s">
        <v>12952</v>
      </c>
      <c r="J122" t="s">
        <v>283</v>
      </c>
      <c r="K122" s="33" t="str">
        <f>Table_vitimas[[#This Row],[nome]] &amp; " (NIC " &amp;Table_vitimas[[#This Row],[NIC]] &amp;")"</f>
        <v>IDENTIDADE DESCONHECIDA (NIC 115985)</v>
      </c>
    </row>
    <row r="123" spans="1:11" x14ac:dyDescent="0.25">
      <c r="A123">
        <v>2114</v>
      </c>
      <c r="B123">
        <v>721</v>
      </c>
      <c r="C123" t="s">
        <v>293</v>
      </c>
      <c r="D123" s="1"/>
      <c r="H123" t="s">
        <v>297</v>
      </c>
      <c r="I123" t="s">
        <v>12953</v>
      </c>
      <c r="J123" t="s">
        <v>283</v>
      </c>
      <c r="K123" s="33" t="str">
        <f>Table_vitimas[[#This Row],[nome]] &amp; " (NIC " &amp;Table_vitimas[[#This Row],[NIC]] &amp;")"</f>
        <v>IDENTIDADE DESCONHECIDA (NIC 115983)</v>
      </c>
    </row>
    <row r="124" spans="1:11" x14ac:dyDescent="0.25">
      <c r="A124">
        <v>2118</v>
      </c>
      <c r="B124">
        <v>724</v>
      </c>
      <c r="C124" t="s">
        <v>293</v>
      </c>
      <c r="D124" s="1"/>
      <c r="H124" t="s">
        <v>297</v>
      </c>
      <c r="I124" t="s">
        <v>12954</v>
      </c>
      <c r="J124" t="s">
        <v>283</v>
      </c>
      <c r="K124" s="33" t="str">
        <f>Table_vitimas[[#This Row],[nome]] &amp; " (NIC " &amp;Table_vitimas[[#This Row],[NIC]] &amp;")"</f>
        <v>IDENTIDADE DESCONHECIDA (NIC 115981)</v>
      </c>
    </row>
    <row r="125" spans="1:11" x14ac:dyDescent="0.25">
      <c r="A125">
        <v>2121</v>
      </c>
      <c r="B125">
        <v>726</v>
      </c>
      <c r="C125" t="s">
        <v>293</v>
      </c>
      <c r="D125" s="1"/>
      <c r="H125" t="s">
        <v>297</v>
      </c>
      <c r="I125" t="s">
        <v>12955</v>
      </c>
      <c r="J125" t="s">
        <v>283</v>
      </c>
      <c r="K125" s="33" t="str">
        <f>Table_vitimas[[#This Row],[nome]] &amp; " (NIC " &amp;Table_vitimas[[#This Row],[NIC]] &amp;")"</f>
        <v>IDENTIDADE DESCONHECIDA (NIC 115988)</v>
      </c>
    </row>
    <row r="126" spans="1:11" x14ac:dyDescent="0.25">
      <c r="A126">
        <v>2122</v>
      </c>
      <c r="B126">
        <v>727</v>
      </c>
      <c r="C126" t="s">
        <v>293</v>
      </c>
      <c r="D126" s="1"/>
      <c r="H126" t="s">
        <v>297</v>
      </c>
      <c r="I126" t="s">
        <v>12956</v>
      </c>
      <c r="J126" t="s">
        <v>283</v>
      </c>
      <c r="K126" s="33" t="str">
        <f>Table_vitimas[[#This Row],[nome]] &amp; " (NIC " &amp;Table_vitimas[[#This Row],[NIC]] &amp;")"</f>
        <v>IDENTIDADE DESCONHECIDA (NIC 115980)</v>
      </c>
    </row>
    <row r="127" spans="1:11" x14ac:dyDescent="0.25">
      <c r="A127">
        <v>2123</v>
      </c>
      <c r="B127">
        <v>728</v>
      </c>
      <c r="C127" t="s">
        <v>293</v>
      </c>
      <c r="D127" s="1"/>
      <c r="H127" t="s">
        <v>297</v>
      </c>
      <c r="I127" t="s">
        <v>12957</v>
      </c>
      <c r="J127" t="s">
        <v>283</v>
      </c>
      <c r="K127" s="33" t="str">
        <f>Table_vitimas[[#This Row],[nome]] &amp; " (NIC " &amp;Table_vitimas[[#This Row],[NIC]] &amp;")"</f>
        <v>IDENTIDADE DESCONHECIDA (NIC 115977)</v>
      </c>
    </row>
    <row r="128" spans="1:11" x14ac:dyDescent="0.25">
      <c r="A128">
        <v>2126</v>
      </c>
      <c r="B128">
        <v>731</v>
      </c>
      <c r="C128" t="s">
        <v>293</v>
      </c>
      <c r="D128" s="1"/>
      <c r="H128" t="s">
        <v>297</v>
      </c>
      <c r="I128" t="s">
        <v>12958</v>
      </c>
      <c r="J128" t="s">
        <v>283</v>
      </c>
      <c r="K128" s="33" t="str">
        <f>Table_vitimas[[#This Row],[nome]] &amp; " (NIC " &amp;Table_vitimas[[#This Row],[NIC]] &amp;")"</f>
        <v>IDENTIDADE DESCONHECIDA (NIC 115976)</v>
      </c>
    </row>
    <row r="129" spans="1:11" x14ac:dyDescent="0.25">
      <c r="A129">
        <v>2128</v>
      </c>
      <c r="B129">
        <v>733</v>
      </c>
      <c r="C129" t="s">
        <v>293</v>
      </c>
      <c r="D129" s="1"/>
      <c r="H129" t="s">
        <v>297</v>
      </c>
      <c r="I129" t="s">
        <v>12959</v>
      </c>
      <c r="J129" t="s">
        <v>283</v>
      </c>
      <c r="K129" s="33" t="str">
        <f>Table_vitimas[[#This Row],[nome]] &amp; " (NIC " &amp;Table_vitimas[[#This Row],[NIC]] &amp;")"</f>
        <v>IDENTIDADE DESCONHECIDA (NIC 115973)</v>
      </c>
    </row>
    <row r="130" spans="1:11" x14ac:dyDescent="0.25">
      <c r="A130">
        <v>2135</v>
      </c>
      <c r="B130">
        <v>739</v>
      </c>
      <c r="C130" t="s">
        <v>293</v>
      </c>
      <c r="D130" s="1"/>
      <c r="H130" t="s">
        <v>297</v>
      </c>
      <c r="I130" t="s">
        <v>13123</v>
      </c>
      <c r="J130" t="s">
        <v>283</v>
      </c>
      <c r="K130" s="33" t="str">
        <f>Table_vitimas[[#This Row],[nome]] &amp; " (NIC " &amp;Table_vitimas[[#This Row],[NIC]] &amp;")"</f>
        <v>IDENTIDADE DESCONHECIDA (NIC 116475)</v>
      </c>
    </row>
    <row r="131" spans="1:11" x14ac:dyDescent="0.25">
      <c r="A131">
        <v>2138</v>
      </c>
      <c r="B131">
        <v>743</v>
      </c>
      <c r="C131" t="s">
        <v>293</v>
      </c>
      <c r="D131" s="1"/>
      <c r="H131" t="s">
        <v>297</v>
      </c>
      <c r="I131" t="s">
        <v>13124</v>
      </c>
      <c r="J131" t="s">
        <v>283</v>
      </c>
      <c r="K131" s="33" t="str">
        <f>Table_vitimas[[#This Row],[nome]] &amp; " (NIC " &amp;Table_vitimas[[#This Row],[NIC]] &amp;")"</f>
        <v>IDENTIDADE DESCONHECIDA (NIC 116474)</v>
      </c>
    </row>
    <row r="132" spans="1:11" x14ac:dyDescent="0.25">
      <c r="A132">
        <v>2146</v>
      </c>
      <c r="B132">
        <v>748</v>
      </c>
      <c r="C132" t="s">
        <v>293</v>
      </c>
      <c r="D132" s="1"/>
      <c r="H132" t="s">
        <v>297</v>
      </c>
      <c r="I132" t="s">
        <v>13125</v>
      </c>
      <c r="J132" t="s">
        <v>283</v>
      </c>
      <c r="K132" s="33" t="str">
        <f>Table_vitimas[[#This Row],[nome]] &amp; " (NIC " &amp;Table_vitimas[[#This Row],[NIC]] &amp;")"</f>
        <v>IDENTIDADE DESCONHECIDA (NIC 116484)</v>
      </c>
    </row>
    <row r="133" spans="1:11" x14ac:dyDescent="0.25">
      <c r="A133">
        <v>2150</v>
      </c>
      <c r="B133">
        <v>752</v>
      </c>
      <c r="C133" t="s">
        <v>293</v>
      </c>
      <c r="D133" s="1"/>
      <c r="H133" t="s">
        <v>297</v>
      </c>
      <c r="I133" t="s">
        <v>13184</v>
      </c>
      <c r="J133" t="s">
        <v>283</v>
      </c>
      <c r="K133" s="33" t="str">
        <f>Table_vitimas[[#This Row],[nome]] &amp; " (NIC " &amp;Table_vitimas[[#This Row],[NIC]] &amp;")"</f>
        <v>IDENTIDADE DESCONHECIDA (NIC 116476)</v>
      </c>
    </row>
    <row r="134" spans="1:11" x14ac:dyDescent="0.25">
      <c r="A134">
        <v>1408</v>
      </c>
      <c r="B134">
        <v>47</v>
      </c>
      <c r="C134" t="s">
        <v>293</v>
      </c>
      <c r="D134" s="1"/>
      <c r="I134" t="s">
        <v>294</v>
      </c>
      <c r="J134" t="s">
        <v>283</v>
      </c>
      <c r="K134" s="33" t="str">
        <f>Table_vitimas[[#This Row],[nome]] &amp; " (NIC " &amp;Table_vitimas[[#This Row],[NIC]] &amp;")"</f>
        <v>IDENTIDADE DESCONHECIDA (NIC 110886)</v>
      </c>
    </row>
    <row r="135" spans="1:11" x14ac:dyDescent="0.25">
      <c r="A135">
        <v>1458</v>
      </c>
      <c r="B135">
        <v>96</v>
      </c>
      <c r="C135" t="s">
        <v>293</v>
      </c>
      <c r="D135" s="1"/>
      <c r="I135" t="s">
        <v>1451</v>
      </c>
      <c r="J135" t="s">
        <v>283</v>
      </c>
      <c r="K135" s="33" t="str">
        <f>Table_vitimas[[#This Row],[nome]] &amp; " (NIC " &amp;Table_vitimas[[#This Row],[NIC]] &amp;")"</f>
        <v>IDENTIDADE DESCONHECIDA (NIC 111192)</v>
      </c>
    </row>
    <row r="136" spans="1:11" x14ac:dyDescent="0.25">
      <c r="A136">
        <v>1485</v>
      </c>
      <c r="B136">
        <v>115</v>
      </c>
      <c r="C136" t="s">
        <v>293</v>
      </c>
      <c r="D136" s="1"/>
      <c r="I136" t="s">
        <v>1478</v>
      </c>
      <c r="J136" t="s">
        <v>283</v>
      </c>
      <c r="K136" s="33" t="str">
        <f>Table_vitimas[[#This Row],[nome]] &amp; " (NIC " &amp;Table_vitimas[[#This Row],[NIC]] &amp;")"</f>
        <v>IDENTIDADE DESCONHECIDA (NIC 111215)</v>
      </c>
    </row>
    <row r="137" spans="1:11" x14ac:dyDescent="0.25">
      <c r="A137">
        <v>1536</v>
      </c>
      <c r="B137">
        <v>165</v>
      </c>
      <c r="C137" t="s">
        <v>293</v>
      </c>
      <c r="D137" s="1"/>
      <c r="I137" t="s">
        <v>1928</v>
      </c>
      <c r="J137" t="s">
        <v>283</v>
      </c>
      <c r="K137" s="33" t="str">
        <f>Table_vitimas[[#This Row],[nome]] &amp; " (NIC " &amp;Table_vitimas[[#This Row],[NIC]] &amp;")"</f>
        <v>IDENTIDADE DESCONHECIDA (NIC 111686)</v>
      </c>
    </row>
    <row r="138" spans="1:11" x14ac:dyDescent="0.25">
      <c r="A138">
        <v>1479</v>
      </c>
      <c r="B138">
        <v>174</v>
      </c>
      <c r="C138" t="s">
        <v>293</v>
      </c>
      <c r="D138" s="1"/>
      <c r="I138" t="s">
        <v>2002</v>
      </c>
      <c r="J138" t="s">
        <v>283</v>
      </c>
      <c r="K138" s="33" t="str">
        <f>Table_vitimas[[#This Row],[nome]] &amp; " (NIC " &amp;Table_vitimas[[#This Row],[NIC]] &amp;")"</f>
        <v>IDENTIDADE DESCONHECIDA (NIC 111190)</v>
      </c>
    </row>
    <row r="139" spans="1:11" x14ac:dyDescent="0.25">
      <c r="A139">
        <v>1515</v>
      </c>
      <c r="B139">
        <v>179</v>
      </c>
      <c r="C139" t="s">
        <v>293</v>
      </c>
      <c r="D139" s="1"/>
      <c r="I139" t="s">
        <v>2010</v>
      </c>
      <c r="J139" t="s">
        <v>283</v>
      </c>
      <c r="K139" s="33" t="str">
        <f>Table_vitimas[[#This Row],[nome]] &amp; " (NIC " &amp;Table_vitimas[[#This Row],[NIC]] &amp;")"</f>
        <v>IDENTIDADE DESCONHECIDA (NIC 111663)</v>
      </c>
    </row>
    <row r="140" spans="1:11" x14ac:dyDescent="0.25">
      <c r="A140">
        <v>1515</v>
      </c>
      <c r="B140">
        <v>180</v>
      </c>
      <c r="C140" t="s">
        <v>293</v>
      </c>
      <c r="D140" s="1"/>
      <c r="I140" t="s">
        <v>2011</v>
      </c>
      <c r="J140" t="s">
        <v>283</v>
      </c>
      <c r="K140" s="33" t="str">
        <f>Table_vitimas[[#This Row],[nome]] &amp; " (NIC " &amp;Table_vitimas[[#This Row],[NIC]] &amp;")"</f>
        <v>IDENTIDADE DESCONHECIDA (NIC 111196)</v>
      </c>
    </row>
    <row r="141" spans="1:11" x14ac:dyDescent="0.25">
      <c r="A141">
        <v>1556</v>
      </c>
      <c r="B141">
        <v>193</v>
      </c>
      <c r="C141" t="s">
        <v>293</v>
      </c>
      <c r="D141" s="1"/>
      <c r="H141" t="s">
        <v>514</v>
      </c>
      <c r="I141" t="s">
        <v>2118</v>
      </c>
      <c r="J141" t="s">
        <v>283</v>
      </c>
      <c r="K141" s="33" t="str">
        <f>Table_vitimas[[#This Row],[nome]] &amp; " (NIC " &amp;Table_vitimas[[#This Row],[NIC]] &amp;")"</f>
        <v>IDENTIDADE DESCONHECIDA (NIC 111698)</v>
      </c>
    </row>
    <row r="142" spans="1:11" x14ac:dyDescent="0.25">
      <c r="A142">
        <v>1585</v>
      </c>
      <c r="B142">
        <v>219</v>
      </c>
      <c r="C142" t="s">
        <v>293</v>
      </c>
      <c r="D142" s="1"/>
      <c r="I142" t="s">
        <v>2397</v>
      </c>
      <c r="J142" t="s">
        <v>283</v>
      </c>
      <c r="K142" s="33" t="str">
        <f>Table_vitimas[[#This Row],[nome]] &amp; " (NIC " &amp;Table_vitimas[[#This Row],[NIC]] &amp;")"</f>
        <v>IDENTIDADE DESCONHECIDA (NIC 11976)</v>
      </c>
    </row>
    <row r="143" spans="1:11" x14ac:dyDescent="0.25">
      <c r="A143">
        <v>1594</v>
      </c>
      <c r="B143">
        <v>229</v>
      </c>
      <c r="C143" t="s">
        <v>293</v>
      </c>
      <c r="D143" s="1"/>
      <c r="I143" t="s">
        <v>2473</v>
      </c>
      <c r="J143" t="s">
        <v>283</v>
      </c>
      <c r="K143" s="33" t="str">
        <f>Table_vitimas[[#This Row],[nome]] &amp; " (NIC " &amp;Table_vitimas[[#This Row],[NIC]] &amp;")"</f>
        <v>IDENTIDADE DESCONHECIDA (NIC 111964)</v>
      </c>
    </row>
    <row r="144" spans="1:11" x14ac:dyDescent="0.25">
      <c r="A144">
        <v>1602</v>
      </c>
      <c r="B144">
        <v>236</v>
      </c>
      <c r="C144" t="s">
        <v>293</v>
      </c>
      <c r="D144" s="1"/>
      <c r="I144" t="s">
        <v>2555</v>
      </c>
      <c r="J144" t="s">
        <v>283</v>
      </c>
      <c r="K144" s="33" t="str">
        <f>Table_vitimas[[#This Row],[nome]] &amp; " (NIC " &amp;Table_vitimas[[#This Row],[NIC]] &amp;")"</f>
        <v>IDENTIDADE DESCONHECIDA (NIC 112440)</v>
      </c>
    </row>
    <row r="145" spans="1:11" x14ac:dyDescent="0.25">
      <c r="A145">
        <v>1603</v>
      </c>
      <c r="B145">
        <v>237</v>
      </c>
      <c r="C145" t="s">
        <v>293</v>
      </c>
      <c r="D145" s="1"/>
      <c r="I145" t="s">
        <v>2568</v>
      </c>
      <c r="J145" t="s">
        <v>283</v>
      </c>
      <c r="K145" s="33" t="str">
        <f>Table_vitimas[[#This Row],[nome]] &amp; " (NIC " &amp;Table_vitimas[[#This Row],[NIC]] &amp;")"</f>
        <v>IDENTIDADE DESCONHECIDA (NIC 112435)</v>
      </c>
    </row>
    <row r="146" spans="1:11" x14ac:dyDescent="0.25">
      <c r="A146">
        <v>1557</v>
      </c>
      <c r="B146">
        <v>241</v>
      </c>
      <c r="C146" t="s">
        <v>293</v>
      </c>
      <c r="D146" s="1"/>
      <c r="I146" t="s">
        <v>3244</v>
      </c>
      <c r="J146" t="s">
        <v>283</v>
      </c>
      <c r="K146" s="33" t="str">
        <f>Table_vitimas[[#This Row],[nome]] &amp; " (NIC " &amp;Table_vitimas[[#This Row],[NIC]] &amp;")"</f>
        <v>IDENTIDADE DESCONHECIDA (NIC 111947)</v>
      </c>
    </row>
    <row r="147" spans="1:11" x14ac:dyDescent="0.25">
      <c r="A147">
        <v>1605</v>
      </c>
      <c r="B147">
        <v>244</v>
      </c>
      <c r="C147" t="s">
        <v>293</v>
      </c>
      <c r="D147" s="1"/>
      <c r="H147" t="s">
        <v>514</v>
      </c>
      <c r="I147" t="s">
        <v>3255</v>
      </c>
      <c r="J147" t="s">
        <v>283</v>
      </c>
      <c r="K147" s="33" t="str">
        <f>Table_vitimas[[#This Row],[nome]] &amp; " (NIC " &amp;Table_vitimas[[#This Row],[NIC]] &amp;")"</f>
        <v>IDENTIDADE DESCONHECIDA (NIC 112423)</v>
      </c>
    </row>
    <row r="148" spans="1:11" x14ac:dyDescent="0.25">
      <c r="A148">
        <v>1612</v>
      </c>
      <c r="B148">
        <v>251</v>
      </c>
      <c r="C148" t="s">
        <v>293</v>
      </c>
      <c r="D148" s="1"/>
      <c r="H148" t="s">
        <v>514</v>
      </c>
      <c r="I148" t="s">
        <v>3346</v>
      </c>
      <c r="J148" t="s">
        <v>283</v>
      </c>
      <c r="K148" s="33" t="str">
        <f>Table_vitimas[[#This Row],[nome]] &amp; " (NIC " &amp;Table_vitimas[[#This Row],[NIC]] &amp;")"</f>
        <v>IDENTIDADE DESCONHECIDA (NIC 112418)</v>
      </c>
    </row>
    <row r="149" spans="1:11" x14ac:dyDescent="0.25">
      <c r="A149">
        <v>1619</v>
      </c>
      <c r="B149">
        <v>258</v>
      </c>
      <c r="C149" t="s">
        <v>293</v>
      </c>
      <c r="D149" s="1"/>
      <c r="H149" t="s">
        <v>514</v>
      </c>
      <c r="I149" t="s">
        <v>3417</v>
      </c>
      <c r="J149" t="s">
        <v>283</v>
      </c>
      <c r="K149" s="33" t="str">
        <f>Table_vitimas[[#This Row],[nome]] &amp; " (NIC " &amp;Table_vitimas[[#This Row],[NIC]] &amp;")"</f>
        <v>IDENTIDADE DESCONHECIDA (NIC 112437)</v>
      </c>
    </row>
    <row r="150" spans="1:11" x14ac:dyDescent="0.25">
      <c r="A150">
        <v>1638</v>
      </c>
      <c r="B150">
        <v>274</v>
      </c>
      <c r="C150" t="s">
        <v>293</v>
      </c>
      <c r="D150" s="1"/>
      <c r="H150" t="s">
        <v>514</v>
      </c>
      <c r="I150" t="s">
        <v>3620</v>
      </c>
      <c r="J150" t="s">
        <v>283</v>
      </c>
      <c r="K150" s="33" t="str">
        <f>Table_vitimas[[#This Row],[nome]] &amp; " (NIC " &amp;Table_vitimas[[#This Row],[NIC]] &amp;")"</f>
        <v>IDENTIDADE DESCONHECIDA (NIC 112402)</v>
      </c>
    </row>
    <row r="151" spans="1:11" x14ac:dyDescent="0.25">
      <c r="A151">
        <v>1647</v>
      </c>
      <c r="B151">
        <v>284</v>
      </c>
      <c r="C151" t="s">
        <v>293</v>
      </c>
      <c r="D151" s="1"/>
      <c r="I151" t="s">
        <v>3740</v>
      </c>
      <c r="J151" t="s">
        <v>283</v>
      </c>
      <c r="K151" s="33" t="str">
        <f>Table_vitimas[[#This Row],[nome]] &amp; " (NIC " &amp;Table_vitimas[[#This Row],[NIC]] &amp;")"</f>
        <v>IDENTIDADE DESCONHECIDA (NIC 112414)</v>
      </c>
    </row>
    <row r="152" spans="1:11" x14ac:dyDescent="0.25">
      <c r="A152">
        <v>1661</v>
      </c>
      <c r="B152">
        <v>296</v>
      </c>
      <c r="C152" t="s">
        <v>293</v>
      </c>
      <c r="D152" s="1"/>
      <c r="I152" t="s">
        <v>4758</v>
      </c>
      <c r="J152" t="s">
        <v>283</v>
      </c>
      <c r="K152" s="33" t="str">
        <f>Table_vitimas[[#This Row],[nome]] &amp; " (NIC " &amp;Table_vitimas[[#This Row],[NIC]] &amp;")"</f>
        <v>IDENTIDADE DESCONHECIDA (NIC 112608)</v>
      </c>
    </row>
    <row r="153" spans="1:11" x14ac:dyDescent="0.25">
      <c r="A153">
        <v>1671</v>
      </c>
      <c r="B153">
        <v>310</v>
      </c>
      <c r="C153" t="s">
        <v>293</v>
      </c>
      <c r="D153" s="1"/>
      <c r="I153" t="s">
        <v>4007</v>
      </c>
      <c r="J153" t="s">
        <v>283</v>
      </c>
      <c r="K153" s="33" t="str">
        <f>Table_vitimas[[#This Row],[nome]] &amp; " (NIC " &amp;Table_vitimas[[#This Row],[NIC]] &amp;")"</f>
        <v>IDENTIDADE DESCONHECIDA (NIC 112657)</v>
      </c>
    </row>
    <row r="154" spans="1:11" x14ac:dyDescent="0.25">
      <c r="A154">
        <v>1686</v>
      </c>
      <c r="B154">
        <v>323</v>
      </c>
      <c r="C154" t="s">
        <v>293</v>
      </c>
      <c r="D154" s="1"/>
      <c r="I154" t="s">
        <v>4178</v>
      </c>
      <c r="J154" t="s">
        <v>283</v>
      </c>
      <c r="K154" s="33" t="str">
        <f>Table_vitimas[[#This Row],[nome]] &amp; " (NIC " &amp;Table_vitimas[[#This Row],[NIC]] &amp;")"</f>
        <v>IDENTIDADE DESCONHECIDA (NIC 112647)</v>
      </c>
    </row>
    <row r="155" spans="1:11" x14ac:dyDescent="0.25">
      <c r="A155">
        <v>1691</v>
      </c>
      <c r="B155">
        <v>329</v>
      </c>
      <c r="C155" t="s">
        <v>293</v>
      </c>
      <c r="D155" s="1"/>
      <c r="I155" t="s">
        <v>4238</v>
      </c>
      <c r="J155" t="s">
        <v>283</v>
      </c>
      <c r="K155" s="33" t="str">
        <f>Table_vitimas[[#This Row],[nome]] &amp; " (NIC " &amp;Table_vitimas[[#This Row],[NIC]] &amp;")"</f>
        <v>IDENTIDADE DESCONHECIDA (NIC 112651)</v>
      </c>
    </row>
    <row r="156" spans="1:11" x14ac:dyDescent="0.25">
      <c r="A156">
        <v>1756</v>
      </c>
      <c r="B156">
        <v>400</v>
      </c>
      <c r="C156" t="s">
        <v>293</v>
      </c>
      <c r="D156" s="1"/>
      <c r="I156" t="s">
        <v>4977</v>
      </c>
      <c r="J156" t="s">
        <v>283</v>
      </c>
      <c r="K156" s="33" t="str">
        <f>Table_vitimas[[#This Row],[nome]] &amp; " (NIC " &amp;Table_vitimas[[#This Row],[NIC]] &amp;")"</f>
        <v>IDENTIDADE DESCONHECIDA (NIC 113256)</v>
      </c>
    </row>
    <row r="157" spans="1:11" x14ac:dyDescent="0.25">
      <c r="A157">
        <v>1762</v>
      </c>
      <c r="B157">
        <v>406</v>
      </c>
      <c r="C157" t="s">
        <v>293</v>
      </c>
      <c r="D157" s="1"/>
      <c r="H157" t="s">
        <v>514</v>
      </c>
      <c r="I157" t="s">
        <v>5051</v>
      </c>
      <c r="J157" t="s">
        <v>283</v>
      </c>
      <c r="K157" s="33" t="str">
        <f>Table_vitimas[[#This Row],[nome]] &amp; " (NIC " &amp;Table_vitimas[[#This Row],[NIC]] &amp;")"</f>
        <v>IDENTIDADE DESCONHECIDA (NIC 113258)</v>
      </c>
    </row>
    <row r="158" spans="1:11" x14ac:dyDescent="0.25">
      <c r="A158">
        <v>1772</v>
      </c>
      <c r="B158">
        <v>418</v>
      </c>
      <c r="C158" t="s">
        <v>293</v>
      </c>
      <c r="D158" s="1"/>
      <c r="H158" t="s">
        <v>514</v>
      </c>
      <c r="I158" t="s">
        <v>5168</v>
      </c>
      <c r="J158" t="s">
        <v>283</v>
      </c>
      <c r="K158" s="33" t="str">
        <f>Table_vitimas[[#This Row],[nome]] &amp; " (NIC " &amp;Table_vitimas[[#This Row],[NIC]] &amp;")"</f>
        <v>IDENTIDADE DESCONHECIDA (NIC 111504)</v>
      </c>
    </row>
    <row r="159" spans="1:11" x14ac:dyDescent="0.25">
      <c r="A159">
        <v>1837</v>
      </c>
      <c r="B159">
        <v>478</v>
      </c>
      <c r="C159" t="s">
        <v>293</v>
      </c>
      <c r="D159" s="1"/>
      <c r="I159" t="s">
        <v>5813</v>
      </c>
      <c r="J159" t="s">
        <v>283</v>
      </c>
      <c r="K159" s="33" t="str">
        <f>Table_vitimas[[#This Row],[nome]] &amp; " (NIC " &amp;Table_vitimas[[#This Row],[NIC]] &amp;")"</f>
        <v>IDENTIDADE DESCONHECIDA (NIC 114075)</v>
      </c>
    </row>
    <row r="160" spans="1:11" x14ac:dyDescent="0.25">
      <c r="A160">
        <v>1840</v>
      </c>
      <c r="B160">
        <v>481</v>
      </c>
      <c r="C160" t="s">
        <v>293</v>
      </c>
      <c r="D160" s="1"/>
      <c r="I160" t="s">
        <v>5878</v>
      </c>
      <c r="J160" t="s">
        <v>283</v>
      </c>
      <c r="K160" s="33" t="str">
        <f>Table_vitimas[[#This Row],[nome]] &amp; " (NIC " &amp;Table_vitimas[[#This Row],[NIC]] &amp;")"</f>
        <v>IDENTIDADE DESCONHECIDA (NIC 114081)</v>
      </c>
    </row>
    <row r="161" spans="1:11" x14ac:dyDescent="0.25">
      <c r="A161">
        <v>1845</v>
      </c>
      <c r="B161">
        <v>486</v>
      </c>
      <c r="C161" t="s">
        <v>293</v>
      </c>
      <c r="D161" s="1"/>
      <c r="I161" t="s">
        <v>5957</v>
      </c>
      <c r="J161" t="s">
        <v>283</v>
      </c>
      <c r="K161" s="33" t="str">
        <f>Table_vitimas[[#This Row],[nome]] &amp; " (NIC " &amp;Table_vitimas[[#This Row],[NIC]] &amp;")"</f>
        <v>IDENTIDADE DESCONHECIDA (NIC 114083)</v>
      </c>
    </row>
    <row r="162" spans="1:11" x14ac:dyDescent="0.25">
      <c r="A162">
        <v>1849</v>
      </c>
      <c r="B162">
        <v>490</v>
      </c>
      <c r="C162" t="s">
        <v>293</v>
      </c>
      <c r="D162" s="1"/>
      <c r="I162" t="s">
        <v>5961</v>
      </c>
      <c r="J162" t="s">
        <v>283</v>
      </c>
      <c r="K162" s="33" t="str">
        <f>Table_vitimas[[#This Row],[nome]] &amp; " (NIC " &amp;Table_vitimas[[#This Row],[NIC]] &amp;")"</f>
        <v>IDENTIDADE DESCONHECIDA (NIC 114093)</v>
      </c>
    </row>
    <row r="163" spans="1:11" x14ac:dyDescent="0.25">
      <c r="A163">
        <v>1825</v>
      </c>
      <c r="B163">
        <v>495</v>
      </c>
      <c r="C163" t="s">
        <v>293</v>
      </c>
      <c r="D163" s="1"/>
      <c r="H163" t="s">
        <v>514</v>
      </c>
      <c r="I163" t="s">
        <v>6034</v>
      </c>
      <c r="J163" t="s">
        <v>283</v>
      </c>
      <c r="K163" s="33" t="str">
        <f>Table_vitimas[[#This Row],[nome]] &amp; " (NIC " &amp;Table_vitimas[[#This Row],[NIC]] &amp;")"</f>
        <v>IDENTIDADE DESCONHECIDA (NIC 113804)</v>
      </c>
    </row>
    <row r="164" spans="1:11" x14ac:dyDescent="0.25">
      <c r="A164">
        <v>1876</v>
      </c>
      <c r="B164">
        <v>514</v>
      </c>
      <c r="C164" t="s">
        <v>293</v>
      </c>
      <c r="D164" s="1"/>
      <c r="I164" t="s">
        <v>6309</v>
      </c>
      <c r="J164" t="s">
        <v>283</v>
      </c>
      <c r="K164" s="33" t="str">
        <f>Table_vitimas[[#This Row],[nome]] &amp; " (NIC " &amp;Table_vitimas[[#This Row],[NIC]] &amp;")"</f>
        <v>IDENTIDADE DESCONHECIDA (NIC 114123)</v>
      </c>
    </row>
    <row r="165" spans="1:11" x14ac:dyDescent="0.25">
      <c r="A165">
        <v>1890</v>
      </c>
      <c r="B165">
        <v>529</v>
      </c>
      <c r="C165" t="s">
        <v>293</v>
      </c>
      <c r="D165" s="1"/>
      <c r="J165" t="s">
        <v>283</v>
      </c>
      <c r="K165" s="33" t="str">
        <f>Table_vitimas[[#This Row],[nome]] &amp; " (NIC " &amp;Table_vitimas[[#This Row],[NIC]] &amp;")"</f>
        <v>IDENTIDADE DESCONHECIDA (NIC )</v>
      </c>
    </row>
    <row r="166" spans="1:11" x14ac:dyDescent="0.25">
      <c r="A166">
        <v>1900</v>
      </c>
      <c r="B166">
        <v>537</v>
      </c>
      <c r="C166" t="s">
        <v>293</v>
      </c>
      <c r="D166" s="1"/>
      <c r="H166" t="s">
        <v>514</v>
      </c>
      <c r="I166" t="s">
        <v>6629</v>
      </c>
      <c r="J166" t="s">
        <v>283</v>
      </c>
      <c r="K166" s="33" t="str">
        <f>Table_vitimas[[#This Row],[nome]] &amp; " (NIC " &amp;Table_vitimas[[#This Row],[NIC]] &amp;")"</f>
        <v>IDENTIDADE DESCONHECIDA (NIC 114499)</v>
      </c>
    </row>
    <row r="167" spans="1:11" x14ac:dyDescent="0.25">
      <c r="A167">
        <v>1910</v>
      </c>
      <c r="B167">
        <v>551</v>
      </c>
      <c r="C167" t="s">
        <v>293</v>
      </c>
      <c r="D167" s="1"/>
      <c r="I167" t="s">
        <v>6772</v>
      </c>
      <c r="J167" t="s">
        <v>283</v>
      </c>
      <c r="K167" s="33" t="str">
        <f>Table_vitimas[[#This Row],[nome]] &amp; " (NIC " &amp;Table_vitimas[[#This Row],[NIC]] &amp;")"</f>
        <v>IDENTIDADE DESCONHECIDA (NIC 114494)</v>
      </c>
    </row>
    <row r="168" spans="1:11" x14ac:dyDescent="0.25">
      <c r="A168">
        <v>1915</v>
      </c>
      <c r="B168">
        <v>553</v>
      </c>
      <c r="C168" t="s">
        <v>293</v>
      </c>
      <c r="D168" s="1"/>
      <c r="H168" t="s">
        <v>514</v>
      </c>
      <c r="I168" t="s">
        <v>6798</v>
      </c>
      <c r="J168" t="s">
        <v>283</v>
      </c>
      <c r="K168" s="33" t="str">
        <f>Table_vitimas[[#This Row],[nome]] &amp; " (NIC " &amp;Table_vitimas[[#This Row],[NIC]] &amp;")"</f>
        <v>IDENTIDADE DESCONHECIDA (NIC 114562)</v>
      </c>
    </row>
    <row r="169" spans="1:11" x14ac:dyDescent="0.25">
      <c r="A169">
        <v>1936</v>
      </c>
      <c r="B169">
        <v>570</v>
      </c>
      <c r="C169" t="s">
        <v>293</v>
      </c>
      <c r="D169" s="1"/>
      <c r="J169" t="s">
        <v>283</v>
      </c>
      <c r="K169" s="33" t="str">
        <f>Table_vitimas[[#This Row],[nome]] &amp; " (NIC " &amp;Table_vitimas[[#This Row],[NIC]] &amp;")"</f>
        <v>IDENTIDADE DESCONHECIDA (NIC )</v>
      </c>
    </row>
    <row r="170" spans="1:11" x14ac:dyDescent="0.25">
      <c r="A170">
        <v>1937</v>
      </c>
      <c r="B170">
        <v>571</v>
      </c>
      <c r="C170" t="s">
        <v>293</v>
      </c>
      <c r="D170" s="1"/>
      <c r="I170" t="s">
        <v>7012</v>
      </c>
      <c r="J170" t="s">
        <v>283</v>
      </c>
      <c r="K170" s="33" t="str">
        <f>Table_vitimas[[#This Row],[nome]] &amp; " (NIC " &amp;Table_vitimas[[#This Row],[NIC]] &amp;")"</f>
        <v>IDENTIDADE DESCONHECIDA (NIC 114590)</v>
      </c>
    </row>
    <row r="171" spans="1:11" x14ac:dyDescent="0.25">
      <c r="A171">
        <v>1972</v>
      </c>
      <c r="B171">
        <v>601</v>
      </c>
      <c r="C171" t="s">
        <v>293</v>
      </c>
      <c r="D171" s="1"/>
      <c r="I171" t="s">
        <v>7383</v>
      </c>
      <c r="J171" t="s">
        <v>283</v>
      </c>
      <c r="K171" s="33" t="str">
        <f>Table_vitimas[[#This Row],[nome]] &amp; " (NIC " &amp;Table_vitimas[[#This Row],[NIC]] &amp;")"</f>
        <v>IDENTIDADE DESCONHECIDA (NIC 111256)</v>
      </c>
    </row>
    <row r="172" spans="1:11" x14ac:dyDescent="0.25">
      <c r="A172">
        <v>1983</v>
      </c>
      <c r="B172">
        <v>605</v>
      </c>
      <c r="C172" t="s">
        <v>293</v>
      </c>
      <c r="D172" s="1"/>
      <c r="I172" t="s">
        <v>7426</v>
      </c>
      <c r="J172" t="s">
        <v>283</v>
      </c>
      <c r="K172" s="33" t="str">
        <f>Table_vitimas[[#This Row],[nome]] &amp; " (NIC " &amp;Table_vitimas[[#This Row],[NIC]] &amp;")"</f>
        <v>IDENTIDADE DESCONHECIDA (NIC 114992)</v>
      </c>
    </row>
    <row r="173" spans="1:11" x14ac:dyDescent="0.25">
      <c r="A173">
        <v>1986</v>
      </c>
      <c r="B173">
        <v>608</v>
      </c>
      <c r="C173" t="s">
        <v>293</v>
      </c>
      <c r="D173" s="1"/>
      <c r="H173" t="s">
        <v>514</v>
      </c>
      <c r="I173" t="s">
        <v>7463</v>
      </c>
      <c r="J173" t="s">
        <v>283</v>
      </c>
      <c r="K173" s="33" t="str">
        <f>Table_vitimas[[#This Row],[nome]] &amp; " (NIC " &amp;Table_vitimas[[#This Row],[NIC]] &amp;")"</f>
        <v>IDENTIDADE DESCONHECIDA (NIC 114996)</v>
      </c>
    </row>
    <row r="174" spans="1:11" x14ac:dyDescent="0.25">
      <c r="A174">
        <v>1990</v>
      </c>
      <c r="B174">
        <v>613</v>
      </c>
      <c r="C174" t="s">
        <v>293</v>
      </c>
      <c r="D174" s="1"/>
      <c r="J174" t="s">
        <v>283</v>
      </c>
      <c r="K174" s="33" t="str">
        <f>Table_vitimas[[#This Row],[nome]] &amp; " (NIC " &amp;Table_vitimas[[#This Row],[NIC]] &amp;")"</f>
        <v>IDENTIDADE DESCONHECIDA (NIC )</v>
      </c>
    </row>
    <row r="175" spans="1:11" x14ac:dyDescent="0.25">
      <c r="A175">
        <v>1994</v>
      </c>
      <c r="B175">
        <v>615</v>
      </c>
      <c r="C175" t="s">
        <v>293</v>
      </c>
      <c r="D175" s="1"/>
      <c r="I175" t="s">
        <v>7557</v>
      </c>
      <c r="J175" t="s">
        <v>283</v>
      </c>
      <c r="K175" s="33" t="str">
        <f>Table_vitimas[[#This Row],[nome]] &amp; " (NIC " &amp;Table_vitimas[[#This Row],[NIC]] &amp;")"</f>
        <v>IDENTIDADE DESCONHECIDA (NIC 114995)</v>
      </c>
    </row>
    <row r="176" spans="1:11" x14ac:dyDescent="0.25">
      <c r="A176">
        <v>2014</v>
      </c>
      <c r="B176">
        <v>634</v>
      </c>
      <c r="C176" t="s">
        <v>293</v>
      </c>
      <c r="D176" s="1"/>
      <c r="H176" t="s">
        <v>514</v>
      </c>
      <c r="I176" t="s">
        <v>7720</v>
      </c>
      <c r="J176" t="s">
        <v>283</v>
      </c>
      <c r="K176" s="33" t="str">
        <f>Table_vitimas[[#This Row],[nome]] &amp; " (NIC " &amp;Table_vitimas[[#This Row],[NIC]] &amp;")"</f>
        <v>IDENTIDADE DESCONHECIDA (NIC 115573)</v>
      </c>
    </row>
    <row r="177" spans="1:11" x14ac:dyDescent="0.25">
      <c r="A177">
        <v>2021</v>
      </c>
      <c r="B177">
        <v>642</v>
      </c>
      <c r="C177" t="s">
        <v>293</v>
      </c>
      <c r="D177" s="1"/>
      <c r="I177" t="s">
        <v>7782</v>
      </c>
      <c r="J177" t="s">
        <v>283</v>
      </c>
      <c r="K177" s="33" t="str">
        <f>Table_vitimas[[#This Row],[nome]] &amp; " (NIC " &amp;Table_vitimas[[#This Row],[NIC]] &amp;")"</f>
        <v>IDENTIDADE DESCONHECIDA (NIC 115587)</v>
      </c>
    </row>
    <row r="178" spans="1:11" x14ac:dyDescent="0.25">
      <c r="A178">
        <v>2021</v>
      </c>
      <c r="B178">
        <v>643</v>
      </c>
      <c r="C178" t="s">
        <v>293</v>
      </c>
      <c r="D178" s="1"/>
      <c r="I178" t="s">
        <v>7783</v>
      </c>
      <c r="J178" t="s">
        <v>283</v>
      </c>
      <c r="K178" s="33" t="str">
        <f>Table_vitimas[[#This Row],[nome]] &amp; " (NIC " &amp;Table_vitimas[[#This Row],[NIC]] &amp;")"</f>
        <v>IDENTIDADE DESCONHECIDA (NIC 115591)</v>
      </c>
    </row>
    <row r="179" spans="1:11" x14ac:dyDescent="0.25">
      <c r="A179">
        <v>2040</v>
      </c>
      <c r="B179">
        <v>659</v>
      </c>
      <c r="C179" t="s">
        <v>293</v>
      </c>
      <c r="D179" s="1"/>
      <c r="I179" t="s">
        <v>7974</v>
      </c>
      <c r="J179" t="s">
        <v>283</v>
      </c>
      <c r="K179" s="33" t="str">
        <f>Table_vitimas[[#This Row],[nome]] &amp; " (NIC " &amp;Table_vitimas[[#This Row],[NIC]] &amp;")"</f>
        <v>IDENTIDADE DESCONHECIDA (NIC 115670)</v>
      </c>
    </row>
    <row r="180" spans="1:11" x14ac:dyDescent="0.25">
      <c r="A180">
        <v>2041</v>
      </c>
      <c r="B180">
        <v>660</v>
      </c>
      <c r="C180" t="s">
        <v>293</v>
      </c>
      <c r="D180" s="1"/>
      <c r="H180" t="s">
        <v>514</v>
      </c>
      <c r="I180" t="s">
        <v>12613</v>
      </c>
      <c r="J180" t="s">
        <v>283</v>
      </c>
      <c r="K180" s="33" t="str">
        <f>Table_vitimas[[#This Row],[nome]] &amp; " (NIC " &amp;Table_vitimas[[#This Row],[NIC]] &amp;")"</f>
        <v>IDENTIDADE DESCONHECIDA (NIC 115594)</v>
      </c>
    </row>
    <row r="181" spans="1:11" x14ac:dyDescent="0.25">
      <c r="A181">
        <v>2047</v>
      </c>
      <c r="B181">
        <v>664</v>
      </c>
      <c r="C181" t="s">
        <v>293</v>
      </c>
      <c r="D181" s="1"/>
      <c r="I181" t="s">
        <v>8045</v>
      </c>
      <c r="J181" t="s">
        <v>283</v>
      </c>
      <c r="K181" s="33" t="str">
        <f>Table_vitimas[[#This Row],[nome]] &amp; " (NIC " &amp;Table_vitimas[[#This Row],[NIC]] &amp;")"</f>
        <v>IDENTIDADE DESCONHECIDA (NIC 115690)</v>
      </c>
    </row>
    <row r="182" spans="1:11" x14ac:dyDescent="0.25">
      <c r="A182">
        <v>2078</v>
      </c>
      <c r="B182">
        <v>691</v>
      </c>
      <c r="C182" t="s">
        <v>293</v>
      </c>
      <c r="D182" s="1"/>
      <c r="J182" t="s">
        <v>283</v>
      </c>
      <c r="K182" s="33" t="str">
        <f>Table_vitimas[[#This Row],[nome]] &amp; " (NIC " &amp;Table_vitimas[[#This Row],[NIC]] &amp;")"</f>
        <v>IDENTIDADE DESCONHECIDA (NIC )</v>
      </c>
    </row>
    <row r="183" spans="1:11" x14ac:dyDescent="0.25">
      <c r="A183">
        <v>2110</v>
      </c>
      <c r="B183">
        <v>717</v>
      </c>
      <c r="C183" t="s">
        <v>293</v>
      </c>
      <c r="D183" s="1"/>
      <c r="H183" t="s">
        <v>514</v>
      </c>
      <c r="I183" t="s">
        <v>12960</v>
      </c>
      <c r="J183" t="s">
        <v>283</v>
      </c>
      <c r="K183" s="33" t="str">
        <f>Table_vitimas[[#This Row],[nome]] &amp; " (NIC " &amp;Table_vitimas[[#This Row],[NIC]] &amp;")"</f>
        <v>IDENTIDADE DESCONHECIDA (NIC 115986)</v>
      </c>
    </row>
    <row r="184" spans="1:11" x14ac:dyDescent="0.25">
      <c r="A184">
        <v>2119</v>
      </c>
      <c r="B184">
        <v>725</v>
      </c>
      <c r="C184" t="s">
        <v>293</v>
      </c>
      <c r="D184" s="1"/>
      <c r="J184" t="s">
        <v>283</v>
      </c>
      <c r="K184" s="33" t="str">
        <f>Table_vitimas[[#This Row],[nome]] &amp; " (NIC " &amp;Table_vitimas[[#This Row],[NIC]] &amp;")"</f>
        <v>IDENTIDADE DESCONHECIDA (NIC )</v>
      </c>
    </row>
    <row r="185" spans="1:11" x14ac:dyDescent="0.25">
      <c r="A185">
        <v>2124</v>
      </c>
      <c r="B185">
        <v>730</v>
      </c>
      <c r="C185" t="s">
        <v>293</v>
      </c>
      <c r="D185" s="1"/>
      <c r="I185" t="s">
        <v>12961</v>
      </c>
      <c r="J185" t="s">
        <v>283</v>
      </c>
      <c r="K185" s="33" t="str">
        <f>Table_vitimas[[#This Row],[nome]] &amp; " (NIC " &amp;Table_vitimas[[#This Row],[NIC]] &amp;")"</f>
        <v>IDENTIDADE DESCONHECIDA (NIC 115679)</v>
      </c>
    </row>
    <row r="186" spans="1:11" x14ac:dyDescent="0.25">
      <c r="A186">
        <v>2130</v>
      </c>
      <c r="B186">
        <v>735</v>
      </c>
      <c r="C186" t="s">
        <v>293</v>
      </c>
      <c r="D186" s="1"/>
      <c r="H186" t="s">
        <v>514</v>
      </c>
      <c r="I186" t="s">
        <v>12962</v>
      </c>
      <c r="J186" t="s">
        <v>283</v>
      </c>
      <c r="K186" s="33" t="str">
        <f>Table_vitimas[[#This Row],[nome]] &amp; " (NIC " &amp;Table_vitimas[[#This Row],[NIC]] &amp;")"</f>
        <v>IDENTIDADE DESCONHECIDA (NIC 116473)</v>
      </c>
    </row>
    <row r="187" spans="1:11" x14ac:dyDescent="0.25">
      <c r="A187">
        <v>2136</v>
      </c>
      <c r="B187">
        <v>742</v>
      </c>
      <c r="C187" t="s">
        <v>293</v>
      </c>
      <c r="D187" s="1"/>
      <c r="I187" t="s">
        <v>13126</v>
      </c>
      <c r="J187" t="s">
        <v>283</v>
      </c>
      <c r="K187" s="33" t="str">
        <f>Table_vitimas[[#This Row],[nome]] &amp; " (NIC " &amp;Table_vitimas[[#This Row],[NIC]] &amp;")"</f>
        <v>IDENTIDADE DESCONHECIDA (NIC 115962)</v>
      </c>
    </row>
    <row r="188" spans="1:11" x14ac:dyDescent="0.25">
      <c r="A188">
        <v>2148</v>
      </c>
      <c r="B188">
        <v>750</v>
      </c>
      <c r="C188" t="s">
        <v>293</v>
      </c>
      <c r="D188" s="1"/>
      <c r="J188" t="s">
        <v>283</v>
      </c>
      <c r="K188" s="33" t="str">
        <f>Table_vitimas[[#This Row],[nome]] &amp; " (NIC " &amp;Table_vitimas[[#This Row],[NIC]] &amp;")"</f>
        <v>IDENTIDADE DESCONHECIDA (NIC )</v>
      </c>
    </row>
    <row r="189" spans="1:11" x14ac:dyDescent="0.25">
      <c r="A189">
        <v>1491</v>
      </c>
      <c r="B189">
        <v>121</v>
      </c>
      <c r="C189" t="s">
        <v>1513</v>
      </c>
      <c r="D189" s="1"/>
      <c r="I189" t="s">
        <v>1888</v>
      </c>
      <c r="J189" t="s">
        <v>283</v>
      </c>
      <c r="K189" s="33" t="str">
        <f>Table_vitimas[[#This Row],[nome]] &amp; " (NIC " &amp;Table_vitimas[[#This Row],[NIC]] &amp;")"</f>
        <v>ERINALDO DA SILVA MOURA (NIC 111221)</v>
      </c>
    </row>
    <row r="190" spans="1:11" x14ac:dyDescent="0.25">
      <c r="A190">
        <v>1542</v>
      </c>
      <c r="B190">
        <v>170</v>
      </c>
      <c r="C190" t="s">
        <v>1981</v>
      </c>
      <c r="D190" s="1"/>
      <c r="H190" t="s">
        <v>297</v>
      </c>
      <c r="I190" t="s">
        <v>1982</v>
      </c>
      <c r="J190" t="s">
        <v>283</v>
      </c>
      <c r="K190" s="33" t="str">
        <f>Table_vitimas[[#This Row],[nome]] &amp; " (NIC " &amp;Table_vitimas[[#This Row],[NIC]] &amp;")"</f>
        <v>MATHEUS FELIPE RODRIGUES DE SANTANA (NIC 111694)</v>
      </c>
    </row>
    <row r="191" spans="1:11" x14ac:dyDescent="0.25">
      <c r="A191">
        <v>1580</v>
      </c>
      <c r="B191">
        <v>214</v>
      </c>
      <c r="C191" t="s">
        <v>2352</v>
      </c>
      <c r="D191" s="1"/>
      <c r="H191" t="s">
        <v>297</v>
      </c>
      <c r="J191" t="s">
        <v>283</v>
      </c>
      <c r="K191" s="33" t="str">
        <f>Table_vitimas[[#This Row],[nome]] &amp; " (NIC " &amp;Table_vitimas[[#This Row],[NIC]] &amp;")"</f>
        <v>SAMUEL FRANCISCO DOS SANTOS (NIC )</v>
      </c>
    </row>
    <row r="192" spans="1:11" x14ac:dyDescent="0.25">
      <c r="A192">
        <v>1468</v>
      </c>
      <c r="B192">
        <v>217</v>
      </c>
      <c r="C192" t="s">
        <v>2382</v>
      </c>
      <c r="D192" s="1"/>
      <c r="I192" t="s">
        <v>2383</v>
      </c>
      <c r="J192" t="s">
        <v>283</v>
      </c>
      <c r="K192" s="33" t="str">
        <f>Table_vitimas[[#This Row],[nome]] &amp; " (NIC " &amp;Table_vitimas[[#This Row],[NIC]] &amp;")"</f>
        <v>REGINALDO SOARES MARINHO (NIC 111185)</v>
      </c>
    </row>
    <row r="193" spans="1:11" x14ac:dyDescent="0.25">
      <c r="A193">
        <v>1592</v>
      </c>
      <c r="B193">
        <v>226</v>
      </c>
      <c r="C193" t="s">
        <v>2454</v>
      </c>
      <c r="D193" s="1"/>
      <c r="I193" t="s">
        <v>3716</v>
      </c>
      <c r="J193" t="s">
        <v>283</v>
      </c>
      <c r="K193" s="33" t="str">
        <f>Table_vitimas[[#This Row],[nome]] &amp; " (NIC " &amp;Table_vitimas[[#This Row],[NIC]] &amp;")"</f>
        <v>NÃO IDENTIFICADO (NIC 111954)</v>
      </c>
    </row>
    <row r="194" spans="1:11" x14ac:dyDescent="0.25">
      <c r="A194">
        <v>1592</v>
      </c>
      <c r="B194">
        <v>227</v>
      </c>
      <c r="C194" t="s">
        <v>2454</v>
      </c>
      <c r="D194" s="1"/>
      <c r="I194" t="s">
        <v>3717</v>
      </c>
      <c r="J194" t="s">
        <v>283</v>
      </c>
      <c r="K194" s="33" t="str">
        <f>Table_vitimas[[#This Row],[nome]] &amp; " (NIC " &amp;Table_vitimas[[#This Row],[NIC]] &amp;")"</f>
        <v>NÃO IDENTIFICADO (NIC 111978)</v>
      </c>
    </row>
    <row r="195" spans="1:11" x14ac:dyDescent="0.25">
      <c r="A195">
        <v>1551</v>
      </c>
      <c r="B195">
        <v>242</v>
      </c>
      <c r="C195" t="s">
        <v>3245</v>
      </c>
      <c r="D195" s="1"/>
      <c r="I195" t="s">
        <v>3246</v>
      </c>
      <c r="J195" t="s">
        <v>283</v>
      </c>
      <c r="K195" s="33" t="str">
        <f>Table_vitimas[[#This Row],[nome]] &amp; " (NIC " &amp;Table_vitimas[[#This Row],[NIC]] &amp;")"</f>
        <v>DANILO ROBERTO DOS SANTOS (NIC 111693)</v>
      </c>
    </row>
    <row r="196" spans="1:11" x14ac:dyDescent="0.25">
      <c r="A196">
        <v>1583</v>
      </c>
      <c r="B196">
        <v>243</v>
      </c>
      <c r="C196" t="s">
        <v>2302</v>
      </c>
      <c r="D196" s="1"/>
      <c r="H196" t="s">
        <v>297</v>
      </c>
      <c r="J196" t="s">
        <v>283</v>
      </c>
      <c r="K196" s="33" t="str">
        <f>Table_vitimas[[#This Row],[nome]] &amp; " (NIC " &amp;Table_vitimas[[#This Row],[NIC]] &amp;")"</f>
        <v>RODRIGO LUCAS LEAL (NIC )</v>
      </c>
    </row>
    <row r="197" spans="1:11" x14ac:dyDescent="0.25">
      <c r="A197">
        <v>1626</v>
      </c>
      <c r="B197">
        <v>264</v>
      </c>
      <c r="C197" t="s">
        <v>3490</v>
      </c>
      <c r="D197" s="1"/>
      <c r="H197" t="s">
        <v>297</v>
      </c>
      <c r="J197" t="s">
        <v>283</v>
      </c>
      <c r="K197" s="33" t="str">
        <f>Table_vitimas[[#This Row],[nome]] &amp; " (NIC " &amp;Table_vitimas[[#This Row],[NIC]] &amp;")"</f>
        <v>MANUEL JOSÉ DA SILVA (NIC )</v>
      </c>
    </row>
    <row r="198" spans="1:11" x14ac:dyDescent="0.25">
      <c r="A198">
        <v>1646</v>
      </c>
      <c r="B198">
        <v>283</v>
      </c>
      <c r="C198" t="s">
        <v>2454</v>
      </c>
      <c r="D198" s="1"/>
      <c r="H198" t="s">
        <v>297</v>
      </c>
      <c r="I198" t="s">
        <v>3718</v>
      </c>
      <c r="J198" t="s">
        <v>283</v>
      </c>
      <c r="K198" s="33" t="str">
        <f>Table_vitimas[[#This Row],[nome]] &amp; " (NIC " &amp;Table_vitimas[[#This Row],[NIC]] &amp;")"</f>
        <v>NÃO IDENTIFICADO (NIC 111962)</v>
      </c>
    </row>
    <row r="199" spans="1:11" x14ac:dyDescent="0.25">
      <c r="A199">
        <v>1668</v>
      </c>
      <c r="B199">
        <v>307</v>
      </c>
      <c r="C199" t="s">
        <v>3951</v>
      </c>
      <c r="D199" s="1"/>
      <c r="I199" t="s">
        <v>3952</v>
      </c>
      <c r="J199" t="s">
        <v>283</v>
      </c>
      <c r="K199" s="33" t="str">
        <f>Table_vitimas[[#This Row],[nome]] &amp; " (NIC " &amp;Table_vitimas[[#This Row],[NIC]] &amp;")"</f>
        <v>TEREZINHA DE JESUS DA SILVA (NIC 106834)</v>
      </c>
    </row>
    <row r="200" spans="1:11" x14ac:dyDescent="0.25">
      <c r="A200">
        <v>1690</v>
      </c>
      <c r="B200">
        <v>328</v>
      </c>
      <c r="C200" t="s">
        <v>4235</v>
      </c>
      <c r="D200" s="1"/>
      <c r="H200" t="s">
        <v>297</v>
      </c>
      <c r="J200" t="s">
        <v>283</v>
      </c>
      <c r="K200" s="33" t="str">
        <f>Table_vitimas[[#This Row],[nome]] &amp; " (NIC " &amp;Table_vitimas[[#This Row],[NIC]] &amp;")"</f>
        <v>JEFFERSON MENDES DE FRANÇA (NIC )</v>
      </c>
    </row>
    <row r="201" spans="1:11" x14ac:dyDescent="0.25">
      <c r="A201">
        <v>1721</v>
      </c>
      <c r="B201">
        <v>360</v>
      </c>
      <c r="C201" t="s">
        <v>2454</v>
      </c>
      <c r="D201" s="1"/>
      <c r="H201" t="s">
        <v>297</v>
      </c>
      <c r="I201" t="s">
        <v>4602</v>
      </c>
      <c r="J201" t="s">
        <v>283</v>
      </c>
      <c r="K201" s="33" t="str">
        <f>Table_vitimas[[#This Row],[nome]] &amp; " (NIC " &amp;Table_vitimas[[#This Row],[NIC]] &amp;")"</f>
        <v>NÃO IDENTIFICADO (NIC 113264)</v>
      </c>
    </row>
    <row r="202" spans="1:11" x14ac:dyDescent="0.25">
      <c r="A202">
        <v>1727</v>
      </c>
      <c r="B202">
        <v>368</v>
      </c>
      <c r="C202" t="s">
        <v>4676</v>
      </c>
      <c r="D202" s="1"/>
      <c r="H202" t="s">
        <v>297</v>
      </c>
      <c r="J202" t="s">
        <v>283</v>
      </c>
      <c r="K202" s="33" t="str">
        <f>Table_vitimas[[#This Row],[nome]] &amp; " (NIC " &amp;Table_vitimas[[#This Row],[NIC]] &amp;")"</f>
        <v>EDUARDO ALEXANDRE DUQUE CAVALCANTE (NIC )</v>
      </c>
    </row>
    <row r="203" spans="1:11" x14ac:dyDescent="0.25">
      <c r="A203">
        <v>1729</v>
      </c>
      <c r="B203">
        <v>370</v>
      </c>
      <c r="C203" t="s">
        <v>4685</v>
      </c>
      <c r="D203" s="1"/>
      <c r="I203" t="s">
        <v>4686</v>
      </c>
      <c r="J203" t="s">
        <v>283</v>
      </c>
      <c r="K203" s="33" t="str">
        <f>Table_vitimas[[#This Row],[nome]] &amp; " (NIC " &amp;Table_vitimas[[#This Row],[NIC]] &amp;")"</f>
        <v>SEVERINO TAVARES DA SILVA JUNIOR (NIC 113273)</v>
      </c>
    </row>
    <row r="204" spans="1:11" x14ac:dyDescent="0.25">
      <c r="A204">
        <v>1757</v>
      </c>
      <c r="B204">
        <v>401</v>
      </c>
      <c r="C204" t="s">
        <v>4992</v>
      </c>
      <c r="D204" s="1"/>
      <c r="H204" t="s">
        <v>514</v>
      </c>
      <c r="I204" t="s">
        <v>4993</v>
      </c>
      <c r="J204" t="s">
        <v>283</v>
      </c>
      <c r="K204" s="33" t="str">
        <f>Table_vitimas[[#This Row],[nome]] &amp; " (NIC " &amp;Table_vitimas[[#This Row],[NIC]] &amp;")"</f>
        <v>JOEYCE KELLY CARROLL DE SOUZA MELO (NIC 112833)</v>
      </c>
    </row>
    <row r="205" spans="1:11" x14ac:dyDescent="0.25">
      <c r="A205">
        <v>1766</v>
      </c>
      <c r="B205">
        <v>409</v>
      </c>
      <c r="C205" t="s">
        <v>5112</v>
      </c>
      <c r="D205" s="1"/>
      <c r="J205" t="s">
        <v>283</v>
      </c>
      <c r="K205" s="33" t="str">
        <f>Table_vitimas[[#This Row],[nome]] &amp; " (NIC " &amp;Table_vitimas[[#This Row],[NIC]] &amp;")"</f>
        <v>JEFFERSON COSTA VIEIRA (NIC )</v>
      </c>
    </row>
    <row r="206" spans="1:11" x14ac:dyDescent="0.25">
      <c r="A206">
        <v>1770</v>
      </c>
      <c r="B206">
        <v>414</v>
      </c>
      <c r="C206" t="s">
        <v>5136</v>
      </c>
      <c r="D206" s="1"/>
      <c r="J206" t="s">
        <v>283</v>
      </c>
      <c r="K206" s="33" t="str">
        <f>Table_vitimas[[#This Row],[nome]] &amp; " (NIC " &amp;Table_vitimas[[#This Row],[NIC]] &amp;")"</f>
        <v>HALLAN GABRIEL BERNADES DA SILVA (NIC )</v>
      </c>
    </row>
    <row r="207" spans="1:11" x14ac:dyDescent="0.25">
      <c r="A207">
        <v>1770</v>
      </c>
      <c r="B207">
        <v>415</v>
      </c>
      <c r="C207" t="s">
        <v>5137</v>
      </c>
      <c r="D207" s="1"/>
      <c r="J207" t="s">
        <v>283</v>
      </c>
      <c r="K207" s="33" t="str">
        <f>Table_vitimas[[#This Row],[nome]] &amp; " (NIC " &amp;Table_vitimas[[#This Row],[NIC]] &amp;")"</f>
        <v>JARDIEL AMARO DE SANTANA (NIC )</v>
      </c>
    </row>
    <row r="208" spans="1:11" x14ac:dyDescent="0.25">
      <c r="A208">
        <v>1901</v>
      </c>
      <c r="B208">
        <v>538</v>
      </c>
      <c r="C208" t="s">
        <v>6647</v>
      </c>
      <c r="D208" s="1"/>
      <c r="J208" t="s">
        <v>283</v>
      </c>
      <c r="K208" s="33" t="str">
        <f>Table_vitimas[[#This Row],[nome]] &amp; " (NIC " &amp;Table_vitimas[[#This Row],[NIC]] &amp;")"</f>
        <v>VICTOR LUCCA OLIVEIRA DE MELO (NIC )</v>
      </c>
    </row>
    <row r="209" spans="1:11" x14ac:dyDescent="0.25">
      <c r="A209">
        <v>1902</v>
      </c>
      <c r="B209">
        <v>540</v>
      </c>
      <c r="D209" s="1"/>
      <c r="J209" t="s">
        <v>283</v>
      </c>
      <c r="K209" s="33" t="str">
        <f>Table_vitimas[[#This Row],[nome]] &amp; " (NIC " &amp;Table_vitimas[[#This Row],[NIC]] &amp;")"</f>
        <v xml:space="preserve"> (NIC )</v>
      </c>
    </row>
    <row r="210" spans="1:11" x14ac:dyDescent="0.25">
      <c r="A210">
        <v>1904</v>
      </c>
      <c r="B210">
        <v>542</v>
      </c>
      <c r="C210" t="s">
        <v>6680</v>
      </c>
      <c r="D210" s="1"/>
      <c r="H210" t="s">
        <v>297</v>
      </c>
      <c r="I210" t="s">
        <v>6681</v>
      </c>
      <c r="J210" t="s">
        <v>283</v>
      </c>
      <c r="K210" s="33" t="str">
        <f>Table_vitimas[[#This Row],[nome]] &amp; " (NIC " &amp;Table_vitimas[[#This Row],[NIC]] &amp;")"</f>
        <v>VINICIUS GILHERME NASCIMENTO DA SILVA (NIC 114495)</v>
      </c>
    </row>
    <row r="211" spans="1:11" x14ac:dyDescent="0.25">
      <c r="A211">
        <v>1920</v>
      </c>
      <c r="B211">
        <v>558</v>
      </c>
      <c r="C211" t="s">
        <v>6844</v>
      </c>
      <c r="D211" s="1"/>
      <c r="J211" t="s">
        <v>283</v>
      </c>
      <c r="K211" s="33" t="str">
        <f>Table_vitimas[[#This Row],[nome]] &amp; " (NIC " &amp;Table_vitimas[[#This Row],[NIC]] &amp;")"</f>
        <v>JOÃO PAULO RAMOS DA SILVA (NIC )</v>
      </c>
    </row>
    <row r="212" spans="1:11" x14ac:dyDescent="0.25">
      <c r="A212">
        <v>1933</v>
      </c>
      <c r="B212">
        <v>568</v>
      </c>
      <c r="C212" t="s">
        <v>6974</v>
      </c>
      <c r="D212" s="1"/>
      <c r="H212" t="s">
        <v>297</v>
      </c>
      <c r="I212" t="s">
        <v>6977</v>
      </c>
      <c r="J212" t="s">
        <v>283</v>
      </c>
      <c r="K212" s="33" t="str">
        <f>Table_vitimas[[#This Row],[nome]] &amp; " (NIC " &amp;Table_vitimas[[#This Row],[NIC]] &amp;")"</f>
        <v>WALLYSSON LUIZ LEITE DA SILVA (NIC 114509)</v>
      </c>
    </row>
    <row r="213" spans="1:11" x14ac:dyDescent="0.25">
      <c r="A213">
        <v>1942</v>
      </c>
      <c r="B213">
        <v>575</v>
      </c>
      <c r="D213" s="1"/>
      <c r="J213" t="s">
        <v>283</v>
      </c>
      <c r="K213" s="33" t="str">
        <f>Table_vitimas[[#This Row],[nome]] &amp; " (NIC " &amp;Table_vitimas[[#This Row],[NIC]] &amp;")"</f>
        <v xml:space="preserve"> (NIC )</v>
      </c>
    </row>
    <row r="214" spans="1:11" x14ac:dyDescent="0.25">
      <c r="A214">
        <v>1971</v>
      </c>
      <c r="B214">
        <v>594</v>
      </c>
      <c r="D214" s="1"/>
      <c r="J214" t="s">
        <v>283</v>
      </c>
      <c r="K214" s="33" t="str">
        <f>Table_vitimas[[#This Row],[nome]] &amp; " (NIC " &amp;Table_vitimas[[#This Row],[NIC]] &amp;")"</f>
        <v xml:space="preserve"> (NIC )</v>
      </c>
    </row>
    <row r="215" spans="1:11" x14ac:dyDescent="0.25">
      <c r="A215">
        <v>2022</v>
      </c>
      <c r="B215">
        <v>641</v>
      </c>
      <c r="C215" t="s">
        <v>7784</v>
      </c>
      <c r="D215" s="1"/>
      <c r="H215" t="s">
        <v>297</v>
      </c>
      <c r="I215" t="s">
        <v>7785</v>
      </c>
      <c r="J215" t="s">
        <v>283</v>
      </c>
      <c r="K215" s="33" t="str">
        <f>Table_vitimas[[#This Row],[nome]] &amp; " (NIC " &amp;Table_vitimas[[#This Row],[NIC]] &amp;")"</f>
        <v>IDENTIDADE DESCONHECIDA, +/-20ANOS (NIC 115595)</v>
      </c>
    </row>
    <row r="216" spans="1:11" x14ac:dyDescent="0.25">
      <c r="A216">
        <v>2024</v>
      </c>
      <c r="B216">
        <v>644</v>
      </c>
      <c r="C216" t="s">
        <v>7808</v>
      </c>
      <c r="D216" s="1"/>
      <c r="H216" t="s">
        <v>297</v>
      </c>
      <c r="J216" t="s">
        <v>283</v>
      </c>
      <c r="K216" s="33" t="str">
        <f>Table_vitimas[[#This Row],[nome]] &amp; " (NIC " &amp;Table_vitimas[[#This Row],[NIC]] &amp;")"</f>
        <v>DIOGO LOPES DA SILVA GOMES (NIC )</v>
      </c>
    </row>
    <row r="217" spans="1:11" x14ac:dyDescent="0.25">
      <c r="A217">
        <v>2084</v>
      </c>
      <c r="B217">
        <v>694</v>
      </c>
      <c r="C217" t="s">
        <v>12462</v>
      </c>
      <c r="D217" s="1"/>
      <c r="H217" t="s">
        <v>297</v>
      </c>
      <c r="I217" t="s">
        <v>12463</v>
      </c>
      <c r="J217" t="s">
        <v>283</v>
      </c>
      <c r="K217" s="33" t="str">
        <f>Table_vitimas[[#This Row],[nome]] &amp; " (NIC " &amp;Table_vitimas[[#This Row],[NIC]] &amp;")"</f>
        <v>GIOVANE DA SILVA ARAÚJO (NIC 115665)</v>
      </c>
    </row>
    <row r="218" spans="1:11" x14ac:dyDescent="0.25">
      <c r="A218">
        <v>2097</v>
      </c>
      <c r="B218">
        <v>704</v>
      </c>
      <c r="C218" t="s">
        <v>12672</v>
      </c>
      <c r="D218" s="1"/>
      <c r="H218" t="s">
        <v>297</v>
      </c>
      <c r="I218" t="s">
        <v>12673</v>
      </c>
      <c r="J218" t="s">
        <v>283</v>
      </c>
      <c r="K218" s="33" t="str">
        <f>Table_vitimas[[#This Row],[nome]] &amp; " (NIC " &amp;Table_vitimas[[#This Row],[NIC]] &amp;")"</f>
        <v>EDMILSON NASCIMENTO DOS SANTOS (NIC 115956)</v>
      </c>
    </row>
    <row r="219" spans="1:11" x14ac:dyDescent="0.25">
      <c r="A219">
        <v>2133</v>
      </c>
      <c r="B219">
        <v>737</v>
      </c>
      <c r="C219" t="s">
        <v>13127</v>
      </c>
      <c r="D219" s="1"/>
      <c r="H219" t="s">
        <v>297</v>
      </c>
      <c r="I219" t="s">
        <v>13128</v>
      </c>
      <c r="J219" t="s">
        <v>283</v>
      </c>
      <c r="K219" s="33" t="str">
        <f>Table_vitimas[[#This Row],[nome]] &amp; " (NIC " &amp;Table_vitimas[[#This Row],[NIC]] &amp;")"</f>
        <v>DAMIÃO BARROS SANTOS DA SILVA (NIC 116471)</v>
      </c>
    </row>
    <row r="220" spans="1:11" x14ac:dyDescent="0.25">
      <c r="A220">
        <v>1618</v>
      </c>
      <c r="B220">
        <v>257</v>
      </c>
      <c r="C220" t="s">
        <v>3404</v>
      </c>
      <c r="D220" s="1"/>
      <c r="F220" t="s">
        <v>3405</v>
      </c>
      <c r="G220" t="s">
        <v>3406</v>
      </c>
      <c r="H220" t="s">
        <v>297</v>
      </c>
      <c r="J220" t="s">
        <v>3407</v>
      </c>
      <c r="K220" s="33" t="str">
        <f>Table_vitimas[[#This Row],[nome]] &amp; " (NIC " &amp;Table_vitimas[[#This Row],[NIC]] &amp;")"</f>
        <v>LUCIANO LEITE MENEZES (NIC )</v>
      </c>
    </row>
    <row r="221" spans="1:11" x14ac:dyDescent="0.25">
      <c r="A221">
        <v>2002</v>
      </c>
      <c r="B221">
        <v>620</v>
      </c>
      <c r="C221" t="s">
        <v>7603</v>
      </c>
      <c r="D221" s="1"/>
      <c r="F221" t="s">
        <v>365</v>
      </c>
      <c r="G221" t="s">
        <v>7604</v>
      </c>
      <c r="H221" t="s">
        <v>514</v>
      </c>
      <c r="J221" t="s">
        <v>7605</v>
      </c>
      <c r="K221" s="33" t="str">
        <f>Table_vitimas[[#This Row],[nome]] &amp; " (NIC " &amp;Table_vitimas[[#This Row],[NIC]] &amp;")"</f>
        <v>SIMONÊS MARIA DE ALMEIDA (NIC )</v>
      </c>
    </row>
    <row r="222" spans="1:11" x14ac:dyDescent="0.25">
      <c r="A222">
        <v>2077</v>
      </c>
      <c r="B222">
        <v>689</v>
      </c>
      <c r="C222" t="s">
        <v>12510</v>
      </c>
      <c r="D222" s="1"/>
      <c r="F222" t="s">
        <v>3405</v>
      </c>
      <c r="G222" t="s">
        <v>12511</v>
      </c>
      <c r="H222" t="s">
        <v>297</v>
      </c>
      <c r="J222" t="s">
        <v>12512</v>
      </c>
      <c r="K222" s="33" t="str">
        <f>Table_vitimas[[#This Row],[nome]] &amp; " (NIC " &amp;Table_vitimas[[#This Row],[NIC]] &amp;")"</f>
        <v>MARCELO VIEIRA NARITA (NIC )</v>
      </c>
    </row>
    <row r="223" spans="1:11" x14ac:dyDescent="0.25">
      <c r="A223">
        <v>1422</v>
      </c>
      <c r="B223">
        <v>58</v>
      </c>
      <c r="C223" t="s">
        <v>530</v>
      </c>
      <c r="D223" s="1"/>
      <c r="E223" t="s">
        <v>531</v>
      </c>
      <c r="H223" t="s">
        <v>297</v>
      </c>
      <c r="I223" t="s">
        <v>532</v>
      </c>
      <c r="J223" t="s">
        <v>283</v>
      </c>
      <c r="K223" s="33" t="str">
        <f>Table_vitimas[[#This Row],[nome]] &amp; " (NIC " &amp;Table_vitimas[[#This Row],[NIC]] &amp;")"</f>
        <v>MARCOS ANTONIO GUERRA (NIC 110913)</v>
      </c>
    </row>
    <row r="224" spans="1:11" x14ac:dyDescent="0.25">
      <c r="A224">
        <v>1507</v>
      </c>
      <c r="B224">
        <v>131</v>
      </c>
      <c r="C224" t="s">
        <v>1638</v>
      </c>
      <c r="D224" s="1"/>
      <c r="E224" t="s">
        <v>1639</v>
      </c>
      <c r="H224" t="s">
        <v>297</v>
      </c>
      <c r="I224" t="s">
        <v>1640</v>
      </c>
      <c r="J224" t="s">
        <v>283</v>
      </c>
      <c r="K224" s="33" t="str">
        <f>Table_vitimas[[#This Row],[nome]] &amp; " (NIC " &amp;Table_vitimas[[#This Row],[NIC]] &amp;")"</f>
        <v>GLEIDSON KAUA OLIMPIO DOS SANTOS (NIC 111234)</v>
      </c>
    </row>
    <row r="225" spans="1:11" x14ac:dyDescent="0.25">
      <c r="A225">
        <v>1511</v>
      </c>
      <c r="B225">
        <v>135</v>
      </c>
      <c r="C225" t="s">
        <v>1672</v>
      </c>
      <c r="D225" s="1"/>
      <c r="E225" t="s">
        <v>1673</v>
      </c>
      <c r="H225" t="s">
        <v>297</v>
      </c>
      <c r="I225" t="s">
        <v>1674</v>
      </c>
      <c r="J225" t="s">
        <v>283</v>
      </c>
      <c r="K225" s="33" t="str">
        <f>Table_vitimas[[#This Row],[nome]] &amp; " (NIC " &amp;Table_vitimas[[#This Row],[NIC]] &amp;")"</f>
        <v>RAFAEL DE LUCENA LIMA (NIC 111237)</v>
      </c>
    </row>
    <row r="226" spans="1:11" x14ac:dyDescent="0.25">
      <c r="A226">
        <v>1517</v>
      </c>
      <c r="B226">
        <v>144</v>
      </c>
      <c r="C226" t="s">
        <v>1730</v>
      </c>
      <c r="D226" s="1"/>
      <c r="E226" t="s">
        <v>1731</v>
      </c>
      <c r="H226" t="s">
        <v>297</v>
      </c>
      <c r="I226" t="s">
        <v>1732</v>
      </c>
      <c r="J226" t="s">
        <v>283</v>
      </c>
      <c r="K226" s="33" t="str">
        <f>Table_vitimas[[#This Row],[nome]] &amp; " (NIC " &amp;Table_vitimas[[#This Row],[NIC]] &amp;")"</f>
        <v>FRANCISCO OSMANDO FERREIRA RIBEIRO (NIC 111667)</v>
      </c>
    </row>
    <row r="227" spans="1:11" x14ac:dyDescent="0.25">
      <c r="A227">
        <v>1535</v>
      </c>
      <c r="B227">
        <v>159</v>
      </c>
      <c r="C227" t="s">
        <v>1917</v>
      </c>
      <c r="D227" s="1"/>
      <c r="E227" t="s">
        <v>1918</v>
      </c>
      <c r="H227" t="s">
        <v>514</v>
      </c>
      <c r="I227" t="s">
        <v>1919</v>
      </c>
      <c r="J227" t="s">
        <v>283</v>
      </c>
      <c r="K227" s="33" t="str">
        <f>Table_vitimas[[#This Row],[nome]] &amp; " (NIC " &amp;Table_vitimas[[#This Row],[NIC]] &amp;")"</f>
        <v>AVANISE MARIA GOMES DA SILVA (NIC 111662)</v>
      </c>
    </row>
    <row r="228" spans="1:11" x14ac:dyDescent="0.25">
      <c r="A228">
        <v>1565</v>
      </c>
      <c r="B228">
        <v>203</v>
      </c>
      <c r="C228" t="s">
        <v>2233</v>
      </c>
      <c r="D228" s="1"/>
      <c r="E228" t="s">
        <v>2234</v>
      </c>
      <c r="H228" t="s">
        <v>297</v>
      </c>
      <c r="I228" t="s">
        <v>2235</v>
      </c>
      <c r="J228" t="s">
        <v>283</v>
      </c>
      <c r="K228" s="33" t="str">
        <f>Table_vitimas[[#This Row],[nome]] &amp; " (NIC " &amp;Table_vitimas[[#This Row],[NIC]] &amp;")"</f>
        <v>CLAUDIO FERREIRA DA SILVA (NIC 111957)</v>
      </c>
    </row>
    <row r="229" spans="1:11" x14ac:dyDescent="0.25">
      <c r="A229">
        <v>1571</v>
      </c>
      <c r="B229">
        <v>207</v>
      </c>
      <c r="C229" t="s">
        <v>2284</v>
      </c>
      <c r="D229" s="1"/>
      <c r="E229" t="s">
        <v>2285</v>
      </c>
      <c r="H229" t="s">
        <v>514</v>
      </c>
      <c r="I229" t="s">
        <v>2286</v>
      </c>
      <c r="J229" t="s">
        <v>283</v>
      </c>
      <c r="K229" s="33" t="str">
        <f>Table_vitimas[[#This Row],[nome]] &amp; " (NIC " &amp;Table_vitimas[[#This Row],[NIC]] &amp;")"</f>
        <v>ANA PATRICIA DA CONCEIÇÃO (NIC 111977)</v>
      </c>
    </row>
    <row r="230" spans="1:11" x14ac:dyDescent="0.25">
      <c r="A230">
        <v>1573</v>
      </c>
      <c r="B230">
        <v>208</v>
      </c>
      <c r="C230" t="s">
        <v>2302</v>
      </c>
      <c r="D230" s="1"/>
      <c r="E230" t="s">
        <v>2303</v>
      </c>
      <c r="H230" t="s">
        <v>297</v>
      </c>
      <c r="I230" t="s">
        <v>2304</v>
      </c>
      <c r="J230" t="s">
        <v>283</v>
      </c>
      <c r="K230" s="33" t="str">
        <f>Table_vitimas[[#This Row],[nome]] &amp; " (NIC " &amp;Table_vitimas[[#This Row],[NIC]] &amp;")"</f>
        <v>RODRIGO LUCAS LEAL (NIC 111975)</v>
      </c>
    </row>
    <row r="231" spans="1:11" x14ac:dyDescent="0.25">
      <c r="A231">
        <v>1574</v>
      </c>
      <c r="B231">
        <v>209</v>
      </c>
      <c r="C231" t="s">
        <v>2305</v>
      </c>
      <c r="D231" s="1"/>
      <c r="E231" t="s">
        <v>2306</v>
      </c>
      <c r="I231" t="s">
        <v>2307</v>
      </c>
      <c r="J231" t="s">
        <v>283</v>
      </c>
      <c r="K231" s="33" t="str">
        <f>Table_vitimas[[#This Row],[nome]] &amp; " (NIC " &amp;Table_vitimas[[#This Row],[NIC]] &amp;")"</f>
        <v>WELLINGTON PEDRO CABRAL AMÉRICO DA SILVA (NIC 111670)</v>
      </c>
    </row>
    <row r="232" spans="1:11" x14ac:dyDescent="0.25">
      <c r="A232">
        <v>1584</v>
      </c>
      <c r="B232">
        <v>218</v>
      </c>
      <c r="C232" t="s">
        <v>2390</v>
      </c>
      <c r="D232" s="1"/>
      <c r="E232" t="s">
        <v>2391</v>
      </c>
      <c r="H232" t="s">
        <v>297</v>
      </c>
      <c r="I232" t="s">
        <v>2392</v>
      </c>
      <c r="J232" t="s">
        <v>283</v>
      </c>
      <c r="K232" s="33" t="str">
        <f>Table_vitimas[[#This Row],[nome]] &amp; " (NIC " &amp;Table_vitimas[[#This Row],[NIC]] &amp;")"</f>
        <v>MATHEUS CAVALCANTI RIBEIRO (NIC 111971)</v>
      </c>
    </row>
    <row r="233" spans="1:11" x14ac:dyDescent="0.25">
      <c r="A233">
        <v>1693</v>
      </c>
      <c r="B233">
        <v>331</v>
      </c>
      <c r="C233" t="s">
        <v>4275</v>
      </c>
      <c r="D233" s="1"/>
      <c r="E233" t="s">
        <v>4276</v>
      </c>
      <c r="H233" t="s">
        <v>297</v>
      </c>
      <c r="I233" t="s">
        <v>4277</v>
      </c>
      <c r="J233" t="s">
        <v>283</v>
      </c>
      <c r="K233" s="33" t="str">
        <f>Table_vitimas[[#This Row],[nome]] &amp; " (NIC " &amp;Table_vitimas[[#This Row],[NIC]] &amp;")"</f>
        <v>WALDECIR FERREIRA DIAS (NIC 112643)</v>
      </c>
    </row>
    <row r="234" spans="1:11" x14ac:dyDescent="0.25">
      <c r="A234">
        <v>1728</v>
      </c>
      <c r="B234">
        <v>369</v>
      </c>
      <c r="C234" t="s">
        <v>4687</v>
      </c>
      <c r="D234" s="1"/>
      <c r="E234" t="s">
        <v>4688</v>
      </c>
      <c r="H234" t="s">
        <v>297</v>
      </c>
      <c r="I234" t="s">
        <v>4689</v>
      </c>
      <c r="J234" t="s">
        <v>283</v>
      </c>
      <c r="K234" s="33" t="str">
        <f>Table_vitimas[[#This Row],[nome]] &amp; " (NIC " &amp;Table_vitimas[[#This Row],[NIC]] &amp;")"</f>
        <v>PAULO ANDRE CALIXTO SILVA (NIC 113268)</v>
      </c>
    </row>
    <row r="235" spans="1:11" x14ac:dyDescent="0.25">
      <c r="A235">
        <v>1736</v>
      </c>
      <c r="B235">
        <v>378</v>
      </c>
      <c r="C235" t="s">
        <v>293</v>
      </c>
      <c r="D235" s="1"/>
      <c r="E235" t="s">
        <v>293</v>
      </c>
      <c r="H235" t="s">
        <v>297</v>
      </c>
      <c r="I235" t="s">
        <v>4752</v>
      </c>
      <c r="J235" t="s">
        <v>283</v>
      </c>
      <c r="K235" s="33" t="str">
        <f>Table_vitimas[[#This Row],[nome]] &amp; " (NIC " &amp;Table_vitimas[[#This Row],[NIC]] &amp;")"</f>
        <v>IDENTIDADE DESCONHECIDA (NIC 113225)</v>
      </c>
    </row>
    <row r="236" spans="1:11" x14ac:dyDescent="0.25">
      <c r="A236">
        <v>1745</v>
      </c>
      <c r="B236">
        <v>390</v>
      </c>
      <c r="C236" t="s">
        <v>4879</v>
      </c>
      <c r="D236" s="1"/>
      <c r="E236" t="s">
        <v>4880</v>
      </c>
      <c r="H236" t="s">
        <v>297</v>
      </c>
      <c r="I236" t="s">
        <v>4881</v>
      </c>
      <c r="J236" t="s">
        <v>283</v>
      </c>
      <c r="K236" s="33" t="str">
        <f>Table_vitimas[[#This Row],[nome]] &amp; " (NIC " &amp;Table_vitimas[[#This Row],[NIC]] &amp;")"</f>
        <v>CLÁUDIO ROBERTO DA SILVA JÚNIOR (NIC 113244)</v>
      </c>
    </row>
    <row r="237" spans="1:11" x14ac:dyDescent="0.25">
      <c r="A237">
        <v>1827</v>
      </c>
      <c r="B237">
        <v>469</v>
      </c>
      <c r="C237" t="s">
        <v>5711</v>
      </c>
      <c r="D237" s="1"/>
      <c r="E237" t="s">
        <v>5712</v>
      </c>
      <c r="H237" t="s">
        <v>297</v>
      </c>
      <c r="I237" t="s">
        <v>5713</v>
      </c>
      <c r="J237" t="s">
        <v>283</v>
      </c>
      <c r="K237" s="33" t="str">
        <f>Table_vitimas[[#This Row],[nome]] &amp; " (NIC " &amp;Table_vitimas[[#This Row],[NIC]] &amp;")"</f>
        <v>henrique carlos da silva (NIC 113816)</v>
      </c>
    </row>
    <row r="238" spans="1:11" x14ac:dyDescent="0.25">
      <c r="A238">
        <v>1928</v>
      </c>
      <c r="B238">
        <v>565</v>
      </c>
      <c r="C238" t="s">
        <v>6933</v>
      </c>
      <c r="D238" s="1"/>
      <c r="E238" t="s">
        <v>6934</v>
      </c>
      <c r="I238" t="s">
        <v>6935</v>
      </c>
      <c r="J238" t="s">
        <v>283</v>
      </c>
      <c r="K238" s="33" t="str">
        <f>Table_vitimas[[#This Row],[nome]] &amp; " (NIC " &amp;Table_vitimas[[#This Row],[NIC]] &amp;")"</f>
        <v>LUZIA NÓBREGA SOARES (NIC 114570)</v>
      </c>
    </row>
    <row r="239" spans="1:11" x14ac:dyDescent="0.25">
      <c r="A239">
        <v>2000</v>
      </c>
      <c r="B239">
        <v>619</v>
      </c>
      <c r="C239" t="s">
        <v>7593</v>
      </c>
      <c r="D239" s="1"/>
      <c r="E239" t="s">
        <v>2339</v>
      </c>
      <c r="H239" t="s">
        <v>297</v>
      </c>
      <c r="I239" t="s">
        <v>7594</v>
      </c>
      <c r="J239" t="s">
        <v>283</v>
      </c>
      <c r="K239" s="33" t="str">
        <f>Table_vitimas[[#This Row],[nome]] &amp; " (NIC " &amp;Table_vitimas[[#This Row],[NIC]] &amp;")"</f>
        <v>JOSÉ MARQUES DA SILVA (NIC 115005)</v>
      </c>
    </row>
    <row r="240" spans="1:11" x14ac:dyDescent="0.25">
      <c r="A240">
        <v>2052</v>
      </c>
      <c r="B240">
        <v>669</v>
      </c>
      <c r="C240" t="s">
        <v>8098</v>
      </c>
      <c r="D240" s="1"/>
      <c r="E240" t="s">
        <v>8099</v>
      </c>
      <c r="H240" t="s">
        <v>297</v>
      </c>
      <c r="I240" t="s">
        <v>8100</v>
      </c>
      <c r="J240" t="s">
        <v>283</v>
      </c>
      <c r="K240" s="33" t="str">
        <f>Table_vitimas[[#This Row],[nome]] &amp; " (NIC " &amp;Table_vitimas[[#This Row],[NIC]] &amp;")"</f>
        <v>LEONARDO FERREIRA DE OLIVEIRA (NIC 102257)</v>
      </c>
    </row>
    <row r="241" spans="1:11" x14ac:dyDescent="0.25">
      <c r="A241">
        <v>2054</v>
      </c>
      <c r="B241">
        <v>671</v>
      </c>
      <c r="C241" t="s">
        <v>12324</v>
      </c>
      <c r="D241" s="1"/>
      <c r="E241" t="s">
        <v>5760</v>
      </c>
      <c r="F241" t="s">
        <v>365</v>
      </c>
      <c r="G241" t="s">
        <v>12325</v>
      </c>
      <c r="H241" t="s">
        <v>514</v>
      </c>
      <c r="I241" t="s">
        <v>12326</v>
      </c>
      <c r="J241" t="s">
        <v>12327</v>
      </c>
      <c r="K241" s="33" t="str">
        <f>Table_vitimas[[#This Row],[nome]] &amp; " (NIC " &amp;Table_vitimas[[#This Row],[NIC]] &amp;")"</f>
        <v>MARTA MARIA DA SILVA (NIC 115682)</v>
      </c>
    </row>
    <row r="242" spans="1:11" x14ac:dyDescent="0.25">
      <c r="A242">
        <v>2085</v>
      </c>
      <c r="B242">
        <v>696</v>
      </c>
      <c r="C242" t="s">
        <v>4166</v>
      </c>
      <c r="D242" s="1"/>
      <c r="E242" t="s">
        <v>12599</v>
      </c>
      <c r="F242" t="s">
        <v>365</v>
      </c>
      <c r="G242" t="s">
        <v>12600</v>
      </c>
      <c r="H242" t="s">
        <v>297</v>
      </c>
      <c r="I242" t="s">
        <v>12601</v>
      </c>
      <c r="J242" t="s">
        <v>12602</v>
      </c>
      <c r="K242" s="33" t="str">
        <f>Table_vitimas[[#This Row],[nome]] &amp; " (NIC " &amp;Table_vitimas[[#This Row],[NIC]] &amp;")"</f>
        <v>VITOR LIMA DA SILVA (NIC 115651)</v>
      </c>
    </row>
    <row r="243" spans="1:11" x14ac:dyDescent="0.25">
      <c r="A243">
        <v>2105</v>
      </c>
      <c r="B243">
        <v>740</v>
      </c>
      <c r="C243" t="s">
        <v>13129</v>
      </c>
      <c r="D243" s="1"/>
      <c r="E243" t="s">
        <v>13130</v>
      </c>
      <c r="H243" t="s">
        <v>297</v>
      </c>
      <c r="I243" t="s">
        <v>13131</v>
      </c>
      <c r="J243" t="s">
        <v>283</v>
      </c>
      <c r="K243" s="33" t="str">
        <f>Table_vitimas[[#This Row],[nome]] &amp; " (NIC " &amp;Table_vitimas[[#This Row],[NIC]] &amp;")"</f>
        <v>RAMOM MIRANDA DE CARVALHO (NIC 115963)</v>
      </c>
    </row>
    <row r="244" spans="1:11" x14ac:dyDescent="0.25">
      <c r="A244">
        <v>1412</v>
      </c>
      <c r="B244">
        <v>51</v>
      </c>
      <c r="C244" t="s">
        <v>327</v>
      </c>
      <c r="D244" s="1">
        <v>35024</v>
      </c>
      <c r="E244" t="s">
        <v>328</v>
      </c>
      <c r="F244" t="s">
        <v>329</v>
      </c>
      <c r="G244" t="s">
        <v>330</v>
      </c>
      <c r="H244" t="s">
        <v>297</v>
      </c>
      <c r="I244" t="s">
        <v>331</v>
      </c>
      <c r="J244" t="s">
        <v>332</v>
      </c>
      <c r="K244" s="33" t="str">
        <f>Table_vitimas[[#This Row],[nome]] &amp; " (NIC " &amp;Table_vitimas[[#This Row],[NIC]] &amp;")"</f>
        <v>JOÃO PAULO QUIRINO ALVES (NIC 110910)</v>
      </c>
    </row>
    <row r="245" spans="1:11" x14ac:dyDescent="0.25">
      <c r="A245">
        <v>1437</v>
      </c>
      <c r="B245">
        <v>74</v>
      </c>
      <c r="C245" t="s">
        <v>593</v>
      </c>
      <c r="D245" s="1">
        <v>31848</v>
      </c>
      <c r="E245" t="s">
        <v>594</v>
      </c>
      <c r="F245" t="s">
        <v>595</v>
      </c>
      <c r="G245" t="s">
        <v>365</v>
      </c>
      <c r="H245" t="s">
        <v>297</v>
      </c>
      <c r="I245" t="s">
        <v>596</v>
      </c>
      <c r="J245" t="s">
        <v>597</v>
      </c>
      <c r="K245" s="33" t="str">
        <f>Table_vitimas[[#This Row],[nome]] &amp; " (NIC " &amp;Table_vitimas[[#This Row],[NIC]] &amp;")"</f>
        <v>EVANDRO CARLOS  FRANCISCO MENDES (NIC 108946)</v>
      </c>
    </row>
    <row r="246" spans="1:11" x14ac:dyDescent="0.25">
      <c r="A246">
        <v>1541</v>
      </c>
      <c r="B246">
        <v>168</v>
      </c>
      <c r="C246" t="s">
        <v>1955</v>
      </c>
      <c r="D246" s="1">
        <v>37197</v>
      </c>
      <c r="E246" t="s">
        <v>1956</v>
      </c>
      <c r="G246" t="s">
        <v>1957</v>
      </c>
      <c r="H246" t="s">
        <v>297</v>
      </c>
      <c r="I246" t="s">
        <v>1958</v>
      </c>
      <c r="J246" t="s">
        <v>1959</v>
      </c>
      <c r="K246" s="33" t="str">
        <f>Table_vitimas[[#This Row],[nome]] &amp; " (NIC " &amp;Table_vitimas[[#This Row],[NIC]] &amp;")"</f>
        <v>MATHEUS JOSE NEVES FELIX (NIC 111674)</v>
      </c>
    </row>
    <row r="247" spans="1:11" x14ac:dyDescent="0.25">
      <c r="A247">
        <v>1632</v>
      </c>
      <c r="B247">
        <v>269</v>
      </c>
      <c r="C247" t="s">
        <v>3554</v>
      </c>
      <c r="D247" s="1">
        <v>34874</v>
      </c>
      <c r="E247" t="s">
        <v>3555</v>
      </c>
      <c r="F247" t="s">
        <v>3405</v>
      </c>
      <c r="G247" t="s">
        <v>3556</v>
      </c>
      <c r="H247" t="s">
        <v>297</v>
      </c>
      <c r="I247" t="s">
        <v>3557</v>
      </c>
      <c r="J247" t="s">
        <v>3558</v>
      </c>
      <c r="K247" s="33" t="str">
        <f>Table_vitimas[[#This Row],[nome]] &amp; " (NIC " &amp;Table_vitimas[[#This Row],[NIC]] &amp;")"</f>
        <v>FAGNER TORRES DA SILVA (NIC 098619)</v>
      </c>
    </row>
    <row r="248" spans="1:11" x14ac:dyDescent="0.25">
      <c r="A248">
        <v>1640</v>
      </c>
      <c r="B248">
        <v>277</v>
      </c>
      <c r="C248" t="s">
        <v>3646</v>
      </c>
      <c r="D248" s="1">
        <v>32631</v>
      </c>
      <c r="E248" t="s">
        <v>3647</v>
      </c>
      <c r="F248" t="s">
        <v>3648</v>
      </c>
      <c r="G248" t="s">
        <v>3649</v>
      </c>
      <c r="H248" t="s">
        <v>297</v>
      </c>
      <c r="I248" t="s">
        <v>3650</v>
      </c>
      <c r="J248" t="s">
        <v>3651</v>
      </c>
      <c r="K248" s="33" t="str">
        <f>Table_vitimas[[#This Row],[nome]] &amp; " (NIC " &amp;Table_vitimas[[#This Row],[NIC]] &amp;")"</f>
        <v>Vitor França de Oliveira (NIC 112433)</v>
      </c>
    </row>
    <row r="249" spans="1:11" x14ac:dyDescent="0.25">
      <c r="A249">
        <v>1699</v>
      </c>
      <c r="B249">
        <v>337</v>
      </c>
      <c r="C249" t="s">
        <v>1557</v>
      </c>
      <c r="D249" s="1">
        <v>26243</v>
      </c>
      <c r="E249" t="s">
        <v>4348</v>
      </c>
      <c r="F249" t="s">
        <v>4349</v>
      </c>
      <c r="G249" t="s">
        <v>365</v>
      </c>
      <c r="H249" t="s">
        <v>297</v>
      </c>
      <c r="J249" t="s">
        <v>4350</v>
      </c>
      <c r="K249" s="33" t="str">
        <f>Table_vitimas[[#This Row],[nome]] &amp; " (NIC " &amp;Table_vitimas[[#This Row],[NIC]] &amp;")"</f>
        <v>DANIEL GOMES DA SILVA (NIC )</v>
      </c>
    </row>
    <row r="250" spans="1:11" x14ac:dyDescent="0.25">
      <c r="A250">
        <v>1755</v>
      </c>
      <c r="B250">
        <v>399</v>
      </c>
      <c r="C250" t="s">
        <v>4978</v>
      </c>
      <c r="D250" s="1">
        <v>33732</v>
      </c>
      <c r="E250" t="s">
        <v>4979</v>
      </c>
      <c r="F250" t="s">
        <v>3405</v>
      </c>
      <c r="G250" t="s">
        <v>4980</v>
      </c>
      <c r="H250" t="s">
        <v>297</v>
      </c>
      <c r="I250" t="s">
        <v>4981</v>
      </c>
      <c r="J250" t="s">
        <v>4982</v>
      </c>
      <c r="K250" s="33" t="str">
        <f>Table_vitimas[[#This Row],[nome]] &amp; " (NIC " &amp;Table_vitimas[[#This Row],[NIC]] &amp;")"</f>
        <v>RILDO DA COSTA RIBEIRO (NIC 113259)</v>
      </c>
    </row>
    <row r="251" spans="1:11" x14ac:dyDescent="0.25">
      <c r="A251">
        <v>1761</v>
      </c>
      <c r="B251">
        <v>405</v>
      </c>
      <c r="C251" t="s">
        <v>5039</v>
      </c>
      <c r="D251" s="1">
        <v>36291</v>
      </c>
      <c r="E251" t="s">
        <v>5040</v>
      </c>
      <c r="F251" t="s">
        <v>5041</v>
      </c>
      <c r="G251" t="s">
        <v>365</v>
      </c>
      <c r="H251" t="s">
        <v>297</v>
      </c>
      <c r="I251" t="s">
        <v>5042</v>
      </c>
      <c r="J251" t="s">
        <v>5043</v>
      </c>
      <c r="K251" s="33" t="str">
        <f>Table_vitimas[[#This Row],[nome]] &amp; " (NIC " &amp;Table_vitimas[[#This Row],[NIC]] &amp;")"</f>
        <v>JULLIANO MATHEUS SOARES SATIRO (NIC 113252)</v>
      </c>
    </row>
    <row r="252" spans="1:11" x14ac:dyDescent="0.25">
      <c r="A252">
        <v>1787</v>
      </c>
      <c r="B252">
        <v>431</v>
      </c>
      <c r="C252" t="s">
        <v>5310</v>
      </c>
      <c r="D252" s="1">
        <v>31797</v>
      </c>
      <c r="E252" t="s">
        <v>5311</v>
      </c>
      <c r="F252" t="s">
        <v>3405</v>
      </c>
      <c r="G252" t="s">
        <v>5312</v>
      </c>
      <c r="H252" t="s">
        <v>297</v>
      </c>
      <c r="I252" t="s">
        <v>5313</v>
      </c>
      <c r="J252" t="s">
        <v>5314</v>
      </c>
      <c r="K252" s="33" t="str">
        <f>Table_vitimas[[#This Row],[nome]] &amp; " (NIC " &amp;Table_vitimas[[#This Row],[NIC]] &amp;")"</f>
        <v>SEBASTIÃO ANDRÉ CORDEIRO DA SILVA (NIC 113829)</v>
      </c>
    </row>
    <row r="253" spans="1:11" x14ac:dyDescent="0.25">
      <c r="A253">
        <v>1823</v>
      </c>
      <c r="B253">
        <v>467</v>
      </c>
      <c r="C253" t="s">
        <v>5670</v>
      </c>
      <c r="D253" s="1">
        <v>23876</v>
      </c>
      <c r="E253" t="s">
        <v>5671</v>
      </c>
      <c r="F253" t="s">
        <v>4050</v>
      </c>
      <c r="G253" t="s">
        <v>5672</v>
      </c>
      <c r="H253" t="s">
        <v>297</v>
      </c>
      <c r="I253" t="s">
        <v>5673</v>
      </c>
      <c r="J253" t="s">
        <v>5674</v>
      </c>
      <c r="K253" s="33" t="str">
        <f>Table_vitimas[[#This Row],[nome]] &amp; " (NIC " &amp;Table_vitimas[[#This Row],[NIC]] &amp;")"</f>
        <v>MANUEL FERNANDO DA COSTA FERREIRA (NIC 113833)</v>
      </c>
    </row>
    <row r="254" spans="1:11" x14ac:dyDescent="0.25">
      <c r="A254">
        <v>1848</v>
      </c>
      <c r="B254">
        <v>489</v>
      </c>
      <c r="C254" t="s">
        <v>5946</v>
      </c>
      <c r="D254" s="1">
        <v>27533</v>
      </c>
      <c r="E254" t="s">
        <v>5947</v>
      </c>
      <c r="F254" t="s">
        <v>3648</v>
      </c>
      <c r="G254" t="s">
        <v>5948</v>
      </c>
      <c r="H254" t="s">
        <v>514</v>
      </c>
      <c r="I254" t="s">
        <v>5949</v>
      </c>
      <c r="J254" t="s">
        <v>5950</v>
      </c>
      <c r="K254" s="33" t="str">
        <f>Table_vitimas[[#This Row],[nome]] &amp; " (NIC " &amp;Table_vitimas[[#This Row],[NIC]] &amp;")"</f>
        <v>MARIA SUELY DA SILVA (NIC 114095)</v>
      </c>
    </row>
    <row r="255" spans="1:11" x14ac:dyDescent="0.25">
      <c r="A255">
        <v>1861</v>
      </c>
      <c r="B255">
        <v>502</v>
      </c>
      <c r="C255" t="s">
        <v>6129</v>
      </c>
      <c r="D255" s="1">
        <v>24880</v>
      </c>
      <c r="E255" t="s">
        <v>1608</v>
      </c>
      <c r="G255" t="s">
        <v>6130</v>
      </c>
      <c r="H255" t="s">
        <v>514</v>
      </c>
      <c r="I255" t="s">
        <v>6131</v>
      </c>
      <c r="J255" t="s">
        <v>6132</v>
      </c>
      <c r="K255" s="33" t="str">
        <f>Table_vitimas[[#This Row],[nome]] &amp; " (NIC " &amp;Table_vitimas[[#This Row],[NIC]] &amp;")"</f>
        <v>SANDRA CECILIA DA SILVA (NIC 114106)</v>
      </c>
    </row>
    <row r="256" spans="1:11" x14ac:dyDescent="0.25">
      <c r="A256">
        <v>1863</v>
      </c>
      <c r="B256">
        <v>504</v>
      </c>
      <c r="C256" t="s">
        <v>6158</v>
      </c>
      <c r="D256" s="1">
        <v>31358</v>
      </c>
      <c r="E256" t="s">
        <v>6159</v>
      </c>
      <c r="F256" t="s">
        <v>3405</v>
      </c>
      <c r="G256" t="s">
        <v>6160</v>
      </c>
      <c r="H256" t="s">
        <v>297</v>
      </c>
      <c r="I256" t="s">
        <v>6161</v>
      </c>
      <c r="J256" t="s">
        <v>6162</v>
      </c>
      <c r="K256" s="33" t="str">
        <f>Table_vitimas[[#This Row],[nome]] &amp; " (NIC " &amp;Table_vitimas[[#This Row],[NIC]] &amp;")"</f>
        <v>DANIEL DE LIMA (NIC 113824)</v>
      </c>
    </row>
    <row r="257" spans="1:11" x14ac:dyDescent="0.25">
      <c r="A257">
        <v>1905</v>
      </c>
      <c r="B257">
        <v>543</v>
      </c>
      <c r="C257" t="s">
        <v>6684</v>
      </c>
      <c r="D257" s="1">
        <v>25400</v>
      </c>
      <c r="E257" t="s">
        <v>6685</v>
      </c>
      <c r="G257" t="s">
        <v>6686</v>
      </c>
      <c r="H257" t="s">
        <v>514</v>
      </c>
      <c r="I257" t="s">
        <v>6687</v>
      </c>
      <c r="J257" t="s">
        <v>6688</v>
      </c>
      <c r="K257" s="33" t="str">
        <f>Table_vitimas[[#This Row],[nome]] &amp; " (NIC " &amp;Table_vitimas[[#This Row],[NIC]] &amp;")"</f>
        <v>LAUDICELIA MARCOLINO DA SILVA OLIVEIRA (NIC 114501)</v>
      </c>
    </row>
    <row r="258" spans="1:11" x14ac:dyDescent="0.25">
      <c r="A258">
        <v>1954</v>
      </c>
      <c r="B258">
        <v>606</v>
      </c>
      <c r="C258" t="s">
        <v>7431</v>
      </c>
      <c r="D258" s="1">
        <v>22510</v>
      </c>
      <c r="E258" t="s">
        <v>7432</v>
      </c>
      <c r="F258" t="s">
        <v>4050</v>
      </c>
      <c r="G258" t="s">
        <v>7433</v>
      </c>
      <c r="H258" t="s">
        <v>297</v>
      </c>
      <c r="J258" t="s">
        <v>7434</v>
      </c>
      <c r="K258" s="33" t="str">
        <f>Table_vitimas[[#This Row],[nome]] &amp; " (NIC " &amp;Table_vitimas[[#This Row],[NIC]] &amp;")"</f>
        <v>IDALMIR EDÉSIO NUNES DA SILVA (NIC )</v>
      </c>
    </row>
    <row r="259" spans="1:11" x14ac:dyDescent="0.25">
      <c r="A259">
        <v>2031</v>
      </c>
      <c r="B259">
        <v>650</v>
      </c>
      <c r="C259" t="s">
        <v>7881</v>
      </c>
      <c r="D259" s="1">
        <v>35212</v>
      </c>
      <c r="E259" t="s">
        <v>7882</v>
      </c>
      <c r="F259" t="s">
        <v>7883</v>
      </c>
      <c r="G259" t="s">
        <v>7884</v>
      </c>
      <c r="H259" t="s">
        <v>297</v>
      </c>
      <c r="I259" t="s">
        <v>7885</v>
      </c>
      <c r="J259" t="s">
        <v>7886</v>
      </c>
      <c r="K259" s="33" t="str">
        <f>Table_vitimas[[#This Row],[nome]] &amp; " (NIC " &amp;Table_vitimas[[#This Row],[NIC]] &amp;")"</f>
        <v>RAFAEL TORQUATO DOS SANTOS (NIC 115605)</v>
      </c>
    </row>
    <row r="260" spans="1:11" x14ac:dyDescent="0.25">
      <c r="A260">
        <v>2092</v>
      </c>
      <c r="B260">
        <v>701</v>
      </c>
      <c r="C260" t="s">
        <v>12674</v>
      </c>
      <c r="D260" s="1">
        <v>37955</v>
      </c>
      <c r="E260" t="s">
        <v>12675</v>
      </c>
      <c r="F260" t="s">
        <v>3405</v>
      </c>
      <c r="G260" t="s">
        <v>12676</v>
      </c>
      <c r="H260" t="s">
        <v>297</v>
      </c>
      <c r="I260" t="s">
        <v>12677</v>
      </c>
      <c r="J260" t="s">
        <v>12678</v>
      </c>
      <c r="K260" s="33" t="str">
        <f>Table_vitimas[[#This Row],[nome]] &amp; " (NIC " &amp;Table_vitimas[[#This Row],[NIC]] &amp;")"</f>
        <v>RODRIGO HENRIQUE NASCIMENTO DA SILVA (NIC 115654)</v>
      </c>
    </row>
    <row r="261" spans="1:11" x14ac:dyDescent="0.25">
      <c r="A261">
        <v>2107</v>
      </c>
      <c r="B261">
        <v>713</v>
      </c>
      <c r="C261" t="s">
        <v>12963</v>
      </c>
      <c r="D261" s="1">
        <v>35295</v>
      </c>
      <c r="E261" t="s">
        <v>12964</v>
      </c>
      <c r="F261" t="s">
        <v>12965</v>
      </c>
      <c r="G261" t="s">
        <v>365</v>
      </c>
      <c r="H261" t="s">
        <v>514</v>
      </c>
      <c r="I261" t="s">
        <v>12966</v>
      </c>
      <c r="J261" t="s">
        <v>12967</v>
      </c>
      <c r="K261" s="33" t="str">
        <f>Table_vitimas[[#This Row],[nome]] &amp; " (NIC " &amp;Table_vitimas[[#This Row],[NIC]] &amp;")"</f>
        <v>VANESSA FERNANDA BARBOSA DOS SANTOS (NIC 114364)</v>
      </c>
    </row>
    <row r="262" spans="1:11" x14ac:dyDescent="0.25">
      <c r="A262">
        <v>2125</v>
      </c>
      <c r="B262">
        <v>729</v>
      </c>
      <c r="C262" t="s">
        <v>12968</v>
      </c>
      <c r="D262" s="1">
        <v>36497</v>
      </c>
      <c r="E262" t="s">
        <v>12969</v>
      </c>
      <c r="F262" t="s">
        <v>3568</v>
      </c>
      <c r="G262" t="s">
        <v>12970</v>
      </c>
      <c r="H262" t="s">
        <v>297</v>
      </c>
      <c r="I262" t="s">
        <v>12971</v>
      </c>
      <c r="J262" t="s">
        <v>12972</v>
      </c>
      <c r="K262" s="33" t="str">
        <f>Table_vitimas[[#This Row],[nome]] &amp; " (NIC " &amp;Table_vitimas[[#This Row],[NIC]] &amp;")"</f>
        <v>JOSIAS JOSÉ DA SILVA JÚNIOR (NIC 115958)</v>
      </c>
    </row>
    <row r="263" spans="1:11" x14ac:dyDescent="0.25">
      <c r="A263">
        <v>1430</v>
      </c>
      <c r="B263">
        <v>66</v>
      </c>
      <c r="C263" t="s">
        <v>511</v>
      </c>
      <c r="D263" s="1">
        <v>29509</v>
      </c>
      <c r="E263" t="s">
        <v>512</v>
      </c>
      <c r="F263" t="s">
        <v>365</v>
      </c>
      <c r="G263" t="s">
        <v>513</v>
      </c>
      <c r="H263" t="s">
        <v>514</v>
      </c>
      <c r="I263" t="s">
        <v>515</v>
      </c>
      <c r="J263" t="s">
        <v>516</v>
      </c>
      <c r="K263" s="33" t="str">
        <f>Table_vitimas[[#This Row],[nome]] &amp; " (NIC " &amp;Table_vitimas[[#This Row],[NIC]] &amp;")"</f>
        <v>LUCICLEIDE MARIA DE ARAÚJO (NIC 110920)</v>
      </c>
    </row>
    <row r="264" spans="1:11" x14ac:dyDescent="0.25">
      <c r="A264">
        <v>1467</v>
      </c>
      <c r="B264">
        <v>103</v>
      </c>
      <c r="C264" t="s">
        <v>1305</v>
      </c>
      <c r="D264" s="1">
        <v>32709</v>
      </c>
      <c r="E264" t="s">
        <v>1306</v>
      </c>
      <c r="F264" t="s">
        <v>365</v>
      </c>
      <c r="G264" t="s">
        <v>1307</v>
      </c>
      <c r="H264" t="s">
        <v>514</v>
      </c>
      <c r="I264" t="s">
        <v>1308</v>
      </c>
      <c r="J264" t="s">
        <v>1309</v>
      </c>
      <c r="K264" s="33" t="str">
        <f>Table_vitimas[[#This Row],[nome]] &amp; " (NIC " &amp;Table_vitimas[[#This Row],[NIC]] &amp;")"</f>
        <v>AURA LUCIANA DA SILVA (NIC 111205)</v>
      </c>
    </row>
    <row r="265" spans="1:11" x14ac:dyDescent="0.25">
      <c r="A265">
        <v>1544</v>
      </c>
      <c r="B265">
        <v>172</v>
      </c>
      <c r="C265" t="s">
        <v>1993</v>
      </c>
      <c r="D265" s="1">
        <v>27333</v>
      </c>
      <c r="E265" t="s">
        <v>1994</v>
      </c>
      <c r="F265" t="s">
        <v>365</v>
      </c>
      <c r="G265" t="s">
        <v>1995</v>
      </c>
      <c r="H265" t="s">
        <v>514</v>
      </c>
      <c r="I265" t="s">
        <v>1996</v>
      </c>
      <c r="J265" t="s">
        <v>1997</v>
      </c>
      <c r="K265" s="33" t="str">
        <f>Table_vitimas[[#This Row],[nome]] &amp; " (NIC " &amp;Table_vitimas[[#This Row],[NIC]] &amp;")"</f>
        <v>GILVÂNIA MARIA DA SILVA (NIC 111695)</v>
      </c>
    </row>
    <row r="266" spans="1:11" x14ac:dyDescent="0.25">
      <c r="A266">
        <v>1606</v>
      </c>
      <c r="B266">
        <v>245</v>
      </c>
      <c r="C266" t="s">
        <v>3268</v>
      </c>
      <c r="D266" s="1">
        <v>31985</v>
      </c>
      <c r="E266" t="s">
        <v>3269</v>
      </c>
      <c r="F266" t="s">
        <v>365</v>
      </c>
      <c r="G266" t="s">
        <v>3270</v>
      </c>
      <c r="H266" t="s">
        <v>514</v>
      </c>
      <c r="I266" t="s">
        <v>3271</v>
      </c>
      <c r="J266" t="s">
        <v>3272</v>
      </c>
      <c r="K266" s="33" t="str">
        <f>Table_vitimas[[#This Row],[nome]] &amp; " (NIC " &amp;Table_vitimas[[#This Row],[NIC]] &amp;")"</f>
        <v>TALITA REBECA DE MORAES RIBEIRO (NIC 112425)</v>
      </c>
    </row>
    <row r="267" spans="1:11" x14ac:dyDescent="0.25">
      <c r="A267">
        <v>1659</v>
      </c>
      <c r="B267">
        <v>295</v>
      </c>
      <c r="C267" t="s">
        <v>3835</v>
      </c>
      <c r="D267" s="1">
        <v>31298</v>
      </c>
      <c r="E267" t="s">
        <v>3836</v>
      </c>
      <c r="F267" t="s">
        <v>365</v>
      </c>
      <c r="G267" t="s">
        <v>3837</v>
      </c>
      <c r="H267" t="s">
        <v>514</v>
      </c>
      <c r="I267" t="s">
        <v>3838</v>
      </c>
      <c r="J267" t="s">
        <v>3839</v>
      </c>
      <c r="K267" s="33" t="str">
        <f>Table_vitimas[[#This Row],[nome]] &amp; " (NIC " &amp;Table_vitimas[[#This Row],[NIC]] &amp;")"</f>
        <v>VALMIR LOPES DA SILVA (NIC 111557)</v>
      </c>
    </row>
    <row r="268" spans="1:11" x14ac:dyDescent="0.25">
      <c r="A268">
        <v>1664</v>
      </c>
      <c r="B268">
        <v>302</v>
      </c>
      <c r="C268" t="s">
        <v>3892</v>
      </c>
      <c r="D268" s="1">
        <v>37194</v>
      </c>
      <c r="E268" t="s">
        <v>3893</v>
      </c>
      <c r="F268" t="s">
        <v>365</v>
      </c>
      <c r="G268" t="s">
        <v>3894</v>
      </c>
      <c r="H268" t="s">
        <v>514</v>
      </c>
      <c r="I268" t="s">
        <v>3895</v>
      </c>
      <c r="J268" t="s">
        <v>3896</v>
      </c>
      <c r="K268" s="33" t="str">
        <f>Table_vitimas[[#This Row],[nome]] &amp; " (NIC " &amp;Table_vitimas[[#This Row],[NIC]] &amp;")"</f>
        <v>MARIA ORLENA DA SILVA (NIC 112628)</v>
      </c>
    </row>
    <row r="269" spans="1:11" x14ac:dyDescent="0.25">
      <c r="A269">
        <v>1737</v>
      </c>
      <c r="B269">
        <v>382</v>
      </c>
      <c r="C269" t="s">
        <v>4789</v>
      </c>
      <c r="D269" s="1">
        <v>27405</v>
      </c>
      <c r="E269" t="s">
        <v>4790</v>
      </c>
      <c r="F269" t="s">
        <v>365</v>
      </c>
      <c r="G269" t="s">
        <v>4791</v>
      </c>
      <c r="H269" t="s">
        <v>514</v>
      </c>
      <c r="I269" t="s">
        <v>4792</v>
      </c>
      <c r="J269" t="s">
        <v>4793</v>
      </c>
      <c r="K269" s="33" t="str">
        <f>Table_vitimas[[#This Row],[nome]] &amp; " (NIC " &amp;Table_vitimas[[#This Row],[NIC]] &amp;")"</f>
        <v>SANDRA SANTANA DE LIMA (NIC 113243)</v>
      </c>
    </row>
    <row r="270" spans="1:11" x14ac:dyDescent="0.25">
      <c r="A270">
        <v>1789</v>
      </c>
      <c r="B270">
        <v>432</v>
      </c>
      <c r="C270" t="s">
        <v>5335</v>
      </c>
      <c r="D270" s="1">
        <v>30092</v>
      </c>
      <c r="E270" t="s">
        <v>5336</v>
      </c>
      <c r="F270" t="s">
        <v>365</v>
      </c>
      <c r="G270" t="s">
        <v>5337</v>
      </c>
      <c r="H270" t="s">
        <v>514</v>
      </c>
      <c r="I270" t="s">
        <v>5338</v>
      </c>
      <c r="J270" t="s">
        <v>5339</v>
      </c>
      <c r="K270" s="33" t="str">
        <f>Table_vitimas[[#This Row],[nome]] &amp; " (NIC " &amp;Table_vitimas[[#This Row],[NIC]] &amp;")"</f>
        <v>MARY TRIBUTINO DA SILVA (NIC 113801)</v>
      </c>
    </row>
    <row r="271" spans="1:11" x14ac:dyDescent="0.25">
      <c r="A271">
        <v>1828</v>
      </c>
      <c r="B271">
        <v>470</v>
      </c>
      <c r="C271" t="s">
        <v>5721</v>
      </c>
      <c r="D271" s="1">
        <v>30849</v>
      </c>
      <c r="E271" t="s">
        <v>5722</v>
      </c>
      <c r="F271" t="s">
        <v>365</v>
      </c>
      <c r="G271" t="s">
        <v>5723</v>
      </c>
      <c r="H271" t="s">
        <v>514</v>
      </c>
      <c r="I271" t="s">
        <v>5724</v>
      </c>
      <c r="J271" t="s">
        <v>5725</v>
      </c>
      <c r="K271" s="33" t="str">
        <f>Table_vitimas[[#This Row],[nome]] &amp; " (NIC " &amp;Table_vitimas[[#This Row],[NIC]] &amp;")"</f>
        <v>JANAÍNA ARAÚJO DE SANTANA (NIC 113838)</v>
      </c>
    </row>
    <row r="272" spans="1:11" x14ac:dyDescent="0.25">
      <c r="A272">
        <v>1866</v>
      </c>
      <c r="B272">
        <v>506</v>
      </c>
      <c r="C272" t="s">
        <v>6189</v>
      </c>
      <c r="D272" s="1">
        <v>25948</v>
      </c>
      <c r="E272" t="s">
        <v>6190</v>
      </c>
      <c r="F272" t="s">
        <v>365</v>
      </c>
      <c r="G272" t="s">
        <v>6191</v>
      </c>
      <c r="H272" t="s">
        <v>514</v>
      </c>
      <c r="I272" t="s">
        <v>6192</v>
      </c>
      <c r="J272" t="s">
        <v>6193</v>
      </c>
      <c r="K272" s="33" t="str">
        <f>Table_vitimas[[#This Row],[nome]] &amp; " (NIC " &amp;Table_vitimas[[#This Row],[NIC]] &amp;")"</f>
        <v>ABIGAIL PEIXE DA SILVA (NIC 114102)</v>
      </c>
    </row>
    <row r="273" spans="1:11" x14ac:dyDescent="0.25">
      <c r="A273">
        <v>1871</v>
      </c>
      <c r="B273">
        <v>511</v>
      </c>
      <c r="C273" t="s">
        <v>6249</v>
      </c>
      <c r="D273" s="1">
        <v>25555</v>
      </c>
      <c r="E273" t="s">
        <v>6250</v>
      </c>
      <c r="F273" t="s">
        <v>365</v>
      </c>
      <c r="G273" t="s">
        <v>6251</v>
      </c>
      <c r="H273" t="s">
        <v>514</v>
      </c>
      <c r="I273" t="s">
        <v>6252</v>
      </c>
      <c r="J273" t="s">
        <v>6253</v>
      </c>
      <c r="K273" s="33" t="str">
        <f>Table_vitimas[[#This Row],[nome]] &amp; " (NIC " &amp;Table_vitimas[[#This Row],[NIC]] &amp;")"</f>
        <v>DANIEL TRANQUILINO CABRAL (NIC 114105)</v>
      </c>
    </row>
    <row r="274" spans="1:11" x14ac:dyDescent="0.25">
      <c r="A274">
        <v>1880</v>
      </c>
      <c r="B274">
        <v>519</v>
      </c>
      <c r="C274" t="s">
        <v>6373</v>
      </c>
      <c r="D274" s="1">
        <v>29508</v>
      </c>
      <c r="E274" t="s">
        <v>6374</v>
      </c>
      <c r="F274" t="s">
        <v>365</v>
      </c>
      <c r="G274" t="s">
        <v>6375</v>
      </c>
      <c r="H274" t="s">
        <v>514</v>
      </c>
      <c r="I274" t="s">
        <v>6376</v>
      </c>
      <c r="J274" t="s">
        <v>6377</v>
      </c>
      <c r="K274" s="33" t="str">
        <f>Table_vitimas[[#This Row],[nome]] &amp; " (NIC " &amp;Table_vitimas[[#This Row],[NIC]] &amp;")"</f>
        <v>CARLA ADRIANA SIMÕES DA SILVA (NIC ****)</v>
      </c>
    </row>
    <row r="275" spans="1:11" x14ac:dyDescent="0.25">
      <c r="A275">
        <v>1988</v>
      </c>
      <c r="B275">
        <v>609</v>
      </c>
      <c r="C275" t="s">
        <v>7477</v>
      </c>
      <c r="D275" s="1">
        <v>35505</v>
      </c>
      <c r="F275" t="s">
        <v>365</v>
      </c>
      <c r="G275" t="s">
        <v>7478</v>
      </c>
      <c r="I275" t="s">
        <v>7476</v>
      </c>
      <c r="J275" t="s">
        <v>7479</v>
      </c>
      <c r="K275" s="33" t="str">
        <f>Table_vitimas[[#This Row],[nome]] &amp; " (NIC " &amp;Table_vitimas[[#This Row],[NIC]] &amp;")"</f>
        <v>KELVYN JONATAN ARANTES DA SILVA (NIC 115002)</v>
      </c>
    </row>
    <row r="276" spans="1:11" x14ac:dyDescent="0.25">
      <c r="A276">
        <v>2008</v>
      </c>
      <c r="B276">
        <v>628</v>
      </c>
      <c r="C276" t="s">
        <v>7650</v>
      </c>
      <c r="D276" s="1">
        <v>27542</v>
      </c>
      <c r="E276" t="s">
        <v>7651</v>
      </c>
      <c r="F276" t="s">
        <v>365</v>
      </c>
      <c r="G276" t="s">
        <v>7652</v>
      </c>
      <c r="H276" t="s">
        <v>514</v>
      </c>
      <c r="I276" t="s">
        <v>7653</v>
      </c>
      <c r="J276" t="s">
        <v>7654</v>
      </c>
      <c r="K276" s="33" t="str">
        <f>Table_vitimas[[#This Row],[nome]] &amp; " (NIC " &amp;Table_vitimas[[#This Row],[NIC]] &amp;")"</f>
        <v>ANA PAULA PORFÍRIO DOS SANTOS (NIC 115003)</v>
      </c>
    </row>
    <row r="277" spans="1:11" x14ac:dyDescent="0.25">
      <c r="A277">
        <v>2053</v>
      </c>
      <c r="B277">
        <v>670</v>
      </c>
      <c r="C277" t="s">
        <v>12328</v>
      </c>
      <c r="D277" s="1">
        <v>36660</v>
      </c>
      <c r="E277" t="s">
        <v>12329</v>
      </c>
      <c r="F277" t="s">
        <v>365</v>
      </c>
      <c r="G277" t="s">
        <v>12330</v>
      </c>
      <c r="H277" t="s">
        <v>514</v>
      </c>
      <c r="I277" t="s">
        <v>12331</v>
      </c>
      <c r="J277" t="s">
        <v>12332</v>
      </c>
      <c r="K277" s="33" t="str">
        <f>Table_vitimas[[#This Row],[nome]] &amp; " (NIC " &amp;Table_vitimas[[#This Row],[NIC]] &amp;")"</f>
        <v>VITORIA REGINA DE OLIVEIRA (NIC 115673)</v>
      </c>
    </row>
    <row r="278" spans="1:11" x14ac:dyDescent="0.25">
      <c r="A278">
        <v>2103</v>
      </c>
      <c r="B278">
        <v>710</v>
      </c>
      <c r="C278" t="s">
        <v>12751</v>
      </c>
      <c r="D278" s="1">
        <v>26932</v>
      </c>
      <c r="E278" t="s">
        <v>12752</v>
      </c>
      <c r="F278" t="s">
        <v>365</v>
      </c>
      <c r="G278" t="s">
        <v>12753</v>
      </c>
      <c r="H278" t="s">
        <v>514</v>
      </c>
      <c r="I278" t="s">
        <v>12754</v>
      </c>
      <c r="J278" t="s">
        <v>12755</v>
      </c>
      <c r="K278" s="33" t="str">
        <f>Table_vitimas[[#This Row],[nome]] &amp; " (NIC " &amp;Table_vitimas[[#This Row],[NIC]] &amp;")"</f>
        <v>MAURICEA ANGELA DA SILVA (NIC 115970)</v>
      </c>
    </row>
    <row r="279" spans="1:11" x14ac:dyDescent="0.25">
      <c r="A279">
        <v>1416</v>
      </c>
      <c r="B279">
        <v>52</v>
      </c>
      <c r="C279" t="s">
        <v>363</v>
      </c>
      <c r="D279" s="1">
        <v>32150</v>
      </c>
      <c r="E279" t="s">
        <v>364</v>
      </c>
      <c r="F279" t="s">
        <v>365</v>
      </c>
      <c r="G279" t="s">
        <v>366</v>
      </c>
      <c r="H279" t="s">
        <v>297</v>
      </c>
      <c r="I279" t="s">
        <v>367</v>
      </c>
      <c r="J279" t="s">
        <v>368</v>
      </c>
      <c r="K279" s="33" t="str">
        <f>Table_vitimas[[#This Row],[nome]] &amp; " (NIC " &amp;Table_vitimas[[#This Row],[NIC]] &amp;")"</f>
        <v>MARCELO JOSÉ DE LIMA (NIC 110908)</v>
      </c>
    </row>
    <row r="280" spans="1:11" x14ac:dyDescent="0.25">
      <c r="A280">
        <v>1419</v>
      </c>
      <c r="B280">
        <v>55</v>
      </c>
      <c r="C280" t="s">
        <v>382</v>
      </c>
      <c r="D280" s="1">
        <v>35460</v>
      </c>
      <c r="E280" t="s">
        <v>383</v>
      </c>
      <c r="F280" t="s">
        <v>365</v>
      </c>
      <c r="G280" t="s">
        <v>384</v>
      </c>
      <c r="H280" t="s">
        <v>297</v>
      </c>
      <c r="I280" t="s">
        <v>385</v>
      </c>
      <c r="J280" t="s">
        <v>386</v>
      </c>
      <c r="K280" s="33" t="str">
        <f>Table_vitimas[[#This Row],[nome]] &amp; " (NIC " &amp;Table_vitimas[[#This Row],[NIC]] &amp;")"</f>
        <v>LUCAS OLIVEIRA GALINDO (NIC 110906)</v>
      </c>
    </row>
    <row r="281" spans="1:11" x14ac:dyDescent="0.25">
      <c r="A281">
        <v>1420</v>
      </c>
      <c r="B281">
        <v>56</v>
      </c>
      <c r="C281" t="s">
        <v>397</v>
      </c>
      <c r="D281" s="1">
        <v>38450</v>
      </c>
      <c r="E281" t="s">
        <v>398</v>
      </c>
      <c r="F281" t="s">
        <v>365</v>
      </c>
      <c r="G281" t="s">
        <v>399</v>
      </c>
      <c r="H281" t="s">
        <v>297</v>
      </c>
      <c r="I281" t="s">
        <v>400</v>
      </c>
      <c r="J281" t="s">
        <v>401</v>
      </c>
      <c r="K281" s="33" t="str">
        <f>Table_vitimas[[#This Row],[nome]] &amp; " (NIC " &amp;Table_vitimas[[#This Row],[NIC]] &amp;")"</f>
        <v>WINDSON RAMOS PINA (NIC 110897)</v>
      </c>
    </row>
    <row r="282" spans="1:11" x14ac:dyDescent="0.25">
      <c r="A282">
        <v>1423</v>
      </c>
      <c r="B282">
        <v>59</v>
      </c>
      <c r="C282" t="s">
        <v>417</v>
      </c>
      <c r="D282" s="1">
        <v>31962</v>
      </c>
      <c r="E282" t="s">
        <v>418</v>
      </c>
      <c r="F282" t="s">
        <v>365</v>
      </c>
      <c r="G282" t="s">
        <v>419</v>
      </c>
      <c r="H282" t="s">
        <v>297</v>
      </c>
      <c r="I282" t="s">
        <v>420</v>
      </c>
      <c r="J282" t="s">
        <v>421</v>
      </c>
      <c r="K282" s="33" t="str">
        <f>Table_vitimas[[#This Row],[nome]] &amp; " (NIC " &amp;Table_vitimas[[#This Row],[NIC]] &amp;")"</f>
        <v>ARICLENES RILDO DE OLIVEIRA (NIC 110900)</v>
      </c>
    </row>
    <row r="283" spans="1:11" x14ac:dyDescent="0.25">
      <c r="A283">
        <v>1425</v>
      </c>
      <c r="B283">
        <v>61</v>
      </c>
      <c r="C283" t="s">
        <v>447</v>
      </c>
      <c r="D283" s="1">
        <v>33226</v>
      </c>
      <c r="E283" t="s">
        <v>448</v>
      </c>
      <c r="F283" t="s">
        <v>365</v>
      </c>
      <c r="G283" t="s">
        <v>449</v>
      </c>
      <c r="H283" t="s">
        <v>297</v>
      </c>
      <c r="I283" t="s">
        <v>450</v>
      </c>
      <c r="J283" t="s">
        <v>451</v>
      </c>
      <c r="K283" s="33" t="str">
        <f>Table_vitimas[[#This Row],[nome]] &amp; " (NIC " &amp;Table_vitimas[[#This Row],[NIC]] &amp;")"</f>
        <v>WILLQUI FRANCISCO ALEMÃO JUNIOR (NIC 108233)</v>
      </c>
    </row>
    <row r="284" spans="1:11" x14ac:dyDescent="0.25">
      <c r="A284">
        <v>1438</v>
      </c>
      <c r="B284">
        <v>75</v>
      </c>
      <c r="C284" t="s">
        <v>605</v>
      </c>
      <c r="D284" s="1">
        <v>32442</v>
      </c>
      <c r="E284" t="s">
        <v>606</v>
      </c>
      <c r="F284" t="s">
        <v>365</v>
      </c>
      <c r="G284" t="s">
        <v>607</v>
      </c>
      <c r="H284" t="s">
        <v>297</v>
      </c>
      <c r="I284" t="s">
        <v>608</v>
      </c>
      <c r="J284" t="s">
        <v>609</v>
      </c>
      <c r="K284" s="33" t="str">
        <f>Table_vitimas[[#This Row],[nome]] &amp; " (NIC " &amp;Table_vitimas[[#This Row],[NIC]] &amp;")"</f>
        <v>ADEMILSON AUGUSTO DE LIMA FILHO (NIC 110905)</v>
      </c>
    </row>
    <row r="285" spans="1:11" x14ac:dyDescent="0.25">
      <c r="A285">
        <v>1439</v>
      </c>
      <c r="B285">
        <v>76</v>
      </c>
      <c r="C285" t="s">
        <v>630</v>
      </c>
      <c r="D285" s="1">
        <v>36968</v>
      </c>
      <c r="E285" t="s">
        <v>631</v>
      </c>
      <c r="F285" t="s">
        <v>365</v>
      </c>
      <c r="G285" t="s">
        <v>2179</v>
      </c>
      <c r="H285" t="s">
        <v>297</v>
      </c>
      <c r="I285" t="s">
        <v>632</v>
      </c>
      <c r="J285" t="s">
        <v>2180</v>
      </c>
      <c r="K285" s="33" t="str">
        <f>Table_vitimas[[#This Row],[nome]] &amp; " (NIC " &amp;Table_vitimas[[#This Row],[NIC]] &amp;")"</f>
        <v>CASSIO VICTOR JOSE DA SILVA (NIC 110584)</v>
      </c>
    </row>
    <row r="286" spans="1:11" x14ac:dyDescent="0.25">
      <c r="A286">
        <v>1441</v>
      </c>
      <c r="B286">
        <v>77</v>
      </c>
      <c r="C286" t="s">
        <v>633</v>
      </c>
      <c r="D286" s="1">
        <v>36629</v>
      </c>
      <c r="E286" t="s">
        <v>634</v>
      </c>
      <c r="F286" t="s">
        <v>365</v>
      </c>
      <c r="G286" t="s">
        <v>635</v>
      </c>
      <c r="H286" t="s">
        <v>297</v>
      </c>
      <c r="I286" t="s">
        <v>636</v>
      </c>
      <c r="J286" t="s">
        <v>637</v>
      </c>
      <c r="K286" s="33" t="str">
        <f>Table_vitimas[[#This Row],[nome]] &amp; " (NIC " &amp;Table_vitimas[[#This Row],[NIC]] &amp;")"</f>
        <v>THALYSSON MATHEUS MENDES DA SILVA (NIC 110593)</v>
      </c>
    </row>
    <row r="287" spans="1:11" x14ac:dyDescent="0.25">
      <c r="A287">
        <v>1440</v>
      </c>
      <c r="B287">
        <v>78</v>
      </c>
      <c r="C287" t="s">
        <v>639</v>
      </c>
      <c r="D287" s="1">
        <v>34782</v>
      </c>
      <c r="E287" t="s">
        <v>640</v>
      </c>
      <c r="F287" t="s">
        <v>365</v>
      </c>
      <c r="G287" t="s">
        <v>641</v>
      </c>
      <c r="H287" t="s">
        <v>297</v>
      </c>
      <c r="I287" t="s">
        <v>642</v>
      </c>
      <c r="J287" t="s">
        <v>643</v>
      </c>
      <c r="K287" s="33" t="str">
        <f>Table_vitimas[[#This Row],[nome]] &amp; " (NIC " &amp;Table_vitimas[[#This Row],[NIC]] &amp;")"</f>
        <v>KAYQUE SOARES BORGES DA SILVA (NIC 110911)</v>
      </c>
    </row>
    <row r="288" spans="1:11" x14ac:dyDescent="0.25">
      <c r="A288">
        <v>1442</v>
      </c>
      <c r="B288">
        <v>79</v>
      </c>
      <c r="C288" t="s">
        <v>649</v>
      </c>
      <c r="D288" s="1">
        <v>35373</v>
      </c>
      <c r="E288" t="s">
        <v>650</v>
      </c>
      <c r="F288" t="s">
        <v>365</v>
      </c>
      <c r="G288" t="s">
        <v>651</v>
      </c>
      <c r="H288" t="s">
        <v>297</v>
      </c>
      <c r="I288" t="s">
        <v>652</v>
      </c>
      <c r="J288" t="s">
        <v>653</v>
      </c>
      <c r="K288" s="33" t="str">
        <f>Table_vitimas[[#This Row],[nome]] &amp; " (NIC " &amp;Table_vitimas[[#This Row],[NIC]] &amp;")"</f>
        <v>LUCAS VINICIUS DE LIMA DA SILVA (NIC 110589)</v>
      </c>
    </row>
    <row r="289" spans="1:11" x14ac:dyDescent="0.25">
      <c r="A289">
        <v>1447</v>
      </c>
      <c r="B289">
        <v>83</v>
      </c>
      <c r="C289" t="s">
        <v>684</v>
      </c>
      <c r="D289" s="1">
        <v>31858</v>
      </c>
      <c r="E289" t="s">
        <v>685</v>
      </c>
      <c r="F289" t="s">
        <v>365</v>
      </c>
      <c r="G289" t="s">
        <v>686</v>
      </c>
      <c r="H289" t="s">
        <v>297</v>
      </c>
      <c r="I289" t="s">
        <v>687</v>
      </c>
      <c r="J289" t="s">
        <v>688</v>
      </c>
      <c r="K289" s="33" t="str">
        <f>Table_vitimas[[#This Row],[nome]] &amp; " (NIC " &amp;Table_vitimas[[#This Row],[NIC]] &amp;")"</f>
        <v>PAULO RICARDO PEREIRA DE LIMA (NIC 110596)</v>
      </c>
    </row>
    <row r="290" spans="1:11" x14ac:dyDescent="0.25">
      <c r="A290">
        <v>1448</v>
      </c>
      <c r="B290">
        <v>85</v>
      </c>
      <c r="C290" t="s">
        <v>705</v>
      </c>
      <c r="D290" s="1">
        <v>34161</v>
      </c>
      <c r="E290" t="s">
        <v>706</v>
      </c>
      <c r="F290" t="s">
        <v>365</v>
      </c>
      <c r="G290" t="s">
        <v>707</v>
      </c>
      <c r="H290" t="s">
        <v>297</v>
      </c>
      <c r="I290" t="s">
        <v>708</v>
      </c>
      <c r="J290" t="s">
        <v>709</v>
      </c>
      <c r="K290" s="33" t="str">
        <f>Table_vitimas[[#This Row],[nome]] &amp; " (NIC " &amp;Table_vitimas[[#This Row],[NIC]] &amp;")"</f>
        <v>ISRAEL SEVERINO DA SILVA (NIC 110598)</v>
      </c>
    </row>
    <row r="291" spans="1:11" x14ac:dyDescent="0.25">
      <c r="A291">
        <v>1449</v>
      </c>
      <c r="B291">
        <v>87</v>
      </c>
      <c r="C291" t="s">
        <v>721</v>
      </c>
      <c r="D291" s="1">
        <v>34542</v>
      </c>
      <c r="E291" t="s">
        <v>722</v>
      </c>
      <c r="F291" t="s">
        <v>365</v>
      </c>
      <c r="G291" t="s">
        <v>723</v>
      </c>
      <c r="H291" t="s">
        <v>297</v>
      </c>
      <c r="I291" t="s">
        <v>724</v>
      </c>
      <c r="J291" t="s">
        <v>725</v>
      </c>
      <c r="K291" s="33" t="str">
        <f>Table_vitimas[[#This Row],[nome]] &amp; " (NIC " &amp;Table_vitimas[[#This Row],[NIC]] &amp;")"</f>
        <v>IVISON JOÃO COSTA (NIC 110597)</v>
      </c>
    </row>
    <row r="292" spans="1:11" x14ac:dyDescent="0.25">
      <c r="A292">
        <v>1452</v>
      </c>
      <c r="B292">
        <v>89</v>
      </c>
      <c r="C292" t="s">
        <v>749</v>
      </c>
      <c r="D292" s="1">
        <v>23986</v>
      </c>
      <c r="E292" t="s">
        <v>750</v>
      </c>
      <c r="F292" t="s">
        <v>365</v>
      </c>
      <c r="G292" t="s">
        <v>751</v>
      </c>
      <c r="H292" t="s">
        <v>297</v>
      </c>
      <c r="I292" t="s">
        <v>752</v>
      </c>
      <c r="J292" t="s">
        <v>753</v>
      </c>
      <c r="K292" s="33" t="str">
        <f>Table_vitimas[[#This Row],[nome]] &amp; " (NIC " &amp;Table_vitimas[[#This Row],[NIC]] &amp;")"</f>
        <v>JANIO ALVES DE BRITO (NIC 110590)</v>
      </c>
    </row>
    <row r="293" spans="1:11" x14ac:dyDescent="0.25">
      <c r="A293">
        <v>1457</v>
      </c>
      <c r="B293">
        <v>92</v>
      </c>
      <c r="C293" t="s">
        <v>1212</v>
      </c>
      <c r="D293" s="1">
        <v>32914</v>
      </c>
      <c r="E293" t="s">
        <v>1213</v>
      </c>
      <c r="F293" t="s">
        <v>365</v>
      </c>
      <c r="G293" t="s">
        <v>1214</v>
      </c>
      <c r="H293" t="s">
        <v>297</v>
      </c>
      <c r="I293" t="s">
        <v>1215</v>
      </c>
      <c r="J293" t="s">
        <v>1216</v>
      </c>
      <c r="K293" s="33" t="str">
        <f>Table_vitimas[[#This Row],[nome]] &amp; " (NIC " &amp;Table_vitimas[[#This Row],[NIC]] &amp;")"</f>
        <v>RENATO MAURÍCIO SANTOS DA SILVA (NIC 111182)</v>
      </c>
    </row>
    <row r="294" spans="1:11" x14ac:dyDescent="0.25">
      <c r="A294">
        <v>1459</v>
      </c>
      <c r="B294">
        <v>95</v>
      </c>
      <c r="C294" t="s">
        <v>1233</v>
      </c>
      <c r="D294" s="1">
        <v>30573</v>
      </c>
      <c r="E294" t="s">
        <v>1234</v>
      </c>
      <c r="F294" t="s">
        <v>365</v>
      </c>
      <c r="G294" t="s">
        <v>1235</v>
      </c>
      <c r="H294" t="s">
        <v>297</v>
      </c>
      <c r="J294" t="s">
        <v>1236</v>
      </c>
      <c r="K294" s="33" t="str">
        <f>Table_vitimas[[#This Row],[nome]] &amp; " (NIC " &amp;Table_vitimas[[#This Row],[NIC]] &amp;")"</f>
        <v>ROBERTO ALEXANDRE DE JESUS (NIC )</v>
      </c>
    </row>
    <row r="295" spans="1:11" x14ac:dyDescent="0.25">
      <c r="A295">
        <v>1463</v>
      </c>
      <c r="B295">
        <v>100</v>
      </c>
      <c r="C295" t="s">
        <v>1270</v>
      </c>
      <c r="D295" s="1">
        <v>19795</v>
      </c>
      <c r="E295" t="s">
        <v>1271</v>
      </c>
      <c r="F295" t="s">
        <v>365</v>
      </c>
      <c r="G295" t="s">
        <v>1272</v>
      </c>
      <c r="H295" t="s">
        <v>297</v>
      </c>
      <c r="I295" t="s">
        <v>1273</v>
      </c>
      <c r="J295" t="s">
        <v>1274</v>
      </c>
      <c r="K295" s="33" t="str">
        <f>Table_vitimas[[#This Row],[nome]] &amp; " (NIC " &amp;Table_vitimas[[#This Row],[NIC]] &amp;")"</f>
        <v>EDUARDO MEDEIROS DE OLIVEIRA (NIC 111187)</v>
      </c>
    </row>
    <row r="296" spans="1:11" x14ac:dyDescent="0.25">
      <c r="A296">
        <v>1466</v>
      </c>
      <c r="B296">
        <v>102</v>
      </c>
      <c r="C296" t="s">
        <v>1294</v>
      </c>
      <c r="D296" s="1">
        <v>25634</v>
      </c>
      <c r="E296" t="s">
        <v>1295</v>
      </c>
      <c r="F296" t="s">
        <v>365</v>
      </c>
      <c r="G296" t="s">
        <v>1296</v>
      </c>
      <c r="H296" t="s">
        <v>297</v>
      </c>
      <c r="I296" t="s">
        <v>1297</v>
      </c>
      <c r="J296" t="s">
        <v>1298</v>
      </c>
      <c r="K296" s="33" t="str">
        <f>Table_vitimas[[#This Row],[nome]] &amp; " (NIC " &amp;Table_vitimas[[#This Row],[NIC]] &amp;")"</f>
        <v>IVALDO SÉRGIO DA SILVA (NIC 111202)</v>
      </c>
    </row>
    <row r="297" spans="1:11" x14ac:dyDescent="0.25">
      <c r="A297">
        <v>1469</v>
      </c>
      <c r="B297">
        <v>104</v>
      </c>
      <c r="C297" t="s">
        <v>1325</v>
      </c>
      <c r="D297" s="1">
        <v>31892</v>
      </c>
      <c r="E297" t="s">
        <v>1326</v>
      </c>
      <c r="F297" t="s">
        <v>365</v>
      </c>
      <c r="G297" t="s">
        <v>1327</v>
      </c>
      <c r="H297" t="s">
        <v>297</v>
      </c>
      <c r="I297" t="s">
        <v>1328</v>
      </c>
      <c r="J297" t="s">
        <v>1329</v>
      </c>
      <c r="K297" s="33" t="str">
        <f>Table_vitimas[[#This Row],[nome]] &amp; " (NIC " &amp;Table_vitimas[[#This Row],[NIC]] &amp;")"</f>
        <v>ADEMIR JOSÉ DIAS DE SANTANA (NIC 110591)</v>
      </c>
    </row>
    <row r="298" spans="1:11" x14ac:dyDescent="0.25">
      <c r="A298">
        <v>1472</v>
      </c>
      <c r="B298">
        <v>106</v>
      </c>
      <c r="C298" t="s">
        <v>1377</v>
      </c>
      <c r="D298" s="1">
        <v>30496</v>
      </c>
      <c r="E298" t="s">
        <v>1378</v>
      </c>
      <c r="F298" t="s">
        <v>365</v>
      </c>
      <c r="G298" t="s">
        <v>1379</v>
      </c>
      <c r="H298" t="s">
        <v>297</v>
      </c>
      <c r="I298" t="s">
        <v>1380</v>
      </c>
      <c r="J298" t="s">
        <v>1381</v>
      </c>
      <c r="K298" s="33" t="str">
        <f>Table_vitimas[[#This Row],[nome]] &amp; " (NIC " &amp;Table_vitimas[[#This Row],[NIC]] &amp;")"</f>
        <v>PEDRO HENRIQUE DE SOUSA (NIC 111218)</v>
      </c>
    </row>
    <row r="299" spans="1:11" x14ac:dyDescent="0.25">
      <c r="A299">
        <v>1476</v>
      </c>
      <c r="B299">
        <v>107</v>
      </c>
      <c r="C299" t="s">
        <v>1382</v>
      </c>
      <c r="D299" s="1">
        <v>33549</v>
      </c>
      <c r="E299" t="s">
        <v>1383</v>
      </c>
      <c r="F299" t="s">
        <v>365</v>
      </c>
      <c r="G299" t="s">
        <v>1384</v>
      </c>
      <c r="H299" t="s">
        <v>297</v>
      </c>
      <c r="I299" t="s">
        <v>1385</v>
      </c>
      <c r="J299" t="s">
        <v>1386</v>
      </c>
      <c r="K299" s="33" t="str">
        <f>Table_vitimas[[#This Row],[nome]] &amp; " (NIC " &amp;Table_vitimas[[#This Row],[NIC]] &amp;")"</f>
        <v>CLEYTON NASCIMENTO SACRAMENTO (NIC 111220)</v>
      </c>
    </row>
    <row r="300" spans="1:11" x14ac:dyDescent="0.25">
      <c r="A300">
        <v>1477</v>
      </c>
      <c r="B300">
        <v>111</v>
      </c>
      <c r="C300" t="s">
        <v>1410</v>
      </c>
      <c r="D300" s="1">
        <v>34199</v>
      </c>
      <c r="E300" t="s">
        <v>1411</v>
      </c>
      <c r="F300" t="s">
        <v>365</v>
      </c>
      <c r="G300" t="s">
        <v>1412</v>
      </c>
      <c r="H300" t="s">
        <v>297</v>
      </c>
      <c r="I300" t="s">
        <v>1413</v>
      </c>
      <c r="J300" t="s">
        <v>1414</v>
      </c>
      <c r="K300" s="33" t="str">
        <f>Table_vitimas[[#This Row],[nome]] &amp; " (NIC " &amp;Table_vitimas[[#This Row],[NIC]] &amp;")"</f>
        <v>WILLAMS CLAUDINO DA SILVA (NIC 111217)</v>
      </c>
    </row>
    <row r="301" spans="1:11" x14ac:dyDescent="0.25">
      <c r="A301">
        <v>1484</v>
      </c>
      <c r="B301">
        <v>114</v>
      </c>
      <c r="C301" t="s">
        <v>1473</v>
      </c>
      <c r="D301" s="1">
        <v>35622</v>
      </c>
      <c r="E301" t="s">
        <v>1474</v>
      </c>
      <c r="F301" t="s">
        <v>365</v>
      </c>
      <c r="G301" t="s">
        <v>1475</v>
      </c>
      <c r="H301" t="s">
        <v>297</v>
      </c>
      <c r="I301" t="s">
        <v>1476</v>
      </c>
      <c r="J301" t="s">
        <v>1477</v>
      </c>
      <c r="K301" s="33" t="str">
        <f>Table_vitimas[[#This Row],[nome]] &amp; " (NIC " &amp;Table_vitimas[[#This Row],[NIC]] &amp;")"</f>
        <v>FÁBIO HENRIQUE SANTOS GOMES (NIC 111208)</v>
      </c>
    </row>
    <row r="302" spans="1:11" x14ac:dyDescent="0.25">
      <c r="A302">
        <v>1489</v>
      </c>
      <c r="B302">
        <v>120</v>
      </c>
      <c r="C302" t="s">
        <v>1504</v>
      </c>
      <c r="D302" s="1">
        <v>32342</v>
      </c>
      <c r="E302" t="s">
        <v>1505</v>
      </c>
      <c r="F302" t="s">
        <v>365</v>
      </c>
      <c r="G302" t="s">
        <v>1506</v>
      </c>
      <c r="H302" t="s">
        <v>297</v>
      </c>
      <c r="I302" t="s">
        <v>1887</v>
      </c>
      <c r="J302" t="s">
        <v>1507</v>
      </c>
      <c r="K302" s="33" t="str">
        <f>Table_vitimas[[#This Row],[nome]] &amp; " (NIC " &amp;Table_vitimas[[#This Row],[NIC]] &amp;")"</f>
        <v>ANDERSON DANIEL DO NASCIMENTO (NIC 111201)</v>
      </c>
    </row>
    <row r="303" spans="1:11" x14ac:dyDescent="0.25">
      <c r="A303">
        <v>1494</v>
      </c>
      <c r="B303">
        <v>124</v>
      </c>
      <c r="C303" t="s">
        <v>1541</v>
      </c>
      <c r="D303" s="1">
        <v>21660</v>
      </c>
      <c r="E303" t="s">
        <v>1542</v>
      </c>
      <c r="F303" t="s">
        <v>365</v>
      </c>
      <c r="G303" t="s">
        <v>1543</v>
      </c>
      <c r="H303" t="s">
        <v>297</v>
      </c>
      <c r="I303" t="s">
        <v>1544</v>
      </c>
      <c r="J303" t="s">
        <v>1545</v>
      </c>
      <c r="K303" s="33" t="str">
        <f>Table_vitimas[[#This Row],[nome]] &amp; " (NIC " &amp;Table_vitimas[[#This Row],[NIC]] &amp;")"</f>
        <v>SEVERINO FRANCISCO DA SILVA (NIC 111223)</v>
      </c>
    </row>
    <row r="304" spans="1:11" x14ac:dyDescent="0.25">
      <c r="A304">
        <v>1508</v>
      </c>
      <c r="B304">
        <v>133</v>
      </c>
      <c r="C304" t="s">
        <v>1653</v>
      </c>
      <c r="D304" s="1">
        <v>35460</v>
      </c>
      <c r="E304" t="s">
        <v>1654</v>
      </c>
      <c r="F304" t="s">
        <v>365</v>
      </c>
      <c r="G304" t="s">
        <v>1655</v>
      </c>
      <c r="H304" t="s">
        <v>297</v>
      </c>
      <c r="I304" t="s">
        <v>1656</v>
      </c>
      <c r="J304" t="s">
        <v>1657</v>
      </c>
      <c r="K304" s="33" t="str">
        <f>Table_vitimas[[#This Row],[nome]] &amp; " (NIC " &amp;Table_vitimas[[#This Row],[NIC]] &amp;")"</f>
        <v>ADEL CARLO BATISTA DE SOUZA (NIC 111239)</v>
      </c>
    </row>
    <row r="305" spans="1:11" x14ac:dyDescent="0.25">
      <c r="A305">
        <v>1509</v>
      </c>
      <c r="B305">
        <v>134</v>
      </c>
      <c r="C305" t="s">
        <v>1658</v>
      </c>
      <c r="D305" s="1">
        <v>32992</v>
      </c>
      <c r="E305" t="s">
        <v>1659</v>
      </c>
      <c r="F305" t="s">
        <v>365</v>
      </c>
      <c r="G305" t="s">
        <v>1660</v>
      </c>
      <c r="H305" t="s">
        <v>297</v>
      </c>
      <c r="I305" t="s">
        <v>1661</v>
      </c>
      <c r="J305" t="s">
        <v>1662</v>
      </c>
      <c r="K305" s="33" t="str">
        <f>Table_vitimas[[#This Row],[nome]] &amp; " (NIC " &amp;Table_vitimas[[#This Row],[NIC]] &amp;")"</f>
        <v>MICHAEL WILLIAMS DA SILVA MACENA (NIC 111199)</v>
      </c>
    </row>
    <row r="306" spans="1:11" x14ac:dyDescent="0.25">
      <c r="A306">
        <v>1510</v>
      </c>
      <c r="B306">
        <v>136</v>
      </c>
      <c r="C306" t="s">
        <v>1677</v>
      </c>
      <c r="D306" s="1">
        <v>36607</v>
      </c>
      <c r="E306" t="s">
        <v>1678</v>
      </c>
      <c r="F306" t="s">
        <v>365</v>
      </c>
      <c r="G306" t="s">
        <v>1679</v>
      </c>
      <c r="H306" t="s">
        <v>297</v>
      </c>
      <c r="I306" t="s">
        <v>1680</v>
      </c>
      <c r="J306" t="s">
        <v>1681</v>
      </c>
      <c r="K306" s="33" t="str">
        <f>Table_vitimas[[#This Row],[nome]] &amp; " (NIC " &amp;Table_vitimas[[#This Row],[NIC]] &amp;")"</f>
        <v>HERISTON DOS SANTOS DIAS (NIC 111231)</v>
      </c>
    </row>
    <row r="307" spans="1:11" x14ac:dyDescent="0.25">
      <c r="A307">
        <v>1518</v>
      </c>
      <c r="B307">
        <v>146</v>
      </c>
      <c r="C307" t="s">
        <v>1758</v>
      </c>
      <c r="D307" s="1">
        <v>36161</v>
      </c>
      <c r="E307" t="s">
        <v>1759</v>
      </c>
      <c r="F307" t="s">
        <v>365</v>
      </c>
      <c r="G307" t="s">
        <v>1760</v>
      </c>
      <c r="H307" t="s">
        <v>297</v>
      </c>
      <c r="I307" t="s">
        <v>1761</v>
      </c>
      <c r="J307" t="s">
        <v>1762</v>
      </c>
      <c r="K307" s="33" t="str">
        <f>Table_vitimas[[#This Row],[nome]] &amp; " (NIC " &amp;Table_vitimas[[#This Row],[NIC]] &amp;")"</f>
        <v>RICARDO DAS NEVES PAULA (NIC 111673)</v>
      </c>
    </row>
    <row r="308" spans="1:11" x14ac:dyDescent="0.25">
      <c r="A308">
        <v>1528</v>
      </c>
      <c r="B308">
        <v>152</v>
      </c>
      <c r="C308" t="s">
        <v>1889</v>
      </c>
      <c r="D308" s="1">
        <v>30590</v>
      </c>
      <c r="E308" t="s">
        <v>1890</v>
      </c>
      <c r="F308" t="s">
        <v>365</v>
      </c>
      <c r="G308" t="s">
        <v>1891</v>
      </c>
      <c r="H308" t="s">
        <v>297</v>
      </c>
      <c r="I308" t="s">
        <v>1892</v>
      </c>
      <c r="J308" t="s">
        <v>1893</v>
      </c>
      <c r="K308" s="33" t="str">
        <f>Table_vitimas[[#This Row],[nome]] &amp; " (NIC " &amp;Table_vitimas[[#This Row],[NIC]] &amp;")"</f>
        <v>LEANDRO FELIPE CUSTÓDIO DA PAZ (NIC 111685)</v>
      </c>
    </row>
    <row r="309" spans="1:11" x14ac:dyDescent="0.25">
      <c r="A309">
        <v>1531</v>
      </c>
      <c r="B309">
        <v>154</v>
      </c>
      <c r="C309" t="s">
        <v>1897</v>
      </c>
      <c r="D309" s="1">
        <v>36000</v>
      </c>
      <c r="E309" t="s">
        <v>1898</v>
      </c>
      <c r="F309" t="s">
        <v>365</v>
      </c>
      <c r="G309" t="s">
        <v>1899</v>
      </c>
      <c r="H309" t="s">
        <v>297</v>
      </c>
      <c r="I309" t="s">
        <v>1900</v>
      </c>
      <c r="J309" t="s">
        <v>1901</v>
      </c>
      <c r="K309" s="33" t="str">
        <f>Table_vitimas[[#This Row],[nome]] &amp; " (NIC " &amp;Table_vitimas[[#This Row],[NIC]] &amp;")"</f>
        <v>THIAGO ALEXANDRE DE LIMA (NIC 111680)</v>
      </c>
    </row>
    <row r="310" spans="1:11" x14ac:dyDescent="0.25">
      <c r="A310">
        <v>1529</v>
      </c>
      <c r="B310">
        <v>155</v>
      </c>
      <c r="C310" t="s">
        <v>1902</v>
      </c>
      <c r="D310" s="1">
        <v>32990</v>
      </c>
      <c r="E310" t="s">
        <v>1903</v>
      </c>
      <c r="F310" t="s">
        <v>365</v>
      </c>
      <c r="G310" t="s">
        <v>1904</v>
      </c>
      <c r="H310" t="s">
        <v>297</v>
      </c>
      <c r="I310" t="s">
        <v>1905</v>
      </c>
      <c r="J310" t="s">
        <v>1906</v>
      </c>
      <c r="K310" s="33" t="str">
        <f>Table_vitimas[[#This Row],[nome]] &amp; " (NIC " &amp;Table_vitimas[[#This Row],[NIC]] &amp;")"</f>
        <v>BRUNO ROCHA DE ALBUQUERQUE (NIC 111678)</v>
      </c>
    </row>
    <row r="311" spans="1:11" x14ac:dyDescent="0.25">
      <c r="A311">
        <v>1533</v>
      </c>
      <c r="B311">
        <v>157</v>
      </c>
      <c r="C311" t="s">
        <v>1910</v>
      </c>
      <c r="D311" s="1">
        <v>27942</v>
      </c>
      <c r="E311" t="s">
        <v>1911</v>
      </c>
      <c r="F311" t="s">
        <v>365</v>
      </c>
      <c r="G311" t="s">
        <v>1912</v>
      </c>
      <c r="H311" t="s">
        <v>297</v>
      </c>
      <c r="I311" t="s">
        <v>1913</v>
      </c>
      <c r="J311" t="s">
        <v>1914</v>
      </c>
      <c r="K311" s="33" t="str">
        <f>Table_vitimas[[#This Row],[nome]] &amp; " (NIC " &amp;Table_vitimas[[#This Row],[NIC]] &amp;")"</f>
        <v>GIVANILDO MIRANDA BARROS (NIC 111193)</v>
      </c>
    </row>
    <row r="312" spans="1:11" x14ac:dyDescent="0.25">
      <c r="A312">
        <v>1537</v>
      </c>
      <c r="B312">
        <v>164</v>
      </c>
      <c r="C312" t="s">
        <v>1923</v>
      </c>
      <c r="D312" s="1">
        <v>34668</v>
      </c>
      <c r="E312" t="s">
        <v>1924</v>
      </c>
      <c r="F312" t="s">
        <v>365</v>
      </c>
      <c r="G312" t="s">
        <v>1925</v>
      </c>
      <c r="H312" t="s">
        <v>297</v>
      </c>
      <c r="I312" t="s">
        <v>1926</v>
      </c>
      <c r="J312" t="s">
        <v>1927</v>
      </c>
      <c r="K312" s="33" t="str">
        <f>Table_vitimas[[#This Row],[nome]] &amp; " (NIC " &amp;Table_vitimas[[#This Row],[NIC]] &amp;")"</f>
        <v>EVERTON DA SILVA GOMES (NIC 111194)</v>
      </c>
    </row>
    <row r="313" spans="1:11" x14ac:dyDescent="0.25">
      <c r="A313">
        <v>1545</v>
      </c>
      <c r="B313">
        <v>181</v>
      </c>
      <c r="C313" t="s">
        <v>2016</v>
      </c>
      <c r="D313" s="1">
        <v>34397</v>
      </c>
      <c r="E313" t="s">
        <v>2017</v>
      </c>
      <c r="F313" t="s">
        <v>365</v>
      </c>
      <c r="G313" t="s">
        <v>2018</v>
      </c>
      <c r="H313" t="s">
        <v>297</v>
      </c>
      <c r="I313" t="s">
        <v>2019</v>
      </c>
      <c r="J313" t="s">
        <v>2020</v>
      </c>
      <c r="K313" s="33" t="str">
        <f>Table_vitimas[[#This Row],[nome]] &amp; " (NIC " &amp;Table_vitimas[[#This Row],[NIC]] &amp;")"</f>
        <v>ISAÍAS FABRÍCIO DA SILVA ARAÚJO (NIC 111688)</v>
      </c>
    </row>
    <row r="314" spans="1:11" x14ac:dyDescent="0.25">
      <c r="A314">
        <v>1555</v>
      </c>
      <c r="B314">
        <v>192</v>
      </c>
      <c r="C314" t="s">
        <v>2102</v>
      </c>
      <c r="D314" s="1">
        <v>33836</v>
      </c>
      <c r="E314" t="s">
        <v>2103</v>
      </c>
      <c r="F314" t="s">
        <v>365</v>
      </c>
      <c r="G314" t="s">
        <v>2104</v>
      </c>
      <c r="H314" t="s">
        <v>297</v>
      </c>
      <c r="I314" t="s">
        <v>2105</v>
      </c>
      <c r="J314" t="s">
        <v>2106</v>
      </c>
      <c r="K314" s="33" t="str">
        <f>Table_vitimas[[#This Row],[nome]] &amp; " (NIC " &amp;Table_vitimas[[#This Row],[NIC]] &amp;")"</f>
        <v>PAULO HENRIQUE DA SILVA LUNA (NIC 111689)</v>
      </c>
    </row>
    <row r="315" spans="1:11" x14ac:dyDescent="0.25">
      <c r="A315">
        <v>1563</v>
      </c>
      <c r="B315">
        <v>198</v>
      </c>
      <c r="C315" t="s">
        <v>2168</v>
      </c>
      <c r="D315" s="1">
        <v>32452</v>
      </c>
      <c r="E315" t="s">
        <v>2169</v>
      </c>
      <c r="F315" t="s">
        <v>365</v>
      </c>
      <c r="G315" t="s">
        <v>2170</v>
      </c>
      <c r="H315" t="s">
        <v>297</v>
      </c>
      <c r="I315" t="s">
        <v>2171</v>
      </c>
      <c r="J315" t="s">
        <v>2172</v>
      </c>
      <c r="K315" s="33" t="str">
        <f>Table_vitimas[[#This Row],[nome]] &amp; " (NIC " &amp;Table_vitimas[[#This Row],[NIC]] &amp;")"</f>
        <v>DEMISSON TEIXEIRA DE AGUIAR (NIC 111942)</v>
      </c>
    </row>
    <row r="316" spans="1:11" x14ac:dyDescent="0.25">
      <c r="A316">
        <v>1564</v>
      </c>
      <c r="B316">
        <v>199</v>
      </c>
      <c r="C316" t="s">
        <v>2173</v>
      </c>
      <c r="D316" s="1">
        <v>34263</v>
      </c>
      <c r="E316" t="s">
        <v>2174</v>
      </c>
      <c r="F316" t="s">
        <v>365</v>
      </c>
      <c r="G316" t="s">
        <v>2175</v>
      </c>
      <c r="H316" t="s">
        <v>297</v>
      </c>
      <c r="I316" t="s">
        <v>2176</v>
      </c>
      <c r="J316" t="s">
        <v>2177</v>
      </c>
      <c r="K316" s="33" t="str">
        <f>Table_vitimas[[#This Row],[nome]] &amp; " (NIC " &amp;Table_vitimas[[#This Row],[NIC]] &amp;")"</f>
        <v>AUGUSTO CESAR CANDIDO DE SANTANA (NIC 111951)</v>
      </c>
    </row>
    <row r="317" spans="1:11" x14ac:dyDescent="0.25">
      <c r="A317">
        <v>1567</v>
      </c>
      <c r="B317">
        <v>200</v>
      </c>
      <c r="C317" t="s">
        <v>2224</v>
      </c>
      <c r="D317" s="1">
        <v>32374</v>
      </c>
      <c r="E317" t="s">
        <v>2225</v>
      </c>
      <c r="F317" t="s">
        <v>365</v>
      </c>
      <c r="G317" t="s">
        <v>2226</v>
      </c>
      <c r="H317" t="s">
        <v>297</v>
      </c>
      <c r="I317" t="s">
        <v>2227</v>
      </c>
      <c r="J317" t="s">
        <v>2228</v>
      </c>
      <c r="K317" s="33" t="str">
        <f>Table_vitimas[[#This Row],[nome]] &amp; " (NIC " &amp;Table_vitimas[[#This Row],[NIC]] &amp;")"</f>
        <v>RODRIGO LUIZ DOURADO (NIC 111700)</v>
      </c>
    </row>
    <row r="318" spans="1:11" x14ac:dyDescent="0.25">
      <c r="A318">
        <v>1569</v>
      </c>
      <c r="B318">
        <v>204</v>
      </c>
      <c r="C318" t="s">
        <v>2253</v>
      </c>
      <c r="D318" s="1">
        <v>34978</v>
      </c>
      <c r="E318" t="s">
        <v>2254</v>
      </c>
      <c r="F318" t="s">
        <v>365</v>
      </c>
      <c r="G318" t="s">
        <v>2255</v>
      </c>
      <c r="H318" t="s">
        <v>297</v>
      </c>
      <c r="I318" t="s">
        <v>2256</v>
      </c>
      <c r="J318" t="s">
        <v>2257</v>
      </c>
      <c r="K318" s="33" t="str">
        <f>Table_vitimas[[#This Row],[nome]] &amp; " (NIC " &amp;Table_vitimas[[#This Row],[NIC]] &amp;")"</f>
        <v>ADRIANO MARCULINO DA SILVA (NIC 111952)</v>
      </c>
    </row>
    <row r="319" spans="1:11" x14ac:dyDescent="0.25">
      <c r="A319">
        <v>1570</v>
      </c>
      <c r="B319">
        <v>205</v>
      </c>
      <c r="C319" t="s">
        <v>2258</v>
      </c>
      <c r="D319" s="1">
        <v>32784</v>
      </c>
      <c r="E319" t="s">
        <v>2259</v>
      </c>
      <c r="F319" t="s">
        <v>365</v>
      </c>
      <c r="G319" t="s">
        <v>2260</v>
      </c>
      <c r="H319" t="s">
        <v>297</v>
      </c>
      <c r="I319" t="s">
        <v>2261</v>
      </c>
      <c r="J319" t="s">
        <v>2262</v>
      </c>
      <c r="K319" s="33" t="str">
        <f>Table_vitimas[[#This Row],[nome]] &amp; " (NIC " &amp;Table_vitimas[[#This Row],[NIC]] &amp;")"</f>
        <v>JEFFERSON SALES MARTINS DA SILVA (NIC 111953)</v>
      </c>
    </row>
    <row r="320" spans="1:11" x14ac:dyDescent="0.25">
      <c r="A320">
        <v>1572</v>
      </c>
      <c r="B320">
        <v>206</v>
      </c>
      <c r="C320" t="s">
        <v>2273</v>
      </c>
      <c r="D320" s="1">
        <v>30378</v>
      </c>
      <c r="E320" t="s">
        <v>2274</v>
      </c>
      <c r="F320" t="s">
        <v>365</v>
      </c>
      <c r="G320" t="s">
        <v>2275</v>
      </c>
      <c r="H320" t="s">
        <v>297</v>
      </c>
      <c r="J320" t="s">
        <v>2276</v>
      </c>
      <c r="K320" s="33" t="str">
        <f>Table_vitimas[[#This Row],[nome]] &amp; " (NIC " &amp;Table_vitimas[[#This Row],[NIC]] &amp;")"</f>
        <v>OZEAS RODRIGUES DE PAIVA (NIC )</v>
      </c>
    </row>
    <row r="321" spans="1:11" x14ac:dyDescent="0.25">
      <c r="A321">
        <v>1575</v>
      </c>
      <c r="B321">
        <v>210</v>
      </c>
      <c r="C321" t="s">
        <v>2308</v>
      </c>
      <c r="D321" s="1">
        <v>20718</v>
      </c>
      <c r="E321" t="s">
        <v>2309</v>
      </c>
      <c r="F321" t="s">
        <v>365</v>
      </c>
      <c r="G321" t="s">
        <v>2310</v>
      </c>
      <c r="H321" t="s">
        <v>297</v>
      </c>
      <c r="I321" t="s">
        <v>2311</v>
      </c>
      <c r="J321" t="s">
        <v>2312</v>
      </c>
      <c r="K321" s="33" t="str">
        <f>Table_vitimas[[#This Row],[nome]] &amp; " (NIC " &amp;Table_vitimas[[#This Row],[NIC]] &amp;")"</f>
        <v>JOSÉ PEDRO JOAQUIM (NIC 111946)</v>
      </c>
    </row>
    <row r="322" spans="1:11" x14ac:dyDescent="0.25">
      <c r="A322">
        <v>1576</v>
      </c>
      <c r="B322">
        <v>212</v>
      </c>
      <c r="C322" t="s">
        <v>2330</v>
      </c>
      <c r="D322" s="1">
        <v>38046</v>
      </c>
      <c r="E322" t="s">
        <v>2331</v>
      </c>
      <c r="F322" t="s">
        <v>365</v>
      </c>
      <c r="G322" t="s">
        <v>2332</v>
      </c>
      <c r="H322" t="s">
        <v>297</v>
      </c>
      <c r="I322" t="s">
        <v>2333</v>
      </c>
      <c r="J322" t="s">
        <v>2334</v>
      </c>
      <c r="K322" s="33" t="str">
        <f>Table_vitimas[[#This Row],[nome]] &amp; " (NIC " &amp;Table_vitimas[[#This Row],[NIC]] &amp;")"</f>
        <v>LUIZ HENRIQUE BATISTA DOS SANTOS (NIC 111974)</v>
      </c>
    </row>
    <row r="323" spans="1:11" x14ac:dyDescent="0.25">
      <c r="A323">
        <v>1581</v>
      </c>
      <c r="B323">
        <v>215</v>
      </c>
      <c r="C323" t="s">
        <v>2373</v>
      </c>
      <c r="D323" s="1">
        <v>34788</v>
      </c>
      <c r="E323" t="s">
        <v>2374</v>
      </c>
      <c r="F323" t="s">
        <v>365</v>
      </c>
      <c r="G323" t="s">
        <v>2375</v>
      </c>
      <c r="H323" t="s">
        <v>297</v>
      </c>
      <c r="I323" t="s">
        <v>2376</v>
      </c>
      <c r="J323" t="s">
        <v>2377</v>
      </c>
      <c r="K323" s="33" t="str">
        <f>Table_vitimas[[#This Row],[nome]] &amp; " (NIC " &amp;Table_vitimas[[#This Row],[NIC]] &amp;")"</f>
        <v>GIVALDO CRISPIM DA SILVA (NIC 111960)</v>
      </c>
    </row>
    <row r="324" spans="1:11" x14ac:dyDescent="0.25">
      <c r="A324">
        <v>1590</v>
      </c>
      <c r="B324">
        <v>223</v>
      </c>
      <c r="C324" t="s">
        <v>2433</v>
      </c>
      <c r="D324" s="1">
        <v>37451</v>
      </c>
      <c r="E324" t="s">
        <v>2434</v>
      </c>
      <c r="F324" t="s">
        <v>365</v>
      </c>
      <c r="G324" t="s">
        <v>2435</v>
      </c>
      <c r="H324" t="s">
        <v>297</v>
      </c>
      <c r="I324" t="s">
        <v>2436</v>
      </c>
      <c r="J324" t="s">
        <v>2437</v>
      </c>
      <c r="K324" s="33" t="str">
        <f>Table_vitimas[[#This Row],[nome]] &amp; " (NIC " &amp;Table_vitimas[[#This Row],[NIC]] &amp;")"</f>
        <v>EDUARDO FELIX DOS SANTOS (NIC 111972)</v>
      </c>
    </row>
    <row r="325" spans="1:11" x14ac:dyDescent="0.25">
      <c r="A325">
        <v>1595</v>
      </c>
      <c r="B325">
        <v>230</v>
      </c>
      <c r="C325" t="s">
        <v>2491</v>
      </c>
      <c r="D325" s="1">
        <v>34212</v>
      </c>
      <c r="E325" t="s">
        <v>2492</v>
      </c>
      <c r="F325" t="s">
        <v>365</v>
      </c>
      <c r="G325" t="s">
        <v>2493</v>
      </c>
      <c r="H325" t="s">
        <v>297</v>
      </c>
      <c r="I325" t="s">
        <v>2494</v>
      </c>
      <c r="J325" t="s">
        <v>2495</v>
      </c>
      <c r="K325" s="33" t="str">
        <f>Table_vitimas[[#This Row],[nome]] &amp; " (NIC " &amp;Table_vitimas[[#This Row],[NIC]] &amp;")"</f>
        <v>ROMERO VIRGÍNIO DA SILVA (NIC 112434)</v>
      </c>
    </row>
    <row r="326" spans="1:11" x14ac:dyDescent="0.25">
      <c r="A326">
        <v>1597</v>
      </c>
      <c r="B326">
        <v>232</v>
      </c>
      <c r="C326" t="s">
        <v>2499</v>
      </c>
      <c r="D326" s="1">
        <v>35564</v>
      </c>
      <c r="E326" t="s">
        <v>2500</v>
      </c>
      <c r="F326" t="s">
        <v>365</v>
      </c>
      <c r="G326" t="s">
        <v>2501</v>
      </c>
      <c r="H326" t="s">
        <v>297</v>
      </c>
      <c r="I326" t="s">
        <v>2502</v>
      </c>
      <c r="J326" t="s">
        <v>2503</v>
      </c>
      <c r="K326" s="33" t="str">
        <f>Table_vitimas[[#This Row],[nome]] &amp; " (NIC " &amp;Table_vitimas[[#This Row],[NIC]] &amp;")"</f>
        <v>LINDOVAL FRANCISCO DA PAZ (NIC 111969)</v>
      </c>
    </row>
    <row r="327" spans="1:11" x14ac:dyDescent="0.25">
      <c r="A327">
        <v>1598</v>
      </c>
      <c r="B327">
        <v>233</v>
      </c>
      <c r="C327" t="s">
        <v>2511</v>
      </c>
      <c r="D327" s="1">
        <v>29332</v>
      </c>
      <c r="E327" t="s">
        <v>2512</v>
      </c>
      <c r="F327" t="s">
        <v>365</v>
      </c>
      <c r="G327" t="s">
        <v>2513</v>
      </c>
      <c r="H327" t="s">
        <v>297</v>
      </c>
      <c r="I327" t="s">
        <v>2514</v>
      </c>
      <c r="J327" t="s">
        <v>2515</v>
      </c>
      <c r="K327" s="33" t="str">
        <f>Table_vitimas[[#This Row],[nome]] &amp; " (NIC " &amp;Table_vitimas[[#This Row],[NIC]] &amp;")"</f>
        <v>JOSEVALDO FERREIRA DA SILVA (NIC 112421)</v>
      </c>
    </row>
    <row r="328" spans="1:11" x14ac:dyDescent="0.25">
      <c r="A328">
        <v>1599</v>
      </c>
      <c r="B328">
        <v>234</v>
      </c>
      <c r="C328" t="s">
        <v>2523</v>
      </c>
      <c r="D328" s="1">
        <v>30754</v>
      </c>
      <c r="E328" t="s">
        <v>2524</v>
      </c>
      <c r="F328" t="s">
        <v>365</v>
      </c>
      <c r="G328" t="s">
        <v>2525</v>
      </c>
      <c r="H328" t="s">
        <v>297</v>
      </c>
      <c r="I328" t="s">
        <v>2526</v>
      </c>
      <c r="J328" t="s">
        <v>2527</v>
      </c>
      <c r="K328" s="33" t="str">
        <f>Table_vitimas[[#This Row],[nome]] &amp; " (NIC " &amp;Table_vitimas[[#This Row],[NIC]] &amp;")"</f>
        <v>DERIVALDO GONÇALVES DE MEDEIROS (NIC 112422)</v>
      </c>
    </row>
    <row r="329" spans="1:11" x14ac:dyDescent="0.25">
      <c r="A329">
        <v>1601</v>
      </c>
      <c r="B329">
        <v>235</v>
      </c>
      <c r="C329" t="s">
        <v>2548</v>
      </c>
      <c r="D329" s="1">
        <v>35956</v>
      </c>
      <c r="E329" t="s">
        <v>2549</v>
      </c>
      <c r="F329" t="s">
        <v>365</v>
      </c>
      <c r="G329" t="s">
        <v>2550</v>
      </c>
      <c r="H329" t="s">
        <v>297</v>
      </c>
      <c r="I329" t="s">
        <v>2551</v>
      </c>
      <c r="J329" t="s">
        <v>2552</v>
      </c>
      <c r="K329" s="33" t="str">
        <f>Table_vitimas[[#This Row],[nome]] &amp; " (NIC " &amp;Table_vitimas[[#This Row],[NIC]] &amp;")"</f>
        <v>FABIO DE ANDRADE SANTANA (NIC 111963)</v>
      </c>
    </row>
    <row r="330" spans="1:11" x14ac:dyDescent="0.25">
      <c r="A330">
        <v>1604</v>
      </c>
      <c r="B330">
        <v>238</v>
      </c>
      <c r="C330" t="s">
        <v>2569</v>
      </c>
      <c r="D330" s="1">
        <v>32671</v>
      </c>
      <c r="E330" t="s">
        <v>2570</v>
      </c>
      <c r="F330" t="s">
        <v>365</v>
      </c>
      <c r="G330" t="s">
        <v>2571</v>
      </c>
      <c r="H330" t="s">
        <v>297</v>
      </c>
      <c r="I330" t="s">
        <v>1783</v>
      </c>
      <c r="J330" t="s">
        <v>2572</v>
      </c>
      <c r="K330" s="33" t="str">
        <f>Table_vitimas[[#This Row],[nome]] &amp; " (NIC " &amp;Table_vitimas[[#This Row],[NIC]] &amp;")"</f>
        <v>MÁRIO MARCOS GOMES DE LIMA (NIC 111666)</v>
      </c>
    </row>
    <row r="331" spans="1:11" x14ac:dyDescent="0.25">
      <c r="A331">
        <v>1611</v>
      </c>
      <c r="B331">
        <v>250</v>
      </c>
      <c r="C331" t="s">
        <v>3329</v>
      </c>
      <c r="D331" s="1">
        <v>36090</v>
      </c>
      <c r="E331" t="s">
        <v>3330</v>
      </c>
      <c r="F331" t="s">
        <v>365</v>
      </c>
      <c r="G331" t="s">
        <v>3331</v>
      </c>
      <c r="H331" t="s">
        <v>297</v>
      </c>
      <c r="I331" t="s">
        <v>3332</v>
      </c>
      <c r="J331" t="s">
        <v>3333</v>
      </c>
      <c r="K331" s="33" t="str">
        <f>Table_vitimas[[#This Row],[nome]] &amp; " (NIC " &amp;Table_vitimas[[#This Row],[NIC]] &amp;")"</f>
        <v>LUCAS MYCAELL PEREIRA DA SILVA (NIC 112429)</v>
      </c>
    </row>
    <row r="332" spans="1:11" x14ac:dyDescent="0.25">
      <c r="A332">
        <v>1615</v>
      </c>
      <c r="B332">
        <v>254</v>
      </c>
      <c r="C332" t="s">
        <v>3372</v>
      </c>
      <c r="D332" s="1">
        <v>33844</v>
      </c>
      <c r="E332" t="s">
        <v>3373</v>
      </c>
      <c r="F332" t="s">
        <v>365</v>
      </c>
      <c r="G332" t="s">
        <v>3374</v>
      </c>
      <c r="H332" t="s">
        <v>297</v>
      </c>
      <c r="I332" t="s">
        <v>3375</v>
      </c>
      <c r="J332" t="s">
        <v>3376</v>
      </c>
      <c r="K332" s="33" t="str">
        <f>Table_vitimas[[#This Row],[nome]] &amp; " (NIC " &amp;Table_vitimas[[#This Row],[NIC]] &amp;")"</f>
        <v>WILLEMBERG CARLOS DE LIMA (NIC 112413)</v>
      </c>
    </row>
    <row r="333" spans="1:11" x14ac:dyDescent="0.25">
      <c r="A333">
        <v>1616</v>
      </c>
      <c r="B333">
        <v>255</v>
      </c>
      <c r="C333" t="s">
        <v>3382</v>
      </c>
      <c r="D333" s="1">
        <v>31538</v>
      </c>
      <c r="E333" t="s">
        <v>3383</v>
      </c>
      <c r="F333" t="s">
        <v>365</v>
      </c>
      <c r="G333" t="s">
        <v>3384</v>
      </c>
      <c r="H333" t="s">
        <v>297</v>
      </c>
      <c r="I333" t="s">
        <v>3385</v>
      </c>
      <c r="J333" t="s">
        <v>3386</v>
      </c>
      <c r="K333" s="33" t="str">
        <f>Table_vitimas[[#This Row],[nome]] &amp; " (NIC " &amp;Table_vitimas[[#This Row],[NIC]] &amp;")"</f>
        <v>EMERSON CARNEIRO DE LIMA (NIC 112438)</v>
      </c>
    </row>
    <row r="334" spans="1:11" x14ac:dyDescent="0.25">
      <c r="A334">
        <v>1620</v>
      </c>
      <c r="B334">
        <v>259</v>
      </c>
      <c r="C334" t="s">
        <v>3423</v>
      </c>
      <c r="D334" s="1">
        <v>33332</v>
      </c>
      <c r="E334" t="s">
        <v>3433</v>
      </c>
      <c r="F334" t="s">
        <v>365</v>
      </c>
      <c r="G334" t="s">
        <v>3424</v>
      </c>
      <c r="H334" t="s">
        <v>297</v>
      </c>
      <c r="J334" t="s">
        <v>3425</v>
      </c>
      <c r="K334" s="33" t="str">
        <f>Table_vitimas[[#This Row],[nome]] &amp; " (NIC " &amp;Table_vitimas[[#This Row],[NIC]] &amp;")"</f>
        <v>MAURO DUQUE CAVALCANTI JÚNIOR (NIC )</v>
      </c>
    </row>
    <row r="335" spans="1:11" x14ac:dyDescent="0.25">
      <c r="A335">
        <v>1624</v>
      </c>
      <c r="B335">
        <v>262</v>
      </c>
      <c r="C335" t="s">
        <v>3470</v>
      </c>
      <c r="D335" s="1">
        <v>35649</v>
      </c>
      <c r="E335" t="s">
        <v>3471</v>
      </c>
      <c r="F335" t="s">
        <v>365</v>
      </c>
      <c r="G335" t="s">
        <v>3472</v>
      </c>
      <c r="H335" t="s">
        <v>297</v>
      </c>
      <c r="I335" t="s">
        <v>3473</v>
      </c>
      <c r="J335" t="s">
        <v>3474</v>
      </c>
      <c r="K335" s="33" t="str">
        <f>Table_vitimas[[#This Row],[nome]] &amp; " (NIC " &amp;Table_vitimas[[#This Row],[NIC]] &amp;")"</f>
        <v>ALEXSANDRO MARCOLINO DE FRANÇA (NIC 112411)</v>
      </c>
    </row>
    <row r="336" spans="1:11" x14ac:dyDescent="0.25">
      <c r="A336">
        <v>1628</v>
      </c>
      <c r="B336">
        <v>265</v>
      </c>
      <c r="C336" t="s">
        <v>3502</v>
      </c>
      <c r="D336" s="1">
        <v>32297</v>
      </c>
      <c r="E336" t="s">
        <v>3511</v>
      </c>
      <c r="F336" t="s">
        <v>365</v>
      </c>
      <c r="G336" t="s">
        <v>3512</v>
      </c>
      <c r="H336" t="s">
        <v>297</v>
      </c>
      <c r="I336" t="s">
        <v>3503</v>
      </c>
      <c r="J336" t="s">
        <v>3513</v>
      </c>
      <c r="K336" s="33" t="str">
        <f>Table_vitimas[[#This Row],[nome]] &amp; " (NIC " &amp;Table_vitimas[[#This Row],[NIC]] &amp;")"</f>
        <v>EDVAN FELIPE DE FREITAS (NIC 112415)</v>
      </c>
    </row>
    <row r="337" spans="1:11" x14ac:dyDescent="0.25">
      <c r="A337">
        <v>1631</v>
      </c>
      <c r="B337">
        <v>268</v>
      </c>
      <c r="C337" t="s">
        <v>3538</v>
      </c>
      <c r="D337" s="1">
        <v>31921</v>
      </c>
      <c r="E337" t="s">
        <v>3539</v>
      </c>
      <c r="F337" t="s">
        <v>365</v>
      </c>
      <c r="G337" t="s">
        <v>3540</v>
      </c>
      <c r="H337" t="s">
        <v>297</v>
      </c>
      <c r="I337" t="s">
        <v>3541</v>
      </c>
      <c r="J337" t="s">
        <v>3542</v>
      </c>
      <c r="K337" s="33" t="str">
        <f>Table_vitimas[[#This Row],[nome]] &amp; " (NIC " &amp;Table_vitimas[[#This Row],[NIC]] &amp;")"</f>
        <v>CLEYTON MIGUEL APOLINÁRIO DA SILVA (NIC 112403)</v>
      </c>
    </row>
    <row r="338" spans="1:11" x14ac:dyDescent="0.25">
      <c r="A338">
        <v>1635</v>
      </c>
      <c r="B338">
        <v>272</v>
      </c>
      <c r="C338" t="s">
        <v>3590</v>
      </c>
      <c r="D338" s="1">
        <v>36483</v>
      </c>
      <c r="E338" t="s">
        <v>3591</v>
      </c>
      <c r="F338" t="s">
        <v>365</v>
      </c>
      <c r="G338" t="s">
        <v>3592</v>
      </c>
      <c r="H338" t="s">
        <v>297</v>
      </c>
      <c r="I338" t="s">
        <v>3593</v>
      </c>
      <c r="J338" t="s">
        <v>3594</v>
      </c>
      <c r="K338" s="33" t="str">
        <f>Table_vitimas[[#This Row],[nome]] &amp; " (NIC " &amp;Table_vitimas[[#This Row],[NIC]] &amp;")"</f>
        <v>MARLISON DA SILVA FERREIRA (NIC 112412)</v>
      </c>
    </row>
    <row r="339" spans="1:11" x14ac:dyDescent="0.25">
      <c r="A339">
        <v>1636</v>
      </c>
      <c r="B339">
        <v>273</v>
      </c>
      <c r="C339" t="s">
        <v>3601</v>
      </c>
      <c r="D339" s="1">
        <v>36792</v>
      </c>
      <c r="E339" t="s">
        <v>3602</v>
      </c>
      <c r="F339" t="s">
        <v>365</v>
      </c>
      <c r="G339" t="s">
        <v>3603</v>
      </c>
      <c r="H339" t="s">
        <v>297</v>
      </c>
      <c r="I339" t="s">
        <v>3604</v>
      </c>
      <c r="J339" t="s">
        <v>3605</v>
      </c>
      <c r="K339" s="33" t="str">
        <f>Table_vitimas[[#This Row],[nome]] &amp; " (NIC " &amp;Table_vitimas[[#This Row],[NIC]] &amp;")"</f>
        <v>VITOR RICARDO SILVA DE MENDONÇA (NIC 112602)</v>
      </c>
    </row>
    <row r="340" spans="1:11" x14ac:dyDescent="0.25">
      <c r="A340">
        <v>1637</v>
      </c>
      <c r="B340">
        <v>275</v>
      </c>
      <c r="C340" t="s">
        <v>3621</v>
      </c>
      <c r="D340" s="1">
        <v>20617</v>
      </c>
      <c r="E340" t="s">
        <v>3622</v>
      </c>
      <c r="F340" t="s">
        <v>365</v>
      </c>
      <c r="G340" t="s">
        <v>3655</v>
      </c>
      <c r="H340" t="s">
        <v>297</v>
      </c>
      <c r="I340" t="s">
        <v>3623</v>
      </c>
      <c r="J340" t="s">
        <v>3656</v>
      </c>
      <c r="K340" s="33" t="str">
        <f>Table_vitimas[[#This Row],[nome]] &amp; " (NIC " &amp;Table_vitimas[[#This Row],[NIC]] &amp;")"</f>
        <v>EKEL DE CASTRO PIRES (NIC 112601)</v>
      </c>
    </row>
    <row r="341" spans="1:11" x14ac:dyDescent="0.25">
      <c r="A341">
        <v>1641</v>
      </c>
      <c r="B341">
        <v>278</v>
      </c>
      <c r="C341" t="s">
        <v>3662</v>
      </c>
      <c r="D341" s="1">
        <v>33755</v>
      </c>
      <c r="E341" t="s">
        <v>3663</v>
      </c>
      <c r="F341" t="s">
        <v>365</v>
      </c>
      <c r="G341" t="s">
        <v>3664</v>
      </c>
      <c r="H341" t="s">
        <v>297</v>
      </c>
      <c r="I341" t="s">
        <v>3665</v>
      </c>
      <c r="J341" t="s">
        <v>3666</v>
      </c>
      <c r="K341" s="33" t="str">
        <f>Table_vitimas[[#This Row],[nome]] &amp; " (NIC " &amp;Table_vitimas[[#This Row],[NIC]] &amp;")"</f>
        <v>DEIVSON ALVARO SANTOS DA SILVA (NIC 111961)</v>
      </c>
    </row>
    <row r="342" spans="1:11" x14ac:dyDescent="0.25">
      <c r="A342">
        <v>1643</v>
      </c>
      <c r="B342">
        <v>280</v>
      </c>
      <c r="C342" t="s">
        <v>3683</v>
      </c>
      <c r="D342" s="1">
        <v>36145</v>
      </c>
      <c r="E342" t="s">
        <v>3684</v>
      </c>
      <c r="F342" t="s">
        <v>365</v>
      </c>
      <c r="G342" t="s">
        <v>3685</v>
      </c>
      <c r="H342" t="s">
        <v>297</v>
      </c>
      <c r="I342" t="s">
        <v>3686</v>
      </c>
      <c r="J342" t="s">
        <v>3687</v>
      </c>
      <c r="K342" s="33" t="str">
        <f>Table_vitimas[[#This Row],[nome]] &amp; " (NIC " &amp;Table_vitimas[[#This Row],[NIC]] &amp;")"</f>
        <v>RICARDO BERNARDO DA SILVA FILHO (NIC 112610)</v>
      </c>
    </row>
    <row r="343" spans="1:11" x14ac:dyDescent="0.25">
      <c r="A343">
        <v>1644</v>
      </c>
      <c r="B343">
        <v>281</v>
      </c>
      <c r="C343" t="s">
        <v>3700</v>
      </c>
      <c r="D343" s="1">
        <v>22469</v>
      </c>
      <c r="E343" t="s">
        <v>3701</v>
      </c>
      <c r="F343" t="s">
        <v>365</v>
      </c>
      <c r="G343" t="s">
        <v>3702</v>
      </c>
      <c r="H343" t="s">
        <v>297</v>
      </c>
      <c r="I343" t="s">
        <v>3703</v>
      </c>
      <c r="J343" t="s">
        <v>3704</v>
      </c>
      <c r="K343" s="33" t="str">
        <f>Table_vitimas[[#This Row],[nome]] &amp; " (NIC " &amp;Table_vitimas[[#This Row],[NIC]] &amp;")"</f>
        <v>RAFAEL FERNANDO DE OLIVEIRA LIMA (NIC 112419)</v>
      </c>
    </row>
    <row r="344" spans="1:11" x14ac:dyDescent="0.25">
      <c r="A344">
        <v>1648</v>
      </c>
      <c r="B344">
        <v>285</v>
      </c>
      <c r="C344" t="s">
        <v>3742</v>
      </c>
      <c r="D344" s="1">
        <v>35936</v>
      </c>
      <c r="E344" t="s">
        <v>3743</v>
      </c>
      <c r="F344" t="s">
        <v>365</v>
      </c>
      <c r="G344" t="s">
        <v>3744</v>
      </c>
      <c r="H344" t="s">
        <v>297</v>
      </c>
      <c r="I344" t="s">
        <v>3745</v>
      </c>
      <c r="J344" t="s">
        <v>3746</v>
      </c>
      <c r="K344" s="33" t="str">
        <f>Table_vitimas[[#This Row],[nome]] &amp; " (NIC " &amp;Table_vitimas[[#This Row],[NIC]] &amp;")"</f>
        <v>EDILENE MARIA DA SILVA (NIC 112613)</v>
      </c>
    </row>
    <row r="345" spans="1:11" x14ac:dyDescent="0.25">
      <c r="A345">
        <v>1655</v>
      </c>
      <c r="B345">
        <v>292</v>
      </c>
      <c r="C345" t="s">
        <v>3790</v>
      </c>
      <c r="D345" s="1">
        <v>32975</v>
      </c>
      <c r="E345" t="s">
        <v>3791</v>
      </c>
      <c r="F345" t="s">
        <v>365</v>
      </c>
      <c r="G345" t="s">
        <v>3792</v>
      </c>
      <c r="H345" t="s">
        <v>297</v>
      </c>
      <c r="I345" t="s">
        <v>3793</v>
      </c>
      <c r="J345" t="s">
        <v>3794</v>
      </c>
      <c r="K345" s="33" t="str">
        <f>Table_vitimas[[#This Row],[nome]] &amp; " (NIC " &amp;Table_vitimas[[#This Row],[NIC]] &amp;")"</f>
        <v>Cleiton da Silva Conrado (NIC 112407)</v>
      </c>
    </row>
    <row r="346" spans="1:11" x14ac:dyDescent="0.25">
      <c r="A346">
        <v>1657</v>
      </c>
      <c r="B346">
        <v>293</v>
      </c>
      <c r="C346" t="s">
        <v>3840</v>
      </c>
      <c r="D346" s="1">
        <v>33281</v>
      </c>
      <c r="E346" t="s">
        <v>3841</v>
      </c>
      <c r="F346" t="s">
        <v>365</v>
      </c>
      <c r="G346" t="s">
        <v>3842</v>
      </c>
      <c r="H346" t="s">
        <v>297</v>
      </c>
      <c r="I346" t="s">
        <v>3843</v>
      </c>
      <c r="J346" t="s">
        <v>3844</v>
      </c>
      <c r="K346" s="33" t="str">
        <f>Table_vitimas[[#This Row],[nome]] &amp; " (NIC " &amp;Table_vitimas[[#This Row],[NIC]] &amp;")"</f>
        <v>JOAO BATISTA DOMINGOS DE VASCONCELOS (NIC 112624)</v>
      </c>
    </row>
    <row r="347" spans="1:11" x14ac:dyDescent="0.25">
      <c r="A347">
        <v>1662</v>
      </c>
      <c r="B347">
        <v>297</v>
      </c>
      <c r="C347" t="s">
        <v>3865</v>
      </c>
      <c r="D347" s="1">
        <v>37984</v>
      </c>
      <c r="E347" t="s">
        <v>3866</v>
      </c>
      <c r="F347" t="s">
        <v>365</v>
      </c>
      <c r="G347" t="s">
        <v>3867</v>
      </c>
      <c r="H347" t="s">
        <v>297</v>
      </c>
      <c r="I347" t="s">
        <v>3868</v>
      </c>
      <c r="J347" t="s">
        <v>3869</v>
      </c>
      <c r="K347" s="33" t="str">
        <f>Table_vitimas[[#This Row],[nome]] &amp; " (NIC " &amp;Table_vitimas[[#This Row],[NIC]] &amp;")"</f>
        <v>LUAN GUILHERME DE OLIVEIRA DA SILVA (NIC 112619)</v>
      </c>
    </row>
    <row r="348" spans="1:11" x14ac:dyDescent="0.25">
      <c r="A348">
        <v>1665</v>
      </c>
      <c r="B348">
        <v>303</v>
      </c>
      <c r="C348" t="s">
        <v>3911</v>
      </c>
      <c r="D348" s="1">
        <v>26408</v>
      </c>
      <c r="E348" t="s">
        <v>3912</v>
      </c>
      <c r="F348" t="s">
        <v>365</v>
      </c>
      <c r="G348" t="s">
        <v>3913</v>
      </c>
      <c r="H348" t="s">
        <v>297</v>
      </c>
      <c r="I348" t="s">
        <v>3914</v>
      </c>
      <c r="J348" t="s">
        <v>3915</v>
      </c>
      <c r="K348" s="33" t="str">
        <f>Table_vitimas[[#This Row],[nome]] &amp; " (NIC " &amp;Table_vitimas[[#This Row],[NIC]] &amp;")"</f>
        <v>JOÃO XAVIER DE MELO (NIC 112612)</v>
      </c>
    </row>
    <row r="349" spans="1:11" x14ac:dyDescent="0.25">
      <c r="A349">
        <v>1666</v>
      </c>
      <c r="B349">
        <v>304</v>
      </c>
      <c r="C349" t="s">
        <v>3923</v>
      </c>
      <c r="D349" s="1">
        <v>36647</v>
      </c>
      <c r="E349" t="s">
        <v>3924</v>
      </c>
      <c r="F349" t="s">
        <v>365</v>
      </c>
      <c r="G349" t="s">
        <v>3925</v>
      </c>
      <c r="H349" t="s">
        <v>297</v>
      </c>
      <c r="I349" t="s">
        <v>3926</v>
      </c>
      <c r="J349" t="s">
        <v>3927</v>
      </c>
      <c r="K349" s="33" t="str">
        <f>Table_vitimas[[#This Row],[nome]] &amp; " (NIC " &amp;Table_vitimas[[#This Row],[NIC]] &amp;")"</f>
        <v>GILIARDE JOSÉ DA SILVA JESUS (NIC 112615)</v>
      </c>
    </row>
    <row r="350" spans="1:11" x14ac:dyDescent="0.25">
      <c r="A350">
        <v>1666</v>
      </c>
      <c r="B350">
        <v>305</v>
      </c>
      <c r="C350" t="s">
        <v>3928</v>
      </c>
      <c r="D350" s="1">
        <v>32389</v>
      </c>
      <c r="E350" t="s">
        <v>3929</v>
      </c>
      <c r="F350" t="s">
        <v>365</v>
      </c>
      <c r="G350" t="s">
        <v>3930</v>
      </c>
      <c r="H350" t="s">
        <v>297</v>
      </c>
      <c r="I350" t="s">
        <v>3931</v>
      </c>
      <c r="J350" t="s">
        <v>3932</v>
      </c>
      <c r="K350" s="33" t="str">
        <f>Table_vitimas[[#This Row],[nome]] &amp; " (NIC " &amp;Table_vitimas[[#This Row],[NIC]] &amp;")"</f>
        <v>ALDEMIR BENTO DA SILVA (NIC 112631)</v>
      </c>
    </row>
    <row r="351" spans="1:11" x14ac:dyDescent="0.25">
      <c r="A351">
        <v>1670</v>
      </c>
      <c r="B351">
        <v>309</v>
      </c>
      <c r="C351" t="s">
        <v>3974</v>
      </c>
      <c r="D351" s="1">
        <v>28485</v>
      </c>
      <c r="E351" t="s">
        <v>3975</v>
      </c>
      <c r="F351" t="s">
        <v>365</v>
      </c>
      <c r="G351" t="s">
        <v>3976</v>
      </c>
      <c r="H351" t="s">
        <v>297</v>
      </c>
      <c r="I351" t="s">
        <v>3977</v>
      </c>
      <c r="J351" t="s">
        <v>3978</v>
      </c>
      <c r="K351" s="33" t="str">
        <f>Table_vitimas[[#This Row],[nome]] &amp; " (NIC " &amp;Table_vitimas[[#This Row],[NIC]] &amp;")"</f>
        <v>ROBERTO RIBEIRO ALVES (NIC 112635)</v>
      </c>
    </row>
    <row r="352" spans="1:11" x14ac:dyDescent="0.25">
      <c r="A352">
        <v>1672</v>
      </c>
      <c r="B352">
        <v>311</v>
      </c>
      <c r="C352" t="s">
        <v>4015</v>
      </c>
      <c r="D352" s="1">
        <v>33655</v>
      </c>
      <c r="E352" t="s">
        <v>4016</v>
      </c>
      <c r="F352" t="s">
        <v>365</v>
      </c>
      <c r="G352" t="s">
        <v>4017</v>
      </c>
      <c r="H352" t="s">
        <v>297</v>
      </c>
      <c r="I352" t="s">
        <v>4018</v>
      </c>
      <c r="J352" t="s">
        <v>4019</v>
      </c>
      <c r="K352" s="33" t="str">
        <f>Table_vitimas[[#This Row],[nome]] &amp; " (NIC " &amp;Table_vitimas[[#This Row],[NIC]] &amp;")"</f>
        <v>PAULO UBIRATAN FIGUEIROA NOGUEIRA (NIC 112658)</v>
      </c>
    </row>
    <row r="353" spans="1:11" x14ac:dyDescent="0.25">
      <c r="A353">
        <v>1673</v>
      </c>
      <c r="B353">
        <v>312</v>
      </c>
      <c r="C353" t="s">
        <v>4030</v>
      </c>
      <c r="D353" s="1">
        <v>35085</v>
      </c>
      <c r="E353" t="s">
        <v>4031</v>
      </c>
      <c r="F353" t="s">
        <v>365</v>
      </c>
      <c r="G353" t="s">
        <v>4032</v>
      </c>
      <c r="H353" t="s">
        <v>297</v>
      </c>
      <c r="I353" t="s">
        <v>4033</v>
      </c>
      <c r="J353" t="s">
        <v>4034</v>
      </c>
      <c r="K353" s="33" t="str">
        <f>Table_vitimas[[#This Row],[nome]] &amp; " (NIC " &amp;Table_vitimas[[#This Row],[NIC]] &amp;")"</f>
        <v>THIAGO BEZERRA DE FRANÇA (NIC 112603)</v>
      </c>
    </row>
    <row r="354" spans="1:11" x14ac:dyDescent="0.25">
      <c r="A354">
        <v>1675</v>
      </c>
      <c r="B354">
        <v>314</v>
      </c>
      <c r="C354" t="s">
        <v>4078</v>
      </c>
      <c r="D354" s="1">
        <v>35959</v>
      </c>
      <c r="E354" t="s">
        <v>4079</v>
      </c>
      <c r="F354" t="s">
        <v>365</v>
      </c>
      <c r="G354" t="s">
        <v>4080</v>
      </c>
      <c r="H354" t="s">
        <v>297</v>
      </c>
      <c r="I354" t="s">
        <v>4081</v>
      </c>
      <c r="J354" t="s">
        <v>4082</v>
      </c>
      <c r="K354" s="33" t="str">
        <f>Table_vitimas[[#This Row],[nome]] &amp; " (NIC " &amp;Table_vitimas[[#This Row],[NIC]] &amp;")"</f>
        <v>JONATHA BISBO DA SILVA (NIC 112659)</v>
      </c>
    </row>
    <row r="355" spans="1:11" x14ac:dyDescent="0.25">
      <c r="A355">
        <v>1683</v>
      </c>
      <c r="B355">
        <v>320</v>
      </c>
      <c r="C355" t="s">
        <v>4152</v>
      </c>
      <c r="D355" s="1">
        <v>27971</v>
      </c>
      <c r="E355" t="s">
        <v>4153</v>
      </c>
      <c r="F355" t="s">
        <v>365</v>
      </c>
      <c r="G355" t="s">
        <v>4154</v>
      </c>
      <c r="H355" t="s">
        <v>297</v>
      </c>
      <c r="I355" t="s">
        <v>4155</v>
      </c>
      <c r="J355" t="s">
        <v>4156</v>
      </c>
      <c r="K355" s="33" t="str">
        <f>Table_vitimas[[#This Row],[nome]] &amp; " (NIC " &amp;Table_vitimas[[#This Row],[NIC]] &amp;")"</f>
        <v>FERNANDO SANTOS DE ARAÚJO (NIC 112641)</v>
      </c>
    </row>
    <row r="356" spans="1:11" x14ac:dyDescent="0.25">
      <c r="A356">
        <v>1685</v>
      </c>
      <c r="B356">
        <v>322</v>
      </c>
      <c r="C356" t="s">
        <v>4179</v>
      </c>
      <c r="D356" s="1">
        <v>35783</v>
      </c>
      <c r="E356" t="s">
        <v>3567</v>
      </c>
      <c r="F356" t="s">
        <v>365</v>
      </c>
      <c r="G356" t="s">
        <v>4180</v>
      </c>
      <c r="H356" t="s">
        <v>297</v>
      </c>
      <c r="I356" t="s">
        <v>4181</v>
      </c>
      <c r="J356" t="s">
        <v>4182</v>
      </c>
      <c r="K356" s="33" t="str">
        <f>Table_vitimas[[#This Row],[nome]] &amp; " (NIC " &amp;Table_vitimas[[#This Row],[NIC]] &amp;")"</f>
        <v>JONATA GOMES DA SILVA (NIC 112634)</v>
      </c>
    </row>
    <row r="357" spans="1:11" x14ac:dyDescent="0.25">
      <c r="A357">
        <v>1688</v>
      </c>
      <c r="B357">
        <v>325</v>
      </c>
      <c r="C357" t="s">
        <v>4203</v>
      </c>
      <c r="D357" s="1">
        <v>34013</v>
      </c>
      <c r="E357" t="s">
        <v>3663</v>
      </c>
      <c r="F357" t="s">
        <v>365</v>
      </c>
      <c r="G357" t="s">
        <v>4204</v>
      </c>
      <c r="H357" t="s">
        <v>297</v>
      </c>
      <c r="I357" t="s">
        <v>4205</v>
      </c>
      <c r="J357" t="s">
        <v>4206</v>
      </c>
      <c r="K357" s="33" t="str">
        <f>Table_vitimas[[#This Row],[nome]] &amp; " (NIC " &amp;Table_vitimas[[#This Row],[NIC]] &amp;")"</f>
        <v>EMERSON DOS SANTOS BONFIM (NIC 112632)</v>
      </c>
    </row>
    <row r="358" spans="1:11" x14ac:dyDescent="0.25">
      <c r="A358">
        <v>1689</v>
      </c>
      <c r="B358">
        <v>327</v>
      </c>
      <c r="C358" t="s">
        <v>4219</v>
      </c>
      <c r="D358" s="1">
        <v>26728</v>
      </c>
      <c r="E358" t="s">
        <v>4220</v>
      </c>
      <c r="F358" t="s">
        <v>365</v>
      </c>
      <c r="G358" t="s">
        <v>4221</v>
      </c>
      <c r="H358" t="s">
        <v>297</v>
      </c>
      <c r="I358" t="s">
        <v>4222</v>
      </c>
      <c r="J358" t="s">
        <v>4223</v>
      </c>
      <c r="K358" s="33" t="str">
        <f>Table_vitimas[[#This Row],[nome]] &amp; " (NIC " &amp;Table_vitimas[[#This Row],[NIC]] &amp;")"</f>
        <v>SERGIO FERREIRA DE LIMA (NIC 112652)</v>
      </c>
    </row>
    <row r="359" spans="1:11" x14ac:dyDescent="0.25">
      <c r="A359">
        <v>1692</v>
      </c>
      <c r="B359">
        <v>330</v>
      </c>
      <c r="C359" t="s">
        <v>4255</v>
      </c>
      <c r="D359" s="1">
        <v>27746</v>
      </c>
      <c r="E359" t="s">
        <v>4260</v>
      </c>
      <c r="F359" t="s">
        <v>365</v>
      </c>
      <c r="G359" t="s">
        <v>4261</v>
      </c>
      <c r="H359" t="s">
        <v>297</v>
      </c>
      <c r="I359" t="s">
        <v>4262</v>
      </c>
      <c r="J359" t="s">
        <v>4263</v>
      </c>
      <c r="K359" s="33" t="str">
        <f>Table_vitimas[[#This Row],[nome]] &amp; " (NIC " &amp;Table_vitimas[[#This Row],[NIC]] &amp;")"</f>
        <v>WAMBERGSON SOARES DO NASCIMENTO (NIC 112618)</v>
      </c>
    </row>
    <row r="360" spans="1:11" x14ac:dyDescent="0.25">
      <c r="A360">
        <v>1694</v>
      </c>
      <c r="B360">
        <v>332</v>
      </c>
      <c r="C360" t="s">
        <v>4288</v>
      </c>
      <c r="D360" s="1">
        <v>37220</v>
      </c>
      <c r="E360" t="s">
        <v>4289</v>
      </c>
      <c r="F360" t="s">
        <v>365</v>
      </c>
      <c r="G360" t="s">
        <v>4290</v>
      </c>
      <c r="H360" t="s">
        <v>297</v>
      </c>
      <c r="I360" t="s">
        <v>4291</v>
      </c>
      <c r="J360" t="s">
        <v>4292</v>
      </c>
      <c r="K360" s="33" t="str">
        <f>Table_vitimas[[#This Row],[nome]] &amp; " (NIC " &amp;Table_vitimas[[#This Row],[NIC]] &amp;")"</f>
        <v>JEFFERSON DOS SANTOS EUSTAQUIO RAMOS (NIC 112653)</v>
      </c>
    </row>
    <row r="361" spans="1:11" x14ac:dyDescent="0.25">
      <c r="A361">
        <v>1696</v>
      </c>
      <c r="B361">
        <v>334</v>
      </c>
      <c r="C361" t="s">
        <v>4322</v>
      </c>
      <c r="D361" s="1">
        <v>37236</v>
      </c>
      <c r="E361" t="s">
        <v>4323</v>
      </c>
      <c r="F361" t="s">
        <v>365</v>
      </c>
      <c r="G361" t="s">
        <v>4324</v>
      </c>
      <c r="H361" t="s">
        <v>297</v>
      </c>
      <c r="I361" t="s">
        <v>4325</v>
      </c>
      <c r="J361" t="s">
        <v>4326</v>
      </c>
      <c r="K361" s="33" t="str">
        <f>Table_vitimas[[#This Row],[nome]] &amp; " (NIC " &amp;Table_vitimas[[#This Row],[NIC]] &amp;")"</f>
        <v>MAVEN NILSON DA SILVA (NIC 112656)</v>
      </c>
    </row>
    <row r="362" spans="1:11" x14ac:dyDescent="0.25">
      <c r="A362">
        <v>1700</v>
      </c>
      <c r="B362">
        <v>338</v>
      </c>
      <c r="C362" t="s">
        <v>4351</v>
      </c>
      <c r="D362" s="1">
        <v>32864</v>
      </c>
      <c r="E362" t="s">
        <v>4352</v>
      </c>
      <c r="F362" t="s">
        <v>365</v>
      </c>
      <c r="G362" t="s">
        <v>4353</v>
      </c>
      <c r="H362" t="s">
        <v>297</v>
      </c>
      <c r="J362" t="s">
        <v>4354</v>
      </c>
      <c r="K362" s="33" t="str">
        <f>Table_vitimas[[#This Row],[nome]] &amp; " (NIC " &amp;Table_vitimas[[#This Row],[NIC]] &amp;")"</f>
        <v>JOSÉ EDSON SANTOS SALVINO (NIC )</v>
      </c>
    </row>
    <row r="363" spans="1:11" x14ac:dyDescent="0.25">
      <c r="A363">
        <v>1701</v>
      </c>
      <c r="B363">
        <v>339</v>
      </c>
      <c r="C363" t="s">
        <v>4371</v>
      </c>
      <c r="D363" s="1">
        <v>38079</v>
      </c>
      <c r="E363" t="s">
        <v>4372</v>
      </c>
      <c r="F363" t="s">
        <v>365</v>
      </c>
      <c r="G363" t="s">
        <v>4373</v>
      </c>
      <c r="H363" t="s">
        <v>297</v>
      </c>
      <c r="I363" t="s">
        <v>4374</v>
      </c>
      <c r="J363" t="s">
        <v>4375</v>
      </c>
      <c r="K363" s="33" t="str">
        <f>Table_vitimas[[#This Row],[nome]] &amp; " (NIC " &amp;Table_vitimas[[#This Row],[NIC]] &amp;")"</f>
        <v>HYAGO HENRIQUE DA SILVA (NIC 112629)</v>
      </c>
    </row>
    <row r="364" spans="1:11" x14ac:dyDescent="0.25">
      <c r="A364">
        <v>1704</v>
      </c>
      <c r="B364">
        <v>342</v>
      </c>
      <c r="C364" t="s">
        <v>4402</v>
      </c>
      <c r="D364" s="1">
        <v>38472</v>
      </c>
      <c r="E364" t="s">
        <v>4403</v>
      </c>
      <c r="F364" t="s">
        <v>365</v>
      </c>
      <c r="G364" t="s">
        <v>4404</v>
      </c>
      <c r="H364" t="s">
        <v>297</v>
      </c>
      <c r="I364" t="s">
        <v>4405</v>
      </c>
      <c r="J364" t="s">
        <v>4406</v>
      </c>
      <c r="K364" s="33" t="str">
        <f>Table_vitimas[[#This Row],[nome]] &amp; " (NIC " &amp;Table_vitimas[[#This Row],[NIC]] &amp;")"</f>
        <v>FÁGNER VICTOR FELIX DA CUNHA (NIC 113226)</v>
      </c>
    </row>
    <row r="365" spans="1:11" x14ac:dyDescent="0.25">
      <c r="A365">
        <v>1706</v>
      </c>
      <c r="B365">
        <v>345</v>
      </c>
      <c r="C365" t="s">
        <v>4428</v>
      </c>
      <c r="D365" s="1">
        <v>34236</v>
      </c>
      <c r="E365" t="s">
        <v>4429</v>
      </c>
      <c r="F365" t="s">
        <v>365</v>
      </c>
      <c r="G365" t="s">
        <v>6035</v>
      </c>
      <c r="H365" t="s">
        <v>297</v>
      </c>
      <c r="I365" t="s">
        <v>6036</v>
      </c>
      <c r="J365" t="s">
        <v>6037</v>
      </c>
      <c r="K365" s="33" t="str">
        <f>Table_vitimas[[#This Row],[nome]] &amp; " (NIC " &amp;Table_vitimas[[#This Row],[NIC]] &amp;")"</f>
        <v>JORGE TENORIO CORDEIRO JUNIOR (NIC 112644)</v>
      </c>
    </row>
    <row r="366" spans="1:11" x14ac:dyDescent="0.25">
      <c r="A366">
        <v>1709</v>
      </c>
      <c r="B366">
        <v>348</v>
      </c>
      <c r="C366" t="s">
        <v>4459</v>
      </c>
      <c r="D366" s="1">
        <v>32784</v>
      </c>
      <c r="E366" t="s">
        <v>4460</v>
      </c>
      <c r="F366" t="s">
        <v>365</v>
      </c>
      <c r="G366" t="s">
        <v>4461</v>
      </c>
      <c r="H366" t="s">
        <v>297</v>
      </c>
      <c r="I366" t="s">
        <v>4462</v>
      </c>
      <c r="J366" t="s">
        <v>4463</v>
      </c>
      <c r="K366" s="33" t="str">
        <f>Table_vitimas[[#This Row],[nome]] &amp; " (NIC " &amp;Table_vitimas[[#This Row],[NIC]] &amp;")"</f>
        <v>GILDEONE JONAS DO NASCIMENTO SILVA (NIC 113222)</v>
      </c>
    </row>
    <row r="367" spans="1:11" x14ac:dyDescent="0.25">
      <c r="A367">
        <v>1712</v>
      </c>
      <c r="B367">
        <v>351</v>
      </c>
      <c r="C367" t="s">
        <v>4488</v>
      </c>
      <c r="D367" s="1">
        <v>34665</v>
      </c>
      <c r="E367" t="s">
        <v>4489</v>
      </c>
      <c r="F367" t="s">
        <v>365</v>
      </c>
      <c r="G367" t="s">
        <v>4490</v>
      </c>
      <c r="H367" t="s">
        <v>297</v>
      </c>
      <c r="I367" t="s">
        <v>4491</v>
      </c>
      <c r="J367" t="s">
        <v>4492</v>
      </c>
      <c r="K367" s="33" t="str">
        <f>Table_vitimas[[#This Row],[nome]] &amp; " (NIC " &amp;Table_vitimas[[#This Row],[NIC]] &amp;")"</f>
        <v>JOSÉ JUNIO DA SILVA CAMARA (NIC 113229)</v>
      </c>
    </row>
    <row r="368" spans="1:11" x14ac:dyDescent="0.25">
      <c r="A368">
        <v>1715</v>
      </c>
      <c r="B368">
        <v>354</v>
      </c>
      <c r="C368" t="s">
        <v>4524</v>
      </c>
      <c r="D368" s="1">
        <v>36634</v>
      </c>
      <c r="E368" t="s">
        <v>4525</v>
      </c>
      <c r="F368" t="s">
        <v>365</v>
      </c>
      <c r="G368" t="s">
        <v>4526</v>
      </c>
      <c r="H368" t="s">
        <v>297</v>
      </c>
      <c r="I368" t="s">
        <v>4527</v>
      </c>
      <c r="J368" t="s">
        <v>4528</v>
      </c>
      <c r="K368" s="33" t="str">
        <f>Table_vitimas[[#This Row],[nome]] &amp; " (NIC " &amp;Table_vitimas[[#This Row],[NIC]] &amp;")"</f>
        <v>WILLY JOSÉ PEREIRA DE ASSIS (NIC 113239)</v>
      </c>
    </row>
    <row r="369" spans="1:11" x14ac:dyDescent="0.25">
      <c r="A369">
        <v>1716</v>
      </c>
      <c r="B369">
        <v>355</v>
      </c>
      <c r="C369" t="s">
        <v>4541</v>
      </c>
      <c r="D369" s="1">
        <v>36297</v>
      </c>
      <c r="E369" t="s">
        <v>4542</v>
      </c>
      <c r="F369" t="s">
        <v>365</v>
      </c>
      <c r="G369" t="s">
        <v>4543</v>
      </c>
      <c r="H369" t="s">
        <v>297</v>
      </c>
      <c r="I369" t="s">
        <v>4544</v>
      </c>
      <c r="J369" t="s">
        <v>4545</v>
      </c>
      <c r="K369" s="33" t="str">
        <f>Table_vitimas[[#This Row],[nome]] &amp; " (NIC " &amp;Table_vitimas[[#This Row],[NIC]] &amp;")"</f>
        <v>LEONARDO ALVES DE OLIVEIRA (NIC 113240)</v>
      </c>
    </row>
    <row r="370" spans="1:11" x14ac:dyDescent="0.25">
      <c r="A370">
        <v>1720</v>
      </c>
      <c r="B370">
        <v>359</v>
      </c>
      <c r="C370" t="s">
        <v>4603</v>
      </c>
      <c r="D370" s="1">
        <v>23145</v>
      </c>
      <c r="E370" t="s">
        <v>3836</v>
      </c>
      <c r="F370" t="s">
        <v>365</v>
      </c>
      <c r="G370" t="s">
        <v>4604</v>
      </c>
      <c r="H370" t="s">
        <v>297</v>
      </c>
      <c r="I370" t="s">
        <v>4605</v>
      </c>
      <c r="J370" t="s">
        <v>4606</v>
      </c>
      <c r="K370" s="33" t="str">
        <f>Table_vitimas[[#This Row],[nome]] &amp; " (NIC " &amp;Table_vitimas[[#This Row],[NIC]] &amp;")"</f>
        <v>RICARDO CÉSAR BARRETO (NIC 113265)</v>
      </c>
    </row>
    <row r="371" spans="1:11" x14ac:dyDescent="0.25">
      <c r="A371">
        <v>1723</v>
      </c>
      <c r="B371">
        <v>362</v>
      </c>
      <c r="C371" t="s">
        <v>4627</v>
      </c>
      <c r="D371" s="1">
        <v>36777</v>
      </c>
      <c r="E371" t="s">
        <v>4628</v>
      </c>
      <c r="F371" t="s">
        <v>365</v>
      </c>
      <c r="G371" t="s">
        <v>4629</v>
      </c>
      <c r="H371" t="s">
        <v>297</v>
      </c>
      <c r="I371" t="s">
        <v>4630</v>
      </c>
      <c r="J371" t="s">
        <v>4631</v>
      </c>
      <c r="K371" s="33" t="str">
        <f>Table_vitimas[[#This Row],[nome]] &amp; " (NIC " &amp;Table_vitimas[[#This Row],[NIC]] &amp;")"</f>
        <v>WALACE AMORIM DOS SANTOS (NIC 113263)</v>
      </c>
    </row>
    <row r="372" spans="1:11" x14ac:dyDescent="0.25">
      <c r="A372">
        <v>1725</v>
      </c>
      <c r="B372">
        <v>367</v>
      </c>
      <c r="C372" t="s">
        <v>4659</v>
      </c>
      <c r="D372" s="1">
        <v>33984</v>
      </c>
      <c r="E372" t="s">
        <v>4660</v>
      </c>
      <c r="F372" t="s">
        <v>365</v>
      </c>
      <c r="G372" t="s">
        <v>4661</v>
      </c>
      <c r="H372" t="s">
        <v>297</v>
      </c>
      <c r="I372" t="s">
        <v>4662</v>
      </c>
      <c r="J372" t="s">
        <v>4663</v>
      </c>
      <c r="K372" s="33" t="str">
        <f>Table_vitimas[[#This Row],[nome]] &amp; " (NIC " &amp;Table_vitimas[[#This Row],[NIC]] &amp;")"</f>
        <v>HENRIQUE JOSÉ DOS SANTOS (NIC 113272)</v>
      </c>
    </row>
    <row r="373" spans="1:11" x14ac:dyDescent="0.25">
      <c r="A373">
        <v>1730</v>
      </c>
      <c r="B373">
        <v>372</v>
      </c>
      <c r="C373" t="s">
        <v>4698</v>
      </c>
      <c r="D373" s="1">
        <v>26097</v>
      </c>
      <c r="E373" t="s">
        <v>4699</v>
      </c>
      <c r="F373" t="s">
        <v>365</v>
      </c>
      <c r="G373" t="s">
        <v>4700</v>
      </c>
      <c r="H373" t="s">
        <v>297</v>
      </c>
      <c r="I373" t="s">
        <v>4701</v>
      </c>
      <c r="J373" t="s">
        <v>4702</v>
      </c>
      <c r="K373" s="33" t="str">
        <f>Table_vitimas[[#This Row],[nome]] &amp; " (NIC " &amp;Table_vitimas[[#This Row],[NIC]] &amp;")"</f>
        <v>Antônio José Castro da Silva (NIC 113275)</v>
      </c>
    </row>
    <row r="374" spans="1:11" x14ac:dyDescent="0.25">
      <c r="A374">
        <v>1629</v>
      </c>
      <c r="B374">
        <v>381</v>
      </c>
      <c r="C374" t="s">
        <v>4760</v>
      </c>
      <c r="D374" s="1">
        <v>30833</v>
      </c>
      <c r="E374" t="s">
        <v>4761</v>
      </c>
      <c r="F374" t="s">
        <v>365</v>
      </c>
      <c r="G374" t="s">
        <v>4762</v>
      </c>
      <c r="H374" t="s">
        <v>297</v>
      </c>
      <c r="I374" t="s">
        <v>4763</v>
      </c>
      <c r="J374" t="s">
        <v>4764</v>
      </c>
      <c r="K374" s="33" t="str">
        <f>Table_vitimas[[#This Row],[nome]] &amp; " (NIC " &amp;Table_vitimas[[#This Row],[NIC]] &amp;")"</f>
        <v>GIVANILDO BERNARDO DA HORA (NIC 112401)</v>
      </c>
    </row>
    <row r="375" spans="1:11" x14ac:dyDescent="0.25">
      <c r="A375">
        <v>1739</v>
      </c>
      <c r="B375">
        <v>384</v>
      </c>
      <c r="C375" t="s">
        <v>4806</v>
      </c>
      <c r="D375" s="1">
        <v>28375</v>
      </c>
      <c r="E375" t="s">
        <v>4807</v>
      </c>
      <c r="F375" t="s">
        <v>365</v>
      </c>
      <c r="G375" t="s">
        <v>4808</v>
      </c>
      <c r="H375" t="s">
        <v>297</v>
      </c>
      <c r="I375" t="s">
        <v>4809</v>
      </c>
      <c r="J375" t="s">
        <v>4810</v>
      </c>
      <c r="K375" s="33" t="str">
        <f>Table_vitimas[[#This Row],[nome]] &amp; " (NIC " &amp;Table_vitimas[[#This Row],[NIC]] &amp;")"</f>
        <v>ADRIANO ANTÔNIO DA SILVA (NIC 113237)</v>
      </c>
    </row>
    <row r="376" spans="1:11" x14ac:dyDescent="0.25">
      <c r="A376">
        <v>1742</v>
      </c>
      <c r="B376">
        <v>387</v>
      </c>
      <c r="C376" t="s">
        <v>4838</v>
      </c>
      <c r="D376" s="1">
        <v>36619</v>
      </c>
      <c r="E376" t="s">
        <v>4839</v>
      </c>
      <c r="F376" t="s">
        <v>365</v>
      </c>
      <c r="G376" t="s">
        <v>4840</v>
      </c>
      <c r="H376" t="s">
        <v>297</v>
      </c>
      <c r="I376" t="s">
        <v>4841</v>
      </c>
      <c r="J376" t="s">
        <v>4842</v>
      </c>
      <c r="K376" s="33" t="str">
        <f>Table_vitimas[[#This Row],[nome]] &amp; " (NIC " &amp;Table_vitimas[[#This Row],[NIC]] &amp;")"</f>
        <v>KELVIN JONH DA SILVA CARMO (NIC 113279)</v>
      </c>
    </row>
    <row r="377" spans="1:11" x14ac:dyDescent="0.25">
      <c r="A377">
        <v>1748</v>
      </c>
      <c r="B377">
        <v>393</v>
      </c>
      <c r="C377" t="s">
        <v>4911</v>
      </c>
      <c r="D377" s="1">
        <v>35085</v>
      </c>
      <c r="E377" t="s">
        <v>4912</v>
      </c>
      <c r="F377" t="s">
        <v>365</v>
      </c>
      <c r="G377" t="s">
        <v>4913</v>
      </c>
      <c r="H377" t="s">
        <v>297</v>
      </c>
      <c r="I377" t="s">
        <v>4914</v>
      </c>
      <c r="J377" t="s">
        <v>4915</v>
      </c>
      <c r="K377" s="33" t="str">
        <f>Table_vitimas[[#This Row],[nome]] &amp; " (NIC " &amp;Table_vitimas[[#This Row],[NIC]] &amp;")"</f>
        <v>EMERSON BERNARDO DO NASCIMENTO (NIC 113278)</v>
      </c>
    </row>
    <row r="378" spans="1:11" x14ac:dyDescent="0.25">
      <c r="A378">
        <v>1759</v>
      </c>
      <c r="B378">
        <v>403</v>
      </c>
      <c r="C378" t="s">
        <v>5011</v>
      </c>
      <c r="D378" s="1">
        <v>32549</v>
      </c>
      <c r="E378" t="s">
        <v>5012</v>
      </c>
      <c r="F378" t="s">
        <v>365</v>
      </c>
      <c r="G378" t="s">
        <v>5013</v>
      </c>
      <c r="H378" t="s">
        <v>297</v>
      </c>
      <c r="I378" t="s">
        <v>5014</v>
      </c>
      <c r="J378" t="s">
        <v>5015</v>
      </c>
      <c r="K378" s="33" t="str">
        <f>Table_vitimas[[#This Row],[nome]] &amp; " (NIC " &amp;Table_vitimas[[#This Row],[NIC]] &amp;")"</f>
        <v>EDER CARLOS DA SILVA (NIC 112655)</v>
      </c>
    </row>
    <row r="379" spans="1:11" x14ac:dyDescent="0.25">
      <c r="A379">
        <v>1765</v>
      </c>
      <c r="B379">
        <v>408</v>
      </c>
      <c r="C379" t="s">
        <v>5117</v>
      </c>
      <c r="D379" s="1">
        <v>33243</v>
      </c>
      <c r="E379" t="s">
        <v>5118</v>
      </c>
      <c r="F379" t="s">
        <v>365</v>
      </c>
      <c r="G379" t="s">
        <v>5119</v>
      </c>
      <c r="H379" t="s">
        <v>297</v>
      </c>
      <c r="I379" t="s">
        <v>5120</v>
      </c>
      <c r="J379" t="s">
        <v>5121</v>
      </c>
      <c r="K379" s="33" t="str">
        <f>Table_vitimas[[#This Row],[nome]] &amp; " (NIC " &amp;Table_vitimas[[#This Row],[NIC]] &amp;")"</f>
        <v>MICHAEL DOUGLAS CRUZ SOBRINHO (NIC 113830)</v>
      </c>
    </row>
    <row r="380" spans="1:11" x14ac:dyDescent="0.25">
      <c r="A380">
        <v>1767</v>
      </c>
      <c r="B380">
        <v>410</v>
      </c>
      <c r="C380" t="s">
        <v>5122</v>
      </c>
      <c r="D380" s="1">
        <v>33117</v>
      </c>
      <c r="E380" t="s">
        <v>5123</v>
      </c>
      <c r="F380" t="s">
        <v>365</v>
      </c>
      <c r="G380" t="s">
        <v>5124</v>
      </c>
      <c r="H380" t="s">
        <v>297</v>
      </c>
      <c r="I380" t="s">
        <v>5125</v>
      </c>
      <c r="J380" t="s">
        <v>5126</v>
      </c>
      <c r="K380" s="33" t="str">
        <f>Table_vitimas[[#This Row],[nome]] &amp; " (NIC " &amp;Table_vitimas[[#This Row],[NIC]] &amp;")"</f>
        <v>LUIZ DA SILVA BEZERRA (NIC 113828)</v>
      </c>
    </row>
    <row r="381" spans="1:11" x14ac:dyDescent="0.25">
      <c r="A381">
        <v>1767</v>
      </c>
      <c r="B381">
        <v>411</v>
      </c>
      <c r="C381" t="s">
        <v>5113</v>
      </c>
      <c r="D381" s="1">
        <v>34367</v>
      </c>
      <c r="E381" t="s">
        <v>5114</v>
      </c>
      <c r="F381" t="s">
        <v>365</v>
      </c>
      <c r="G381" t="s">
        <v>5115</v>
      </c>
      <c r="H381" t="s">
        <v>297</v>
      </c>
      <c r="I381" t="s">
        <v>6038</v>
      </c>
      <c r="J381" t="s">
        <v>5116</v>
      </c>
      <c r="K381" s="33" t="str">
        <f>Table_vitimas[[#This Row],[nome]] &amp; " (NIC " &amp;Table_vitimas[[#This Row],[NIC]] &amp;")"</f>
        <v xml:space="preserve"> TIAGO HOLANDA CAVALCANTI (NIC 113827)</v>
      </c>
    </row>
    <row r="382" spans="1:11" x14ac:dyDescent="0.25">
      <c r="A382">
        <v>1776</v>
      </c>
      <c r="B382">
        <v>419</v>
      </c>
      <c r="C382" t="s">
        <v>5179</v>
      </c>
      <c r="D382" s="1">
        <v>32155</v>
      </c>
      <c r="E382" t="s">
        <v>5180</v>
      </c>
      <c r="F382" t="s">
        <v>365</v>
      </c>
      <c r="G382" t="s">
        <v>5181</v>
      </c>
      <c r="H382" t="s">
        <v>297</v>
      </c>
      <c r="I382" t="s">
        <v>5182</v>
      </c>
      <c r="J382" t="s">
        <v>5183</v>
      </c>
      <c r="K382" s="33" t="str">
        <f>Table_vitimas[[#This Row],[nome]] &amp; " (NIC " &amp;Table_vitimas[[#This Row],[NIC]] &amp;")"</f>
        <v>MÁRCIO CARNEIRO MACIEL CORREIA (NIC 113825)</v>
      </c>
    </row>
    <row r="383" spans="1:11" x14ac:dyDescent="0.25">
      <c r="A383">
        <v>1777</v>
      </c>
      <c r="B383">
        <v>420</v>
      </c>
      <c r="C383" t="s">
        <v>5194</v>
      </c>
      <c r="D383" s="1">
        <v>35672</v>
      </c>
      <c r="E383" t="s">
        <v>5195</v>
      </c>
      <c r="F383" t="s">
        <v>365</v>
      </c>
      <c r="G383" t="s">
        <v>5196</v>
      </c>
      <c r="H383" t="s">
        <v>297</v>
      </c>
      <c r="I383" t="s">
        <v>5197</v>
      </c>
      <c r="J383" t="s">
        <v>5198</v>
      </c>
      <c r="K383" s="33" t="str">
        <f>Table_vitimas[[#This Row],[nome]] &amp; " (NIC " &amp;Table_vitimas[[#This Row],[NIC]] &amp;")"</f>
        <v>DAVID DANIEL DA SILVA (NIC 113251)</v>
      </c>
    </row>
    <row r="384" spans="1:11" x14ac:dyDescent="0.25">
      <c r="A384">
        <v>1773</v>
      </c>
      <c r="B384">
        <v>421</v>
      </c>
      <c r="C384" t="s">
        <v>5201</v>
      </c>
      <c r="D384" s="1">
        <v>26234</v>
      </c>
      <c r="E384" t="s">
        <v>5202</v>
      </c>
      <c r="F384" t="s">
        <v>365</v>
      </c>
      <c r="G384" t="s">
        <v>5203</v>
      </c>
      <c r="H384" t="s">
        <v>297</v>
      </c>
      <c r="I384" t="s">
        <v>5204</v>
      </c>
      <c r="J384" t="s">
        <v>5205</v>
      </c>
      <c r="K384" s="33" t="str">
        <f>Table_vitimas[[#This Row],[nome]] &amp; " (NIC " &amp;Table_vitimas[[#This Row],[NIC]] &amp;")"</f>
        <v>FERNANDO SOUSA DE ALMEIDA (NIC 101113)</v>
      </c>
    </row>
    <row r="385" spans="1:11" x14ac:dyDescent="0.25">
      <c r="A385">
        <v>1780</v>
      </c>
      <c r="B385">
        <v>424</v>
      </c>
      <c r="C385" t="s">
        <v>5252</v>
      </c>
      <c r="D385" s="1">
        <v>36978</v>
      </c>
      <c r="E385" t="s">
        <v>5253</v>
      </c>
      <c r="F385" t="s">
        <v>365</v>
      </c>
      <c r="G385" t="s">
        <v>5254</v>
      </c>
      <c r="H385" t="s">
        <v>297</v>
      </c>
      <c r="I385" t="s">
        <v>5255</v>
      </c>
      <c r="J385" t="s">
        <v>5256</v>
      </c>
      <c r="K385" s="33" t="str">
        <f>Table_vitimas[[#This Row],[nome]] &amp; " (NIC " &amp;Table_vitimas[[#This Row],[NIC]] &amp;")"</f>
        <v>RAFAEL EUGENIO DA SILVA (NIC 112832)</v>
      </c>
    </row>
    <row r="386" spans="1:11" x14ac:dyDescent="0.25">
      <c r="A386">
        <v>1782</v>
      </c>
      <c r="B386">
        <v>425</v>
      </c>
      <c r="C386" t="s">
        <v>5259</v>
      </c>
      <c r="D386" s="1">
        <v>33057</v>
      </c>
      <c r="E386" t="s">
        <v>5260</v>
      </c>
      <c r="F386" t="s">
        <v>365</v>
      </c>
      <c r="G386" t="s">
        <v>5261</v>
      </c>
      <c r="H386" t="s">
        <v>297</v>
      </c>
      <c r="I386" t="s">
        <v>5262</v>
      </c>
      <c r="J386" t="s">
        <v>5263</v>
      </c>
      <c r="K386" s="33" t="str">
        <f>Table_vitimas[[#This Row],[nome]] &amp; " (NIC " &amp;Table_vitimas[[#This Row],[NIC]] &amp;")"</f>
        <v>RENATO SEVERINO DOMINGOS (NIC 113811)</v>
      </c>
    </row>
    <row r="387" spans="1:11" x14ac:dyDescent="0.25">
      <c r="A387">
        <v>1784</v>
      </c>
      <c r="B387">
        <v>427</v>
      </c>
      <c r="C387" t="s">
        <v>5285</v>
      </c>
      <c r="D387" s="1">
        <v>36964</v>
      </c>
      <c r="E387" t="s">
        <v>5286</v>
      </c>
      <c r="F387" t="s">
        <v>365</v>
      </c>
      <c r="G387" t="s">
        <v>5448</v>
      </c>
      <c r="H387" t="s">
        <v>297</v>
      </c>
      <c r="I387" t="s">
        <v>5449</v>
      </c>
      <c r="J387" t="s">
        <v>5450</v>
      </c>
      <c r="K387" s="33" t="str">
        <f>Table_vitimas[[#This Row],[nome]] &amp; " (NIC " &amp;Table_vitimas[[#This Row],[NIC]] &amp;")"</f>
        <v>LUIZ HENRIQUE MELO DA SILVA (NIC 113794)</v>
      </c>
    </row>
    <row r="388" spans="1:11" x14ac:dyDescent="0.25">
      <c r="A388">
        <v>1795</v>
      </c>
      <c r="B388">
        <v>438</v>
      </c>
      <c r="C388" t="s">
        <v>5405</v>
      </c>
      <c r="D388" s="1">
        <v>23219</v>
      </c>
      <c r="E388" t="s">
        <v>5406</v>
      </c>
      <c r="F388" t="s">
        <v>365</v>
      </c>
      <c r="G388" t="s">
        <v>5407</v>
      </c>
      <c r="H388" t="s">
        <v>297</v>
      </c>
      <c r="I388" t="s">
        <v>5408</v>
      </c>
      <c r="J388" t="s">
        <v>5409</v>
      </c>
      <c r="K388" s="33" t="str">
        <f>Table_vitimas[[#This Row],[nome]] &amp; " (NIC " &amp;Table_vitimas[[#This Row],[NIC]] &amp;")"</f>
        <v>GENIVAL SALUSTINO SILVA (NIC 113796)</v>
      </c>
    </row>
    <row r="389" spans="1:11" x14ac:dyDescent="0.25">
      <c r="A389">
        <v>1797</v>
      </c>
      <c r="B389">
        <v>441</v>
      </c>
      <c r="C389" t="s">
        <v>5426</v>
      </c>
      <c r="D389" s="1">
        <v>31169</v>
      </c>
      <c r="E389" t="s">
        <v>5427</v>
      </c>
      <c r="F389" t="s">
        <v>365</v>
      </c>
      <c r="G389" t="s">
        <v>5428</v>
      </c>
      <c r="H389" t="s">
        <v>297</v>
      </c>
      <c r="I389" t="s">
        <v>6163</v>
      </c>
      <c r="J389" t="s">
        <v>5429</v>
      </c>
      <c r="K389" s="33" t="str">
        <f>Table_vitimas[[#This Row],[nome]] &amp; " (NIC " &amp;Table_vitimas[[#This Row],[NIC]] &amp;")"</f>
        <v>ADRIANO SANTOS DA SILVA (NIC 113800)</v>
      </c>
    </row>
    <row r="390" spans="1:11" x14ac:dyDescent="0.25">
      <c r="A390">
        <v>1800</v>
      </c>
      <c r="B390">
        <v>444</v>
      </c>
      <c r="C390" t="s">
        <v>5461</v>
      </c>
      <c r="D390" s="1">
        <v>33215</v>
      </c>
      <c r="E390" t="s">
        <v>5462</v>
      </c>
      <c r="F390" t="s">
        <v>365</v>
      </c>
      <c r="G390" t="s">
        <v>5463</v>
      </c>
      <c r="H390" t="s">
        <v>297</v>
      </c>
      <c r="I390" t="s">
        <v>5464</v>
      </c>
      <c r="J390" t="s">
        <v>5465</v>
      </c>
      <c r="K390" s="33" t="str">
        <f>Table_vitimas[[#This Row],[nome]] &amp; " (NIC " &amp;Table_vitimas[[#This Row],[NIC]] &amp;")"</f>
        <v>LUIZ HENRIQUE DA SILVA (NIC 113805)</v>
      </c>
    </row>
    <row r="391" spans="1:11" x14ac:dyDescent="0.25">
      <c r="A391">
        <v>1802</v>
      </c>
      <c r="B391">
        <v>446</v>
      </c>
      <c r="C391" t="s">
        <v>5523</v>
      </c>
      <c r="D391" s="1">
        <v>28521</v>
      </c>
      <c r="E391" t="s">
        <v>5524</v>
      </c>
      <c r="F391" t="s">
        <v>365</v>
      </c>
      <c r="G391" t="s">
        <v>5525</v>
      </c>
      <c r="H391" t="s">
        <v>297</v>
      </c>
      <c r="I391" t="s">
        <v>5526</v>
      </c>
      <c r="J391" t="s">
        <v>5527</v>
      </c>
      <c r="K391" s="33" t="str">
        <f>Table_vitimas[[#This Row],[nome]] &amp; " (NIC " &amp;Table_vitimas[[#This Row],[NIC]] &amp;")"</f>
        <v>ROBERTO ANTONIO DA SILVA (NIC 113849)</v>
      </c>
    </row>
    <row r="392" spans="1:11" x14ac:dyDescent="0.25">
      <c r="A392">
        <v>1806</v>
      </c>
      <c r="B392">
        <v>450</v>
      </c>
      <c r="C392" t="s">
        <v>5528</v>
      </c>
      <c r="D392" s="1">
        <v>27744</v>
      </c>
      <c r="E392" t="s">
        <v>5529</v>
      </c>
      <c r="F392" t="s">
        <v>365</v>
      </c>
      <c r="G392" t="s">
        <v>5530</v>
      </c>
      <c r="H392" t="s">
        <v>297</v>
      </c>
      <c r="I392" t="s">
        <v>5531</v>
      </c>
      <c r="J392" t="s">
        <v>5532</v>
      </c>
      <c r="K392" s="33" t="str">
        <f>Table_vitimas[[#This Row],[nome]] &amp; " (NIC " &amp;Table_vitimas[[#This Row],[NIC]] &amp;")"</f>
        <v>FABIO ROGERIO DE HOLANDA CAVALCANTI (NIC 113842)</v>
      </c>
    </row>
    <row r="393" spans="1:11" x14ac:dyDescent="0.25">
      <c r="A393">
        <v>1807</v>
      </c>
      <c r="B393">
        <v>452</v>
      </c>
      <c r="C393" t="s">
        <v>5533</v>
      </c>
      <c r="D393" s="1">
        <v>34634</v>
      </c>
      <c r="E393" t="s">
        <v>5534</v>
      </c>
      <c r="F393" t="s">
        <v>365</v>
      </c>
      <c r="G393" t="s">
        <v>5535</v>
      </c>
      <c r="H393" t="s">
        <v>297</v>
      </c>
      <c r="I393" t="s">
        <v>5536</v>
      </c>
      <c r="J393" t="s">
        <v>5537</v>
      </c>
      <c r="K393" s="33" t="str">
        <f>Table_vitimas[[#This Row],[nome]] &amp; " (NIC " &amp;Table_vitimas[[#This Row],[NIC]] &amp;")"</f>
        <v>PAULO SERGIO DA SILVA NEVES (NIC 113839)</v>
      </c>
    </row>
    <row r="394" spans="1:11" x14ac:dyDescent="0.25">
      <c r="A394">
        <v>1812</v>
      </c>
      <c r="B394">
        <v>457</v>
      </c>
      <c r="C394" t="s">
        <v>5572</v>
      </c>
      <c r="D394" s="1">
        <v>27231</v>
      </c>
      <c r="E394" t="s">
        <v>5573</v>
      </c>
      <c r="F394" t="s">
        <v>365</v>
      </c>
      <c r="G394" t="s">
        <v>5574</v>
      </c>
      <c r="H394" t="s">
        <v>297</v>
      </c>
      <c r="I394" t="s">
        <v>5575</v>
      </c>
      <c r="J394" t="s">
        <v>5576</v>
      </c>
      <c r="K394" s="33" t="str">
        <f>Table_vitimas[[#This Row],[nome]] &amp; " (NIC " &amp;Table_vitimas[[#This Row],[NIC]] &amp;")"</f>
        <v>JOSÉ DANIEL BARRETO (NIC 113835)</v>
      </c>
    </row>
    <row r="395" spans="1:11" x14ac:dyDescent="0.25">
      <c r="A395">
        <v>1813</v>
      </c>
      <c r="B395">
        <v>458</v>
      </c>
      <c r="C395" t="s">
        <v>5584</v>
      </c>
      <c r="D395" s="1">
        <v>32733</v>
      </c>
      <c r="E395" t="s">
        <v>5585</v>
      </c>
      <c r="F395" t="s">
        <v>365</v>
      </c>
      <c r="G395" t="s">
        <v>5586</v>
      </c>
      <c r="H395" t="s">
        <v>297</v>
      </c>
      <c r="I395" t="s">
        <v>5587</v>
      </c>
      <c r="J395" t="s">
        <v>5588</v>
      </c>
      <c r="K395" s="33" t="str">
        <f>Table_vitimas[[#This Row],[nome]] &amp; " (NIC " &amp;Table_vitimas[[#This Row],[NIC]] &amp;")"</f>
        <v>MOISÉS EVANGELISTA XAVIER (NIC 113836)</v>
      </c>
    </row>
    <row r="396" spans="1:11" x14ac:dyDescent="0.25">
      <c r="A396">
        <v>1816</v>
      </c>
      <c r="B396">
        <v>459</v>
      </c>
      <c r="C396" t="s">
        <v>5606</v>
      </c>
      <c r="D396" s="1">
        <v>37158</v>
      </c>
      <c r="E396" t="s">
        <v>5607</v>
      </c>
      <c r="F396" t="s">
        <v>365</v>
      </c>
      <c r="G396" t="s">
        <v>5608</v>
      </c>
      <c r="H396" t="s">
        <v>297</v>
      </c>
      <c r="I396" t="s">
        <v>5609</v>
      </c>
      <c r="J396" t="s">
        <v>5610</v>
      </c>
      <c r="K396" s="33" t="str">
        <f>Table_vitimas[[#This Row],[nome]] &amp; " (NIC " &amp;Table_vitimas[[#This Row],[NIC]] &amp;")"</f>
        <v>FLAVIO PAULINO DA SILVA (NIC 113832)</v>
      </c>
    </row>
    <row r="397" spans="1:11" x14ac:dyDescent="0.25">
      <c r="A397">
        <v>1826</v>
      </c>
      <c r="B397">
        <v>468</v>
      </c>
      <c r="C397" t="s">
        <v>5698</v>
      </c>
      <c r="D397" s="1">
        <v>30604</v>
      </c>
      <c r="E397" t="s">
        <v>5699</v>
      </c>
      <c r="F397" t="s">
        <v>365</v>
      </c>
      <c r="G397" t="s">
        <v>5700</v>
      </c>
      <c r="H397" t="s">
        <v>297</v>
      </c>
      <c r="I397" t="s">
        <v>5701</v>
      </c>
      <c r="J397" t="s">
        <v>5702</v>
      </c>
      <c r="K397" s="33" t="str">
        <f>Table_vitimas[[#This Row],[nome]] &amp; " (NIC " &amp;Table_vitimas[[#This Row],[NIC]] &amp;")"</f>
        <v>RICARDO AUGUSTO DA SILVA DE CASTRO (NIC 114074)</v>
      </c>
    </row>
    <row r="398" spans="1:11" x14ac:dyDescent="0.25">
      <c r="A398">
        <v>1829</v>
      </c>
      <c r="B398">
        <v>471</v>
      </c>
      <c r="C398" t="s">
        <v>5731</v>
      </c>
      <c r="D398" s="1">
        <v>35969</v>
      </c>
      <c r="E398" t="s">
        <v>5732</v>
      </c>
      <c r="F398" t="s">
        <v>365</v>
      </c>
      <c r="G398" t="s">
        <v>5733</v>
      </c>
      <c r="H398" t="s">
        <v>297</v>
      </c>
      <c r="I398" t="s">
        <v>5734</v>
      </c>
      <c r="J398" t="s">
        <v>5735</v>
      </c>
      <c r="K398" s="33" t="str">
        <f>Table_vitimas[[#This Row],[nome]] &amp; " (NIC " &amp;Table_vitimas[[#This Row],[NIC]] &amp;")"</f>
        <v>VINICIUS MATHEUS DA SILVA SOUZA (NIC 114073)</v>
      </c>
    </row>
    <row r="399" spans="1:11" x14ac:dyDescent="0.25">
      <c r="A399">
        <v>1831</v>
      </c>
      <c r="B399">
        <v>473</v>
      </c>
      <c r="C399" t="s">
        <v>5759</v>
      </c>
      <c r="D399" s="1">
        <v>34216</v>
      </c>
      <c r="E399" t="s">
        <v>5760</v>
      </c>
      <c r="F399" t="s">
        <v>365</v>
      </c>
      <c r="G399" t="s">
        <v>5761</v>
      </c>
      <c r="H399" t="s">
        <v>297</v>
      </c>
      <c r="I399" t="s">
        <v>5762</v>
      </c>
      <c r="J399" t="s">
        <v>5763</v>
      </c>
      <c r="K399" s="33" t="str">
        <f>Table_vitimas[[#This Row],[nome]] &amp; " (NIC " &amp;Table_vitimas[[#This Row],[NIC]] &amp;")"</f>
        <v>ISAMAX JOSE DA SILVA ROCHA (NIC 111572)</v>
      </c>
    </row>
    <row r="400" spans="1:11" x14ac:dyDescent="0.25">
      <c r="A400">
        <v>1832</v>
      </c>
      <c r="B400">
        <v>474</v>
      </c>
      <c r="C400" t="s">
        <v>5768</v>
      </c>
      <c r="D400" s="1">
        <v>36854</v>
      </c>
      <c r="E400" t="s">
        <v>5769</v>
      </c>
      <c r="F400" t="s">
        <v>365</v>
      </c>
      <c r="G400" t="s">
        <v>5770</v>
      </c>
      <c r="H400" t="s">
        <v>297</v>
      </c>
      <c r="I400" t="s">
        <v>5771</v>
      </c>
      <c r="J400" t="s">
        <v>5772</v>
      </c>
      <c r="K400" s="33" t="str">
        <f>Table_vitimas[[#This Row],[nome]] &amp; " (NIC " &amp;Table_vitimas[[#This Row],[NIC]] &amp;")"</f>
        <v>JOÃO VITOR FERREIRA (NIC 114076)</v>
      </c>
    </row>
    <row r="401" spans="1:11" x14ac:dyDescent="0.25">
      <c r="A401">
        <v>1835</v>
      </c>
      <c r="B401">
        <v>476</v>
      </c>
      <c r="C401" t="s">
        <v>5802</v>
      </c>
      <c r="D401" s="1">
        <v>36062</v>
      </c>
      <c r="E401" t="s">
        <v>5803</v>
      </c>
      <c r="F401" t="s">
        <v>365</v>
      </c>
      <c r="G401" t="s">
        <v>5804</v>
      </c>
      <c r="H401" t="s">
        <v>297</v>
      </c>
      <c r="I401" t="s">
        <v>5805</v>
      </c>
      <c r="J401" t="s">
        <v>5806</v>
      </c>
      <c r="K401" s="33" t="str">
        <f>Table_vitimas[[#This Row],[nome]] &amp; " (NIC " &amp;Table_vitimas[[#This Row],[NIC]] &amp;")"</f>
        <v>EDNALDO DINIZ DE OLIVEIRA JUNIOR (NIC 111566)</v>
      </c>
    </row>
    <row r="402" spans="1:11" x14ac:dyDescent="0.25">
      <c r="A402">
        <v>1841</v>
      </c>
      <c r="B402">
        <v>482</v>
      </c>
      <c r="C402" t="s">
        <v>5879</v>
      </c>
      <c r="D402" s="1">
        <v>30143</v>
      </c>
      <c r="E402" t="s">
        <v>5880</v>
      </c>
      <c r="F402" t="s">
        <v>365</v>
      </c>
      <c r="G402" t="s">
        <v>5881</v>
      </c>
      <c r="H402" t="s">
        <v>297</v>
      </c>
      <c r="I402" t="s">
        <v>5882</v>
      </c>
      <c r="J402" t="s">
        <v>5883</v>
      </c>
      <c r="K402" s="33" t="str">
        <f>Table_vitimas[[#This Row],[nome]] &amp; " (NIC " &amp;Table_vitimas[[#This Row],[NIC]] &amp;")"</f>
        <v>ISAAC ANTONIO DOMINGOS (NIC 111568)</v>
      </c>
    </row>
    <row r="403" spans="1:11" x14ac:dyDescent="0.25">
      <c r="A403">
        <v>1843</v>
      </c>
      <c r="B403">
        <v>484</v>
      </c>
      <c r="C403" t="s">
        <v>5905</v>
      </c>
      <c r="D403" s="1">
        <v>28324</v>
      </c>
      <c r="E403" t="s">
        <v>5906</v>
      </c>
      <c r="F403" t="s">
        <v>365</v>
      </c>
      <c r="G403" t="s">
        <v>5907</v>
      </c>
      <c r="H403" t="s">
        <v>297</v>
      </c>
      <c r="I403" t="s">
        <v>5908</v>
      </c>
      <c r="J403" t="s">
        <v>5909</v>
      </c>
      <c r="K403" s="33" t="str">
        <f>Table_vitimas[[#This Row],[nome]] &amp; " (NIC " &amp;Table_vitimas[[#This Row],[NIC]] &amp;")"</f>
        <v>MARCONE BARBOSA DA SILVA (NIC 113806)</v>
      </c>
    </row>
    <row r="404" spans="1:11" x14ac:dyDescent="0.25">
      <c r="A404">
        <v>1844</v>
      </c>
      <c r="B404">
        <v>485</v>
      </c>
      <c r="C404" t="s">
        <v>5910</v>
      </c>
      <c r="D404" s="1">
        <v>33780</v>
      </c>
      <c r="E404" t="s">
        <v>5911</v>
      </c>
      <c r="F404" t="s">
        <v>365</v>
      </c>
      <c r="G404" t="s">
        <v>5912</v>
      </c>
      <c r="H404" t="s">
        <v>297</v>
      </c>
      <c r="I404" t="s">
        <v>5913</v>
      </c>
      <c r="J404" t="s">
        <v>5914</v>
      </c>
      <c r="K404" s="33" t="str">
        <f>Table_vitimas[[#This Row],[nome]] &amp; " (NIC " &amp;Table_vitimas[[#This Row],[NIC]] &amp;")"</f>
        <v>EVERSON FRANCISCO SILVA DE ALMEIDA (NIC 114087)</v>
      </c>
    </row>
    <row r="405" spans="1:11" x14ac:dyDescent="0.25">
      <c r="A405">
        <v>1852</v>
      </c>
      <c r="B405">
        <v>491</v>
      </c>
      <c r="C405" t="s">
        <v>5989</v>
      </c>
      <c r="D405" s="1">
        <v>23896</v>
      </c>
      <c r="E405" t="s">
        <v>5990</v>
      </c>
      <c r="F405" t="s">
        <v>365</v>
      </c>
      <c r="G405" t="s">
        <v>5991</v>
      </c>
      <c r="H405" t="s">
        <v>297</v>
      </c>
      <c r="I405" t="s">
        <v>5992</v>
      </c>
      <c r="J405" t="s">
        <v>5993</v>
      </c>
      <c r="K405" s="33" t="str">
        <f>Table_vitimas[[#This Row],[nome]] &amp; " (NIC " &amp;Table_vitimas[[#This Row],[NIC]] &amp;")"</f>
        <v>MOISES PEREIRA NASCIMENTO (NIC 114094)</v>
      </c>
    </row>
    <row r="406" spans="1:11" x14ac:dyDescent="0.25">
      <c r="A406">
        <v>1851</v>
      </c>
      <c r="B406">
        <v>492</v>
      </c>
      <c r="C406" t="s">
        <v>5994</v>
      </c>
      <c r="D406" s="1">
        <v>41185</v>
      </c>
      <c r="E406" t="s">
        <v>5995</v>
      </c>
      <c r="F406" t="s">
        <v>365</v>
      </c>
      <c r="G406" t="s">
        <v>5996</v>
      </c>
      <c r="H406" t="s">
        <v>297</v>
      </c>
      <c r="I406" t="s">
        <v>5997</v>
      </c>
      <c r="J406" t="s">
        <v>5998</v>
      </c>
      <c r="K406" s="33" t="str">
        <f>Table_vitimas[[#This Row],[nome]] &amp; " (NIC " &amp;Table_vitimas[[#This Row],[NIC]] &amp;")"</f>
        <v>ITALO LUAN RIBEIRO ALVES (NIC 114097)</v>
      </c>
    </row>
    <row r="407" spans="1:11" x14ac:dyDescent="0.25">
      <c r="A407">
        <v>1856</v>
      </c>
      <c r="B407">
        <v>498</v>
      </c>
      <c r="C407" t="s">
        <v>6060</v>
      </c>
      <c r="D407" s="1">
        <v>35323</v>
      </c>
      <c r="E407" t="s">
        <v>6061</v>
      </c>
      <c r="F407" t="s">
        <v>365</v>
      </c>
      <c r="G407" t="s">
        <v>6062</v>
      </c>
      <c r="H407" t="s">
        <v>297</v>
      </c>
      <c r="I407" t="s">
        <v>6063</v>
      </c>
      <c r="J407" t="s">
        <v>6064</v>
      </c>
      <c r="K407" s="33" t="str">
        <f>Table_vitimas[[#This Row],[nome]] &amp; " (NIC " &amp;Table_vitimas[[#This Row],[NIC]] &amp;")"</f>
        <v>Lean Cavalcanti Resende da Silva (NIC 114103)</v>
      </c>
    </row>
    <row r="408" spans="1:11" x14ac:dyDescent="0.25">
      <c r="A408">
        <v>1857</v>
      </c>
      <c r="B408">
        <v>499</v>
      </c>
      <c r="C408" t="s">
        <v>6073</v>
      </c>
      <c r="D408" s="1">
        <v>21455</v>
      </c>
      <c r="E408" t="s">
        <v>6074</v>
      </c>
      <c r="F408" t="s">
        <v>365</v>
      </c>
      <c r="G408" t="s">
        <v>6075</v>
      </c>
      <c r="H408" t="s">
        <v>297</v>
      </c>
      <c r="I408" t="s">
        <v>6076</v>
      </c>
      <c r="J408" t="s">
        <v>6077</v>
      </c>
      <c r="K408" s="33" t="str">
        <f>Table_vitimas[[#This Row],[nome]] &amp; " (NIC " &amp;Table_vitimas[[#This Row],[NIC]] &amp;")"</f>
        <v>JEHOVAH CLAUDINO RODRIGUES (NIC 114099)</v>
      </c>
    </row>
    <row r="409" spans="1:11" x14ac:dyDescent="0.25">
      <c r="A409">
        <v>1858</v>
      </c>
      <c r="B409">
        <v>500</v>
      </c>
      <c r="C409" t="s">
        <v>6100</v>
      </c>
      <c r="D409" s="1">
        <v>33339</v>
      </c>
      <c r="E409" t="s">
        <v>6101</v>
      </c>
      <c r="F409" t="s">
        <v>365</v>
      </c>
      <c r="G409" t="s">
        <v>6105</v>
      </c>
      <c r="H409" t="s">
        <v>297</v>
      </c>
      <c r="I409" t="s">
        <v>6102</v>
      </c>
      <c r="J409" t="s">
        <v>6106</v>
      </c>
      <c r="K409" s="33" t="str">
        <f>Table_vitimas[[#This Row],[nome]] &amp; " (NIC " &amp;Table_vitimas[[#This Row],[NIC]] &amp;")"</f>
        <v>WELLINGTON FIRMINO TEIXEIRA (NIC 114104)</v>
      </c>
    </row>
    <row r="410" spans="1:11" x14ac:dyDescent="0.25">
      <c r="A410">
        <v>1860</v>
      </c>
      <c r="B410">
        <v>501</v>
      </c>
      <c r="C410" t="s">
        <v>6115</v>
      </c>
      <c r="D410" s="1">
        <v>29707</v>
      </c>
      <c r="E410" t="s">
        <v>6116</v>
      </c>
      <c r="F410" t="s">
        <v>365</v>
      </c>
      <c r="G410" t="s">
        <v>6117</v>
      </c>
      <c r="H410" t="s">
        <v>297</v>
      </c>
      <c r="I410" t="s">
        <v>6118</v>
      </c>
      <c r="J410" t="s">
        <v>6119</v>
      </c>
      <c r="K410" s="33" t="str">
        <f>Table_vitimas[[#This Row],[nome]] &amp; " (NIC " &amp;Table_vitimas[[#This Row],[NIC]] &amp;")"</f>
        <v>LUCIO CAHU TORRES (NIC 113017)</v>
      </c>
    </row>
    <row r="411" spans="1:11" x14ac:dyDescent="0.25">
      <c r="A411">
        <v>1864</v>
      </c>
      <c r="B411">
        <v>505</v>
      </c>
      <c r="C411" t="s">
        <v>6173</v>
      </c>
      <c r="D411" s="1">
        <v>35828</v>
      </c>
      <c r="E411" t="s">
        <v>6174</v>
      </c>
      <c r="F411" t="s">
        <v>365</v>
      </c>
      <c r="G411" t="s">
        <v>6175</v>
      </c>
      <c r="H411" t="s">
        <v>297</v>
      </c>
      <c r="I411" t="s">
        <v>6176</v>
      </c>
      <c r="J411" t="s">
        <v>6177</v>
      </c>
      <c r="K411" s="33" t="str">
        <f>Table_vitimas[[#This Row],[nome]] &amp; " (NIC " &amp;Table_vitimas[[#This Row],[NIC]] &amp;")"</f>
        <v>FELIPE LUIZ DA SILVA (NIC 114100)</v>
      </c>
    </row>
    <row r="412" spans="1:11" x14ac:dyDescent="0.25">
      <c r="A412">
        <v>1868</v>
      </c>
      <c r="B412">
        <v>508</v>
      </c>
      <c r="C412" t="s">
        <v>6212</v>
      </c>
      <c r="D412" s="1">
        <v>32153</v>
      </c>
      <c r="E412" t="s">
        <v>6213</v>
      </c>
      <c r="F412" t="s">
        <v>365</v>
      </c>
      <c r="G412" t="s">
        <v>6214</v>
      </c>
      <c r="H412" t="s">
        <v>297</v>
      </c>
      <c r="I412" t="s">
        <v>6215</v>
      </c>
      <c r="J412" t="s">
        <v>6216</v>
      </c>
      <c r="K412" s="33" t="str">
        <f>Table_vitimas[[#This Row],[nome]] &amp; " (NIC " &amp;Table_vitimas[[#This Row],[NIC]] &amp;")"</f>
        <v>Christhofer da Silva Justino de Barros (NIC 114108)</v>
      </c>
    </row>
    <row r="413" spans="1:11" x14ac:dyDescent="0.25">
      <c r="A413">
        <v>1869</v>
      </c>
      <c r="B413">
        <v>509</v>
      </c>
      <c r="C413" t="s">
        <v>6220</v>
      </c>
      <c r="D413" s="1">
        <v>31806</v>
      </c>
      <c r="E413" t="s">
        <v>6221</v>
      </c>
      <c r="F413" t="s">
        <v>365</v>
      </c>
      <c r="G413" t="s">
        <v>6222</v>
      </c>
      <c r="H413" t="s">
        <v>297</v>
      </c>
      <c r="I413" t="s">
        <v>6223</v>
      </c>
      <c r="J413" t="s">
        <v>6224</v>
      </c>
      <c r="K413" s="33" t="str">
        <f>Table_vitimas[[#This Row],[nome]] &amp; " (NIC " &amp;Table_vitimas[[#This Row],[NIC]] &amp;")"</f>
        <v>ELYSON CAVALCANTI DE MELLO PONTES (NIC 114107)</v>
      </c>
    </row>
    <row r="414" spans="1:11" x14ac:dyDescent="0.25">
      <c r="A414">
        <v>1874</v>
      </c>
      <c r="B414">
        <v>512</v>
      </c>
      <c r="C414" t="s">
        <v>6264</v>
      </c>
      <c r="D414" s="1">
        <v>36381</v>
      </c>
      <c r="E414" t="s">
        <v>6265</v>
      </c>
      <c r="F414" t="s">
        <v>365</v>
      </c>
      <c r="G414" t="s">
        <v>6266</v>
      </c>
      <c r="H414" t="s">
        <v>297</v>
      </c>
      <c r="I414" t="s">
        <v>6267</v>
      </c>
      <c r="J414" t="s">
        <v>6268</v>
      </c>
      <c r="K414" s="33" t="str">
        <f>Table_vitimas[[#This Row],[nome]] &amp; " (NIC " &amp;Table_vitimas[[#This Row],[NIC]] &amp;")"</f>
        <v>LUIS ANISIO DA SILVA (NIC 114110)</v>
      </c>
    </row>
    <row r="415" spans="1:11" x14ac:dyDescent="0.25">
      <c r="A415">
        <v>1875</v>
      </c>
      <c r="B415">
        <v>513</v>
      </c>
      <c r="C415" t="s">
        <v>6294</v>
      </c>
      <c r="D415" s="1">
        <v>34937</v>
      </c>
      <c r="E415" t="s">
        <v>6295</v>
      </c>
      <c r="F415" t="s">
        <v>365</v>
      </c>
      <c r="G415" t="s">
        <v>6296</v>
      </c>
      <c r="H415" t="s">
        <v>297</v>
      </c>
      <c r="I415" t="s">
        <v>6297</v>
      </c>
      <c r="J415" t="s">
        <v>6298</v>
      </c>
      <c r="K415" s="33" t="str">
        <f>Table_vitimas[[#This Row],[nome]] &amp; " (NIC " &amp;Table_vitimas[[#This Row],[NIC]] &amp;")"</f>
        <v>MARLON RAMOS DA SILVA (NIC 114121)</v>
      </c>
    </row>
    <row r="416" spans="1:11" x14ac:dyDescent="0.25">
      <c r="A416">
        <v>1878</v>
      </c>
      <c r="B416">
        <v>515</v>
      </c>
      <c r="C416" t="s">
        <v>6325</v>
      </c>
      <c r="D416" s="1">
        <v>32548</v>
      </c>
      <c r="E416" t="s">
        <v>6326</v>
      </c>
      <c r="F416" t="s">
        <v>365</v>
      </c>
      <c r="G416" t="s">
        <v>6327</v>
      </c>
      <c r="H416" t="s">
        <v>297</v>
      </c>
      <c r="I416" t="s">
        <v>6328</v>
      </c>
      <c r="J416" t="s">
        <v>6329</v>
      </c>
      <c r="K416" s="33" t="str">
        <f>Table_vitimas[[#This Row],[nome]] &amp; " (NIC " &amp;Table_vitimas[[#This Row],[NIC]] &amp;")"</f>
        <v>EDSON SOARES DA SILVA (NIC 114122)</v>
      </c>
    </row>
    <row r="417" spans="1:11" x14ac:dyDescent="0.25">
      <c r="A417">
        <v>1879</v>
      </c>
      <c r="B417">
        <v>518</v>
      </c>
      <c r="C417" t="s">
        <v>6353</v>
      </c>
      <c r="D417" s="1">
        <v>30344</v>
      </c>
      <c r="E417" t="s">
        <v>6354</v>
      </c>
      <c r="F417" t="s">
        <v>365</v>
      </c>
      <c r="G417" t="s">
        <v>6355</v>
      </c>
      <c r="H417" t="s">
        <v>297</v>
      </c>
      <c r="I417" t="s">
        <v>6356</v>
      </c>
      <c r="J417" t="s">
        <v>6357</v>
      </c>
      <c r="K417" s="33" t="str">
        <f>Table_vitimas[[#This Row],[nome]] &amp; " (NIC " &amp;Table_vitimas[[#This Row],[NIC]] &amp;")"</f>
        <v>JAMESSON RODRIGUES DE MENDONÇA (NIC 114127)</v>
      </c>
    </row>
    <row r="418" spans="1:11" x14ac:dyDescent="0.25">
      <c r="A418">
        <v>1882</v>
      </c>
      <c r="B418">
        <v>521</v>
      </c>
      <c r="C418" t="s">
        <v>6393</v>
      </c>
      <c r="D418" s="1">
        <v>26549</v>
      </c>
      <c r="E418" t="s">
        <v>6394</v>
      </c>
      <c r="F418" t="s">
        <v>365</v>
      </c>
      <c r="G418" t="s">
        <v>6395</v>
      </c>
      <c r="H418" t="s">
        <v>297</v>
      </c>
      <c r="I418" t="s">
        <v>6396</v>
      </c>
      <c r="J418" t="s">
        <v>6397</v>
      </c>
      <c r="K418" s="33" t="str">
        <f>Table_vitimas[[#This Row],[nome]] &amp; " (NIC " &amp;Table_vitimas[[#This Row],[NIC]] &amp;")"</f>
        <v>MARIVALDO CAVALCANTI DA SILVA (NIC 114118)</v>
      </c>
    </row>
    <row r="419" spans="1:11" x14ac:dyDescent="0.25">
      <c r="A419">
        <v>1883</v>
      </c>
      <c r="B419">
        <v>522</v>
      </c>
      <c r="C419" t="s">
        <v>6398</v>
      </c>
      <c r="D419" s="1">
        <v>28160</v>
      </c>
      <c r="E419" t="s">
        <v>6399</v>
      </c>
      <c r="F419" t="s">
        <v>365</v>
      </c>
      <c r="G419" t="s">
        <v>6400</v>
      </c>
      <c r="H419" t="s">
        <v>297</v>
      </c>
      <c r="I419" t="s">
        <v>6401</v>
      </c>
      <c r="J419" t="s">
        <v>6402</v>
      </c>
      <c r="K419" s="33" t="str">
        <f>Table_vitimas[[#This Row],[nome]] &amp; " (NIC " &amp;Table_vitimas[[#This Row],[NIC]] &amp;")"</f>
        <v>JOSÉ FERNANDES DO NASCIMENTO (NIC 114117)</v>
      </c>
    </row>
    <row r="420" spans="1:11" x14ac:dyDescent="0.25">
      <c r="A420">
        <v>1885</v>
      </c>
      <c r="B420">
        <v>523</v>
      </c>
      <c r="C420" t="s">
        <v>6421</v>
      </c>
      <c r="D420" s="1">
        <v>28352</v>
      </c>
      <c r="E420" t="s">
        <v>6422</v>
      </c>
      <c r="F420" t="s">
        <v>365</v>
      </c>
      <c r="G420" t="s">
        <v>6423</v>
      </c>
      <c r="H420" t="s">
        <v>297</v>
      </c>
      <c r="I420" t="s">
        <v>6424</v>
      </c>
      <c r="J420" t="s">
        <v>6425</v>
      </c>
      <c r="K420" s="33" t="str">
        <f>Table_vitimas[[#This Row],[nome]] &amp; " (NIC " &amp;Table_vitimas[[#This Row],[NIC]] &amp;")"</f>
        <v>CRISTIANO PESSOA DE FARIAS (NIC 114115)</v>
      </c>
    </row>
    <row r="421" spans="1:11" x14ac:dyDescent="0.25">
      <c r="A421">
        <v>1886</v>
      </c>
      <c r="B421">
        <v>524</v>
      </c>
      <c r="C421" t="s">
        <v>6438</v>
      </c>
      <c r="D421" s="1">
        <v>31632</v>
      </c>
      <c r="E421" t="s">
        <v>6439</v>
      </c>
      <c r="F421" t="s">
        <v>365</v>
      </c>
      <c r="G421" t="s">
        <v>6440</v>
      </c>
      <c r="H421" t="s">
        <v>297</v>
      </c>
      <c r="I421" t="s">
        <v>6441</v>
      </c>
      <c r="J421" t="s">
        <v>6442</v>
      </c>
      <c r="K421" s="33" t="str">
        <f>Table_vitimas[[#This Row],[nome]] &amp; " (NIC " &amp;Table_vitimas[[#This Row],[NIC]] &amp;")"</f>
        <v>EWERTON DOUGLAS DE SANTANA FALCÃO (NIC 114091)</v>
      </c>
    </row>
    <row r="422" spans="1:11" x14ac:dyDescent="0.25">
      <c r="A422">
        <v>1887</v>
      </c>
      <c r="B422">
        <v>525</v>
      </c>
      <c r="C422" t="s">
        <v>6509</v>
      </c>
      <c r="D422" s="1">
        <v>33228</v>
      </c>
      <c r="E422" t="s">
        <v>6510</v>
      </c>
      <c r="F422" t="s">
        <v>365</v>
      </c>
      <c r="G422" t="s">
        <v>6511</v>
      </c>
      <c r="H422" t="s">
        <v>297</v>
      </c>
      <c r="I422" t="s">
        <v>6512</v>
      </c>
      <c r="J422" t="s">
        <v>6513</v>
      </c>
      <c r="K422" s="33" t="str">
        <f>Table_vitimas[[#This Row],[nome]] &amp; " (NIC " &amp;Table_vitimas[[#This Row],[NIC]] &amp;")"</f>
        <v>JESSÉ JADSON CALADO DOS PRAZERES (NIC 114130)</v>
      </c>
    </row>
    <row r="423" spans="1:11" x14ac:dyDescent="0.25">
      <c r="A423">
        <v>1888</v>
      </c>
      <c r="B423">
        <v>526</v>
      </c>
      <c r="C423" t="s">
        <v>6457</v>
      </c>
      <c r="D423" s="1">
        <v>30811</v>
      </c>
      <c r="E423" t="s">
        <v>6458</v>
      </c>
      <c r="F423" t="s">
        <v>365</v>
      </c>
      <c r="G423" t="s">
        <v>6460</v>
      </c>
      <c r="H423" t="s">
        <v>297</v>
      </c>
      <c r="I423" t="s">
        <v>6459</v>
      </c>
      <c r="J423" t="s">
        <v>6461</v>
      </c>
      <c r="K423" s="33" t="str">
        <f>Table_vitimas[[#This Row],[nome]] &amp; " (NIC " &amp;Table_vitimas[[#This Row],[NIC]] &amp;")"</f>
        <v>VALMIR JOAQUIM VICENTE (NIC 114114)</v>
      </c>
    </row>
    <row r="424" spans="1:11" x14ac:dyDescent="0.25">
      <c r="A424">
        <v>1893</v>
      </c>
      <c r="B424">
        <v>530</v>
      </c>
      <c r="C424" t="s">
        <v>6529</v>
      </c>
      <c r="D424" s="1">
        <v>35646</v>
      </c>
      <c r="E424" t="s">
        <v>6530</v>
      </c>
      <c r="F424" t="s">
        <v>365</v>
      </c>
      <c r="G424" t="s">
        <v>6532</v>
      </c>
      <c r="H424" t="s">
        <v>297</v>
      </c>
      <c r="I424" t="s">
        <v>6531</v>
      </c>
      <c r="J424" t="s">
        <v>6533</v>
      </c>
      <c r="K424" s="33" t="str">
        <f>Table_vitimas[[#This Row],[nome]] &amp; " (NIC " &amp;Table_vitimas[[#This Row],[NIC]] &amp;")"</f>
        <v>TARCÍSIO DA SILVA MONTEIRO (NIC 114086)</v>
      </c>
    </row>
    <row r="425" spans="1:11" x14ac:dyDescent="0.25">
      <c r="A425">
        <v>1895</v>
      </c>
      <c r="B425">
        <v>531</v>
      </c>
      <c r="C425" t="s">
        <v>6551</v>
      </c>
      <c r="D425" s="1">
        <v>24465</v>
      </c>
      <c r="E425" t="s">
        <v>6552</v>
      </c>
      <c r="F425" t="s">
        <v>365</v>
      </c>
      <c r="G425" t="s">
        <v>6553</v>
      </c>
      <c r="H425" t="s">
        <v>297</v>
      </c>
      <c r="I425" t="s">
        <v>6554</v>
      </c>
      <c r="J425" t="s">
        <v>6555</v>
      </c>
      <c r="K425" s="33" t="str">
        <f>Table_vitimas[[#This Row],[nome]] &amp; " (NIC " &amp;Table_vitimas[[#This Row],[NIC]] &amp;")"</f>
        <v>EMANOEL JOSÉ DIAS (NIC 114496)</v>
      </c>
    </row>
    <row r="426" spans="1:11" x14ac:dyDescent="0.25">
      <c r="A426">
        <v>1896</v>
      </c>
      <c r="B426">
        <v>532</v>
      </c>
      <c r="C426" t="s">
        <v>6565</v>
      </c>
      <c r="D426" s="1">
        <v>36619</v>
      </c>
      <c r="E426" t="s">
        <v>6566</v>
      </c>
      <c r="F426" t="s">
        <v>365</v>
      </c>
      <c r="G426" t="s">
        <v>6567</v>
      </c>
      <c r="H426" t="s">
        <v>297</v>
      </c>
      <c r="I426" t="s">
        <v>6568</v>
      </c>
      <c r="J426" t="s">
        <v>6569</v>
      </c>
      <c r="K426" s="33" t="str">
        <f>Table_vitimas[[#This Row],[nome]] &amp; " (NIC " &amp;Table_vitimas[[#This Row],[NIC]] &amp;")"</f>
        <v>LUCAS BARBOSA DE FRANÇA (NIC 114493)</v>
      </c>
    </row>
    <row r="427" spans="1:11" x14ac:dyDescent="0.25">
      <c r="A427">
        <v>1899</v>
      </c>
      <c r="B427">
        <v>535</v>
      </c>
      <c r="C427" t="s">
        <v>6603</v>
      </c>
      <c r="D427" s="1">
        <v>36998</v>
      </c>
      <c r="E427" t="s">
        <v>6604</v>
      </c>
      <c r="F427" t="s">
        <v>365</v>
      </c>
      <c r="G427" t="s">
        <v>6600</v>
      </c>
      <c r="H427" t="s">
        <v>297</v>
      </c>
      <c r="I427" t="s">
        <v>6605</v>
      </c>
      <c r="J427" t="s">
        <v>6606</v>
      </c>
      <c r="K427" s="33" t="str">
        <f>Table_vitimas[[#This Row],[nome]] &amp; " (NIC " &amp;Table_vitimas[[#This Row],[NIC]] &amp;")"</f>
        <v>WILLANS JESUS CARDOSO DO NASCIMENTO (NIC 114497)</v>
      </c>
    </row>
    <row r="428" spans="1:11" x14ac:dyDescent="0.25">
      <c r="A428">
        <v>1902</v>
      </c>
      <c r="B428">
        <v>539</v>
      </c>
      <c r="C428" t="s">
        <v>6648</v>
      </c>
      <c r="D428" s="1">
        <v>35411</v>
      </c>
      <c r="E428" t="s">
        <v>6649</v>
      </c>
      <c r="F428" t="s">
        <v>365</v>
      </c>
      <c r="G428" t="s">
        <v>6650</v>
      </c>
      <c r="H428" t="s">
        <v>297</v>
      </c>
      <c r="I428" t="s">
        <v>6651</v>
      </c>
      <c r="J428" t="s">
        <v>6652</v>
      </c>
      <c r="K428" s="33" t="str">
        <f>Table_vitimas[[#This Row],[nome]] &amp; " (NIC " &amp;Table_vitimas[[#This Row],[NIC]] &amp;")"</f>
        <v>Arthur Vitor dos Santos (NIC 114498)</v>
      </c>
    </row>
    <row r="429" spans="1:11" x14ac:dyDescent="0.25">
      <c r="A429">
        <v>1903</v>
      </c>
      <c r="B429">
        <v>541</v>
      </c>
      <c r="C429" t="s">
        <v>6661</v>
      </c>
      <c r="D429" s="1">
        <v>37374</v>
      </c>
      <c r="E429" t="s">
        <v>6662</v>
      </c>
      <c r="F429" t="s">
        <v>365</v>
      </c>
      <c r="G429" t="s">
        <v>6663</v>
      </c>
      <c r="H429" t="s">
        <v>297</v>
      </c>
      <c r="I429" t="s">
        <v>6664</v>
      </c>
      <c r="J429" t="s">
        <v>6665</v>
      </c>
      <c r="K429" s="33" t="str">
        <f>Table_vitimas[[#This Row],[nome]] &amp; " (NIC " &amp;Table_vitimas[[#This Row],[NIC]] &amp;")"</f>
        <v>GABRIEL SOUZA DA SILVA (NIC 114500)</v>
      </c>
    </row>
    <row r="430" spans="1:11" x14ac:dyDescent="0.25">
      <c r="A430">
        <v>1911</v>
      </c>
      <c r="B430">
        <v>548</v>
      </c>
      <c r="C430" t="s">
        <v>6748</v>
      </c>
      <c r="D430" s="1">
        <v>27142</v>
      </c>
      <c r="E430" t="s">
        <v>3663</v>
      </c>
      <c r="F430" t="s">
        <v>365</v>
      </c>
      <c r="G430" t="s">
        <v>6749</v>
      </c>
      <c r="H430" t="s">
        <v>297</v>
      </c>
      <c r="I430" t="s">
        <v>6750</v>
      </c>
      <c r="J430" t="s">
        <v>6751</v>
      </c>
      <c r="K430" s="33" t="str">
        <f>Table_vitimas[[#This Row],[nome]] &amp; " (NIC " &amp;Table_vitimas[[#This Row],[NIC]] &amp;")"</f>
        <v>NATANAEL JOSÉ DE OLIVEIRA (NIC 114119)</v>
      </c>
    </row>
    <row r="431" spans="1:11" x14ac:dyDescent="0.25">
      <c r="A431">
        <v>1916</v>
      </c>
      <c r="B431">
        <v>554</v>
      </c>
      <c r="C431" t="s">
        <v>6799</v>
      </c>
      <c r="D431" s="1">
        <v>33152</v>
      </c>
      <c r="E431" t="s">
        <v>6800</v>
      </c>
      <c r="F431" t="s">
        <v>365</v>
      </c>
      <c r="G431" t="s">
        <v>6801</v>
      </c>
      <c r="H431" t="s">
        <v>297</v>
      </c>
      <c r="I431" t="s">
        <v>6802</v>
      </c>
      <c r="J431" t="s">
        <v>6803</v>
      </c>
      <c r="K431" s="33" t="str">
        <f>Table_vitimas[[#This Row],[nome]] &amp; " (NIC " &amp;Table_vitimas[[#This Row],[NIC]] &amp;")"</f>
        <v>RICARDO FRANCISCO DA SILVA (NIC 114116)</v>
      </c>
    </row>
    <row r="432" spans="1:11" x14ac:dyDescent="0.25">
      <c r="A432">
        <v>1917</v>
      </c>
      <c r="B432">
        <v>555</v>
      </c>
      <c r="C432" t="s">
        <v>6812</v>
      </c>
      <c r="D432" s="1">
        <v>37026</v>
      </c>
      <c r="E432" t="s">
        <v>6813</v>
      </c>
      <c r="F432" t="s">
        <v>365</v>
      </c>
      <c r="G432" t="s">
        <v>6814</v>
      </c>
      <c r="H432" t="s">
        <v>297</v>
      </c>
      <c r="I432" t="s">
        <v>6815</v>
      </c>
      <c r="J432" t="s">
        <v>6816</v>
      </c>
      <c r="K432" s="33" t="str">
        <f>Table_vitimas[[#This Row],[nome]] &amp; " (NIC " &amp;Table_vitimas[[#This Row],[NIC]] &amp;")"</f>
        <v>CARLOS JARDIEL RODRIGUES PEREIRA (NIC 114560)</v>
      </c>
    </row>
    <row r="433" spans="1:11" x14ac:dyDescent="0.25">
      <c r="A433">
        <v>1921</v>
      </c>
      <c r="B433">
        <v>559</v>
      </c>
      <c r="C433" t="s">
        <v>6847</v>
      </c>
      <c r="D433" s="1">
        <v>28618</v>
      </c>
      <c r="E433" t="s">
        <v>6848</v>
      </c>
      <c r="F433" t="s">
        <v>365</v>
      </c>
      <c r="G433" t="s">
        <v>6849</v>
      </c>
      <c r="H433" t="s">
        <v>297</v>
      </c>
      <c r="I433" t="s">
        <v>6850</v>
      </c>
      <c r="J433" t="s">
        <v>6851</v>
      </c>
      <c r="K433" s="33" t="str">
        <f>Table_vitimas[[#This Row],[nome]] &amp; " (NIC " &amp;Table_vitimas[[#This Row],[NIC]] &amp;")"</f>
        <v>SEVERINO VIEIRA DOS SANTOS JUNIOR (NIC 114557)</v>
      </c>
    </row>
    <row r="434" spans="1:11" x14ac:dyDescent="0.25">
      <c r="A434">
        <v>1922</v>
      </c>
      <c r="B434">
        <v>560</v>
      </c>
      <c r="C434" t="s">
        <v>6866</v>
      </c>
      <c r="D434" s="1">
        <v>30975</v>
      </c>
      <c r="E434" t="s">
        <v>6867</v>
      </c>
      <c r="F434" t="s">
        <v>365</v>
      </c>
      <c r="G434" t="s">
        <v>6868</v>
      </c>
      <c r="H434" t="s">
        <v>297</v>
      </c>
      <c r="I434" t="s">
        <v>6869</v>
      </c>
      <c r="J434" t="s">
        <v>6870</v>
      </c>
      <c r="K434" s="33" t="str">
        <f>Table_vitimas[[#This Row],[nome]] &amp; " (NIC " &amp;Table_vitimas[[#This Row],[NIC]] &amp;")"</f>
        <v>ALEXSANDRO GOMES LOURENÇO (NIC 114561)</v>
      </c>
    </row>
    <row r="435" spans="1:11" x14ac:dyDescent="0.25">
      <c r="A435">
        <v>1923</v>
      </c>
      <c r="B435">
        <v>561</v>
      </c>
      <c r="C435" t="s">
        <v>6878</v>
      </c>
      <c r="D435" s="1">
        <v>30225</v>
      </c>
      <c r="E435" t="s">
        <v>6879</v>
      </c>
      <c r="F435" t="s">
        <v>365</v>
      </c>
      <c r="G435" t="s">
        <v>6880</v>
      </c>
      <c r="H435" t="s">
        <v>297</v>
      </c>
      <c r="I435" t="s">
        <v>6881</v>
      </c>
      <c r="J435" t="s">
        <v>6882</v>
      </c>
      <c r="K435" s="33" t="str">
        <f>Table_vitimas[[#This Row],[nome]] &amp; " (NIC " &amp;Table_vitimas[[#This Row],[NIC]] &amp;")"</f>
        <v>MARCIO GILBERTO DA SILVA (NIC 114563)</v>
      </c>
    </row>
    <row r="436" spans="1:11" x14ac:dyDescent="0.25">
      <c r="A436">
        <v>1929</v>
      </c>
      <c r="B436">
        <v>566</v>
      </c>
      <c r="C436" t="s">
        <v>6952</v>
      </c>
      <c r="D436" s="1">
        <v>22038</v>
      </c>
      <c r="E436" t="s">
        <v>6953</v>
      </c>
      <c r="F436" t="s">
        <v>365</v>
      </c>
      <c r="G436" t="s">
        <v>6954</v>
      </c>
      <c r="H436" t="s">
        <v>297</v>
      </c>
      <c r="I436" t="s">
        <v>6955</v>
      </c>
      <c r="J436" t="s">
        <v>6956</v>
      </c>
      <c r="K436" s="33" t="str">
        <f>Table_vitimas[[#This Row],[nome]] &amp; " (NIC " &amp;Table_vitimas[[#This Row],[NIC]] &amp;")"</f>
        <v>HELENO JUVINO DA SILVA (NIC 114556)</v>
      </c>
    </row>
    <row r="437" spans="1:11" x14ac:dyDescent="0.25">
      <c r="A437">
        <v>1942</v>
      </c>
      <c r="B437">
        <v>574</v>
      </c>
      <c r="C437" t="s">
        <v>7048</v>
      </c>
      <c r="D437" s="1">
        <v>36910</v>
      </c>
      <c r="E437" t="s">
        <v>7049</v>
      </c>
      <c r="F437" t="s">
        <v>365</v>
      </c>
      <c r="G437" t="s">
        <v>7050</v>
      </c>
      <c r="H437" t="s">
        <v>297</v>
      </c>
      <c r="I437" t="s">
        <v>7051</v>
      </c>
      <c r="J437" t="s">
        <v>7052</v>
      </c>
      <c r="K437" s="33" t="str">
        <f>Table_vitimas[[#This Row],[nome]] &amp; " (NIC " &amp;Table_vitimas[[#This Row],[NIC]] &amp;")"</f>
        <v>JOAO VICTOR DA SILVA RODRIGUES (NIC 114554)</v>
      </c>
    </row>
    <row r="438" spans="1:11" x14ac:dyDescent="0.25">
      <c r="A438">
        <v>1940</v>
      </c>
      <c r="B438">
        <v>576</v>
      </c>
      <c r="C438" t="s">
        <v>7047</v>
      </c>
      <c r="D438" s="1">
        <v>36116</v>
      </c>
      <c r="E438" t="s">
        <v>7132</v>
      </c>
      <c r="F438" t="s">
        <v>365</v>
      </c>
      <c r="G438" t="s">
        <v>7133</v>
      </c>
      <c r="H438" t="s">
        <v>297</v>
      </c>
      <c r="I438" t="s">
        <v>7134</v>
      </c>
      <c r="J438" t="s">
        <v>7135</v>
      </c>
      <c r="K438" s="33" t="str">
        <f>Table_vitimas[[#This Row],[nome]] &amp; " (NIC " &amp;Table_vitimas[[#This Row],[NIC]] &amp;")"</f>
        <v>LEANDRO LEVI SILVINO DOS SANTOS (NIC 114568)</v>
      </c>
    </row>
    <row r="439" spans="1:11" x14ac:dyDescent="0.25">
      <c r="A439">
        <v>1946</v>
      </c>
      <c r="B439">
        <v>578</v>
      </c>
      <c r="C439" t="s">
        <v>7067</v>
      </c>
      <c r="D439" s="1">
        <v>26888</v>
      </c>
      <c r="E439" t="s">
        <v>7068</v>
      </c>
      <c r="F439" t="s">
        <v>365</v>
      </c>
      <c r="G439" t="s">
        <v>7069</v>
      </c>
      <c r="H439" t="s">
        <v>297</v>
      </c>
      <c r="I439" t="s">
        <v>7070</v>
      </c>
      <c r="J439" t="s">
        <v>7071</v>
      </c>
      <c r="K439" s="33" t="str">
        <f>Table_vitimas[[#This Row],[nome]] &amp; " (NIC " &amp;Table_vitimas[[#This Row],[NIC]] &amp;")"</f>
        <v>IVANILSON BRAGA (NIC 114574)</v>
      </c>
    </row>
    <row r="440" spans="1:11" x14ac:dyDescent="0.25">
      <c r="A440">
        <v>1949</v>
      </c>
      <c r="B440">
        <v>580</v>
      </c>
      <c r="C440" t="s">
        <v>7104</v>
      </c>
      <c r="D440" s="1">
        <v>30590</v>
      </c>
      <c r="E440" t="s">
        <v>7105</v>
      </c>
      <c r="F440" t="s">
        <v>365</v>
      </c>
      <c r="G440" t="s">
        <v>7106</v>
      </c>
      <c r="H440" t="s">
        <v>297</v>
      </c>
      <c r="I440" t="s">
        <v>7107</v>
      </c>
      <c r="J440" t="s">
        <v>7108</v>
      </c>
      <c r="K440" s="33" t="str">
        <f>Table_vitimas[[#This Row],[nome]] &amp; " (NIC " &amp;Table_vitimas[[#This Row],[NIC]] &amp;")"</f>
        <v>JEFFERSON DOS SANTOS SILVA (NIC 114571)</v>
      </c>
    </row>
    <row r="441" spans="1:11" x14ac:dyDescent="0.25">
      <c r="A441">
        <v>1950</v>
      </c>
      <c r="B441">
        <v>581</v>
      </c>
      <c r="C441" t="s">
        <v>7109</v>
      </c>
      <c r="D441" s="1">
        <v>30312</v>
      </c>
      <c r="E441" t="s">
        <v>7110</v>
      </c>
      <c r="F441" t="s">
        <v>365</v>
      </c>
      <c r="G441" t="s">
        <v>7111</v>
      </c>
      <c r="H441" t="s">
        <v>297</v>
      </c>
      <c r="I441" t="s">
        <v>7112</v>
      </c>
      <c r="J441" t="s">
        <v>7113</v>
      </c>
      <c r="K441" s="33" t="str">
        <f>Table_vitimas[[#This Row],[nome]] &amp; " (NIC " &amp;Table_vitimas[[#This Row],[NIC]] &amp;")"</f>
        <v>EDUARDO AUGUSTO DA SILVA (NIC 114575)</v>
      </c>
    </row>
    <row r="442" spans="1:11" x14ac:dyDescent="0.25">
      <c r="A442">
        <v>1953</v>
      </c>
      <c r="B442">
        <v>582</v>
      </c>
      <c r="C442" t="s">
        <v>7127</v>
      </c>
      <c r="D442" s="1">
        <v>40604</v>
      </c>
      <c r="E442" t="s">
        <v>7128</v>
      </c>
      <c r="F442" t="s">
        <v>365</v>
      </c>
      <c r="G442" t="s">
        <v>7129</v>
      </c>
      <c r="H442" t="s">
        <v>297</v>
      </c>
      <c r="I442" t="s">
        <v>7130</v>
      </c>
      <c r="J442" t="s">
        <v>7131</v>
      </c>
      <c r="K442" s="33" t="str">
        <f>Table_vitimas[[#This Row],[nome]] &amp; " (NIC " &amp;Table_vitimas[[#This Row],[NIC]] &amp;")"</f>
        <v>JOSÉ JONATA FERREIRA DE LIMA (NIC 114580)</v>
      </c>
    </row>
    <row r="443" spans="1:11" x14ac:dyDescent="0.25">
      <c r="A443">
        <v>1955</v>
      </c>
      <c r="B443">
        <v>583</v>
      </c>
      <c r="C443" t="s">
        <v>7153</v>
      </c>
      <c r="D443" s="1">
        <v>29902</v>
      </c>
      <c r="E443" t="s">
        <v>7154</v>
      </c>
      <c r="F443" t="s">
        <v>365</v>
      </c>
      <c r="G443" t="s">
        <v>7155</v>
      </c>
      <c r="H443" t="s">
        <v>297</v>
      </c>
      <c r="I443" t="s">
        <v>7156</v>
      </c>
      <c r="J443" t="s">
        <v>7157</v>
      </c>
      <c r="K443" s="33" t="str">
        <f>Table_vitimas[[#This Row],[nome]] &amp; " (NIC " &amp;Table_vitimas[[#This Row],[NIC]] &amp;")"</f>
        <v>JOSÉ JEFFERSON CHARLES DA CONCEIÇÃO (NIC 114576)</v>
      </c>
    </row>
    <row r="444" spans="1:11" x14ac:dyDescent="0.25">
      <c r="A444">
        <v>1957</v>
      </c>
      <c r="B444">
        <v>584</v>
      </c>
      <c r="C444" t="s">
        <v>7169</v>
      </c>
      <c r="D444" s="1">
        <v>31978</v>
      </c>
      <c r="E444" t="s">
        <v>7170</v>
      </c>
      <c r="F444" t="s">
        <v>365</v>
      </c>
      <c r="G444" t="s">
        <v>7171</v>
      </c>
      <c r="H444" t="s">
        <v>297</v>
      </c>
      <c r="I444" t="s">
        <v>7172</v>
      </c>
      <c r="J444" t="s">
        <v>7173</v>
      </c>
      <c r="K444" s="33" t="str">
        <f>Table_vitimas[[#This Row],[nome]] &amp; " (NIC " &amp;Table_vitimas[[#This Row],[NIC]] &amp;")"</f>
        <v>KATRINA KLEIA FREIRE MARTINS OLIVEIRA (NIC 114583)</v>
      </c>
    </row>
    <row r="445" spans="1:11" x14ac:dyDescent="0.25">
      <c r="A445">
        <v>1959</v>
      </c>
      <c r="B445">
        <v>585</v>
      </c>
      <c r="C445" t="s">
        <v>7183</v>
      </c>
      <c r="D445" s="1">
        <v>30319</v>
      </c>
      <c r="E445" t="s">
        <v>6586</v>
      </c>
      <c r="F445" t="s">
        <v>365</v>
      </c>
      <c r="G445" t="s">
        <v>7184</v>
      </c>
      <c r="H445" t="s">
        <v>297</v>
      </c>
      <c r="I445" t="s">
        <v>7185</v>
      </c>
      <c r="J445" t="s">
        <v>7186</v>
      </c>
      <c r="K445" s="33" t="str">
        <f>Table_vitimas[[#This Row],[nome]] &amp; " (NIC " &amp;Table_vitimas[[#This Row],[NIC]] &amp;")"</f>
        <v>JACKSON PEREIRA DA SILVA (NIC 114972)</v>
      </c>
    </row>
    <row r="446" spans="1:11" x14ac:dyDescent="0.25">
      <c r="A446">
        <v>1962</v>
      </c>
      <c r="B446">
        <v>587</v>
      </c>
      <c r="C446" t="s">
        <v>7220</v>
      </c>
      <c r="D446" s="1">
        <v>28960</v>
      </c>
      <c r="E446" t="s">
        <v>7221</v>
      </c>
      <c r="F446" t="s">
        <v>365</v>
      </c>
      <c r="G446" t="s">
        <v>7222</v>
      </c>
      <c r="H446" t="s">
        <v>297</v>
      </c>
      <c r="I446" t="s">
        <v>7223</v>
      </c>
      <c r="J446" t="s">
        <v>7224</v>
      </c>
      <c r="K446" s="33" t="str">
        <f>Table_vitimas[[#This Row],[nome]] &amp; " (NIC " &amp;Table_vitimas[[#This Row],[NIC]] &amp;")"</f>
        <v>ADEMILSON JOSÉ DE LIMA (NIC 114975)</v>
      </c>
    </row>
    <row r="447" spans="1:11" x14ac:dyDescent="0.25">
      <c r="A447">
        <v>1964</v>
      </c>
      <c r="B447">
        <v>589</v>
      </c>
      <c r="C447" t="s">
        <v>7234</v>
      </c>
      <c r="D447" s="1">
        <v>33833</v>
      </c>
      <c r="E447" t="s">
        <v>7235</v>
      </c>
      <c r="F447" t="s">
        <v>365</v>
      </c>
      <c r="G447" t="s">
        <v>7239</v>
      </c>
      <c r="H447" t="s">
        <v>297</v>
      </c>
      <c r="I447" t="s">
        <v>7236</v>
      </c>
      <c r="J447" t="s">
        <v>7240</v>
      </c>
      <c r="K447" s="33" t="str">
        <f>Table_vitimas[[#This Row],[nome]] &amp; " (NIC " &amp;Table_vitimas[[#This Row],[NIC]] &amp;")"</f>
        <v>RODRIGO FERNANDO DA LUZ (NIC 114572)</v>
      </c>
    </row>
    <row r="448" spans="1:11" x14ac:dyDescent="0.25">
      <c r="A448">
        <v>1967</v>
      </c>
      <c r="B448">
        <v>592</v>
      </c>
      <c r="C448" t="s">
        <v>7284</v>
      </c>
      <c r="D448" s="1">
        <v>33450</v>
      </c>
      <c r="E448" t="s">
        <v>7285</v>
      </c>
      <c r="F448" t="s">
        <v>365</v>
      </c>
      <c r="G448" t="s">
        <v>7286</v>
      </c>
      <c r="H448" t="s">
        <v>297</v>
      </c>
      <c r="I448" t="s">
        <v>7287</v>
      </c>
      <c r="J448" t="s">
        <v>7288</v>
      </c>
      <c r="K448" s="33" t="str">
        <f>Table_vitimas[[#This Row],[nome]] &amp; " (NIC " &amp;Table_vitimas[[#This Row],[NIC]] &amp;")"</f>
        <v>FELIPE RODOLFO CONCEIÇÃO DA SILVA (NIC 114581)</v>
      </c>
    </row>
    <row r="449" spans="1:11" x14ac:dyDescent="0.25">
      <c r="A449">
        <v>1976</v>
      </c>
      <c r="B449">
        <v>599</v>
      </c>
      <c r="C449" t="s">
        <v>7360</v>
      </c>
      <c r="D449" s="1">
        <v>24607</v>
      </c>
      <c r="E449" t="s">
        <v>7361</v>
      </c>
      <c r="F449" t="s">
        <v>365</v>
      </c>
      <c r="G449" t="s">
        <v>7362</v>
      </c>
      <c r="H449" t="s">
        <v>297</v>
      </c>
      <c r="I449" t="s">
        <v>7363</v>
      </c>
      <c r="J449" t="s">
        <v>7364</v>
      </c>
      <c r="K449" s="33" t="str">
        <f>Table_vitimas[[#This Row],[nome]] &amp; " (NIC " &amp;Table_vitimas[[#This Row],[NIC]] &amp;")"</f>
        <v>PAULO CESAR RIBEIRO CAVALCANTI (NIC 114990)</v>
      </c>
    </row>
    <row r="450" spans="1:11" x14ac:dyDescent="0.25">
      <c r="A450">
        <v>1977</v>
      </c>
      <c r="B450">
        <v>600</v>
      </c>
      <c r="C450" t="s">
        <v>7365</v>
      </c>
      <c r="D450" s="1">
        <v>35137</v>
      </c>
      <c r="E450" t="s">
        <v>7366</v>
      </c>
      <c r="F450" t="s">
        <v>365</v>
      </c>
      <c r="G450" t="s">
        <v>7367</v>
      </c>
      <c r="H450" t="s">
        <v>297</v>
      </c>
      <c r="I450" t="s">
        <v>7368</v>
      </c>
      <c r="J450" t="s">
        <v>7369</v>
      </c>
      <c r="K450" s="33" t="str">
        <f>Table_vitimas[[#This Row],[nome]] &amp; " (NIC " &amp;Table_vitimas[[#This Row],[NIC]] &amp;")"</f>
        <v>JOEL SILVA CARDOSO AIRES (NIC 114986)</v>
      </c>
    </row>
    <row r="451" spans="1:11" x14ac:dyDescent="0.25">
      <c r="A451">
        <v>1991</v>
      </c>
      <c r="B451">
        <v>611</v>
      </c>
      <c r="C451" t="s">
        <v>7498</v>
      </c>
      <c r="D451" s="1">
        <v>35259</v>
      </c>
      <c r="E451" t="s">
        <v>7499</v>
      </c>
      <c r="F451" t="s">
        <v>365</v>
      </c>
      <c r="G451" t="s">
        <v>7500</v>
      </c>
      <c r="H451" t="s">
        <v>297</v>
      </c>
      <c r="I451" t="s">
        <v>7501</v>
      </c>
      <c r="J451" t="s">
        <v>7502</v>
      </c>
      <c r="K451" s="33" t="str">
        <f>Table_vitimas[[#This Row],[nome]] &amp; " (NIC " &amp;Table_vitimas[[#This Row],[NIC]] &amp;")"</f>
        <v>EMERSON SILVA DE LIMA (NIC 114993)</v>
      </c>
    </row>
    <row r="452" spans="1:11" x14ac:dyDescent="0.25">
      <c r="A452">
        <v>1991</v>
      </c>
      <c r="B452">
        <v>612</v>
      </c>
      <c r="C452" t="s">
        <v>7503</v>
      </c>
      <c r="D452" s="1">
        <v>35205</v>
      </c>
      <c r="E452" t="s">
        <v>7504</v>
      </c>
      <c r="F452" t="s">
        <v>365</v>
      </c>
      <c r="G452" t="s">
        <v>7508</v>
      </c>
      <c r="H452" t="s">
        <v>297</v>
      </c>
      <c r="I452" t="s">
        <v>7509</v>
      </c>
      <c r="J452" t="s">
        <v>7510</v>
      </c>
      <c r="K452" s="33" t="str">
        <f>Table_vitimas[[#This Row],[nome]] &amp; " (NIC " &amp;Table_vitimas[[#This Row],[NIC]] &amp;")"</f>
        <v>LUIZ FELIPE JOAQUIM PEREIRA (NIC 114999)</v>
      </c>
    </row>
    <row r="453" spans="1:11" x14ac:dyDescent="0.25">
      <c r="A453">
        <v>2004</v>
      </c>
      <c r="B453">
        <v>623</v>
      </c>
      <c r="C453" t="s">
        <v>7628</v>
      </c>
      <c r="D453" s="1">
        <v>30059</v>
      </c>
      <c r="E453" t="s">
        <v>7629</v>
      </c>
      <c r="F453" t="s">
        <v>365</v>
      </c>
      <c r="G453" t="s">
        <v>7630</v>
      </c>
      <c r="H453" t="s">
        <v>297</v>
      </c>
      <c r="I453" t="s">
        <v>7631</v>
      </c>
      <c r="J453" t="s">
        <v>7632</v>
      </c>
      <c r="K453" s="33" t="str">
        <f>Table_vitimas[[#This Row],[nome]] &amp; " (NIC " &amp;Table_vitimas[[#This Row],[NIC]] &amp;")"</f>
        <v>JOSE LUIZ DA SILVA (NIC 114997)</v>
      </c>
    </row>
    <row r="454" spans="1:11" x14ac:dyDescent="0.25">
      <c r="A454">
        <v>2015</v>
      </c>
      <c r="B454">
        <v>635</v>
      </c>
      <c r="C454" t="s">
        <v>7729</v>
      </c>
      <c r="D454" s="1">
        <v>33050</v>
      </c>
      <c r="E454" t="s">
        <v>7730</v>
      </c>
      <c r="F454" t="s">
        <v>365</v>
      </c>
      <c r="G454" t="s">
        <v>7731</v>
      </c>
      <c r="H454" t="s">
        <v>297</v>
      </c>
      <c r="I454" t="s">
        <v>7732</v>
      </c>
      <c r="J454" t="s">
        <v>7733</v>
      </c>
      <c r="K454" s="33" t="str">
        <f>Table_vitimas[[#This Row],[nome]] &amp; " (NIC " &amp;Table_vitimas[[#This Row],[NIC]] &amp;")"</f>
        <v>ROBSON JOAQUIM DOS SANTOS (NIC 115008)</v>
      </c>
    </row>
    <row r="455" spans="1:11" x14ac:dyDescent="0.25">
      <c r="A455">
        <v>2020</v>
      </c>
      <c r="B455">
        <v>639</v>
      </c>
      <c r="C455" t="s">
        <v>7786</v>
      </c>
      <c r="D455" s="1">
        <v>36483</v>
      </c>
      <c r="E455" t="s">
        <v>7787</v>
      </c>
      <c r="F455" t="s">
        <v>365</v>
      </c>
      <c r="G455" t="s">
        <v>7788</v>
      </c>
      <c r="H455" t="s">
        <v>297</v>
      </c>
      <c r="I455" t="s">
        <v>7789</v>
      </c>
      <c r="J455" t="s">
        <v>7790</v>
      </c>
      <c r="K455" s="33" t="str">
        <f>Table_vitimas[[#This Row],[nome]] &amp; " (NIC " &amp;Table_vitimas[[#This Row],[NIC]] &amp;")"</f>
        <v>MATEUS FERREIRA DA SILVA (NIC 115009)</v>
      </c>
    </row>
    <row r="456" spans="1:11" x14ac:dyDescent="0.25">
      <c r="A456">
        <v>2028</v>
      </c>
      <c r="B456">
        <v>648</v>
      </c>
      <c r="C456" t="s">
        <v>7861</v>
      </c>
      <c r="D456" s="1">
        <v>36543</v>
      </c>
      <c r="E456" t="s">
        <v>7862</v>
      </c>
      <c r="F456" t="s">
        <v>365</v>
      </c>
      <c r="G456" t="s">
        <v>7863</v>
      </c>
      <c r="H456" t="s">
        <v>297</v>
      </c>
      <c r="I456" t="s">
        <v>7864</v>
      </c>
      <c r="J456" t="s">
        <v>7865</v>
      </c>
      <c r="K456" s="33" t="str">
        <f>Table_vitimas[[#This Row],[nome]] &amp; " (NIC " &amp;Table_vitimas[[#This Row],[NIC]] &amp;")"</f>
        <v>DARIO DICKISON VIANA DA SILVA (NIC 115600)</v>
      </c>
    </row>
    <row r="457" spans="1:11" x14ac:dyDescent="0.25">
      <c r="A457">
        <v>2032</v>
      </c>
      <c r="B457">
        <v>651</v>
      </c>
      <c r="C457" t="s">
        <v>7895</v>
      </c>
      <c r="D457" s="1">
        <v>34124</v>
      </c>
      <c r="E457" t="s">
        <v>7896</v>
      </c>
      <c r="F457" t="s">
        <v>365</v>
      </c>
      <c r="G457" t="s">
        <v>7897</v>
      </c>
      <c r="H457" t="s">
        <v>297</v>
      </c>
      <c r="I457" t="s">
        <v>7899</v>
      </c>
      <c r="J457" t="s">
        <v>7898</v>
      </c>
      <c r="K457" s="33" t="str">
        <f>Table_vitimas[[#This Row],[nome]] &amp; " (NIC " &amp;Table_vitimas[[#This Row],[NIC]] &amp;")"</f>
        <v>RODOLPHO PETRUCIO MONTENEGRO DA SILVA (NIC 115608)</v>
      </c>
    </row>
    <row r="458" spans="1:11" x14ac:dyDescent="0.25">
      <c r="A458">
        <v>2033</v>
      </c>
      <c r="B458">
        <v>652</v>
      </c>
      <c r="C458" t="s">
        <v>7908</v>
      </c>
      <c r="D458" s="1">
        <v>29328</v>
      </c>
      <c r="E458" t="s">
        <v>7909</v>
      </c>
      <c r="F458" t="s">
        <v>365</v>
      </c>
      <c r="G458" t="s">
        <v>7910</v>
      </c>
      <c r="H458" t="s">
        <v>297</v>
      </c>
      <c r="I458" t="s">
        <v>7911</v>
      </c>
      <c r="J458" t="s">
        <v>7912</v>
      </c>
      <c r="K458" s="33" t="str">
        <f>Table_vitimas[[#This Row],[nome]] &amp; " (NIC " &amp;Table_vitimas[[#This Row],[NIC]] &amp;")"</f>
        <v>ALEX DO NASCIMENTO FERREIRA (NIC 115603)</v>
      </c>
    </row>
    <row r="459" spans="1:11" x14ac:dyDescent="0.25">
      <c r="A459">
        <v>2046</v>
      </c>
      <c r="B459">
        <v>663</v>
      </c>
      <c r="C459" t="s">
        <v>8026</v>
      </c>
      <c r="D459" s="1">
        <v>31566</v>
      </c>
      <c r="E459" t="s">
        <v>8027</v>
      </c>
      <c r="F459" t="s">
        <v>365</v>
      </c>
      <c r="G459" t="s">
        <v>8028</v>
      </c>
      <c r="H459" t="s">
        <v>297</v>
      </c>
      <c r="I459" t="s">
        <v>8029</v>
      </c>
      <c r="J459" t="s">
        <v>8030</v>
      </c>
      <c r="K459" s="33" t="str">
        <f>Table_vitimas[[#This Row],[nome]] &amp; " (NIC " &amp;Table_vitimas[[#This Row],[NIC]] &amp;")"</f>
        <v>CLAUDIO RODRIGUES DA SILVA (NIC 115687)</v>
      </c>
    </row>
    <row r="460" spans="1:11" x14ac:dyDescent="0.25">
      <c r="A460">
        <v>2050</v>
      </c>
      <c r="B460">
        <v>668</v>
      </c>
      <c r="C460" t="s">
        <v>8077</v>
      </c>
      <c r="D460" s="1">
        <v>36059</v>
      </c>
      <c r="F460" t="s">
        <v>365</v>
      </c>
      <c r="G460" t="s">
        <v>8078</v>
      </c>
      <c r="H460" t="s">
        <v>297</v>
      </c>
      <c r="I460" t="s">
        <v>8079</v>
      </c>
      <c r="J460" t="s">
        <v>8080</v>
      </c>
      <c r="K460" s="33" t="str">
        <f>Table_vitimas[[#This Row],[nome]] &amp; " (NIC " &amp;Table_vitimas[[#This Row],[NIC]] &amp;")"</f>
        <v>ISAAC DA SILVA ALVES (NIC 115688)</v>
      </c>
    </row>
    <row r="461" spans="1:11" x14ac:dyDescent="0.25">
      <c r="A461">
        <v>2055</v>
      </c>
      <c r="B461">
        <v>672</v>
      </c>
      <c r="C461" t="s">
        <v>12333</v>
      </c>
      <c r="D461" s="1">
        <v>32576</v>
      </c>
      <c r="E461" t="s">
        <v>12334</v>
      </c>
      <c r="F461" t="s">
        <v>365</v>
      </c>
      <c r="G461" t="s">
        <v>12335</v>
      </c>
      <c r="H461" t="s">
        <v>297</v>
      </c>
      <c r="I461" t="s">
        <v>12336</v>
      </c>
      <c r="J461" t="s">
        <v>12337</v>
      </c>
      <c r="K461" s="33" t="str">
        <f>Table_vitimas[[#This Row],[nome]] &amp; " (NIC " &amp;Table_vitimas[[#This Row],[NIC]] &amp;")"</f>
        <v>LUCIVALDO FLORENTINO PASSOS (NIC 115677)</v>
      </c>
    </row>
    <row r="462" spans="1:11" x14ac:dyDescent="0.25">
      <c r="A462">
        <v>2057</v>
      </c>
      <c r="B462">
        <v>674</v>
      </c>
      <c r="C462" t="s">
        <v>12338</v>
      </c>
      <c r="D462" s="1">
        <v>32566</v>
      </c>
      <c r="E462" t="s">
        <v>12339</v>
      </c>
      <c r="F462" t="s">
        <v>365</v>
      </c>
      <c r="G462" t="s">
        <v>12340</v>
      </c>
      <c r="H462" t="s">
        <v>297</v>
      </c>
      <c r="I462" t="s">
        <v>12341</v>
      </c>
      <c r="J462" t="s">
        <v>12342</v>
      </c>
      <c r="K462" s="33" t="str">
        <f>Table_vitimas[[#This Row],[nome]] &amp; " (NIC " &amp;Table_vitimas[[#This Row],[NIC]] &amp;")"</f>
        <v>CHARLLES DE SANTANA LIMA (NIC 115676)</v>
      </c>
    </row>
    <row r="463" spans="1:11" x14ac:dyDescent="0.25">
      <c r="A463">
        <v>2060</v>
      </c>
      <c r="B463">
        <v>675</v>
      </c>
      <c r="C463" t="s">
        <v>12343</v>
      </c>
      <c r="D463" s="1">
        <v>35826</v>
      </c>
      <c r="E463" t="s">
        <v>12344</v>
      </c>
      <c r="F463" t="s">
        <v>365</v>
      </c>
      <c r="G463" t="s">
        <v>12345</v>
      </c>
      <c r="H463" t="s">
        <v>297</v>
      </c>
      <c r="I463" t="s">
        <v>12346</v>
      </c>
      <c r="J463" t="s">
        <v>12347</v>
      </c>
      <c r="K463" s="33" t="str">
        <f>Table_vitimas[[#This Row],[nome]] &amp; " (NIC " &amp;Table_vitimas[[#This Row],[NIC]] &amp;")"</f>
        <v>CRISTIANO ALEXANDRINO SOARES FILHO (NIC 114555)</v>
      </c>
    </row>
    <row r="464" spans="1:11" x14ac:dyDescent="0.25">
      <c r="A464">
        <v>2063</v>
      </c>
      <c r="B464">
        <v>677</v>
      </c>
      <c r="C464" t="s">
        <v>12379</v>
      </c>
      <c r="D464" s="1">
        <v>32189</v>
      </c>
      <c r="E464" t="s">
        <v>12380</v>
      </c>
      <c r="F464" t="s">
        <v>365</v>
      </c>
      <c r="G464" t="s">
        <v>12381</v>
      </c>
      <c r="H464" t="s">
        <v>297</v>
      </c>
      <c r="I464" t="s">
        <v>12331</v>
      </c>
      <c r="J464" t="s">
        <v>12382</v>
      </c>
      <c r="K464" s="33" t="str">
        <f>Table_vitimas[[#This Row],[nome]] &amp; " (NIC " &amp;Table_vitimas[[#This Row],[NIC]] &amp;")"</f>
        <v>FELIPE ROBERTO BARBOSA DE SOUSA (NIC 115673)</v>
      </c>
    </row>
    <row r="465" spans="1:11" x14ac:dyDescent="0.25">
      <c r="A465">
        <v>2062</v>
      </c>
      <c r="B465">
        <v>678</v>
      </c>
      <c r="C465" t="s">
        <v>12383</v>
      </c>
      <c r="D465" s="1">
        <v>33830</v>
      </c>
      <c r="E465" t="s">
        <v>12384</v>
      </c>
      <c r="F465" t="s">
        <v>365</v>
      </c>
      <c r="G465" t="s">
        <v>12385</v>
      </c>
      <c r="H465" t="s">
        <v>297</v>
      </c>
      <c r="I465" t="s">
        <v>12386</v>
      </c>
      <c r="J465" t="s">
        <v>12387</v>
      </c>
      <c r="K465" s="33" t="str">
        <f>Table_vitimas[[#This Row],[nome]] &amp; " (NIC " &amp;Table_vitimas[[#This Row],[NIC]] &amp;")"</f>
        <v>MARLON MARCOS DA SILVA (NIC 115672)</v>
      </c>
    </row>
    <row r="466" spans="1:11" x14ac:dyDescent="0.25">
      <c r="A466">
        <v>2065</v>
      </c>
      <c r="B466">
        <v>680</v>
      </c>
      <c r="C466" t="s">
        <v>12445</v>
      </c>
      <c r="D466" s="1">
        <v>28913</v>
      </c>
      <c r="E466" t="s">
        <v>12446</v>
      </c>
      <c r="F466" t="s">
        <v>365</v>
      </c>
      <c r="G466" t="s">
        <v>12447</v>
      </c>
      <c r="H466" t="s">
        <v>297</v>
      </c>
      <c r="I466" t="s">
        <v>12448</v>
      </c>
      <c r="J466" t="s">
        <v>12449</v>
      </c>
      <c r="K466" s="33" t="str">
        <f>Table_vitimas[[#This Row],[nome]] &amp; " (NIC " &amp;Table_vitimas[[#This Row],[NIC]] &amp;")"</f>
        <v>ELIAS FERREIRA DA SIVLA (NIC 115602)</v>
      </c>
    </row>
    <row r="467" spans="1:11" x14ac:dyDescent="0.25">
      <c r="A467">
        <v>2075</v>
      </c>
      <c r="B467">
        <v>688</v>
      </c>
      <c r="C467" t="s">
        <v>12492</v>
      </c>
      <c r="D467" s="1">
        <v>33129</v>
      </c>
      <c r="E467" t="s">
        <v>12493</v>
      </c>
      <c r="F467" t="s">
        <v>365</v>
      </c>
      <c r="G467" t="s">
        <v>12494</v>
      </c>
      <c r="H467" t="s">
        <v>297</v>
      </c>
      <c r="I467" t="s">
        <v>12495</v>
      </c>
      <c r="J467" t="s">
        <v>12496</v>
      </c>
      <c r="K467" s="33" t="str">
        <f>Table_vitimas[[#This Row],[nome]] &amp; " (NIC " &amp;Table_vitimas[[#This Row],[NIC]] &amp;")"</f>
        <v>MICHAEL DOUGLAS XAVIER (NIC 115661)</v>
      </c>
    </row>
    <row r="468" spans="1:11" x14ac:dyDescent="0.25">
      <c r="A468">
        <v>2080</v>
      </c>
      <c r="B468">
        <v>692</v>
      </c>
      <c r="C468" t="s">
        <v>12536</v>
      </c>
      <c r="D468" s="1">
        <v>37174</v>
      </c>
      <c r="E468" t="s">
        <v>12537</v>
      </c>
      <c r="F468" t="s">
        <v>365</v>
      </c>
      <c r="G468" t="s">
        <v>12538</v>
      </c>
      <c r="H468" t="s">
        <v>297</v>
      </c>
      <c r="I468" t="s">
        <v>12539</v>
      </c>
      <c r="J468" t="s">
        <v>12540</v>
      </c>
      <c r="K468" s="33" t="str">
        <f>Table_vitimas[[#This Row],[nome]] &amp; " (NIC " &amp;Table_vitimas[[#This Row],[NIC]] &amp;")"</f>
        <v>PAULO RICARDO MORAIS SILVA SOUZA (NIC 115653)</v>
      </c>
    </row>
    <row r="469" spans="1:11" x14ac:dyDescent="0.25">
      <c r="A469">
        <v>2089</v>
      </c>
      <c r="B469">
        <v>699</v>
      </c>
      <c r="C469" t="s">
        <v>12614</v>
      </c>
      <c r="D469" s="1">
        <v>33162</v>
      </c>
      <c r="E469" t="s">
        <v>12615</v>
      </c>
      <c r="F469" t="s">
        <v>365</v>
      </c>
      <c r="G469" t="s">
        <v>12616</v>
      </c>
      <c r="H469" t="s">
        <v>297</v>
      </c>
      <c r="J469" t="s">
        <v>12617</v>
      </c>
      <c r="K469" s="33" t="str">
        <f>Table_vitimas[[#This Row],[nome]] &amp; " (NIC " &amp;Table_vitimas[[#This Row],[NIC]] &amp;")"</f>
        <v>JONATHAN GONÇALVES DA SILVA (NIC )</v>
      </c>
    </row>
    <row r="470" spans="1:11" x14ac:dyDescent="0.25">
      <c r="A470">
        <v>2091</v>
      </c>
      <c r="B470">
        <v>700</v>
      </c>
      <c r="C470" t="s">
        <v>12679</v>
      </c>
      <c r="D470" s="1">
        <v>27096</v>
      </c>
      <c r="E470" t="s">
        <v>12680</v>
      </c>
      <c r="F470" t="s">
        <v>365</v>
      </c>
      <c r="G470" t="s">
        <v>12681</v>
      </c>
      <c r="H470" t="s">
        <v>297</v>
      </c>
      <c r="I470" t="s">
        <v>12682</v>
      </c>
      <c r="J470" t="s">
        <v>12683</v>
      </c>
      <c r="K470" s="33" t="str">
        <f>Table_vitimas[[#This Row],[nome]] &amp; " (NIC " &amp;Table_vitimas[[#This Row],[NIC]] &amp;")"</f>
        <v>ALTAMIR FIRMINO DOS SANTOS (NIC 115663)</v>
      </c>
    </row>
    <row r="471" spans="1:11" x14ac:dyDescent="0.25">
      <c r="A471">
        <v>2093</v>
      </c>
      <c r="B471">
        <v>702</v>
      </c>
      <c r="C471" t="s">
        <v>12684</v>
      </c>
      <c r="D471" s="1">
        <v>35023</v>
      </c>
      <c r="E471" t="s">
        <v>12685</v>
      </c>
      <c r="F471" t="s">
        <v>365</v>
      </c>
      <c r="G471" t="s">
        <v>12686</v>
      </c>
      <c r="H471" t="s">
        <v>297</v>
      </c>
      <c r="I471" t="s">
        <v>12687</v>
      </c>
      <c r="J471" t="s">
        <v>12688</v>
      </c>
      <c r="K471" s="33" t="str">
        <f>Table_vitimas[[#This Row],[nome]] &amp; " (NIC " &amp;Table_vitimas[[#This Row],[NIC]] &amp;")"</f>
        <v>ELISAEL SANTOS DE SOUZA (NIC 115957)</v>
      </c>
    </row>
    <row r="472" spans="1:11" x14ac:dyDescent="0.25">
      <c r="A472">
        <v>2096</v>
      </c>
      <c r="B472">
        <v>703</v>
      </c>
      <c r="C472" t="s">
        <v>12689</v>
      </c>
      <c r="D472" s="1">
        <v>28233</v>
      </c>
      <c r="E472" t="s">
        <v>12690</v>
      </c>
      <c r="F472" t="s">
        <v>365</v>
      </c>
      <c r="G472" t="s">
        <v>12691</v>
      </c>
      <c r="H472" t="s">
        <v>297</v>
      </c>
      <c r="I472" t="s">
        <v>12692</v>
      </c>
      <c r="J472" t="s">
        <v>12693</v>
      </c>
      <c r="K472" s="33" t="str">
        <f>Table_vitimas[[#This Row],[nome]] &amp; " (NIC " &amp;Table_vitimas[[#This Row],[NIC]] &amp;")"</f>
        <v>MARCO ROBERTO DA SILVA (NIC 115953)</v>
      </c>
    </row>
    <row r="473" spans="1:11" x14ac:dyDescent="0.25">
      <c r="A473">
        <v>2098</v>
      </c>
      <c r="B473">
        <v>705</v>
      </c>
      <c r="C473" t="s">
        <v>12694</v>
      </c>
      <c r="D473" s="1">
        <v>34320</v>
      </c>
      <c r="E473" t="s">
        <v>12695</v>
      </c>
      <c r="F473" t="s">
        <v>365</v>
      </c>
      <c r="G473" t="s">
        <v>12696</v>
      </c>
      <c r="H473" t="s">
        <v>297</v>
      </c>
      <c r="J473" t="s">
        <v>12697</v>
      </c>
      <c r="K473" s="33" t="str">
        <f>Table_vitimas[[#This Row],[nome]] &amp; " (NIC " &amp;Table_vitimas[[#This Row],[NIC]] &amp;")"</f>
        <v>CLEIBERSON DA SILVA XAVIER (NIC )</v>
      </c>
    </row>
    <row r="474" spans="1:11" x14ac:dyDescent="0.25">
      <c r="A474">
        <v>2100</v>
      </c>
      <c r="B474">
        <v>707</v>
      </c>
      <c r="C474" t="s">
        <v>12756</v>
      </c>
      <c r="D474" s="1">
        <v>34959</v>
      </c>
      <c r="E474" t="s">
        <v>12757</v>
      </c>
      <c r="F474" t="s">
        <v>365</v>
      </c>
      <c r="G474" t="s">
        <v>12758</v>
      </c>
      <c r="H474" t="s">
        <v>297</v>
      </c>
      <c r="I474" t="s">
        <v>12759</v>
      </c>
      <c r="J474" t="s">
        <v>12760</v>
      </c>
      <c r="K474" s="33" t="str">
        <f>Table_vitimas[[#This Row],[nome]] &amp; " (NIC " &amp;Table_vitimas[[#This Row],[NIC]] &amp;")"</f>
        <v>DIOGO VILAS BÔAS DA SILVA (NIC 115954)</v>
      </c>
    </row>
    <row r="475" spans="1:11" x14ac:dyDescent="0.25">
      <c r="A475">
        <v>2104</v>
      </c>
      <c r="B475">
        <v>711</v>
      </c>
      <c r="C475" t="s">
        <v>12761</v>
      </c>
      <c r="D475" s="1">
        <v>30176</v>
      </c>
      <c r="E475" t="s">
        <v>12762</v>
      </c>
      <c r="F475" t="s">
        <v>365</v>
      </c>
      <c r="G475" t="s">
        <v>12763</v>
      </c>
      <c r="H475" t="s">
        <v>297</v>
      </c>
      <c r="I475" t="s">
        <v>12764</v>
      </c>
      <c r="J475" t="s">
        <v>12765</v>
      </c>
      <c r="K475" s="33" t="str">
        <f>Table_vitimas[[#This Row],[nome]] &amp; " (NIC " &amp;Table_vitimas[[#This Row],[NIC]] &amp;")"</f>
        <v>JOSÉ RICARDO DA SILVA SOUZA (NIC 115960)</v>
      </c>
    </row>
    <row r="476" spans="1:11" x14ac:dyDescent="0.25">
      <c r="A476">
        <v>2109</v>
      </c>
      <c r="B476">
        <v>714</v>
      </c>
      <c r="C476" t="s">
        <v>12973</v>
      </c>
      <c r="D476" s="1">
        <v>32995</v>
      </c>
      <c r="E476" t="s">
        <v>12974</v>
      </c>
      <c r="F476" t="s">
        <v>365</v>
      </c>
      <c r="G476" t="s">
        <v>12975</v>
      </c>
      <c r="H476" t="s">
        <v>297</v>
      </c>
      <c r="I476" t="s">
        <v>12976</v>
      </c>
      <c r="J476" t="s">
        <v>12977</v>
      </c>
      <c r="K476" s="33" t="str">
        <f>Table_vitimas[[#This Row],[nome]] &amp; " (NIC " &amp;Table_vitimas[[#This Row],[NIC]] &amp;")"</f>
        <v>DEYVYD ROBERTO DOS SANTOS DIAS (NIC 115658)</v>
      </c>
    </row>
    <row r="477" spans="1:11" x14ac:dyDescent="0.25">
      <c r="A477">
        <v>2111</v>
      </c>
      <c r="B477">
        <v>715</v>
      </c>
      <c r="C477" t="s">
        <v>12978</v>
      </c>
      <c r="D477" s="1">
        <v>31710</v>
      </c>
      <c r="E477" t="s">
        <v>12979</v>
      </c>
      <c r="F477" t="s">
        <v>365</v>
      </c>
      <c r="G477" t="s">
        <v>12980</v>
      </c>
      <c r="H477" t="s">
        <v>297</v>
      </c>
      <c r="I477" t="s">
        <v>12981</v>
      </c>
      <c r="J477" t="s">
        <v>12982</v>
      </c>
      <c r="K477" s="33" t="str">
        <f>Table_vitimas[[#This Row],[nome]] &amp; " (NIC " &amp;Table_vitimas[[#This Row],[NIC]] &amp;")"</f>
        <v>MARCELO SANTANA DE LIMA (NIC 115952)</v>
      </c>
    </row>
    <row r="478" spans="1:11" x14ac:dyDescent="0.25">
      <c r="A478">
        <v>2110</v>
      </c>
      <c r="B478">
        <v>716</v>
      </c>
      <c r="C478" t="s">
        <v>12983</v>
      </c>
      <c r="D478" s="1">
        <v>21607</v>
      </c>
      <c r="E478" t="s">
        <v>12984</v>
      </c>
      <c r="F478" t="s">
        <v>365</v>
      </c>
      <c r="G478" t="s">
        <v>12985</v>
      </c>
      <c r="H478" t="s">
        <v>297</v>
      </c>
      <c r="I478" t="s">
        <v>12986</v>
      </c>
      <c r="J478" t="s">
        <v>12987</v>
      </c>
      <c r="K478" s="33" t="str">
        <f>Table_vitimas[[#This Row],[nome]] &amp; " (NIC " &amp;Table_vitimas[[#This Row],[NIC]] &amp;")"</f>
        <v>RAIMUINDO ROBERTO ALVES (NIC 115966)</v>
      </c>
    </row>
    <row r="479" spans="1:11" x14ac:dyDescent="0.25">
      <c r="A479">
        <v>2112</v>
      </c>
      <c r="B479">
        <v>718</v>
      </c>
      <c r="C479" t="s">
        <v>12988</v>
      </c>
      <c r="D479" s="1">
        <v>25100</v>
      </c>
      <c r="E479" t="s">
        <v>12989</v>
      </c>
      <c r="F479" t="s">
        <v>365</v>
      </c>
      <c r="G479" t="s">
        <v>12990</v>
      </c>
      <c r="H479" t="s">
        <v>297</v>
      </c>
      <c r="I479" t="s">
        <v>12991</v>
      </c>
      <c r="J479" t="s">
        <v>12992</v>
      </c>
      <c r="K479" s="33" t="str">
        <f>Table_vitimas[[#This Row],[nome]] &amp; " (NIC " &amp;Table_vitimas[[#This Row],[NIC]] &amp;")"</f>
        <v>JUCELINO AMANCIO DA SILVA (NIC 115982)</v>
      </c>
    </row>
    <row r="480" spans="1:11" x14ac:dyDescent="0.25">
      <c r="A480">
        <v>2115</v>
      </c>
      <c r="B480">
        <v>720</v>
      </c>
      <c r="C480" t="s">
        <v>12993</v>
      </c>
      <c r="D480" s="1">
        <v>37201</v>
      </c>
      <c r="E480" t="s">
        <v>12994</v>
      </c>
      <c r="F480" t="s">
        <v>365</v>
      </c>
      <c r="G480" t="s">
        <v>12995</v>
      </c>
      <c r="H480" t="s">
        <v>297</v>
      </c>
      <c r="I480" t="s">
        <v>12996</v>
      </c>
      <c r="J480" t="s">
        <v>12997</v>
      </c>
      <c r="K480" s="33" t="str">
        <f>Table_vitimas[[#This Row],[nome]] &amp; " (NIC " &amp;Table_vitimas[[#This Row],[NIC]] &amp;")"</f>
        <v>MESACKY SHARLLYSON ARAÚJO DA SILVA (NIC 115968)</v>
      </c>
    </row>
    <row r="481" spans="1:11" x14ac:dyDescent="0.25">
      <c r="A481">
        <v>2117</v>
      </c>
      <c r="B481">
        <v>723</v>
      </c>
      <c r="C481" t="s">
        <v>12998</v>
      </c>
      <c r="D481" s="1">
        <v>35105</v>
      </c>
      <c r="E481" t="s">
        <v>12999</v>
      </c>
      <c r="F481" t="s">
        <v>365</v>
      </c>
      <c r="G481" t="s">
        <v>13000</v>
      </c>
      <c r="H481" t="s">
        <v>297</v>
      </c>
      <c r="I481" t="s">
        <v>13001</v>
      </c>
      <c r="J481" t="s">
        <v>13002</v>
      </c>
      <c r="K481" s="33" t="str">
        <f>Table_vitimas[[#This Row],[nome]] &amp; " (NIC " &amp;Table_vitimas[[#This Row],[NIC]] &amp;")"</f>
        <v>ADILSON DO Ó SILVA (NIC 115984)</v>
      </c>
    </row>
    <row r="482" spans="1:11" x14ac:dyDescent="0.25">
      <c r="A482">
        <v>2129</v>
      </c>
      <c r="B482">
        <v>734</v>
      </c>
      <c r="C482" t="s">
        <v>13003</v>
      </c>
      <c r="D482" s="1">
        <v>36353</v>
      </c>
      <c r="E482" t="s">
        <v>13004</v>
      </c>
      <c r="F482" t="s">
        <v>365</v>
      </c>
      <c r="G482" t="s">
        <v>13005</v>
      </c>
      <c r="H482" t="s">
        <v>297</v>
      </c>
      <c r="I482" t="s">
        <v>13006</v>
      </c>
      <c r="J482" t="s">
        <v>13007</v>
      </c>
      <c r="K482" s="33" t="str">
        <f>Table_vitimas[[#This Row],[nome]] &amp; " (NIC " &amp;Table_vitimas[[#This Row],[NIC]] &amp;")"</f>
        <v>VINICIUS JOSÉ DA SILVA (NIC 115971)</v>
      </c>
    </row>
    <row r="483" spans="1:11" x14ac:dyDescent="0.25">
      <c r="A483">
        <v>2132</v>
      </c>
      <c r="B483">
        <v>736</v>
      </c>
      <c r="C483" t="s">
        <v>13132</v>
      </c>
      <c r="D483" s="1">
        <v>34644</v>
      </c>
      <c r="E483" t="s">
        <v>13133</v>
      </c>
      <c r="F483" t="s">
        <v>365</v>
      </c>
      <c r="G483" t="s">
        <v>13134</v>
      </c>
      <c r="H483" t="s">
        <v>297</v>
      </c>
      <c r="I483" t="s">
        <v>13135</v>
      </c>
      <c r="J483" t="s">
        <v>13136</v>
      </c>
      <c r="K483" s="33" t="str">
        <f>Table_vitimas[[#This Row],[nome]] &amp; " (NIC " &amp;Table_vitimas[[#This Row],[NIC]] &amp;")"</f>
        <v>GUILHERME FRANCISCO LAURINDO DA MATA (NIC 116472)</v>
      </c>
    </row>
    <row r="484" spans="1:11" x14ac:dyDescent="0.25">
      <c r="A484">
        <v>2134</v>
      </c>
      <c r="B484">
        <v>738</v>
      </c>
      <c r="C484" t="s">
        <v>13137</v>
      </c>
      <c r="D484" s="1">
        <v>34924</v>
      </c>
      <c r="E484" t="s">
        <v>13138</v>
      </c>
      <c r="F484" t="s">
        <v>365</v>
      </c>
      <c r="G484" t="s">
        <v>13139</v>
      </c>
      <c r="H484" t="s">
        <v>297</v>
      </c>
      <c r="I484" t="s">
        <v>13140</v>
      </c>
      <c r="J484" t="s">
        <v>13141</v>
      </c>
      <c r="K484" s="33" t="str">
        <f>Table_vitimas[[#This Row],[nome]] &amp; " (NIC " &amp;Table_vitimas[[#This Row],[NIC]] &amp;")"</f>
        <v>WIRLLAN WEVERTHON SANTIAGO BEZERRA (NIC 115965)</v>
      </c>
    </row>
    <row r="485" spans="1:11" x14ac:dyDescent="0.25">
      <c r="A485">
        <v>2137</v>
      </c>
      <c r="B485">
        <v>741</v>
      </c>
      <c r="C485" t="s">
        <v>13142</v>
      </c>
      <c r="D485" s="1">
        <v>31046</v>
      </c>
      <c r="E485" t="s">
        <v>13143</v>
      </c>
      <c r="F485" t="s">
        <v>365</v>
      </c>
      <c r="G485" t="s">
        <v>13144</v>
      </c>
      <c r="H485" t="s">
        <v>297</v>
      </c>
      <c r="I485" t="s">
        <v>13145</v>
      </c>
      <c r="J485" t="s">
        <v>13146</v>
      </c>
      <c r="K485" s="33" t="str">
        <f>Table_vitimas[[#This Row],[nome]] &amp; " (NIC " &amp;Table_vitimas[[#This Row],[NIC]] &amp;")"</f>
        <v>KLEIGDNILSSEM PAVAO DE OLIVEIRA (NIC 116482)</v>
      </c>
    </row>
    <row r="486" spans="1:11" x14ac:dyDescent="0.25">
      <c r="A486">
        <v>2141</v>
      </c>
      <c r="B486">
        <v>745</v>
      </c>
      <c r="C486" t="s">
        <v>13147</v>
      </c>
      <c r="D486" s="1">
        <v>35606</v>
      </c>
      <c r="E486" t="s">
        <v>13148</v>
      </c>
      <c r="F486" t="s">
        <v>365</v>
      </c>
      <c r="G486" t="s">
        <v>13149</v>
      </c>
      <c r="H486" t="s">
        <v>297</v>
      </c>
      <c r="I486" t="s">
        <v>13150</v>
      </c>
      <c r="J486" t="s">
        <v>13151</v>
      </c>
      <c r="K486" s="33" t="str">
        <f>Table_vitimas[[#This Row],[nome]] &amp; " (NIC " &amp;Table_vitimas[[#This Row],[NIC]] &amp;")"</f>
        <v>RAFAEL LUIZ DA SILVA (NIC 116483)</v>
      </c>
    </row>
    <row r="487" spans="1:11" x14ac:dyDescent="0.25">
      <c r="A487">
        <v>2145</v>
      </c>
      <c r="B487">
        <v>747</v>
      </c>
      <c r="C487" t="s">
        <v>13152</v>
      </c>
      <c r="D487" s="1">
        <v>35925</v>
      </c>
      <c r="E487" t="s">
        <v>13153</v>
      </c>
      <c r="F487" t="s">
        <v>365</v>
      </c>
      <c r="G487" t="s">
        <v>13154</v>
      </c>
      <c r="H487" t="s">
        <v>297</v>
      </c>
      <c r="I487" t="s">
        <v>13155</v>
      </c>
      <c r="J487" t="s">
        <v>13156</v>
      </c>
      <c r="K487" s="33" t="str">
        <f>Table_vitimas[[#This Row],[nome]] &amp; " (NIC " &amp;Table_vitimas[[#This Row],[NIC]] &amp;")"</f>
        <v>JOSÉ HIGOR DA SILVA (NIC 115978)</v>
      </c>
    </row>
    <row r="488" spans="1:11" x14ac:dyDescent="0.25">
      <c r="A488">
        <v>2149</v>
      </c>
      <c r="B488">
        <v>751</v>
      </c>
      <c r="C488" t="s">
        <v>13185</v>
      </c>
      <c r="D488" s="1">
        <v>37446</v>
      </c>
      <c r="E488" t="s">
        <v>13186</v>
      </c>
      <c r="F488" t="s">
        <v>365</v>
      </c>
      <c r="G488" t="s">
        <v>13187</v>
      </c>
      <c r="H488" t="s">
        <v>297</v>
      </c>
      <c r="I488" t="s">
        <v>13188</v>
      </c>
      <c r="J488" t="s">
        <v>13189</v>
      </c>
      <c r="K488" s="33" t="str">
        <f>Table_vitimas[[#This Row],[nome]] &amp; " (NIC " &amp;Table_vitimas[[#This Row],[NIC]] &amp;")"</f>
        <v>LUIS VITOR SANTOS DE MOURA (NIC 116481)</v>
      </c>
    </row>
    <row r="489" spans="1:11" x14ac:dyDescent="0.25">
      <c r="A489">
        <v>1436</v>
      </c>
      <c r="B489">
        <v>73</v>
      </c>
      <c r="C489" t="s">
        <v>578</v>
      </c>
      <c r="D489" s="1">
        <v>37297</v>
      </c>
      <c r="E489" t="s">
        <v>579</v>
      </c>
      <c r="F489" t="s">
        <v>580</v>
      </c>
      <c r="H489" t="s">
        <v>297</v>
      </c>
      <c r="I489" t="s">
        <v>581</v>
      </c>
      <c r="J489" t="s">
        <v>580</v>
      </c>
      <c r="K489" s="33" t="str">
        <f>Table_vitimas[[#This Row],[nome]] &amp; " (NIC " &amp;Table_vitimas[[#This Row],[NIC]] &amp;")"</f>
        <v>LINDOMAR ANTONIO DA SILVA (NIC 110909)</v>
      </c>
    </row>
    <row r="490" spans="1:11" x14ac:dyDescent="0.25">
      <c r="A490">
        <v>1456</v>
      </c>
      <c r="B490">
        <v>94</v>
      </c>
      <c r="C490" t="s">
        <v>1218</v>
      </c>
      <c r="D490" s="1">
        <v>24410</v>
      </c>
      <c r="E490" t="s">
        <v>1219</v>
      </c>
      <c r="F490" t="s">
        <v>1220</v>
      </c>
      <c r="H490" t="s">
        <v>297</v>
      </c>
      <c r="I490" t="s">
        <v>1221</v>
      </c>
      <c r="J490" t="s">
        <v>1220</v>
      </c>
      <c r="K490" s="33" t="str">
        <f>Table_vitimas[[#This Row],[nome]] &amp; " (NIC " &amp;Table_vitimas[[#This Row],[NIC]] &amp;")"</f>
        <v>JOSÉ EDSON DOS SANTOS (NIC 111189)</v>
      </c>
    </row>
    <row r="491" spans="1:11" x14ac:dyDescent="0.25">
      <c r="A491">
        <v>1514</v>
      </c>
      <c r="B491">
        <v>139</v>
      </c>
      <c r="C491" t="s">
        <v>1718</v>
      </c>
      <c r="D491" s="1">
        <v>26127</v>
      </c>
      <c r="E491" t="s">
        <v>1719</v>
      </c>
      <c r="F491" t="s">
        <v>365</v>
      </c>
      <c r="H491" t="s">
        <v>297</v>
      </c>
      <c r="I491" t="s">
        <v>1720</v>
      </c>
      <c r="J491" t="s">
        <v>365</v>
      </c>
      <c r="K491" s="33" t="str">
        <f>Table_vitimas[[#This Row],[nome]] &amp; " (NIC " &amp;Table_vitimas[[#This Row],[NIC]] &amp;")"</f>
        <v>ROBSON MACIEL QUEIROZ (NIC 111228)</v>
      </c>
    </row>
    <row r="492" spans="1:11" x14ac:dyDescent="0.25">
      <c r="A492">
        <v>1530</v>
      </c>
      <c r="B492">
        <v>153</v>
      </c>
      <c r="C492" t="s">
        <v>1894</v>
      </c>
      <c r="D492" s="1">
        <v>36770</v>
      </c>
      <c r="E492" t="s">
        <v>1895</v>
      </c>
      <c r="F492" t="s">
        <v>365</v>
      </c>
      <c r="H492" t="s">
        <v>297</v>
      </c>
      <c r="I492" t="s">
        <v>1896</v>
      </c>
      <c r="J492" t="s">
        <v>365</v>
      </c>
      <c r="K492" s="33" t="str">
        <f>Table_vitimas[[#This Row],[nome]] &amp; " (NIC " &amp;Table_vitimas[[#This Row],[NIC]] &amp;")"</f>
        <v>EVERSON RAMOS DA SILVA (NIC 111684)</v>
      </c>
    </row>
    <row r="493" spans="1:11" x14ac:dyDescent="0.25">
      <c r="A493">
        <v>1633</v>
      </c>
      <c r="B493">
        <v>270</v>
      </c>
      <c r="C493" t="s">
        <v>3566</v>
      </c>
      <c r="D493" s="1">
        <v>36419</v>
      </c>
      <c r="E493" t="s">
        <v>3567</v>
      </c>
      <c r="F493" t="s">
        <v>3568</v>
      </c>
      <c r="H493" t="s">
        <v>297</v>
      </c>
      <c r="I493" t="s">
        <v>3569</v>
      </c>
      <c r="J493" t="s">
        <v>3568</v>
      </c>
      <c r="K493" s="33" t="str">
        <f>Table_vitimas[[#This Row],[nome]] &amp; " (NIC " &amp;Table_vitimas[[#This Row],[NIC]] &amp;")"</f>
        <v>LUCAS GUILHERME DA SILVA (NIC 112431)</v>
      </c>
    </row>
    <row r="494" spans="1:11" x14ac:dyDescent="0.25">
      <c r="A494">
        <v>1639</v>
      </c>
      <c r="B494">
        <v>276</v>
      </c>
      <c r="C494" t="s">
        <v>3633</v>
      </c>
      <c r="D494" s="1">
        <v>34822</v>
      </c>
      <c r="E494" t="s">
        <v>3634</v>
      </c>
      <c r="F494" t="s">
        <v>365</v>
      </c>
      <c r="H494" t="s">
        <v>297</v>
      </c>
      <c r="I494" t="s">
        <v>3635</v>
      </c>
      <c r="J494" t="s">
        <v>365</v>
      </c>
      <c r="K494" s="33" t="str">
        <f>Table_vitimas[[#This Row],[nome]] &amp; " (NIC " &amp;Table_vitimas[[#This Row],[NIC]] &amp;")"</f>
        <v>josé barbosa neto II (NIC 112604)</v>
      </c>
    </row>
    <row r="495" spans="1:11" x14ac:dyDescent="0.25">
      <c r="A495">
        <v>1674</v>
      </c>
      <c r="B495">
        <v>313</v>
      </c>
      <c r="C495" t="s">
        <v>4042</v>
      </c>
      <c r="D495" s="1">
        <v>32927</v>
      </c>
      <c r="E495" t="s">
        <v>4043</v>
      </c>
      <c r="F495" t="s">
        <v>4050</v>
      </c>
      <c r="H495" t="s">
        <v>297</v>
      </c>
      <c r="I495" t="s">
        <v>4044</v>
      </c>
      <c r="J495" t="s">
        <v>4050</v>
      </c>
      <c r="K495" s="33" t="str">
        <f>Table_vitimas[[#This Row],[nome]] &amp; " (NIC " &amp;Table_vitimas[[#This Row],[NIC]] &amp;")"</f>
        <v>JOAB SILVA DE OLIVEIRA (NIC 112626)</v>
      </c>
    </row>
    <row r="496" spans="1:11" x14ac:dyDescent="0.25">
      <c r="A496">
        <v>1703</v>
      </c>
      <c r="B496">
        <v>341</v>
      </c>
      <c r="C496" t="s">
        <v>4391</v>
      </c>
      <c r="D496" s="1">
        <v>27757</v>
      </c>
      <c r="E496" t="s">
        <v>4392</v>
      </c>
      <c r="F496" t="s">
        <v>4050</v>
      </c>
      <c r="H496" t="s">
        <v>297</v>
      </c>
      <c r="I496" t="s">
        <v>4393</v>
      </c>
      <c r="J496" t="s">
        <v>4050</v>
      </c>
      <c r="K496" s="33" t="str">
        <f>Table_vitimas[[#This Row],[nome]] &amp; " (NIC " &amp;Table_vitimas[[#This Row],[NIC]] &amp;")"</f>
        <v>JAERSON ALEXANDRE DE SOUZA (NIC 112645)</v>
      </c>
    </row>
    <row r="497" spans="1:11" x14ac:dyDescent="0.25">
      <c r="A497">
        <v>1705</v>
      </c>
      <c r="B497">
        <v>343</v>
      </c>
      <c r="C497" t="s">
        <v>4414</v>
      </c>
      <c r="D497" s="1">
        <v>34816</v>
      </c>
      <c r="E497" t="s">
        <v>4415</v>
      </c>
      <c r="F497" t="s">
        <v>365</v>
      </c>
      <c r="H497" t="s">
        <v>297</v>
      </c>
      <c r="I497" t="s">
        <v>4416</v>
      </c>
      <c r="J497" t="s">
        <v>365</v>
      </c>
      <c r="K497" s="33" t="str">
        <f>Table_vitimas[[#This Row],[nome]] &amp; " (NIC " &amp;Table_vitimas[[#This Row],[NIC]] &amp;")"</f>
        <v>ALLAN NASCIMENTO DO CARMO (NIC 113228)</v>
      </c>
    </row>
    <row r="498" spans="1:11" x14ac:dyDescent="0.25">
      <c r="A498">
        <v>1798</v>
      </c>
      <c r="B498">
        <v>442</v>
      </c>
      <c r="C498" t="s">
        <v>5437</v>
      </c>
      <c r="D498" s="1">
        <v>37449</v>
      </c>
      <c r="E498" t="s">
        <v>5438</v>
      </c>
      <c r="F498" t="s">
        <v>3568</v>
      </c>
      <c r="H498" t="s">
        <v>514</v>
      </c>
      <c r="I498" t="s">
        <v>5439</v>
      </c>
      <c r="J498" t="s">
        <v>3568</v>
      </c>
      <c r="K498" s="33" t="str">
        <f>Table_vitimas[[#This Row],[nome]] &amp; " (NIC " &amp;Table_vitimas[[#This Row],[NIC]] &amp;")"</f>
        <v>ADRIELE BENJAMIM DOS SANTOS (NIC 113807)</v>
      </c>
    </row>
    <row r="499" spans="1:11" x14ac:dyDescent="0.25">
      <c r="A499">
        <v>1970</v>
      </c>
      <c r="B499">
        <v>597</v>
      </c>
      <c r="C499" t="s">
        <v>7337</v>
      </c>
      <c r="D499" s="1">
        <v>35875</v>
      </c>
      <c r="E499" t="s">
        <v>7338</v>
      </c>
      <c r="F499" t="s">
        <v>365</v>
      </c>
      <c r="H499" t="s">
        <v>297</v>
      </c>
      <c r="I499" t="s">
        <v>7339</v>
      </c>
      <c r="J499" t="s">
        <v>365</v>
      </c>
      <c r="K499" s="33" t="str">
        <f>Table_vitimas[[#This Row],[nome]] &amp; " (NIC " &amp;Table_vitimas[[#This Row],[NIC]] &amp;")"</f>
        <v>ISRAEL JUNIOR DA SILVA PEREIRA (NIC 114982)</v>
      </c>
    </row>
    <row r="500" spans="1:11" x14ac:dyDescent="0.25">
      <c r="A500">
        <v>1979</v>
      </c>
      <c r="B500">
        <v>602</v>
      </c>
      <c r="C500" t="s">
        <v>7393</v>
      </c>
      <c r="D500" s="1">
        <v>34132</v>
      </c>
      <c r="E500" t="s">
        <v>7394</v>
      </c>
      <c r="F500" t="s">
        <v>365</v>
      </c>
      <c r="H500" t="s">
        <v>297</v>
      </c>
      <c r="I500" t="s">
        <v>7395</v>
      </c>
      <c r="J500" t="s">
        <v>365</v>
      </c>
      <c r="K500" s="33" t="str">
        <f>Table_vitimas[[#This Row],[nome]] &amp; " (NIC " &amp;Table_vitimas[[#This Row],[NIC]] &amp;")"</f>
        <v>FELIPE DA SILVA BARROS (NIC 114971)</v>
      </c>
    </row>
    <row r="501" spans="1:11" x14ac:dyDescent="0.25">
      <c r="A501">
        <v>1993</v>
      </c>
      <c r="B501">
        <v>614</v>
      </c>
      <c r="C501" t="s">
        <v>7534</v>
      </c>
      <c r="D501" s="1">
        <v>26750</v>
      </c>
      <c r="E501" t="s">
        <v>7535</v>
      </c>
      <c r="F501" t="s">
        <v>365</v>
      </c>
      <c r="H501" t="s">
        <v>297</v>
      </c>
      <c r="I501" t="s">
        <v>7536</v>
      </c>
      <c r="J501" t="s">
        <v>365</v>
      </c>
      <c r="K501" s="33" t="str">
        <f>Table_vitimas[[#This Row],[nome]] &amp; " (NIC " &amp;Table_vitimas[[#This Row],[NIC]] &amp;")"</f>
        <v>RONALDO NUNES PEREIRA (NIC 115000)</v>
      </c>
    </row>
    <row r="502" spans="1:11" x14ac:dyDescent="0.25">
      <c r="A502">
        <v>2010</v>
      </c>
      <c r="B502">
        <v>630</v>
      </c>
      <c r="C502" t="s">
        <v>7686</v>
      </c>
      <c r="D502" s="1">
        <v>35367</v>
      </c>
      <c r="E502" t="s">
        <v>7687</v>
      </c>
      <c r="F502" t="s">
        <v>365</v>
      </c>
      <c r="H502" t="s">
        <v>297</v>
      </c>
      <c r="I502" t="s">
        <v>7688</v>
      </c>
      <c r="J502" t="s">
        <v>365</v>
      </c>
      <c r="K502" s="33" t="str">
        <f>Table_vitimas[[#This Row],[nome]] &amp; " (NIC " &amp;Table_vitimas[[#This Row],[NIC]] &amp;")"</f>
        <v>EDVALDO GONÇALO AMARANTE FILHO (NIC 115579)</v>
      </c>
    </row>
    <row r="503" spans="1:11" x14ac:dyDescent="0.25">
      <c r="A503">
        <v>1435</v>
      </c>
      <c r="B503">
        <v>69</v>
      </c>
      <c r="C503" t="s">
        <v>567</v>
      </c>
      <c r="D503" s="1">
        <v>23449</v>
      </c>
      <c r="E503" t="s">
        <v>568</v>
      </c>
      <c r="H503" t="s">
        <v>514</v>
      </c>
      <c r="I503" t="s">
        <v>569</v>
      </c>
      <c r="J503" t="s">
        <v>283</v>
      </c>
      <c r="K503" s="33" t="str">
        <f>Table_vitimas[[#This Row],[nome]] &amp; " (NIC " &amp;Table_vitimas[[#This Row],[NIC]] &amp;")"</f>
        <v>MARIA HELENA BRAZ DE LIMA (NIC 110915)</v>
      </c>
    </row>
    <row r="504" spans="1:11" x14ac:dyDescent="0.25">
      <c r="A504">
        <v>1534</v>
      </c>
      <c r="B504">
        <v>158</v>
      </c>
      <c r="C504" t="s">
        <v>1915</v>
      </c>
      <c r="D504" s="1">
        <v>37374</v>
      </c>
      <c r="E504" t="s">
        <v>1916</v>
      </c>
      <c r="I504" t="s">
        <v>1941</v>
      </c>
      <c r="J504" t="s">
        <v>283</v>
      </c>
      <c r="K504" s="33" t="str">
        <f>Table_vitimas[[#This Row],[nome]] &amp; " (NIC " &amp;Table_vitimas[[#This Row],[NIC]] &amp;")"</f>
        <v>FÁBIO MAXIMILIANO DA SILVA (NIC 111227)</v>
      </c>
    </row>
    <row r="505" spans="1:11" x14ac:dyDescent="0.25">
      <c r="A505">
        <v>1482</v>
      </c>
      <c r="B505">
        <v>173</v>
      </c>
      <c r="C505" t="s">
        <v>1999</v>
      </c>
      <c r="D505" s="1">
        <v>39525</v>
      </c>
      <c r="E505" t="s">
        <v>2000</v>
      </c>
      <c r="I505" t="s">
        <v>2001</v>
      </c>
      <c r="J505" t="s">
        <v>283</v>
      </c>
      <c r="K505" s="33" t="str">
        <f>Table_vitimas[[#This Row],[nome]] &amp; " (NIC " &amp;Table_vitimas[[#This Row],[NIC]] &amp;")"</f>
        <v>ISRAEL FRANCISCO FERREIRA (NIC 111209)</v>
      </c>
    </row>
    <row r="506" spans="1:11" x14ac:dyDescent="0.25">
      <c r="A506">
        <v>1500</v>
      </c>
      <c r="B506">
        <v>177</v>
      </c>
      <c r="C506" t="s">
        <v>2004</v>
      </c>
      <c r="D506" s="1">
        <v>33709</v>
      </c>
      <c r="E506" t="s">
        <v>2005</v>
      </c>
      <c r="I506" t="s">
        <v>2006</v>
      </c>
      <c r="J506" t="s">
        <v>283</v>
      </c>
      <c r="K506" s="33" t="str">
        <f>Table_vitimas[[#This Row],[nome]] &amp; " (NIC " &amp;Table_vitimas[[#This Row],[NIC]] &amp;")"</f>
        <v>FLÁVIO LUIZ DOS SANTOS (NIC 111200)</v>
      </c>
    </row>
    <row r="507" spans="1:11" x14ac:dyDescent="0.25">
      <c r="A507">
        <v>1504</v>
      </c>
      <c r="B507">
        <v>178</v>
      </c>
      <c r="C507" t="s">
        <v>2007</v>
      </c>
      <c r="D507" s="1">
        <v>37554</v>
      </c>
      <c r="E507" t="s">
        <v>2008</v>
      </c>
      <c r="I507" t="s">
        <v>2009</v>
      </c>
      <c r="J507" t="s">
        <v>283</v>
      </c>
      <c r="K507" s="33" t="str">
        <f>Table_vitimas[[#This Row],[nome]] &amp; " (NIC " &amp;Table_vitimas[[#This Row],[NIC]] &amp;")"</f>
        <v>PABLO VAMPLAY DE OLIVEIRA (NIC 111226)</v>
      </c>
    </row>
    <row r="508" spans="1:11" x14ac:dyDescent="0.25">
      <c r="A508">
        <v>1550</v>
      </c>
      <c r="B508">
        <v>185</v>
      </c>
      <c r="C508" t="s">
        <v>2058</v>
      </c>
      <c r="D508" s="1">
        <v>23441</v>
      </c>
      <c r="E508" t="s">
        <v>2059</v>
      </c>
      <c r="H508" t="s">
        <v>514</v>
      </c>
      <c r="I508" t="s">
        <v>2060</v>
      </c>
      <c r="J508" t="s">
        <v>283</v>
      </c>
      <c r="K508" s="33" t="str">
        <f>Table_vitimas[[#This Row],[nome]] &amp; " (NIC " &amp;Table_vitimas[[#This Row],[NIC]] &amp;")"</f>
        <v>MARILEIDE MARIA GOMES (NIC 111944)</v>
      </c>
    </row>
    <row r="509" spans="1:11" x14ac:dyDescent="0.25">
      <c r="A509">
        <v>1553</v>
      </c>
      <c r="B509">
        <v>190</v>
      </c>
      <c r="C509" t="s">
        <v>2096</v>
      </c>
      <c r="D509" s="1">
        <v>34325</v>
      </c>
      <c r="E509" t="s">
        <v>2097</v>
      </c>
      <c r="H509" t="s">
        <v>514</v>
      </c>
      <c r="I509" t="s">
        <v>2098</v>
      </c>
      <c r="J509" t="s">
        <v>283</v>
      </c>
      <c r="K509" s="33" t="str">
        <f>Table_vitimas[[#This Row],[nome]] &amp; " (NIC " &amp;Table_vitimas[[#This Row],[NIC]] &amp;")"</f>
        <v>CINTIA MARIA DE SOUZA (NIC 111949)</v>
      </c>
    </row>
    <row r="510" spans="1:11" x14ac:dyDescent="0.25">
      <c r="A510">
        <v>1591</v>
      </c>
      <c r="B510">
        <v>225</v>
      </c>
      <c r="C510" t="s">
        <v>2446</v>
      </c>
      <c r="D510" s="1">
        <v>26259</v>
      </c>
      <c r="E510" t="s">
        <v>2447</v>
      </c>
      <c r="H510" t="s">
        <v>514</v>
      </c>
      <c r="I510" t="s">
        <v>2448</v>
      </c>
      <c r="J510" t="s">
        <v>283</v>
      </c>
      <c r="K510" s="33" t="str">
        <f>Table_vitimas[[#This Row],[nome]] &amp; " (NIC " &amp;Table_vitimas[[#This Row],[NIC]] &amp;")"</f>
        <v>RESONEIDE ROCHA MORAES (NIC 111968)</v>
      </c>
    </row>
    <row r="511" spans="1:11" x14ac:dyDescent="0.25">
      <c r="A511">
        <v>1593</v>
      </c>
      <c r="B511">
        <v>228</v>
      </c>
      <c r="C511" t="s">
        <v>2468</v>
      </c>
      <c r="D511" s="1">
        <v>31519</v>
      </c>
      <c r="I511" t="s">
        <v>2469</v>
      </c>
      <c r="J511" t="s">
        <v>283</v>
      </c>
      <c r="K511" s="33" t="str">
        <f>Table_vitimas[[#This Row],[nome]] &amp; " (NIC " &amp;Table_vitimas[[#This Row],[NIC]] &amp;")"</f>
        <v>PAULO PATRICIO DAS NEVES (NIC 112432)</v>
      </c>
    </row>
    <row r="512" spans="1:11" x14ac:dyDescent="0.25">
      <c r="A512">
        <v>1606</v>
      </c>
      <c r="B512">
        <v>246</v>
      </c>
      <c r="C512" t="s">
        <v>3269</v>
      </c>
      <c r="D512" s="1">
        <v>24081</v>
      </c>
      <c r="E512" t="s">
        <v>3273</v>
      </c>
      <c r="H512" t="s">
        <v>514</v>
      </c>
      <c r="I512" t="s">
        <v>3274</v>
      </c>
      <c r="J512" t="s">
        <v>283</v>
      </c>
      <c r="K512" s="33" t="str">
        <f>Table_vitimas[[#This Row],[nome]] &amp; " (NIC " &amp;Table_vitimas[[#This Row],[NIC]] &amp;")"</f>
        <v>ROZANE DE MORAES RIBEIRO (NIC 112436)</v>
      </c>
    </row>
    <row r="513" spans="1:11" x14ac:dyDescent="0.25">
      <c r="A513">
        <v>1660</v>
      </c>
      <c r="B513">
        <v>298</v>
      </c>
      <c r="C513" t="s">
        <v>3882</v>
      </c>
      <c r="D513" s="1">
        <v>33118</v>
      </c>
      <c r="E513" t="s">
        <v>3883</v>
      </c>
      <c r="H513" t="s">
        <v>514</v>
      </c>
      <c r="I513" t="s">
        <v>3884</v>
      </c>
      <c r="J513" t="s">
        <v>283</v>
      </c>
      <c r="K513" s="33" t="str">
        <f>Table_vitimas[[#This Row],[nome]] &amp; " (NIC " &amp;Table_vitimas[[#This Row],[NIC]] &amp;")"</f>
        <v>MAYARA LIMA DA SILVA (NIC 112620)</v>
      </c>
    </row>
    <row r="514" spans="1:11" x14ac:dyDescent="0.25">
      <c r="A514">
        <v>1663</v>
      </c>
      <c r="B514">
        <v>300</v>
      </c>
      <c r="C514" t="s">
        <v>3897</v>
      </c>
      <c r="D514" s="1">
        <v>36810</v>
      </c>
      <c r="E514" t="s">
        <v>3898</v>
      </c>
      <c r="H514" t="s">
        <v>514</v>
      </c>
      <c r="I514" t="s">
        <v>3899</v>
      </c>
      <c r="J514" t="s">
        <v>283</v>
      </c>
      <c r="K514" s="33" t="str">
        <f>Table_vitimas[[#This Row],[nome]] &amp; " (NIC " &amp;Table_vitimas[[#This Row],[NIC]] &amp;")"</f>
        <v>EVELIN SUENIA DA SILVA (NIC 112621)</v>
      </c>
    </row>
    <row r="515" spans="1:11" x14ac:dyDescent="0.25">
      <c r="A515">
        <v>1678</v>
      </c>
      <c r="B515">
        <v>317</v>
      </c>
      <c r="C515" t="s">
        <v>4101</v>
      </c>
      <c r="D515" s="1">
        <v>18677</v>
      </c>
      <c r="E515" t="s">
        <v>4102</v>
      </c>
      <c r="H515" t="s">
        <v>514</v>
      </c>
      <c r="I515" t="s">
        <v>4103</v>
      </c>
      <c r="J515" t="s">
        <v>283</v>
      </c>
      <c r="K515" s="33" t="str">
        <f>Table_vitimas[[#This Row],[nome]] &amp; " (NIC " &amp;Table_vitimas[[#This Row],[NIC]] &amp;")"</f>
        <v>RITA BEZERRA DE MENEZES DA SILVA (NIC 112638)</v>
      </c>
    </row>
    <row r="516" spans="1:11" x14ac:dyDescent="0.25">
      <c r="A516">
        <v>1687</v>
      </c>
      <c r="B516">
        <v>326</v>
      </c>
      <c r="C516" t="s">
        <v>4207</v>
      </c>
      <c r="D516" s="1">
        <v>26686</v>
      </c>
      <c r="E516" t="s">
        <v>4208</v>
      </c>
      <c r="I516" t="s">
        <v>4209</v>
      </c>
      <c r="J516" t="s">
        <v>283</v>
      </c>
      <c r="K516" s="33" t="str">
        <f>Table_vitimas[[#This Row],[nome]] &amp; " (NIC " &amp;Table_vitimas[[#This Row],[NIC]] &amp;")"</f>
        <v>OLIVIER PINTO PEIXOTO FILHO (NIC 112648)</v>
      </c>
    </row>
    <row r="517" spans="1:11" x14ac:dyDescent="0.25">
      <c r="A517">
        <v>1717</v>
      </c>
      <c r="B517">
        <v>356</v>
      </c>
      <c r="C517" t="s">
        <v>4552</v>
      </c>
      <c r="D517" s="1">
        <v>36395</v>
      </c>
      <c r="E517" t="s">
        <v>579</v>
      </c>
      <c r="I517" t="s">
        <v>4553</v>
      </c>
      <c r="J517" t="s">
        <v>283</v>
      </c>
      <c r="K517" s="33" t="str">
        <f>Table_vitimas[[#This Row],[nome]] &amp; " (NIC " &amp;Table_vitimas[[#This Row],[NIC]] &amp;")"</f>
        <v>RENAN SILVA DE ARAÚJO (NIC 112649)</v>
      </c>
    </row>
    <row r="518" spans="1:11" x14ac:dyDescent="0.25">
      <c r="A518">
        <v>1724</v>
      </c>
      <c r="B518">
        <v>363</v>
      </c>
      <c r="C518" t="s">
        <v>4632</v>
      </c>
      <c r="D518" s="1">
        <v>36556</v>
      </c>
      <c r="E518" t="s">
        <v>4633</v>
      </c>
      <c r="H518" t="s">
        <v>514</v>
      </c>
      <c r="I518" t="s">
        <v>6095</v>
      </c>
      <c r="J518" t="s">
        <v>283</v>
      </c>
      <c r="K518" s="33" t="str">
        <f>Table_vitimas[[#This Row],[nome]] &amp; " (NIC " &amp;Table_vitimas[[#This Row],[NIC]] &amp;")"</f>
        <v>GEIZA CRISTINA DA SILVA (NIC 113262)</v>
      </c>
    </row>
    <row r="519" spans="1:11" x14ac:dyDescent="0.25">
      <c r="A519">
        <v>1722</v>
      </c>
      <c r="B519">
        <v>364</v>
      </c>
      <c r="C519" t="s">
        <v>4634</v>
      </c>
      <c r="D519" s="1">
        <v>32007</v>
      </c>
      <c r="E519" t="s">
        <v>4635</v>
      </c>
      <c r="H519" t="s">
        <v>514</v>
      </c>
      <c r="I519" t="s">
        <v>6096</v>
      </c>
      <c r="J519" t="s">
        <v>283</v>
      </c>
      <c r="K519" s="33" t="str">
        <f>Table_vitimas[[#This Row],[nome]] &amp; " (NIC " &amp;Table_vitimas[[#This Row],[NIC]] &amp;")"</f>
        <v>MARCELA GONÇALVES DA CRUZ (NIC 113261)</v>
      </c>
    </row>
    <row r="520" spans="1:11" x14ac:dyDescent="0.25">
      <c r="A520">
        <v>1734</v>
      </c>
      <c r="B520">
        <v>376</v>
      </c>
      <c r="C520" t="s">
        <v>4735</v>
      </c>
      <c r="D520" s="1">
        <v>33750</v>
      </c>
      <c r="E520" t="s">
        <v>4736</v>
      </c>
      <c r="H520" t="s">
        <v>514</v>
      </c>
      <c r="I520" t="s">
        <v>4737</v>
      </c>
      <c r="J520" t="s">
        <v>283</v>
      </c>
      <c r="K520" s="33" t="str">
        <f>Table_vitimas[[#This Row],[nome]] &amp; " (NIC " &amp;Table_vitimas[[#This Row],[NIC]] &amp;")"</f>
        <v>ISABELLA AURORA DE O. A. ARRUDA (NIC 113276)</v>
      </c>
    </row>
    <row r="521" spans="1:11" x14ac:dyDescent="0.25">
      <c r="A521">
        <v>1744</v>
      </c>
      <c r="B521">
        <v>389</v>
      </c>
      <c r="C521" t="s">
        <v>4871</v>
      </c>
      <c r="D521" s="1">
        <v>38657</v>
      </c>
      <c r="J521" t="s">
        <v>283</v>
      </c>
      <c r="K521" s="33" t="str">
        <f>Table_vitimas[[#This Row],[nome]] &amp; " (NIC " &amp;Table_vitimas[[#This Row],[NIC]] &amp;")"</f>
        <v>ELIZANGELA NICOLLY DOS SANTOS SILVA (NIC )</v>
      </c>
    </row>
    <row r="522" spans="1:11" x14ac:dyDescent="0.25">
      <c r="A522">
        <v>1786</v>
      </c>
      <c r="B522">
        <v>429</v>
      </c>
      <c r="C522" t="s">
        <v>5299</v>
      </c>
      <c r="D522" s="1">
        <v>27961</v>
      </c>
      <c r="E522" t="s">
        <v>5301</v>
      </c>
      <c r="H522" t="s">
        <v>514</v>
      </c>
      <c r="I522" t="s">
        <v>5302</v>
      </c>
      <c r="J522" t="s">
        <v>283</v>
      </c>
      <c r="K522" s="33" t="str">
        <f>Table_vitimas[[#This Row],[nome]] &amp; " (NIC " &amp;Table_vitimas[[#This Row],[NIC]] &amp;")"</f>
        <v>adriana gomes de carvalho (NIC 113813)</v>
      </c>
    </row>
    <row r="523" spans="1:11" x14ac:dyDescent="0.25">
      <c r="A523">
        <v>1821</v>
      </c>
      <c r="B523">
        <v>466</v>
      </c>
      <c r="C523" t="s">
        <v>5675</v>
      </c>
      <c r="D523" s="1">
        <v>20619</v>
      </c>
      <c r="E523" t="s">
        <v>5676</v>
      </c>
      <c r="H523" t="s">
        <v>514</v>
      </c>
      <c r="I523" t="s">
        <v>5677</v>
      </c>
      <c r="J523" t="s">
        <v>283</v>
      </c>
      <c r="K523" s="33" t="str">
        <f>Table_vitimas[[#This Row],[nome]] &amp; " (NIC " &amp;Table_vitimas[[#This Row],[NIC]] &amp;")"</f>
        <v>MARLENE SANTANA DE LUCENA (NIC 112805)</v>
      </c>
    </row>
    <row r="524" spans="1:11" x14ac:dyDescent="0.25">
      <c r="A524">
        <v>1854</v>
      </c>
      <c r="B524">
        <v>497</v>
      </c>
      <c r="C524" t="s">
        <v>6039</v>
      </c>
      <c r="D524" s="1">
        <v>35781</v>
      </c>
      <c r="E524" t="s">
        <v>6040</v>
      </c>
      <c r="H524" t="s">
        <v>514</v>
      </c>
      <c r="I524" t="s">
        <v>6041</v>
      </c>
      <c r="J524" t="s">
        <v>283</v>
      </c>
      <c r="K524" s="33" t="str">
        <f>Table_vitimas[[#This Row],[nome]] &amp; " (NIC " &amp;Table_vitimas[[#This Row],[NIC]] &amp;")"</f>
        <v>ÉRIKA FREIRE ELOI DA SILVA (NIC 114101)</v>
      </c>
    </row>
    <row r="525" spans="1:11" x14ac:dyDescent="0.25">
      <c r="A525">
        <v>1862</v>
      </c>
      <c r="B525">
        <v>503</v>
      </c>
      <c r="C525" t="s">
        <v>6153</v>
      </c>
      <c r="D525" s="1">
        <v>34601</v>
      </c>
      <c r="E525" t="s">
        <v>6154</v>
      </c>
      <c r="I525" t="s">
        <v>6155</v>
      </c>
      <c r="J525" t="s">
        <v>283</v>
      </c>
      <c r="K525" s="33" t="str">
        <f>Table_vitimas[[#This Row],[nome]] &amp; " (NIC " &amp;Table_vitimas[[#This Row],[NIC]] &amp;")"</f>
        <v>GREIDSON GOMES FRANKLIN (NIC 114090)</v>
      </c>
    </row>
    <row r="526" spans="1:11" x14ac:dyDescent="0.25">
      <c r="A526">
        <v>1897</v>
      </c>
      <c r="B526">
        <v>533</v>
      </c>
      <c r="C526" t="s">
        <v>6585</v>
      </c>
      <c r="D526" s="1">
        <v>34764</v>
      </c>
      <c r="E526" t="s">
        <v>6586</v>
      </c>
      <c r="I526" t="s">
        <v>6587</v>
      </c>
      <c r="J526" t="s">
        <v>283</v>
      </c>
      <c r="K526" s="33" t="str">
        <f>Table_vitimas[[#This Row],[nome]] &amp; " (NIC " &amp;Table_vitimas[[#This Row],[NIC]] &amp;")"</f>
        <v>ilWillames da Silva Simões (NIC 114126)</v>
      </c>
    </row>
    <row r="527" spans="1:11" x14ac:dyDescent="0.25">
      <c r="A527">
        <v>1912</v>
      </c>
      <c r="B527">
        <v>549</v>
      </c>
      <c r="C527" t="s">
        <v>6752</v>
      </c>
      <c r="D527" s="1">
        <v>36532</v>
      </c>
      <c r="E527" t="s">
        <v>6753</v>
      </c>
      <c r="I527" t="s">
        <v>6754</v>
      </c>
      <c r="J527" t="s">
        <v>283</v>
      </c>
      <c r="K527" s="33" t="str">
        <f>Table_vitimas[[#This Row],[nome]] &amp; " (NIC " &amp;Table_vitimas[[#This Row],[NIC]] &amp;")"</f>
        <v>GABRIEL DA SILVA SOUZA (NIC 114112)</v>
      </c>
    </row>
    <row r="528" spans="1:11" x14ac:dyDescent="0.25">
      <c r="A528">
        <v>1995</v>
      </c>
      <c r="B528">
        <v>616</v>
      </c>
      <c r="C528" t="s">
        <v>7558</v>
      </c>
      <c r="D528" s="1">
        <v>34488</v>
      </c>
      <c r="E528" t="s">
        <v>7559</v>
      </c>
      <c r="H528" t="s">
        <v>514</v>
      </c>
      <c r="I528" t="s">
        <v>7560</v>
      </c>
      <c r="J528" t="s">
        <v>283</v>
      </c>
      <c r="K528" s="33" t="str">
        <f>Table_vitimas[[#This Row],[nome]] &amp; " (NIC " &amp;Table_vitimas[[#This Row],[NIC]] &amp;")"</f>
        <v>LINDA INÊS BARBOSA DE SOUZA (NIC 114998)</v>
      </c>
    </row>
    <row r="529" spans="1:11" x14ac:dyDescent="0.25">
      <c r="A529">
        <v>2013</v>
      </c>
      <c r="B529">
        <v>633</v>
      </c>
      <c r="C529" t="s">
        <v>7706</v>
      </c>
      <c r="D529" s="1">
        <v>35143</v>
      </c>
      <c r="E529" t="s">
        <v>7707</v>
      </c>
      <c r="H529" t="s">
        <v>514</v>
      </c>
      <c r="I529" t="s">
        <v>7708</v>
      </c>
      <c r="J529" t="s">
        <v>283</v>
      </c>
      <c r="K529" s="33" t="str">
        <f>Table_vitimas[[#This Row],[nome]] &amp; " (NIC " &amp;Table_vitimas[[#This Row],[NIC]] &amp;")"</f>
        <v>MARIANA ALBUQUERQUE DOS SANTOS (NIC 115581)</v>
      </c>
    </row>
    <row r="530" spans="1:11" x14ac:dyDescent="0.25">
      <c r="A530">
        <v>2018</v>
      </c>
      <c r="B530">
        <v>638</v>
      </c>
      <c r="C530" t="s">
        <v>7751</v>
      </c>
      <c r="D530" s="1">
        <v>35627</v>
      </c>
      <c r="E530" t="s">
        <v>7752</v>
      </c>
      <c r="J530" t="s">
        <v>283</v>
      </c>
      <c r="K530" s="33" t="str">
        <f>Table_vitimas[[#This Row],[nome]] &amp; " (NIC " &amp;Table_vitimas[[#This Row],[NIC]] &amp;")"</f>
        <v>JOÃO VICTOR FELIX DA SILVA (NIC )</v>
      </c>
    </row>
    <row r="531" spans="1:11" x14ac:dyDescent="0.25">
      <c r="A531">
        <v>1409</v>
      </c>
      <c r="B531">
        <v>48</v>
      </c>
      <c r="C531" t="s">
        <v>295</v>
      </c>
      <c r="D531" s="1">
        <v>33156</v>
      </c>
      <c r="E531" t="s">
        <v>296</v>
      </c>
      <c r="H531" t="s">
        <v>297</v>
      </c>
      <c r="I531" t="s">
        <v>298</v>
      </c>
      <c r="J531" t="s">
        <v>283</v>
      </c>
      <c r="K531" s="33" t="str">
        <f>Table_vitimas[[#This Row],[nome]] &amp; " (NIC " &amp;Table_vitimas[[#This Row],[NIC]] &amp;")"</f>
        <v>CLEODON BEZERRA DE LIMA NETO (NIC 108232)</v>
      </c>
    </row>
    <row r="532" spans="1:11" x14ac:dyDescent="0.25">
      <c r="A532">
        <v>1410</v>
      </c>
      <c r="B532">
        <v>49</v>
      </c>
      <c r="C532" t="s">
        <v>303</v>
      </c>
      <c r="D532" s="1">
        <v>44141</v>
      </c>
      <c r="E532" t="s">
        <v>304</v>
      </c>
      <c r="H532" t="s">
        <v>297</v>
      </c>
      <c r="I532" t="s">
        <v>305</v>
      </c>
      <c r="J532" t="s">
        <v>283</v>
      </c>
      <c r="K532" s="33" t="str">
        <f>Table_vitimas[[#This Row],[nome]] &amp; " (NIC " &amp;Table_vitimas[[#This Row],[NIC]] &amp;")"</f>
        <v>JOSE MICHEL AUGUSTO ELOI DA SILVA (NIC 110896)</v>
      </c>
    </row>
    <row r="533" spans="1:11" x14ac:dyDescent="0.25">
      <c r="A533">
        <v>1410</v>
      </c>
      <c r="B533">
        <v>50</v>
      </c>
      <c r="C533" t="s">
        <v>306</v>
      </c>
      <c r="D533" s="1">
        <v>35353</v>
      </c>
      <c r="E533" t="s">
        <v>307</v>
      </c>
      <c r="H533" t="s">
        <v>297</v>
      </c>
      <c r="I533" t="s">
        <v>308</v>
      </c>
      <c r="J533" t="s">
        <v>283</v>
      </c>
      <c r="K533" s="33" t="str">
        <f>Table_vitimas[[#This Row],[nome]] &amp; " (NIC " &amp;Table_vitimas[[#This Row],[NIC]] &amp;")"</f>
        <v>LEONARDO RODRIGUES DE OLIVEIRA (NIC 110904)</v>
      </c>
    </row>
    <row r="534" spans="1:11" x14ac:dyDescent="0.25">
      <c r="A534">
        <v>1418</v>
      </c>
      <c r="B534">
        <v>54</v>
      </c>
      <c r="C534" t="s">
        <v>373</v>
      </c>
      <c r="D534" s="1">
        <v>36462</v>
      </c>
      <c r="E534" t="s">
        <v>374</v>
      </c>
      <c r="H534" t="s">
        <v>297</v>
      </c>
      <c r="I534" t="s">
        <v>375</v>
      </c>
      <c r="J534" t="s">
        <v>283</v>
      </c>
      <c r="K534" s="33" t="str">
        <f>Table_vitimas[[#This Row],[nome]] &amp; " (NIC " &amp;Table_vitimas[[#This Row],[NIC]] &amp;")"</f>
        <v>LEONARDO HILÁRIO DO NASCIMENTO (NIC 110891)</v>
      </c>
    </row>
    <row r="535" spans="1:11" x14ac:dyDescent="0.25">
      <c r="A535">
        <v>1421</v>
      </c>
      <c r="B535">
        <v>57</v>
      </c>
      <c r="C535" t="s">
        <v>410</v>
      </c>
      <c r="D535" s="1">
        <v>35137</v>
      </c>
      <c r="E535" t="s">
        <v>411</v>
      </c>
      <c r="H535" t="s">
        <v>297</v>
      </c>
      <c r="I535" t="s">
        <v>412</v>
      </c>
      <c r="J535" t="s">
        <v>283</v>
      </c>
      <c r="K535" s="33" t="str">
        <f>Table_vitimas[[#This Row],[nome]] &amp; " (NIC " &amp;Table_vitimas[[#This Row],[NIC]] &amp;")"</f>
        <v>IGOR MARCOS FERREIRA DE OLIVEIRA (NIC 110912)</v>
      </c>
    </row>
    <row r="536" spans="1:11" x14ac:dyDescent="0.25">
      <c r="A536">
        <v>1443</v>
      </c>
      <c r="B536">
        <v>80</v>
      </c>
      <c r="C536" t="s">
        <v>659</v>
      </c>
      <c r="D536" s="1">
        <v>29192</v>
      </c>
      <c r="E536" t="s">
        <v>660</v>
      </c>
      <c r="H536" t="s">
        <v>297</v>
      </c>
      <c r="I536" t="s">
        <v>661</v>
      </c>
      <c r="J536" t="s">
        <v>283</v>
      </c>
      <c r="K536" s="33" t="str">
        <f>Table_vitimas[[#This Row],[nome]] &amp; " (NIC " &amp;Table_vitimas[[#This Row],[NIC]] &amp;")"</f>
        <v>EVERALDO DE LEMOS ARAUJO JUNIOR (NIC 110586)</v>
      </c>
    </row>
    <row r="537" spans="1:11" x14ac:dyDescent="0.25">
      <c r="A537">
        <v>1446</v>
      </c>
      <c r="B537">
        <v>84</v>
      </c>
      <c r="C537" t="s">
        <v>702</v>
      </c>
      <c r="D537" s="1">
        <v>28413</v>
      </c>
      <c r="E537" t="s">
        <v>703</v>
      </c>
      <c r="H537" t="s">
        <v>297</v>
      </c>
      <c r="I537" t="s">
        <v>704</v>
      </c>
      <c r="J537" t="s">
        <v>283</v>
      </c>
      <c r="K537" s="33" t="str">
        <f>Table_vitimas[[#This Row],[nome]] &amp; " (NIC " &amp;Table_vitimas[[#This Row],[NIC]] &amp;")"</f>
        <v>FERNANDO SEVERINO DA SILVA (NIC 110592)</v>
      </c>
    </row>
    <row r="538" spans="1:11" x14ac:dyDescent="0.25">
      <c r="A538">
        <v>1450</v>
      </c>
      <c r="B538">
        <v>86</v>
      </c>
      <c r="C538" t="s">
        <v>718</v>
      </c>
      <c r="D538" s="1">
        <v>37728</v>
      </c>
      <c r="E538" t="s">
        <v>719</v>
      </c>
      <c r="H538" t="s">
        <v>297</v>
      </c>
      <c r="I538" t="s">
        <v>720</v>
      </c>
      <c r="J538" t="s">
        <v>283</v>
      </c>
      <c r="K538" s="33" t="str">
        <f>Table_vitimas[[#This Row],[nome]] &amp; " (NIC " &amp;Table_vitimas[[#This Row],[NIC]] &amp;")"</f>
        <v>ALYSON OLIVEIRA COSTA DE AGUIAR (NIC 110600)</v>
      </c>
    </row>
    <row r="539" spans="1:11" x14ac:dyDescent="0.25">
      <c r="A539">
        <v>1453</v>
      </c>
      <c r="B539">
        <v>90</v>
      </c>
      <c r="C539" t="s">
        <v>762</v>
      </c>
      <c r="D539" s="1">
        <v>34723</v>
      </c>
      <c r="E539" t="s">
        <v>763</v>
      </c>
      <c r="H539" t="s">
        <v>297</v>
      </c>
      <c r="I539" t="s">
        <v>764</v>
      </c>
      <c r="J539" t="s">
        <v>283</v>
      </c>
      <c r="K539" s="33" t="str">
        <f>Table_vitimas[[#This Row],[nome]] &amp; " (NIC " &amp;Table_vitimas[[#This Row],[NIC]] &amp;")"</f>
        <v>DAVID AUGUSTO DA SILVA FONTÃO (NIC 111183)</v>
      </c>
    </row>
    <row r="540" spans="1:11" x14ac:dyDescent="0.25">
      <c r="A540">
        <v>1454</v>
      </c>
      <c r="B540">
        <v>91</v>
      </c>
      <c r="C540" t="s">
        <v>773</v>
      </c>
      <c r="D540" s="1">
        <v>31783</v>
      </c>
      <c r="E540" t="s">
        <v>774</v>
      </c>
      <c r="H540" t="s">
        <v>297</v>
      </c>
      <c r="I540" t="s">
        <v>775</v>
      </c>
      <c r="J540" t="s">
        <v>283</v>
      </c>
      <c r="K540" s="33" t="str">
        <f>Table_vitimas[[#This Row],[nome]] &amp; " (NIC " &amp;Table_vitimas[[#This Row],[NIC]] &amp;")"</f>
        <v>FLAVIO MARQUES DA FONSECA (NIC 110587)</v>
      </c>
    </row>
    <row r="541" spans="1:11" x14ac:dyDescent="0.25">
      <c r="A541">
        <v>1465</v>
      </c>
      <c r="B541">
        <v>101</v>
      </c>
      <c r="C541" t="s">
        <v>1283</v>
      </c>
      <c r="D541" s="1">
        <v>33689</v>
      </c>
      <c r="E541" t="s">
        <v>1284</v>
      </c>
      <c r="H541" t="s">
        <v>297</v>
      </c>
      <c r="I541" t="s">
        <v>1285</v>
      </c>
      <c r="J541" t="s">
        <v>283</v>
      </c>
      <c r="K541" s="33" t="str">
        <f>Table_vitimas[[#This Row],[nome]] &amp; " (NIC " &amp;Table_vitimas[[#This Row],[NIC]] &amp;")"</f>
        <v>HELENO DEVOTO DA SILVA JÚNIOR (NIC 111184)</v>
      </c>
    </row>
    <row r="542" spans="1:11" x14ac:dyDescent="0.25">
      <c r="A542">
        <v>1475</v>
      </c>
      <c r="B542">
        <v>105</v>
      </c>
      <c r="C542" t="s">
        <v>1374</v>
      </c>
      <c r="D542" s="1">
        <v>33625</v>
      </c>
      <c r="E542" t="s">
        <v>1375</v>
      </c>
      <c r="H542" t="s">
        <v>297</v>
      </c>
      <c r="I542" t="s">
        <v>1376</v>
      </c>
      <c r="J542" t="s">
        <v>283</v>
      </c>
      <c r="K542" s="33" t="str">
        <f>Table_vitimas[[#This Row],[nome]] &amp; " (NIC " &amp;Table_vitimas[[#This Row],[NIC]] &amp;")"</f>
        <v>REGINALDO JOSÉ FARIAS (NIC 111197)</v>
      </c>
    </row>
    <row r="543" spans="1:11" x14ac:dyDescent="0.25">
      <c r="A543">
        <v>1471</v>
      </c>
      <c r="B543">
        <v>108</v>
      </c>
      <c r="C543" t="s">
        <v>1392</v>
      </c>
      <c r="D543" s="1">
        <v>30630</v>
      </c>
      <c r="E543" t="s">
        <v>1393</v>
      </c>
      <c r="H543" t="s">
        <v>297</v>
      </c>
      <c r="I543" t="s">
        <v>1394</v>
      </c>
      <c r="J543" t="s">
        <v>283</v>
      </c>
      <c r="K543" s="33" t="str">
        <f>Table_vitimas[[#This Row],[nome]] &amp; " (NIC " &amp;Table_vitimas[[#This Row],[NIC]] &amp;")"</f>
        <v>ADEMIR JOSE DA SILVA (NIC 111203)</v>
      </c>
    </row>
    <row r="544" spans="1:11" x14ac:dyDescent="0.25">
      <c r="A544">
        <v>1473</v>
      </c>
      <c r="B544">
        <v>109</v>
      </c>
      <c r="C544" t="s">
        <v>1395</v>
      </c>
      <c r="D544" s="1">
        <v>34466</v>
      </c>
      <c r="E544" t="s">
        <v>1396</v>
      </c>
      <c r="H544" t="s">
        <v>297</v>
      </c>
      <c r="I544" t="s">
        <v>1397</v>
      </c>
      <c r="J544" t="s">
        <v>283</v>
      </c>
      <c r="K544" s="33" t="str">
        <f>Table_vitimas[[#This Row],[nome]] &amp; " (NIC " &amp;Table_vitimas[[#This Row],[NIC]] &amp;")"</f>
        <v>ALBERTO DIAS BATISTA (NIC 111181)</v>
      </c>
    </row>
    <row r="545" spans="1:11" x14ac:dyDescent="0.25">
      <c r="A545">
        <v>1478</v>
      </c>
      <c r="B545">
        <v>112</v>
      </c>
      <c r="C545" t="s">
        <v>1415</v>
      </c>
      <c r="D545" s="1">
        <v>32524</v>
      </c>
      <c r="E545" t="s">
        <v>1416</v>
      </c>
      <c r="H545" t="s">
        <v>297</v>
      </c>
      <c r="I545" t="s">
        <v>1417</v>
      </c>
      <c r="J545" t="s">
        <v>283</v>
      </c>
      <c r="K545" s="33" t="str">
        <f>Table_vitimas[[#This Row],[nome]] &amp; " (NIC " &amp;Table_vitimas[[#This Row],[NIC]] &amp;")"</f>
        <v>DIEGO PEREIRA MONTEIRO (NIC 111206)</v>
      </c>
    </row>
    <row r="546" spans="1:11" x14ac:dyDescent="0.25">
      <c r="A546">
        <v>1486</v>
      </c>
      <c r="B546">
        <v>116</v>
      </c>
      <c r="C546" t="s">
        <v>1479</v>
      </c>
      <c r="D546" s="1">
        <v>36463</v>
      </c>
      <c r="E546" t="s">
        <v>1480</v>
      </c>
      <c r="H546" t="s">
        <v>297</v>
      </c>
      <c r="I546" t="s">
        <v>1481</v>
      </c>
      <c r="J546" t="s">
        <v>283</v>
      </c>
      <c r="K546" s="33" t="str">
        <f>Table_vitimas[[#This Row],[nome]] &amp; " (NIC " &amp;Table_vitimas[[#This Row],[NIC]] &amp;")"</f>
        <v>HERBERT BARBOSA GONÇALVES DOS SANTOS (NIC 111204)</v>
      </c>
    </row>
    <row r="547" spans="1:11" x14ac:dyDescent="0.25">
      <c r="A547">
        <v>1490</v>
      </c>
      <c r="B547">
        <v>118</v>
      </c>
      <c r="C547" t="s">
        <v>1501</v>
      </c>
      <c r="D547" s="1">
        <v>31702</v>
      </c>
      <c r="E547" t="s">
        <v>1502</v>
      </c>
      <c r="H547" t="s">
        <v>297</v>
      </c>
      <c r="I547" t="s">
        <v>1503</v>
      </c>
      <c r="J547" t="s">
        <v>283</v>
      </c>
      <c r="K547" s="33" t="str">
        <f>Table_vitimas[[#This Row],[nome]] &amp; " (NIC " &amp;Table_vitimas[[#This Row],[NIC]] &amp;")"</f>
        <v>CRISTIANO MARQUES DA SIVA (NIC 111207)</v>
      </c>
    </row>
    <row r="548" spans="1:11" x14ac:dyDescent="0.25">
      <c r="A548">
        <v>1493</v>
      </c>
      <c r="B548">
        <v>123</v>
      </c>
      <c r="C548" t="s">
        <v>1538</v>
      </c>
      <c r="D548" s="1">
        <v>22081</v>
      </c>
      <c r="E548" t="s">
        <v>1539</v>
      </c>
      <c r="H548" t="s">
        <v>297</v>
      </c>
      <c r="I548" t="s">
        <v>1540</v>
      </c>
      <c r="J548" t="s">
        <v>283</v>
      </c>
      <c r="K548" s="33" t="str">
        <f>Table_vitimas[[#This Row],[nome]] &amp; " (NIC " &amp;Table_vitimas[[#This Row],[NIC]] &amp;")"</f>
        <v>JOÃO ROGERIO DA SILVA (NIC 111214)</v>
      </c>
    </row>
    <row r="549" spans="1:11" x14ac:dyDescent="0.25">
      <c r="A549">
        <v>1495</v>
      </c>
      <c r="B549">
        <v>125</v>
      </c>
      <c r="C549" t="s">
        <v>1554</v>
      </c>
      <c r="D549" s="1">
        <v>33199</v>
      </c>
      <c r="E549" t="s">
        <v>1555</v>
      </c>
      <c r="H549" t="s">
        <v>297</v>
      </c>
      <c r="I549" t="s">
        <v>1556</v>
      </c>
      <c r="J549" t="s">
        <v>283</v>
      </c>
      <c r="K549" s="33" t="str">
        <f>Table_vitimas[[#This Row],[nome]] &amp; " (NIC " &amp;Table_vitimas[[#This Row],[NIC]] &amp;")"</f>
        <v>OBERDAN JUVENAL SANTIAGO (NIC 111229)</v>
      </c>
    </row>
    <row r="550" spans="1:11" x14ac:dyDescent="0.25">
      <c r="A550">
        <v>1496</v>
      </c>
      <c r="B550">
        <v>126</v>
      </c>
      <c r="C550" t="s">
        <v>1557</v>
      </c>
      <c r="D550" s="1">
        <v>36141</v>
      </c>
      <c r="E550" t="s">
        <v>1558</v>
      </c>
      <c r="H550" t="s">
        <v>297</v>
      </c>
      <c r="I550" t="s">
        <v>1559</v>
      </c>
      <c r="J550" t="s">
        <v>283</v>
      </c>
      <c r="K550" s="33" t="str">
        <f>Table_vitimas[[#This Row],[nome]] &amp; " (NIC " &amp;Table_vitimas[[#This Row],[NIC]] &amp;")"</f>
        <v>DANIEL GOMES DA SILVA (NIC 111213)</v>
      </c>
    </row>
    <row r="551" spans="1:11" x14ac:dyDescent="0.25">
      <c r="A551">
        <v>1499</v>
      </c>
      <c r="B551">
        <v>127</v>
      </c>
      <c r="C551" t="s">
        <v>1581</v>
      </c>
      <c r="D551" s="1">
        <v>27785</v>
      </c>
      <c r="E551" t="s">
        <v>1582</v>
      </c>
      <c r="H551" t="s">
        <v>297</v>
      </c>
      <c r="I551" t="s">
        <v>1583</v>
      </c>
      <c r="J551" t="s">
        <v>283</v>
      </c>
      <c r="K551" s="33" t="str">
        <f>Table_vitimas[[#This Row],[nome]] &amp; " (NIC " &amp;Table_vitimas[[#This Row],[NIC]] &amp;")"</f>
        <v>ANESIO PEREIRA DA SILVA (NIC 111240)</v>
      </c>
    </row>
    <row r="552" spans="1:11" x14ac:dyDescent="0.25">
      <c r="A552">
        <v>1503</v>
      </c>
      <c r="B552">
        <v>128</v>
      </c>
      <c r="C552" t="s">
        <v>1607</v>
      </c>
      <c r="D552" s="1">
        <v>32525</v>
      </c>
      <c r="E552" t="s">
        <v>1608</v>
      </c>
      <c r="H552" t="s">
        <v>297</v>
      </c>
      <c r="I552" t="s">
        <v>1609</v>
      </c>
      <c r="J552" t="s">
        <v>283</v>
      </c>
      <c r="K552" s="33" t="str">
        <f>Table_vitimas[[#This Row],[nome]] &amp; " (NIC " &amp;Table_vitimas[[#This Row],[NIC]] &amp;")"</f>
        <v>AGUINALDO DA SILVA (NIC 110266)</v>
      </c>
    </row>
    <row r="553" spans="1:11" x14ac:dyDescent="0.25">
      <c r="A553">
        <v>1505</v>
      </c>
      <c r="B553">
        <v>129</v>
      </c>
      <c r="C553" t="s">
        <v>1632</v>
      </c>
      <c r="D553" s="1">
        <v>29722</v>
      </c>
      <c r="E553" t="s">
        <v>1633</v>
      </c>
      <c r="H553" t="s">
        <v>297</v>
      </c>
      <c r="I553" t="s">
        <v>1634</v>
      </c>
      <c r="J553" t="s">
        <v>283</v>
      </c>
      <c r="K553" s="33" t="str">
        <f>Table_vitimas[[#This Row],[nome]] &amp; " (NIC " &amp;Table_vitimas[[#This Row],[NIC]] &amp;")"</f>
        <v>MANOEL ANDRE DA SILVA (NIC 111225)</v>
      </c>
    </row>
    <row r="554" spans="1:11" x14ac:dyDescent="0.25">
      <c r="A554">
        <v>1505</v>
      </c>
      <c r="B554">
        <v>130</v>
      </c>
      <c r="C554" t="s">
        <v>1635</v>
      </c>
      <c r="D554" s="1">
        <v>36067</v>
      </c>
      <c r="E554" t="s">
        <v>1636</v>
      </c>
      <c r="H554" t="s">
        <v>297</v>
      </c>
      <c r="I554" t="s">
        <v>1637</v>
      </c>
      <c r="J554" t="s">
        <v>283</v>
      </c>
      <c r="K554" s="33" t="str">
        <f>Table_vitimas[[#This Row],[nome]] &amp; " (NIC " &amp;Table_vitimas[[#This Row],[NIC]] &amp;")"</f>
        <v>THIAGO RODRIGO CARVALHO DE GUSMÃO (NIC 111235)</v>
      </c>
    </row>
    <row r="555" spans="1:11" x14ac:dyDescent="0.25">
      <c r="A555">
        <v>1512</v>
      </c>
      <c r="B555">
        <v>137</v>
      </c>
      <c r="C555" t="s">
        <v>1689</v>
      </c>
      <c r="D555" s="1">
        <v>36387</v>
      </c>
      <c r="H555" t="s">
        <v>297</v>
      </c>
      <c r="I555" t="s">
        <v>1690</v>
      </c>
      <c r="J555" t="s">
        <v>283</v>
      </c>
      <c r="K555" s="33" t="str">
        <f>Table_vitimas[[#This Row],[nome]] &amp; " (NIC " &amp;Table_vitimas[[#This Row],[NIC]] &amp;")"</f>
        <v>felipe eronildo da silva (NIC 111230)</v>
      </c>
    </row>
    <row r="556" spans="1:11" x14ac:dyDescent="0.25">
      <c r="A556">
        <v>1513</v>
      </c>
      <c r="B556">
        <v>138</v>
      </c>
      <c r="C556" t="s">
        <v>1715</v>
      </c>
      <c r="D556" s="1">
        <v>22846</v>
      </c>
      <c r="E556" t="s">
        <v>1716</v>
      </c>
      <c r="H556" t="s">
        <v>297</v>
      </c>
      <c r="I556" t="s">
        <v>1717</v>
      </c>
      <c r="J556" t="s">
        <v>283</v>
      </c>
      <c r="K556" s="33" t="str">
        <f>Table_vitimas[[#This Row],[nome]] &amp; " (NIC " &amp;Table_vitimas[[#This Row],[NIC]] &amp;")"</f>
        <v>EDILSON TAVARES DE SOUSA (NIC 111195)</v>
      </c>
    </row>
    <row r="557" spans="1:11" x14ac:dyDescent="0.25">
      <c r="A557">
        <v>1519</v>
      </c>
      <c r="B557">
        <v>145</v>
      </c>
      <c r="C557" t="s">
        <v>1756</v>
      </c>
      <c r="D557" s="1">
        <v>35692</v>
      </c>
      <c r="H557" t="s">
        <v>297</v>
      </c>
      <c r="I557" t="s">
        <v>1757</v>
      </c>
      <c r="J557" t="s">
        <v>283</v>
      </c>
      <c r="K557" s="33" t="str">
        <f>Table_vitimas[[#This Row],[nome]] &amp; " (NIC " &amp;Table_vitimas[[#This Row],[NIC]] &amp;")"</f>
        <v>MARCIO GUILHERME DE SOUZA DOS SANTOS (NIC 111672)</v>
      </c>
    </row>
    <row r="558" spans="1:11" x14ac:dyDescent="0.25">
      <c r="A558">
        <v>1524</v>
      </c>
      <c r="B558">
        <v>149</v>
      </c>
      <c r="C558" t="s">
        <v>1781</v>
      </c>
      <c r="D558" s="1">
        <v>31130</v>
      </c>
      <c r="E558" t="s">
        <v>1782</v>
      </c>
      <c r="H558" t="s">
        <v>297</v>
      </c>
      <c r="I558" t="s">
        <v>1783</v>
      </c>
      <c r="J558" t="s">
        <v>283</v>
      </c>
      <c r="K558" s="33" t="str">
        <f>Table_vitimas[[#This Row],[nome]] &amp; " (NIC " &amp;Table_vitimas[[#This Row],[NIC]] &amp;")"</f>
        <v>ERINALDO DONATO DE ARAUJO (NIC 111666)</v>
      </c>
    </row>
    <row r="559" spans="1:11" x14ac:dyDescent="0.25">
      <c r="A559">
        <v>1522</v>
      </c>
      <c r="B559">
        <v>150</v>
      </c>
      <c r="C559" t="s">
        <v>1784</v>
      </c>
      <c r="D559" s="1">
        <v>24714</v>
      </c>
      <c r="E559" t="s">
        <v>1785</v>
      </c>
      <c r="H559" t="s">
        <v>297</v>
      </c>
      <c r="I559" t="s">
        <v>1786</v>
      </c>
      <c r="J559" t="s">
        <v>283</v>
      </c>
      <c r="K559" s="33" t="str">
        <f>Table_vitimas[[#This Row],[nome]] &amp; " (NIC " &amp;Table_vitimas[[#This Row],[NIC]] &amp;")"</f>
        <v>ALARKON ANDRADE TEIXEIRA (NIC 111671)</v>
      </c>
    </row>
    <row r="560" spans="1:11" x14ac:dyDescent="0.25">
      <c r="A560">
        <v>1532</v>
      </c>
      <c r="B560">
        <v>156</v>
      </c>
      <c r="C560" t="s">
        <v>1907</v>
      </c>
      <c r="D560" s="1">
        <v>35761</v>
      </c>
      <c r="E560" t="s">
        <v>1908</v>
      </c>
      <c r="H560" t="s">
        <v>297</v>
      </c>
      <c r="I560" t="s">
        <v>1909</v>
      </c>
      <c r="J560" t="s">
        <v>283</v>
      </c>
      <c r="K560" s="33" t="str">
        <f>Table_vitimas[[#This Row],[nome]] &amp; " (NIC " &amp;Table_vitimas[[#This Row],[NIC]] &amp;")"</f>
        <v>WILLIAM SANTOS DE SOUZA (NIC 111682)</v>
      </c>
    </row>
    <row r="561" spans="1:11" x14ac:dyDescent="0.25">
      <c r="A561">
        <v>1481</v>
      </c>
      <c r="B561">
        <v>162</v>
      </c>
      <c r="C561" t="s">
        <v>1921</v>
      </c>
      <c r="D561" s="1">
        <v>28481</v>
      </c>
      <c r="H561" t="s">
        <v>297</v>
      </c>
      <c r="I561" t="s">
        <v>1922</v>
      </c>
      <c r="J561" t="s">
        <v>283</v>
      </c>
      <c r="K561" s="33" t="str">
        <f>Table_vitimas[[#This Row],[nome]] &amp; " (NIC " &amp;Table_vitimas[[#This Row],[NIC]] &amp;")"</f>
        <v>SIDCLEY MENDONÇA DOS SANTOS (NIC 111198)</v>
      </c>
    </row>
    <row r="562" spans="1:11" x14ac:dyDescent="0.25">
      <c r="A562">
        <v>1538</v>
      </c>
      <c r="B562">
        <v>166</v>
      </c>
      <c r="C562" t="s">
        <v>1929</v>
      </c>
      <c r="D562" s="1">
        <v>35692</v>
      </c>
      <c r="E562" t="s">
        <v>1930</v>
      </c>
      <c r="H562" t="s">
        <v>297</v>
      </c>
      <c r="I562" t="s">
        <v>1931</v>
      </c>
      <c r="J562" t="s">
        <v>283</v>
      </c>
      <c r="K562" s="33" t="str">
        <f>Table_vitimas[[#This Row],[nome]] &amp; " (NIC " &amp;Table_vitimas[[#This Row],[NIC]] &amp;")"</f>
        <v>ROBISON RICHARD DE SOUZA PEREIRA (NIC 111681)</v>
      </c>
    </row>
    <row r="563" spans="1:11" x14ac:dyDescent="0.25">
      <c r="A563">
        <v>1546</v>
      </c>
      <c r="B563">
        <v>182</v>
      </c>
      <c r="C563" t="s">
        <v>2027</v>
      </c>
      <c r="D563" s="1">
        <v>26080</v>
      </c>
      <c r="E563" t="s">
        <v>2028</v>
      </c>
      <c r="H563" t="s">
        <v>297</v>
      </c>
      <c r="I563" t="s">
        <v>2029</v>
      </c>
      <c r="J563" t="s">
        <v>283</v>
      </c>
      <c r="K563" s="33" t="str">
        <f>Table_vitimas[[#This Row],[nome]] &amp; " (NIC " &amp;Table_vitimas[[#This Row],[NIC]] &amp;")"</f>
        <v>CLÁUDIO SILVA DIAS (NIC 111687)</v>
      </c>
    </row>
    <row r="564" spans="1:11" x14ac:dyDescent="0.25">
      <c r="A564">
        <v>1554</v>
      </c>
      <c r="B564">
        <v>187</v>
      </c>
      <c r="C564" t="s">
        <v>2091</v>
      </c>
      <c r="D564" s="1">
        <v>34873</v>
      </c>
      <c r="E564" t="s">
        <v>2092</v>
      </c>
      <c r="H564" t="s">
        <v>297</v>
      </c>
      <c r="I564" t="s">
        <v>2093</v>
      </c>
      <c r="J564" t="s">
        <v>283</v>
      </c>
      <c r="K564" s="33" t="str">
        <f>Table_vitimas[[#This Row],[nome]] &amp; " (NIC " &amp;Table_vitimas[[#This Row],[NIC]] &amp;")"</f>
        <v>RODRIGO BASILIO DE LIMA (NIC 111945)</v>
      </c>
    </row>
    <row r="565" spans="1:11" x14ac:dyDescent="0.25">
      <c r="A565">
        <v>1553</v>
      </c>
      <c r="B565">
        <v>191</v>
      </c>
      <c r="C565" t="s">
        <v>2099</v>
      </c>
      <c r="D565" s="1">
        <v>35255</v>
      </c>
      <c r="E565" t="s">
        <v>2100</v>
      </c>
      <c r="H565" t="s">
        <v>297</v>
      </c>
      <c r="I565" t="s">
        <v>2101</v>
      </c>
      <c r="J565" t="s">
        <v>283</v>
      </c>
      <c r="K565" s="33" t="str">
        <f>Table_vitimas[[#This Row],[nome]] &amp; " (NIC " &amp;Table_vitimas[[#This Row],[NIC]] &amp;")"</f>
        <v>JULIO CESAR DE PAULA (NIC 111950)</v>
      </c>
    </row>
    <row r="566" spans="1:11" x14ac:dyDescent="0.25">
      <c r="A566">
        <v>1559</v>
      </c>
      <c r="B566">
        <v>194</v>
      </c>
      <c r="C566" t="s">
        <v>2132</v>
      </c>
      <c r="D566" s="1">
        <v>34486</v>
      </c>
      <c r="E566" t="s">
        <v>2133</v>
      </c>
      <c r="H566" t="s">
        <v>297</v>
      </c>
      <c r="I566" t="s">
        <v>2134</v>
      </c>
      <c r="J566" t="s">
        <v>283</v>
      </c>
      <c r="K566" s="33" t="str">
        <f>Table_vitimas[[#This Row],[nome]] &amp; " (NIC " &amp;Table_vitimas[[#This Row],[NIC]] &amp;")"</f>
        <v>ROBSON ANDRÉ DE OLIVEIRA SANTOS (NIC 111679)</v>
      </c>
    </row>
    <row r="567" spans="1:11" x14ac:dyDescent="0.25">
      <c r="A567">
        <v>1560</v>
      </c>
      <c r="B567">
        <v>195</v>
      </c>
      <c r="C567" t="s">
        <v>2146</v>
      </c>
      <c r="D567" s="1">
        <v>36712</v>
      </c>
      <c r="E567" t="s">
        <v>2147</v>
      </c>
      <c r="H567" t="s">
        <v>297</v>
      </c>
      <c r="I567" t="s">
        <v>2148</v>
      </c>
      <c r="J567" t="s">
        <v>283</v>
      </c>
      <c r="K567" s="33" t="str">
        <f>Table_vitimas[[#This Row],[nome]] &amp; " (NIC " &amp;Table_vitimas[[#This Row],[NIC]] &amp;")"</f>
        <v>LUIZ FERNANDO OLIVEIRA DA SILVA (NIC 111955)</v>
      </c>
    </row>
    <row r="568" spans="1:11" x14ac:dyDescent="0.25">
      <c r="A568">
        <v>1561</v>
      </c>
      <c r="B568">
        <v>197</v>
      </c>
      <c r="C568" t="s">
        <v>2156</v>
      </c>
      <c r="D568" s="1">
        <v>35023</v>
      </c>
      <c r="E568" t="s">
        <v>2157</v>
      </c>
      <c r="H568" t="s">
        <v>297</v>
      </c>
      <c r="I568" t="s">
        <v>2158</v>
      </c>
      <c r="J568" t="s">
        <v>283</v>
      </c>
      <c r="K568" s="33" t="str">
        <f>Table_vitimas[[#This Row],[nome]] &amp; " (NIC " &amp;Table_vitimas[[#This Row],[NIC]] &amp;")"</f>
        <v>RAFAEL CLAUDINO DA SILVA (NIC 111956)</v>
      </c>
    </row>
    <row r="569" spans="1:11" x14ac:dyDescent="0.25">
      <c r="A569">
        <v>1568</v>
      </c>
      <c r="B569">
        <v>202</v>
      </c>
      <c r="C569" t="s">
        <v>2230</v>
      </c>
      <c r="D569" s="1">
        <v>35014</v>
      </c>
      <c r="E569" t="s">
        <v>2231</v>
      </c>
      <c r="H569" t="s">
        <v>297</v>
      </c>
      <c r="I569" t="s">
        <v>2232</v>
      </c>
      <c r="J569" t="s">
        <v>283</v>
      </c>
      <c r="K569" s="33" t="str">
        <f>Table_vitimas[[#This Row],[nome]] &amp; " (NIC " &amp;Table_vitimas[[#This Row],[NIC]] &amp;")"</f>
        <v>JOÃO ITALO MOREIRA SOARES (NIC 111979)</v>
      </c>
    </row>
    <row r="570" spans="1:11" x14ac:dyDescent="0.25">
      <c r="A570">
        <v>1578</v>
      </c>
      <c r="B570">
        <v>213</v>
      </c>
      <c r="C570" t="s">
        <v>2338</v>
      </c>
      <c r="D570" s="1">
        <v>36339</v>
      </c>
      <c r="E570" t="s">
        <v>2339</v>
      </c>
      <c r="H570" t="s">
        <v>297</v>
      </c>
      <c r="I570" t="s">
        <v>2340</v>
      </c>
      <c r="J570" t="s">
        <v>283</v>
      </c>
      <c r="K570" s="33" t="str">
        <f>Table_vitimas[[#This Row],[nome]] &amp; " (NIC " &amp;Table_vitimas[[#This Row],[NIC]] &amp;")"</f>
        <v>CARLOS ANDRÉ SILVA G. DE MOURA (NIC 111683)</v>
      </c>
    </row>
    <row r="571" spans="1:11" x14ac:dyDescent="0.25">
      <c r="A571">
        <v>1582</v>
      </c>
      <c r="B571">
        <v>216</v>
      </c>
      <c r="C571" t="s">
        <v>2378</v>
      </c>
      <c r="D571" s="1">
        <v>27855</v>
      </c>
      <c r="E571" t="s">
        <v>2379</v>
      </c>
      <c r="H571" t="s">
        <v>297</v>
      </c>
      <c r="I571" t="s">
        <v>2380</v>
      </c>
      <c r="J571" t="s">
        <v>283</v>
      </c>
      <c r="K571" s="33" t="str">
        <f>Table_vitimas[[#This Row],[nome]] &amp; " (NIC " &amp;Table_vitimas[[#This Row],[NIC]] &amp;")"</f>
        <v>ROBERTO VIEIRA DA SILVA (NIC 111970)</v>
      </c>
    </row>
    <row r="572" spans="1:11" x14ac:dyDescent="0.25">
      <c r="A572">
        <v>1589</v>
      </c>
      <c r="B572">
        <v>221</v>
      </c>
      <c r="C572" t="s">
        <v>2431</v>
      </c>
      <c r="D572" s="1">
        <v>24554</v>
      </c>
      <c r="H572" t="s">
        <v>297</v>
      </c>
      <c r="I572" t="s">
        <v>2432</v>
      </c>
      <c r="J572" t="s">
        <v>283</v>
      </c>
      <c r="K572" s="33" t="str">
        <f>Table_vitimas[[#This Row],[nome]] &amp; " (NIC " &amp;Table_vitimas[[#This Row],[NIC]] &amp;")"</f>
        <v>JOÃO RUFINO DE AQMORIM NETO (NIC 111496)</v>
      </c>
    </row>
    <row r="573" spans="1:11" x14ac:dyDescent="0.25">
      <c r="A573">
        <v>1590</v>
      </c>
      <c r="B573">
        <v>224</v>
      </c>
      <c r="C573" t="s">
        <v>2438</v>
      </c>
      <c r="D573" s="1">
        <v>36807</v>
      </c>
      <c r="E573" t="s">
        <v>2439</v>
      </c>
      <c r="H573" t="s">
        <v>297</v>
      </c>
      <c r="I573" t="s">
        <v>2440</v>
      </c>
      <c r="J573" t="s">
        <v>283</v>
      </c>
      <c r="K573" s="33" t="str">
        <f>Table_vitimas[[#This Row],[nome]] &amp; " (NIC " &amp;Table_vitimas[[#This Row],[NIC]] &amp;")"</f>
        <v>PAULO HENRIQUE SANTOS MOURA (NIC 111967)</v>
      </c>
    </row>
    <row r="574" spans="1:11" x14ac:dyDescent="0.25">
      <c r="A574">
        <v>1596</v>
      </c>
      <c r="B574">
        <v>231</v>
      </c>
      <c r="C574" t="s">
        <v>2496</v>
      </c>
      <c r="D574" s="1">
        <v>33894</v>
      </c>
      <c r="E574" t="s">
        <v>2497</v>
      </c>
      <c r="H574" t="s">
        <v>297</v>
      </c>
      <c r="I574" t="s">
        <v>2498</v>
      </c>
      <c r="J574" t="s">
        <v>283</v>
      </c>
      <c r="K574" s="33" t="str">
        <f>Table_vitimas[[#This Row],[nome]] &amp; " (NIC " &amp;Table_vitimas[[#This Row],[NIC]] &amp;")"</f>
        <v>DEIVISON PORCIANO DOS SANTOS (NIC 112430)</v>
      </c>
    </row>
    <row r="575" spans="1:11" x14ac:dyDescent="0.25">
      <c r="A575">
        <v>1498</v>
      </c>
      <c r="B575">
        <v>239</v>
      </c>
      <c r="C575" t="s">
        <v>3237</v>
      </c>
      <c r="D575" s="1">
        <v>17292</v>
      </c>
      <c r="E575" t="s">
        <v>3238</v>
      </c>
      <c r="H575" t="s">
        <v>297</v>
      </c>
      <c r="I575" t="s">
        <v>3239</v>
      </c>
      <c r="J575" t="s">
        <v>283</v>
      </c>
      <c r="K575" s="33" t="str">
        <f>Table_vitimas[[#This Row],[nome]] &amp; " (NIC " &amp;Table_vitimas[[#This Row],[NIC]] &amp;")"</f>
        <v>ELIAS LINS DA SILVA (NIC 111210)</v>
      </c>
    </row>
    <row r="576" spans="1:11" x14ac:dyDescent="0.25">
      <c r="A576">
        <v>1523</v>
      </c>
      <c r="B576">
        <v>240</v>
      </c>
      <c r="C576" t="s">
        <v>3240</v>
      </c>
      <c r="D576" s="1">
        <v>37527</v>
      </c>
      <c r="E576" t="s">
        <v>3241</v>
      </c>
      <c r="H576" t="s">
        <v>297</v>
      </c>
      <c r="I576" t="s">
        <v>3242</v>
      </c>
      <c r="J576" t="s">
        <v>283</v>
      </c>
      <c r="K576" s="33" t="str">
        <f>Table_vitimas[[#This Row],[nome]] &amp; " (NIC " &amp;Table_vitimas[[#This Row],[NIC]] &amp;")"</f>
        <v>ITALO DO NASCIMENTO BEZERRA (NIC 111675)</v>
      </c>
    </row>
    <row r="577" spans="1:11" x14ac:dyDescent="0.25">
      <c r="A577">
        <v>1607</v>
      </c>
      <c r="B577">
        <v>247</v>
      </c>
      <c r="C577" t="s">
        <v>3293</v>
      </c>
      <c r="D577" s="1">
        <v>23290</v>
      </c>
      <c r="E577" t="s">
        <v>3294</v>
      </c>
      <c r="H577" t="s">
        <v>297</v>
      </c>
      <c r="I577" t="s">
        <v>3295</v>
      </c>
      <c r="J577" t="s">
        <v>283</v>
      </c>
      <c r="K577" s="33" t="str">
        <f>Table_vitimas[[#This Row],[nome]] &amp; " (NIC " &amp;Table_vitimas[[#This Row],[NIC]] &amp;")"</f>
        <v>JOÃO CARLOS PINHEIRO (NIC 112427)</v>
      </c>
    </row>
    <row r="578" spans="1:11" x14ac:dyDescent="0.25">
      <c r="A578">
        <v>1608</v>
      </c>
      <c r="B578">
        <v>248</v>
      </c>
      <c r="C578" t="s">
        <v>3296</v>
      </c>
      <c r="D578" s="1">
        <v>37842</v>
      </c>
      <c r="E578" t="s">
        <v>3297</v>
      </c>
      <c r="H578" t="s">
        <v>297</v>
      </c>
      <c r="I578" t="s">
        <v>3298</v>
      </c>
      <c r="J578" t="s">
        <v>283</v>
      </c>
      <c r="K578" s="33" t="str">
        <f>Table_vitimas[[#This Row],[nome]] &amp; " (NIC " &amp;Table_vitimas[[#This Row],[NIC]] &amp;")"</f>
        <v>JOÃO VITOR XAVIER DA SILVA (NIC 112426)</v>
      </c>
    </row>
    <row r="579" spans="1:11" x14ac:dyDescent="0.25">
      <c r="A579">
        <v>1610</v>
      </c>
      <c r="B579">
        <v>249</v>
      </c>
      <c r="C579" t="s">
        <v>3310</v>
      </c>
      <c r="D579" s="1">
        <v>33251</v>
      </c>
      <c r="E579" t="s">
        <v>3311</v>
      </c>
      <c r="H579" t="s">
        <v>297</v>
      </c>
      <c r="I579" t="s">
        <v>3312</v>
      </c>
      <c r="J579" t="s">
        <v>283</v>
      </c>
      <c r="K579" s="33" t="str">
        <f>Table_vitimas[[#This Row],[nome]] &amp; " (NIC " &amp;Table_vitimas[[#This Row],[NIC]] &amp;")"</f>
        <v>ANDRE PINTO RIBEIRO (NIC 112420)</v>
      </c>
    </row>
    <row r="580" spans="1:11" x14ac:dyDescent="0.25">
      <c r="A580">
        <v>1613</v>
      </c>
      <c r="B580">
        <v>252</v>
      </c>
      <c r="C580" t="s">
        <v>3347</v>
      </c>
      <c r="D580" s="1">
        <v>33326</v>
      </c>
      <c r="E580" t="s">
        <v>3348</v>
      </c>
      <c r="H580" t="s">
        <v>297</v>
      </c>
      <c r="I580" t="s">
        <v>3349</v>
      </c>
      <c r="J580" t="s">
        <v>283</v>
      </c>
      <c r="K580" s="33" t="str">
        <f>Table_vitimas[[#This Row],[nome]] &amp; " (NIC " &amp;Table_vitimas[[#This Row],[NIC]] &amp;")"</f>
        <v>ERITAN SILVA DE OLIVEIRA (NIC 112416)</v>
      </c>
    </row>
    <row r="581" spans="1:11" x14ac:dyDescent="0.25">
      <c r="A581">
        <v>1614</v>
      </c>
      <c r="B581">
        <v>253</v>
      </c>
      <c r="C581" t="s">
        <v>3361</v>
      </c>
      <c r="D581" s="1">
        <v>36568</v>
      </c>
      <c r="E581" t="s">
        <v>3362</v>
      </c>
      <c r="H581" t="s">
        <v>297</v>
      </c>
      <c r="I581" t="s">
        <v>3363</v>
      </c>
      <c r="J581" t="s">
        <v>283</v>
      </c>
      <c r="K581" s="33" t="str">
        <f>Table_vitimas[[#This Row],[nome]] &amp; " (NIC " &amp;Table_vitimas[[#This Row],[NIC]] &amp;")"</f>
        <v>DENILSON KAIRO DE SOUZA DA SILVA (NIC 111410)</v>
      </c>
    </row>
    <row r="582" spans="1:11" x14ac:dyDescent="0.25">
      <c r="A582">
        <v>1617</v>
      </c>
      <c r="B582">
        <v>256</v>
      </c>
      <c r="C582" t="s">
        <v>3393</v>
      </c>
      <c r="D582" s="1">
        <v>35819</v>
      </c>
      <c r="E582" t="s">
        <v>3394</v>
      </c>
      <c r="H582" t="s">
        <v>297</v>
      </c>
      <c r="I582" t="s">
        <v>3395</v>
      </c>
      <c r="J582" t="s">
        <v>283</v>
      </c>
      <c r="K582" s="33" t="str">
        <f>Table_vitimas[[#This Row],[nome]] &amp; " (NIC " &amp;Table_vitimas[[#This Row],[NIC]] &amp;")"</f>
        <v>CLEBSON PEREIRA DA CRUZ (NIC 112428)</v>
      </c>
    </row>
    <row r="583" spans="1:11" x14ac:dyDescent="0.25">
      <c r="A583">
        <v>1621</v>
      </c>
      <c r="B583">
        <v>260</v>
      </c>
      <c r="C583" t="s">
        <v>3436</v>
      </c>
      <c r="D583" s="1">
        <v>34985</v>
      </c>
      <c r="E583" t="s">
        <v>3437</v>
      </c>
      <c r="H583" t="s">
        <v>297</v>
      </c>
      <c r="I583" t="s">
        <v>3438</v>
      </c>
      <c r="J583" t="s">
        <v>283</v>
      </c>
      <c r="K583" s="33" t="str">
        <f>Table_vitimas[[#This Row],[nome]] &amp; " (NIC " &amp;Table_vitimas[[#This Row],[NIC]] &amp;")"</f>
        <v>ANDERSON VINICIUS GONÇALVES DA SILVA (NIC 112417)</v>
      </c>
    </row>
    <row r="584" spans="1:11" x14ac:dyDescent="0.25">
      <c r="A584">
        <v>1625</v>
      </c>
      <c r="B584">
        <v>263</v>
      </c>
      <c r="C584" t="s">
        <v>3475</v>
      </c>
      <c r="D584" s="1">
        <v>35387</v>
      </c>
      <c r="E584" t="s">
        <v>3476</v>
      </c>
      <c r="H584" t="s">
        <v>297</v>
      </c>
      <c r="I584" t="s">
        <v>3477</v>
      </c>
      <c r="J584" t="s">
        <v>283</v>
      </c>
      <c r="K584" s="33" t="str">
        <f>Table_vitimas[[#This Row],[nome]] &amp; " (NIC " &amp;Table_vitimas[[#This Row],[NIC]] &amp;")"</f>
        <v>DHRAYTON AVELINO DE MIRANDA (NIC 112409)</v>
      </c>
    </row>
    <row r="585" spans="1:11" x14ac:dyDescent="0.25">
      <c r="A585">
        <v>1627</v>
      </c>
      <c r="B585">
        <v>266</v>
      </c>
      <c r="C585" t="s">
        <v>3504</v>
      </c>
      <c r="D585" s="1">
        <v>37453</v>
      </c>
      <c r="E585" t="s">
        <v>3505</v>
      </c>
      <c r="H585" t="s">
        <v>297</v>
      </c>
      <c r="I585" t="s">
        <v>3506</v>
      </c>
      <c r="J585" t="s">
        <v>283</v>
      </c>
      <c r="K585" s="33" t="str">
        <f>Table_vitimas[[#This Row],[nome]] &amp; " (NIC " &amp;Table_vitimas[[#This Row],[NIC]] &amp;")"</f>
        <v>WESLEY CARLOS DA SILVA (NIC 112406)</v>
      </c>
    </row>
    <row r="586" spans="1:11" x14ac:dyDescent="0.25">
      <c r="A586">
        <v>1630</v>
      </c>
      <c r="B586">
        <v>267</v>
      </c>
      <c r="C586" t="s">
        <v>3528</v>
      </c>
      <c r="D586" s="1">
        <v>33045</v>
      </c>
      <c r="E586" t="s">
        <v>3529</v>
      </c>
      <c r="H586" t="s">
        <v>297</v>
      </c>
      <c r="I586" t="s">
        <v>3530</v>
      </c>
      <c r="J586" t="s">
        <v>283</v>
      </c>
      <c r="K586" s="33" t="str">
        <f>Table_vitimas[[#This Row],[nome]] &amp; " (NIC " &amp;Table_vitimas[[#This Row],[NIC]] &amp;")"</f>
        <v>ROBSON BATISTA NEVES JUNIOR (NIC 112405)</v>
      </c>
    </row>
    <row r="587" spans="1:11" x14ac:dyDescent="0.25">
      <c r="A587">
        <v>1634</v>
      </c>
      <c r="B587">
        <v>271</v>
      </c>
      <c r="C587" t="s">
        <v>3577</v>
      </c>
      <c r="D587" s="1">
        <v>32431</v>
      </c>
      <c r="E587" t="s">
        <v>3578</v>
      </c>
      <c r="H587" t="s">
        <v>297</v>
      </c>
      <c r="I587" t="s">
        <v>3579</v>
      </c>
      <c r="J587" t="s">
        <v>283</v>
      </c>
      <c r="K587" s="33" t="str">
        <f>Table_vitimas[[#This Row],[nome]] &amp; " (NIC " &amp;Table_vitimas[[#This Row],[NIC]] &amp;")"</f>
        <v>DOUGLAS WASHINGTON VERÍSSIMO NASCIMENTO (NIC 112404)</v>
      </c>
    </row>
    <row r="588" spans="1:11" x14ac:dyDescent="0.25">
      <c r="A588">
        <v>1642</v>
      </c>
      <c r="B588">
        <v>279</v>
      </c>
      <c r="C588" t="s">
        <v>3672</v>
      </c>
      <c r="D588" s="1">
        <v>34420</v>
      </c>
      <c r="E588" t="s">
        <v>3673</v>
      </c>
      <c r="H588" t="s">
        <v>297</v>
      </c>
      <c r="I588" t="s">
        <v>3674</v>
      </c>
      <c r="J588" t="s">
        <v>283</v>
      </c>
      <c r="K588" s="33" t="str">
        <f>Table_vitimas[[#This Row],[nome]] &amp; " (NIC " &amp;Table_vitimas[[#This Row],[NIC]] &amp;")"</f>
        <v>MANASSÉS AUGUSTO VELOSO DE OLIVEIRA (NIC 112609)</v>
      </c>
    </row>
    <row r="589" spans="1:11" x14ac:dyDescent="0.25">
      <c r="A589">
        <v>1650</v>
      </c>
      <c r="B589">
        <v>287</v>
      </c>
      <c r="C589" t="s">
        <v>3770</v>
      </c>
      <c r="D589" s="1">
        <v>31795</v>
      </c>
      <c r="E589" t="s">
        <v>3771</v>
      </c>
      <c r="H589" t="s">
        <v>297</v>
      </c>
      <c r="I589" t="s">
        <v>3772</v>
      </c>
      <c r="J589" t="s">
        <v>283</v>
      </c>
      <c r="K589" s="33" t="str">
        <f>Table_vitimas[[#This Row],[nome]] &amp; " (NIC " &amp;Table_vitimas[[#This Row],[NIC]] &amp;")"</f>
        <v>ROBERTO FERREIRA DO MONTE (NIC 112606)</v>
      </c>
    </row>
    <row r="590" spans="1:11" x14ac:dyDescent="0.25">
      <c r="A590">
        <v>1652</v>
      </c>
      <c r="B590">
        <v>288</v>
      </c>
      <c r="C590" t="s">
        <v>3776</v>
      </c>
      <c r="D590" s="1">
        <v>35237</v>
      </c>
      <c r="E590" t="s">
        <v>3777</v>
      </c>
      <c r="H590" t="s">
        <v>297</v>
      </c>
      <c r="I590" t="s">
        <v>3778</v>
      </c>
      <c r="J590" t="s">
        <v>283</v>
      </c>
      <c r="K590" s="33" t="str">
        <f>Table_vitimas[[#This Row],[nome]] &amp; " (NIC " &amp;Table_vitimas[[#This Row],[NIC]] &amp;")"</f>
        <v>BRUNO PEREIRA ELOI DA SILVA (NIC 112607)</v>
      </c>
    </row>
    <row r="591" spans="1:11" x14ac:dyDescent="0.25">
      <c r="A591">
        <v>1653</v>
      </c>
      <c r="B591">
        <v>289</v>
      </c>
      <c r="C591" t="s">
        <v>3779</v>
      </c>
      <c r="D591" s="1">
        <v>36020</v>
      </c>
      <c r="E591" t="s">
        <v>3780</v>
      </c>
      <c r="H591" t="s">
        <v>297</v>
      </c>
      <c r="I591" t="s">
        <v>3781</v>
      </c>
      <c r="J591" t="s">
        <v>283</v>
      </c>
      <c r="K591" s="33" t="str">
        <f>Table_vitimas[[#This Row],[nome]] &amp; " (NIC " &amp;Table_vitimas[[#This Row],[NIC]] &amp;")"</f>
        <v>WEDSON JOSE PEREIRA DA SILVA (NIC 112617)</v>
      </c>
    </row>
    <row r="592" spans="1:11" x14ac:dyDescent="0.25">
      <c r="A592">
        <v>1649</v>
      </c>
      <c r="B592">
        <v>290</v>
      </c>
      <c r="C592" t="s">
        <v>3782</v>
      </c>
      <c r="D592" s="1">
        <v>37737</v>
      </c>
      <c r="E592" t="s">
        <v>3783</v>
      </c>
      <c r="H592" t="s">
        <v>297</v>
      </c>
      <c r="I592" t="s">
        <v>3784</v>
      </c>
      <c r="J592" t="s">
        <v>283</v>
      </c>
      <c r="K592" s="33" t="str">
        <f>Table_vitimas[[#This Row],[nome]] &amp; " (NIC " &amp;Table_vitimas[[#This Row],[NIC]] &amp;")"</f>
        <v>VITOR MARCIO DA SILVA (NIC 112605)</v>
      </c>
    </row>
    <row r="593" spans="1:11" x14ac:dyDescent="0.25">
      <c r="A593">
        <v>1658</v>
      </c>
      <c r="B593">
        <v>294</v>
      </c>
      <c r="C593" t="s">
        <v>3845</v>
      </c>
      <c r="D593" s="1">
        <v>36305</v>
      </c>
      <c r="E593" t="s">
        <v>3846</v>
      </c>
      <c r="H593" t="s">
        <v>297</v>
      </c>
      <c r="I593" t="s">
        <v>3847</v>
      </c>
      <c r="J593" t="s">
        <v>283</v>
      </c>
      <c r="K593" s="33" t="str">
        <f>Table_vitimas[[#This Row],[nome]] &amp; " (NIC " &amp;Table_vitimas[[#This Row],[NIC]] &amp;")"</f>
        <v>GABRIEL DA SILVA SANTOS (NIC 112625)</v>
      </c>
    </row>
    <row r="594" spans="1:11" x14ac:dyDescent="0.25">
      <c r="A594">
        <v>1656</v>
      </c>
      <c r="B594">
        <v>299</v>
      </c>
      <c r="C594" t="s">
        <v>3885</v>
      </c>
      <c r="D594" s="1">
        <v>34455</v>
      </c>
      <c r="E594" t="s">
        <v>3886</v>
      </c>
      <c r="H594" t="s">
        <v>297</v>
      </c>
      <c r="I594" t="s">
        <v>3887</v>
      </c>
      <c r="J594" t="s">
        <v>283</v>
      </c>
      <c r="K594" s="33" t="str">
        <f>Table_vitimas[[#This Row],[nome]] &amp; " (NIC " &amp;Table_vitimas[[#This Row],[NIC]] &amp;")"</f>
        <v>LUANDERSON ROBERTO DA SILVA SANTOS (NIC 112623)</v>
      </c>
    </row>
    <row r="595" spans="1:11" x14ac:dyDescent="0.25">
      <c r="A595">
        <v>1663</v>
      </c>
      <c r="B595">
        <v>301</v>
      </c>
      <c r="C595" t="s">
        <v>3900</v>
      </c>
      <c r="D595" s="1">
        <v>32582</v>
      </c>
      <c r="E595" t="s">
        <v>3901</v>
      </c>
      <c r="H595" t="s">
        <v>297</v>
      </c>
      <c r="I595" t="s">
        <v>3902</v>
      </c>
      <c r="J595" t="s">
        <v>283</v>
      </c>
      <c r="K595" s="33" t="str">
        <f>Table_vitimas[[#This Row],[nome]] &amp; " (NIC " &amp;Table_vitimas[[#This Row],[NIC]] &amp;")"</f>
        <v>ISMAEL LIMA DAS VIRGENS (NIC 112622)</v>
      </c>
    </row>
    <row r="596" spans="1:11" x14ac:dyDescent="0.25">
      <c r="A596">
        <v>1667</v>
      </c>
      <c r="B596">
        <v>306</v>
      </c>
      <c r="C596" t="s">
        <v>3953</v>
      </c>
      <c r="D596" s="1">
        <v>27228</v>
      </c>
      <c r="E596" t="s">
        <v>3954</v>
      </c>
      <c r="H596" t="s">
        <v>297</v>
      </c>
      <c r="I596" t="s">
        <v>3955</v>
      </c>
      <c r="J596" t="s">
        <v>283</v>
      </c>
      <c r="K596" s="33" t="str">
        <f>Table_vitimas[[#This Row],[nome]] &amp; " (NIC " &amp;Table_vitimas[[#This Row],[NIC]] &amp;")"</f>
        <v>THOMAS MACIEL SANTOS CUNHA BARBOSA (NIC 112627)</v>
      </c>
    </row>
    <row r="597" spans="1:11" x14ac:dyDescent="0.25">
      <c r="A597">
        <v>1669</v>
      </c>
      <c r="B597">
        <v>308</v>
      </c>
      <c r="C597" t="s">
        <v>3968</v>
      </c>
      <c r="D597" s="1">
        <v>37169</v>
      </c>
      <c r="E597" t="s">
        <v>3969</v>
      </c>
      <c r="H597" t="s">
        <v>297</v>
      </c>
      <c r="I597" t="s">
        <v>3970</v>
      </c>
      <c r="J597" t="s">
        <v>283</v>
      </c>
      <c r="K597" s="33" t="str">
        <f>Table_vitimas[[#This Row],[nome]] &amp; " (NIC " &amp;Table_vitimas[[#This Row],[NIC]] &amp;")"</f>
        <v>josé joao vitor gomes dos santos (NIC 112630)</v>
      </c>
    </row>
    <row r="598" spans="1:11" x14ac:dyDescent="0.25">
      <c r="A598">
        <v>1677</v>
      </c>
      <c r="B598">
        <v>316</v>
      </c>
      <c r="C598" t="s">
        <v>4091</v>
      </c>
      <c r="D598" s="1">
        <v>33113</v>
      </c>
      <c r="E598" t="s">
        <v>4092</v>
      </c>
      <c r="H598" t="s">
        <v>297</v>
      </c>
      <c r="I598" t="s">
        <v>4093</v>
      </c>
      <c r="J598" t="s">
        <v>283</v>
      </c>
      <c r="K598" s="33" t="str">
        <f>Table_vitimas[[#This Row],[nome]] &amp; " (NIC " &amp;Table_vitimas[[#This Row],[NIC]] &amp;")"</f>
        <v>JOAO MARQUES DE FARIAS NETO (NIC 112640)</v>
      </c>
    </row>
    <row r="599" spans="1:11" x14ac:dyDescent="0.25">
      <c r="A599">
        <v>1682</v>
      </c>
      <c r="B599">
        <v>319</v>
      </c>
      <c r="C599" t="s">
        <v>4133</v>
      </c>
      <c r="D599" s="1">
        <v>34005</v>
      </c>
      <c r="E599" t="s">
        <v>4134</v>
      </c>
      <c r="H599" t="s">
        <v>297</v>
      </c>
      <c r="I599" t="s">
        <v>4135</v>
      </c>
      <c r="J599" t="s">
        <v>283</v>
      </c>
      <c r="K599" s="33" t="str">
        <f>Table_vitimas[[#This Row],[nome]] &amp; " (NIC " &amp;Table_vitimas[[#This Row],[NIC]] &amp;")"</f>
        <v>ISAQUIEL AVELINO DE SOUZA JUNIOR (NIC 112646)</v>
      </c>
    </row>
    <row r="600" spans="1:11" x14ac:dyDescent="0.25">
      <c r="A600">
        <v>1684</v>
      </c>
      <c r="B600">
        <v>321</v>
      </c>
      <c r="C600" t="s">
        <v>4157</v>
      </c>
      <c r="D600" s="1">
        <v>35191</v>
      </c>
      <c r="E600" t="s">
        <v>4158</v>
      </c>
      <c r="H600" t="s">
        <v>297</v>
      </c>
      <c r="I600" t="s">
        <v>4159</v>
      </c>
      <c r="J600" t="s">
        <v>283</v>
      </c>
      <c r="K600" s="33" t="str">
        <f>Table_vitimas[[#This Row],[nome]] &amp; " (NIC " &amp;Table_vitimas[[#This Row],[NIC]] &amp;")"</f>
        <v>ROBERTO PEREIRA DE LIMA JUNIOR (NIC 112637)</v>
      </c>
    </row>
    <row r="601" spans="1:11" x14ac:dyDescent="0.25">
      <c r="A601">
        <v>1679</v>
      </c>
      <c r="B601">
        <v>324</v>
      </c>
      <c r="C601" t="s">
        <v>4186</v>
      </c>
      <c r="D601" s="1">
        <v>30690</v>
      </c>
      <c r="E601" t="s">
        <v>4187</v>
      </c>
      <c r="H601" t="s">
        <v>297</v>
      </c>
      <c r="I601" t="s">
        <v>4188</v>
      </c>
      <c r="J601" t="s">
        <v>283</v>
      </c>
      <c r="K601" s="33" t="str">
        <f>Table_vitimas[[#This Row],[nome]] &amp; " (NIC " &amp;Table_vitimas[[#This Row],[NIC]] &amp;")"</f>
        <v>ELIZIÁRIO MARCELINO DE BARROS NETO (NIC 112408)</v>
      </c>
    </row>
    <row r="602" spans="1:11" x14ac:dyDescent="0.25">
      <c r="A602">
        <v>1695</v>
      </c>
      <c r="B602">
        <v>333</v>
      </c>
      <c r="C602" t="s">
        <v>4327</v>
      </c>
      <c r="D602" s="1">
        <v>33051</v>
      </c>
      <c r="E602" t="s">
        <v>4328</v>
      </c>
      <c r="H602" t="s">
        <v>297</v>
      </c>
      <c r="I602" t="s">
        <v>4329</v>
      </c>
      <c r="J602" t="s">
        <v>283</v>
      </c>
      <c r="K602" s="33" t="str">
        <f>Table_vitimas[[#This Row],[nome]] &amp; " (NIC " &amp;Table_vitimas[[#This Row],[NIC]] &amp;")"</f>
        <v>HERLEBIT ANDERSON ALVES DA SILVA (NIC 112660)</v>
      </c>
    </row>
    <row r="603" spans="1:11" x14ac:dyDescent="0.25">
      <c r="A603">
        <v>1698</v>
      </c>
      <c r="B603">
        <v>336</v>
      </c>
      <c r="C603" t="s">
        <v>4330</v>
      </c>
      <c r="D603" s="1">
        <v>34479</v>
      </c>
      <c r="E603" t="s">
        <v>4331</v>
      </c>
      <c r="H603" t="s">
        <v>297</v>
      </c>
      <c r="I603" t="s">
        <v>4332</v>
      </c>
      <c r="J603" t="s">
        <v>283</v>
      </c>
      <c r="K603" s="33" t="str">
        <f>Table_vitimas[[#This Row],[nome]] &amp; " (NIC " &amp;Table_vitimas[[#This Row],[NIC]] &amp;")"</f>
        <v>ALEXSANDRO JOAQUIM DE ARRUDA (NIC 112654)</v>
      </c>
    </row>
    <row r="604" spans="1:11" x14ac:dyDescent="0.25">
      <c r="A604">
        <v>1702</v>
      </c>
      <c r="B604">
        <v>340</v>
      </c>
      <c r="C604" t="s">
        <v>4394</v>
      </c>
      <c r="D604" s="1">
        <v>35837</v>
      </c>
      <c r="E604" t="s">
        <v>4378</v>
      </c>
      <c r="H604" t="s">
        <v>297</v>
      </c>
      <c r="I604" t="s">
        <v>4379</v>
      </c>
      <c r="J604" t="s">
        <v>283</v>
      </c>
      <c r="K604" s="33" t="str">
        <f>Table_vitimas[[#This Row],[nome]] &amp; " (NIC " &amp;Table_vitimas[[#This Row],[NIC]] &amp;")"</f>
        <v>WANDSON PUEBLO GOMES DA SILVA (NIC 113224)</v>
      </c>
    </row>
    <row r="605" spans="1:11" x14ac:dyDescent="0.25">
      <c r="A605">
        <v>1705</v>
      </c>
      <c r="B605">
        <v>344</v>
      </c>
      <c r="C605" t="s">
        <v>4417</v>
      </c>
      <c r="D605" s="1">
        <v>39458</v>
      </c>
      <c r="E605" t="s">
        <v>4418</v>
      </c>
      <c r="H605" t="s">
        <v>297</v>
      </c>
      <c r="I605" t="s">
        <v>4419</v>
      </c>
      <c r="J605" t="s">
        <v>283</v>
      </c>
      <c r="K605" s="33" t="str">
        <f>Table_vitimas[[#This Row],[nome]] &amp; " (NIC " &amp;Table_vitimas[[#This Row],[NIC]] &amp;")"</f>
        <v>MAXWEL DIOGO DE OLIVEIRA (NIC 113227)</v>
      </c>
    </row>
    <row r="606" spans="1:11" x14ac:dyDescent="0.25">
      <c r="A606">
        <v>1707</v>
      </c>
      <c r="B606">
        <v>346</v>
      </c>
      <c r="C606" t="s">
        <v>4438</v>
      </c>
      <c r="D606" s="1">
        <v>29813</v>
      </c>
      <c r="E606" t="s">
        <v>4439</v>
      </c>
      <c r="H606" t="s">
        <v>297</v>
      </c>
      <c r="I606" t="s">
        <v>4440</v>
      </c>
      <c r="J606" t="s">
        <v>283</v>
      </c>
      <c r="K606" s="33" t="str">
        <f>Table_vitimas[[#This Row],[nome]] &amp; " (NIC " &amp;Table_vitimas[[#This Row],[NIC]] &amp;")"</f>
        <v>JOSE EDIMILSON DA SILVA (NIC 113221)</v>
      </c>
    </row>
    <row r="607" spans="1:11" x14ac:dyDescent="0.25">
      <c r="A607">
        <v>1710</v>
      </c>
      <c r="B607">
        <v>349</v>
      </c>
      <c r="C607" t="s">
        <v>4471</v>
      </c>
      <c r="D607" s="1">
        <v>35820</v>
      </c>
      <c r="E607" t="s">
        <v>4472</v>
      </c>
      <c r="H607" t="s">
        <v>297</v>
      </c>
      <c r="I607" t="s">
        <v>4473</v>
      </c>
      <c r="J607" t="s">
        <v>283</v>
      </c>
      <c r="K607" s="33" t="str">
        <f>Table_vitimas[[#This Row],[nome]] &amp; " (NIC " &amp;Table_vitimas[[#This Row],[NIC]] &amp;")"</f>
        <v>DENILSON WILLIAN DA SILVA MARTINS (NIC 113232)</v>
      </c>
    </row>
    <row r="608" spans="1:11" x14ac:dyDescent="0.25">
      <c r="A608">
        <v>1711</v>
      </c>
      <c r="B608">
        <v>350</v>
      </c>
      <c r="C608" t="s">
        <v>4493</v>
      </c>
      <c r="D608" s="1">
        <v>44103</v>
      </c>
      <c r="E608" t="s">
        <v>4494</v>
      </c>
      <c r="H608" t="s">
        <v>297</v>
      </c>
      <c r="I608" t="s">
        <v>4495</v>
      </c>
      <c r="J608" t="s">
        <v>283</v>
      </c>
      <c r="K608" s="33" t="str">
        <f>Table_vitimas[[#This Row],[nome]] &amp; " (NIC " &amp;Table_vitimas[[#This Row],[NIC]] &amp;")"</f>
        <v>WESLEY CESAR CAVALCANTI (NIC 113230)</v>
      </c>
    </row>
    <row r="609" spans="1:11" x14ac:dyDescent="0.25">
      <c r="A609">
        <v>1714</v>
      </c>
      <c r="B609">
        <v>353</v>
      </c>
      <c r="C609" t="s">
        <v>4515</v>
      </c>
      <c r="D609" s="1">
        <v>36095</v>
      </c>
      <c r="E609" t="s">
        <v>4513</v>
      </c>
      <c r="H609" t="s">
        <v>297</v>
      </c>
      <c r="I609" t="s">
        <v>4514</v>
      </c>
      <c r="J609" t="s">
        <v>283</v>
      </c>
      <c r="K609" s="33" t="str">
        <f>Table_vitimas[[#This Row],[nome]] &amp; " (NIC " &amp;Table_vitimas[[#This Row],[NIC]] &amp;")"</f>
        <v>JACIEL NEURINE DE SANTANA (NIC 113238)</v>
      </c>
    </row>
    <row r="610" spans="1:11" x14ac:dyDescent="0.25">
      <c r="A610">
        <v>1726</v>
      </c>
      <c r="B610">
        <v>365</v>
      </c>
      <c r="C610" t="s">
        <v>4648</v>
      </c>
      <c r="D610" s="1">
        <v>44077</v>
      </c>
      <c r="E610" t="s">
        <v>4649</v>
      </c>
      <c r="H610" t="s">
        <v>297</v>
      </c>
      <c r="I610" t="s">
        <v>4650</v>
      </c>
      <c r="J610" t="s">
        <v>283</v>
      </c>
      <c r="K610" s="33" t="str">
        <f>Table_vitimas[[#This Row],[nome]] &amp; " (NIC " &amp;Table_vitimas[[#This Row],[NIC]] &amp;")"</f>
        <v>DANIEL LEAO DA SILVA (NIC 113271)</v>
      </c>
    </row>
    <row r="611" spans="1:11" x14ac:dyDescent="0.25">
      <c r="A611">
        <v>1726</v>
      </c>
      <c r="B611">
        <v>366</v>
      </c>
      <c r="C611" t="s">
        <v>4651</v>
      </c>
      <c r="D611" s="1">
        <v>35787</v>
      </c>
      <c r="E611" t="s">
        <v>4652</v>
      </c>
      <c r="H611" t="s">
        <v>297</v>
      </c>
      <c r="I611" t="s">
        <v>4653</v>
      </c>
      <c r="J611" t="s">
        <v>283</v>
      </c>
      <c r="K611" s="33" t="str">
        <f>Table_vitimas[[#This Row],[nome]] &amp; " (NIC " &amp;Table_vitimas[[#This Row],[NIC]] &amp;")"</f>
        <v>JAMESSON PEDRO GOMES BRANDÃO (NIC 113269)</v>
      </c>
    </row>
    <row r="612" spans="1:11" x14ac:dyDescent="0.25">
      <c r="A612">
        <v>1735</v>
      </c>
      <c r="B612">
        <v>377</v>
      </c>
      <c r="C612" t="s">
        <v>4743</v>
      </c>
      <c r="D612" s="1">
        <v>43869</v>
      </c>
      <c r="E612" t="s">
        <v>4744</v>
      </c>
      <c r="H612" t="s">
        <v>297</v>
      </c>
      <c r="I612" t="s">
        <v>4745</v>
      </c>
      <c r="J612" t="s">
        <v>283</v>
      </c>
      <c r="K612" s="33" t="str">
        <f>Table_vitimas[[#This Row],[nome]] &amp; " (NIC " &amp;Table_vitimas[[#This Row],[NIC]] &amp;")"</f>
        <v>alexandro jose de lima (NIC 113274)</v>
      </c>
    </row>
    <row r="613" spans="1:11" x14ac:dyDescent="0.25">
      <c r="A613">
        <v>1623</v>
      </c>
      <c r="B613">
        <v>379</v>
      </c>
      <c r="C613" t="s">
        <v>4765</v>
      </c>
      <c r="D613" s="1">
        <v>34435</v>
      </c>
      <c r="H613" t="s">
        <v>297</v>
      </c>
      <c r="I613" t="s">
        <v>4766</v>
      </c>
      <c r="J613" t="s">
        <v>283</v>
      </c>
      <c r="K613" s="33" t="str">
        <f>Table_vitimas[[#This Row],[nome]] &amp; " (NIC " &amp;Table_vitimas[[#This Row],[NIC]] &amp;")"</f>
        <v>DIOGO RODRIGUES DA SILVA (NIC 112439)</v>
      </c>
    </row>
    <row r="614" spans="1:11" x14ac:dyDescent="0.25">
      <c r="A614">
        <v>1738</v>
      </c>
      <c r="B614">
        <v>383</v>
      </c>
      <c r="C614" t="s">
        <v>4798</v>
      </c>
      <c r="D614" s="1">
        <v>37646</v>
      </c>
      <c r="E614" t="s">
        <v>4799</v>
      </c>
      <c r="H614" t="s">
        <v>297</v>
      </c>
      <c r="I614" t="s">
        <v>4800</v>
      </c>
      <c r="J614" t="s">
        <v>283</v>
      </c>
      <c r="K614" s="33" t="str">
        <f>Table_vitimas[[#This Row],[nome]] &amp; " (NIC " &amp;Table_vitimas[[#This Row],[NIC]] &amp;")"</f>
        <v>ALLISON GUSTAVO DO NASCIMENTO (NIC 113280)</v>
      </c>
    </row>
    <row r="615" spans="1:11" x14ac:dyDescent="0.25">
      <c r="A615">
        <v>1743</v>
      </c>
      <c r="B615">
        <v>388</v>
      </c>
      <c r="C615" t="s">
        <v>4863</v>
      </c>
      <c r="D615" s="1">
        <v>34822</v>
      </c>
      <c r="E615" t="s">
        <v>4864</v>
      </c>
      <c r="H615" t="s">
        <v>297</v>
      </c>
      <c r="I615" t="s">
        <v>4865</v>
      </c>
      <c r="J615" t="s">
        <v>283</v>
      </c>
      <c r="K615" s="33" t="str">
        <f>Table_vitimas[[#This Row],[nome]] &amp; " (NIC " &amp;Table_vitimas[[#This Row],[NIC]] &amp;")"</f>
        <v>SÉRGIO FRANCISCO DA SILVA FILHO (NIC 113245)</v>
      </c>
    </row>
    <row r="616" spans="1:11" x14ac:dyDescent="0.25">
      <c r="A616">
        <v>1747</v>
      </c>
      <c r="B616">
        <v>391</v>
      </c>
      <c r="C616" t="s">
        <v>4907</v>
      </c>
      <c r="D616" s="1">
        <v>29142</v>
      </c>
      <c r="E616" t="s">
        <v>4908</v>
      </c>
      <c r="H616" t="s">
        <v>297</v>
      </c>
      <c r="I616" t="s">
        <v>4909</v>
      </c>
      <c r="J616" t="s">
        <v>283</v>
      </c>
      <c r="K616" s="33" t="str">
        <f>Table_vitimas[[#This Row],[nome]] &amp; " (NIC " &amp;Table_vitimas[[#This Row],[NIC]] &amp;")"</f>
        <v>JOSÉ MANOEL DA SILVA MELO (NIC 113249)</v>
      </c>
    </row>
    <row r="617" spans="1:11" x14ac:dyDescent="0.25">
      <c r="A617">
        <v>1750</v>
      </c>
      <c r="B617">
        <v>394</v>
      </c>
      <c r="C617" t="s">
        <v>4924</v>
      </c>
      <c r="D617" s="1">
        <v>26478</v>
      </c>
      <c r="E617" t="s">
        <v>4925</v>
      </c>
      <c r="H617" t="s">
        <v>297</v>
      </c>
      <c r="I617" t="s">
        <v>4926</v>
      </c>
      <c r="J617" t="s">
        <v>283</v>
      </c>
      <c r="K617" s="33" t="str">
        <f>Table_vitimas[[#This Row],[nome]] &amp; " (NIC " &amp;Table_vitimas[[#This Row],[NIC]] &amp;")"</f>
        <v>REGINALDO CANDIDO BARBOSA (NIC 113248)</v>
      </c>
    </row>
    <row r="618" spans="1:11" x14ac:dyDescent="0.25">
      <c r="A618">
        <v>1758</v>
      </c>
      <c r="B618">
        <v>402</v>
      </c>
      <c r="C618" t="s">
        <v>5006</v>
      </c>
      <c r="D618" s="1">
        <v>-620795</v>
      </c>
      <c r="E618" t="s">
        <v>5007</v>
      </c>
      <c r="H618" t="s">
        <v>297</v>
      </c>
      <c r="I618" t="s">
        <v>5008</v>
      </c>
      <c r="J618" t="s">
        <v>283</v>
      </c>
      <c r="K618" s="33" t="str">
        <f>Table_vitimas[[#This Row],[nome]] &amp; " (NIC " &amp;Table_vitimas[[#This Row],[NIC]] &amp;")"</f>
        <v>FELIPE FERREIRA DO NASCIMENTO (NIC 113260)</v>
      </c>
    </row>
    <row r="619" spans="1:11" x14ac:dyDescent="0.25">
      <c r="A619">
        <v>1760</v>
      </c>
      <c r="B619">
        <v>404</v>
      </c>
      <c r="C619" t="s">
        <v>5023</v>
      </c>
      <c r="D619" s="1">
        <v>35257</v>
      </c>
      <c r="H619" t="s">
        <v>297</v>
      </c>
      <c r="I619" t="s">
        <v>5024</v>
      </c>
      <c r="J619" t="s">
        <v>283</v>
      </c>
      <c r="K619" s="33" t="str">
        <f>Table_vitimas[[#This Row],[nome]] &amp; " (NIC " &amp;Table_vitimas[[#This Row],[NIC]] &amp;")"</f>
        <v>JOSÉ ÍTALO HERCULANO DA SILVA (NIC 113257)</v>
      </c>
    </row>
    <row r="620" spans="1:11" x14ac:dyDescent="0.25">
      <c r="A620">
        <v>1768</v>
      </c>
      <c r="B620">
        <v>412</v>
      </c>
      <c r="C620" t="s">
        <v>5127</v>
      </c>
      <c r="D620" s="1">
        <v>34387</v>
      </c>
      <c r="E620" t="s">
        <v>5128</v>
      </c>
      <c r="H620" t="s">
        <v>297</v>
      </c>
      <c r="I620" t="s">
        <v>5129</v>
      </c>
      <c r="J620" t="s">
        <v>283</v>
      </c>
      <c r="K620" s="33" t="str">
        <f>Table_vitimas[[#This Row],[nome]] &amp; " (NIC " &amp;Table_vitimas[[#This Row],[NIC]] &amp;")"</f>
        <v>ALISSON DE LIMA SANTOS (NIC 113826)</v>
      </c>
    </row>
    <row r="621" spans="1:11" x14ac:dyDescent="0.25">
      <c r="A621">
        <v>1775</v>
      </c>
      <c r="B621">
        <v>417</v>
      </c>
      <c r="C621" t="s">
        <v>5169</v>
      </c>
      <c r="D621" s="1">
        <v>33003</v>
      </c>
      <c r="E621" t="s">
        <v>5170</v>
      </c>
      <c r="H621" t="s">
        <v>297</v>
      </c>
      <c r="I621" t="s">
        <v>5171</v>
      </c>
      <c r="J621" t="s">
        <v>283</v>
      </c>
      <c r="K621" s="33" t="str">
        <f>Table_vitimas[[#This Row],[nome]] &amp; " (NIC " &amp;Table_vitimas[[#This Row],[NIC]] &amp;")"</f>
        <v>RENATO TRINDADE DA COSTA (NIC 113812)</v>
      </c>
    </row>
    <row r="622" spans="1:11" x14ac:dyDescent="0.25">
      <c r="A622">
        <v>1778</v>
      </c>
      <c r="B622">
        <v>422</v>
      </c>
      <c r="C622" t="s">
        <v>5219</v>
      </c>
      <c r="D622" s="1">
        <v>33996</v>
      </c>
      <c r="E622" t="s">
        <v>5220</v>
      </c>
      <c r="H622" t="s">
        <v>297</v>
      </c>
      <c r="I622" t="s">
        <v>5221</v>
      </c>
      <c r="J622" t="s">
        <v>283</v>
      </c>
      <c r="K622" s="33" t="str">
        <f>Table_vitimas[[#This Row],[nome]] &amp; " (NIC " &amp;Table_vitimas[[#This Row],[NIC]] &amp;")"</f>
        <v>FELIPE LOPES GOMES DA SILVA (NIC 112831)</v>
      </c>
    </row>
    <row r="623" spans="1:11" x14ac:dyDescent="0.25">
      <c r="A623">
        <v>1781</v>
      </c>
      <c r="B623">
        <v>423</v>
      </c>
      <c r="C623" t="s">
        <v>5241</v>
      </c>
      <c r="D623" s="1">
        <v>31695</v>
      </c>
      <c r="E623" t="s">
        <v>5242</v>
      </c>
      <c r="H623" t="s">
        <v>297</v>
      </c>
      <c r="I623" t="s">
        <v>5243</v>
      </c>
      <c r="J623" t="s">
        <v>283</v>
      </c>
      <c r="K623" s="33" t="str">
        <f>Table_vitimas[[#This Row],[nome]] &amp; " (NIC " &amp;Table_vitimas[[#This Row],[NIC]] &amp;")"</f>
        <v>LEANDRO RODRIGUES DA SILVA ALMEIDA (NIC 113819)</v>
      </c>
    </row>
    <row r="624" spans="1:11" x14ac:dyDescent="0.25">
      <c r="A624">
        <v>1786</v>
      </c>
      <c r="B624">
        <v>430</v>
      </c>
      <c r="C624" t="s">
        <v>5298</v>
      </c>
      <c r="D624" s="1">
        <v>36018</v>
      </c>
      <c r="E624" t="s">
        <v>5299</v>
      </c>
      <c r="H624" t="s">
        <v>297</v>
      </c>
      <c r="I624" t="s">
        <v>5300</v>
      </c>
      <c r="J624" t="s">
        <v>283</v>
      </c>
      <c r="K624" s="33" t="str">
        <f>Table_vitimas[[#This Row],[nome]] &amp; " (NIC " &amp;Table_vitimas[[#This Row],[NIC]] &amp;")"</f>
        <v>pedro vinicio carvalho da costa (NIC 113814)</v>
      </c>
    </row>
    <row r="625" spans="1:11" x14ac:dyDescent="0.25">
      <c r="A625">
        <v>1788</v>
      </c>
      <c r="B625">
        <v>433</v>
      </c>
      <c r="C625" t="s">
        <v>5330</v>
      </c>
      <c r="D625" s="1">
        <v>36202</v>
      </c>
      <c r="E625" t="s">
        <v>5331</v>
      </c>
      <c r="H625" t="s">
        <v>297</v>
      </c>
      <c r="I625" t="s">
        <v>5332</v>
      </c>
      <c r="J625" t="s">
        <v>283</v>
      </c>
      <c r="K625" s="33" t="str">
        <f>Table_vitimas[[#This Row],[nome]] &amp; " (NIC " &amp;Table_vitimas[[#This Row],[NIC]] &amp;")"</f>
        <v>JOAO PAULO DE OLIVEIRA GÓIS (NIC 113821)</v>
      </c>
    </row>
    <row r="626" spans="1:11" x14ac:dyDescent="0.25">
      <c r="A626">
        <v>1790</v>
      </c>
      <c r="B626">
        <v>434</v>
      </c>
      <c r="C626" t="s">
        <v>5353</v>
      </c>
      <c r="D626" s="1">
        <v>35258</v>
      </c>
      <c r="E626" t="s">
        <v>5354</v>
      </c>
      <c r="H626" t="s">
        <v>297</v>
      </c>
      <c r="I626" t="s">
        <v>5355</v>
      </c>
      <c r="J626" t="s">
        <v>283</v>
      </c>
      <c r="K626" s="33" t="str">
        <f>Table_vitimas[[#This Row],[nome]] &amp; " (NIC " &amp;Table_vitimas[[#This Row],[NIC]] &amp;")"</f>
        <v>DOUGLAS ALVES DE SOUZA (NIC 113797)</v>
      </c>
    </row>
    <row r="627" spans="1:11" x14ac:dyDescent="0.25">
      <c r="A627">
        <v>1801</v>
      </c>
      <c r="B627">
        <v>448</v>
      </c>
      <c r="C627" t="s">
        <v>5538</v>
      </c>
      <c r="D627" s="1">
        <v>28467</v>
      </c>
      <c r="E627" t="s">
        <v>5539</v>
      </c>
      <c r="H627" t="s">
        <v>297</v>
      </c>
      <c r="I627" t="s">
        <v>5540</v>
      </c>
      <c r="J627" t="s">
        <v>283</v>
      </c>
      <c r="K627" s="33" t="str">
        <f>Table_vitimas[[#This Row],[nome]] &amp; " (NIC " &amp;Table_vitimas[[#This Row],[NIC]] &amp;")"</f>
        <v>GENIVAL CARLOS DA SILVA (NIC 113848)</v>
      </c>
    </row>
    <row r="628" spans="1:11" x14ac:dyDescent="0.25">
      <c r="A628">
        <v>1808</v>
      </c>
      <c r="B628">
        <v>453</v>
      </c>
      <c r="C628" t="s">
        <v>5541</v>
      </c>
      <c r="D628" s="1">
        <v>32434</v>
      </c>
      <c r="E628" t="s">
        <v>5542</v>
      </c>
      <c r="H628" t="s">
        <v>297</v>
      </c>
      <c r="I628" t="s">
        <v>5543</v>
      </c>
      <c r="J628" t="s">
        <v>283</v>
      </c>
      <c r="K628" s="33" t="str">
        <f>Table_vitimas[[#This Row],[nome]] &amp; " (NIC " &amp;Table_vitimas[[#This Row],[NIC]] &amp;")"</f>
        <v>JAIME FRANCISCO DE LIMA NETO (NIC 113840)</v>
      </c>
    </row>
    <row r="629" spans="1:11" x14ac:dyDescent="0.25">
      <c r="A629">
        <v>1811</v>
      </c>
      <c r="B629">
        <v>456</v>
      </c>
      <c r="C629" t="s">
        <v>5566</v>
      </c>
      <c r="D629" s="1">
        <v>24748</v>
      </c>
      <c r="E629" t="s">
        <v>5567</v>
      </c>
      <c r="H629" t="s">
        <v>297</v>
      </c>
      <c r="I629" t="s">
        <v>5568</v>
      </c>
      <c r="J629" t="s">
        <v>283</v>
      </c>
      <c r="K629" s="33" t="str">
        <f>Table_vitimas[[#This Row],[nome]] &amp; " (NIC " &amp;Table_vitimas[[#This Row],[NIC]] &amp;")"</f>
        <v>LUCIANO TEIXEIRA DA COSTA OLIVEIRA (NIC 113834)</v>
      </c>
    </row>
    <row r="630" spans="1:11" x14ac:dyDescent="0.25">
      <c r="A630">
        <v>1817</v>
      </c>
      <c r="B630">
        <v>460</v>
      </c>
      <c r="C630" t="s">
        <v>5613</v>
      </c>
      <c r="D630" s="1">
        <v>35697</v>
      </c>
      <c r="E630" t="s">
        <v>5614</v>
      </c>
      <c r="H630" t="s">
        <v>297</v>
      </c>
      <c r="I630" t="s">
        <v>5615</v>
      </c>
      <c r="J630" t="s">
        <v>283</v>
      </c>
      <c r="K630" s="33" t="str">
        <f>Table_vitimas[[#This Row],[nome]] &amp; " (NIC " &amp;Table_vitimas[[#This Row],[NIC]] &amp;")"</f>
        <v>KLEYPSON ALVES CORREIA FILHO (NIC 113837)</v>
      </c>
    </row>
    <row r="631" spans="1:11" x14ac:dyDescent="0.25">
      <c r="A631">
        <v>1815</v>
      </c>
      <c r="B631">
        <v>461</v>
      </c>
      <c r="C631" t="s">
        <v>5621</v>
      </c>
      <c r="D631" s="1">
        <v>35813</v>
      </c>
      <c r="E631" t="s">
        <v>5622</v>
      </c>
      <c r="H631" t="s">
        <v>297</v>
      </c>
      <c r="I631" t="s">
        <v>5623</v>
      </c>
      <c r="J631" t="s">
        <v>283</v>
      </c>
      <c r="K631" s="33" t="str">
        <f>Table_vitimas[[#This Row],[nome]] &amp; " (NIC " &amp;Table_vitimas[[#This Row],[NIC]] &amp;")"</f>
        <v>LUIZ FLORENCIO DA ROCHA NETO (NIC 113809)</v>
      </c>
    </row>
    <row r="632" spans="1:11" x14ac:dyDescent="0.25">
      <c r="A632">
        <v>1822</v>
      </c>
      <c r="B632">
        <v>465</v>
      </c>
      <c r="C632" t="s">
        <v>5678</v>
      </c>
      <c r="D632" s="1">
        <v>33323</v>
      </c>
      <c r="E632" t="s">
        <v>5679</v>
      </c>
      <c r="H632" t="s">
        <v>297</v>
      </c>
      <c r="I632" t="s">
        <v>5680</v>
      </c>
      <c r="J632" t="s">
        <v>283</v>
      </c>
      <c r="K632" s="33" t="str">
        <f>Table_vitimas[[#This Row],[nome]] &amp; " (NIC " &amp;Table_vitimas[[#This Row],[NIC]] &amp;")"</f>
        <v>MARCILIO JAIME CARVALHO DE OLIVEIRA (NIC 112808)</v>
      </c>
    </row>
    <row r="633" spans="1:11" x14ac:dyDescent="0.25">
      <c r="A633">
        <v>1830</v>
      </c>
      <c r="B633">
        <v>472</v>
      </c>
      <c r="C633" t="s">
        <v>5745</v>
      </c>
      <c r="D633" s="1">
        <v>34259</v>
      </c>
      <c r="E633" t="s">
        <v>5746</v>
      </c>
      <c r="H633" t="s">
        <v>297</v>
      </c>
      <c r="I633" t="s">
        <v>5747</v>
      </c>
      <c r="J633" t="s">
        <v>283</v>
      </c>
      <c r="K633" s="33" t="str">
        <f>Table_vitimas[[#This Row],[nome]] &amp; " (NIC " &amp;Table_vitimas[[#This Row],[NIC]] &amp;")"</f>
        <v>RENATO JOSÉ DUARTE VIEIRA DA SILVA (NIC 114072)</v>
      </c>
    </row>
    <row r="634" spans="1:11" x14ac:dyDescent="0.25">
      <c r="A634">
        <v>1833</v>
      </c>
      <c r="B634">
        <v>475</v>
      </c>
      <c r="C634" t="s">
        <v>5780</v>
      </c>
      <c r="D634" s="1">
        <v>35450</v>
      </c>
      <c r="E634" t="s">
        <v>5781</v>
      </c>
      <c r="H634" t="s">
        <v>297</v>
      </c>
      <c r="I634" t="s">
        <v>5782</v>
      </c>
      <c r="J634" t="s">
        <v>283</v>
      </c>
      <c r="K634" s="33" t="str">
        <f>Table_vitimas[[#This Row],[nome]] &amp; " (NIC " &amp;Table_vitimas[[#This Row],[NIC]] &amp;")"</f>
        <v>LUANN VICTOR BEZERRA FERREIRA (NIC 114078)</v>
      </c>
    </row>
    <row r="635" spans="1:11" x14ac:dyDescent="0.25">
      <c r="A635">
        <v>1836</v>
      </c>
      <c r="B635">
        <v>477</v>
      </c>
      <c r="C635" t="s">
        <v>5807</v>
      </c>
      <c r="D635" s="1">
        <v>35179</v>
      </c>
      <c r="E635" t="s">
        <v>5808</v>
      </c>
      <c r="H635" t="s">
        <v>297</v>
      </c>
      <c r="I635" t="s">
        <v>5809</v>
      </c>
      <c r="J635" t="s">
        <v>283</v>
      </c>
      <c r="K635" s="33" t="str">
        <f>Table_vitimas[[#This Row],[nome]] &amp; " (NIC " &amp;Table_vitimas[[#This Row],[NIC]] &amp;")"</f>
        <v>IGOR BERNARDO DOS SANTOS GOMES (NIC 114079)</v>
      </c>
    </row>
    <row r="636" spans="1:11" x14ac:dyDescent="0.25">
      <c r="A636">
        <v>1838</v>
      </c>
      <c r="B636">
        <v>479</v>
      </c>
      <c r="C636" t="s">
        <v>5840</v>
      </c>
      <c r="D636" s="1">
        <v>28343</v>
      </c>
      <c r="E636" t="s">
        <v>5841</v>
      </c>
      <c r="H636" t="s">
        <v>297</v>
      </c>
      <c r="I636" t="s">
        <v>5842</v>
      </c>
      <c r="J636" t="s">
        <v>283</v>
      </c>
      <c r="K636" s="33" t="str">
        <f>Table_vitimas[[#This Row],[nome]] &amp; " (NIC " &amp;Table_vitimas[[#This Row],[NIC]] &amp;")"</f>
        <v>ADRIANO PEREIRA DA SILVA (NIC 114080)</v>
      </c>
    </row>
    <row r="637" spans="1:11" x14ac:dyDescent="0.25">
      <c r="A637">
        <v>1846</v>
      </c>
      <c r="B637">
        <v>487</v>
      </c>
      <c r="C637" t="s">
        <v>5951</v>
      </c>
      <c r="D637" s="1">
        <v>34662</v>
      </c>
      <c r="E637" t="s">
        <v>5952</v>
      </c>
      <c r="H637" t="s">
        <v>297</v>
      </c>
      <c r="I637" t="s">
        <v>5953</v>
      </c>
      <c r="J637" t="s">
        <v>283</v>
      </c>
      <c r="K637" s="33" t="str">
        <f>Table_vitimas[[#This Row],[nome]] &amp; " (NIC " &amp;Table_vitimas[[#This Row],[NIC]] &amp;")"</f>
        <v>WILLIMS MARTINS DA SILVA (NIC 114089)</v>
      </c>
    </row>
    <row r="638" spans="1:11" x14ac:dyDescent="0.25">
      <c r="A638">
        <v>1850</v>
      </c>
      <c r="B638">
        <v>493</v>
      </c>
      <c r="C638" t="s">
        <v>5999</v>
      </c>
      <c r="D638" s="1">
        <v>23918</v>
      </c>
      <c r="E638" t="s">
        <v>6000</v>
      </c>
      <c r="H638" t="s">
        <v>297</v>
      </c>
      <c r="I638" t="s">
        <v>6001</v>
      </c>
      <c r="J638" t="s">
        <v>283</v>
      </c>
      <c r="K638" s="33" t="str">
        <f>Table_vitimas[[#This Row],[nome]] &amp; " (NIC " &amp;Table_vitimas[[#This Row],[NIC]] &amp;")"</f>
        <v>ROBERTO PEDRO DA PAZ (NIC 114085)</v>
      </c>
    </row>
    <row r="639" spans="1:11" x14ac:dyDescent="0.25">
      <c r="A639">
        <v>1853</v>
      </c>
      <c r="B639">
        <v>494</v>
      </c>
      <c r="C639" t="s">
        <v>6006</v>
      </c>
      <c r="D639" s="1">
        <v>33129</v>
      </c>
      <c r="E639" t="s">
        <v>6007</v>
      </c>
      <c r="H639" t="s">
        <v>297</v>
      </c>
      <c r="I639" t="s">
        <v>6008</v>
      </c>
      <c r="J639" t="s">
        <v>283</v>
      </c>
      <c r="K639" s="33" t="str">
        <f>Table_vitimas[[#This Row],[nome]] &amp; " (NIC " &amp;Table_vitimas[[#This Row],[NIC]] &amp;")"</f>
        <v>LEANDRO NASCIMENTO DE ANDRADE (NIC 114096)</v>
      </c>
    </row>
    <row r="640" spans="1:11" x14ac:dyDescent="0.25">
      <c r="A640">
        <v>1854</v>
      </c>
      <c r="B640">
        <v>496</v>
      </c>
      <c r="C640" t="s">
        <v>6042</v>
      </c>
      <c r="D640" s="1">
        <v>31672</v>
      </c>
      <c r="E640" t="s">
        <v>6043</v>
      </c>
      <c r="H640" t="s">
        <v>297</v>
      </c>
      <c r="I640" t="s">
        <v>6044</v>
      </c>
      <c r="J640" t="s">
        <v>283</v>
      </c>
      <c r="K640" s="33" t="str">
        <f>Table_vitimas[[#This Row],[nome]] &amp; " (NIC " &amp;Table_vitimas[[#This Row],[NIC]] &amp;")"</f>
        <v>LEANDRO DE OLIVEIRA (NIC 114098)</v>
      </c>
    </row>
    <row r="641" spans="1:11" x14ac:dyDescent="0.25">
      <c r="A641">
        <v>1870</v>
      </c>
      <c r="B641">
        <v>510</v>
      </c>
      <c r="C641" t="s">
        <v>6235</v>
      </c>
      <c r="D641" s="1">
        <v>34704</v>
      </c>
      <c r="E641" t="s">
        <v>6236</v>
      </c>
      <c r="H641" t="s">
        <v>297</v>
      </c>
      <c r="I641" t="s">
        <v>6237</v>
      </c>
      <c r="J641" t="s">
        <v>283</v>
      </c>
      <c r="K641" s="33" t="str">
        <f>Table_vitimas[[#This Row],[nome]] &amp; " (NIC " &amp;Table_vitimas[[#This Row],[NIC]] &amp;")"</f>
        <v>JOSENILDO LUIZ DA SILVA (NIC 114129)</v>
      </c>
    </row>
    <row r="642" spans="1:11" x14ac:dyDescent="0.25">
      <c r="A642">
        <v>1873</v>
      </c>
      <c r="B642">
        <v>516</v>
      </c>
      <c r="C642" t="s">
        <v>6332</v>
      </c>
      <c r="D642" s="1">
        <v>33919</v>
      </c>
      <c r="E642" t="s">
        <v>6333</v>
      </c>
      <c r="H642" t="s">
        <v>297</v>
      </c>
      <c r="I642" t="s">
        <v>6334</v>
      </c>
      <c r="J642" t="s">
        <v>283</v>
      </c>
      <c r="K642" s="33" t="str">
        <f>Table_vitimas[[#This Row],[nome]] &amp; " (NIC " &amp;Table_vitimas[[#This Row],[NIC]] &amp;")"</f>
        <v>PAULO JOSÉ DA ROCHA FILHO (NIC 114124)</v>
      </c>
    </row>
    <row r="643" spans="1:11" x14ac:dyDescent="0.25">
      <c r="A643">
        <v>1873</v>
      </c>
      <c r="B643">
        <v>517</v>
      </c>
      <c r="C643" t="s">
        <v>6335</v>
      </c>
      <c r="D643" s="1">
        <v>31916</v>
      </c>
      <c r="E643" t="s">
        <v>6336</v>
      </c>
      <c r="H643" t="s">
        <v>297</v>
      </c>
      <c r="I643" t="s">
        <v>6337</v>
      </c>
      <c r="J643" t="s">
        <v>283</v>
      </c>
      <c r="K643" s="33" t="str">
        <f>Table_vitimas[[#This Row],[nome]] &amp; " (NIC " &amp;Table_vitimas[[#This Row],[NIC]] &amp;")"</f>
        <v>WAIRIS DA SILVA MUNIZ (NIC 114125)</v>
      </c>
    </row>
    <row r="644" spans="1:11" x14ac:dyDescent="0.25">
      <c r="A644">
        <v>1881</v>
      </c>
      <c r="B644">
        <v>520</v>
      </c>
      <c r="C644" t="s">
        <v>6378</v>
      </c>
      <c r="D644" s="1">
        <v>37015</v>
      </c>
      <c r="E644" t="s">
        <v>6379</v>
      </c>
      <c r="H644" t="s">
        <v>297</v>
      </c>
      <c r="I644" t="s">
        <v>6380</v>
      </c>
      <c r="J644" t="s">
        <v>283</v>
      </c>
      <c r="K644" s="33" t="str">
        <f>Table_vitimas[[#This Row],[nome]] &amp; " (NIC " &amp;Table_vitimas[[#This Row],[NIC]] &amp;")"</f>
        <v>GABRIEL BRUNOSILVA PEREIRA (NIC 114120)</v>
      </c>
    </row>
    <row r="645" spans="1:11" x14ac:dyDescent="0.25">
      <c r="A645">
        <v>1889</v>
      </c>
      <c r="B645">
        <v>527</v>
      </c>
      <c r="C645" t="s">
        <v>6483</v>
      </c>
      <c r="D645" s="1">
        <v>34907</v>
      </c>
      <c r="E645" t="s">
        <v>6484</v>
      </c>
      <c r="H645" t="s">
        <v>297</v>
      </c>
      <c r="I645" t="s">
        <v>6485</v>
      </c>
      <c r="J645" t="s">
        <v>283</v>
      </c>
      <c r="K645" s="33" t="str">
        <f>Table_vitimas[[#This Row],[nome]] &amp; " (NIC " &amp;Table_vitimas[[#This Row],[NIC]] &amp;")"</f>
        <v>ISAAC CRUZ DA SILVA (NIC 114113)</v>
      </c>
    </row>
    <row r="646" spans="1:11" x14ac:dyDescent="0.25">
      <c r="A646">
        <v>1892</v>
      </c>
      <c r="B646">
        <v>528</v>
      </c>
      <c r="C646" t="s">
        <v>6514</v>
      </c>
      <c r="D646" s="1">
        <v>36490</v>
      </c>
      <c r="E646" t="s">
        <v>1608</v>
      </c>
      <c r="H646" t="s">
        <v>297</v>
      </c>
      <c r="I646" t="s">
        <v>6515</v>
      </c>
      <c r="J646" t="s">
        <v>283</v>
      </c>
      <c r="K646" s="33" t="str">
        <f>Table_vitimas[[#This Row],[nome]] &amp; " (NIC " &amp;Table_vitimas[[#This Row],[NIC]] &amp;")"</f>
        <v>WELLINGTON ALMEIDA DO NASCIMENTO (NIC 114128)</v>
      </c>
    </row>
    <row r="647" spans="1:11" x14ac:dyDescent="0.25">
      <c r="A647">
        <v>1907</v>
      </c>
      <c r="B647">
        <v>545</v>
      </c>
      <c r="C647" t="s">
        <v>6710</v>
      </c>
      <c r="D647" s="1">
        <v>34893</v>
      </c>
      <c r="E647" t="s">
        <v>6711</v>
      </c>
      <c r="H647" t="s">
        <v>297</v>
      </c>
      <c r="I647" t="s">
        <v>6712</v>
      </c>
      <c r="J647" t="s">
        <v>283</v>
      </c>
      <c r="K647" s="33" t="str">
        <f>Table_vitimas[[#This Row],[nome]] &amp; " (NIC " &amp;Table_vitimas[[#This Row],[NIC]] &amp;")"</f>
        <v>LUCAS EDUARDO OLEGARIO DE ALMEIDA DANTAS (NIC 114504)</v>
      </c>
    </row>
    <row r="648" spans="1:11" x14ac:dyDescent="0.25">
      <c r="A648">
        <v>1913</v>
      </c>
      <c r="B648">
        <v>550</v>
      </c>
      <c r="C648" t="s">
        <v>6767</v>
      </c>
      <c r="D648" s="1">
        <v>35521</v>
      </c>
      <c r="E648" t="s">
        <v>6768</v>
      </c>
      <c r="H648" t="s">
        <v>297</v>
      </c>
      <c r="I648" t="s">
        <v>6769</v>
      </c>
      <c r="J648" t="s">
        <v>283</v>
      </c>
      <c r="K648" s="33" t="str">
        <f>Table_vitimas[[#This Row],[nome]] &amp; " (NIC " &amp;Table_vitimas[[#This Row],[NIC]] &amp;")"</f>
        <v>WESLLEN JOSE DO NASCIMENTO SOUZA (NIC 114492)</v>
      </c>
    </row>
    <row r="649" spans="1:11" x14ac:dyDescent="0.25">
      <c r="A649">
        <v>1926</v>
      </c>
      <c r="B649">
        <v>563</v>
      </c>
      <c r="C649" t="s">
        <v>6904</v>
      </c>
      <c r="D649" s="1">
        <v>22027</v>
      </c>
      <c r="E649" t="s">
        <v>6905</v>
      </c>
      <c r="H649" t="s">
        <v>297</v>
      </c>
      <c r="I649" t="s">
        <v>6906</v>
      </c>
      <c r="J649" t="s">
        <v>283</v>
      </c>
      <c r="K649" s="33" t="str">
        <f>Table_vitimas[[#This Row],[nome]] &amp; " (NIC " &amp;Table_vitimas[[#This Row],[NIC]] &amp;")"</f>
        <v>artur napoleao carneiro de lima (NIC 114565)</v>
      </c>
    </row>
    <row r="650" spans="1:11" x14ac:dyDescent="0.25">
      <c r="A650">
        <v>1939</v>
      </c>
      <c r="B650">
        <v>572</v>
      </c>
      <c r="C650" t="s">
        <v>7053</v>
      </c>
      <c r="D650" s="1">
        <v>32731</v>
      </c>
      <c r="E650" t="s">
        <v>7054</v>
      </c>
      <c r="H650" t="s">
        <v>297</v>
      </c>
      <c r="I650" t="s">
        <v>7055</v>
      </c>
      <c r="J650" t="s">
        <v>283</v>
      </c>
      <c r="K650" s="33" t="str">
        <f>Table_vitimas[[#This Row],[nome]] &amp; " (NIC " &amp;Table_vitimas[[#This Row],[NIC]] &amp;")"</f>
        <v>JUAREZ JOSÉ DA SILVA JUNIOR (NIC 114589)</v>
      </c>
    </row>
    <row r="651" spans="1:11" x14ac:dyDescent="0.25">
      <c r="A651">
        <v>1941</v>
      </c>
      <c r="B651">
        <v>573</v>
      </c>
      <c r="C651" t="s">
        <v>7056</v>
      </c>
      <c r="D651" s="1">
        <v>38420</v>
      </c>
      <c r="E651" t="s">
        <v>7057</v>
      </c>
      <c r="H651" t="s">
        <v>297</v>
      </c>
      <c r="I651" t="s">
        <v>7058</v>
      </c>
      <c r="J651" t="s">
        <v>283</v>
      </c>
      <c r="K651" s="33" t="str">
        <f>Table_vitimas[[#This Row],[nome]] &amp; " (NIC " &amp;Table_vitimas[[#This Row],[NIC]] &amp;")"</f>
        <v>IGOR GABRIEL CAVALCANTI DA SILVA (NIC 114552)</v>
      </c>
    </row>
    <row r="652" spans="1:11" x14ac:dyDescent="0.25">
      <c r="A652">
        <v>1947</v>
      </c>
      <c r="B652">
        <v>579</v>
      </c>
      <c r="C652" t="s">
        <v>7078</v>
      </c>
      <c r="D652" s="1">
        <v>36686</v>
      </c>
      <c r="E652" t="s">
        <v>7079</v>
      </c>
      <c r="H652" t="s">
        <v>297</v>
      </c>
      <c r="I652" t="s">
        <v>7080</v>
      </c>
      <c r="J652" t="s">
        <v>283</v>
      </c>
      <c r="K652" s="33" t="str">
        <f>Table_vitimas[[#This Row],[nome]] &amp; " (NIC " &amp;Table_vitimas[[#This Row],[NIC]] &amp;")"</f>
        <v>João Victor Pauldo da Silva (NIC 114573)</v>
      </c>
    </row>
    <row r="653" spans="1:11" x14ac:dyDescent="0.25">
      <c r="A653">
        <v>1961</v>
      </c>
      <c r="B653">
        <v>586</v>
      </c>
      <c r="C653" t="s">
        <v>7207</v>
      </c>
      <c r="D653" s="1">
        <v>31532</v>
      </c>
      <c r="E653" t="s">
        <v>7208</v>
      </c>
      <c r="H653" t="s">
        <v>297</v>
      </c>
      <c r="I653" t="s">
        <v>7209</v>
      </c>
      <c r="J653" t="s">
        <v>283</v>
      </c>
      <c r="K653" s="33" t="str">
        <f>Table_vitimas[[#This Row],[nome]] &amp; " (NIC " &amp;Table_vitimas[[#This Row],[NIC]] &amp;")"</f>
        <v>ALEX DINIZ DOS SANTOS (NIC 114582)</v>
      </c>
    </row>
    <row r="654" spans="1:11" x14ac:dyDescent="0.25">
      <c r="A654">
        <v>1963</v>
      </c>
      <c r="B654">
        <v>588</v>
      </c>
      <c r="C654" t="s">
        <v>7225</v>
      </c>
      <c r="D654" s="1">
        <v>34316</v>
      </c>
      <c r="E654" t="s">
        <v>7226</v>
      </c>
      <c r="H654" t="s">
        <v>297</v>
      </c>
      <c r="I654" t="s">
        <v>7227</v>
      </c>
      <c r="J654" t="s">
        <v>283</v>
      </c>
      <c r="K654" s="33" t="str">
        <f>Table_vitimas[[#This Row],[nome]] &amp; " (NIC " &amp;Table_vitimas[[#This Row],[NIC]] &amp;")"</f>
        <v>DOUGLAS MARQUES DE SIQUEIRA NUNES (NIC 114973)</v>
      </c>
    </row>
    <row r="655" spans="1:11" x14ac:dyDescent="0.25">
      <c r="A655">
        <v>1969</v>
      </c>
      <c r="B655">
        <v>593</v>
      </c>
      <c r="C655" t="s">
        <v>7299</v>
      </c>
      <c r="D655" s="1">
        <v>29157</v>
      </c>
      <c r="E655" t="s">
        <v>3791</v>
      </c>
      <c r="H655" t="s">
        <v>297</v>
      </c>
      <c r="I655" t="s">
        <v>7300</v>
      </c>
      <c r="J655" t="s">
        <v>283</v>
      </c>
      <c r="K655" s="33" t="str">
        <f>Table_vitimas[[#This Row],[nome]] &amp; " (NIC " &amp;Table_vitimas[[#This Row],[NIC]] &amp;")"</f>
        <v>IGOR SILVA MAGALHÃES (NIC 114977)</v>
      </c>
    </row>
    <row r="656" spans="1:11" x14ac:dyDescent="0.25">
      <c r="A656">
        <v>1973</v>
      </c>
      <c r="B656">
        <v>595</v>
      </c>
      <c r="C656" t="s">
        <v>7324</v>
      </c>
      <c r="D656" s="1">
        <v>28988</v>
      </c>
      <c r="E656" t="s">
        <v>7325</v>
      </c>
      <c r="H656" t="s">
        <v>297</v>
      </c>
      <c r="I656" t="s">
        <v>7326</v>
      </c>
      <c r="J656" t="s">
        <v>283</v>
      </c>
      <c r="K656" s="33" t="str">
        <f>Table_vitimas[[#This Row],[nome]] &amp; " (NIC " &amp;Table_vitimas[[#This Row],[NIC]] &amp;")"</f>
        <v>GILMAR JOSÉ DOS SANTOS (NIC 114979)</v>
      </c>
    </row>
    <row r="657" spans="1:11" x14ac:dyDescent="0.25">
      <c r="A657">
        <v>1974</v>
      </c>
      <c r="B657">
        <v>596</v>
      </c>
      <c r="C657" t="s">
        <v>7332</v>
      </c>
      <c r="D657" s="1">
        <v>32238</v>
      </c>
      <c r="E657" t="s">
        <v>7333</v>
      </c>
      <c r="H657" t="s">
        <v>297</v>
      </c>
      <c r="I657" t="s">
        <v>7334</v>
      </c>
      <c r="J657" t="s">
        <v>283</v>
      </c>
      <c r="K657" s="33" t="str">
        <f>Table_vitimas[[#This Row],[nome]] &amp; " (NIC " &amp;Table_vitimas[[#This Row],[NIC]] &amp;")"</f>
        <v>SILVIO HENRIQUE PACHECO DA LUZ (NIC 114510)</v>
      </c>
    </row>
    <row r="658" spans="1:11" x14ac:dyDescent="0.25">
      <c r="A658">
        <v>1984</v>
      </c>
      <c r="B658">
        <v>607</v>
      </c>
      <c r="C658" t="s">
        <v>7446</v>
      </c>
      <c r="D658" s="1">
        <v>27090</v>
      </c>
      <c r="E658" t="s">
        <v>7447</v>
      </c>
      <c r="H658" t="s">
        <v>297</v>
      </c>
      <c r="I658" t="s">
        <v>7448</v>
      </c>
      <c r="J658" t="s">
        <v>283</v>
      </c>
      <c r="K658" s="33" t="str">
        <f>Table_vitimas[[#This Row],[nome]] &amp; " (NIC " &amp;Table_vitimas[[#This Row],[NIC]] &amp;")"</f>
        <v>JOSÉ RAIMUNDO DA SILVA (NIC 114989)</v>
      </c>
    </row>
    <row r="659" spans="1:11" x14ac:dyDescent="0.25">
      <c r="A659">
        <v>1989</v>
      </c>
      <c r="B659">
        <v>610</v>
      </c>
      <c r="C659" t="s">
        <v>7486</v>
      </c>
      <c r="D659" s="1">
        <v>32093</v>
      </c>
      <c r="E659" t="s">
        <v>7487</v>
      </c>
      <c r="H659" t="s">
        <v>297</v>
      </c>
      <c r="I659" t="s">
        <v>7488</v>
      </c>
      <c r="J659" t="s">
        <v>283</v>
      </c>
      <c r="K659" s="33" t="str">
        <f>Table_vitimas[[#This Row],[nome]] &amp; " (NIC " &amp;Table_vitimas[[#This Row],[NIC]] &amp;")"</f>
        <v>RODRIGO EUSTAQUIO OLIVEIRA (NIC 114994)</v>
      </c>
    </row>
    <row r="660" spans="1:11" x14ac:dyDescent="0.25">
      <c r="A660">
        <v>2001</v>
      </c>
      <c r="B660">
        <v>621</v>
      </c>
      <c r="C660" t="s">
        <v>7633</v>
      </c>
      <c r="D660" s="1">
        <v>18647</v>
      </c>
      <c r="E660" t="s">
        <v>7634</v>
      </c>
      <c r="H660" t="s">
        <v>297</v>
      </c>
      <c r="I660" t="s">
        <v>7635</v>
      </c>
      <c r="J660" t="s">
        <v>283</v>
      </c>
      <c r="K660" s="33" t="str">
        <f>Table_vitimas[[#This Row],[nome]] &amp; " (NIC " &amp;Table_vitimas[[#This Row],[NIC]] &amp;")"</f>
        <v>SEBASTIAO BESERRA DOS SANTOS (NIC 115007)</v>
      </c>
    </row>
    <row r="661" spans="1:11" x14ac:dyDescent="0.25">
      <c r="A661">
        <v>2005</v>
      </c>
      <c r="B661">
        <v>622</v>
      </c>
      <c r="C661" t="s">
        <v>7636</v>
      </c>
      <c r="D661" s="1">
        <v>34370</v>
      </c>
      <c r="E661" t="s">
        <v>7637</v>
      </c>
      <c r="H661" t="s">
        <v>297</v>
      </c>
      <c r="I661" t="s">
        <v>7638</v>
      </c>
      <c r="J661" t="s">
        <v>283</v>
      </c>
      <c r="K661" s="33" t="str">
        <f>Table_vitimas[[#This Row],[nome]] &amp; " (NIC " &amp;Table_vitimas[[#This Row],[NIC]] &amp;")"</f>
        <v>EMERSON FELIPE BATISTA DOS SANTOS (NIC 115006)</v>
      </c>
    </row>
    <row r="662" spans="1:11" x14ac:dyDescent="0.25">
      <c r="A662">
        <v>2007</v>
      </c>
      <c r="B662">
        <v>624</v>
      </c>
      <c r="C662" t="s">
        <v>7655</v>
      </c>
      <c r="D662" s="1">
        <v>34599</v>
      </c>
      <c r="E662" t="s">
        <v>7656</v>
      </c>
      <c r="H662" t="s">
        <v>297</v>
      </c>
      <c r="I662" t="s">
        <v>7657</v>
      </c>
      <c r="J662" t="s">
        <v>283</v>
      </c>
      <c r="K662" s="33" t="str">
        <f>Table_vitimas[[#This Row],[nome]] &amp; " (NIC " &amp;Table_vitimas[[#This Row],[NIC]] &amp;")"</f>
        <v>BRUNO LIMA DOS SANTOS (NIC 115575)</v>
      </c>
    </row>
    <row r="663" spans="1:11" x14ac:dyDescent="0.25">
      <c r="A663">
        <v>2007</v>
      </c>
      <c r="B663">
        <v>625</v>
      </c>
      <c r="C663" t="s">
        <v>7658</v>
      </c>
      <c r="D663" s="1">
        <v>35993</v>
      </c>
      <c r="E663" t="s">
        <v>7659</v>
      </c>
      <c r="H663" t="s">
        <v>297</v>
      </c>
      <c r="I663" t="s">
        <v>7660</v>
      </c>
      <c r="J663" t="s">
        <v>283</v>
      </c>
      <c r="K663" s="33" t="str">
        <f>Table_vitimas[[#This Row],[nome]] &amp; " (NIC " &amp;Table_vitimas[[#This Row],[NIC]] &amp;")"</f>
        <v>DAVID SANTIAGO DA SILVA (NIC 115577)</v>
      </c>
    </row>
    <row r="664" spans="1:11" x14ac:dyDescent="0.25">
      <c r="A664">
        <v>2007</v>
      </c>
      <c r="B664">
        <v>626</v>
      </c>
      <c r="C664" t="s">
        <v>7661</v>
      </c>
      <c r="D664" s="1">
        <v>29880</v>
      </c>
      <c r="E664" t="s">
        <v>1582</v>
      </c>
      <c r="H664" t="s">
        <v>297</v>
      </c>
      <c r="I664" t="s">
        <v>7662</v>
      </c>
      <c r="J664" t="s">
        <v>283</v>
      </c>
      <c r="K664" s="33" t="str">
        <f>Table_vitimas[[#This Row],[nome]] &amp; " (NIC " &amp;Table_vitimas[[#This Row],[NIC]] &amp;")"</f>
        <v>ADRIANO DURVAL DA SILVA (NIC 115576)</v>
      </c>
    </row>
    <row r="665" spans="1:11" x14ac:dyDescent="0.25">
      <c r="A665">
        <v>2007</v>
      </c>
      <c r="B665">
        <v>627</v>
      </c>
      <c r="C665" t="s">
        <v>7663</v>
      </c>
      <c r="D665" s="1">
        <v>37159</v>
      </c>
      <c r="E665" t="s">
        <v>7664</v>
      </c>
      <c r="H665" t="s">
        <v>297</v>
      </c>
      <c r="I665" t="s">
        <v>7665</v>
      </c>
      <c r="J665" t="s">
        <v>283</v>
      </c>
      <c r="K665" s="33" t="str">
        <f>Table_vitimas[[#This Row],[nome]] &amp; " (NIC " &amp;Table_vitimas[[#This Row],[NIC]] &amp;")"</f>
        <v>REINALDO DE SOUZA NUNES (NIC 115578)</v>
      </c>
    </row>
    <row r="666" spans="1:11" x14ac:dyDescent="0.25">
      <c r="A666">
        <v>2011</v>
      </c>
      <c r="B666">
        <v>632</v>
      </c>
      <c r="C666" t="s">
        <v>7701</v>
      </c>
      <c r="D666" s="1">
        <v>32415</v>
      </c>
      <c r="E666" t="s">
        <v>7702</v>
      </c>
      <c r="H666" t="s">
        <v>297</v>
      </c>
      <c r="I666" t="s">
        <v>7703</v>
      </c>
      <c r="J666" t="s">
        <v>283</v>
      </c>
      <c r="K666" s="33" t="str">
        <f>Table_vitimas[[#This Row],[nome]] &amp; " (NIC " &amp;Table_vitimas[[#This Row],[NIC]] &amp;")"</f>
        <v>WENDELL BERNARDINO DA SILVA (NIC 115580)</v>
      </c>
    </row>
    <row r="667" spans="1:11" x14ac:dyDescent="0.25">
      <c r="A667">
        <v>2019</v>
      </c>
      <c r="B667">
        <v>640</v>
      </c>
      <c r="C667" t="s">
        <v>7791</v>
      </c>
      <c r="D667" s="1">
        <v>33651</v>
      </c>
      <c r="E667" t="s">
        <v>1608</v>
      </c>
      <c r="H667" t="s">
        <v>297</v>
      </c>
      <c r="I667" t="s">
        <v>7792</v>
      </c>
      <c r="J667" t="s">
        <v>283</v>
      </c>
      <c r="K667" s="33" t="str">
        <f>Table_vitimas[[#This Row],[nome]] &amp; " (NIC " &amp;Table_vitimas[[#This Row],[NIC]] &amp;")"</f>
        <v>RICHARLE SANDRO DA SILVA (NIC 115593)</v>
      </c>
    </row>
    <row r="668" spans="1:11" x14ac:dyDescent="0.25">
      <c r="A668">
        <v>2027</v>
      </c>
      <c r="B668">
        <v>646</v>
      </c>
      <c r="C668" t="s">
        <v>7854</v>
      </c>
      <c r="D668" s="1">
        <v>31985</v>
      </c>
      <c r="E668" t="s">
        <v>7855</v>
      </c>
      <c r="H668" t="s">
        <v>297</v>
      </c>
      <c r="I668" t="s">
        <v>7856</v>
      </c>
      <c r="J668" t="s">
        <v>283</v>
      </c>
      <c r="K668" s="33" t="str">
        <f>Table_vitimas[[#This Row],[nome]] &amp; " (NIC " &amp;Table_vitimas[[#This Row],[NIC]] &amp;")"</f>
        <v>FERNANDO HENRIQUE DA SILVA FILHO (NIC 115599)</v>
      </c>
    </row>
    <row r="669" spans="1:11" x14ac:dyDescent="0.25">
      <c r="A669">
        <v>2030</v>
      </c>
      <c r="B669">
        <v>647</v>
      </c>
      <c r="C669" t="s">
        <v>7866</v>
      </c>
      <c r="D669" s="1">
        <v>35874</v>
      </c>
      <c r="E669" t="s">
        <v>7867</v>
      </c>
      <c r="H669" t="s">
        <v>297</v>
      </c>
      <c r="I669" t="s">
        <v>7868</v>
      </c>
      <c r="J669" t="s">
        <v>283</v>
      </c>
      <c r="K669" s="33" t="str">
        <f>Table_vitimas[[#This Row],[nome]] &amp; " (NIC " &amp;Table_vitimas[[#This Row],[NIC]] &amp;")"</f>
        <v>BRAULIO SOARES DE ALBUQUERQUE (NIC 115601)</v>
      </c>
    </row>
    <row r="670" spans="1:11" x14ac:dyDescent="0.25">
      <c r="A670">
        <v>2029</v>
      </c>
      <c r="B670">
        <v>649</v>
      </c>
      <c r="C670" t="s">
        <v>7871</v>
      </c>
      <c r="D670" s="1">
        <v>26910</v>
      </c>
      <c r="E670" t="s">
        <v>7872</v>
      </c>
      <c r="H670" t="s">
        <v>297</v>
      </c>
      <c r="I670" t="s">
        <v>7873</v>
      </c>
      <c r="J670" t="s">
        <v>283</v>
      </c>
      <c r="K670" s="33" t="str">
        <f>Table_vitimas[[#This Row],[nome]] &amp; " (NIC " &amp;Table_vitimas[[#This Row],[NIC]] &amp;")"</f>
        <v>MARCIO ANDRE FERREIRA DOS SANTOS (NIC 115585)</v>
      </c>
    </row>
    <row r="671" spans="1:11" x14ac:dyDescent="0.25">
      <c r="A671">
        <v>2034</v>
      </c>
      <c r="B671">
        <v>653</v>
      </c>
      <c r="C671" t="s">
        <v>7918</v>
      </c>
      <c r="D671" s="1">
        <v>31519</v>
      </c>
      <c r="E671" t="s">
        <v>7919</v>
      </c>
      <c r="H671" t="s">
        <v>297</v>
      </c>
      <c r="I671" t="s">
        <v>7920</v>
      </c>
      <c r="J671" t="s">
        <v>283</v>
      </c>
      <c r="K671" s="33" t="str">
        <f>Table_vitimas[[#This Row],[nome]] &amp; " (NIC " &amp;Table_vitimas[[#This Row],[NIC]] &amp;")"</f>
        <v>CARLOS DOS SANTOS COSTA (NIC 115609)</v>
      </c>
    </row>
    <row r="672" spans="1:11" x14ac:dyDescent="0.25">
      <c r="A672">
        <v>2035</v>
      </c>
      <c r="B672">
        <v>654</v>
      </c>
      <c r="C672" t="s">
        <v>7933</v>
      </c>
      <c r="D672" s="1">
        <v>36661</v>
      </c>
      <c r="E672" t="s">
        <v>7934</v>
      </c>
      <c r="H672" t="s">
        <v>297</v>
      </c>
      <c r="I672" t="s">
        <v>7935</v>
      </c>
      <c r="J672" t="s">
        <v>283</v>
      </c>
      <c r="K672" s="33" t="str">
        <f>Table_vitimas[[#This Row],[nome]] &amp; " (NIC " &amp;Table_vitimas[[#This Row],[NIC]] &amp;")"</f>
        <v>arlan luiz de souza (NIC 115607)</v>
      </c>
    </row>
    <row r="673" spans="1:11" x14ac:dyDescent="0.25">
      <c r="A673">
        <v>2036</v>
      </c>
      <c r="B673">
        <v>655</v>
      </c>
      <c r="C673" t="s">
        <v>7939</v>
      </c>
      <c r="D673" s="1">
        <v>35675</v>
      </c>
      <c r="E673" t="s">
        <v>7991</v>
      </c>
      <c r="H673" t="s">
        <v>297</v>
      </c>
      <c r="I673" t="s">
        <v>7940</v>
      </c>
      <c r="J673" t="s">
        <v>283</v>
      </c>
      <c r="K673" s="33" t="str">
        <f>Table_vitimas[[#This Row],[nome]] &amp; " (NIC " &amp;Table_vitimas[[#This Row],[NIC]] &amp;")"</f>
        <v>ALEX INACIO SILVA DO CARMO (NIC 115004)</v>
      </c>
    </row>
    <row r="674" spans="1:11" x14ac:dyDescent="0.25">
      <c r="A674">
        <v>2038</v>
      </c>
      <c r="B674">
        <v>657</v>
      </c>
      <c r="C674" t="s">
        <v>7964</v>
      </c>
      <c r="D674" s="1">
        <v>33189</v>
      </c>
      <c r="E674" t="s">
        <v>7965</v>
      </c>
      <c r="H674" t="s">
        <v>297</v>
      </c>
      <c r="I674" t="s">
        <v>7966</v>
      </c>
      <c r="J674" t="s">
        <v>283</v>
      </c>
      <c r="K674" s="33" t="str">
        <f>Table_vitimas[[#This Row],[nome]] &amp; " (NIC " &amp;Table_vitimas[[#This Row],[NIC]] &amp;")"</f>
        <v>erick roberto alves pedrosa (NIC 115582)</v>
      </c>
    </row>
    <row r="675" spans="1:11" x14ac:dyDescent="0.25">
      <c r="A675">
        <v>2042</v>
      </c>
      <c r="B675">
        <v>661</v>
      </c>
      <c r="C675" t="s">
        <v>7992</v>
      </c>
      <c r="D675" s="1">
        <v>30032</v>
      </c>
      <c r="E675" t="s">
        <v>7993</v>
      </c>
      <c r="H675" t="s">
        <v>297</v>
      </c>
      <c r="I675" t="s">
        <v>7994</v>
      </c>
      <c r="J675" t="s">
        <v>283</v>
      </c>
      <c r="K675" s="33" t="str">
        <f>Table_vitimas[[#This Row],[nome]] &amp; " (NIC " &amp;Table_vitimas[[#This Row],[NIC]] &amp;")"</f>
        <v>JAILSON CÂNDIDO DOS SANTOS (NIC 115583)</v>
      </c>
    </row>
    <row r="676" spans="1:11" x14ac:dyDescent="0.25">
      <c r="A676">
        <v>2045</v>
      </c>
      <c r="B676">
        <v>662</v>
      </c>
      <c r="C676" t="s">
        <v>8015</v>
      </c>
      <c r="D676" s="1">
        <v>28266</v>
      </c>
      <c r="E676" t="s">
        <v>8016</v>
      </c>
      <c r="H676" t="s">
        <v>297</v>
      </c>
      <c r="I676" t="s">
        <v>8017</v>
      </c>
      <c r="J676" t="s">
        <v>283</v>
      </c>
      <c r="K676" s="33" t="str">
        <f>Table_vitimas[[#This Row],[nome]] &amp; " (NIC " &amp;Table_vitimas[[#This Row],[NIC]] &amp;")"</f>
        <v>ANTONIO MATIAS ALVES NETO (NIC 115686)</v>
      </c>
    </row>
    <row r="677" spans="1:11" x14ac:dyDescent="0.25">
      <c r="A677">
        <v>2048</v>
      </c>
      <c r="B677">
        <v>665</v>
      </c>
      <c r="C677" t="s">
        <v>8061</v>
      </c>
      <c r="D677" s="1">
        <v>38579</v>
      </c>
      <c r="H677" t="s">
        <v>297</v>
      </c>
      <c r="I677" t="s">
        <v>8062</v>
      </c>
      <c r="J677" t="s">
        <v>283</v>
      </c>
      <c r="K677" s="33" t="str">
        <f>Table_vitimas[[#This Row],[nome]] &amp; " (NIC " &amp;Table_vitimas[[#This Row],[NIC]] &amp;")"</f>
        <v>DEIVID OLIVEIRA SIMAS (NIC 115689)</v>
      </c>
    </row>
    <row r="678" spans="1:11" x14ac:dyDescent="0.25">
      <c r="A678">
        <v>2049</v>
      </c>
      <c r="B678">
        <v>666</v>
      </c>
      <c r="C678" t="s">
        <v>8072</v>
      </c>
      <c r="D678" s="1">
        <v>37064</v>
      </c>
      <c r="E678" t="s">
        <v>8073</v>
      </c>
      <c r="H678" t="s">
        <v>297</v>
      </c>
      <c r="I678" t="s">
        <v>8074</v>
      </c>
      <c r="J678" t="s">
        <v>283</v>
      </c>
      <c r="K678" s="33" t="str">
        <f>Table_vitimas[[#This Row],[nome]] &amp; " (NIC " &amp;Table_vitimas[[#This Row],[NIC]] &amp;")"</f>
        <v>DANIEL CAVALCANTI DE AGUIAR (NIC 115571)</v>
      </c>
    </row>
    <row r="679" spans="1:11" x14ac:dyDescent="0.25">
      <c r="A679">
        <v>2051</v>
      </c>
      <c r="B679">
        <v>667</v>
      </c>
      <c r="C679" t="s">
        <v>8081</v>
      </c>
      <c r="D679" s="1">
        <v>25334</v>
      </c>
      <c r="E679" t="s">
        <v>8082</v>
      </c>
      <c r="H679" t="s">
        <v>297</v>
      </c>
      <c r="I679" t="s">
        <v>8017</v>
      </c>
      <c r="J679" t="s">
        <v>283</v>
      </c>
      <c r="K679" s="33" t="str">
        <f>Table_vitimas[[#This Row],[nome]] &amp; " (NIC " &amp;Table_vitimas[[#This Row],[NIC]] &amp;")"</f>
        <v>JOSE RICARDO SALES DE MATOS (NIC 115686)</v>
      </c>
    </row>
    <row r="680" spans="1:11" x14ac:dyDescent="0.25">
      <c r="A680">
        <v>2056</v>
      </c>
      <c r="B680">
        <v>673</v>
      </c>
      <c r="C680" t="s">
        <v>12348</v>
      </c>
      <c r="D680" s="1">
        <v>36808</v>
      </c>
      <c r="E680" t="s">
        <v>12349</v>
      </c>
      <c r="H680" t="s">
        <v>297</v>
      </c>
      <c r="I680" t="s">
        <v>12350</v>
      </c>
      <c r="J680" t="s">
        <v>283</v>
      </c>
      <c r="K680" s="33" t="str">
        <f>Table_vitimas[[#This Row],[nome]] &amp; " (NIC " &amp;Table_vitimas[[#This Row],[NIC]] &amp;")"</f>
        <v>PEDRO EZEQUIEL IMBELLONI DA SILVA (NIC 115678)</v>
      </c>
    </row>
    <row r="681" spans="1:11" x14ac:dyDescent="0.25">
      <c r="A681">
        <v>2061</v>
      </c>
      <c r="B681">
        <v>676</v>
      </c>
      <c r="C681" t="s">
        <v>12388</v>
      </c>
      <c r="D681" s="1">
        <v>35918</v>
      </c>
      <c r="E681" t="s">
        <v>12389</v>
      </c>
      <c r="H681" t="s">
        <v>297</v>
      </c>
      <c r="I681" t="s">
        <v>12390</v>
      </c>
      <c r="J681" t="s">
        <v>283</v>
      </c>
      <c r="K681" s="33" t="str">
        <f>Table_vitimas[[#This Row],[nome]] &amp; " (NIC " &amp;Table_vitimas[[#This Row],[NIC]] &amp;")"</f>
        <v>ANTONIO SEVERINO DA SILVA (NIC 115671)</v>
      </c>
    </row>
    <row r="682" spans="1:11" x14ac:dyDescent="0.25">
      <c r="A682">
        <v>2064</v>
      </c>
      <c r="B682">
        <v>679</v>
      </c>
      <c r="C682" t="s">
        <v>12391</v>
      </c>
      <c r="D682" s="1">
        <v>31664</v>
      </c>
      <c r="E682" t="s">
        <v>2339</v>
      </c>
      <c r="H682" t="s">
        <v>297</v>
      </c>
      <c r="I682" t="s">
        <v>12392</v>
      </c>
      <c r="J682" t="s">
        <v>283</v>
      </c>
      <c r="K682" s="33" t="str">
        <f>Table_vitimas[[#This Row],[nome]] &amp; " (NIC " &amp;Table_vitimas[[#This Row],[NIC]] &amp;")"</f>
        <v>RICARDO ANTONIO BATISTA (NIC 115669)</v>
      </c>
    </row>
    <row r="683" spans="1:11" x14ac:dyDescent="0.25">
      <c r="A683">
        <v>2066</v>
      </c>
      <c r="B683">
        <v>681</v>
      </c>
      <c r="C683" t="s">
        <v>12450</v>
      </c>
      <c r="D683" s="1">
        <v>24449</v>
      </c>
      <c r="E683" t="s">
        <v>12451</v>
      </c>
      <c r="H683" t="s">
        <v>297</v>
      </c>
      <c r="I683" t="s">
        <v>12452</v>
      </c>
      <c r="J683" t="s">
        <v>283</v>
      </c>
      <c r="K683" s="33" t="str">
        <f>Table_vitimas[[#This Row],[nome]] &amp; " (NIC " &amp;Table_vitimas[[#This Row],[NIC]] &amp;")"</f>
        <v>IVANILDO JOSÉ CORREIA (NIC 115684)</v>
      </c>
    </row>
    <row r="684" spans="1:11" x14ac:dyDescent="0.25">
      <c r="A684">
        <v>2068</v>
      </c>
      <c r="B684">
        <v>682</v>
      </c>
      <c r="C684" t="s">
        <v>12453</v>
      </c>
      <c r="D684" s="1">
        <v>35203</v>
      </c>
      <c r="E684" t="s">
        <v>12454</v>
      </c>
      <c r="H684" t="s">
        <v>297</v>
      </c>
      <c r="I684" t="s">
        <v>12455</v>
      </c>
      <c r="J684" t="s">
        <v>283</v>
      </c>
      <c r="K684" s="33" t="str">
        <f>Table_vitimas[[#This Row],[nome]] &amp; " (NIC " &amp;Table_vitimas[[#This Row],[NIC]] &amp;")"</f>
        <v>ORLANDO ANUNCIAÇÃO BANDEIRA DE CHRISTO FILHO (NIC 115683)</v>
      </c>
    </row>
    <row r="685" spans="1:11" x14ac:dyDescent="0.25">
      <c r="A685">
        <v>2069</v>
      </c>
      <c r="B685">
        <v>683</v>
      </c>
      <c r="C685" t="s">
        <v>12456</v>
      </c>
      <c r="D685" s="1">
        <v>30514</v>
      </c>
      <c r="E685" t="s">
        <v>12457</v>
      </c>
      <c r="H685" t="s">
        <v>297</v>
      </c>
      <c r="I685" t="s">
        <v>12458</v>
      </c>
      <c r="J685" t="s">
        <v>283</v>
      </c>
      <c r="K685" s="33" t="str">
        <f>Table_vitimas[[#This Row],[nome]] &amp; " (NIC " &amp;Table_vitimas[[#This Row],[NIC]] &amp;")"</f>
        <v>EDUARDO DE SOUZA LIMA JÚNIOR (NIC 115667)</v>
      </c>
    </row>
    <row r="686" spans="1:11" x14ac:dyDescent="0.25">
      <c r="A686">
        <v>2071</v>
      </c>
      <c r="B686">
        <v>684</v>
      </c>
      <c r="C686" t="s">
        <v>12459</v>
      </c>
      <c r="D686" s="1">
        <v>34570</v>
      </c>
      <c r="E686" t="s">
        <v>12460</v>
      </c>
      <c r="H686" t="s">
        <v>297</v>
      </c>
      <c r="I686" t="s">
        <v>12461</v>
      </c>
      <c r="J686" t="s">
        <v>283</v>
      </c>
      <c r="K686" s="33" t="str">
        <f>Table_vitimas[[#This Row],[nome]] &amp; " (NIC " &amp;Table_vitimas[[#This Row],[NIC]] &amp;")"</f>
        <v>PAULO HENRIQUE VICENTE DA SILVA (NIC 115664)</v>
      </c>
    </row>
    <row r="687" spans="1:11" x14ac:dyDescent="0.25">
      <c r="A687">
        <v>2072</v>
      </c>
      <c r="B687">
        <v>685</v>
      </c>
      <c r="C687" t="s">
        <v>12462</v>
      </c>
      <c r="D687" s="1">
        <v>33050</v>
      </c>
      <c r="H687" t="s">
        <v>297</v>
      </c>
      <c r="I687" t="s">
        <v>12463</v>
      </c>
      <c r="J687" t="s">
        <v>283</v>
      </c>
      <c r="K687" s="33" t="str">
        <f>Table_vitimas[[#This Row],[nome]] &amp; " (NIC " &amp;Table_vitimas[[#This Row],[NIC]] &amp;")"</f>
        <v>GIOVANE DA SILVA ARAÚJO (NIC 115665)</v>
      </c>
    </row>
    <row r="688" spans="1:11" x14ac:dyDescent="0.25">
      <c r="A688">
        <v>2073</v>
      </c>
      <c r="B688">
        <v>686</v>
      </c>
      <c r="C688" t="s">
        <v>12471</v>
      </c>
      <c r="D688" s="1">
        <v>35448</v>
      </c>
      <c r="E688" t="s">
        <v>12472</v>
      </c>
      <c r="H688" t="s">
        <v>297</v>
      </c>
      <c r="I688" t="s">
        <v>12473</v>
      </c>
      <c r="J688" t="s">
        <v>283</v>
      </c>
      <c r="K688" s="33" t="str">
        <f>Table_vitimas[[#This Row],[nome]] &amp; " (NIC " &amp;Table_vitimas[[#This Row],[NIC]] &amp;")"</f>
        <v>ISRAEL DOS SANTOS DE SÁ (NIC 115680)</v>
      </c>
    </row>
    <row r="689" spans="1:11" x14ac:dyDescent="0.25">
      <c r="A689">
        <v>2074</v>
      </c>
      <c r="B689">
        <v>687</v>
      </c>
      <c r="C689" t="s">
        <v>12486</v>
      </c>
      <c r="D689" s="1">
        <v>25674</v>
      </c>
      <c r="E689" t="s">
        <v>12487</v>
      </c>
      <c r="H689" t="s">
        <v>297</v>
      </c>
      <c r="I689" t="s">
        <v>12488</v>
      </c>
      <c r="J689" t="s">
        <v>283</v>
      </c>
      <c r="K689" s="33" t="str">
        <f>Table_vitimas[[#This Row],[nome]] &amp; " (NIC " &amp;Table_vitimas[[#This Row],[NIC]] &amp;")"</f>
        <v>JOSE NELSON DOS ANJOS SILVA (NIC 114742)</v>
      </c>
    </row>
    <row r="690" spans="1:11" x14ac:dyDescent="0.25">
      <c r="A690">
        <v>2076</v>
      </c>
      <c r="B690">
        <v>690</v>
      </c>
      <c r="C690" t="s">
        <v>12513</v>
      </c>
      <c r="D690" s="1">
        <v>36584</v>
      </c>
      <c r="E690" t="s">
        <v>12514</v>
      </c>
      <c r="H690" t="s">
        <v>297</v>
      </c>
      <c r="I690" t="s">
        <v>12515</v>
      </c>
      <c r="J690" t="s">
        <v>283</v>
      </c>
      <c r="K690" s="33" t="str">
        <f>Table_vitimas[[#This Row],[nome]] &amp; " (NIC " &amp;Table_vitimas[[#This Row],[NIC]] &amp;")"</f>
        <v>MATEUS FELIPE NELCINA DA SILVA (NIC 115660)</v>
      </c>
    </row>
    <row r="691" spans="1:11" x14ac:dyDescent="0.25">
      <c r="A691">
        <v>2099</v>
      </c>
      <c r="B691">
        <v>706</v>
      </c>
      <c r="C691" t="s">
        <v>12705</v>
      </c>
      <c r="D691" s="1">
        <v>29457</v>
      </c>
      <c r="E691" t="s">
        <v>12706</v>
      </c>
      <c r="H691" t="s">
        <v>297</v>
      </c>
      <c r="I691" t="s">
        <v>12707</v>
      </c>
      <c r="J691" t="s">
        <v>283</v>
      </c>
      <c r="K691" s="33" t="str">
        <f>Table_vitimas[[#This Row],[nome]] &amp; " (NIC " &amp;Table_vitimas[[#This Row],[NIC]] &amp;")"</f>
        <v>SALOMÃO PEREIRA DAS NEVES (NIC 115969)</v>
      </c>
    </row>
    <row r="692" spans="1:11" x14ac:dyDescent="0.25">
      <c r="A692">
        <v>2116</v>
      </c>
      <c r="B692">
        <v>722</v>
      </c>
      <c r="C692" t="s">
        <v>13008</v>
      </c>
      <c r="D692" s="1">
        <v>36975</v>
      </c>
      <c r="E692" t="s">
        <v>13009</v>
      </c>
      <c r="H692" t="s">
        <v>297</v>
      </c>
      <c r="I692" t="s">
        <v>13010</v>
      </c>
      <c r="J692" t="s">
        <v>283</v>
      </c>
      <c r="K692" s="33" t="str">
        <f>Table_vitimas[[#This Row],[nome]] &amp; " (NIC " &amp;Table_vitimas[[#This Row],[NIC]] &amp;")"</f>
        <v>DANIEL OLIVEIRA DOS SANTOS (NIC 115967)</v>
      </c>
    </row>
    <row r="693" spans="1:11" x14ac:dyDescent="0.25">
      <c r="A693">
        <v>2127</v>
      </c>
      <c r="B693">
        <v>732</v>
      </c>
      <c r="C693" t="s">
        <v>13011</v>
      </c>
      <c r="D693" s="1">
        <v>32001</v>
      </c>
      <c r="E693" t="s">
        <v>13012</v>
      </c>
      <c r="H693" t="s">
        <v>297</v>
      </c>
      <c r="I693" t="s">
        <v>13013</v>
      </c>
      <c r="J693" t="s">
        <v>283</v>
      </c>
      <c r="K693" s="33" t="str">
        <f>Table_vitimas[[#This Row],[nome]] &amp; " (NIC " &amp;Table_vitimas[[#This Row],[NIC]] &amp;")"</f>
        <v>WILLIAMS PEREIRA DE MELO (NIC 115975)</v>
      </c>
    </row>
    <row r="694" spans="1:11" x14ac:dyDescent="0.25">
      <c r="A694">
        <v>2140</v>
      </c>
      <c r="B694">
        <v>744</v>
      </c>
      <c r="C694" t="s">
        <v>13157</v>
      </c>
      <c r="D694" s="1">
        <v>34767</v>
      </c>
      <c r="E694" t="s">
        <v>13158</v>
      </c>
      <c r="H694" t="s">
        <v>297</v>
      </c>
      <c r="I694" t="s">
        <v>13159</v>
      </c>
      <c r="J694" t="s">
        <v>283</v>
      </c>
      <c r="K694" s="33" t="str">
        <f>Table_vitimas[[#This Row],[nome]] &amp; " (NIC " &amp;Table_vitimas[[#This Row],[NIC]] &amp;")"</f>
        <v>GILBERTO MARCOS DO NASCIMENTO (NIC 116485)</v>
      </c>
    </row>
    <row r="695" spans="1:11" x14ac:dyDescent="0.25">
      <c r="A695">
        <v>2143</v>
      </c>
      <c r="B695">
        <v>746</v>
      </c>
      <c r="C695" t="s">
        <v>13160</v>
      </c>
      <c r="D695" s="1">
        <v>34316</v>
      </c>
      <c r="E695" t="s">
        <v>13161</v>
      </c>
      <c r="H695" t="s">
        <v>297</v>
      </c>
      <c r="I695" t="s">
        <v>13162</v>
      </c>
      <c r="J695" t="s">
        <v>283</v>
      </c>
      <c r="K695" s="33" t="str">
        <f>Table_vitimas[[#This Row],[nome]] &amp; " (NIC " &amp;Table_vitimas[[#This Row],[NIC]] &amp;")"</f>
        <v>BRUNO BARBOSA DA SILVA (NIC 115972)</v>
      </c>
    </row>
    <row r="696" spans="1:11" x14ac:dyDescent="0.25">
      <c r="A696">
        <v>2147</v>
      </c>
      <c r="B696">
        <v>749</v>
      </c>
      <c r="C696" t="s">
        <v>13163</v>
      </c>
      <c r="D696" s="1">
        <v>36304</v>
      </c>
      <c r="E696" t="s">
        <v>13164</v>
      </c>
      <c r="H696" t="s">
        <v>297</v>
      </c>
      <c r="I696" t="s">
        <v>13165</v>
      </c>
      <c r="J696" t="s">
        <v>283</v>
      </c>
      <c r="K696" s="33" t="str">
        <f>Table_vitimas[[#This Row],[nome]] &amp; " (NIC " &amp;Table_vitimas[[#This Row],[NIC]] &amp;")"</f>
        <v>WELLINGTON RAFAEL DA SILVA (NIC 115987)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C466"/>
  <sheetViews>
    <sheetView workbookViewId="0">
      <selection activeCell="AA7" sqref="AA7"/>
    </sheetView>
  </sheetViews>
  <sheetFormatPr defaultRowHeight="15" x14ac:dyDescent="0.25"/>
  <cols>
    <col min="1" max="1" width="11.5703125" bestFit="1" customWidth="1"/>
    <col min="2" max="2" width="45.5703125" bestFit="1" customWidth="1"/>
    <col min="3" max="3" width="6.7109375" bestFit="1" customWidth="1"/>
  </cols>
  <sheetData>
    <row r="1" spans="1:3" x14ac:dyDescent="0.25">
      <c r="A1" t="s">
        <v>0</v>
      </c>
      <c r="B1" t="s">
        <v>1</v>
      </c>
      <c r="C1" t="s">
        <v>78</v>
      </c>
    </row>
    <row r="2" spans="1:3" x14ac:dyDescent="0.25">
      <c r="A2">
        <v>0</v>
      </c>
      <c r="B2" t="s">
        <v>105</v>
      </c>
    </row>
    <row r="3" spans="1:3" x14ac:dyDescent="0.25">
      <c r="A3">
        <v>324272</v>
      </c>
      <c r="B3" t="s">
        <v>816</v>
      </c>
    </row>
    <row r="4" spans="1:3" x14ac:dyDescent="0.25">
      <c r="A4">
        <v>483664</v>
      </c>
      <c r="B4" t="s">
        <v>1103</v>
      </c>
    </row>
    <row r="5" spans="1:3" x14ac:dyDescent="0.25">
      <c r="A5">
        <v>485012</v>
      </c>
      <c r="B5" t="s">
        <v>1075</v>
      </c>
    </row>
    <row r="6" spans="1:3" x14ac:dyDescent="0.25">
      <c r="A6">
        <v>487198</v>
      </c>
      <c r="B6" t="s">
        <v>784</v>
      </c>
    </row>
    <row r="7" spans="1:3" x14ac:dyDescent="0.25">
      <c r="A7">
        <v>489077</v>
      </c>
      <c r="B7" t="s">
        <v>896</v>
      </c>
    </row>
    <row r="8" spans="1:3" x14ac:dyDescent="0.25">
      <c r="A8">
        <v>868639</v>
      </c>
      <c r="B8" t="s">
        <v>930</v>
      </c>
    </row>
    <row r="9" spans="1:3" x14ac:dyDescent="0.25">
      <c r="A9">
        <v>870021</v>
      </c>
      <c r="B9" t="s">
        <v>1005</v>
      </c>
    </row>
    <row r="10" spans="1:3" x14ac:dyDescent="0.25">
      <c r="A10">
        <v>870269</v>
      </c>
      <c r="B10" t="s">
        <v>1033</v>
      </c>
    </row>
    <row r="11" spans="1:3" x14ac:dyDescent="0.25">
      <c r="A11">
        <v>871443</v>
      </c>
      <c r="B11" t="s">
        <v>925</v>
      </c>
    </row>
    <row r="12" spans="1:3" x14ac:dyDescent="0.25">
      <c r="A12">
        <v>977438</v>
      </c>
      <c r="B12" t="s">
        <v>903</v>
      </c>
    </row>
    <row r="13" spans="1:3" x14ac:dyDescent="0.25">
      <c r="A13">
        <v>977586</v>
      </c>
      <c r="B13" t="s">
        <v>900</v>
      </c>
    </row>
    <row r="14" spans="1:3" x14ac:dyDescent="0.25">
      <c r="A14">
        <v>977616</v>
      </c>
      <c r="B14" t="s">
        <v>1039</v>
      </c>
    </row>
    <row r="15" spans="1:3" x14ac:dyDescent="0.25">
      <c r="A15">
        <v>978191</v>
      </c>
      <c r="B15" t="s">
        <v>1076</v>
      </c>
    </row>
    <row r="16" spans="1:3" x14ac:dyDescent="0.25">
      <c r="A16">
        <v>978540</v>
      </c>
      <c r="B16" t="s">
        <v>1011</v>
      </c>
    </row>
    <row r="17" spans="1:2" x14ac:dyDescent="0.25">
      <c r="A17">
        <v>978922</v>
      </c>
      <c r="B17" t="s">
        <v>1099</v>
      </c>
    </row>
    <row r="18" spans="1:2" x14ac:dyDescent="0.25">
      <c r="A18">
        <v>978930</v>
      </c>
      <c r="B18" t="s">
        <v>1150</v>
      </c>
    </row>
    <row r="19" spans="1:2" x14ac:dyDescent="0.25">
      <c r="A19">
        <v>979767</v>
      </c>
      <c r="B19" t="s">
        <v>873</v>
      </c>
    </row>
    <row r="20" spans="1:2" x14ac:dyDescent="0.25">
      <c r="A20">
        <v>1022660</v>
      </c>
      <c r="B20" t="s">
        <v>779</v>
      </c>
    </row>
    <row r="21" spans="1:2" x14ac:dyDescent="0.25">
      <c r="A21">
        <v>1024345</v>
      </c>
      <c r="B21" t="s">
        <v>1184</v>
      </c>
    </row>
    <row r="22" spans="1:2" x14ac:dyDescent="0.25">
      <c r="A22">
        <v>1088882</v>
      </c>
      <c r="B22" t="s">
        <v>795</v>
      </c>
    </row>
    <row r="23" spans="1:2" x14ac:dyDescent="0.25">
      <c r="A23">
        <v>1137808</v>
      </c>
      <c r="B23" t="s">
        <v>1105</v>
      </c>
    </row>
    <row r="24" spans="1:2" x14ac:dyDescent="0.25">
      <c r="A24">
        <v>1182218</v>
      </c>
      <c r="B24" t="s">
        <v>864</v>
      </c>
    </row>
    <row r="25" spans="1:2" x14ac:dyDescent="0.25">
      <c r="A25">
        <v>1193643</v>
      </c>
      <c r="B25" t="s">
        <v>1053</v>
      </c>
    </row>
    <row r="26" spans="1:2" x14ac:dyDescent="0.25">
      <c r="A26">
        <v>1195336</v>
      </c>
      <c r="B26" t="s">
        <v>1185</v>
      </c>
    </row>
    <row r="27" spans="1:2" x14ac:dyDescent="0.25">
      <c r="A27">
        <v>1203541</v>
      </c>
      <c r="B27" t="s">
        <v>980</v>
      </c>
    </row>
    <row r="28" spans="1:2" x14ac:dyDescent="0.25">
      <c r="A28">
        <v>1207580</v>
      </c>
      <c r="B28" t="s">
        <v>89</v>
      </c>
    </row>
    <row r="29" spans="1:2" x14ac:dyDescent="0.25">
      <c r="A29">
        <v>1258923</v>
      </c>
      <c r="B29" t="s">
        <v>830</v>
      </c>
    </row>
    <row r="30" spans="1:2" x14ac:dyDescent="0.25">
      <c r="A30">
        <v>1402498</v>
      </c>
      <c r="B30" t="s">
        <v>960</v>
      </c>
    </row>
    <row r="31" spans="1:2" x14ac:dyDescent="0.25">
      <c r="A31">
        <v>1492160</v>
      </c>
      <c r="B31" t="s">
        <v>858</v>
      </c>
    </row>
    <row r="32" spans="1:2" x14ac:dyDescent="0.25">
      <c r="A32">
        <v>1492209</v>
      </c>
      <c r="B32" t="s">
        <v>1084</v>
      </c>
    </row>
    <row r="33" spans="1:2" x14ac:dyDescent="0.25">
      <c r="A33">
        <v>1492225</v>
      </c>
      <c r="B33" t="s">
        <v>90</v>
      </c>
    </row>
    <row r="34" spans="1:2" x14ac:dyDescent="0.25">
      <c r="A34">
        <v>1492250</v>
      </c>
      <c r="B34" t="s">
        <v>907</v>
      </c>
    </row>
    <row r="35" spans="1:2" x14ac:dyDescent="0.25">
      <c r="A35">
        <v>1492306</v>
      </c>
      <c r="B35" t="s">
        <v>1087</v>
      </c>
    </row>
    <row r="36" spans="1:2" x14ac:dyDescent="0.25">
      <c r="A36">
        <v>1492365</v>
      </c>
      <c r="B36" t="s">
        <v>969</v>
      </c>
    </row>
    <row r="37" spans="1:2" x14ac:dyDescent="0.25">
      <c r="A37">
        <v>1492390</v>
      </c>
      <c r="B37" t="s">
        <v>777</v>
      </c>
    </row>
    <row r="38" spans="1:2" x14ac:dyDescent="0.25">
      <c r="A38">
        <v>1492438</v>
      </c>
      <c r="B38" t="s">
        <v>83</v>
      </c>
    </row>
    <row r="39" spans="1:2" x14ac:dyDescent="0.25">
      <c r="A39">
        <v>1492446</v>
      </c>
      <c r="B39" t="s">
        <v>887</v>
      </c>
    </row>
    <row r="40" spans="1:2" x14ac:dyDescent="0.25">
      <c r="A40">
        <v>1492519</v>
      </c>
      <c r="B40" t="s">
        <v>1089</v>
      </c>
    </row>
    <row r="41" spans="1:2" x14ac:dyDescent="0.25">
      <c r="A41">
        <v>1492535</v>
      </c>
      <c r="B41" t="s">
        <v>968</v>
      </c>
    </row>
    <row r="42" spans="1:2" x14ac:dyDescent="0.25">
      <c r="A42">
        <v>1917323</v>
      </c>
      <c r="B42" t="s">
        <v>1058</v>
      </c>
    </row>
    <row r="43" spans="1:2" x14ac:dyDescent="0.25">
      <c r="A43">
        <v>1917358</v>
      </c>
      <c r="B43" t="s">
        <v>1010</v>
      </c>
    </row>
    <row r="44" spans="1:2" x14ac:dyDescent="0.25">
      <c r="A44">
        <v>1917382</v>
      </c>
      <c r="B44" t="s">
        <v>1145</v>
      </c>
    </row>
    <row r="45" spans="1:2" x14ac:dyDescent="0.25">
      <c r="A45">
        <v>1917390</v>
      </c>
      <c r="B45" t="s">
        <v>1031</v>
      </c>
    </row>
    <row r="46" spans="1:2" x14ac:dyDescent="0.25">
      <c r="A46">
        <v>1917439</v>
      </c>
      <c r="B46" t="s">
        <v>1021</v>
      </c>
    </row>
    <row r="47" spans="1:2" x14ac:dyDescent="0.25">
      <c r="A47">
        <v>1917471</v>
      </c>
      <c r="B47" t="s">
        <v>825</v>
      </c>
    </row>
    <row r="48" spans="1:2" x14ac:dyDescent="0.25">
      <c r="A48">
        <v>1917498</v>
      </c>
      <c r="B48" t="s">
        <v>1123</v>
      </c>
    </row>
    <row r="49" spans="1:2" x14ac:dyDescent="0.25">
      <c r="A49">
        <v>1917510</v>
      </c>
      <c r="B49" t="s">
        <v>799</v>
      </c>
    </row>
    <row r="50" spans="1:2" x14ac:dyDescent="0.25">
      <c r="A50">
        <v>1917587</v>
      </c>
      <c r="B50" t="s">
        <v>991</v>
      </c>
    </row>
    <row r="51" spans="1:2" x14ac:dyDescent="0.25">
      <c r="A51">
        <v>1917633</v>
      </c>
      <c r="B51" t="s">
        <v>1155</v>
      </c>
    </row>
    <row r="52" spans="1:2" x14ac:dyDescent="0.25">
      <c r="A52">
        <v>1917641</v>
      </c>
      <c r="B52" t="s">
        <v>1092</v>
      </c>
    </row>
    <row r="53" spans="1:2" x14ac:dyDescent="0.25">
      <c r="A53">
        <v>1917650</v>
      </c>
      <c r="B53" t="s">
        <v>1052</v>
      </c>
    </row>
    <row r="54" spans="1:2" x14ac:dyDescent="0.25">
      <c r="A54">
        <v>1917668</v>
      </c>
      <c r="B54" t="s">
        <v>894</v>
      </c>
    </row>
    <row r="55" spans="1:2" x14ac:dyDescent="0.25">
      <c r="A55">
        <v>1917722</v>
      </c>
      <c r="B55" t="s">
        <v>1077</v>
      </c>
    </row>
    <row r="56" spans="1:2" x14ac:dyDescent="0.25">
      <c r="A56">
        <v>1917749</v>
      </c>
      <c r="B56" t="s">
        <v>1059</v>
      </c>
    </row>
    <row r="57" spans="1:2" x14ac:dyDescent="0.25">
      <c r="A57">
        <v>1917765</v>
      </c>
      <c r="B57" t="s">
        <v>1082</v>
      </c>
    </row>
    <row r="58" spans="1:2" x14ac:dyDescent="0.25">
      <c r="A58">
        <v>1917803</v>
      </c>
      <c r="B58" t="s">
        <v>814</v>
      </c>
    </row>
    <row r="59" spans="1:2" x14ac:dyDescent="0.25">
      <c r="A59">
        <v>1917838</v>
      </c>
      <c r="B59" t="s">
        <v>890</v>
      </c>
    </row>
    <row r="60" spans="1:2" x14ac:dyDescent="0.25">
      <c r="A60">
        <v>1917870</v>
      </c>
      <c r="B60" t="s">
        <v>1131</v>
      </c>
    </row>
    <row r="61" spans="1:2" x14ac:dyDescent="0.25">
      <c r="A61">
        <v>1917889</v>
      </c>
      <c r="B61" t="s">
        <v>807</v>
      </c>
    </row>
    <row r="62" spans="1:2" x14ac:dyDescent="0.25">
      <c r="A62">
        <v>1917900</v>
      </c>
      <c r="B62" t="s">
        <v>778</v>
      </c>
    </row>
    <row r="63" spans="1:2" x14ac:dyDescent="0.25">
      <c r="A63">
        <v>1917951</v>
      </c>
      <c r="B63" t="s">
        <v>820</v>
      </c>
    </row>
    <row r="64" spans="1:2" x14ac:dyDescent="0.25">
      <c r="A64">
        <v>1917978</v>
      </c>
      <c r="B64" t="s">
        <v>1117</v>
      </c>
    </row>
    <row r="65" spans="1:2" x14ac:dyDescent="0.25">
      <c r="A65">
        <v>1917986</v>
      </c>
      <c r="B65" t="s">
        <v>788</v>
      </c>
    </row>
    <row r="66" spans="1:2" x14ac:dyDescent="0.25">
      <c r="A66">
        <v>1924745</v>
      </c>
      <c r="B66" t="s">
        <v>888</v>
      </c>
    </row>
    <row r="67" spans="1:2" x14ac:dyDescent="0.25">
      <c r="A67">
        <v>1924761</v>
      </c>
      <c r="B67" t="s">
        <v>938</v>
      </c>
    </row>
    <row r="68" spans="1:2" x14ac:dyDescent="0.25">
      <c r="A68">
        <v>1924818</v>
      </c>
      <c r="B68" t="s">
        <v>1151</v>
      </c>
    </row>
    <row r="69" spans="1:2" x14ac:dyDescent="0.25">
      <c r="A69">
        <v>1924869</v>
      </c>
      <c r="B69" t="s">
        <v>1072</v>
      </c>
    </row>
    <row r="70" spans="1:2" x14ac:dyDescent="0.25">
      <c r="A70">
        <v>1924877</v>
      </c>
      <c r="B70" t="s">
        <v>780</v>
      </c>
    </row>
    <row r="71" spans="1:2" x14ac:dyDescent="0.25">
      <c r="A71">
        <v>1933868</v>
      </c>
      <c r="B71" t="s">
        <v>1042</v>
      </c>
    </row>
    <row r="72" spans="1:2" x14ac:dyDescent="0.25">
      <c r="A72">
        <v>1933973</v>
      </c>
      <c r="B72" t="s">
        <v>1124</v>
      </c>
    </row>
    <row r="73" spans="1:2" x14ac:dyDescent="0.25">
      <c r="A73">
        <v>1933990</v>
      </c>
      <c r="B73" t="s">
        <v>861</v>
      </c>
    </row>
    <row r="74" spans="1:2" x14ac:dyDescent="0.25">
      <c r="A74">
        <v>1938495</v>
      </c>
      <c r="B74" t="s">
        <v>831</v>
      </c>
    </row>
    <row r="75" spans="1:2" x14ac:dyDescent="0.25">
      <c r="A75">
        <v>1938509</v>
      </c>
      <c r="B75" t="s">
        <v>786</v>
      </c>
    </row>
    <row r="76" spans="1:2" x14ac:dyDescent="0.25">
      <c r="A76">
        <v>1938517</v>
      </c>
      <c r="B76" t="s">
        <v>783</v>
      </c>
    </row>
    <row r="77" spans="1:2" x14ac:dyDescent="0.25">
      <c r="A77">
        <v>1938525</v>
      </c>
      <c r="B77" t="s">
        <v>1096</v>
      </c>
    </row>
    <row r="78" spans="1:2" x14ac:dyDescent="0.25">
      <c r="A78">
        <v>1938533</v>
      </c>
      <c r="B78" t="s">
        <v>1109</v>
      </c>
    </row>
    <row r="79" spans="1:2" x14ac:dyDescent="0.25">
      <c r="A79">
        <v>1938576</v>
      </c>
      <c r="B79" t="s">
        <v>792</v>
      </c>
    </row>
    <row r="80" spans="1:2" x14ac:dyDescent="0.25">
      <c r="A80">
        <v>1938584</v>
      </c>
      <c r="B80" t="s">
        <v>1143</v>
      </c>
    </row>
    <row r="81" spans="1:2" x14ac:dyDescent="0.25">
      <c r="A81">
        <v>1938592</v>
      </c>
      <c r="B81" t="s">
        <v>940</v>
      </c>
    </row>
    <row r="82" spans="1:2" x14ac:dyDescent="0.25">
      <c r="A82">
        <v>1938606</v>
      </c>
      <c r="B82" t="s">
        <v>846</v>
      </c>
    </row>
    <row r="83" spans="1:2" x14ac:dyDescent="0.25">
      <c r="A83">
        <v>1938649</v>
      </c>
      <c r="B83" t="s">
        <v>1074</v>
      </c>
    </row>
    <row r="84" spans="1:2" x14ac:dyDescent="0.25">
      <c r="A84">
        <v>1938657</v>
      </c>
      <c r="B84" t="s">
        <v>1083</v>
      </c>
    </row>
    <row r="85" spans="1:2" x14ac:dyDescent="0.25">
      <c r="A85">
        <v>1938665</v>
      </c>
      <c r="B85" t="s">
        <v>1133</v>
      </c>
    </row>
    <row r="86" spans="1:2" x14ac:dyDescent="0.25">
      <c r="A86">
        <v>1964852</v>
      </c>
      <c r="B86" t="s">
        <v>983</v>
      </c>
    </row>
    <row r="87" spans="1:2" x14ac:dyDescent="0.25">
      <c r="A87">
        <v>1964860</v>
      </c>
      <c r="B87" t="s">
        <v>860</v>
      </c>
    </row>
    <row r="88" spans="1:2" x14ac:dyDescent="0.25">
      <c r="A88">
        <v>1964879</v>
      </c>
      <c r="B88" t="s">
        <v>1129</v>
      </c>
    </row>
    <row r="89" spans="1:2" x14ac:dyDescent="0.25">
      <c r="A89">
        <v>1964887</v>
      </c>
      <c r="B89" t="s">
        <v>899</v>
      </c>
    </row>
    <row r="90" spans="1:2" x14ac:dyDescent="0.25">
      <c r="A90">
        <v>1964933</v>
      </c>
      <c r="B90" t="s">
        <v>1140</v>
      </c>
    </row>
    <row r="91" spans="1:2" x14ac:dyDescent="0.25">
      <c r="A91">
        <v>1964941</v>
      </c>
      <c r="B91" t="s">
        <v>1101</v>
      </c>
    </row>
    <row r="92" spans="1:2" x14ac:dyDescent="0.25">
      <c r="A92">
        <v>1964950</v>
      </c>
      <c r="B92" t="s">
        <v>857</v>
      </c>
    </row>
    <row r="93" spans="1:2" x14ac:dyDescent="0.25">
      <c r="A93">
        <v>1964984</v>
      </c>
      <c r="B93" t="s">
        <v>1873</v>
      </c>
    </row>
    <row r="94" spans="1:2" x14ac:dyDescent="0.25">
      <c r="A94">
        <v>1964992</v>
      </c>
      <c r="B94" t="s">
        <v>826</v>
      </c>
    </row>
    <row r="95" spans="1:2" x14ac:dyDescent="0.25">
      <c r="A95">
        <v>1966596</v>
      </c>
      <c r="B95" t="s">
        <v>1126</v>
      </c>
    </row>
    <row r="96" spans="1:2" x14ac:dyDescent="0.25">
      <c r="A96">
        <v>1966626</v>
      </c>
      <c r="B96" t="s">
        <v>982</v>
      </c>
    </row>
    <row r="97" spans="1:2" x14ac:dyDescent="0.25">
      <c r="A97">
        <v>1966669</v>
      </c>
      <c r="B97" t="s">
        <v>929</v>
      </c>
    </row>
    <row r="98" spans="1:2" x14ac:dyDescent="0.25">
      <c r="A98">
        <v>1966693</v>
      </c>
      <c r="B98" t="s">
        <v>844</v>
      </c>
    </row>
    <row r="99" spans="1:2" x14ac:dyDescent="0.25">
      <c r="A99">
        <v>1966731</v>
      </c>
      <c r="B99" t="s">
        <v>817</v>
      </c>
    </row>
    <row r="100" spans="1:2" x14ac:dyDescent="0.25">
      <c r="A100">
        <v>1966740</v>
      </c>
      <c r="B100" t="s">
        <v>993</v>
      </c>
    </row>
    <row r="101" spans="1:2" x14ac:dyDescent="0.25">
      <c r="A101">
        <v>1966766</v>
      </c>
      <c r="B101" t="s">
        <v>1187</v>
      </c>
    </row>
    <row r="102" spans="1:2" x14ac:dyDescent="0.25">
      <c r="A102">
        <v>1966774</v>
      </c>
      <c r="B102" t="s">
        <v>989</v>
      </c>
    </row>
    <row r="103" spans="1:2" x14ac:dyDescent="0.25">
      <c r="A103">
        <v>1966782</v>
      </c>
      <c r="B103" t="s">
        <v>937</v>
      </c>
    </row>
    <row r="104" spans="1:2" x14ac:dyDescent="0.25">
      <c r="A104">
        <v>1966790</v>
      </c>
      <c r="B104" t="s">
        <v>781</v>
      </c>
    </row>
    <row r="105" spans="1:2" x14ac:dyDescent="0.25">
      <c r="A105">
        <v>1966804</v>
      </c>
      <c r="B105" t="s">
        <v>923</v>
      </c>
    </row>
    <row r="106" spans="1:2" x14ac:dyDescent="0.25">
      <c r="A106">
        <v>1966820</v>
      </c>
      <c r="B106" t="s">
        <v>1071</v>
      </c>
    </row>
    <row r="107" spans="1:2" x14ac:dyDescent="0.25">
      <c r="A107">
        <v>1966995</v>
      </c>
      <c r="B107" t="s">
        <v>1062</v>
      </c>
    </row>
    <row r="108" spans="1:2" x14ac:dyDescent="0.25">
      <c r="A108">
        <v>1967002</v>
      </c>
      <c r="B108" t="s">
        <v>1879</v>
      </c>
    </row>
    <row r="109" spans="1:2" x14ac:dyDescent="0.25">
      <c r="A109">
        <v>1967010</v>
      </c>
      <c r="B109" t="s">
        <v>1028</v>
      </c>
    </row>
    <row r="110" spans="1:2" x14ac:dyDescent="0.25">
      <c r="A110">
        <v>1967029</v>
      </c>
      <c r="B110" t="s">
        <v>1002</v>
      </c>
    </row>
    <row r="111" spans="1:2" x14ac:dyDescent="0.25">
      <c r="A111">
        <v>1967371</v>
      </c>
      <c r="B111" t="s">
        <v>79</v>
      </c>
    </row>
    <row r="112" spans="1:2" x14ac:dyDescent="0.25">
      <c r="A112">
        <v>1967398</v>
      </c>
      <c r="B112" t="s">
        <v>995</v>
      </c>
    </row>
    <row r="113" spans="1:2" x14ac:dyDescent="0.25">
      <c r="A113">
        <v>1968483</v>
      </c>
      <c r="B113" t="s">
        <v>1152</v>
      </c>
    </row>
    <row r="114" spans="1:2" x14ac:dyDescent="0.25">
      <c r="A114">
        <v>1968637</v>
      </c>
      <c r="B114" t="s">
        <v>1029</v>
      </c>
    </row>
    <row r="115" spans="1:2" x14ac:dyDescent="0.25">
      <c r="A115">
        <v>2081431</v>
      </c>
      <c r="B115" t="s">
        <v>1098</v>
      </c>
    </row>
    <row r="116" spans="1:2" x14ac:dyDescent="0.25">
      <c r="A116">
        <v>2081458</v>
      </c>
      <c r="B116" t="s">
        <v>1008</v>
      </c>
    </row>
    <row r="117" spans="1:2" x14ac:dyDescent="0.25">
      <c r="A117">
        <v>2081474</v>
      </c>
      <c r="B117" t="s">
        <v>1070</v>
      </c>
    </row>
    <row r="118" spans="1:2" x14ac:dyDescent="0.25">
      <c r="A118">
        <v>2081504</v>
      </c>
      <c r="B118" t="s">
        <v>845</v>
      </c>
    </row>
    <row r="119" spans="1:2" x14ac:dyDescent="0.25">
      <c r="A119">
        <v>2082144</v>
      </c>
      <c r="B119" t="s">
        <v>1110</v>
      </c>
    </row>
    <row r="120" spans="1:2" x14ac:dyDescent="0.25">
      <c r="A120">
        <v>2082152</v>
      </c>
      <c r="B120" t="s">
        <v>1128</v>
      </c>
    </row>
    <row r="121" spans="1:2" x14ac:dyDescent="0.25">
      <c r="A121">
        <v>2082160</v>
      </c>
      <c r="B121" t="s">
        <v>1139</v>
      </c>
    </row>
    <row r="122" spans="1:2" x14ac:dyDescent="0.25">
      <c r="A122">
        <v>2082179</v>
      </c>
      <c r="B122" t="s">
        <v>824</v>
      </c>
    </row>
    <row r="123" spans="1:2" x14ac:dyDescent="0.25">
      <c r="A123">
        <v>2082608</v>
      </c>
      <c r="B123" t="s">
        <v>1120</v>
      </c>
    </row>
    <row r="124" spans="1:2" x14ac:dyDescent="0.25">
      <c r="A124">
        <v>2082624</v>
      </c>
      <c r="B124" t="s">
        <v>819</v>
      </c>
    </row>
    <row r="125" spans="1:2" x14ac:dyDescent="0.25">
      <c r="A125">
        <v>2082632</v>
      </c>
      <c r="B125" t="s">
        <v>956</v>
      </c>
    </row>
    <row r="126" spans="1:2" x14ac:dyDescent="0.25">
      <c r="A126">
        <v>2082640</v>
      </c>
      <c r="B126" t="s">
        <v>850</v>
      </c>
    </row>
    <row r="127" spans="1:2" x14ac:dyDescent="0.25">
      <c r="A127">
        <v>2082659</v>
      </c>
      <c r="B127" t="s">
        <v>1127</v>
      </c>
    </row>
    <row r="128" spans="1:2" x14ac:dyDescent="0.25">
      <c r="A128">
        <v>2082667</v>
      </c>
      <c r="B128" t="s">
        <v>988</v>
      </c>
    </row>
    <row r="129" spans="1:2" x14ac:dyDescent="0.25">
      <c r="A129">
        <v>2082675</v>
      </c>
      <c r="B129" t="s">
        <v>1064</v>
      </c>
    </row>
    <row r="130" spans="1:2" x14ac:dyDescent="0.25">
      <c r="A130">
        <v>2082691</v>
      </c>
      <c r="B130" t="s">
        <v>1868</v>
      </c>
    </row>
    <row r="131" spans="1:2" x14ac:dyDescent="0.25">
      <c r="A131">
        <v>2082705</v>
      </c>
      <c r="B131" t="s">
        <v>942</v>
      </c>
    </row>
    <row r="132" spans="1:2" x14ac:dyDescent="0.25">
      <c r="A132">
        <v>2084244</v>
      </c>
      <c r="B132" t="s">
        <v>853</v>
      </c>
    </row>
    <row r="133" spans="1:2" x14ac:dyDescent="0.25">
      <c r="A133">
        <v>2084260</v>
      </c>
      <c r="B133" t="s">
        <v>1180</v>
      </c>
    </row>
    <row r="134" spans="1:2" x14ac:dyDescent="0.25">
      <c r="A134">
        <v>2086140</v>
      </c>
      <c r="B134" t="s">
        <v>1057</v>
      </c>
    </row>
    <row r="135" spans="1:2" x14ac:dyDescent="0.25">
      <c r="A135">
        <v>2091003</v>
      </c>
      <c r="B135" t="s">
        <v>805</v>
      </c>
    </row>
    <row r="136" spans="1:2" x14ac:dyDescent="0.25">
      <c r="A136">
        <v>2091020</v>
      </c>
      <c r="B136" t="s">
        <v>1036</v>
      </c>
    </row>
    <row r="137" spans="1:2" x14ac:dyDescent="0.25">
      <c r="A137">
        <v>2091038</v>
      </c>
      <c r="B137" t="s">
        <v>950</v>
      </c>
    </row>
    <row r="138" spans="1:2" x14ac:dyDescent="0.25">
      <c r="A138">
        <v>2091046</v>
      </c>
      <c r="B138" t="s">
        <v>1148</v>
      </c>
    </row>
    <row r="139" spans="1:2" x14ac:dyDescent="0.25">
      <c r="A139">
        <v>2091054</v>
      </c>
      <c r="B139" t="s">
        <v>1125</v>
      </c>
    </row>
    <row r="140" spans="1:2" x14ac:dyDescent="0.25">
      <c r="A140">
        <v>2092379</v>
      </c>
      <c r="B140" t="s">
        <v>102</v>
      </c>
    </row>
    <row r="141" spans="1:2" x14ac:dyDescent="0.25">
      <c r="A141">
        <v>2139022</v>
      </c>
      <c r="B141" t="s">
        <v>1865</v>
      </c>
    </row>
    <row r="142" spans="1:2" x14ac:dyDescent="0.25">
      <c r="A142">
        <v>2139030</v>
      </c>
      <c r="B142" t="s">
        <v>863</v>
      </c>
    </row>
    <row r="143" spans="1:2" x14ac:dyDescent="0.25">
      <c r="A143">
        <v>2139049</v>
      </c>
      <c r="B143" t="s">
        <v>849</v>
      </c>
    </row>
    <row r="144" spans="1:2" x14ac:dyDescent="0.25">
      <c r="A144">
        <v>2139065</v>
      </c>
      <c r="B144" t="s">
        <v>979</v>
      </c>
    </row>
    <row r="145" spans="1:2" x14ac:dyDescent="0.25">
      <c r="A145">
        <v>2139073</v>
      </c>
      <c r="B145" t="s">
        <v>1024</v>
      </c>
    </row>
    <row r="146" spans="1:2" x14ac:dyDescent="0.25">
      <c r="A146">
        <v>2139081</v>
      </c>
      <c r="B146" t="s">
        <v>793</v>
      </c>
    </row>
    <row r="147" spans="1:2" x14ac:dyDescent="0.25">
      <c r="A147">
        <v>2139090</v>
      </c>
      <c r="B147" t="s">
        <v>955</v>
      </c>
    </row>
    <row r="148" spans="1:2" x14ac:dyDescent="0.25">
      <c r="A148">
        <v>2139103</v>
      </c>
      <c r="B148" t="s">
        <v>1004</v>
      </c>
    </row>
    <row r="149" spans="1:2" x14ac:dyDescent="0.25">
      <c r="A149">
        <v>2139111</v>
      </c>
      <c r="B149" t="s">
        <v>1069</v>
      </c>
    </row>
    <row r="150" spans="1:2" x14ac:dyDescent="0.25">
      <c r="A150">
        <v>2139120</v>
      </c>
      <c r="B150" t="s">
        <v>1061</v>
      </c>
    </row>
    <row r="151" spans="1:2" x14ac:dyDescent="0.25">
      <c r="A151">
        <v>2139138</v>
      </c>
      <c r="B151" t="s">
        <v>81</v>
      </c>
    </row>
    <row r="152" spans="1:2" x14ac:dyDescent="0.25">
      <c r="A152">
        <v>2139154</v>
      </c>
      <c r="B152" t="s">
        <v>970</v>
      </c>
    </row>
    <row r="153" spans="1:2" x14ac:dyDescent="0.25">
      <c r="A153">
        <v>2139162</v>
      </c>
      <c r="B153" t="s">
        <v>936</v>
      </c>
    </row>
    <row r="154" spans="1:2" x14ac:dyDescent="0.25">
      <c r="A154">
        <v>2139189</v>
      </c>
      <c r="B154" t="s">
        <v>1190</v>
      </c>
    </row>
    <row r="155" spans="1:2" x14ac:dyDescent="0.25">
      <c r="A155">
        <v>2139197</v>
      </c>
      <c r="B155" t="s">
        <v>785</v>
      </c>
    </row>
    <row r="156" spans="1:2" x14ac:dyDescent="0.25">
      <c r="A156">
        <v>2139200</v>
      </c>
      <c r="B156" t="s">
        <v>821</v>
      </c>
    </row>
    <row r="157" spans="1:2" x14ac:dyDescent="0.25">
      <c r="A157">
        <v>2139219</v>
      </c>
      <c r="B157" t="s">
        <v>100</v>
      </c>
    </row>
    <row r="158" spans="1:2" x14ac:dyDescent="0.25">
      <c r="A158">
        <v>2139235</v>
      </c>
      <c r="B158" t="s">
        <v>823</v>
      </c>
    </row>
    <row r="159" spans="1:2" x14ac:dyDescent="0.25">
      <c r="A159">
        <v>2139251</v>
      </c>
      <c r="B159" t="s">
        <v>1065</v>
      </c>
    </row>
    <row r="160" spans="1:2" x14ac:dyDescent="0.25">
      <c r="A160">
        <v>2139260</v>
      </c>
      <c r="B160" t="s">
        <v>1041</v>
      </c>
    </row>
    <row r="161" spans="1:2" x14ac:dyDescent="0.25">
      <c r="A161">
        <v>2139308</v>
      </c>
      <c r="B161" t="s">
        <v>945</v>
      </c>
    </row>
    <row r="162" spans="1:2" x14ac:dyDescent="0.25">
      <c r="A162">
        <v>2139332</v>
      </c>
      <c r="B162" t="s">
        <v>1142</v>
      </c>
    </row>
    <row r="163" spans="1:2" x14ac:dyDescent="0.25">
      <c r="A163">
        <v>2149036</v>
      </c>
      <c r="B163" t="s">
        <v>91</v>
      </c>
    </row>
    <row r="164" spans="1:2" x14ac:dyDescent="0.25">
      <c r="A164">
        <v>2149044</v>
      </c>
      <c r="B164" t="s">
        <v>1040</v>
      </c>
    </row>
    <row r="165" spans="1:2" x14ac:dyDescent="0.25">
      <c r="A165">
        <v>2714051</v>
      </c>
      <c r="B165" t="s">
        <v>776</v>
      </c>
    </row>
    <row r="166" spans="1:2" x14ac:dyDescent="0.25">
      <c r="A166">
        <v>2724448</v>
      </c>
      <c r="B166" t="s">
        <v>794</v>
      </c>
    </row>
    <row r="167" spans="1:2" x14ac:dyDescent="0.25">
      <c r="A167">
        <v>2724456</v>
      </c>
      <c r="B167" t="s">
        <v>796</v>
      </c>
    </row>
    <row r="168" spans="1:2" x14ac:dyDescent="0.25">
      <c r="A168">
        <v>2724464</v>
      </c>
      <c r="B168" t="s">
        <v>801</v>
      </c>
    </row>
    <row r="169" spans="1:2" x14ac:dyDescent="0.25">
      <c r="A169">
        <v>2724472</v>
      </c>
      <c r="B169" t="s">
        <v>803</v>
      </c>
    </row>
    <row r="170" spans="1:2" x14ac:dyDescent="0.25">
      <c r="A170">
        <v>2724502</v>
      </c>
      <c r="B170" t="s">
        <v>818</v>
      </c>
    </row>
    <row r="171" spans="1:2" x14ac:dyDescent="0.25">
      <c r="A171">
        <v>2724510</v>
      </c>
      <c r="B171" t="s">
        <v>833</v>
      </c>
    </row>
    <row r="172" spans="1:2" x14ac:dyDescent="0.25">
      <c r="A172">
        <v>2724529</v>
      </c>
      <c r="B172" t="s">
        <v>835</v>
      </c>
    </row>
    <row r="173" spans="1:2" x14ac:dyDescent="0.25">
      <c r="A173">
        <v>2724537</v>
      </c>
      <c r="B173" t="s">
        <v>836</v>
      </c>
    </row>
    <row r="174" spans="1:2" x14ac:dyDescent="0.25">
      <c r="A174">
        <v>2724545</v>
      </c>
      <c r="B174" t="s">
        <v>855</v>
      </c>
    </row>
    <row r="175" spans="1:2" x14ac:dyDescent="0.25">
      <c r="A175">
        <v>2724561</v>
      </c>
      <c r="B175" t="s">
        <v>1869</v>
      </c>
    </row>
    <row r="176" spans="1:2" x14ac:dyDescent="0.25">
      <c r="A176">
        <v>2724570</v>
      </c>
      <c r="B176" t="s">
        <v>868</v>
      </c>
    </row>
    <row r="177" spans="1:2" x14ac:dyDescent="0.25">
      <c r="A177">
        <v>2724588</v>
      </c>
      <c r="B177" t="s">
        <v>869</v>
      </c>
    </row>
    <row r="178" spans="1:2" x14ac:dyDescent="0.25">
      <c r="A178">
        <v>2724596</v>
      </c>
      <c r="B178" t="s">
        <v>871</v>
      </c>
    </row>
    <row r="179" spans="1:2" x14ac:dyDescent="0.25">
      <c r="A179">
        <v>2724600</v>
      </c>
      <c r="B179" t="s">
        <v>877</v>
      </c>
    </row>
    <row r="180" spans="1:2" x14ac:dyDescent="0.25">
      <c r="A180">
        <v>2724618</v>
      </c>
      <c r="B180" t="s">
        <v>1043</v>
      </c>
    </row>
    <row r="181" spans="1:2" x14ac:dyDescent="0.25">
      <c r="A181">
        <v>2724626</v>
      </c>
      <c r="B181" t="s">
        <v>893</v>
      </c>
    </row>
    <row r="182" spans="1:2" x14ac:dyDescent="0.25">
      <c r="A182">
        <v>2724642</v>
      </c>
      <c r="B182" t="s">
        <v>88</v>
      </c>
    </row>
    <row r="183" spans="1:2" x14ac:dyDescent="0.25">
      <c r="A183">
        <v>2724650</v>
      </c>
      <c r="B183" t="s">
        <v>939</v>
      </c>
    </row>
    <row r="184" spans="1:2" x14ac:dyDescent="0.25">
      <c r="A184">
        <v>2724669</v>
      </c>
      <c r="B184" t="s">
        <v>944</v>
      </c>
    </row>
    <row r="185" spans="1:2" x14ac:dyDescent="0.25">
      <c r="A185">
        <v>2724677</v>
      </c>
      <c r="B185" t="s">
        <v>952</v>
      </c>
    </row>
    <row r="186" spans="1:2" x14ac:dyDescent="0.25">
      <c r="A186">
        <v>2724685</v>
      </c>
      <c r="B186" t="s">
        <v>904</v>
      </c>
    </row>
    <row r="187" spans="1:2" x14ac:dyDescent="0.25">
      <c r="A187">
        <v>2724693</v>
      </c>
      <c r="B187" t="s">
        <v>909</v>
      </c>
    </row>
    <row r="188" spans="1:2" x14ac:dyDescent="0.25">
      <c r="A188">
        <v>2724707</v>
      </c>
      <c r="B188" t="s">
        <v>745</v>
      </c>
    </row>
    <row r="189" spans="1:2" x14ac:dyDescent="0.25">
      <c r="A189">
        <v>2724715</v>
      </c>
      <c r="B189" t="s">
        <v>104</v>
      </c>
    </row>
    <row r="190" spans="1:2" x14ac:dyDescent="0.25">
      <c r="A190">
        <v>2724723</v>
      </c>
      <c r="B190" t="s">
        <v>85</v>
      </c>
    </row>
    <row r="191" spans="1:2" x14ac:dyDescent="0.25">
      <c r="A191">
        <v>2724731</v>
      </c>
      <c r="B191" t="s">
        <v>916</v>
      </c>
    </row>
    <row r="192" spans="1:2" x14ac:dyDescent="0.25">
      <c r="A192">
        <v>2724740</v>
      </c>
      <c r="B192" t="s">
        <v>917</v>
      </c>
    </row>
    <row r="193" spans="1:2" x14ac:dyDescent="0.25">
      <c r="A193">
        <v>2724758</v>
      </c>
      <c r="B193" t="s">
        <v>959</v>
      </c>
    </row>
    <row r="194" spans="1:2" x14ac:dyDescent="0.25">
      <c r="A194">
        <v>2724766</v>
      </c>
      <c r="B194" t="s">
        <v>918</v>
      </c>
    </row>
    <row r="195" spans="1:2" x14ac:dyDescent="0.25">
      <c r="A195">
        <v>2724774</v>
      </c>
      <c r="B195" t="s">
        <v>975</v>
      </c>
    </row>
    <row r="196" spans="1:2" x14ac:dyDescent="0.25">
      <c r="A196">
        <v>2724782</v>
      </c>
      <c r="B196" t="s">
        <v>86</v>
      </c>
    </row>
    <row r="197" spans="1:2" x14ac:dyDescent="0.25">
      <c r="A197">
        <v>2724804</v>
      </c>
      <c r="B197" t="s">
        <v>1871</v>
      </c>
    </row>
    <row r="198" spans="1:2" x14ac:dyDescent="0.25">
      <c r="A198">
        <v>2724812</v>
      </c>
      <c r="B198" t="s">
        <v>998</v>
      </c>
    </row>
    <row r="199" spans="1:2" x14ac:dyDescent="0.25">
      <c r="A199">
        <v>2724820</v>
      </c>
      <c r="B199" t="s">
        <v>921</v>
      </c>
    </row>
    <row r="200" spans="1:2" x14ac:dyDescent="0.25">
      <c r="A200">
        <v>2724839</v>
      </c>
      <c r="B200" t="s">
        <v>922</v>
      </c>
    </row>
    <row r="201" spans="1:2" x14ac:dyDescent="0.25">
      <c r="A201">
        <v>2724847</v>
      </c>
      <c r="B201" t="s">
        <v>999</v>
      </c>
    </row>
    <row r="202" spans="1:2" x14ac:dyDescent="0.25">
      <c r="A202">
        <v>2724855</v>
      </c>
      <c r="B202" t="s">
        <v>932</v>
      </c>
    </row>
    <row r="203" spans="1:2" x14ac:dyDescent="0.25">
      <c r="A203">
        <v>2724880</v>
      </c>
      <c r="B203" t="s">
        <v>1015</v>
      </c>
    </row>
    <row r="204" spans="1:2" x14ac:dyDescent="0.25">
      <c r="A204">
        <v>2724898</v>
      </c>
      <c r="B204" t="s">
        <v>935</v>
      </c>
    </row>
    <row r="205" spans="1:2" x14ac:dyDescent="0.25">
      <c r="A205">
        <v>2724901</v>
      </c>
      <c r="B205" t="s">
        <v>1134</v>
      </c>
    </row>
    <row r="206" spans="1:2" x14ac:dyDescent="0.25">
      <c r="A206">
        <v>2724910</v>
      </c>
      <c r="B206" t="s">
        <v>1017</v>
      </c>
    </row>
    <row r="207" spans="1:2" x14ac:dyDescent="0.25">
      <c r="A207">
        <v>2724928</v>
      </c>
      <c r="B207" t="s">
        <v>1137</v>
      </c>
    </row>
    <row r="208" spans="1:2" x14ac:dyDescent="0.25">
      <c r="A208">
        <v>2724936</v>
      </c>
      <c r="B208" t="s">
        <v>1147</v>
      </c>
    </row>
    <row r="209" spans="1:2" x14ac:dyDescent="0.25">
      <c r="A209">
        <v>2724944</v>
      </c>
      <c r="B209" t="s">
        <v>1874</v>
      </c>
    </row>
    <row r="210" spans="1:2" x14ac:dyDescent="0.25">
      <c r="A210">
        <v>2724979</v>
      </c>
      <c r="B210" t="s">
        <v>1881</v>
      </c>
    </row>
    <row r="211" spans="1:2" x14ac:dyDescent="0.25">
      <c r="A211">
        <v>2724987</v>
      </c>
      <c r="B211" t="s">
        <v>1154</v>
      </c>
    </row>
    <row r="212" spans="1:2" x14ac:dyDescent="0.25">
      <c r="A212">
        <v>2724995</v>
      </c>
      <c r="B212" t="s">
        <v>1026</v>
      </c>
    </row>
    <row r="213" spans="1:2" x14ac:dyDescent="0.25">
      <c r="A213">
        <v>2725045</v>
      </c>
      <c r="B213" t="s">
        <v>1170</v>
      </c>
    </row>
    <row r="214" spans="1:2" x14ac:dyDescent="0.25">
      <c r="A214">
        <v>2725053</v>
      </c>
      <c r="B214" t="s">
        <v>1172</v>
      </c>
    </row>
    <row r="215" spans="1:2" x14ac:dyDescent="0.25">
      <c r="A215">
        <v>2725061</v>
      </c>
      <c r="B215" t="s">
        <v>1048</v>
      </c>
    </row>
    <row r="216" spans="1:2" x14ac:dyDescent="0.25">
      <c r="A216">
        <v>2725070</v>
      </c>
      <c r="B216" t="s">
        <v>103</v>
      </c>
    </row>
    <row r="217" spans="1:2" x14ac:dyDescent="0.25">
      <c r="A217">
        <v>2725088</v>
      </c>
      <c r="B217" t="s">
        <v>1049</v>
      </c>
    </row>
    <row r="218" spans="1:2" x14ac:dyDescent="0.25">
      <c r="A218">
        <v>2725096</v>
      </c>
      <c r="B218" t="s">
        <v>985</v>
      </c>
    </row>
    <row r="219" spans="1:2" x14ac:dyDescent="0.25">
      <c r="A219">
        <v>2725100</v>
      </c>
      <c r="B219" t="s">
        <v>1066</v>
      </c>
    </row>
    <row r="220" spans="1:2" x14ac:dyDescent="0.25">
      <c r="A220">
        <v>2725118</v>
      </c>
      <c r="B220" t="s">
        <v>1001</v>
      </c>
    </row>
    <row r="221" spans="1:2" x14ac:dyDescent="0.25">
      <c r="A221">
        <v>2725126</v>
      </c>
      <c r="B221" t="s">
        <v>1079</v>
      </c>
    </row>
    <row r="222" spans="1:2" x14ac:dyDescent="0.25">
      <c r="A222">
        <v>2725134</v>
      </c>
      <c r="B222" t="s">
        <v>1016</v>
      </c>
    </row>
    <row r="223" spans="1:2" x14ac:dyDescent="0.25">
      <c r="A223">
        <v>2725150</v>
      </c>
      <c r="B223" t="s">
        <v>1018</v>
      </c>
    </row>
    <row r="224" spans="1:2" x14ac:dyDescent="0.25">
      <c r="A224">
        <v>2725169</v>
      </c>
      <c r="B224" t="s">
        <v>1088</v>
      </c>
    </row>
    <row r="225" spans="1:2" x14ac:dyDescent="0.25">
      <c r="A225">
        <v>2725177</v>
      </c>
      <c r="B225" t="s">
        <v>1019</v>
      </c>
    </row>
    <row r="226" spans="1:2" x14ac:dyDescent="0.25">
      <c r="A226">
        <v>2725185</v>
      </c>
      <c r="B226" t="s">
        <v>1025</v>
      </c>
    </row>
    <row r="227" spans="1:2" x14ac:dyDescent="0.25">
      <c r="A227">
        <v>2725193</v>
      </c>
      <c r="B227" t="s">
        <v>1091</v>
      </c>
    </row>
    <row r="228" spans="1:2" x14ac:dyDescent="0.25">
      <c r="A228">
        <v>2725215</v>
      </c>
      <c r="B228" t="s">
        <v>1030</v>
      </c>
    </row>
    <row r="229" spans="1:2" x14ac:dyDescent="0.25">
      <c r="A229">
        <v>2725223</v>
      </c>
      <c r="B229" t="s">
        <v>1878</v>
      </c>
    </row>
    <row r="230" spans="1:2" x14ac:dyDescent="0.25">
      <c r="A230">
        <v>2725231</v>
      </c>
      <c r="B230" t="s">
        <v>1032</v>
      </c>
    </row>
    <row r="231" spans="1:2" x14ac:dyDescent="0.25">
      <c r="A231">
        <v>2725240</v>
      </c>
      <c r="B231" t="s">
        <v>1045</v>
      </c>
    </row>
    <row r="232" spans="1:2" x14ac:dyDescent="0.25">
      <c r="A232">
        <v>2725258</v>
      </c>
      <c r="B232" t="s">
        <v>1095</v>
      </c>
    </row>
    <row r="233" spans="1:2" x14ac:dyDescent="0.25">
      <c r="A233">
        <v>2725266</v>
      </c>
      <c r="B233" t="s">
        <v>1875</v>
      </c>
    </row>
    <row r="234" spans="1:2" x14ac:dyDescent="0.25">
      <c r="A234">
        <v>2725282</v>
      </c>
      <c r="B234" t="s">
        <v>1063</v>
      </c>
    </row>
    <row r="235" spans="1:2" x14ac:dyDescent="0.25">
      <c r="A235">
        <v>2725290</v>
      </c>
      <c r="B235" t="s">
        <v>1121</v>
      </c>
    </row>
    <row r="236" spans="1:2" x14ac:dyDescent="0.25">
      <c r="A236">
        <v>2725304</v>
      </c>
      <c r="B236" t="s">
        <v>97</v>
      </c>
    </row>
    <row r="237" spans="1:2" x14ac:dyDescent="0.25">
      <c r="A237">
        <v>2725312</v>
      </c>
      <c r="B237" t="s">
        <v>1078</v>
      </c>
    </row>
    <row r="238" spans="1:2" x14ac:dyDescent="0.25">
      <c r="A238">
        <v>2725320</v>
      </c>
      <c r="B238" t="s">
        <v>1132</v>
      </c>
    </row>
    <row r="239" spans="1:2" x14ac:dyDescent="0.25">
      <c r="A239">
        <v>2725339</v>
      </c>
      <c r="B239" t="s">
        <v>1090</v>
      </c>
    </row>
    <row r="240" spans="1:2" x14ac:dyDescent="0.25">
      <c r="A240">
        <v>2725347</v>
      </c>
      <c r="B240" t="s">
        <v>1877</v>
      </c>
    </row>
    <row r="241" spans="1:2" x14ac:dyDescent="0.25">
      <c r="A241">
        <v>2725371</v>
      </c>
      <c r="B241" t="s">
        <v>96</v>
      </c>
    </row>
    <row r="242" spans="1:2" x14ac:dyDescent="0.25">
      <c r="A242">
        <v>2725380</v>
      </c>
      <c r="B242" t="s">
        <v>787</v>
      </c>
    </row>
    <row r="243" spans="1:2" x14ac:dyDescent="0.25">
      <c r="A243">
        <v>2725398</v>
      </c>
      <c r="B243" t="s">
        <v>1104</v>
      </c>
    </row>
    <row r="244" spans="1:2" x14ac:dyDescent="0.25">
      <c r="A244">
        <v>2725401</v>
      </c>
      <c r="B244" t="s">
        <v>1111</v>
      </c>
    </row>
    <row r="245" spans="1:2" x14ac:dyDescent="0.25">
      <c r="A245">
        <v>2725410</v>
      </c>
      <c r="B245" t="s">
        <v>1119</v>
      </c>
    </row>
    <row r="246" spans="1:2" x14ac:dyDescent="0.25">
      <c r="A246">
        <v>2725428</v>
      </c>
      <c r="B246" t="s">
        <v>790</v>
      </c>
    </row>
    <row r="247" spans="1:2" x14ac:dyDescent="0.25">
      <c r="A247">
        <v>2725436</v>
      </c>
      <c r="B247" t="s">
        <v>947</v>
      </c>
    </row>
    <row r="248" spans="1:2" x14ac:dyDescent="0.25">
      <c r="A248">
        <v>2725444</v>
      </c>
      <c r="B248" t="s">
        <v>798</v>
      </c>
    </row>
    <row r="249" spans="1:2" x14ac:dyDescent="0.25">
      <c r="A249">
        <v>2725452</v>
      </c>
      <c r="B249" t="s">
        <v>948</v>
      </c>
    </row>
    <row r="250" spans="1:2" x14ac:dyDescent="0.25">
      <c r="A250">
        <v>2725460</v>
      </c>
      <c r="B250" t="s">
        <v>802</v>
      </c>
    </row>
    <row r="251" spans="1:2" x14ac:dyDescent="0.25">
      <c r="A251">
        <v>2725487</v>
      </c>
      <c r="B251" t="s">
        <v>951</v>
      </c>
    </row>
    <row r="252" spans="1:2" x14ac:dyDescent="0.25">
      <c r="A252">
        <v>2725495</v>
      </c>
      <c r="B252" t="s">
        <v>815</v>
      </c>
    </row>
    <row r="253" spans="1:2" x14ac:dyDescent="0.25">
      <c r="A253">
        <v>2725509</v>
      </c>
      <c r="B253" t="s">
        <v>965</v>
      </c>
    </row>
    <row r="254" spans="1:2" x14ac:dyDescent="0.25">
      <c r="A254">
        <v>2725517</v>
      </c>
      <c r="B254" t="s">
        <v>813</v>
      </c>
    </row>
    <row r="255" spans="1:2" x14ac:dyDescent="0.25">
      <c r="A255">
        <v>2725525</v>
      </c>
      <c r="B255" t="s">
        <v>966</v>
      </c>
    </row>
    <row r="256" spans="1:2" x14ac:dyDescent="0.25">
      <c r="A256">
        <v>2725533</v>
      </c>
      <c r="B256" t="s">
        <v>812</v>
      </c>
    </row>
    <row r="257" spans="1:2" x14ac:dyDescent="0.25">
      <c r="A257">
        <v>2725541</v>
      </c>
      <c r="B257" t="s">
        <v>973</v>
      </c>
    </row>
    <row r="258" spans="1:2" x14ac:dyDescent="0.25">
      <c r="A258">
        <v>2725550</v>
      </c>
      <c r="B258" t="s">
        <v>834</v>
      </c>
    </row>
    <row r="259" spans="1:2" x14ac:dyDescent="0.25">
      <c r="A259">
        <v>2725568</v>
      </c>
      <c r="B259" t="s">
        <v>829</v>
      </c>
    </row>
    <row r="260" spans="1:2" x14ac:dyDescent="0.25">
      <c r="A260">
        <v>2725576</v>
      </c>
      <c r="B260" t="s">
        <v>1867</v>
      </c>
    </row>
    <row r="261" spans="1:2" x14ac:dyDescent="0.25">
      <c r="A261">
        <v>2725584</v>
      </c>
      <c r="B261" t="s">
        <v>977</v>
      </c>
    </row>
    <row r="262" spans="1:2" x14ac:dyDescent="0.25">
      <c r="A262">
        <v>2725592</v>
      </c>
      <c r="B262" t="s">
        <v>843</v>
      </c>
    </row>
    <row r="263" spans="1:2" x14ac:dyDescent="0.25">
      <c r="A263">
        <v>2725606</v>
      </c>
      <c r="B263" t="s">
        <v>978</v>
      </c>
    </row>
    <row r="264" spans="1:2" x14ac:dyDescent="0.25">
      <c r="A264">
        <v>2725614</v>
      </c>
      <c r="B264" t="s">
        <v>856</v>
      </c>
    </row>
    <row r="265" spans="1:2" x14ac:dyDescent="0.25">
      <c r="A265">
        <v>2725622</v>
      </c>
      <c r="B265" t="s">
        <v>984</v>
      </c>
    </row>
    <row r="266" spans="1:2" x14ac:dyDescent="0.25">
      <c r="A266">
        <v>2725630</v>
      </c>
      <c r="B266" t="s">
        <v>865</v>
      </c>
    </row>
    <row r="267" spans="1:2" x14ac:dyDescent="0.25">
      <c r="A267">
        <v>2725649</v>
      </c>
      <c r="B267" t="s">
        <v>1135</v>
      </c>
    </row>
    <row r="268" spans="1:2" x14ac:dyDescent="0.25">
      <c r="A268">
        <v>2725657</v>
      </c>
      <c r="B268" t="s">
        <v>866</v>
      </c>
    </row>
    <row r="269" spans="1:2" x14ac:dyDescent="0.25">
      <c r="A269">
        <v>2725665</v>
      </c>
      <c r="B269" t="s">
        <v>1141</v>
      </c>
    </row>
    <row r="270" spans="1:2" x14ac:dyDescent="0.25">
      <c r="A270">
        <v>2725673</v>
      </c>
      <c r="B270" t="s">
        <v>876</v>
      </c>
    </row>
    <row r="271" spans="1:2" x14ac:dyDescent="0.25">
      <c r="A271">
        <v>2725681</v>
      </c>
      <c r="B271" t="s">
        <v>1144</v>
      </c>
    </row>
    <row r="272" spans="1:2" x14ac:dyDescent="0.25">
      <c r="A272">
        <v>2725690</v>
      </c>
      <c r="B272" t="s">
        <v>1149</v>
      </c>
    </row>
    <row r="273" spans="1:2" x14ac:dyDescent="0.25">
      <c r="A273">
        <v>2725703</v>
      </c>
      <c r="B273" t="s">
        <v>881</v>
      </c>
    </row>
    <row r="274" spans="1:2" x14ac:dyDescent="0.25">
      <c r="A274">
        <v>2725720</v>
      </c>
      <c r="B274" t="s">
        <v>1153</v>
      </c>
    </row>
    <row r="275" spans="1:2" x14ac:dyDescent="0.25">
      <c r="A275">
        <v>2725738</v>
      </c>
      <c r="B275" t="s">
        <v>884</v>
      </c>
    </row>
    <row r="276" spans="1:2" x14ac:dyDescent="0.25">
      <c r="A276">
        <v>2725746</v>
      </c>
      <c r="B276" t="s">
        <v>1159</v>
      </c>
    </row>
    <row r="277" spans="1:2" x14ac:dyDescent="0.25">
      <c r="A277">
        <v>2725754</v>
      </c>
      <c r="B277" t="s">
        <v>895</v>
      </c>
    </row>
    <row r="278" spans="1:2" x14ac:dyDescent="0.25">
      <c r="A278">
        <v>2725762</v>
      </c>
      <c r="B278" t="s">
        <v>1162</v>
      </c>
    </row>
    <row r="279" spans="1:2" x14ac:dyDescent="0.25">
      <c r="A279">
        <v>2725770</v>
      </c>
      <c r="B279" t="s">
        <v>1165</v>
      </c>
    </row>
    <row r="280" spans="1:2" x14ac:dyDescent="0.25">
      <c r="A280">
        <v>2725789</v>
      </c>
      <c r="B280" t="s">
        <v>897</v>
      </c>
    </row>
    <row r="281" spans="1:2" x14ac:dyDescent="0.25">
      <c r="A281">
        <v>2725797</v>
      </c>
      <c r="B281" t="s">
        <v>1166</v>
      </c>
    </row>
    <row r="282" spans="1:2" x14ac:dyDescent="0.25">
      <c r="A282">
        <v>2725800</v>
      </c>
      <c r="B282" t="s">
        <v>1168</v>
      </c>
    </row>
    <row r="283" spans="1:2" x14ac:dyDescent="0.25">
      <c r="A283">
        <v>2725819</v>
      </c>
      <c r="B283" t="s">
        <v>898</v>
      </c>
    </row>
    <row r="284" spans="1:2" x14ac:dyDescent="0.25">
      <c r="A284">
        <v>2725827</v>
      </c>
      <c r="B284" t="s">
        <v>1173</v>
      </c>
    </row>
    <row r="285" spans="1:2" x14ac:dyDescent="0.25">
      <c r="A285">
        <v>2725835</v>
      </c>
      <c r="B285" t="s">
        <v>905</v>
      </c>
    </row>
    <row r="286" spans="1:2" x14ac:dyDescent="0.25">
      <c r="A286">
        <v>2725843</v>
      </c>
      <c r="B286" t="s">
        <v>1182</v>
      </c>
    </row>
    <row r="287" spans="1:2" x14ac:dyDescent="0.25">
      <c r="A287">
        <v>2725851</v>
      </c>
      <c r="B287" t="s">
        <v>1183</v>
      </c>
    </row>
    <row r="288" spans="1:2" x14ac:dyDescent="0.25">
      <c r="A288">
        <v>2725860</v>
      </c>
      <c r="B288" t="s">
        <v>906</v>
      </c>
    </row>
    <row r="289" spans="1:2" x14ac:dyDescent="0.25">
      <c r="A289">
        <v>2725878</v>
      </c>
      <c r="B289" t="s">
        <v>1188</v>
      </c>
    </row>
    <row r="290" spans="1:2" x14ac:dyDescent="0.25">
      <c r="A290">
        <v>2725886</v>
      </c>
      <c r="B290" t="s">
        <v>914</v>
      </c>
    </row>
    <row r="291" spans="1:2" x14ac:dyDescent="0.25">
      <c r="A291">
        <v>2725924</v>
      </c>
      <c r="B291" t="s">
        <v>915</v>
      </c>
    </row>
    <row r="292" spans="1:2" x14ac:dyDescent="0.25">
      <c r="A292">
        <v>2725932</v>
      </c>
      <c r="B292" t="s">
        <v>919</v>
      </c>
    </row>
    <row r="293" spans="1:2" x14ac:dyDescent="0.25">
      <c r="A293">
        <v>2725940</v>
      </c>
      <c r="B293" t="s">
        <v>924</v>
      </c>
    </row>
    <row r="294" spans="1:2" x14ac:dyDescent="0.25">
      <c r="A294">
        <v>2725967</v>
      </c>
      <c r="B294" t="s">
        <v>933</v>
      </c>
    </row>
    <row r="295" spans="1:2" x14ac:dyDescent="0.25">
      <c r="A295">
        <v>2725975</v>
      </c>
      <c r="B295" t="s">
        <v>934</v>
      </c>
    </row>
    <row r="296" spans="1:2" x14ac:dyDescent="0.25">
      <c r="A296">
        <v>2756560</v>
      </c>
      <c r="B296" t="s">
        <v>1112</v>
      </c>
    </row>
    <row r="297" spans="1:2" x14ac:dyDescent="0.25">
      <c r="A297">
        <v>2960397</v>
      </c>
      <c r="B297" t="s">
        <v>1372</v>
      </c>
    </row>
    <row r="298" spans="1:2" x14ac:dyDescent="0.25">
      <c r="A298">
        <v>2960400</v>
      </c>
      <c r="B298" t="s">
        <v>822</v>
      </c>
    </row>
    <row r="299" spans="1:2" x14ac:dyDescent="0.25">
      <c r="A299">
        <v>2960419</v>
      </c>
      <c r="B299" t="s">
        <v>839</v>
      </c>
    </row>
    <row r="300" spans="1:2" x14ac:dyDescent="0.25">
      <c r="A300">
        <v>2960427</v>
      </c>
      <c r="B300" t="s">
        <v>840</v>
      </c>
    </row>
    <row r="301" spans="1:2" x14ac:dyDescent="0.25">
      <c r="A301">
        <v>2960443</v>
      </c>
      <c r="B301" t="s">
        <v>875</v>
      </c>
    </row>
    <row r="302" spans="1:2" x14ac:dyDescent="0.25">
      <c r="A302">
        <v>2960451</v>
      </c>
      <c r="B302" t="s">
        <v>872</v>
      </c>
    </row>
    <row r="303" spans="1:2" x14ac:dyDescent="0.25">
      <c r="A303">
        <v>2960460</v>
      </c>
      <c r="B303" t="s">
        <v>878</v>
      </c>
    </row>
    <row r="304" spans="1:2" x14ac:dyDescent="0.25">
      <c r="A304">
        <v>2960486</v>
      </c>
      <c r="B304" t="s">
        <v>880</v>
      </c>
    </row>
    <row r="305" spans="1:2" x14ac:dyDescent="0.25">
      <c r="A305">
        <v>2960494</v>
      </c>
      <c r="B305" t="s">
        <v>902</v>
      </c>
    </row>
    <row r="306" spans="1:2" x14ac:dyDescent="0.25">
      <c r="A306">
        <v>2960508</v>
      </c>
      <c r="B306" t="s">
        <v>908</v>
      </c>
    </row>
    <row r="307" spans="1:2" x14ac:dyDescent="0.25">
      <c r="A307">
        <v>2960516</v>
      </c>
      <c r="B307" t="s">
        <v>926</v>
      </c>
    </row>
    <row r="308" spans="1:2" x14ac:dyDescent="0.25">
      <c r="A308">
        <v>2960524</v>
      </c>
      <c r="B308" t="s">
        <v>927</v>
      </c>
    </row>
    <row r="309" spans="1:2" x14ac:dyDescent="0.25">
      <c r="A309">
        <v>2960540</v>
      </c>
      <c r="B309" t="s">
        <v>949</v>
      </c>
    </row>
    <row r="310" spans="1:2" x14ac:dyDescent="0.25">
      <c r="A310">
        <v>2960559</v>
      </c>
      <c r="B310" t="s">
        <v>964</v>
      </c>
    </row>
    <row r="311" spans="1:2" x14ac:dyDescent="0.25">
      <c r="A311">
        <v>2960567</v>
      </c>
      <c r="B311" t="s">
        <v>1000</v>
      </c>
    </row>
    <row r="312" spans="1:2" x14ac:dyDescent="0.25">
      <c r="A312">
        <v>2960575</v>
      </c>
      <c r="B312" t="s">
        <v>997</v>
      </c>
    </row>
    <row r="313" spans="1:2" x14ac:dyDescent="0.25">
      <c r="A313">
        <v>2960583</v>
      </c>
      <c r="B313" t="s">
        <v>1006</v>
      </c>
    </row>
    <row r="314" spans="1:2" x14ac:dyDescent="0.25">
      <c r="A314">
        <v>2960591</v>
      </c>
      <c r="B314" t="s">
        <v>1060</v>
      </c>
    </row>
    <row r="315" spans="1:2" x14ac:dyDescent="0.25">
      <c r="A315">
        <v>2960605</v>
      </c>
      <c r="B315" t="s">
        <v>1067</v>
      </c>
    </row>
    <row r="316" spans="1:2" x14ac:dyDescent="0.25">
      <c r="A316">
        <v>2960621</v>
      </c>
      <c r="B316" t="s">
        <v>1102</v>
      </c>
    </row>
    <row r="317" spans="1:2" x14ac:dyDescent="0.25">
      <c r="A317">
        <v>2960648</v>
      </c>
      <c r="B317" t="s">
        <v>1115</v>
      </c>
    </row>
    <row r="318" spans="1:2" x14ac:dyDescent="0.25">
      <c r="A318">
        <v>2960656</v>
      </c>
      <c r="B318" t="s">
        <v>1156</v>
      </c>
    </row>
    <row r="319" spans="1:2" x14ac:dyDescent="0.25">
      <c r="A319">
        <v>2960664</v>
      </c>
      <c r="B319" t="s">
        <v>1179</v>
      </c>
    </row>
    <row r="320" spans="1:2" x14ac:dyDescent="0.25">
      <c r="A320">
        <v>2960672</v>
      </c>
      <c r="B320" t="s">
        <v>1181</v>
      </c>
    </row>
    <row r="321" spans="1:2" x14ac:dyDescent="0.25">
      <c r="A321">
        <v>2960680</v>
      </c>
      <c r="B321" t="s">
        <v>810</v>
      </c>
    </row>
    <row r="322" spans="1:2" x14ac:dyDescent="0.25">
      <c r="A322">
        <v>2960699</v>
      </c>
      <c r="B322" t="s">
        <v>1013</v>
      </c>
    </row>
    <row r="323" spans="1:2" x14ac:dyDescent="0.25">
      <c r="A323">
        <v>2960702</v>
      </c>
      <c r="B323" t="s">
        <v>1880</v>
      </c>
    </row>
    <row r="324" spans="1:2" x14ac:dyDescent="0.25">
      <c r="A324">
        <v>2960745</v>
      </c>
      <c r="B324" t="s">
        <v>1037</v>
      </c>
    </row>
    <row r="325" spans="1:2" x14ac:dyDescent="0.25">
      <c r="A325">
        <v>2960761</v>
      </c>
      <c r="B325" t="s">
        <v>1046</v>
      </c>
    </row>
    <row r="326" spans="1:2" x14ac:dyDescent="0.25">
      <c r="A326">
        <v>2960770</v>
      </c>
      <c r="B326" t="s">
        <v>1176</v>
      </c>
    </row>
    <row r="327" spans="1:2" x14ac:dyDescent="0.25">
      <c r="A327">
        <v>2960788</v>
      </c>
      <c r="B327" t="s">
        <v>1003</v>
      </c>
    </row>
    <row r="328" spans="1:2" x14ac:dyDescent="0.25">
      <c r="A328">
        <v>2960796</v>
      </c>
      <c r="B328" t="s">
        <v>1093</v>
      </c>
    </row>
    <row r="329" spans="1:2" x14ac:dyDescent="0.25">
      <c r="A329">
        <v>2962330</v>
      </c>
      <c r="B329" t="s">
        <v>953</v>
      </c>
    </row>
    <row r="330" spans="1:2" x14ac:dyDescent="0.25">
      <c r="A330">
        <v>2991616</v>
      </c>
      <c r="B330" t="s">
        <v>920</v>
      </c>
    </row>
    <row r="331" spans="1:2" x14ac:dyDescent="0.25">
      <c r="A331">
        <v>2991624</v>
      </c>
      <c r="B331" t="s">
        <v>957</v>
      </c>
    </row>
    <row r="332" spans="1:2" x14ac:dyDescent="0.25">
      <c r="A332">
        <v>2991632</v>
      </c>
      <c r="B332" t="s">
        <v>1035</v>
      </c>
    </row>
    <row r="333" spans="1:2" x14ac:dyDescent="0.25">
      <c r="A333">
        <v>2991640</v>
      </c>
      <c r="B333" t="s">
        <v>1073</v>
      </c>
    </row>
    <row r="334" spans="1:2" x14ac:dyDescent="0.25">
      <c r="A334">
        <v>2991659</v>
      </c>
      <c r="B334" t="s">
        <v>1007</v>
      </c>
    </row>
    <row r="335" spans="1:2" x14ac:dyDescent="0.25">
      <c r="A335">
        <v>2991667</v>
      </c>
      <c r="B335" t="s">
        <v>806</v>
      </c>
    </row>
    <row r="336" spans="1:2" x14ac:dyDescent="0.25">
      <c r="A336">
        <v>3014835</v>
      </c>
      <c r="B336" t="s">
        <v>1158</v>
      </c>
    </row>
    <row r="337" spans="1:2" x14ac:dyDescent="0.25">
      <c r="A337">
        <v>3051749</v>
      </c>
      <c r="B337" t="s">
        <v>1023</v>
      </c>
    </row>
    <row r="338" spans="1:2" x14ac:dyDescent="0.25">
      <c r="A338">
        <v>3467520</v>
      </c>
      <c r="B338" t="s">
        <v>87</v>
      </c>
    </row>
    <row r="339" spans="1:2" x14ac:dyDescent="0.25">
      <c r="A339">
        <v>3864049</v>
      </c>
      <c r="B339" t="s">
        <v>946</v>
      </c>
    </row>
    <row r="340" spans="1:2" x14ac:dyDescent="0.25">
      <c r="A340">
        <v>3864057</v>
      </c>
      <c r="B340" t="s">
        <v>1167</v>
      </c>
    </row>
    <row r="341" spans="1:2" x14ac:dyDescent="0.25">
      <c r="A341">
        <v>3864065</v>
      </c>
      <c r="B341" t="s">
        <v>910</v>
      </c>
    </row>
    <row r="342" spans="1:2" x14ac:dyDescent="0.25">
      <c r="A342">
        <v>3864073</v>
      </c>
      <c r="B342" t="s">
        <v>1130</v>
      </c>
    </row>
    <row r="343" spans="1:2" x14ac:dyDescent="0.25">
      <c r="A343">
        <v>3864081</v>
      </c>
      <c r="B343" t="s">
        <v>804</v>
      </c>
    </row>
    <row r="344" spans="1:2" x14ac:dyDescent="0.25">
      <c r="A344">
        <v>3864090</v>
      </c>
      <c r="B344" t="s">
        <v>828</v>
      </c>
    </row>
    <row r="345" spans="1:2" x14ac:dyDescent="0.25">
      <c r="A345">
        <v>3864103</v>
      </c>
      <c r="B345" t="s">
        <v>1118</v>
      </c>
    </row>
    <row r="346" spans="1:2" x14ac:dyDescent="0.25">
      <c r="A346">
        <v>3864111</v>
      </c>
      <c r="B346" t="s">
        <v>1164</v>
      </c>
    </row>
    <row r="347" spans="1:2" x14ac:dyDescent="0.25">
      <c r="A347">
        <v>3864120</v>
      </c>
      <c r="B347" t="s">
        <v>1068</v>
      </c>
    </row>
    <row r="348" spans="1:2" x14ac:dyDescent="0.25">
      <c r="A348">
        <v>3864138</v>
      </c>
      <c r="B348" t="s">
        <v>963</v>
      </c>
    </row>
    <row r="349" spans="1:2" x14ac:dyDescent="0.25">
      <c r="A349">
        <v>3864146</v>
      </c>
      <c r="B349" t="s">
        <v>99</v>
      </c>
    </row>
    <row r="350" spans="1:2" x14ac:dyDescent="0.25">
      <c r="A350">
        <v>3864154</v>
      </c>
      <c r="B350" t="s">
        <v>847</v>
      </c>
    </row>
    <row r="351" spans="1:2" x14ac:dyDescent="0.25">
      <c r="A351">
        <v>3864162</v>
      </c>
      <c r="B351" t="s">
        <v>1171</v>
      </c>
    </row>
    <row r="352" spans="1:2" x14ac:dyDescent="0.25">
      <c r="A352">
        <v>3864189</v>
      </c>
      <c r="B352" t="s">
        <v>891</v>
      </c>
    </row>
    <row r="353" spans="1:2" x14ac:dyDescent="0.25">
      <c r="A353">
        <v>3864197</v>
      </c>
      <c r="B353" t="s">
        <v>912</v>
      </c>
    </row>
    <row r="354" spans="1:2" x14ac:dyDescent="0.25">
      <c r="A354">
        <v>3864219</v>
      </c>
      <c r="B354" t="s">
        <v>82</v>
      </c>
    </row>
    <row r="355" spans="1:2" x14ac:dyDescent="0.25">
      <c r="A355">
        <v>3864227</v>
      </c>
      <c r="B355" t="s">
        <v>268</v>
      </c>
    </row>
    <row r="356" spans="1:2" x14ac:dyDescent="0.25">
      <c r="A356">
        <v>3864235</v>
      </c>
      <c r="B356" t="s">
        <v>84</v>
      </c>
    </row>
    <row r="357" spans="1:2" x14ac:dyDescent="0.25">
      <c r="A357">
        <v>3864243</v>
      </c>
      <c r="B357" t="s">
        <v>95</v>
      </c>
    </row>
    <row r="358" spans="1:2" x14ac:dyDescent="0.25">
      <c r="A358">
        <v>3864251</v>
      </c>
      <c r="B358" t="s">
        <v>911</v>
      </c>
    </row>
    <row r="359" spans="1:2" x14ac:dyDescent="0.25">
      <c r="A359">
        <v>3864260</v>
      </c>
      <c r="B359" t="s">
        <v>870</v>
      </c>
    </row>
    <row r="360" spans="1:2" x14ac:dyDescent="0.25">
      <c r="A360">
        <v>3864278</v>
      </c>
      <c r="B360" t="s">
        <v>848</v>
      </c>
    </row>
    <row r="361" spans="1:2" x14ac:dyDescent="0.25">
      <c r="A361">
        <v>3864286</v>
      </c>
      <c r="B361" t="s">
        <v>1085</v>
      </c>
    </row>
    <row r="362" spans="1:2" x14ac:dyDescent="0.25">
      <c r="A362">
        <v>3864294</v>
      </c>
      <c r="B362" t="s">
        <v>867</v>
      </c>
    </row>
    <row r="363" spans="1:2" x14ac:dyDescent="0.25">
      <c r="A363">
        <v>3864308</v>
      </c>
      <c r="B363" t="s">
        <v>1114</v>
      </c>
    </row>
    <row r="364" spans="1:2" x14ac:dyDescent="0.25">
      <c r="A364">
        <v>3864316</v>
      </c>
      <c r="B364" t="s">
        <v>92</v>
      </c>
    </row>
    <row r="365" spans="1:2" x14ac:dyDescent="0.25">
      <c r="A365">
        <v>3864332</v>
      </c>
      <c r="B365" t="s">
        <v>941</v>
      </c>
    </row>
    <row r="366" spans="1:2" x14ac:dyDescent="0.25">
      <c r="A366">
        <v>3864340</v>
      </c>
      <c r="B366" t="s">
        <v>1080</v>
      </c>
    </row>
    <row r="367" spans="1:2" x14ac:dyDescent="0.25">
      <c r="A367">
        <v>3864359</v>
      </c>
      <c r="B367" t="s">
        <v>1113</v>
      </c>
    </row>
    <row r="368" spans="1:2" x14ac:dyDescent="0.25">
      <c r="A368">
        <v>3864367</v>
      </c>
      <c r="B368" t="s">
        <v>1020</v>
      </c>
    </row>
    <row r="369" spans="1:2" x14ac:dyDescent="0.25">
      <c r="A369">
        <v>3864375</v>
      </c>
      <c r="B369" t="s">
        <v>892</v>
      </c>
    </row>
    <row r="370" spans="1:2" x14ac:dyDescent="0.25">
      <c r="A370">
        <v>3864383</v>
      </c>
      <c r="B370" t="s">
        <v>976</v>
      </c>
    </row>
    <row r="371" spans="1:2" x14ac:dyDescent="0.25">
      <c r="A371">
        <v>3864391</v>
      </c>
      <c r="B371" t="s">
        <v>962</v>
      </c>
    </row>
    <row r="372" spans="1:2" x14ac:dyDescent="0.25">
      <c r="A372">
        <v>3864405</v>
      </c>
      <c r="B372" t="s">
        <v>94</v>
      </c>
    </row>
    <row r="373" spans="1:2" x14ac:dyDescent="0.25">
      <c r="A373">
        <v>3864413</v>
      </c>
      <c r="B373" t="s">
        <v>800</v>
      </c>
    </row>
    <row r="374" spans="1:2" x14ac:dyDescent="0.25">
      <c r="A374">
        <v>3864421</v>
      </c>
      <c r="B374" t="s">
        <v>1056</v>
      </c>
    </row>
    <row r="375" spans="1:2" x14ac:dyDescent="0.25">
      <c r="A375">
        <v>3864430</v>
      </c>
      <c r="B375" t="s">
        <v>931</v>
      </c>
    </row>
    <row r="376" spans="1:2" x14ac:dyDescent="0.25">
      <c r="A376">
        <v>3864448</v>
      </c>
      <c r="B376" t="s">
        <v>974</v>
      </c>
    </row>
    <row r="377" spans="1:2" x14ac:dyDescent="0.25">
      <c r="A377">
        <v>3864456</v>
      </c>
      <c r="B377" t="s">
        <v>93</v>
      </c>
    </row>
    <row r="378" spans="1:2" x14ac:dyDescent="0.25">
      <c r="A378">
        <v>3864464</v>
      </c>
      <c r="B378" t="s">
        <v>1055</v>
      </c>
    </row>
    <row r="379" spans="1:2" x14ac:dyDescent="0.25">
      <c r="A379">
        <v>3864472</v>
      </c>
      <c r="B379" t="s">
        <v>1186</v>
      </c>
    </row>
    <row r="380" spans="1:2" x14ac:dyDescent="0.25">
      <c r="A380">
        <v>3864480</v>
      </c>
      <c r="B380" t="s">
        <v>990</v>
      </c>
    </row>
    <row r="381" spans="1:2" x14ac:dyDescent="0.25">
      <c r="A381">
        <v>3864499</v>
      </c>
      <c r="B381" t="s">
        <v>901</v>
      </c>
    </row>
    <row r="382" spans="1:2" x14ac:dyDescent="0.25">
      <c r="A382">
        <v>3864502</v>
      </c>
      <c r="B382" t="s">
        <v>1047</v>
      </c>
    </row>
    <row r="383" spans="1:2" x14ac:dyDescent="0.25">
      <c r="A383">
        <v>3864510</v>
      </c>
      <c r="B383" t="s">
        <v>1094</v>
      </c>
    </row>
    <row r="384" spans="1:2" x14ac:dyDescent="0.25">
      <c r="A384">
        <v>3864529</v>
      </c>
      <c r="B384" t="s">
        <v>958</v>
      </c>
    </row>
    <row r="385" spans="1:2" x14ac:dyDescent="0.25">
      <c r="A385">
        <v>3864537</v>
      </c>
      <c r="B385" t="s">
        <v>838</v>
      </c>
    </row>
    <row r="386" spans="1:2" x14ac:dyDescent="0.25">
      <c r="A386">
        <v>3864545</v>
      </c>
      <c r="B386" t="s">
        <v>1876</v>
      </c>
    </row>
    <row r="387" spans="1:2" x14ac:dyDescent="0.25">
      <c r="A387">
        <v>3864553</v>
      </c>
      <c r="B387" t="s">
        <v>1012</v>
      </c>
    </row>
    <row r="388" spans="1:2" x14ac:dyDescent="0.25">
      <c r="A388">
        <v>3864561</v>
      </c>
      <c r="B388" t="s">
        <v>967</v>
      </c>
    </row>
    <row r="389" spans="1:2" x14ac:dyDescent="0.25">
      <c r="A389">
        <v>3864570</v>
      </c>
      <c r="B389" t="s">
        <v>808</v>
      </c>
    </row>
    <row r="390" spans="1:2" x14ac:dyDescent="0.25">
      <c r="A390">
        <v>3864588</v>
      </c>
      <c r="B390" t="s">
        <v>882</v>
      </c>
    </row>
    <row r="391" spans="1:2" x14ac:dyDescent="0.25">
      <c r="A391">
        <v>3864596</v>
      </c>
      <c r="B391" t="s">
        <v>1872</v>
      </c>
    </row>
    <row r="392" spans="1:2" x14ac:dyDescent="0.25">
      <c r="A392">
        <v>3864618</v>
      </c>
      <c r="B392" t="s">
        <v>987</v>
      </c>
    </row>
    <row r="393" spans="1:2" x14ac:dyDescent="0.25">
      <c r="A393">
        <v>3864626</v>
      </c>
      <c r="B393" t="s">
        <v>1157</v>
      </c>
    </row>
    <row r="394" spans="1:2" x14ac:dyDescent="0.25">
      <c r="A394">
        <v>3864634</v>
      </c>
      <c r="B394" t="s">
        <v>972</v>
      </c>
    </row>
    <row r="395" spans="1:2" x14ac:dyDescent="0.25">
      <c r="A395">
        <v>3864642</v>
      </c>
      <c r="B395" t="s">
        <v>1097</v>
      </c>
    </row>
    <row r="396" spans="1:2" x14ac:dyDescent="0.25">
      <c r="A396">
        <v>3864650</v>
      </c>
      <c r="B396" t="s">
        <v>1163</v>
      </c>
    </row>
    <row r="397" spans="1:2" x14ac:dyDescent="0.25">
      <c r="A397">
        <v>3864669</v>
      </c>
      <c r="B397" t="s">
        <v>827</v>
      </c>
    </row>
    <row r="398" spans="1:2" x14ac:dyDescent="0.25">
      <c r="A398">
        <v>3864677</v>
      </c>
      <c r="B398" t="s">
        <v>101</v>
      </c>
    </row>
    <row r="399" spans="1:2" x14ac:dyDescent="0.25">
      <c r="A399">
        <v>3864685</v>
      </c>
      <c r="B399" t="s">
        <v>1136</v>
      </c>
    </row>
    <row r="400" spans="1:2" x14ac:dyDescent="0.25">
      <c r="A400">
        <v>3864693</v>
      </c>
      <c r="B400" t="s">
        <v>789</v>
      </c>
    </row>
    <row r="401" spans="1:2" x14ac:dyDescent="0.25">
      <c r="A401">
        <v>3864707</v>
      </c>
      <c r="B401" t="s">
        <v>309</v>
      </c>
    </row>
    <row r="402" spans="1:2" x14ac:dyDescent="0.25">
      <c r="A402">
        <v>3864715</v>
      </c>
      <c r="B402" t="s">
        <v>841</v>
      </c>
    </row>
    <row r="403" spans="1:2" x14ac:dyDescent="0.25">
      <c r="A403">
        <v>3864723</v>
      </c>
      <c r="B403" t="s">
        <v>98</v>
      </c>
    </row>
    <row r="404" spans="1:2" x14ac:dyDescent="0.25">
      <c r="A404">
        <v>3864731</v>
      </c>
      <c r="B404" t="s">
        <v>961</v>
      </c>
    </row>
    <row r="405" spans="1:2" x14ac:dyDescent="0.25">
      <c r="A405">
        <v>3864740</v>
      </c>
      <c r="B405" t="s">
        <v>1870</v>
      </c>
    </row>
    <row r="406" spans="1:2" x14ac:dyDescent="0.25">
      <c r="A406">
        <v>3864758</v>
      </c>
      <c r="B406" t="s">
        <v>809</v>
      </c>
    </row>
    <row r="407" spans="1:2" x14ac:dyDescent="0.25">
      <c r="A407">
        <v>3864766</v>
      </c>
      <c r="B407" t="s">
        <v>80</v>
      </c>
    </row>
    <row r="408" spans="1:2" x14ac:dyDescent="0.25">
      <c r="A408">
        <v>3864774</v>
      </c>
      <c r="B408" t="s">
        <v>992</v>
      </c>
    </row>
    <row r="409" spans="1:2" x14ac:dyDescent="0.25">
      <c r="A409">
        <v>3864782</v>
      </c>
      <c r="B409" t="s">
        <v>913</v>
      </c>
    </row>
    <row r="410" spans="1:2" x14ac:dyDescent="0.25">
      <c r="A410">
        <v>3864790</v>
      </c>
      <c r="B410" t="s">
        <v>1038</v>
      </c>
    </row>
    <row r="411" spans="1:2" x14ac:dyDescent="0.25">
      <c r="A411">
        <v>3864804</v>
      </c>
      <c r="B411" t="s">
        <v>1177</v>
      </c>
    </row>
    <row r="412" spans="1:2" x14ac:dyDescent="0.25">
      <c r="A412">
        <v>3864812</v>
      </c>
      <c r="B412" t="s">
        <v>1161</v>
      </c>
    </row>
    <row r="413" spans="1:2" x14ac:dyDescent="0.25">
      <c r="A413">
        <v>3864820</v>
      </c>
      <c r="B413" t="s">
        <v>1866</v>
      </c>
    </row>
    <row r="414" spans="1:2" x14ac:dyDescent="0.25">
      <c r="A414">
        <v>3864839</v>
      </c>
      <c r="B414" t="s">
        <v>886</v>
      </c>
    </row>
    <row r="415" spans="1:2" x14ac:dyDescent="0.25">
      <c r="A415">
        <v>3864847</v>
      </c>
      <c r="B415" t="s">
        <v>782</v>
      </c>
    </row>
    <row r="416" spans="1:2" x14ac:dyDescent="0.25">
      <c r="A416">
        <v>3864863</v>
      </c>
      <c r="B416" t="s">
        <v>981</v>
      </c>
    </row>
    <row r="417" spans="1:2" x14ac:dyDescent="0.25">
      <c r="A417">
        <v>3864871</v>
      </c>
      <c r="B417" t="s">
        <v>874</v>
      </c>
    </row>
    <row r="418" spans="1:2" x14ac:dyDescent="0.25">
      <c r="A418">
        <v>3864880</v>
      </c>
      <c r="B418" t="s">
        <v>1108</v>
      </c>
    </row>
    <row r="419" spans="1:2" x14ac:dyDescent="0.25">
      <c r="A419">
        <v>3864910</v>
      </c>
      <c r="B419" t="s">
        <v>842</v>
      </c>
    </row>
    <row r="420" spans="1:2" x14ac:dyDescent="0.25">
      <c r="A420">
        <v>3864928</v>
      </c>
      <c r="B420" t="s">
        <v>1175</v>
      </c>
    </row>
    <row r="421" spans="1:2" x14ac:dyDescent="0.25">
      <c r="A421">
        <v>3864936</v>
      </c>
      <c r="B421" t="s">
        <v>954</v>
      </c>
    </row>
    <row r="422" spans="1:2" x14ac:dyDescent="0.25">
      <c r="A422">
        <v>3864944</v>
      </c>
      <c r="B422" t="s">
        <v>266</v>
      </c>
    </row>
    <row r="423" spans="1:2" x14ac:dyDescent="0.25">
      <c r="A423">
        <v>3864960</v>
      </c>
      <c r="B423" t="s">
        <v>994</v>
      </c>
    </row>
    <row r="424" spans="1:2" x14ac:dyDescent="0.25">
      <c r="A424">
        <v>3864979</v>
      </c>
      <c r="B424" t="s">
        <v>1054</v>
      </c>
    </row>
    <row r="425" spans="1:2" x14ac:dyDescent="0.25">
      <c r="A425">
        <v>3864987</v>
      </c>
      <c r="B425" t="s">
        <v>1174</v>
      </c>
    </row>
    <row r="426" spans="1:2" x14ac:dyDescent="0.25">
      <c r="A426">
        <v>3864995</v>
      </c>
      <c r="B426" t="s">
        <v>928</v>
      </c>
    </row>
    <row r="427" spans="1:2" x14ac:dyDescent="0.25">
      <c r="A427">
        <v>3865037</v>
      </c>
      <c r="B427" t="s">
        <v>1081</v>
      </c>
    </row>
    <row r="428" spans="1:2" x14ac:dyDescent="0.25">
      <c r="A428">
        <v>3865045</v>
      </c>
      <c r="B428" t="s">
        <v>1107</v>
      </c>
    </row>
    <row r="429" spans="1:2" x14ac:dyDescent="0.25">
      <c r="A429">
        <v>3865053</v>
      </c>
      <c r="B429" t="s">
        <v>1189</v>
      </c>
    </row>
    <row r="430" spans="1:2" x14ac:dyDescent="0.25">
      <c r="A430">
        <v>3865061</v>
      </c>
      <c r="B430" t="s">
        <v>1027</v>
      </c>
    </row>
    <row r="431" spans="1:2" x14ac:dyDescent="0.25">
      <c r="A431">
        <v>3865070</v>
      </c>
      <c r="B431" t="s">
        <v>859</v>
      </c>
    </row>
    <row r="432" spans="1:2" x14ac:dyDescent="0.25">
      <c r="A432">
        <v>3865088</v>
      </c>
      <c r="B432" t="s">
        <v>797</v>
      </c>
    </row>
    <row r="433" spans="1:2" x14ac:dyDescent="0.25">
      <c r="A433">
        <v>3865096</v>
      </c>
      <c r="B433" t="s">
        <v>851</v>
      </c>
    </row>
    <row r="434" spans="1:2" x14ac:dyDescent="0.25">
      <c r="A434">
        <v>3865100</v>
      </c>
      <c r="B434" t="s">
        <v>1100</v>
      </c>
    </row>
    <row r="435" spans="1:2" x14ac:dyDescent="0.25">
      <c r="A435">
        <v>3865118</v>
      </c>
      <c r="B435" t="s">
        <v>1086</v>
      </c>
    </row>
    <row r="436" spans="1:2" x14ac:dyDescent="0.25">
      <c r="A436">
        <v>3865126</v>
      </c>
      <c r="B436" t="s">
        <v>1051</v>
      </c>
    </row>
    <row r="437" spans="1:2" x14ac:dyDescent="0.25">
      <c r="A437">
        <v>3865134</v>
      </c>
      <c r="B437" t="s">
        <v>1050</v>
      </c>
    </row>
    <row r="438" spans="1:2" x14ac:dyDescent="0.25">
      <c r="A438">
        <v>3865142</v>
      </c>
      <c r="B438" t="s">
        <v>854</v>
      </c>
    </row>
    <row r="439" spans="1:2" x14ac:dyDescent="0.25">
      <c r="A439">
        <v>3865150</v>
      </c>
      <c r="B439" t="s">
        <v>1009</v>
      </c>
    </row>
    <row r="440" spans="1:2" x14ac:dyDescent="0.25">
      <c r="A440">
        <v>3865169</v>
      </c>
      <c r="B440" t="s">
        <v>1022</v>
      </c>
    </row>
    <row r="441" spans="1:2" x14ac:dyDescent="0.25">
      <c r="A441">
        <v>3865185</v>
      </c>
      <c r="B441" t="s">
        <v>1138</v>
      </c>
    </row>
    <row r="442" spans="1:2" x14ac:dyDescent="0.25">
      <c r="A442">
        <v>3865193</v>
      </c>
      <c r="B442" t="s">
        <v>986</v>
      </c>
    </row>
    <row r="443" spans="1:2" x14ac:dyDescent="0.25">
      <c r="A443">
        <v>3865207</v>
      </c>
      <c r="B443" t="s">
        <v>1122</v>
      </c>
    </row>
    <row r="444" spans="1:2" x14ac:dyDescent="0.25">
      <c r="A444">
        <v>3865215</v>
      </c>
      <c r="B444" t="s">
        <v>791</v>
      </c>
    </row>
    <row r="445" spans="1:2" x14ac:dyDescent="0.25">
      <c r="A445">
        <v>3865223</v>
      </c>
      <c r="B445" t="s">
        <v>879</v>
      </c>
    </row>
    <row r="446" spans="1:2" x14ac:dyDescent="0.25">
      <c r="A446">
        <v>3865231</v>
      </c>
      <c r="B446" t="s">
        <v>852</v>
      </c>
    </row>
    <row r="447" spans="1:2" x14ac:dyDescent="0.25">
      <c r="A447">
        <v>3865240</v>
      </c>
      <c r="B447" t="s">
        <v>1106</v>
      </c>
    </row>
    <row r="448" spans="1:2" x14ac:dyDescent="0.25">
      <c r="A448">
        <v>3865258</v>
      </c>
      <c r="B448" t="s">
        <v>996</v>
      </c>
    </row>
    <row r="449" spans="1:2" x14ac:dyDescent="0.25">
      <c r="A449">
        <v>3865274</v>
      </c>
      <c r="B449" t="s">
        <v>889</v>
      </c>
    </row>
    <row r="450" spans="1:2" x14ac:dyDescent="0.25">
      <c r="A450">
        <v>3865282</v>
      </c>
      <c r="B450" t="s">
        <v>943</v>
      </c>
    </row>
    <row r="451" spans="1:2" x14ac:dyDescent="0.25">
      <c r="A451">
        <v>3865290</v>
      </c>
      <c r="B451" t="s">
        <v>1146</v>
      </c>
    </row>
    <row r="452" spans="1:2" x14ac:dyDescent="0.25">
      <c r="A452">
        <v>3865312</v>
      </c>
      <c r="B452" t="s">
        <v>832</v>
      </c>
    </row>
    <row r="453" spans="1:2" x14ac:dyDescent="0.25">
      <c r="A453">
        <v>3865320</v>
      </c>
      <c r="B453" t="s">
        <v>811</v>
      </c>
    </row>
    <row r="454" spans="1:2" x14ac:dyDescent="0.25">
      <c r="A454">
        <v>3865339</v>
      </c>
      <c r="B454" t="s">
        <v>837</v>
      </c>
    </row>
    <row r="455" spans="1:2" x14ac:dyDescent="0.25">
      <c r="A455">
        <v>3865347</v>
      </c>
      <c r="B455" t="s">
        <v>862</v>
      </c>
    </row>
    <row r="456" spans="1:2" x14ac:dyDescent="0.25">
      <c r="A456">
        <v>3865398</v>
      </c>
      <c r="B456" t="s">
        <v>883</v>
      </c>
    </row>
    <row r="457" spans="1:2" x14ac:dyDescent="0.25">
      <c r="A457">
        <v>3865509</v>
      </c>
      <c r="B457" t="s">
        <v>1160</v>
      </c>
    </row>
    <row r="458" spans="1:2" x14ac:dyDescent="0.25">
      <c r="A458">
        <v>3865517</v>
      </c>
      <c r="B458" t="s">
        <v>971</v>
      </c>
    </row>
    <row r="459" spans="1:2" x14ac:dyDescent="0.25">
      <c r="A459">
        <v>3865525</v>
      </c>
      <c r="B459" t="s">
        <v>1178</v>
      </c>
    </row>
    <row r="460" spans="1:2" x14ac:dyDescent="0.25">
      <c r="A460">
        <v>3865541</v>
      </c>
      <c r="B460" t="s">
        <v>1169</v>
      </c>
    </row>
    <row r="461" spans="1:2" x14ac:dyDescent="0.25">
      <c r="A461">
        <v>3865550</v>
      </c>
      <c r="B461" t="s">
        <v>1044</v>
      </c>
    </row>
    <row r="462" spans="1:2" x14ac:dyDescent="0.25">
      <c r="A462">
        <v>3865797</v>
      </c>
      <c r="B462" t="s">
        <v>1014</v>
      </c>
    </row>
    <row r="463" spans="1:2" x14ac:dyDescent="0.25">
      <c r="A463">
        <v>3870537</v>
      </c>
      <c r="B463" t="s">
        <v>1116</v>
      </c>
    </row>
    <row r="464" spans="1:2" x14ac:dyDescent="0.25">
      <c r="A464">
        <v>3902820</v>
      </c>
      <c r="B464" t="s">
        <v>1034</v>
      </c>
    </row>
    <row r="465" spans="1:2" x14ac:dyDescent="0.25">
      <c r="A465">
        <v>3910180</v>
      </c>
      <c r="B465" t="s">
        <v>1942</v>
      </c>
    </row>
    <row r="466" spans="1:2" x14ac:dyDescent="0.25">
      <c r="A466">
        <v>3933210</v>
      </c>
      <c r="B466" t="s">
        <v>885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D16"/>
  <sheetViews>
    <sheetView workbookViewId="0">
      <selection activeCell="AA7" sqref="AA7"/>
    </sheetView>
  </sheetViews>
  <sheetFormatPr defaultRowHeight="15" x14ac:dyDescent="0.25"/>
  <cols>
    <col min="1" max="1" width="7" bestFit="1" customWidth="1"/>
    <col min="2" max="2" width="48.42578125" bestFit="1" customWidth="1"/>
    <col min="3" max="3" width="6.85546875" bestFit="1" customWidth="1"/>
    <col min="4" max="4" width="14.5703125" bestFit="1" customWidth="1"/>
  </cols>
  <sheetData>
    <row r="1" spans="1:4" x14ac:dyDescent="0.25">
      <c r="A1" t="s">
        <v>106</v>
      </c>
      <c r="B1" t="s">
        <v>107</v>
      </c>
      <c r="C1" t="s">
        <v>108</v>
      </c>
      <c r="D1" t="s">
        <v>1</v>
      </c>
    </row>
    <row r="2" spans="1:4" x14ac:dyDescent="0.25">
      <c r="A2">
        <v>1</v>
      </c>
      <c r="B2" t="s">
        <v>109</v>
      </c>
      <c r="C2" t="s">
        <v>110</v>
      </c>
      <c r="D2" t="s">
        <v>111</v>
      </c>
    </row>
    <row r="3" spans="1:4" x14ac:dyDescent="0.25">
      <c r="A3">
        <v>2</v>
      </c>
      <c r="B3" t="s">
        <v>109</v>
      </c>
      <c r="C3" t="s">
        <v>110</v>
      </c>
      <c r="D3" t="s">
        <v>112</v>
      </c>
    </row>
    <row r="4" spans="1:4" x14ac:dyDescent="0.25">
      <c r="A4">
        <v>3</v>
      </c>
      <c r="B4" t="s">
        <v>109</v>
      </c>
      <c r="C4" t="s">
        <v>110</v>
      </c>
      <c r="D4" t="s">
        <v>113</v>
      </c>
    </row>
    <row r="5" spans="1:4" x14ac:dyDescent="0.25">
      <c r="A5">
        <v>4</v>
      </c>
      <c r="B5" t="s">
        <v>109</v>
      </c>
      <c r="C5" t="s">
        <v>110</v>
      </c>
      <c r="D5" t="s">
        <v>114</v>
      </c>
    </row>
    <row r="6" spans="1:4" x14ac:dyDescent="0.25">
      <c r="A6">
        <v>5</v>
      </c>
      <c r="B6" t="s">
        <v>109</v>
      </c>
      <c r="C6" t="s">
        <v>110</v>
      </c>
      <c r="D6" t="s">
        <v>115</v>
      </c>
    </row>
    <row r="7" spans="1:4" x14ac:dyDescent="0.25">
      <c r="A7">
        <v>6</v>
      </c>
      <c r="B7" t="s">
        <v>116</v>
      </c>
      <c r="C7" t="s">
        <v>117</v>
      </c>
      <c r="D7" t="s">
        <v>118</v>
      </c>
    </row>
    <row r="8" spans="1:4" x14ac:dyDescent="0.25">
      <c r="A8">
        <v>7</v>
      </c>
      <c r="B8" t="s">
        <v>119</v>
      </c>
      <c r="C8" t="s">
        <v>117</v>
      </c>
      <c r="D8" t="s">
        <v>120</v>
      </c>
    </row>
    <row r="9" spans="1:4" x14ac:dyDescent="0.25">
      <c r="A9">
        <v>8</v>
      </c>
      <c r="B9" t="s">
        <v>121</v>
      </c>
      <c r="C9" t="s">
        <v>117</v>
      </c>
      <c r="D9" t="s">
        <v>122</v>
      </c>
    </row>
    <row r="10" spans="1:4" x14ac:dyDescent="0.25">
      <c r="A10">
        <v>9</v>
      </c>
      <c r="B10" t="s">
        <v>123</v>
      </c>
      <c r="C10" t="s">
        <v>117</v>
      </c>
      <c r="D10" t="s">
        <v>124</v>
      </c>
    </row>
    <row r="11" spans="1:4" x14ac:dyDescent="0.25">
      <c r="A11">
        <v>10</v>
      </c>
      <c r="B11" t="s">
        <v>125</v>
      </c>
      <c r="C11" t="s">
        <v>117</v>
      </c>
      <c r="D11" t="s">
        <v>126</v>
      </c>
    </row>
    <row r="12" spans="1:4" x14ac:dyDescent="0.25">
      <c r="A12">
        <v>11</v>
      </c>
      <c r="B12" t="s">
        <v>127</v>
      </c>
      <c r="C12" t="s">
        <v>128</v>
      </c>
      <c r="D12" t="s">
        <v>129</v>
      </c>
    </row>
    <row r="13" spans="1:4" x14ac:dyDescent="0.25">
      <c r="A13">
        <v>12</v>
      </c>
      <c r="B13" t="s">
        <v>130</v>
      </c>
      <c r="C13" t="s">
        <v>128</v>
      </c>
      <c r="D13" t="s">
        <v>131</v>
      </c>
    </row>
    <row r="14" spans="1:4" x14ac:dyDescent="0.25">
      <c r="A14">
        <v>13</v>
      </c>
      <c r="B14" t="s">
        <v>132</v>
      </c>
      <c r="C14" t="s">
        <v>128</v>
      </c>
      <c r="D14" t="s">
        <v>133</v>
      </c>
    </row>
    <row r="15" spans="1:4" x14ac:dyDescent="0.25">
      <c r="A15">
        <v>14</v>
      </c>
      <c r="B15" t="s">
        <v>134</v>
      </c>
      <c r="C15" t="s">
        <v>128</v>
      </c>
      <c r="D15" t="s">
        <v>135</v>
      </c>
    </row>
    <row r="16" spans="1:4" x14ac:dyDescent="0.25">
      <c r="A16">
        <v>15</v>
      </c>
      <c r="B16" t="s">
        <v>136</v>
      </c>
      <c r="C16" t="s">
        <v>128</v>
      </c>
      <c r="D16" t="s">
        <v>137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B17"/>
  <sheetViews>
    <sheetView workbookViewId="0">
      <selection activeCell="AA7" sqref="AA7"/>
    </sheetView>
  </sheetViews>
  <sheetFormatPr defaultRowHeight="15" x14ac:dyDescent="0.25"/>
  <cols>
    <col min="1" max="1" width="5.140625" bestFit="1" customWidth="1"/>
    <col min="2" max="2" width="23.42578125" bestFit="1" customWidth="1"/>
  </cols>
  <sheetData>
    <row r="1" spans="1:2" x14ac:dyDescent="0.25">
      <c r="A1" t="s">
        <v>138</v>
      </c>
      <c r="B1" t="s">
        <v>1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140</v>
      </c>
    </row>
    <row r="4" spans="1:2" x14ac:dyDescent="0.25">
      <c r="A4">
        <v>3</v>
      </c>
      <c r="B4" t="s">
        <v>141</v>
      </c>
    </row>
    <row r="5" spans="1:2" x14ac:dyDescent="0.25">
      <c r="A5">
        <v>4</v>
      </c>
      <c r="B5" t="s">
        <v>142</v>
      </c>
    </row>
    <row r="6" spans="1:2" x14ac:dyDescent="0.25">
      <c r="A6">
        <v>5</v>
      </c>
      <c r="B6" t="s">
        <v>143</v>
      </c>
    </row>
    <row r="7" spans="1:2" x14ac:dyDescent="0.25">
      <c r="A7">
        <v>6</v>
      </c>
      <c r="B7" t="s">
        <v>144</v>
      </c>
    </row>
    <row r="8" spans="1:2" x14ac:dyDescent="0.25">
      <c r="A8">
        <v>7</v>
      </c>
      <c r="B8" t="s">
        <v>145</v>
      </c>
    </row>
    <row r="9" spans="1:2" x14ac:dyDescent="0.25">
      <c r="A9">
        <v>8</v>
      </c>
      <c r="B9" t="s">
        <v>136</v>
      </c>
    </row>
    <row r="10" spans="1:2" x14ac:dyDescent="0.25">
      <c r="A10">
        <v>9</v>
      </c>
      <c r="B10" t="s">
        <v>146</v>
      </c>
    </row>
    <row r="11" spans="1:2" x14ac:dyDescent="0.25">
      <c r="A11">
        <v>10</v>
      </c>
      <c r="B11" t="s">
        <v>147</v>
      </c>
    </row>
    <row r="12" spans="1:2" x14ac:dyDescent="0.25">
      <c r="A12">
        <v>11</v>
      </c>
      <c r="B12" t="s">
        <v>148</v>
      </c>
    </row>
    <row r="13" spans="1:2" x14ac:dyDescent="0.25">
      <c r="A13">
        <v>12</v>
      </c>
      <c r="B13" t="s">
        <v>123</v>
      </c>
    </row>
    <row r="14" spans="1:2" x14ac:dyDescent="0.25">
      <c r="A14">
        <v>13</v>
      </c>
      <c r="B14" t="s">
        <v>119</v>
      </c>
    </row>
    <row r="15" spans="1:2" x14ac:dyDescent="0.25">
      <c r="A15">
        <v>14</v>
      </c>
      <c r="B15" t="s">
        <v>109</v>
      </c>
    </row>
    <row r="16" spans="1:2" x14ac:dyDescent="0.25">
      <c r="A16">
        <v>15</v>
      </c>
      <c r="B16" t="s">
        <v>149</v>
      </c>
    </row>
    <row r="17" spans="1:2" x14ac:dyDescent="0.25">
      <c r="A17">
        <v>16</v>
      </c>
      <c r="B17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D739"/>
  <sheetViews>
    <sheetView showGridLines="0" tabSelected="1" zoomScale="90" zoomScaleNormal="9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6.7109375" style="52" bestFit="1" customWidth="1"/>
    <col min="2" max="2" width="13.42578125" style="56" bestFit="1" customWidth="1"/>
    <col min="3" max="3" width="15.42578125" style="56" bestFit="1" customWidth="1"/>
    <col min="4" max="4" width="13.28515625" style="56" bestFit="1" customWidth="1"/>
    <col min="5" max="5" width="17.42578125" style="56" bestFit="1" customWidth="1"/>
    <col min="6" max="6" width="27.85546875" style="56" bestFit="1" customWidth="1"/>
    <col min="7" max="7" width="21.7109375" style="56" bestFit="1" customWidth="1"/>
    <col min="8" max="8" width="24.85546875" style="56" bestFit="1" customWidth="1"/>
    <col min="9" max="9" width="23.7109375" style="56" bestFit="1" customWidth="1"/>
    <col min="10" max="10" width="49.42578125" style="78" bestFit="1" customWidth="1"/>
    <col min="11" max="11" width="37.140625" style="56" bestFit="1" customWidth="1"/>
    <col min="12" max="12" width="44" style="56" bestFit="1" customWidth="1"/>
    <col min="13" max="13" width="11.28515625" style="56" bestFit="1" customWidth="1"/>
    <col min="14" max="14" width="8.28515625" style="56" bestFit="1" customWidth="1"/>
    <col min="15" max="15" width="27.5703125" style="56" bestFit="1" customWidth="1"/>
    <col min="16" max="16" width="43.42578125" style="78" bestFit="1" customWidth="1"/>
    <col min="17" max="17" width="70.5703125" style="56" bestFit="1" customWidth="1"/>
    <col min="18" max="19" width="20.28515625" style="56" bestFit="1" customWidth="1"/>
    <col min="20" max="20" width="81.140625" style="78" bestFit="1" customWidth="1"/>
    <col min="21" max="21" width="17.28515625" style="56" bestFit="1" customWidth="1"/>
    <col min="22" max="22" width="81.140625" style="78" bestFit="1" customWidth="1"/>
    <col min="23" max="23" width="10.42578125" style="56" bestFit="1" customWidth="1"/>
    <col min="24" max="24" width="8.85546875" style="56" bestFit="1" customWidth="1"/>
    <col min="25" max="25" width="12" style="56" bestFit="1" customWidth="1"/>
    <col min="26" max="26" width="14.5703125" style="56" bestFit="1" customWidth="1"/>
    <col min="27" max="27" width="15.42578125" style="56" customWidth="1"/>
    <col min="28" max="28" width="9.28515625" style="56" customWidth="1"/>
    <col min="29" max="29" width="8.42578125" style="56" customWidth="1"/>
    <col min="30" max="30" width="18.28515625" style="56" customWidth="1"/>
    <col min="31" max="31" width="19.28515625" style="56" customWidth="1"/>
    <col min="32" max="32" width="21.140625" style="56" customWidth="1"/>
    <col min="33" max="33" width="7.140625" style="56" customWidth="1"/>
    <col min="34" max="34" width="14.85546875" style="56" customWidth="1"/>
    <col min="35" max="35" width="27.85546875" style="56" customWidth="1"/>
    <col min="36" max="36" width="21.7109375" style="56" customWidth="1"/>
    <col min="37" max="37" width="24.85546875" style="56" customWidth="1"/>
    <col min="38" max="38" width="10.7109375" style="56" customWidth="1"/>
    <col min="39" max="39" width="17.140625" style="56" customWidth="1"/>
    <col min="40" max="40" width="12.7109375" style="56" customWidth="1"/>
    <col min="41" max="41" width="15.5703125" style="56" customWidth="1"/>
    <col min="42" max="42" width="17" style="56" customWidth="1"/>
    <col min="43" max="43" width="20.28515625" style="56" customWidth="1"/>
    <col min="44" max="44" width="19.140625" style="56" customWidth="1"/>
    <col min="45" max="45" width="12.140625" style="56" customWidth="1"/>
    <col min="46" max="46" width="43.42578125" style="56" customWidth="1"/>
    <col min="47" max="47" width="70.5703125" style="56" customWidth="1"/>
    <col min="48" max="48" width="81.140625" style="56" customWidth="1"/>
    <col min="49" max="49" width="23.7109375" style="56" customWidth="1"/>
    <col min="50" max="50" width="12.42578125" style="56" customWidth="1"/>
    <col min="51" max="51" width="81.140625" style="56" customWidth="1"/>
    <col min="52" max="52" width="12.42578125" style="56" customWidth="1"/>
    <col min="53" max="53" width="8.85546875" style="56" customWidth="1"/>
    <col min="54" max="54" width="12.42578125" style="56" customWidth="1"/>
    <col min="55" max="55" width="15.42578125" style="56" customWidth="1"/>
    <col min="56" max="56" width="33.140625" style="56" customWidth="1"/>
    <col min="57" max="57" width="6" style="56" bestFit="1" customWidth="1"/>
    <col min="58" max="58" width="11.7109375" style="56" customWidth="1"/>
    <col min="59" max="59" width="11.42578125" style="56" customWidth="1"/>
    <col min="60" max="60" width="72" style="56" customWidth="1"/>
    <col min="61" max="61" width="75.140625" style="56" bestFit="1" customWidth="1"/>
    <col min="62" max="16384" width="9.140625" style="56"/>
  </cols>
  <sheetData>
    <row r="1" spans="1:56" ht="100.5" customHeight="1" x14ac:dyDescent="0.25">
      <c r="D1" s="167" t="s">
        <v>11840</v>
      </c>
      <c r="E1" s="168"/>
      <c r="F1" s="168"/>
      <c r="G1" s="168"/>
      <c r="H1" s="168"/>
      <c r="I1" s="21"/>
      <c r="J1" s="167" t="s">
        <v>664</v>
      </c>
      <c r="K1" s="168"/>
      <c r="M1" s="168"/>
      <c r="N1" s="168"/>
      <c r="O1" s="168"/>
      <c r="P1" s="167"/>
      <c r="Q1" s="168" t="s">
        <v>664</v>
      </c>
      <c r="R1" s="168"/>
      <c r="T1" s="167" t="s">
        <v>664</v>
      </c>
      <c r="U1" s="168"/>
      <c r="V1" s="167"/>
      <c r="W1" s="168"/>
      <c r="AI1" s="168"/>
      <c r="AJ1" s="168"/>
      <c r="AK1" s="168"/>
      <c r="AL1" s="168"/>
    </row>
    <row r="2" spans="1:56" ht="18" customHeight="1" x14ac:dyDescent="0.25">
      <c r="A2" s="166" t="s">
        <v>1799</v>
      </c>
      <c r="B2" s="56" t="s">
        <v>208</v>
      </c>
      <c r="C2" s="56" t="s">
        <v>209</v>
      </c>
      <c r="D2" s="56" t="s">
        <v>271</v>
      </c>
      <c r="E2" s="56" t="s">
        <v>210</v>
      </c>
      <c r="F2" s="56" t="s">
        <v>157</v>
      </c>
      <c r="G2" s="56" t="s">
        <v>211</v>
      </c>
      <c r="H2" s="56" t="s">
        <v>212</v>
      </c>
      <c r="I2" s="56" t="s">
        <v>213</v>
      </c>
      <c r="J2" s="78" t="s">
        <v>214</v>
      </c>
      <c r="K2" s="56" t="s">
        <v>215</v>
      </c>
      <c r="L2" s="56" t="s">
        <v>216</v>
      </c>
      <c r="M2" s="56" t="s">
        <v>217</v>
      </c>
      <c r="N2" s="56" t="s">
        <v>106</v>
      </c>
      <c r="O2" s="56" t="s">
        <v>218</v>
      </c>
      <c r="P2" s="78" t="s">
        <v>219</v>
      </c>
      <c r="Q2" s="56" t="s">
        <v>220</v>
      </c>
      <c r="R2" s="56" t="s">
        <v>221</v>
      </c>
      <c r="S2" s="56" t="s">
        <v>222</v>
      </c>
      <c r="T2" s="78" t="s">
        <v>254</v>
      </c>
      <c r="U2" s="56" t="s">
        <v>267</v>
      </c>
      <c r="V2" s="78" t="s">
        <v>223</v>
      </c>
      <c r="W2" s="56" t="s">
        <v>224</v>
      </c>
      <c r="X2" s="56" t="s">
        <v>225</v>
      </c>
      <c r="Y2" s="56" t="s">
        <v>226</v>
      </c>
      <c r="Z2" s="56" t="s">
        <v>227</v>
      </c>
      <c r="AA2" s="56" t="s">
        <v>150</v>
      </c>
      <c r="AB2" s="56" t="s">
        <v>151</v>
      </c>
      <c r="AC2" s="56" t="s">
        <v>256</v>
      </c>
      <c r="AD2" s="56" t="s">
        <v>152</v>
      </c>
      <c r="AE2" s="56" t="s">
        <v>153</v>
      </c>
      <c r="AF2" s="56" t="s">
        <v>154</v>
      </c>
      <c r="AG2" s="56" t="s">
        <v>155</v>
      </c>
      <c r="AH2" s="56" t="s">
        <v>156</v>
      </c>
      <c r="AI2" s="56" t="s">
        <v>257</v>
      </c>
      <c r="AJ2" s="56" t="s">
        <v>258</v>
      </c>
      <c r="AK2" s="56" t="s">
        <v>158</v>
      </c>
      <c r="AL2" s="56" t="s">
        <v>259</v>
      </c>
      <c r="AM2" s="56" t="s">
        <v>159</v>
      </c>
      <c r="AN2" s="56" t="s">
        <v>160</v>
      </c>
      <c r="AO2" s="56" t="s">
        <v>161</v>
      </c>
      <c r="AP2" s="56" t="s">
        <v>162</v>
      </c>
      <c r="AQ2" s="56" t="s">
        <v>260</v>
      </c>
      <c r="AR2" s="56" t="s">
        <v>261</v>
      </c>
      <c r="AS2" s="56" t="s">
        <v>163</v>
      </c>
      <c r="AT2" s="56" t="s">
        <v>262</v>
      </c>
      <c r="AU2" s="56" t="s">
        <v>263</v>
      </c>
      <c r="AV2" s="56" t="s">
        <v>164</v>
      </c>
      <c r="AW2" s="56" t="s">
        <v>264</v>
      </c>
      <c r="AX2" s="56" t="s">
        <v>165</v>
      </c>
      <c r="AY2" s="56" t="s">
        <v>166</v>
      </c>
      <c r="AZ2" s="56" t="s">
        <v>270</v>
      </c>
      <c r="BA2" s="56" t="s">
        <v>272</v>
      </c>
      <c r="BB2" s="56" t="s">
        <v>1800</v>
      </c>
      <c r="BC2" s="56" t="s">
        <v>1801</v>
      </c>
      <c r="BD2" s="56" t="s">
        <v>1802</v>
      </c>
    </row>
    <row r="3" spans="1:56" ht="17.25" customHeight="1" x14ac:dyDescent="0.25">
      <c r="A3" s="53">
        <f t="shared" ref="A3:A66" si="0">COUNTBLANK(B3:Q3)</f>
        <v>0</v>
      </c>
      <c r="B3" s="57" t="str">
        <f>IFERROR(TEXT(Table_ocorrencias[[#This Row],[caso_n]],"0000")&amp;Table_ocorrencias[[#This Row],[ponto]]&amp;"/"&amp;YEAR(Table_ocorrencias[[#This Row],[DATA PLANTÃO]]),"")</f>
        <v>0590.9/2020</v>
      </c>
      <c r="C3" s="57" t="str">
        <f>IFERROR(IF(Table_ocorrencias[[#This Row],[GDL]] = "","", Table_ocorrencias[[#This Row],[GDL]]&amp;"/"&amp;YEAR(Table_ocorrencias[[#This Row],[data_plantao]])),"")</f>
        <v>18072/2020</v>
      </c>
      <c r="D3" s="57" t="str">
        <f>IF(Table_ocorrencias[[#This Row],[fotos_gdl]] = TRUE,"ENVIADAS","PENDENTE")</f>
        <v>ENVIADAS</v>
      </c>
      <c r="E3" s="58">
        <f>IFERROR(Table_ocorrencias[[#This Row],[data_plantao]],"")</f>
        <v>44014</v>
      </c>
      <c r="F3" s="57" t="str">
        <f>IFERROR(Table_ocorrencias[[#This Row],[CIODS3]],"")</f>
        <v>D680542</v>
      </c>
      <c r="G3" s="57" t="str">
        <f>IFERROR(Table_ocorrencias[[#This Row],[natureza4]],"")</f>
        <v>Homicídio</v>
      </c>
      <c r="H3" s="57" t="str">
        <f>IFERROR(Table_ocorrencias[[#This Row],[tipo_local]],"")</f>
        <v>Externo</v>
      </c>
      <c r="I3" s="57" t="str">
        <f>IFERROR(IF(Table_ocorrencias[[#This Row],[instrumento10]] = 0,"",Table_ocorrencias[[#This Row],[instrumento10]]),"")</f>
        <v>PÉRFURO-CONTUNDENTE</v>
      </c>
      <c r="J3" s="79" t="str">
        <f>IFERROR(VLOOKUP(Table_ocorrencias[[#This Row],[matricula_perito]],Table_peritos[],2,FALSE),"")</f>
        <v>TADEU MORAIS CRUZ</v>
      </c>
      <c r="K3" s="57" t="str">
        <f>IFERROR(VLOOKUP(Table_ocorrencias[[#This Row],[matricula_auxiliar]],Table_auxiliares[],2,FALSE),"")</f>
        <v>THAYSE BATISTA</v>
      </c>
      <c r="L3" s="57" t="str">
        <f>IFERROR(VLOOKUP(Table_ocorrencias[[#This Row],[matricula_delegado]],Table_delegados[],2,FALSE),"")</f>
        <v>DIEGO CAVALCANTI DE A ACIOLI LINS</v>
      </c>
      <c r="M3" s="57" t="str">
        <f>IFERROR(Table_ocorrencias[[#This Row],[viatura5]],"")</f>
        <v>UP002</v>
      </c>
      <c r="N3" s="57" t="str">
        <f>IFERROR(IF(Table_ocorrencias[[#This Row],[DPH2]] ="","",Table_ocorrencias[[#This Row],[DPH2]]&amp;"º DPH"),"")</f>
        <v>5º DPH</v>
      </c>
      <c r="O3" s="57" t="str">
        <f>UPPER(IFERROR(VLOOKUP(Table_ocorrencias[[#This Row],[municipio]],Table_municipios[],2,FALSE),""))</f>
        <v>RECIFE</v>
      </c>
      <c r="P3" s="79" t="str">
        <f>UPPER(IFERROR(Table_ocorrencias[[#This Row],[bairro8]],""))</f>
        <v>ALTO JOSE BONIFACIO</v>
      </c>
      <c r="Q3" s="57" t="str">
        <f>IFERROR(IF(Table_ocorrencias[[#This Row],[rua9]] ="","",Table_ocorrencias[[#This Row],[rua9]]),"")</f>
        <v>RUA ALTO DA SAUDADE</v>
      </c>
      <c r="R3" s="57" t="str">
        <f>IFERROR(IF(Table_ocorrencias[[#This Row],[latitude6]] ="","",Table_ocorrencias[[#This Row],[latitude6]]),"")</f>
        <v/>
      </c>
      <c r="S3" s="57" t="str">
        <f>IFERROR(IF(Table_ocorrencias[[#This Row],[longitude7]] ="","",Table_ocorrencias[[#This Row],[longitude7]]),"")</f>
        <v/>
      </c>
      <c r="T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PAULO QUIRINO ALVES (NIC 110910)</v>
      </c>
      <c r="U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" s="79" t="str">
        <f>UPPER(IFERROR(Table_ocorrencias[[#This Row],[descricao]],""))</f>
        <v>PAF MASC EXT_x000D_
PM 987992749</v>
      </c>
      <c r="W3" s="59">
        <f>IFERROR(IF(Table_ocorrencias[[#This Row],[data_ciencia]]="","",Table_ocorrencias[[#This Row],[data_ciencia]]),"")</f>
        <v>0.60555555555555551</v>
      </c>
      <c r="X3" s="59">
        <f>IFERROR(IF(Table_ocorrencias[[#This Row],[data_saida]]="","",Table_ocorrencias[[#This Row],[data_saida]]),"")</f>
        <v>0.625</v>
      </c>
      <c r="Y3" s="59">
        <f>IFERROR(IF(Table_ocorrencias[[#This Row],[data_chegada]]="","",Table_ocorrencias[[#This Row],[data_chegada]]),"")</f>
        <v>0.64236111111111116</v>
      </c>
      <c r="Z3" s="59">
        <f>IFERROR(IF(Table_ocorrencias[[#This Row],[data_conclusao]]="","",Table_ocorrencias[[#This Row],[data_conclusao]]),"")</f>
        <v>0.67361111111111116</v>
      </c>
      <c r="AA3" s="60">
        <v>1412</v>
      </c>
      <c r="AB3" s="60">
        <v>590</v>
      </c>
      <c r="AC3" s="60">
        <v>5</v>
      </c>
      <c r="AD3" s="60">
        <v>2962136</v>
      </c>
      <c r="AE3" s="60">
        <v>3870430</v>
      </c>
      <c r="AF3" s="60">
        <v>2724561</v>
      </c>
      <c r="AG3" s="60">
        <v>18072</v>
      </c>
      <c r="AH3" s="58">
        <v>44014</v>
      </c>
      <c r="AI3" s="60" t="s">
        <v>312</v>
      </c>
      <c r="AJ3" s="60" t="s">
        <v>167</v>
      </c>
      <c r="AK3" s="60" t="s">
        <v>168</v>
      </c>
      <c r="AL3" s="60" t="s">
        <v>278</v>
      </c>
      <c r="AM3" s="61">
        <v>0.60555555555555551</v>
      </c>
      <c r="AN3" s="62">
        <v>0.625</v>
      </c>
      <c r="AO3" s="62">
        <v>0.64236111111111116</v>
      </c>
      <c r="AP3" s="62">
        <v>0.67361111111111116</v>
      </c>
      <c r="AQ3" s="60"/>
      <c r="AR3" s="60"/>
      <c r="AS3" s="60">
        <v>14</v>
      </c>
      <c r="AT3" s="60" t="s">
        <v>313</v>
      </c>
      <c r="AU3" s="60" t="s">
        <v>314</v>
      </c>
      <c r="AV3" s="60" t="s">
        <v>315</v>
      </c>
      <c r="AW3" s="63" t="s">
        <v>276</v>
      </c>
      <c r="AX3" s="60" t="s">
        <v>316</v>
      </c>
      <c r="AY3" s="60" t="s">
        <v>317</v>
      </c>
      <c r="AZ3" s="60" t="b">
        <v>1</v>
      </c>
      <c r="BA3" s="60" t="s">
        <v>273</v>
      </c>
      <c r="BB3" s="60" t="b">
        <v>0</v>
      </c>
      <c r="BC3" s="60"/>
      <c r="BD3" s="60"/>
    </row>
    <row r="4" spans="1:56" ht="17.25" customHeight="1" x14ac:dyDescent="0.25">
      <c r="A4" s="53">
        <f t="shared" si="0"/>
        <v>0</v>
      </c>
      <c r="B4" s="57" t="str">
        <f>IFERROR(TEXT(Table_ocorrencias[[#This Row],[caso_n]],"0000")&amp;Table_ocorrencias[[#This Row],[ponto]]&amp;"/"&amp;YEAR(Table_ocorrencias[[#This Row],[DATA PLANTÃO]]),"")</f>
        <v>0591.9/2020</v>
      </c>
      <c r="C4" s="57" t="str">
        <f>IFERROR(IF(Table_ocorrencias[[#This Row],[GDL]] = "","", Table_ocorrencias[[#This Row],[GDL]]&amp;"/"&amp;YEAR(Table_ocorrencias[[#This Row],[data_plantao]])),"")</f>
        <v>18206/2020</v>
      </c>
      <c r="D4" s="57" t="str">
        <f>IF(Table_ocorrencias[[#This Row],[fotos_gdl]] = TRUE,"ENVIADAS","PENDENTE")</f>
        <v>PENDENTE</v>
      </c>
      <c r="E4" s="58">
        <f>IFERROR(Table_ocorrencias[[#This Row],[data_plantao]],"")</f>
        <v>44015</v>
      </c>
      <c r="F4" s="57" t="str">
        <f>IFERROR(Table_ocorrencias[[#This Row],[CIODS3]],"")</f>
        <v>D680676</v>
      </c>
      <c r="G4" s="57" t="str">
        <f>IFERROR(Table_ocorrencias[[#This Row],[natureza4]],"")</f>
        <v>Homicídio</v>
      </c>
      <c r="H4" s="57" t="str">
        <f>IFERROR(Table_ocorrencias[[#This Row],[tipo_local]],"")</f>
        <v>Externo</v>
      </c>
      <c r="I4" s="57" t="str">
        <f>IFERROR(IF(Table_ocorrencias[[#This Row],[instrumento10]] = 0,"",Table_ocorrencias[[#This Row],[instrumento10]]),"")</f>
        <v>PÉRFURO-CONTUNDENTE</v>
      </c>
      <c r="J4" s="79" t="str">
        <f>IFERROR(VLOOKUP(Table_ocorrencias[[#This Row],[matricula_perito]],Table_peritos[],2,FALSE),"")</f>
        <v>LUCAS ARAÚJO DE ALMEIDA</v>
      </c>
      <c r="K4" s="57" t="str">
        <f>IFERROR(VLOOKUP(Table_ocorrencias[[#This Row],[matricula_auxiliar]],Table_auxiliares[],2,FALSE),"")</f>
        <v>THIAGO ANDRÉ</v>
      </c>
      <c r="L4" s="57" t="str">
        <f>IFERROR(VLOOKUP(Table_ocorrencias[[#This Row],[matricula_delegado]],Table_delegados[],2,FALSE),"")</f>
        <v>JOAO BAPTISTA DE BRITTO ALVES FILHO</v>
      </c>
      <c r="M4" s="57" t="str">
        <f>IFERROR(Table_ocorrencias[[#This Row],[viatura5]],"")</f>
        <v>UP004</v>
      </c>
      <c r="N4" s="57" t="str">
        <f>IFERROR(IF(Table_ocorrencias[[#This Row],[DPH2]] ="","",Table_ocorrencias[[#This Row],[DPH2]]&amp;"º DPH"),"")</f>
        <v>3º DPH</v>
      </c>
      <c r="O4" s="57" t="str">
        <f>UPPER(IFERROR(VLOOKUP(Table_ocorrencias[[#This Row],[municipio]],Table_municipios[],2,FALSE),""))</f>
        <v>RECIFE</v>
      </c>
      <c r="P4" s="79" t="str">
        <f>UPPER(IFERROR(Table_ocorrencias[[#This Row],[bairro8]],""))</f>
        <v>IMBIRIBEIRA</v>
      </c>
      <c r="Q4" s="57" t="str">
        <f>IFERROR(IF(Table_ocorrencias[[#This Row],[rua9]] ="","",Table_ocorrencias[[#This Row],[rua9]]),"")</f>
        <v>RUA LUXEMBURGO, 42</v>
      </c>
      <c r="R4" s="57" t="str">
        <f>IFERROR(IF(Table_ocorrencias[[#This Row],[latitude6]] ="","",Table_ocorrencias[[#This Row],[latitude6]]),"")</f>
        <v/>
      </c>
      <c r="S4" s="57" t="str">
        <f>IFERROR(IF(Table_ocorrencias[[#This Row],[longitude7]] ="","",Table_ocorrencias[[#This Row],[longitude7]]),"")</f>
        <v/>
      </c>
      <c r="T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MARCELO JOSÉ DE LIMA (NIC 110908)</v>
      </c>
      <c r="U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" s="79" t="str">
        <f>UPPER(IFERROR(Table_ocorrencias[[#This Row],[descricao]],""))</f>
        <v/>
      </c>
      <c r="W4" s="59">
        <f>IFERROR(IF(Table_ocorrencias[[#This Row],[data_ciencia]]="","",Table_ocorrencias[[#This Row],[data_ciencia]]),"")</f>
        <v>0.91319444444444442</v>
      </c>
      <c r="X4" s="59">
        <f>IFERROR(IF(Table_ocorrencias[[#This Row],[data_saida]]="","",Table_ocorrencias[[#This Row],[data_saida]]),"")</f>
        <v>0.93055555555555558</v>
      </c>
      <c r="Y4" s="59">
        <f>IFERROR(IF(Table_ocorrencias[[#This Row],[data_chegada]]="","",Table_ocorrencias[[#This Row],[data_chegada]]),"")</f>
        <v>0.94097222222222221</v>
      </c>
      <c r="Z4" s="59">
        <f>IFERROR(IF(Table_ocorrencias[[#This Row],[data_conclusao]]="","",Table_ocorrencias[[#This Row],[data_conclusao]]),"")</f>
        <v>0.96875</v>
      </c>
      <c r="AA4" s="60">
        <v>1416</v>
      </c>
      <c r="AB4" s="60">
        <v>591</v>
      </c>
      <c r="AC4" s="60">
        <v>3</v>
      </c>
      <c r="AD4" s="60">
        <v>3870006</v>
      </c>
      <c r="AE4" s="60">
        <v>3870464</v>
      </c>
      <c r="AF4" s="60">
        <v>2139065</v>
      </c>
      <c r="AG4" s="60">
        <v>18206</v>
      </c>
      <c r="AH4" s="58">
        <v>44015</v>
      </c>
      <c r="AI4" s="60" t="s">
        <v>351</v>
      </c>
      <c r="AJ4" s="60" t="s">
        <v>167</v>
      </c>
      <c r="AK4" s="60" t="s">
        <v>168</v>
      </c>
      <c r="AL4" s="60" t="s">
        <v>255</v>
      </c>
      <c r="AM4" s="61">
        <v>0.91319444444444442</v>
      </c>
      <c r="AN4" s="62">
        <v>0.93055555555555558</v>
      </c>
      <c r="AO4" s="62">
        <v>0.94097222222222221</v>
      </c>
      <c r="AP4" s="62">
        <v>0.96875</v>
      </c>
      <c r="AQ4" s="60"/>
      <c r="AR4" s="60"/>
      <c r="AS4" s="60">
        <v>14</v>
      </c>
      <c r="AT4" s="60" t="s">
        <v>345</v>
      </c>
      <c r="AU4" s="60" t="s">
        <v>352</v>
      </c>
      <c r="AV4" s="60" t="s">
        <v>283</v>
      </c>
      <c r="AW4" s="63" t="s">
        <v>276</v>
      </c>
      <c r="AX4" s="60" t="s">
        <v>353</v>
      </c>
      <c r="AY4" s="60" t="s">
        <v>283</v>
      </c>
      <c r="AZ4" s="60" t="b">
        <v>0</v>
      </c>
      <c r="BA4" s="60" t="s">
        <v>273</v>
      </c>
      <c r="BB4" s="60" t="b">
        <v>0</v>
      </c>
      <c r="BC4" s="60"/>
      <c r="BD4" s="60"/>
    </row>
    <row r="5" spans="1:56" ht="17.25" customHeight="1" x14ac:dyDescent="0.25">
      <c r="A5" s="53">
        <f t="shared" si="0"/>
        <v>0</v>
      </c>
      <c r="B5" s="57" t="str">
        <f>IFERROR(TEXT(Table_ocorrencias[[#This Row],[caso_n]],"0000")&amp;Table_ocorrencias[[#This Row],[ponto]]&amp;"/"&amp;YEAR(Table_ocorrencias[[#This Row],[DATA PLANTÃO]]),"")</f>
        <v>0592.9/2020</v>
      </c>
      <c r="C5" s="57" t="str">
        <f>IFERROR(IF(Table_ocorrencias[[#This Row],[GDL]] = "","", Table_ocorrencias[[#This Row],[GDL]]&amp;"/"&amp;YEAR(Table_ocorrencias[[#This Row],[data_plantao]])),"")</f>
        <v>18224/2020</v>
      </c>
      <c r="D5" s="57" t="str">
        <f>IF(Table_ocorrencias[[#This Row],[fotos_gdl]] = TRUE,"ENVIADAS","PENDENTE")</f>
        <v>ENVIADAS</v>
      </c>
      <c r="E5" s="58">
        <f>IFERROR(Table_ocorrencias[[#This Row],[data_plantao]],"")</f>
        <v>44016</v>
      </c>
      <c r="F5" s="57" t="str">
        <f>IFERROR(Table_ocorrencias[[#This Row],[CIODS3]],"")</f>
        <v>D680703</v>
      </c>
      <c r="G5" s="57" t="str">
        <f>IFERROR(Table_ocorrencias[[#This Row],[natureza4]],"")</f>
        <v>Homicídio</v>
      </c>
      <c r="H5" s="57" t="str">
        <f>IFERROR(Table_ocorrencias[[#This Row],[tipo_local]],"")</f>
        <v>Externo</v>
      </c>
      <c r="I5" s="57" t="str">
        <f>IFERROR(IF(Table_ocorrencias[[#This Row],[instrumento10]] = 0,"",Table_ocorrencias[[#This Row],[instrumento10]]),"")</f>
        <v>PÉRFURO-CONTUNDENTE</v>
      </c>
      <c r="J5" s="79" t="str">
        <f>IFERROR(VLOOKUP(Table_ocorrencias[[#This Row],[matricula_perito]],Table_peritos[],2,FALSE),"")</f>
        <v>LUCAS ARAÚJO DE ALMEIDA</v>
      </c>
      <c r="K5" s="57" t="str">
        <f>IFERROR(VLOOKUP(Table_ocorrencias[[#This Row],[matricula_auxiliar]],Table_auxiliares[],2,FALSE),"")</f>
        <v>THAYSE BATISTA</v>
      </c>
      <c r="L5" s="57" t="str">
        <f>IFERROR(VLOOKUP(Table_ocorrencias[[#This Row],[matricula_delegado]],Table_delegados[],2,FALSE),"")</f>
        <v>PAULO GUSTAVO COELHO DIAS</v>
      </c>
      <c r="M5" s="57" t="str">
        <f>IFERROR(Table_ocorrencias[[#This Row],[viatura5]],"")</f>
        <v>UP004</v>
      </c>
      <c r="N5" s="57" t="str">
        <f>IFERROR(IF(Table_ocorrencias[[#This Row],[DPH2]] ="","",Table_ocorrencias[[#This Row],[DPH2]]&amp;"º DPH"),"")</f>
        <v>4º DPH</v>
      </c>
      <c r="O5" s="57" t="str">
        <f>UPPER(IFERROR(VLOOKUP(Table_ocorrencias[[#This Row],[municipio]],Table_municipios[],2,FALSE),""))</f>
        <v>RECIFE</v>
      </c>
      <c r="P5" s="79" t="str">
        <f>UPPER(IFERROR(Table_ocorrencias[[#This Row],[bairro8]],""))</f>
        <v>VÁRZEA</v>
      </c>
      <c r="Q5" s="57" t="str">
        <f>IFERROR(IF(Table_ocorrencias[[#This Row],[rua9]] ="","",Table_ocorrencias[[#This Row],[rua9]]),"")</f>
        <v>RUA EMÉRITO MACIEL</v>
      </c>
      <c r="R5" s="57" t="str">
        <f>IFERROR(IF(Table_ocorrencias[[#This Row],[latitude6]] ="","",Table_ocorrencias[[#This Row],[latitude6]]),"")</f>
        <v/>
      </c>
      <c r="S5" s="57" t="str">
        <f>IFERROR(IF(Table_ocorrencias[[#This Row],[longitude7]] ="","",Table_ocorrencias[[#This Row],[longitude7]]),"")</f>
        <v/>
      </c>
      <c r="T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110914)</v>
      </c>
      <c r="U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5" s="79" t="str">
        <f>UPPER(IFERROR(Table_ocorrencias[[#This Row],[descricao]],""))</f>
        <v>PAF - MOTORISTA DE UBER - VÍTIMA NO INTERIOR DO VEÍCULO</v>
      </c>
      <c r="W5" s="59">
        <f>IFERROR(IF(Table_ocorrencias[[#This Row],[data_ciencia]]="","",Table_ocorrencias[[#This Row],[data_ciencia]]),"")</f>
        <v>0.2638888888888889</v>
      </c>
      <c r="X5" s="59">
        <f>IFERROR(IF(Table_ocorrencias[[#This Row],[data_saida]]="","",Table_ocorrencias[[#This Row],[data_saida]]),"")</f>
        <v>0.29166666666666669</v>
      </c>
      <c r="Y5" s="59">
        <f>IFERROR(IF(Table_ocorrencias[[#This Row],[data_chegada]]="","",Table_ocorrencias[[#This Row],[data_chegada]]),"")</f>
        <v>0.30208333333333331</v>
      </c>
      <c r="Z5" s="59">
        <f>IFERROR(IF(Table_ocorrencias[[#This Row],[data_conclusao]]="","",Table_ocorrencias[[#This Row],[data_conclusao]]),"")</f>
        <v>0.38541666666666669</v>
      </c>
      <c r="AA5" s="60">
        <v>1417</v>
      </c>
      <c r="AB5" s="60">
        <v>592</v>
      </c>
      <c r="AC5" s="60">
        <v>4</v>
      </c>
      <c r="AD5" s="60">
        <v>3870006</v>
      </c>
      <c r="AE5" s="60">
        <v>3870430</v>
      </c>
      <c r="AF5" s="60">
        <v>2725371</v>
      </c>
      <c r="AG5" s="60">
        <v>18224</v>
      </c>
      <c r="AH5" s="58">
        <v>44016</v>
      </c>
      <c r="AI5" s="60" t="s">
        <v>354</v>
      </c>
      <c r="AJ5" s="60" t="s">
        <v>167</v>
      </c>
      <c r="AK5" s="60" t="s">
        <v>168</v>
      </c>
      <c r="AL5" s="60" t="s">
        <v>255</v>
      </c>
      <c r="AM5" s="61">
        <v>0.2638888888888889</v>
      </c>
      <c r="AN5" s="62">
        <v>0.29166666666666669</v>
      </c>
      <c r="AO5" s="62">
        <v>0.30208333333333331</v>
      </c>
      <c r="AP5" s="62">
        <v>0.38541666666666669</v>
      </c>
      <c r="AQ5" s="60"/>
      <c r="AR5" s="60"/>
      <c r="AS5" s="60">
        <v>14</v>
      </c>
      <c r="AT5" s="60" t="s">
        <v>355</v>
      </c>
      <c r="AU5" s="60" t="s">
        <v>369</v>
      </c>
      <c r="AV5" s="60" t="s">
        <v>283</v>
      </c>
      <c r="AW5" s="63" t="s">
        <v>276</v>
      </c>
      <c r="AX5" s="60" t="s">
        <v>356</v>
      </c>
      <c r="AY5" s="60" t="s">
        <v>357</v>
      </c>
      <c r="AZ5" s="60" t="b">
        <v>1</v>
      </c>
      <c r="BA5" s="60" t="s">
        <v>273</v>
      </c>
      <c r="BB5" s="60" t="b">
        <v>0</v>
      </c>
      <c r="BC5" s="60"/>
      <c r="BD5" s="60"/>
    </row>
    <row r="6" spans="1:56" ht="17.25" customHeight="1" x14ac:dyDescent="0.25">
      <c r="A6" s="55">
        <f t="shared" si="0"/>
        <v>0</v>
      </c>
      <c r="B6" s="64" t="str">
        <f>IFERROR(TEXT(Table_ocorrencias[[#This Row],[caso_n]],"0000")&amp;Table_ocorrencias[[#This Row],[ponto]]&amp;"/"&amp;YEAR(Table_ocorrencias[[#This Row],[DATA PLANTÃO]]),"")</f>
        <v>0594.9/2020</v>
      </c>
      <c r="C6" s="64" t="str">
        <f>IFERROR(IF(Table_ocorrencias[[#This Row],[GDL]] = "","", Table_ocorrencias[[#This Row],[GDL]]&amp;"/"&amp;YEAR(Table_ocorrencias[[#This Row],[data_plantao]])),"")</f>
        <v>18229/2020</v>
      </c>
      <c r="D6" s="64" t="str">
        <f>IF(Table_ocorrencias[[#This Row],[fotos_gdl]] = TRUE,"ENVIADAS","PENDENTE")</f>
        <v>ENVIADAS</v>
      </c>
      <c r="E6" s="65">
        <f>IFERROR(Table_ocorrencias[[#This Row],[data_plantao]],"")</f>
        <v>44016</v>
      </c>
      <c r="F6" s="64" t="str">
        <f>IFERROR(Table_ocorrencias[[#This Row],[CIODS3]],"")</f>
        <v>D680716</v>
      </c>
      <c r="G6" s="64" t="str">
        <f>IFERROR(Table_ocorrencias[[#This Row],[natureza4]],"")</f>
        <v>Homicídio</v>
      </c>
      <c r="H6" s="64" t="str">
        <f>IFERROR(Table_ocorrencias[[#This Row],[tipo_local]],"")</f>
        <v>Externo</v>
      </c>
      <c r="I6" s="64" t="str">
        <f>IFERROR(IF(Table_ocorrencias[[#This Row],[instrumento10]] = 0,"",Table_ocorrencias[[#This Row],[instrumento10]]),"")</f>
        <v>PÉRFURO-CONTUNDENTE</v>
      </c>
      <c r="J6" s="80" t="str">
        <f>IFERROR(VLOOKUP(Table_ocorrencias[[#This Row],[matricula_perito]],Table_peritos[],2,FALSE),"")</f>
        <v>ADILSON CARDOSO DE OLIVEIRA</v>
      </c>
      <c r="K6" s="64" t="str">
        <f>IFERROR(VLOOKUP(Table_ocorrencias[[#This Row],[matricula_auxiliar]],Table_auxiliares[],2,FALSE),"")</f>
        <v>ANDREZA CRISTINA MAIA DOS SANTOS</v>
      </c>
      <c r="L6" s="64" t="str">
        <f>IFERROR(VLOOKUP(Table_ocorrencias[[#This Row],[matricula_delegado]],Table_delegados[],2,FALSE),"")</f>
        <v>ALAUMO LIMA</v>
      </c>
      <c r="M6" s="64" t="str">
        <f>IFERROR(Table_ocorrencias[[#This Row],[viatura5]],"")</f>
        <v>UP004</v>
      </c>
      <c r="N6" s="64" t="str">
        <f>IFERROR(IF(Table_ocorrencias[[#This Row],[DPH2]] ="","",Table_ocorrencias[[#This Row],[DPH2]]&amp;"º DPH"),"")</f>
        <v>7º DPH</v>
      </c>
      <c r="O6" s="64" t="str">
        <f>UPPER(IFERROR(VLOOKUP(Table_ocorrencias[[#This Row],[municipio]],Table_municipios[],2,FALSE),""))</f>
        <v>PAULISTA</v>
      </c>
      <c r="P6" s="80" t="str">
        <f>UPPER(IFERROR(Table_ocorrencias[[#This Row],[bairro8]],""))</f>
        <v>PAU AMARELO</v>
      </c>
      <c r="Q6" s="64" t="str">
        <f>IFERROR(IF(Table_ocorrencias[[#This Row],[rua9]] ="","",Table_ocorrencias[[#This Row],[rua9]]),"")</f>
        <v>AV DR JOSE CLAUDIO GUEIROS LEITE</v>
      </c>
      <c r="R6" s="64" t="str">
        <f>IFERROR(IF(Table_ocorrencias[[#This Row],[latitude6]] ="","",Table_ocorrencias[[#This Row],[latitude6]]),"")</f>
        <v/>
      </c>
      <c r="S6" s="64" t="str">
        <f>IFERROR(IF(Table_ocorrencias[[#This Row],[longitude7]] ="","",Table_ocorrencias[[#This Row],[longitude7]]),"")</f>
        <v/>
      </c>
      <c r="T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OLIVEIRA GALINDO (NIC 110906)</v>
      </c>
      <c r="U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" s="80" t="str">
        <f>UPPER(IFERROR(Table_ocorrencias[[#This Row],[descricao]],""))</f>
        <v>CORPO VITIMA DE PAF ENCONTRADO DENTRO DE VEICULO</v>
      </c>
      <c r="W6" s="66">
        <f>IFERROR(IF(Table_ocorrencias[[#This Row],[data_ciencia]]="","",Table_ocorrencias[[#This Row],[data_ciencia]]),"")</f>
        <v>0.49722222222222223</v>
      </c>
      <c r="X6" s="66" t="str">
        <f>IFERROR(IF(Table_ocorrencias[[#This Row],[data_saida]]="","",Table_ocorrencias[[#This Row],[data_saida]]),"")</f>
        <v/>
      </c>
      <c r="Y6" s="66" t="str">
        <f>IFERROR(IF(Table_ocorrencias[[#This Row],[data_chegada]]="","",Table_ocorrencias[[#This Row],[data_chegada]]),"")</f>
        <v/>
      </c>
      <c r="Z6" s="66" t="str">
        <f>IFERROR(IF(Table_ocorrencias[[#This Row],[data_conclusao]]="","",Table_ocorrencias[[#This Row],[data_conclusao]]),"")</f>
        <v/>
      </c>
      <c r="AA6" s="67">
        <v>1419</v>
      </c>
      <c r="AB6" s="67">
        <v>594</v>
      </c>
      <c r="AC6" s="67">
        <v>7</v>
      </c>
      <c r="AD6" s="67">
        <v>1925024</v>
      </c>
      <c r="AE6" s="67">
        <v>3876098</v>
      </c>
      <c r="AF6" s="67">
        <v>3910180</v>
      </c>
      <c r="AG6" s="67">
        <v>18229</v>
      </c>
      <c r="AH6" s="65">
        <v>44016</v>
      </c>
      <c r="AI6" s="67" t="s">
        <v>376</v>
      </c>
      <c r="AJ6" s="67" t="s">
        <v>167</v>
      </c>
      <c r="AK6" s="67" t="s">
        <v>168</v>
      </c>
      <c r="AL6" s="67" t="s">
        <v>255</v>
      </c>
      <c r="AM6" s="68">
        <v>0.49722222222222223</v>
      </c>
      <c r="AN6" s="69"/>
      <c r="AO6" s="69"/>
      <c r="AP6" s="69"/>
      <c r="AQ6" s="67"/>
      <c r="AR6" s="67"/>
      <c r="AS6" s="67">
        <v>13</v>
      </c>
      <c r="AT6" s="67" t="s">
        <v>377</v>
      </c>
      <c r="AU6" s="67" t="s">
        <v>378</v>
      </c>
      <c r="AV6" s="67" t="s">
        <v>379</v>
      </c>
      <c r="AW6" s="70" t="s">
        <v>276</v>
      </c>
      <c r="AX6" s="67" t="s">
        <v>380</v>
      </c>
      <c r="AY6" s="67" t="s">
        <v>381</v>
      </c>
      <c r="AZ6" s="67" t="b">
        <v>1</v>
      </c>
      <c r="BA6" s="67" t="s">
        <v>273</v>
      </c>
      <c r="BB6" s="67" t="b">
        <v>0</v>
      </c>
      <c r="BC6" s="67"/>
      <c r="BD6" s="67"/>
    </row>
    <row r="7" spans="1:56" ht="17.25" customHeight="1" x14ac:dyDescent="0.25">
      <c r="A7" s="53">
        <f t="shared" si="0"/>
        <v>0</v>
      </c>
      <c r="B7" s="57" t="str">
        <f>IFERROR(TEXT(Table_ocorrencias[[#This Row],[caso_n]],"0000")&amp;Table_ocorrencias[[#This Row],[ponto]]&amp;"/"&amp;YEAR(Table_ocorrencias[[#This Row],[DATA PLANTÃO]]),"")</f>
        <v>0595.9/2020</v>
      </c>
      <c r="C7" s="57" t="str">
        <f>IFERROR(IF(Table_ocorrencias[[#This Row],[GDL]] = "","", Table_ocorrencias[[#This Row],[GDL]]&amp;"/"&amp;YEAR(Table_ocorrencias[[#This Row],[data_plantao]])),"")</f>
        <v>23369/2020</v>
      </c>
      <c r="D7" s="57" t="str">
        <f>IF(Table_ocorrencias[[#This Row],[fotos_gdl]] = TRUE,"ENVIADAS","PENDENTE")</f>
        <v>PENDENTE</v>
      </c>
      <c r="E7" s="58">
        <f>IFERROR(Table_ocorrencias[[#This Row],[data_plantao]],"")</f>
        <v>44016</v>
      </c>
      <c r="F7" s="57" t="str">
        <f>IFERROR(Table_ocorrencias[[#This Row],[CIODS3]],"")</f>
        <v>D680775</v>
      </c>
      <c r="G7" s="57" t="str">
        <f>IFERROR(Table_ocorrencias[[#This Row],[natureza4]],"")</f>
        <v>Homicídio</v>
      </c>
      <c r="H7" s="57" t="str">
        <f>IFERROR(Table_ocorrencias[[#This Row],[tipo_local]],"")</f>
        <v>Externo</v>
      </c>
      <c r="I7" s="57" t="str">
        <f>IFERROR(IF(Table_ocorrencias[[#This Row],[instrumento10]] = 0,"",Table_ocorrencias[[#This Row],[instrumento10]]),"")</f>
        <v>PÉRFURO-CONTUNDENTE</v>
      </c>
      <c r="J7" s="57" t="str">
        <f>IFERROR(VLOOKUP(Table_ocorrencias[[#This Row],[matricula_perito]],Table_peritos[],2,FALSE),"")</f>
        <v>LUCAS ARAÚJO DE ALMEIDA</v>
      </c>
      <c r="K7" s="57" t="str">
        <f>IFERROR(VLOOKUP(Table_ocorrencias[[#This Row],[matricula_auxiliar]],Table_auxiliares[],2,FALSE),"")</f>
        <v>FELIPE FRAGOSO MARINHO DE LIMA</v>
      </c>
      <c r="L7" s="57" t="str">
        <f>IFERROR(VLOOKUP(Table_ocorrencias[[#This Row],[matricula_delegado]],Table_delegados[],2,FALSE),"")</f>
        <v>EURICELIA BATISTA NOGUEIRA</v>
      </c>
      <c r="M7" s="57" t="str">
        <f>IFERROR(Table_ocorrencias[[#This Row],[viatura5]],"")</f>
        <v>UP004</v>
      </c>
      <c r="N7" s="57" t="str">
        <f>IFERROR(IF(Table_ocorrencias[[#This Row],[DPH2]] ="","",Table_ocorrencias[[#This Row],[DPH2]]&amp;"º DPH"),"")</f>
        <v>5º DPH</v>
      </c>
      <c r="O7" s="57" t="str">
        <f>UPPER(IFERROR(VLOOKUP(Table_ocorrencias[[#This Row],[municipio]],Table_municipios[],2,FALSE),""))</f>
        <v>RECIFE</v>
      </c>
      <c r="P7" s="57" t="str">
        <f>UPPER(IFERROR(Table_ocorrencias[[#This Row],[bairro8]],""))</f>
        <v>DOIS UNIDOS</v>
      </c>
      <c r="Q7" s="57" t="str">
        <f>IFERROR(IF(Table_ocorrencias[[#This Row],[rua9]] ="","",Table_ocorrencias[[#This Row],[rua9]]),"")</f>
        <v>FRANCISCO PAULO DOS SANTOS 85</v>
      </c>
      <c r="R7" s="57" t="str">
        <f>IFERROR(IF(Table_ocorrencias[[#This Row],[latitude6]] ="","",Table_ocorrencias[[#This Row],[latitude6]]),"")</f>
        <v/>
      </c>
      <c r="S7" s="57" t="str">
        <f>IFERROR(IF(Table_ocorrencias[[#This Row],[longitude7]] ="","",Table_ocorrencias[[#This Row],[longitude7]]),"")</f>
        <v/>
      </c>
      <c r="T7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WINDSON RAMOS PINA (NIC 110897)</v>
      </c>
      <c r="U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" s="57" t="str">
        <f>UPPER(IFERROR(Table_ocorrencias[[#This Row],[descricao]],""))</f>
        <v/>
      </c>
      <c r="W7" s="59">
        <f>IFERROR(IF(Table_ocorrencias[[#This Row],[data_ciencia]]="","",Table_ocorrencias[[#This Row],[data_ciencia]]),"")</f>
        <v>0.86875000000000002</v>
      </c>
      <c r="X7" s="59">
        <f>IFERROR(IF(Table_ocorrencias[[#This Row],[data_saida]]="","",Table_ocorrencias[[#This Row],[data_saida]]),"")</f>
        <v>0.89236111111111116</v>
      </c>
      <c r="Y7" s="59">
        <f>IFERROR(IF(Table_ocorrencias[[#This Row],[data_chegada]]="","",Table_ocorrencias[[#This Row],[data_chegada]]),"")</f>
        <v>0.90972222222222221</v>
      </c>
      <c r="Z7" s="59">
        <f>IFERROR(IF(Table_ocorrencias[[#This Row],[data_conclusao]]="","",Table_ocorrencias[[#This Row],[data_conclusao]]),"")</f>
        <v>0.94305555555555554</v>
      </c>
      <c r="AA7" s="60">
        <v>1420</v>
      </c>
      <c r="AB7" s="60">
        <v>595</v>
      </c>
      <c r="AC7" s="60">
        <v>5</v>
      </c>
      <c r="AD7" s="60">
        <v>3870006</v>
      </c>
      <c r="AE7" s="60">
        <v>3872629</v>
      </c>
      <c r="AF7" s="60">
        <v>2960494</v>
      </c>
      <c r="AG7" s="60">
        <v>23369</v>
      </c>
      <c r="AH7" s="58">
        <v>44016</v>
      </c>
      <c r="AI7" s="60" t="s">
        <v>387</v>
      </c>
      <c r="AJ7" s="60" t="s">
        <v>167</v>
      </c>
      <c r="AK7" s="60" t="s">
        <v>168</v>
      </c>
      <c r="AL7" s="60" t="s">
        <v>255</v>
      </c>
      <c r="AM7" s="61">
        <v>0.86875000000000002</v>
      </c>
      <c r="AN7" s="62">
        <v>0.89236111111111116</v>
      </c>
      <c r="AO7" s="62">
        <v>0.90972222222222221</v>
      </c>
      <c r="AP7" s="62">
        <v>0.94305555555555554</v>
      </c>
      <c r="AQ7" s="60"/>
      <c r="AR7" s="60"/>
      <c r="AS7" s="60">
        <v>14</v>
      </c>
      <c r="AT7" s="60" t="s">
        <v>388</v>
      </c>
      <c r="AU7" s="60" t="s">
        <v>389</v>
      </c>
      <c r="AV7" s="60" t="s">
        <v>283</v>
      </c>
      <c r="AW7" s="63" t="s">
        <v>276</v>
      </c>
      <c r="AX7" s="60" t="s">
        <v>390</v>
      </c>
      <c r="AY7" s="60" t="s">
        <v>283</v>
      </c>
      <c r="AZ7" s="60" t="b">
        <v>0</v>
      </c>
      <c r="BA7" s="60" t="s">
        <v>273</v>
      </c>
      <c r="BB7" s="60" t="b">
        <v>0</v>
      </c>
      <c r="BC7" s="60"/>
      <c r="BD7" s="60"/>
    </row>
    <row r="8" spans="1:56" ht="17.25" customHeight="1" x14ac:dyDescent="0.25">
      <c r="A8" s="55">
        <f t="shared" si="0"/>
        <v>0</v>
      </c>
      <c r="B8" s="64" t="str">
        <f>IFERROR(TEXT(Table_ocorrencias[[#This Row],[caso_n]],"0000")&amp;Table_ocorrencias[[#This Row],[ponto]]&amp;"/"&amp;YEAR(Table_ocorrencias[[#This Row],[DATA PLANTÃO]]),"")</f>
        <v>0596.9/2020</v>
      </c>
      <c r="C8" s="64" t="str">
        <f>IFERROR(IF(Table_ocorrencias[[#This Row],[GDL]] = "","", Table_ocorrencias[[#This Row],[GDL]]&amp;"/"&amp;YEAR(Table_ocorrencias[[#This Row],[data_plantao]])),"")</f>
        <v>18244/2020</v>
      </c>
      <c r="D8" s="64" t="str">
        <f>IF(Table_ocorrencias[[#This Row],[fotos_gdl]] = TRUE,"ENVIADAS","PENDENTE")</f>
        <v>ENVIADAS</v>
      </c>
      <c r="E8" s="65">
        <f>IFERROR(Table_ocorrencias[[#This Row],[data_plantao]],"")</f>
        <v>44017</v>
      </c>
      <c r="F8" s="64" t="str">
        <f>IFERROR(Table_ocorrencias[[#This Row],[CIODS3]],"")</f>
        <v>D680796</v>
      </c>
      <c r="G8" s="64" t="str">
        <f>IFERROR(Table_ocorrencias[[#This Row],[natureza4]],"")</f>
        <v>Homicídio</v>
      </c>
      <c r="H8" s="64" t="str">
        <f>IFERROR(Table_ocorrencias[[#This Row],[tipo_local]],"")</f>
        <v>Externo</v>
      </c>
      <c r="I8" s="64" t="str">
        <f>IFERROR(IF(Table_ocorrencias[[#This Row],[instrumento10]] = 0,"",Table_ocorrencias[[#This Row],[instrumento10]]),"")</f>
        <v>PÉRFURO-CONTUNDENTE</v>
      </c>
      <c r="J8" s="80" t="str">
        <f>IFERROR(VLOOKUP(Table_ocorrencias[[#This Row],[matricula_perito]],Table_peritos[],2,FALSE),"")</f>
        <v>DIEGO NUNES TELES DE MENDONÇA</v>
      </c>
      <c r="K8" s="64" t="str">
        <f>IFERROR(VLOOKUP(Table_ocorrencias[[#This Row],[matricula_auxiliar]],Table_auxiliares[],2,FALSE),"")</f>
        <v>THIAGO CHALEGRE</v>
      </c>
      <c r="L8" s="64" t="str">
        <f>IFERROR(VLOOKUP(Table_ocorrencias[[#This Row],[matricula_delegado]],Table_delegados[],2,FALSE),"")</f>
        <v>ADYR MARTENS DE ALMEIDA</v>
      </c>
      <c r="M8" s="64" t="str">
        <f>IFERROR(Table_ocorrencias[[#This Row],[viatura5]],"")</f>
        <v>UP004</v>
      </c>
      <c r="N8" s="64" t="str">
        <f>IFERROR(IF(Table_ocorrencias[[#This Row],[DPH2]] ="","",Table_ocorrencias[[#This Row],[DPH2]]&amp;"º DPH"),"")</f>
        <v>4º DPH</v>
      </c>
      <c r="O8" s="64" t="str">
        <f>UPPER(IFERROR(VLOOKUP(Table_ocorrencias[[#This Row],[municipio]],Table_municipios[],2,FALSE),""))</f>
        <v>RECIFE</v>
      </c>
      <c r="P8" s="80" t="str">
        <f>UPPER(IFERROR(Table_ocorrencias[[#This Row],[bairro8]],""))</f>
        <v>JARDIM SÃO PAULO</v>
      </c>
      <c r="Q8" s="64" t="str">
        <f>IFERROR(IF(Table_ocorrencias[[#This Row],[rua9]] ="","",Table_ocorrencias[[#This Row],[rua9]]),"")</f>
        <v>RUA 1</v>
      </c>
      <c r="R8" s="64" t="str">
        <f>IFERROR(IF(Table_ocorrencias[[#This Row],[latitude6]] ="","",Table_ocorrencias[[#This Row],[latitude6]]),"")</f>
        <v/>
      </c>
      <c r="S8" s="64" t="str">
        <f>IFERROR(IF(Table_ocorrencias[[#This Row],[longitude7]] ="","",Table_ocorrencias[[#This Row],[longitude7]]),"")</f>
        <v/>
      </c>
      <c r="T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IGOR MARCOS FERREIRA DE OLIVEIRA (NIC 110912)</v>
      </c>
      <c r="U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" s="80" t="str">
        <f>UPPER(IFERROR(Table_ocorrencias[[#This Row],[descricao]],""))</f>
        <v>PAF, MACULINO</v>
      </c>
      <c r="W8" s="66">
        <f>IFERROR(IF(Table_ocorrencias[[#This Row],[data_ciencia]]="","",Table_ocorrencias[[#This Row],[data_ciencia]]),"")</f>
        <v>6.25E-2</v>
      </c>
      <c r="X8" s="66">
        <f>IFERROR(IF(Table_ocorrencias[[#This Row],[data_saida]]="","",Table_ocorrencias[[#This Row],[data_saida]]),"")</f>
        <v>7.6388888888888895E-2</v>
      </c>
      <c r="Y8" s="66">
        <f>IFERROR(IF(Table_ocorrencias[[#This Row],[data_chegada]]="","",Table_ocorrencias[[#This Row],[data_chegada]]),"")</f>
        <v>9.0277777777777776E-2</v>
      </c>
      <c r="Z8" s="66">
        <f>IFERROR(IF(Table_ocorrencias[[#This Row],[data_conclusao]]="","",Table_ocorrencias[[#This Row],[data_conclusao]]),"")</f>
        <v>0.125</v>
      </c>
      <c r="AA8" s="67">
        <v>1421</v>
      </c>
      <c r="AB8" s="67">
        <v>596</v>
      </c>
      <c r="AC8" s="67">
        <v>4</v>
      </c>
      <c r="AD8" s="67">
        <v>3869148</v>
      </c>
      <c r="AE8" s="67">
        <v>3868877</v>
      </c>
      <c r="AF8" s="67">
        <v>2960397</v>
      </c>
      <c r="AG8" s="67">
        <v>18244</v>
      </c>
      <c r="AH8" s="65">
        <v>44017</v>
      </c>
      <c r="AI8" s="67" t="s">
        <v>403</v>
      </c>
      <c r="AJ8" s="67" t="s">
        <v>167</v>
      </c>
      <c r="AK8" s="67" t="s">
        <v>168</v>
      </c>
      <c r="AL8" s="67" t="s">
        <v>255</v>
      </c>
      <c r="AM8" s="68">
        <v>6.25E-2</v>
      </c>
      <c r="AN8" s="69">
        <v>7.6388888888888895E-2</v>
      </c>
      <c r="AO8" s="69">
        <v>9.0277777777777776E-2</v>
      </c>
      <c r="AP8" s="69">
        <v>0.125</v>
      </c>
      <c r="AQ8" s="67"/>
      <c r="AR8" s="67"/>
      <c r="AS8" s="67">
        <v>14</v>
      </c>
      <c r="AT8" s="67" t="s">
        <v>404</v>
      </c>
      <c r="AU8" s="67" t="s">
        <v>405</v>
      </c>
      <c r="AV8" s="67" t="s">
        <v>406</v>
      </c>
      <c r="AW8" s="70" t="s">
        <v>276</v>
      </c>
      <c r="AX8" s="67" t="s">
        <v>407</v>
      </c>
      <c r="AY8" s="67" t="s">
        <v>408</v>
      </c>
      <c r="AZ8" s="67" t="b">
        <v>1</v>
      </c>
      <c r="BA8" s="67" t="s">
        <v>273</v>
      </c>
      <c r="BB8" s="67" t="b">
        <v>0</v>
      </c>
      <c r="BC8" s="67"/>
      <c r="BD8" s="67"/>
    </row>
    <row r="9" spans="1:56" ht="17.25" customHeight="1" x14ac:dyDescent="0.25">
      <c r="A9" s="53">
        <f t="shared" ref="A9" si="1">COUNTBLANK(B9:Q9)</f>
        <v>0</v>
      </c>
      <c r="B9" s="57" t="str">
        <f>IFERROR(TEXT(Table_ocorrencias[[#This Row],[caso_n]],"0000")&amp;Table_ocorrencias[[#This Row],[ponto]]&amp;"/"&amp;YEAR(Table_ocorrencias[[#This Row],[DATA PLANTÃO]]),"")</f>
        <v>0590.9/2020</v>
      </c>
      <c r="C9" s="57" t="s">
        <v>13190</v>
      </c>
      <c r="D9" s="57" t="str">
        <f>IF(Table_ocorrencias[[#This Row],[fotos_gdl]] = TRUE,"ENVIADAS","PENDENTE")</f>
        <v>ENVIADAS</v>
      </c>
      <c r="E9" s="58">
        <f>IFERROR(Table_ocorrencias[[#This Row],[data_plantao]],"")</f>
        <v>44014</v>
      </c>
      <c r="F9" s="57" t="str">
        <f>IFERROR(Table_ocorrencias[[#This Row],[CIODS3]],"")</f>
        <v>D680542</v>
      </c>
      <c r="G9" s="57" t="str">
        <f>IFERROR(Table_ocorrencias[[#This Row],[natureza4]],"")</f>
        <v>Homicídio</v>
      </c>
      <c r="H9" s="57" t="str">
        <f>IFERROR(Table_ocorrencias[[#This Row],[tipo_local]],"")</f>
        <v>Externo</v>
      </c>
      <c r="I9" s="57" t="str">
        <f>IFERROR(IF(Table_ocorrencias[[#This Row],[instrumento10]] = 0,"",Table_ocorrencias[[#This Row],[instrumento10]]),"")</f>
        <v>PÉRFURO-CONTUNDENTE</v>
      </c>
      <c r="J9" s="79" t="str">
        <f>IFERROR(VLOOKUP(Table_ocorrencias[[#This Row],[matricula_perito]],Table_peritos[],2,FALSE),"")</f>
        <v>TADEU MORAIS CRUZ</v>
      </c>
      <c r="K9" s="57" t="str">
        <f>IFERROR(VLOOKUP(Table_ocorrencias[[#This Row],[matricula_auxiliar]],Table_auxiliares[],2,FALSE),"")</f>
        <v>THAYSE BATISTA</v>
      </c>
      <c r="L9" s="57" t="str">
        <f>IFERROR(VLOOKUP(Table_ocorrencias[[#This Row],[matricula_delegado]],Table_delegados[],2,FALSE),"")</f>
        <v>DIEGO CAVALCANTI DE A ACIOLI LINS</v>
      </c>
      <c r="M9" s="57" t="str">
        <f>IFERROR(Table_ocorrencias[[#This Row],[viatura5]],"")</f>
        <v>UP002</v>
      </c>
      <c r="N9" s="57" t="str">
        <f>IFERROR(IF(Table_ocorrencias[[#This Row],[DPH2]] ="","",Table_ocorrencias[[#This Row],[DPH2]]&amp;"º DPH"),"")</f>
        <v>5º DPH</v>
      </c>
      <c r="O9" s="57" t="str">
        <f>UPPER(IFERROR(VLOOKUP(Table_ocorrencias[[#This Row],[municipio]],Table_municipios[],2,FALSE),""))</f>
        <v>RECIFE</v>
      </c>
      <c r="P9" s="79" t="str">
        <f>UPPER(IFERROR(Table_ocorrencias[[#This Row],[bairro8]],""))</f>
        <v>ALTO JOSE BONIFACIO</v>
      </c>
      <c r="Q9" s="57" t="str">
        <f>IFERROR(IF(Table_ocorrencias[[#This Row],[rua9]] ="","",Table_ocorrencias[[#This Row],[rua9]]),"")</f>
        <v>RUA ALTO DA SAUDADE</v>
      </c>
      <c r="R9" s="57" t="str">
        <f>IFERROR(IF(Table_ocorrencias[[#This Row],[latitude6]] ="","",Table_ocorrencias[[#This Row],[latitude6]]),"")</f>
        <v/>
      </c>
      <c r="S9" s="57" t="str">
        <f>IFERROR(IF(Table_ocorrencias[[#This Row],[longitude7]] ="","",Table_ocorrencias[[#This Row],[longitude7]]),"")</f>
        <v/>
      </c>
      <c r="T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PAULO QUIRINO ALVES (NIC 110910)</v>
      </c>
      <c r="U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9" s="79" t="str">
        <f>UPPER(IFERROR(Table_ocorrencias[[#This Row],[descricao]],""))</f>
        <v>PAF MASC EXT_x000D_
PM 987992749</v>
      </c>
      <c r="W9" s="59">
        <f>IFERROR(IF(Table_ocorrencias[[#This Row],[data_ciencia]]="","",Table_ocorrencias[[#This Row],[data_ciencia]]),"")</f>
        <v>0.60555555555555551</v>
      </c>
      <c r="X9" s="59">
        <f>IFERROR(IF(Table_ocorrencias[[#This Row],[data_saida]]="","",Table_ocorrencias[[#This Row],[data_saida]]),"")</f>
        <v>0.625</v>
      </c>
      <c r="Y9" s="59">
        <f>IFERROR(IF(Table_ocorrencias[[#This Row],[data_chegada]]="","",Table_ocorrencias[[#This Row],[data_chegada]]),"")</f>
        <v>0.64236111111111116</v>
      </c>
      <c r="Z9" s="59">
        <f>IFERROR(IF(Table_ocorrencias[[#This Row],[data_conclusao]]="","",Table_ocorrencias[[#This Row],[data_conclusao]]),"")</f>
        <v>0.67361111111111116</v>
      </c>
      <c r="AA9" s="60">
        <v>1412</v>
      </c>
      <c r="AB9" s="60">
        <v>590</v>
      </c>
      <c r="AC9" s="60">
        <v>5</v>
      </c>
      <c r="AD9" s="60">
        <v>2962136</v>
      </c>
      <c r="AE9" s="60">
        <v>3870430</v>
      </c>
      <c r="AF9" s="60">
        <v>2724561</v>
      </c>
      <c r="AG9" s="60">
        <v>18072</v>
      </c>
      <c r="AH9" s="58">
        <v>44014</v>
      </c>
      <c r="AI9" s="60" t="s">
        <v>312</v>
      </c>
      <c r="AJ9" s="60" t="s">
        <v>167</v>
      </c>
      <c r="AK9" s="60" t="s">
        <v>168</v>
      </c>
      <c r="AL9" s="60" t="s">
        <v>278</v>
      </c>
      <c r="AM9" s="61">
        <v>0.60555555555555551</v>
      </c>
      <c r="AN9" s="62">
        <v>0.625</v>
      </c>
      <c r="AO9" s="62">
        <v>0.64236111111111116</v>
      </c>
      <c r="AP9" s="62">
        <v>0.67361111111111116</v>
      </c>
      <c r="AQ9" s="60"/>
      <c r="AR9" s="60"/>
      <c r="AS9" s="60">
        <v>14</v>
      </c>
      <c r="AT9" s="60" t="s">
        <v>313</v>
      </c>
      <c r="AU9" s="60" t="s">
        <v>314</v>
      </c>
      <c r="AV9" s="60" t="s">
        <v>315</v>
      </c>
      <c r="AW9" s="63" t="s">
        <v>276</v>
      </c>
      <c r="AX9" s="60" t="s">
        <v>316</v>
      </c>
      <c r="AY9" s="60" t="s">
        <v>317</v>
      </c>
      <c r="AZ9" s="60" t="b">
        <v>1</v>
      </c>
      <c r="BA9" s="60" t="s">
        <v>273</v>
      </c>
      <c r="BB9" s="60" t="b">
        <v>0</v>
      </c>
      <c r="BC9" s="60"/>
      <c r="BD9" s="60"/>
    </row>
    <row r="10" spans="1:56" ht="17.25" customHeight="1" x14ac:dyDescent="0.25">
      <c r="A10" s="54">
        <f t="shared" si="0"/>
        <v>0</v>
      </c>
      <c r="B10" s="57" t="str">
        <f>IFERROR(TEXT(Table_ocorrencias[[#This Row],[caso_n]],"0000")&amp;Table_ocorrencias[[#This Row],[ponto]]&amp;"/"&amp;YEAR(Table_ocorrencias[[#This Row],[DATA PLANTÃO]]),"")</f>
        <v>0609.9/2020</v>
      </c>
      <c r="C10" s="57" t="str">
        <f>IFERROR(IF(Table_ocorrencias[[#This Row],[GDL]] = "","", Table_ocorrencias[[#This Row],[GDL]]&amp;"/"&amp;YEAR(Table_ocorrencias[[#This Row],[data_plantao]])),"")</f>
        <v>18817/2020</v>
      </c>
      <c r="D10" s="57" t="str">
        <f>IF(Table_ocorrencias[[#This Row],[fotos_gdl]] = TRUE,"ENVIADAS","PENDENTE")</f>
        <v>PENDENTE</v>
      </c>
      <c r="E10" s="58">
        <f>IFERROR(Table_ocorrencias[[#This Row],[data_plantao]],"")</f>
        <v>44021</v>
      </c>
      <c r="F10" s="57" t="str">
        <f>IFERROR(Table_ocorrencias[[#This Row],[CIODS3]],"")</f>
        <v>D681169</v>
      </c>
      <c r="G10" s="57" t="str">
        <f>IFERROR(Table_ocorrencias[[#This Row],[natureza4]],"")</f>
        <v>Homicídio</v>
      </c>
      <c r="H10" s="57" t="str">
        <f>IFERROR(Table_ocorrencias[[#This Row],[tipo_local]],"")</f>
        <v>Externo</v>
      </c>
      <c r="I10" s="57" t="str">
        <f>IFERROR(IF(Table_ocorrencias[[#This Row],[instrumento10]] = 0,"",Table_ocorrencias[[#This Row],[instrumento10]]),"")</f>
        <v>PÉRFURO-CONTUNDENTE</v>
      </c>
      <c r="J10" s="79" t="str">
        <f>IFERROR(VLOOKUP(Table_ocorrencias[[#This Row],[matricula_perito]],Table_peritos[],2,FALSE),"")</f>
        <v>RODION MALINOVSKY DE OLIVEIRA GOMES</v>
      </c>
      <c r="K10" s="57" t="str">
        <f>IFERROR(VLOOKUP(Table_ocorrencias[[#This Row],[matricula_auxiliar]],Table_auxiliares[],2,FALSE),"")</f>
        <v>THIAGO ANDRÉ</v>
      </c>
      <c r="L10" s="57" t="str">
        <f>IFERROR(VLOOKUP(Table_ocorrencias[[#This Row],[matricula_delegado]],Table_delegados[],2,FALSE),"")</f>
        <v>VITOR FREITAS ANDRADE VIEIRA</v>
      </c>
      <c r="M10" s="57" t="str">
        <f>IFERROR(Table_ocorrencias[[#This Row],[viatura5]],"")</f>
        <v>UP003</v>
      </c>
      <c r="N10" s="57" t="str">
        <f>IFERROR(IF(Table_ocorrencias[[#This Row],[DPH2]] ="","",Table_ocorrencias[[#This Row],[DPH2]]&amp;"º DPH"),"")</f>
        <v>9º DPH</v>
      </c>
      <c r="O10" s="57" t="str">
        <f>UPPER(IFERROR(VLOOKUP(Table_ocorrencias[[#This Row],[municipio]],Table_municipios[],2,FALSE),""))</f>
        <v>OLINDA</v>
      </c>
      <c r="P10" s="79" t="str">
        <f>UPPER(IFERROR(Table_ocorrencias[[#This Row],[bairro8]],""))</f>
        <v>ÁGUAS COMPRIDAS</v>
      </c>
      <c r="Q10" s="57" t="str">
        <f>IFERROR(IF(Table_ocorrencias[[#This Row],[rua9]] ="","",Table_ocorrencias[[#This Row],[rua9]]),"")</f>
        <v>ESTRADA DE AGUAS COMPRIDAS</v>
      </c>
      <c r="R10" s="57" t="str">
        <f>IFERROR(IF(Table_ocorrencias[[#This Row],[latitude6]] ="","",Table_ocorrencias[[#This Row],[latitude6]]),"")</f>
        <v/>
      </c>
      <c r="S10" s="57" t="str">
        <f>IFERROR(IF(Table_ocorrencias[[#This Row],[longitude7]] ="","",Table_ocorrencias[[#This Row],[longitude7]]),"")</f>
        <v/>
      </c>
      <c r="T1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LINDOMAR ANTONIO DA SILVA (NIC 110909)</v>
      </c>
      <c r="U1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0" s="79" t="str">
        <f>UPPER(IFERROR(Table_ocorrencias[[#This Row],[descricao]],""))</f>
        <v>PM: CABO JUNIOR 986431189</v>
      </c>
      <c r="W10" s="59">
        <f>IFERROR(IF(Table_ocorrencias[[#This Row],[data_ciencia]]="","",Table_ocorrencias[[#This Row],[data_ciencia]]),"")</f>
        <v>0.625</v>
      </c>
      <c r="X10" s="59">
        <f>IFERROR(IF(Table_ocorrencias[[#This Row],[data_saida]]="","",Table_ocorrencias[[#This Row],[data_saida]]),"")</f>
        <v>0.63194444444444442</v>
      </c>
      <c r="Y10" s="59">
        <f>IFERROR(IF(Table_ocorrencias[[#This Row],[data_chegada]]="","",Table_ocorrencias[[#This Row],[data_chegada]]),"")</f>
        <v>0.65277777777777779</v>
      </c>
      <c r="Z10" s="59">
        <f>IFERROR(IF(Table_ocorrencias[[#This Row],[data_conclusao]]="","",Table_ocorrencias[[#This Row],[data_conclusao]]),"")</f>
        <v>0.68055555555555558</v>
      </c>
      <c r="AA10" s="60">
        <v>1436</v>
      </c>
      <c r="AB10" s="60">
        <v>609</v>
      </c>
      <c r="AC10" s="60">
        <v>9</v>
      </c>
      <c r="AD10" s="60">
        <v>1917099</v>
      </c>
      <c r="AE10" s="60">
        <v>3870464</v>
      </c>
      <c r="AF10" s="60">
        <v>3865525</v>
      </c>
      <c r="AG10" s="60">
        <v>18817</v>
      </c>
      <c r="AH10" s="58">
        <v>44021</v>
      </c>
      <c r="AI10" s="60" t="s">
        <v>559</v>
      </c>
      <c r="AJ10" s="60" t="s">
        <v>167</v>
      </c>
      <c r="AK10" s="60" t="s">
        <v>168</v>
      </c>
      <c r="AL10" s="60" t="s">
        <v>560</v>
      </c>
      <c r="AM10" s="61">
        <v>0.625</v>
      </c>
      <c r="AN10" s="62">
        <v>0.63194444444444442</v>
      </c>
      <c r="AO10" s="62">
        <v>0.65277777777777779</v>
      </c>
      <c r="AP10" s="62">
        <v>0.68055555555555558</v>
      </c>
      <c r="AQ10" s="60"/>
      <c r="AR10" s="60"/>
      <c r="AS10" s="60">
        <v>12</v>
      </c>
      <c r="AT10" s="60" t="s">
        <v>415</v>
      </c>
      <c r="AU10" s="60" t="s">
        <v>570</v>
      </c>
      <c r="AV10" s="60" t="s">
        <v>561</v>
      </c>
      <c r="AW10" s="63" t="s">
        <v>276</v>
      </c>
      <c r="AX10" s="60" t="s">
        <v>562</v>
      </c>
      <c r="AY10" s="60" t="s">
        <v>563</v>
      </c>
      <c r="AZ10" s="60" t="b">
        <v>0</v>
      </c>
      <c r="BA10" s="60" t="s">
        <v>273</v>
      </c>
      <c r="BB10" s="60" t="b">
        <v>0</v>
      </c>
      <c r="BC10" s="60"/>
      <c r="BD10" s="60"/>
    </row>
    <row r="11" spans="1:56" ht="17.25" customHeight="1" x14ac:dyDescent="0.25">
      <c r="A11" s="54">
        <f t="shared" si="0"/>
        <v>0</v>
      </c>
      <c r="B11" s="73" t="str">
        <f>IFERROR(TEXT(Table_ocorrencias[[#This Row],[caso_n]],"0000")&amp;Table_ocorrencias[[#This Row],[ponto]]&amp;"/"&amp;YEAR(Table_ocorrencias[[#This Row],[DATA PLANTÃO]]),"")</f>
        <v>0611.9/2020</v>
      </c>
      <c r="C11" s="73" t="str">
        <f>IFERROR(IF(Table_ocorrencias[[#This Row],[GDL]] = "","", Table_ocorrencias[[#This Row],[GDL]]&amp;"/"&amp;YEAR(Table_ocorrencias[[#This Row],[data_plantao]])),"")</f>
        <v>18918/2020</v>
      </c>
      <c r="D11" s="73" t="str">
        <f>IF(Table_ocorrencias[[#This Row],[fotos_gdl]] = TRUE,"ENVIADAS","PENDENTE")</f>
        <v>ENVIADAS</v>
      </c>
      <c r="E11" s="74">
        <f>IFERROR(Table_ocorrencias[[#This Row],[data_plantao]],"")</f>
        <v>44022</v>
      </c>
      <c r="F11" s="73" t="str">
        <f>IFERROR(Table_ocorrencias[[#This Row],[CIODS3]],"")</f>
        <v>D681266</v>
      </c>
      <c r="G11" s="73" t="str">
        <f>IFERROR(Table_ocorrencias[[#This Row],[natureza4]],"")</f>
        <v>Homicídio</v>
      </c>
      <c r="H11" s="73" t="str">
        <f>IFERROR(Table_ocorrencias[[#This Row],[tipo_local]],"")</f>
        <v>Externo</v>
      </c>
      <c r="I11" s="73" t="str">
        <f>IFERROR(IF(Table_ocorrencias[[#This Row],[instrumento10]] = 0,"",Table_ocorrencias[[#This Row],[instrumento10]]),"")</f>
        <v>PÉRFURO-CONTUNDENTE</v>
      </c>
      <c r="J11" s="81" t="str">
        <f>IFERROR(VLOOKUP(Table_ocorrencias[[#This Row],[matricula_perito]],Table_peritos[],2,FALSE),"")</f>
        <v>LUCAS ARAÚJO DE ALMEIDA</v>
      </c>
      <c r="K11" s="73" t="str">
        <f>IFERROR(VLOOKUP(Table_ocorrencias[[#This Row],[matricula_auxiliar]],Table_auxiliares[],2,FALSE),"")</f>
        <v>HILTON PESSOA DE FREITAS NETO</v>
      </c>
      <c r="L11" s="73" t="str">
        <f>IFERROR(VLOOKUP(Table_ocorrencias[[#This Row],[matricula_delegado]],Table_delegados[],2,FALSE),"")</f>
        <v>MARCOS DE CASTRO GUIMARAES JUNIOR</v>
      </c>
      <c r="M11" s="73" t="str">
        <f>IFERROR(Table_ocorrencias[[#This Row],[viatura5]],"")</f>
        <v>UP004</v>
      </c>
      <c r="N11" s="73" t="str">
        <f>IFERROR(IF(Table_ocorrencias[[#This Row],[DPH2]] ="","",Table_ocorrencias[[#This Row],[DPH2]]&amp;"º DPH"),"")</f>
        <v>14º DPH</v>
      </c>
      <c r="O11" s="73" t="str">
        <f>UPPER(IFERROR(VLOOKUP(Table_ocorrencias[[#This Row],[municipio]],Table_municipios[],2,FALSE),""))</f>
        <v>CABO DE SANTO AGOSTINHO</v>
      </c>
      <c r="P11" s="81" t="str">
        <f>UPPER(IFERROR(Table_ocorrencias[[#This Row],[bairro8]],""))</f>
        <v>ITAPUAMA</v>
      </c>
      <c r="Q11" s="73" t="str">
        <f>IFERROR(IF(Table_ocorrencias[[#This Row],[rua9]] ="","",Table_ocorrencias[[#This Row],[rua9]]),"")</f>
        <v>COND. PARQUE VERANEIO PRAIA DE ITAPUAMA 2</v>
      </c>
      <c r="R11" s="73" t="str">
        <f>IFERROR(IF(Table_ocorrencias[[#This Row],[latitude6]] ="","",Table_ocorrencias[[#This Row],[latitude6]]),"")</f>
        <v/>
      </c>
      <c r="S11" s="73" t="str">
        <f>IFERROR(IF(Table_ocorrencias[[#This Row],[longitude7]] ="","",Table_ocorrencias[[#This Row],[longitude7]]),"")</f>
        <v/>
      </c>
      <c r="T11" s="81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ADEMILSON AUGUSTO DE LIMA FILHO (NIC 110905)</v>
      </c>
      <c r="U11" s="73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11" s="81" t="str">
        <f>UPPER(IFERROR(Table_ocorrencias[[#This Row],[descricao]],""))</f>
        <v>PAF/ CB SILVA (98515-7212)</v>
      </c>
      <c r="W11" s="75">
        <f>IFERROR(IF(Table_ocorrencias[[#This Row],[data_ciencia]]="","",Table_ocorrencias[[#This Row],[data_ciencia]]),"")</f>
        <v>0.5</v>
      </c>
      <c r="X11" s="75">
        <f>IFERROR(IF(Table_ocorrencias[[#This Row],[data_saida]]="","",Table_ocorrencias[[#This Row],[data_saida]]),"")</f>
        <v>0.53472222222222221</v>
      </c>
      <c r="Y11" s="75">
        <f>IFERROR(IF(Table_ocorrencias[[#This Row],[data_chegada]]="","",Table_ocorrencias[[#This Row],[data_chegada]]),"")</f>
        <v>0.57847222222222228</v>
      </c>
      <c r="Z11" s="75">
        <f>IFERROR(IF(Table_ocorrencias[[#This Row],[data_conclusao]]="","",Table_ocorrencias[[#This Row],[data_conclusao]]),"")</f>
        <v>0.63194444444444442</v>
      </c>
      <c r="AA11" s="60">
        <v>1438</v>
      </c>
      <c r="AB11" s="60">
        <v>611</v>
      </c>
      <c r="AC11" s="60">
        <v>14</v>
      </c>
      <c r="AD11" s="60">
        <v>3870006</v>
      </c>
      <c r="AE11" s="60">
        <v>3865967</v>
      </c>
      <c r="AF11" s="60">
        <v>3865126</v>
      </c>
      <c r="AG11" s="60">
        <v>18918</v>
      </c>
      <c r="AH11" s="58">
        <v>44022</v>
      </c>
      <c r="AI11" s="60" t="s">
        <v>598</v>
      </c>
      <c r="AJ11" s="60" t="s">
        <v>167</v>
      </c>
      <c r="AK11" s="60" t="s">
        <v>168</v>
      </c>
      <c r="AL11" s="60" t="s">
        <v>255</v>
      </c>
      <c r="AM11" s="61">
        <v>0.5</v>
      </c>
      <c r="AN11" s="62">
        <v>0.53472222222222221</v>
      </c>
      <c r="AO11" s="62">
        <v>0.57847222222222228</v>
      </c>
      <c r="AP11" s="62">
        <v>0.63194444444444442</v>
      </c>
      <c r="AQ11" s="60"/>
      <c r="AR11" s="60"/>
      <c r="AS11" s="60">
        <v>3</v>
      </c>
      <c r="AT11" s="60" t="s">
        <v>599</v>
      </c>
      <c r="AU11" s="60" t="s">
        <v>2236</v>
      </c>
      <c r="AV11" s="60" t="s">
        <v>2236</v>
      </c>
      <c r="AW11" s="63" t="s">
        <v>276</v>
      </c>
      <c r="AX11" s="60" t="s">
        <v>600</v>
      </c>
      <c r="AY11" s="60" t="s">
        <v>601</v>
      </c>
      <c r="AZ11" s="60" t="b">
        <v>1</v>
      </c>
      <c r="BA11" s="60" t="s">
        <v>273</v>
      </c>
      <c r="BB11" s="60" t="b">
        <v>0</v>
      </c>
      <c r="BC11" s="60"/>
      <c r="BD11" s="60"/>
    </row>
    <row r="12" spans="1:56" ht="17.25" customHeight="1" x14ac:dyDescent="0.25">
      <c r="A12" s="54">
        <f t="shared" si="0"/>
        <v>0</v>
      </c>
      <c r="B12" s="57" t="str">
        <f>IFERROR(TEXT(Table_ocorrencias[[#This Row],[caso_n]],"0000")&amp;Table_ocorrencias[[#This Row],[ponto]]&amp;"/"&amp;YEAR(Table_ocorrencias[[#This Row],[DATA PLANTÃO]]),"")</f>
        <v>0613.9/2020</v>
      </c>
      <c r="C12" s="57" t="str">
        <f>IFERROR(IF(Table_ocorrencias[[#This Row],[GDL]] = "","", Table_ocorrencias[[#This Row],[GDL]]&amp;"/"&amp;YEAR(Table_ocorrencias[[#This Row],[data_plantao]])),"")</f>
        <v>18987/2020</v>
      </c>
      <c r="D12" s="57" t="str">
        <f>IF(Table_ocorrencias[[#This Row],[fotos_gdl]] = TRUE,"ENVIADAS","PENDENTE")</f>
        <v>ENVIADAS</v>
      </c>
      <c r="E12" s="58">
        <f>IFERROR(Table_ocorrencias[[#This Row],[data_plantao]],"")</f>
        <v>44022</v>
      </c>
      <c r="F12" s="57" t="str">
        <f>IFERROR(Table_ocorrencias[[#This Row],[CIODS3]],"")</f>
        <v>D681291</v>
      </c>
      <c r="G12" s="57" t="str">
        <f>IFERROR(Table_ocorrencias[[#This Row],[natureza4]],"")</f>
        <v>Homicídio</v>
      </c>
      <c r="H12" s="57" t="str">
        <f>IFERROR(Table_ocorrencias[[#This Row],[tipo_local]],"")</f>
        <v>Externo</v>
      </c>
      <c r="I12" s="57" t="str">
        <f>IFERROR(IF(Table_ocorrencias[[#This Row],[instrumento10]] = 0,"",Table_ocorrencias[[#This Row],[instrumento10]]),"")</f>
        <v>PÉRFURO-CONTUNDENTE</v>
      </c>
      <c r="J12" s="79" t="str">
        <f>IFERROR(VLOOKUP(Table_ocorrencias[[#This Row],[matricula_perito]],Table_peritos[],2,FALSE),"")</f>
        <v>LUCAS ARAÚJO DE ALMEIDA</v>
      </c>
      <c r="K12" s="57" t="str">
        <f>IFERROR(VLOOKUP(Table_ocorrencias[[#This Row],[matricula_auxiliar]],Table_auxiliares[],2,FALSE),"")</f>
        <v>THAYSE BATISTA</v>
      </c>
      <c r="L12" s="57" t="str">
        <f>IFERROR(VLOOKUP(Table_ocorrencias[[#This Row],[matricula_delegado]],Table_delegados[],2,FALSE),"")</f>
        <v>SERGIO RICARDO FERREIRA DE VASCONCELOS</v>
      </c>
      <c r="M12" s="57" t="str">
        <f>IFERROR(Table_ocorrencias[[#This Row],[viatura5]],"")</f>
        <v>UP002</v>
      </c>
      <c r="N12" s="57" t="str">
        <f>IFERROR(IF(Table_ocorrencias[[#This Row],[DPH2]] ="","",Table_ocorrencias[[#This Row],[DPH2]]&amp;"º DPH"),"")</f>
        <v>7º DPH</v>
      </c>
      <c r="O12" s="57" t="str">
        <f>UPPER(IFERROR(VLOOKUP(Table_ocorrencias[[#This Row],[municipio]],Table_municipios[],2,FALSE),""))</f>
        <v>PAULISTA</v>
      </c>
      <c r="P12" s="79" t="str">
        <f>UPPER(IFERROR(Table_ocorrencias[[#This Row],[bairro8]],""))</f>
        <v>PAU AMARELO</v>
      </c>
      <c r="Q12" s="57" t="str">
        <f>IFERROR(IF(Table_ocorrencias[[#This Row],[rua9]] ="","",Table_ocorrencias[[#This Row],[rua9]]),"")</f>
        <v>DR. SEBASTIÃO AMARAL, Nº1635</v>
      </c>
      <c r="R12" s="57" t="str">
        <f>IFERROR(IF(Table_ocorrencias[[#This Row],[latitude6]] ="","",Table_ocorrencias[[#This Row],[latitude6]]),"")</f>
        <v/>
      </c>
      <c r="S12" s="57" t="str">
        <f>IFERROR(IF(Table_ocorrencias[[#This Row],[longitude7]] ="","",Table_ocorrencias[[#This Row],[longitude7]]),"")</f>
        <v/>
      </c>
      <c r="T1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KAYQUE SOARES BORGES DA SILVA (NIC 110911)</v>
      </c>
      <c r="U1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2" s="79" t="str">
        <f>UPPER(IFERROR(Table_ocorrencias[[#This Row],[descricao]],""))</f>
        <v>PAF - MASCULINO - SG VALDIR 98825-2581</v>
      </c>
      <c r="W12" s="59">
        <f>IFERROR(IF(Table_ocorrencias[[#This Row],[data_ciencia]]="","",Table_ocorrencias[[#This Row],[data_ciencia]]),"")</f>
        <v>0.82986111111111116</v>
      </c>
      <c r="X12" s="59">
        <f>IFERROR(IF(Table_ocorrencias[[#This Row],[data_saida]]="","",Table_ocorrencias[[#This Row],[data_saida]]),"")</f>
        <v>0.84722222222222221</v>
      </c>
      <c r="Y12" s="59">
        <f>IFERROR(IF(Table_ocorrencias[[#This Row],[data_chegada]]="","",Table_ocorrencias[[#This Row],[data_chegada]]),"")</f>
        <v>0.86458333333333337</v>
      </c>
      <c r="Z12" s="59">
        <f>IFERROR(IF(Table_ocorrencias[[#This Row],[data_conclusao]]="","",Table_ocorrencias[[#This Row],[data_conclusao]]),"")</f>
        <v>0.91666666666666663</v>
      </c>
      <c r="AA12" s="60">
        <v>1440</v>
      </c>
      <c r="AB12" s="60">
        <v>613</v>
      </c>
      <c r="AC12" s="60">
        <v>7</v>
      </c>
      <c r="AD12" s="60">
        <v>3870006</v>
      </c>
      <c r="AE12" s="60">
        <v>3870430</v>
      </c>
      <c r="AF12" s="60">
        <v>2139219</v>
      </c>
      <c r="AG12" s="60">
        <v>18987</v>
      </c>
      <c r="AH12" s="58">
        <v>44022</v>
      </c>
      <c r="AI12" s="60" t="s">
        <v>617</v>
      </c>
      <c r="AJ12" s="60" t="s">
        <v>167</v>
      </c>
      <c r="AK12" s="60" t="s">
        <v>168</v>
      </c>
      <c r="AL12" s="60" t="s">
        <v>278</v>
      </c>
      <c r="AM12" s="61">
        <v>0.82986111111111116</v>
      </c>
      <c r="AN12" s="62">
        <v>0.84722222222222221</v>
      </c>
      <c r="AO12" s="62">
        <v>0.86458333333333337</v>
      </c>
      <c r="AP12" s="62">
        <v>0.91666666666666663</v>
      </c>
      <c r="AQ12" s="60"/>
      <c r="AR12" s="60"/>
      <c r="AS12" s="60">
        <v>13</v>
      </c>
      <c r="AT12" s="60" t="s">
        <v>377</v>
      </c>
      <c r="AU12" s="60" t="s">
        <v>618</v>
      </c>
      <c r="AV12" s="60" t="s">
        <v>619</v>
      </c>
      <c r="AW12" s="63" t="s">
        <v>276</v>
      </c>
      <c r="AX12" s="60" t="s">
        <v>620</v>
      </c>
      <c r="AY12" s="60" t="s">
        <v>621</v>
      </c>
      <c r="AZ12" s="60" t="b">
        <v>1</v>
      </c>
      <c r="BA12" s="60" t="s">
        <v>273</v>
      </c>
      <c r="BB12" s="60" t="b">
        <v>0</v>
      </c>
      <c r="BC12" s="60"/>
      <c r="BD12" s="60"/>
    </row>
    <row r="13" spans="1:56" ht="17.25" customHeight="1" x14ac:dyDescent="0.25">
      <c r="A13" s="53">
        <f t="shared" si="0"/>
        <v>0</v>
      </c>
      <c r="B13" s="57" t="str">
        <f>IFERROR(TEXT(Table_ocorrencias[[#This Row],[caso_n]],"0000")&amp;Table_ocorrencias[[#This Row],[ponto]]&amp;"/"&amp;YEAR(Table_ocorrencias[[#This Row],[DATA PLANTÃO]]),"")</f>
        <v>0615.9/2020</v>
      </c>
      <c r="C13" s="57" t="str">
        <f>IFERROR(IF(Table_ocorrencias[[#This Row],[GDL]] = "","", Table_ocorrencias[[#This Row],[GDL]]&amp;"/"&amp;YEAR(Table_ocorrencias[[#This Row],[data_plantao]])),"")</f>
        <v>18988/2020</v>
      </c>
      <c r="D13" s="57" t="str">
        <f>IF(Table_ocorrencias[[#This Row],[fotos_gdl]] = TRUE,"ENVIADAS","PENDENTE")</f>
        <v>ENVIADAS</v>
      </c>
      <c r="E13" s="58">
        <f>IFERROR(Table_ocorrencias[[#This Row],[data_plantao]],"")</f>
        <v>44022</v>
      </c>
      <c r="F13" s="57" t="str">
        <f>IFERROR(Table_ocorrencias[[#This Row],[CIODS3]],"")</f>
        <v>D681317</v>
      </c>
      <c r="G13" s="57" t="str">
        <f>IFERROR(Table_ocorrencias[[#This Row],[natureza4]],"")</f>
        <v>Homicídio</v>
      </c>
      <c r="H13" s="57" t="str">
        <f>IFERROR(Table_ocorrencias[[#This Row],[tipo_local]],"")</f>
        <v>Externo</v>
      </c>
      <c r="I13" s="57" t="str">
        <f>IFERROR(IF(Table_ocorrencias[[#This Row],[instrumento10]] = 0,"",Table_ocorrencias[[#This Row],[instrumento10]]),"")</f>
        <v>PÉRFURO-CONTUNDENTE</v>
      </c>
      <c r="J13" s="79" t="str">
        <f>IFERROR(VLOOKUP(Table_ocorrencias[[#This Row],[matricula_perito]],Table_peritos[],2,FALSE),"")</f>
        <v>LUCAS ARAÚJO DE ALMEIDA</v>
      </c>
      <c r="K13" s="57" t="str">
        <f>IFERROR(VLOOKUP(Table_ocorrencias[[#This Row],[matricula_auxiliar]],Table_auxiliares[],2,FALSE),"")</f>
        <v>THAYSE BATISTA</v>
      </c>
      <c r="L13" s="57" t="str">
        <f>IFERROR(VLOOKUP(Table_ocorrencias[[#This Row],[matricula_delegado]],Table_delegados[],2,FALSE),"")</f>
        <v>SERGIO RICARDO FERREIRA DE VASCONCELOS</v>
      </c>
      <c r="M13" s="57" t="str">
        <f>IFERROR(Table_ocorrencias[[#This Row],[viatura5]],"")</f>
        <v>UP004</v>
      </c>
      <c r="N13" s="57" t="str">
        <f>IFERROR(IF(Table_ocorrencias[[#This Row],[DPH2]] ="","",Table_ocorrencias[[#This Row],[DPH2]]&amp;"º DPH"),"")</f>
        <v>6º DPH</v>
      </c>
      <c r="O13" s="57" t="str">
        <f>UPPER(IFERROR(VLOOKUP(Table_ocorrencias[[#This Row],[municipio]],Table_municipios[],2,FALSE),""))</f>
        <v>ABREU E LIMA</v>
      </c>
      <c r="P13" s="79" t="str">
        <f>UPPER(IFERROR(Table_ocorrencias[[#This Row],[bairro8]],""))</f>
        <v>CAETÉS 1</v>
      </c>
      <c r="Q13" s="57" t="str">
        <f>IFERROR(IF(Table_ocorrencias[[#This Row],[rua9]] ="","",Table_ocorrencias[[#This Row],[rua9]]),"")</f>
        <v>RUA 170, N°244B</v>
      </c>
      <c r="R13" s="57" t="str">
        <f>IFERROR(IF(Table_ocorrencias[[#This Row],[latitude6]] ="","",Table_ocorrencias[[#This Row],[latitude6]]),"")</f>
        <v/>
      </c>
      <c r="S13" s="57" t="str">
        <f>IFERROR(IF(Table_ocorrencias[[#This Row],[longitude7]] ="","",Table_ocorrencias[[#This Row],[longitude7]]),"")</f>
        <v/>
      </c>
      <c r="T1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VINICIUS DE LIMA DA SILVA (NIC 110589)</v>
      </c>
      <c r="U1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3" s="79" t="str">
        <f>UPPER(IFERROR(Table_ocorrencias[[#This Row],[descricao]],""))</f>
        <v>PAF; MASCULINO 985175213</v>
      </c>
      <c r="W13" s="59">
        <f>IFERROR(IF(Table_ocorrencias[[#This Row],[data_ciencia]]="","",Table_ocorrencias[[#This Row],[data_ciencia]]),"")</f>
        <v>0.97222222222222221</v>
      </c>
      <c r="X13" s="59">
        <f>IFERROR(IF(Table_ocorrencias[[#This Row],[data_saida]]="","",Table_ocorrencias[[#This Row],[data_saida]]),"")</f>
        <v>0.97222222222222221</v>
      </c>
      <c r="Y13" s="59">
        <f>IFERROR(IF(Table_ocorrencias[[#This Row],[data_chegada]]="","",Table_ocorrencias[[#This Row],[data_chegada]]),"")</f>
        <v>0.99583333333333335</v>
      </c>
      <c r="Z13" s="59">
        <f>IFERROR(IF(Table_ocorrencias[[#This Row],[data_conclusao]]="","",Table_ocorrencias[[#This Row],[data_conclusao]]),"")</f>
        <v>3.4722222222222224E-2</v>
      </c>
      <c r="AA13" s="60">
        <v>1442</v>
      </c>
      <c r="AB13" s="60">
        <v>615</v>
      </c>
      <c r="AC13" s="60">
        <v>6</v>
      </c>
      <c r="AD13" s="60">
        <v>3870006</v>
      </c>
      <c r="AE13" s="60">
        <v>3870430</v>
      </c>
      <c r="AF13" s="60">
        <v>2139219</v>
      </c>
      <c r="AG13" s="60">
        <v>18988</v>
      </c>
      <c r="AH13" s="58">
        <v>44022</v>
      </c>
      <c r="AI13" s="60" t="s">
        <v>644</v>
      </c>
      <c r="AJ13" s="60" t="s">
        <v>167</v>
      </c>
      <c r="AK13" s="60" t="s">
        <v>168</v>
      </c>
      <c r="AL13" s="60" t="s">
        <v>255</v>
      </c>
      <c r="AM13" s="61">
        <v>0.97222222222222221</v>
      </c>
      <c r="AN13" s="62">
        <v>0.97222222222222221</v>
      </c>
      <c r="AO13" s="62">
        <v>0.99583333333333335</v>
      </c>
      <c r="AP13" s="62">
        <v>3.4722222222222224E-2</v>
      </c>
      <c r="AQ13" s="60"/>
      <c r="AR13" s="60"/>
      <c r="AS13" s="60">
        <v>1</v>
      </c>
      <c r="AT13" s="60" t="s">
        <v>645</v>
      </c>
      <c r="AU13" s="60" t="s">
        <v>648</v>
      </c>
      <c r="AV13" s="60" t="s">
        <v>283</v>
      </c>
      <c r="AW13" s="63" t="s">
        <v>276</v>
      </c>
      <c r="AX13" s="60" t="s">
        <v>646</v>
      </c>
      <c r="AY13" s="60" t="s">
        <v>647</v>
      </c>
      <c r="AZ13" s="60" t="b">
        <v>1</v>
      </c>
      <c r="BA13" s="60" t="s">
        <v>273</v>
      </c>
      <c r="BB13" s="60" t="b">
        <v>0</v>
      </c>
      <c r="BC13" s="60"/>
      <c r="BD13" s="60"/>
    </row>
    <row r="14" spans="1:56" ht="17.25" customHeight="1" x14ac:dyDescent="0.25">
      <c r="A14" s="53">
        <f t="shared" si="0"/>
        <v>0</v>
      </c>
      <c r="B14" s="57" t="str">
        <f>IFERROR(TEXT(Table_ocorrencias[[#This Row],[caso_n]],"0000")&amp;Table_ocorrencias[[#This Row],[ponto]]&amp;"/"&amp;YEAR(Table_ocorrencias[[#This Row],[DATA PLANTÃO]]),"")</f>
        <v>0617.9/2020</v>
      </c>
      <c r="C14" s="57" t="str">
        <f>IFERROR(IF(Table_ocorrencias[[#This Row],[GDL]] = "","", Table_ocorrencias[[#This Row],[GDL]]&amp;"/"&amp;YEAR(Table_ocorrencias[[#This Row],[data_plantao]])),"")</f>
        <v>19123/2020</v>
      </c>
      <c r="D14" s="57" t="str">
        <f>IF(Table_ocorrencias[[#This Row],[fotos_gdl]] = TRUE,"ENVIADAS","PENDENTE")</f>
        <v>ENVIADAS</v>
      </c>
      <c r="E14" s="58">
        <f>IFERROR(Table_ocorrencias[[#This Row],[data_plantao]],"")</f>
        <v>44024</v>
      </c>
      <c r="F14" s="57" t="str">
        <f>IFERROR(Table_ocorrencias[[#This Row],[CIODS3]],"")</f>
        <v>D681443</v>
      </c>
      <c r="G14" s="57" t="str">
        <f>IFERROR(Table_ocorrencias[[#This Row],[natureza4]],"")</f>
        <v>Homicídio</v>
      </c>
      <c r="H14" s="57" t="str">
        <f>IFERROR(Table_ocorrencias[[#This Row],[tipo_local]],"")</f>
        <v>Externo</v>
      </c>
      <c r="I14" s="57" t="str">
        <f>IFERROR(IF(Table_ocorrencias[[#This Row],[instrumento10]] = 0,"",Table_ocorrencias[[#This Row],[instrumento10]]),"")</f>
        <v>PÉRFURO-CONTUNDENTE</v>
      </c>
      <c r="J14" s="79" t="str">
        <f>IFERROR(VLOOKUP(Table_ocorrencias[[#This Row],[matricula_perito]],Table_peritos[],2,FALSE),"")</f>
        <v>CAMILA REIS OLIVEIRA GUIMARÃES</v>
      </c>
      <c r="K14" s="57" t="str">
        <f>IFERROR(VLOOKUP(Table_ocorrencias[[#This Row],[matricula_auxiliar]],Table_auxiliares[],2,FALSE),"")</f>
        <v>THAYSE BATISTA</v>
      </c>
      <c r="L14" s="57" t="str">
        <f>IFERROR(VLOOKUP(Table_ocorrencias[[#This Row],[matricula_delegado]],Table_delegados[],2,FALSE),"")</f>
        <v>FRANCISCA ERICA DA SILVA BEZERRA</v>
      </c>
      <c r="M14" s="57" t="str">
        <f>IFERROR(Table_ocorrencias[[#This Row],[viatura5]],"")</f>
        <v>UP004</v>
      </c>
      <c r="N14" s="57" t="str">
        <f>IFERROR(IF(Table_ocorrencias[[#This Row],[DPH2]] ="","",Table_ocorrencias[[#This Row],[DPH2]]&amp;"º DPH"),"")</f>
        <v>15º DPH</v>
      </c>
      <c r="O14" s="57" t="str">
        <f>UPPER(IFERROR(VLOOKUP(Table_ocorrencias[[#This Row],[municipio]],Table_municipios[],2,FALSE),""))</f>
        <v>IPOJUCA</v>
      </c>
      <c r="P14" s="79" t="str">
        <f>UPPER(IFERROR(Table_ocorrencias[[#This Row],[bairro8]],""))</f>
        <v>ZONA RURAL</v>
      </c>
      <c r="Q14" s="57" t="str">
        <f>IFERROR(IF(Table_ocorrencias[[#This Row],[rua9]] ="","",Table_ocorrencias[[#This Row],[rua9]]),"")</f>
        <v>BR-101</v>
      </c>
      <c r="R14" s="57" t="str">
        <f>IFERROR(IF(Table_ocorrencias[[#This Row],[latitude6]] ="","",Table_ocorrencias[[#This Row],[latitude6]]),"")</f>
        <v/>
      </c>
      <c r="S14" s="57" t="str">
        <f>IFERROR(IF(Table_ocorrencias[[#This Row],[longitude7]] ="","",Table_ocorrencias[[#This Row],[longitude7]]),"")</f>
        <v/>
      </c>
      <c r="T1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110594)</v>
      </c>
      <c r="U1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" s="79" t="str">
        <f>UPPER(IFERROR(Table_ocorrencias[[#This Row],[descricao]],""))</f>
        <v>PM- 985157212 COMISSÁRIA TEREZA - 35611931 CADÁVER SEXO MASCULINO</v>
      </c>
      <c r="W14" s="59">
        <f>IFERROR(IF(Table_ocorrencias[[#This Row],[data_ciencia]]="","",Table_ocorrencias[[#This Row],[data_ciencia]]),"")</f>
        <v>0.66319444444444442</v>
      </c>
      <c r="X14" s="59">
        <f>IFERROR(IF(Table_ocorrencias[[#This Row],[data_saida]]="","",Table_ocorrencias[[#This Row],[data_saida]]),"")</f>
        <v>0.68055555555555558</v>
      </c>
      <c r="Y14" s="59">
        <f>IFERROR(IF(Table_ocorrencias[[#This Row],[data_chegada]]="","",Table_ocorrencias[[#This Row],[data_chegada]]),"")</f>
        <v>0.71527777777777779</v>
      </c>
      <c r="Z14" s="59">
        <f>IFERROR(IF(Table_ocorrencias[[#This Row],[data_conclusao]]="","",Table_ocorrencias[[#This Row],[data_conclusao]]),"")</f>
        <v>0.77777777777777779</v>
      </c>
      <c r="AA14" s="60">
        <v>1444</v>
      </c>
      <c r="AB14" s="60">
        <v>617</v>
      </c>
      <c r="AC14" s="60">
        <v>15</v>
      </c>
      <c r="AD14" s="60">
        <v>3869164</v>
      </c>
      <c r="AE14" s="60">
        <v>3870430</v>
      </c>
      <c r="AF14" s="60">
        <v>2724782</v>
      </c>
      <c r="AG14" s="60">
        <v>19123</v>
      </c>
      <c r="AH14" s="58">
        <v>44024</v>
      </c>
      <c r="AI14" s="60" t="s">
        <v>665</v>
      </c>
      <c r="AJ14" s="60" t="s">
        <v>167</v>
      </c>
      <c r="AK14" s="60" t="s">
        <v>168</v>
      </c>
      <c r="AL14" s="60" t="s">
        <v>255</v>
      </c>
      <c r="AM14" s="61">
        <v>0.66319444444444442</v>
      </c>
      <c r="AN14" s="62">
        <v>0.68055555555555558</v>
      </c>
      <c r="AO14" s="62">
        <v>0.71527777777777779</v>
      </c>
      <c r="AP14" s="62">
        <v>0.77777777777777779</v>
      </c>
      <c r="AQ14" s="60"/>
      <c r="AR14" s="60"/>
      <c r="AS14" s="60">
        <v>8</v>
      </c>
      <c r="AT14" s="60" t="s">
        <v>471</v>
      </c>
      <c r="AU14" s="60" t="s">
        <v>666</v>
      </c>
      <c r="AV14" s="60" t="s">
        <v>667</v>
      </c>
      <c r="AW14" s="63" t="s">
        <v>276</v>
      </c>
      <c r="AX14" s="60" t="s">
        <v>668</v>
      </c>
      <c r="AY14" s="60" t="s">
        <v>669</v>
      </c>
      <c r="AZ14" s="60" t="b">
        <v>1</v>
      </c>
      <c r="BA14" s="60" t="s">
        <v>273</v>
      </c>
      <c r="BB14" s="60" t="b">
        <v>0</v>
      </c>
      <c r="BC14" s="60"/>
      <c r="BD14" s="60"/>
    </row>
    <row r="15" spans="1:56" ht="17.25" customHeight="1" x14ac:dyDescent="0.25">
      <c r="A15" s="54">
        <f t="shared" si="0"/>
        <v>1</v>
      </c>
      <c r="B15" s="57" t="str">
        <f>IFERROR(TEXT(Table_ocorrencias[[#This Row],[caso_n]],"0000")&amp;Table_ocorrencias[[#This Row],[ponto]]&amp;"/"&amp;YEAR(Table_ocorrencias[[#This Row],[DATA PLANTÃO]]),"")</f>
        <v>0623.9/2020</v>
      </c>
      <c r="C15" s="57" t="str">
        <f>IFERROR(IF(Table_ocorrencias[[#This Row],[GDL]] = "","", Table_ocorrencias[[#This Row],[GDL]]&amp;"/"&amp;YEAR(Table_ocorrencias[[#This Row],[data_plantao]])),"")</f>
        <v>19269/2020</v>
      </c>
      <c r="D15" s="57" t="str">
        <f>IF(Table_ocorrencias[[#This Row],[fotos_gdl]] = TRUE,"ENVIADAS","PENDENTE")</f>
        <v>PENDENTE</v>
      </c>
      <c r="E15" s="58">
        <f>IFERROR(Table_ocorrencias[[#This Row],[data_plantao]],"")</f>
        <v>44025</v>
      </c>
      <c r="F15" s="57" t="str">
        <f>IFERROR(Table_ocorrencias[[#This Row],[CIODS3]],"")</f>
        <v>D681598</v>
      </c>
      <c r="G15" s="57" t="str">
        <f>IFERROR(Table_ocorrencias[[#This Row],[natureza4]],"")</f>
        <v>Homicídio</v>
      </c>
      <c r="H15" s="57" t="str">
        <f>IFERROR(Table_ocorrencias[[#This Row],[tipo_local]],"")</f>
        <v>Externo</v>
      </c>
      <c r="I15" s="57" t="str">
        <f>IFERROR(IF(Table_ocorrencias[[#This Row],[instrumento10]] = 0,"",Table_ocorrencias[[#This Row],[instrumento10]]),"")</f>
        <v>PÉRFURO-CONTUNDENTE</v>
      </c>
      <c r="J15" s="79" t="str">
        <f>IFERROR(VLOOKUP(Table_ocorrencias[[#This Row],[matricula_perito]],Table_peritos[],2,FALSE),"")</f>
        <v>RODION MALINOVSKY DE OLIVEIRA GOMES</v>
      </c>
      <c r="K15" s="57" t="str">
        <f>IFERROR(VLOOKUP(Table_ocorrencias[[#This Row],[matricula_auxiliar]],Table_auxiliares[],2,FALSE),"")</f>
        <v>THIAGO ANDRÉ</v>
      </c>
      <c r="L15" s="57" t="str">
        <f>IFERROR(VLOOKUP(Table_ocorrencias[[#This Row],[matricula_delegado]],Table_delegados[],2,FALSE),"")</f>
        <v>FABIO LACERDA MACHADO</v>
      </c>
      <c r="M15" s="57" t="str">
        <f>IFERROR(Table_ocorrencias[[#This Row],[viatura5]],"")</f>
        <v/>
      </c>
      <c r="N15" s="57" t="str">
        <f>IFERROR(IF(Table_ocorrencias[[#This Row],[DPH2]] ="","",Table_ocorrencias[[#This Row],[DPH2]]&amp;"º DPH"),"")</f>
        <v>11º DPH</v>
      </c>
      <c r="O15" s="57" t="str">
        <f>UPPER(IFERROR(VLOOKUP(Table_ocorrencias[[#This Row],[municipio]],Table_municipios[],2,FALSE),""))</f>
        <v>JABOATÃO DOS GUARARAPES</v>
      </c>
      <c r="P15" s="79" t="str">
        <f>UPPER(IFERROR(Table_ocorrencias[[#This Row],[bairro8]],""))</f>
        <v>JARDIM JORDÃO</v>
      </c>
      <c r="Q15" s="57" t="str">
        <f>IFERROR(IF(Table_ocorrencias[[#This Row],[rua9]] ="","",Table_ocorrencias[[#This Row],[rua9]]),"")</f>
        <v>NOSSA SENHORA DO DESTERRO</v>
      </c>
      <c r="R15" s="57" t="str">
        <f>IFERROR(IF(Table_ocorrencias[[#This Row],[latitude6]] ="","",Table_ocorrencias[[#This Row],[latitude6]]),"")</f>
        <v/>
      </c>
      <c r="S15" s="57" t="str">
        <f>IFERROR(IF(Table_ocorrencias[[#This Row],[longitude7]] ="","",Table_ocorrencias[[#This Row],[longitude7]]),"")</f>
        <v/>
      </c>
      <c r="T1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ALYSON OLIVEIRA COSTA DE AGUIAR (NIC 110600)</v>
      </c>
      <c r="U1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5" s="79" t="str">
        <f>UPPER(IFERROR(Table_ocorrencias[[#This Row],[descricao]],""))</f>
        <v/>
      </c>
      <c r="W15" s="59">
        <f>IFERROR(IF(Table_ocorrencias[[#This Row],[data_ciencia]]="","",Table_ocorrencias[[#This Row],[data_ciencia]]),"")</f>
        <v>0.8125</v>
      </c>
      <c r="X15" s="59">
        <f>IFERROR(IF(Table_ocorrencias[[#This Row],[data_saida]]="","",Table_ocorrencias[[#This Row],[data_saida]]),"")</f>
        <v>0.82638888888888884</v>
      </c>
      <c r="Y15" s="59">
        <f>IFERROR(IF(Table_ocorrencias[[#This Row],[data_chegada]]="","",Table_ocorrencias[[#This Row],[data_chegada]]),"")</f>
        <v>0.84722222222222221</v>
      </c>
      <c r="Z15" s="59">
        <f>IFERROR(IF(Table_ocorrencias[[#This Row],[data_conclusao]]="","",Table_ocorrencias[[#This Row],[data_conclusao]]),"")</f>
        <v>0.875</v>
      </c>
      <c r="AA15" s="60">
        <v>1450</v>
      </c>
      <c r="AB15" s="60">
        <v>623</v>
      </c>
      <c r="AC15" s="60">
        <v>11</v>
      </c>
      <c r="AD15" s="60">
        <v>1917099</v>
      </c>
      <c r="AE15" s="60">
        <v>3870464</v>
      </c>
      <c r="AF15" s="60">
        <v>3864235</v>
      </c>
      <c r="AG15" s="60">
        <v>19269</v>
      </c>
      <c r="AH15" s="58">
        <v>44025</v>
      </c>
      <c r="AI15" s="60" t="s">
        <v>715</v>
      </c>
      <c r="AJ15" s="60" t="s">
        <v>167</v>
      </c>
      <c r="AK15" s="60" t="s">
        <v>168</v>
      </c>
      <c r="AL15" s="60" t="s">
        <v>283</v>
      </c>
      <c r="AM15" s="61">
        <v>0.8125</v>
      </c>
      <c r="AN15" s="62">
        <v>0.82638888888888884</v>
      </c>
      <c r="AO15" s="62">
        <v>0.84722222222222221</v>
      </c>
      <c r="AP15" s="62">
        <v>0.875</v>
      </c>
      <c r="AQ15" s="60"/>
      <c r="AR15" s="60"/>
      <c r="AS15" s="60">
        <v>10</v>
      </c>
      <c r="AT15" s="60" t="s">
        <v>716</v>
      </c>
      <c r="AU15" s="60" t="s">
        <v>726</v>
      </c>
      <c r="AV15" s="60" t="s">
        <v>283</v>
      </c>
      <c r="AW15" s="63" t="s">
        <v>276</v>
      </c>
      <c r="AX15" s="60" t="s">
        <v>717</v>
      </c>
      <c r="AY15" s="60" t="s">
        <v>283</v>
      </c>
      <c r="AZ15" s="60" t="b">
        <v>0</v>
      </c>
      <c r="BA15" s="60" t="s">
        <v>273</v>
      </c>
      <c r="BB15" s="60" t="b">
        <v>0</v>
      </c>
      <c r="BC15" s="60"/>
      <c r="BD15" s="60"/>
    </row>
    <row r="16" spans="1:56" ht="17.25" customHeight="1" x14ac:dyDescent="0.25">
      <c r="A16" s="55">
        <f t="shared" si="0"/>
        <v>0</v>
      </c>
      <c r="B16" s="64" t="str">
        <f>IFERROR(TEXT(Table_ocorrencias[[#This Row],[caso_n]],"0000")&amp;Table_ocorrencias[[#This Row],[ponto]]&amp;"/"&amp;YEAR(Table_ocorrencias[[#This Row],[DATA PLANTÃO]]),"")</f>
        <v>0627.9/2020</v>
      </c>
      <c r="C16" s="64" t="str">
        <f>IFERROR(IF(Table_ocorrencias[[#This Row],[GDL]] = "","", Table_ocorrencias[[#This Row],[GDL]]&amp;"/"&amp;YEAR(Table_ocorrencias[[#This Row],[data_plantao]])),"")</f>
        <v>19406/2020</v>
      </c>
      <c r="D16" s="64" t="str">
        <f>IF(Table_ocorrencias[[#This Row],[fotos_gdl]] = TRUE,"ENVIADAS","PENDENTE")</f>
        <v>PENDENTE</v>
      </c>
      <c r="E16" s="65">
        <f>IFERROR(Table_ocorrencias[[#This Row],[data_plantao]],"")</f>
        <v>44026</v>
      </c>
      <c r="F16" s="64" t="str">
        <f>IFERROR(Table_ocorrencias[[#This Row],[CIODS3]],"")</f>
        <v>D681692</v>
      </c>
      <c r="G16" s="64" t="str">
        <f>IFERROR(Table_ocorrencias[[#This Row],[natureza4]],"")</f>
        <v>Homicídio</v>
      </c>
      <c r="H16" s="64" t="str">
        <f>IFERROR(Table_ocorrencias[[#This Row],[tipo_local]],"")</f>
        <v>Externo</v>
      </c>
      <c r="I16" s="64" t="str">
        <f>IFERROR(IF(Table_ocorrencias[[#This Row],[instrumento10]] = 0,"",Table_ocorrencias[[#This Row],[instrumento10]]),"")</f>
        <v>PÉRFURO-CONTUNDENTE</v>
      </c>
      <c r="J16" s="80" t="str">
        <f>IFERROR(VLOOKUP(Table_ocorrencias[[#This Row],[matricula_perito]],Table_peritos[],2,FALSE),"")</f>
        <v>TADEU MORAIS CRUZ</v>
      </c>
      <c r="K16" s="64" t="str">
        <f>IFERROR(VLOOKUP(Table_ocorrencias[[#This Row],[matricula_auxiliar]],Table_auxiliares[],2,FALSE),"")</f>
        <v>THIAGO ANDRÉ</v>
      </c>
      <c r="L16" s="64" t="str">
        <f>IFERROR(VLOOKUP(Table_ocorrencias[[#This Row],[matricula_delegado]],Table_delegados[],2,FALSE),"")</f>
        <v>SERGIO RICARDO FERREIRA DE VASCONCELOS</v>
      </c>
      <c r="M16" s="64" t="str">
        <f>IFERROR(Table_ocorrencias[[#This Row],[viatura5]],"")</f>
        <v>UP004</v>
      </c>
      <c r="N16" s="64" t="str">
        <f>IFERROR(IF(Table_ocorrencias[[#This Row],[DPH2]] ="","",Table_ocorrencias[[#This Row],[DPH2]]&amp;"º DPH"),"")</f>
        <v>5º DPH</v>
      </c>
      <c r="O16" s="64" t="str">
        <f>UPPER(IFERROR(VLOOKUP(Table_ocorrencias[[#This Row],[municipio]],Table_municipios[],2,FALSE),""))</f>
        <v>RECIFE</v>
      </c>
      <c r="P16" s="80" t="str">
        <f>UPPER(IFERROR(Table_ocorrencias[[#This Row],[bairro8]],""))</f>
        <v>LINHA DO TIRO</v>
      </c>
      <c r="Q16" s="64" t="str">
        <f>IFERROR(IF(Table_ocorrencias[[#This Row],[rua9]] ="","",Table_ocorrencias[[#This Row],[rua9]]),"")</f>
        <v>RUA CORREGO DO SARGENTO</v>
      </c>
      <c r="R16" s="64" t="str">
        <f>IFERROR(IF(Table_ocorrencias[[#This Row],[latitude6]] ="","",Table_ocorrencias[[#This Row],[latitude6]]),"")</f>
        <v/>
      </c>
      <c r="S16" s="64" t="str">
        <f>IFERROR(IF(Table_ocorrencias[[#This Row],[longitude7]] ="","",Table_ocorrencias[[#This Row],[longitude7]]),"")</f>
        <v/>
      </c>
      <c r="T1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FLAVIO MARQUES DA FONSECA (NIC 110587)</v>
      </c>
      <c r="U1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" s="80" t="str">
        <f>UPPER(IFERROR(Table_ocorrencias[[#This Row],[descricao]],""))</f>
        <v>CABO ROBERTO: 988489256</v>
      </c>
      <c r="W16" s="66">
        <f>IFERROR(IF(Table_ocorrencias[[#This Row],[data_ciencia]]="","",Table_ocorrencias[[#This Row],[data_ciencia]]),"")</f>
        <v>0.87083333333333335</v>
      </c>
      <c r="X16" s="66">
        <f>IFERROR(IF(Table_ocorrencias[[#This Row],[data_saida]]="","",Table_ocorrencias[[#This Row],[data_saida]]),"")</f>
        <v>0.88194444444444442</v>
      </c>
      <c r="Y16" s="66">
        <f>IFERROR(IF(Table_ocorrencias[[#This Row],[data_chegada]]="","",Table_ocorrencias[[#This Row],[data_chegada]]),"")</f>
        <v>0.90277777777777779</v>
      </c>
      <c r="Z16" s="66">
        <f>IFERROR(IF(Table_ocorrencias[[#This Row],[data_conclusao]]="","",Table_ocorrencias[[#This Row],[data_conclusao]]),"")</f>
        <v>0.9375</v>
      </c>
      <c r="AA16" s="67">
        <v>1454</v>
      </c>
      <c r="AB16" s="67">
        <v>627</v>
      </c>
      <c r="AC16" s="67">
        <v>5</v>
      </c>
      <c r="AD16" s="67">
        <v>2962136</v>
      </c>
      <c r="AE16" s="67">
        <v>3870464</v>
      </c>
      <c r="AF16" s="67">
        <v>2139219</v>
      </c>
      <c r="AG16" s="67">
        <v>19406</v>
      </c>
      <c r="AH16" s="65">
        <v>44026</v>
      </c>
      <c r="AI16" s="67" t="s">
        <v>765</v>
      </c>
      <c r="AJ16" s="67" t="s">
        <v>167</v>
      </c>
      <c r="AK16" s="67" t="s">
        <v>168</v>
      </c>
      <c r="AL16" s="67" t="s">
        <v>255</v>
      </c>
      <c r="AM16" s="68">
        <v>0.87083333333333335</v>
      </c>
      <c r="AN16" s="69">
        <v>0.88194444444444442</v>
      </c>
      <c r="AO16" s="69">
        <v>0.90277777777777779</v>
      </c>
      <c r="AP16" s="69">
        <v>0.9375</v>
      </c>
      <c r="AQ16" s="67"/>
      <c r="AR16" s="67"/>
      <c r="AS16" s="67">
        <v>14</v>
      </c>
      <c r="AT16" s="67" t="s">
        <v>766</v>
      </c>
      <c r="AU16" s="67" t="s">
        <v>767</v>
      </c>
      <c r="AV16" s="67" t="s">
        <v>768</v>
      </c>
      <c r="AW16" s="70" t="s">
        <v>276</v>
      </c>
      <c r="AX16" s="67" t="s">
        <v>769</v>
      </c>
      <c r="AY16" s="67" t="s">
        <v>770</v>
      </c>
      <c r="AZ16" s="67" t="b">
        <v>0</v>
      </c>
      <c r="BA16" s="67" t="s">
        <v>273</v>
      </c>
      <c r="BB16" s="67" t="b">
        <v>0</v>
      </c>
      <c r="BC16" s="67"/>
      <c r="BD16" s="67"/>
    </row>
    <row r="17" spans="1:56" ht="17.25" customHeight="1" x14ac:dyDescent="0.25">
      <c r="A17" s="53">
        <f t="shared" si="0"/>
        <v>0</v>
      </c>
      <c r="B17" s="57" t="str">
        <f>IFERROR(TEXT(Table_ocorrencias[[#This Row],[caso_n]],"0000")&amp;Table_ocorrencias[[#This Row],[ponto]]&amp;"/"&amp;YEAR(Table_ocorrencias[[#This Row],[DATA PLANTÃO]]),"")</f>
        <v>0628.9/2020</v>
      </c>
      <c r="C17" s="57" t="str">
        <f>IFERROR(IF(Table_ocorrencias[[#This Row],[GDL]] = "","", Table_ocorrencias[[#This Row],[GDL]]&amp;"/"&amp;YEAR(Table_ocorrencias[[#This Row],[data_plantao]])),"")</f>
        <v>19900/2020</v>
      </c>
      <c r="D17" s="57" t="str">
        <f>IF(Table_ocorrencias[[#This Row],[fotos_gdl]] = TRUE,"ENVIADAS","PENDENTE")</f>
        <v>ENVIADAS</v>
      </c>
      <c r="E17" s="58">
        <f>IFERROR(Table_ocorrencias[[#This Row],[data_plantao]],"")</f>
        <v>44027</v>
      </c>
      <c r="F17" s="57" t="str">
        <f>IFERROR(Table_ocorrencias[[#This Row],[CIODS3]],"")</f>
        <v>D681754</v>
      </c>
      <c r="G17" s="57" t="str">
        <f>IFERROR(Table_ocorrencias[[#This Row],[natureza4]],"")</f>
        <v>Homicídio</v>
      </c>
      <c r="H17" s="57" t="str">
        <f>IFERROR(Table_ocorrencias[[#This Row],[tipo_local]],"")</f>
        <v>Externo</v>
      </c>
      <c r="I17" s="57" t="str">
        <f>IFERROR(IF(Table_ocorrencias[[#This Row],[instrumento10]] = 0,"",Table_ocorrencias[[#This Row],[instrumento10]]),"")</f>
        <v>PÉRFURO-CONTUNDENTE</v>
      </c>
      <c r="J17" s="79" t="str">
        <f>IFERROR(VLOOKUP(Table_ocorrencias[[#This Row],[matricula_perito]],Table_peritos[],2,FALSE),"")</f>
        <v>VICTOR CEZAR LUCENA TAVARES DE SÁ LEITÃO</v>
      </c>
      <c r="K17" s="57" t="str">
        <f>IFERROR(VLOOKUP(Table_ocorrencias[[#This Row],[matricula_auxiliar]],Table_auxiliares[],2,FALSE),"")</f>
        <v>ALMIR CARLOS DE SOUZA</v>
      </c>
      <c r="L17" s="57" t="str">
        <f>IFERROR(VLOOKUP(Table_ocorrencias[[#This Row],[matricula_delegado]],Table_delegados[],2,FALSE),"")</f>
        <v>ADYR MARTENS DE ALMEIDA</v>
      </c>
      <c r="M17" s="57" t="str">
        <f>IFERROR(Table_ocorrencias[[#This Row],[viatura5]],"")</f>
        <v>UP004</v>
      </c>
      <c r="N17" s="57" t="str">
        <f>IFERROR(IF(Table_ocorrencias[[#This Row],[DPH2]] ="","",Table_ocorrencias[[#This Row],[DPH2]]&amp;"º DPH"),"")</f>
        <v>4º DPH</v>
      </c>
      <c r="O17" s="57" t="str">
        <f>UPPER(IFERROR(VLOOKUP(Table_ocorrencias[[#This Row],[municipio]],Table_municipios[],2,FALSE),""))</f>
        <v>RECIFE</v>
      </c>
      <c r="P17" s="79" t="str">
        <f>UPPER(IFERROR(Table_ocorrencias[[#This Row],[bairro8]],""))</f>
        <v>CURADO</v>
      </c>
      <c r="Q17" s="57" t="str">
        <f>IFERROR(IF(Table_ocorrencias[[#This Row],[rua9]] ="","",Table_ocorrencias[[#This Row],[rua9]]),"")</f>
        <v>ESTRADADO CURADO</v>
      </c>
      <c r="R17" s="57" t="str">
        <f>IFERROR(IF(Table_ocorrencias[[#This Row],[latitude6]] ="","",Table_ocorrencias[[#This Row],[latitude6]]),"")</f>
        <v/>
      </c>
      <c r="S17" s="57" t="str">
        <f>IFERROR(IF(Table_ocorrencias[[#This Row],[longitude7]] ="","",Table_ocorrencias[[#This Row],[longitude7]]),"")</f>
        <v/>
      </c>
      <c r="T1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111186)</v>
      </c>
      <c r="U1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" s="79" t="str">
        <f>UPPER(IFERROR(Table_ocorrencias[[#This Row],[descricao]],""))</f>
        <v>APÓS O GALPÃO LARANJA_x000D_
PM DEBORA: 988918117</v>
      </c>
      <c r="W17" s="59">
        <f>IFERROR(IF(Table_ocorrencias[[#This Row],[data_ciencia]]="","",Table_ocorrencias[[#This Row],[data_ciencia]]),"")</f>
        <v>0.75</v>
      </c>
      <c r="X17" s="59">
        <f>IFERROR(IF(Table_ocorrencias[[#This Row],[data_saida]]="","",Table_ocorrencias[[#This Row],[data_saida]]),"")</f>
        <v>0.77777777777777779</v>
      </c>
      <c r="Y17" s="59">
        <f>IFERROR(IF(Table_ocorrencias[[#This Row],[data_chegada]]="","",Table_ocorrencias[[#This Row],[data_chegada]]),"")</f>
        <v>0.79861111111111116</v>
      </c>
      <c r="Z17" s="59">
        <f>IFERROR(IF(Table_ocorrencias[[#This Row],[data_conclusao]]="","",Table_ocorrencias[[#This Row],[data_conclusao]]),"")</f>
        <v>0.84027777777777779</v>
      </c>
      <c r="AA17" s="60">
        <v>1455</v>
      </c>
      <c r="AB17" s="60">
        <v>628</v>
      </c>
      <c r="AC17" s="60">
        <v>4</v>
      </c>
      <c r="AD17" s="60">
        <v>3866947</v>
      </c>
      <c r="AE17" s="60">
        <v>1586920</v>
      </c>
      <c r="AF17" s="60">
        <v>2960397</v>
      </c>
      <c r="AG17" s="60">
        <v>19900</v>
      </c>
      <c r="AH17" s="58">
        <v>44027</v>
      </c>
      <c r="AI17" s="60" t="s">
        <v>1192</v>
      </c>
      <c r="AJ17" s="60" t="s">
        <v>167</v>
      </c>
      <c r="AK17" s="60" t="s">
        <v>168</v>
      </c>
      <c r="AL17" s="60" t="s">
        <v>255</v>
      </c>
      <c r="AM17" s="61">
        <v>0.75</v>
      </c>
      <c r="AN17" s="62">
        <v>0.77777777777777779</v>
      </c>
      <c r="AO17" s="62">
        <v>0.79861111111111116</v>
      </c>
      <c r="AP17" s="62">
        <v>0.84027777777777779</v>
      </c>
      <c r="AQ17" s="60"/>
      <c r="AR17" s="60"/>
      <c r="AS17" s="60">
        <v>14</v>
      </c>
      <c r="AT17" s="60" t="s">
        <v>1193</v>
      </c>
      <c r="AU17" s="60" t="s">
        <v>1194</v>
      </c>
      <c r="AV17" s="60" t="s">
        <v>1195</v>
      </c>
      <c r="AW17" s="63" t="s">
        <v>276</v>
      </c>
      <c r="AX17" s="60" t="s">
        <v>1196</v>
      </c>
      <c r="AY17" s="60" t="s">
        <v>1197</v>
      </c>
      <c r="AZ17" s="60" t="b">
        <v>1</v>
      </c>
      <c r="BA17" s="60" t="s">
        <v>273</v>
      </c>
      <c r="BB17" s="60" t="b">
        <v>0</v>
      </c>
      <c r="BC17" s="60"/>
      <c r="BD17" s="60"/>
    </row>
    <row r="18" spans="1:56" ht="17.25" customHeight="1" x14ac:dyDescent="0.25">
      <c r="A18" s="53">
        <f t="shared" si="0"/>
        <v>1</v>
      </c>
      <c r="B18" s="57" t="str">
        <f>IFERROR(TEXT(Table_ocorrencias[[#This Row],[caso_n]],"0000")&amp;Table_ocorrencias[[#This Row],[ponto]]&amp;"/"&amp;YEAR(Table_ocorrencias[[#This Row],[DATA PLANTÃO]]),"")</f>
        <v>0629.9/2020</v>
      </c>
      <c r="C18" s="57" t="str">
        <f>IFERROR(IF(Table_ocorrencias[[#This Row],[GDL]] = "","", Table_ocorrencias[[#This Row],[GDL]]&amp;"/"&amp;YEAR(Table_ocorrencias[[#This Row],[data_plantao]])),"")</f>
        <v>22218/2020</v>
      </c>
      <c r="D18" s="57" t="str">
        <f>IF(Table_ocorrencias[[#This Row],[fotos_gdl]] = TRUE,"ENVIADAS","PENDENTE")</f>
        <v>ENVIADAS</v>
      </c>
      <c r="E18" s="58">
        <f>IFERROR(Table_ocorrencias[[#This Row],[data_plantao]],"")</f>
        <v>44027</v>
      </c>
      <c r="F18" s="57" t="str">
        <f>IFERROR(Table_ocorrencias[[#This Row],[CIODS3]],"")</f>
        <v>D681759</v>
      </c>
      <c r="G18" s="57" t="str">
        <f>IFERROR(Table_ocorrencias[[#This Row],[natureza4]],"")</f>
        <v>Homicídio</v>
      </c>
      <c r="H18" s="57" t="str">
        <f>IFERROR(Table_ocorrencias[[#This Row],[tipo_local]],"")</f>
        <v>Externo</v>
      </c>
      <c r="I18" s="57" t="str">
        <f>IFERROR(IF(Table_ocorrencias[[#This Row],[instrumento10]] = 0,"",Table_ocorrencias[[#This Row],[instrumento10]]),"")</f>
        <v>PÉRFURO-CONTUNDENTE</v>
      </c>
      <c r="J18" s="79" t="str">
        <f>IFERROR(VLOOKUP(Table_ocorrencias[[#This Row],[matricula_perito]],Table_peritos[],2,FALSE),"")</f>
        <v>TADEU MORAIS CRUZ</v>
      </c>
      <c r="K18" s="57" t="str">
        <f>IFERROR(VLOOKUP(Table_ocorrencias[[#This Row],[matricula_auxiliar]],Table_auxiliares[],2,FALSE),"")</f>
        <v>BRENO HENRIQUE DANTAS DOS SANTOS</v>
      </c>
      <c r="L18" s="57" t="str">
        <f>IFERROR(VLOOKUP(Table_ocorrencias[[#This Row],[matricula_delegado]],Table_delegados[],2,FALSE),"")</f>
        <v>JOAO BAPTISTA DE BRITTO ALVES FILHO</v>
      </c>
      <c r="M18" s="57" t="str">
        <f>IFERROR(Table_ocorrencias[[#This Row],[viatura5]],"")</f>
        <v>UP003</v>
      </c>
      <c r="N18" s="57" t="str">
        <f>IFERROR(IF(Table_ocorrencias[[#This Row],[DPH2]] ="","",Table_ocorrencias[[#This Row],[DPH2]]&amp;"º DPH"),"")</f>
        <v>14º DPH</v>
      </c>
      <c r="O18" s="57" t="str">
        <f>UPPER(IFERROR(VLOOKUP(Table_ocorrencias[[#This Row],[municipio]],Table_municipios[],2,FALSE),""))</f>
        <v>CABO DE SANTO AGOSTINHO</v>
      </c>
      <c r="P18" s="79" t="str">
        <f>UPPER(IFERROR(Table_ocorrencias[[#This Row],[bairro8]],""))</f>
        <v>ZONA RURAL DO CABO</v>
      </c>
      <c r="Q18" s="57" t="str">
        <f>IFERROR(IF(Table_ocorrencias[[#This Row],[rua9]] ="","",Table_ocorrencias[[#This Row],[rua9]]),"")</f>
        <v/>
      </c>
      <c r="R18" s="57" t="str">
        <f>IFERROR(IF(Table_ocorrencias[[#This Row],[latitude6]] ="","",Table_ocorrencias[[#This Row],[latitude6]]),"")</f>
        <v/>
      </c>
      <c r="S18" s="57" t="str">
        <f>IFERROR(IF(Table_ocorrencias[[#This Row],[longitude7]] ="","",Table_ocorrencias[[#This Row],[longitude7]]),"")</f>
        <v/>
      </c>
      <c r="T1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EDSON DOS SANTOS (NIC 111189)</v>
      </c>
      <c r="U1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" s="79" t="str">
        <f>UPPER(IFERROR(Table_ocorrencias[[#This Row],[descricao]],""))</f>
        <v>PAF</v>
      </c>
      <c r="W18" s="59">
        <f>IFERROR(IF(Table_ocorrencias[[#This Row],[data_ciencia]]="","",Table_ocorrencias[[#This Row],[data_ciencia]]),"")</f>
        <v>0.78125</v>
      </c>
      <c r="X18" s="59">
        <f>IFERROR(IF(Table_ocorrencias[[#This Row],[data_saida]]="","",Table_ocorrencias[[#This Row],[data_saida]]),"")</f>
        <v>0.8125</v>
      </c>
      <c r="Y18" s="59">
        <f>IFERROR(IF(Table_ocorrencias[[#This Row],[data_chegada]]="","",Table_ocorrencias[[#This Row],[data_chegada]]),"")</f>
        <v>0.84722222222222221</v>
      </c>
      <c r="Z18" s="59">
        <f>IFERROR(IF(Table_ocorrencias[[#This Row],[data_conclusao]]="","",Table_ocorrencias[[#This Row],[data_conclusao]]),"")</f>
        <v>0.88194444444444442</v>
      </c>
      <c r="AA18" s="60">
        <v>1456</v>
      </c>
      <c r="AB18" s="60">
        <v>629</v>
      </c>
      <c r="AC18" s="60">
        <v>14</v>
      </c>
      <c r="AD18" s="60">
        <v>2962136</v>
      </c>
      <c r="AE18" s="60">
        <v>3867820</v>
      </c>
      <c r="AF18" s="60">
        <v>2139065</v>
      </c>
      <c r="AG18" s="60">
        <v>22218</v>
      </c>
      <c r="AH18" s="58">
        <v>44027</v>
      </c>
      <c r="AI18" s="60" t="s">
        <v>1198</v>
      </c>
      <c r="AJ18" s="60" t="s">
        <v>167</v>
      </c>
      <c r="AK18" s="60" t="s">
        <v>168</v>
      </c>
      <c r="AL18" s="60" t="s">
        <v>560</v>
      </c>
      <c r="AM18" s="61">
        <v>0.78125</v>
      </c>
      <c r="AN18" s="62">
        <v>0.8125</v>
      </c>
      <c r="AO18" s="62">
        <v>0.84722222222222221</v>
      </c>
      <c r="AP18" s="62">
        <v>0.88194444444444442</v>
      </c>
      <c r="AQ18" s="60"/>
      <c r="AR18" s="60"/>
      <c r="AS18" s="60">
        <v>3</v>
      </c>
      <c r="AT18" s="60" t="s">
        <v>1199</v>
      </c>
      <c r="AU18" s="60" t="s">
        <v>283</v>
      </c>
      <c r="AV18" s="60" t="s">
        <v>1200</v>
      </c>
      <c r="AW18" s="63" t="s">
        <v>276</v>
      </c>
      <c r="AX18" s="60" t="s">
        <v>1201</v>
      </c>
      <c r="AY18" s="60" t="s">
        <v>1202</v>
      </c>
      <c r="AZ18" s="60" t="b">
        <v>1</v>
      </c>
      <c r="BA18" s="60" t="s">
        <v>273</v>
      </c>
      <c r="BB18" s="60" t="b">
        <v>0</v>
      </c>
      <c r="BC18" s="60"/>
      <c r="BD18" s="60"/>
    </row>
    <row r="19" spans="1:56" ht="17.25" customHeight="1" x14ac:dyDescent="0.25">
      <c r="A19" s="55">
        <f t="shared" si="0"/>
        <v>0</v>
      </c>
      <c r="B19" s="64" t="str">
        <f>IFERROR(TEXT(Table_ocorrencias[[#This Row],[caso_n]],"0000")&amp;Table_ocorrencias[[#This Row],[ponto]]&amp;"/"&amp;YEAR(Table_ocorrencias[[#This Row],[DATA PLANTÃO]]),"")</f>
        <v>0634.9/2020</v>
      </c>
      <c r="C19" s="64" t="str">
        <f>IFERROR(IF(Table_ocorrencias[[#This Row],[GDL]] = "","", Table_ocorrencias[[#This Row],[GDL]]&amp;"/"&amp;YEAR(Table_ocorrencias[[#This Row],[data_plantao]])),"")</f>
        <v>19783/2020</v>
      </c>
      <c r="D19" s="64" t="str">
        <f>IF(Table_ocorrencias[[#This Row],[fotos_gdl]] = TRUE,"ENVIADAS","PENDENTE")</f>
        <v>PENDENTE</v>
      </c>
      <c r="E19" s="65">
        <f>IFERROR(Table_ocorrencias[[#This Row],[data_plantao]],"")</f>
        <v>44029</v>
      </c>
      <c r="F19" s="64" t="str">
        <f>IFERROR(Table_ocorrencias[[#This Row],[CIODS3]],"")</f>
        <v>D681894</v>
      </c>
      <c r="G19" s="64" t="str">
        <f>IFERROR(Table_ocorrencias[[#This Row],[natureza4]],"")</f>
        <v>Homicídio</v>
      </c>
      <c r="H19" s="64" t="str">
        <f>IFERROR(Table_ocorrencias[[#This Row],[tipo_local]],"")</f>
        <v>Externo</v>
      </c>
      <c r="I19" s="64" t="str">
        <f>IFERROR(IF(Table_ocorrencias[[#This Row],[instrumento10]] = 0,"",Table_ocorrencias[[#This Row],[instrumento10]]),"")</f>
        <v>PÉRFURO-CONTUNDENTE</v>
      </c>
      <c r="J19" s="80" t="str">
        <f>IFERROR(VLOOKUP(Table_ocorrencias[[#This Row],[matricula_perito]],Table_peritos[],2,FALSE),"")</f>
        <v>TADEU MORAIS CRUZ</v>
      </c>
      <c r="K19" s="64" t="str">
        <f>IFERROR(VLOOKUP(Table_ocorrencias[[#This Row],[matricula_auxiliar]],Table_auxiliares[],2,FALSE),"")</f>
        <v>FLAVIA ROBERTA FERREIRA</v>
      </c>
      <c r="L19" s="64" t="str">
        <f>IFERROR(VLOOKUP(Table_ocorrencias[[#This Row],[matricula_delegado]],Table_delegados[],2,FALSE),"")</f>
        <v>CAIO WAGNER SIQUEIRA DE MORAIS</v>
      </c>
      <c r="M19" s="64" t="str">
        <f>IFERROR(Table_ocorrencias[[#This Row],[viatura5]],"")</f>
        <v>UP006</v>
      </c>
      <c r="N19" s="64" t="str">
        <f>IFERROR(IF(Table_ocorrencias[[#This Row],[DPH2]] ="","",Table_ocorrencias[[#This Row],[DPH2]]&amp;"º DPH"),"")</f>
        <v>14º DPH</v>
      </c>
      <c r="O19" s="64" t="str">
        <f>UPPER(IFERROR(VLOOKUP(Table_ocorrencias[[#This Row],[municipio]],Table_municipios[],2,FALSE),""))</f>
        <v>CABO DE SANTO AGOSTINHO</v>
      </c>
      <c r="P19" s="80" t="str">
        <f>UPPER(IFERROR(Table_ocorrencias[[#This Row],[bairro8]],""))</f>
        <v>PONTE DOS CARVALHOS</v>
      </c>
      <c r="Q19" s="64" t="str">
        <f>IFERROR(IF(Table_ocorrencias[[#This Row],[rua9]] ="","",Table_ocorrencias[[#This Row],[rua9]]),"")</f>
        <v>14</v>
      </c>
      <c r="R19" s="64" t="str">
        <f>IFERROR(IF(Table_ocorrencias[[#This Row],[latitude6]] ="","",Table_ocorrencias[[#This Row],[latitude6]]),"")</f>
        <v/>
      </c>
      <c r="S19" s="64" t="str">
        <f>IFERROR(IF(Table_ocorrencias[[#This Row],[longitude7]] ="","",Table_ocorrencias[[#This Row],[longitude7]]),"")</f>
        <v/>
      </c>
      <c r="T1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110599)</v>
      </c>
      <c r="U1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9" s="80" t="str">
        <f>UPPER(IFERROR(Table_ocorrencias[[#This Row],[descricao]],""))</f>
        <v/>
      </c>
      <c r="W19" s="66">
        <f>IFERROR(IF(Table_ocorrencias[[#This Row],[data_ciencia]]="","",Table_ocorrencias[[#This Row],[data_ciencia]]),"")</f>
        <v>0.81458333333333333</v>
      </c>
      <c r="X19" s="66" t="str">
        <f>IFERROR(IF(Table_ocorrencias[[#This Row],[data_saida]]="","",Table_ocorrencias[[#This Row],[data_saida]]),"")</f>
        <v/>
      </c>
      <c r="Y19" s="66" t="str">
        <f>IFERROR(IF(Table_ocorrencias[[#This Row],[data_chegada]]="","",Table_ocorrencias[[#This Row],[data_chegada]]),"")</f>
        <v/>
      </c>
      <c r="Z19" s="66" t="str">
        <f>IFERROR(IF(Table_ocorrencias[[#This Row],[data_conclusao]]="","",Table_ocorrencias[[#This Row],[data_conclusao]]),"")</f>
        <v/>
      </c>
      <c r="AA19" s="67">
        <v>1462</v>
      </c>
      <c r="AB19" s="67">
        <v>634</v>
      </c>
      <c r="AC19" s="67">
        <v>14</v>
      </c>
      <c r="AD19" s="67">
        <v>2962136</v>
      </c>
      <c r="AE19" s="67">
        <v>3867684</v>
      </c>
      <c r="AF19" s="67">
        <v>3864910</v>
      </c>
      <c r="AG19" s="67">
        <v>19783</v>
      </c>
      <c r="AH19" s="65">
        <v>44029</v>
      </c>
      <c r="AI19" s="67" t="s">
        <v>1257</v>
      </c>
      <c r="AJ19" s="67" t="s">
        <v>167</v>
      </c>
      <c r="AK19" s="67" t="s">
        <v>168</v>
      </c>
      <c r="AL19" s="67" t="s">
        <v>1258</v>
      </c>
      <c r="AM19" s="68">
        <v>0.81458333333333333</v>
      </c>
      <c r="AN19" s="69"/>
      <c r="AO19" s="69"/>
      <c r="AP19" s="69"/>
      <c r="AQ19" s="67"/>
      <c r="AR19" s="67"/>
      <c r="AS19" s="67">
        <v>3</v>
      </c>
      <c r="AT19" s="67" t="s">
        <v>281</v>
      </c>
      <c r="AU19" s="67" t="s">
        <v>1259</v>
      </c>
      <c r="AV19" s="67" t="s">
        <v>1260</v>
      </c>
      <c r="AW19" s="70" t="s">
        <v>276</v>
      </c>
      <c r="AX19" s="67" t="s">
        <v>1261</v>
      </c>
      <c r="AY19" s="67" t="s">
        <v>283</v>
      </c>
      <c r="AZ19" s="67" t="b">
        <v>0</v>
      </c>
      <c r="BA19" s="67" t="s">
        <v>273</v>
      </c>
      <c r="BB19" s="67" t="b">
        <v>0</v>
      </c>
      <c r="BC19" s="67"/>
      <c r="BD19" s="67"/>
    </row>
    <row r="20" spans="1:56" ht="17.25" customHeight="1" x14ac:dyDescent="0.25">
      <c r="A20" s="54">
        <f t="shared" si="0"/>
        <v>0</v>
      </c>
      <c r="B20" s="57" t="str">
        <f>IFERROR(TEXT(Table_ocorrencias[[#This Row],[caso_n]],"0000")&amp;Table_ocorrencias[[#This Row],[ponto]]&amp;"/"&amp;YEAR(Table_ocorrencias[[#This Row],[DATA PLANTÃO]]),"")</f>
        <v>0636.9/2020</v>
      </c>
      <c r="C20" s="57" t="str">
        <f>IFERROR(IF(Table_ocorrencias[[#This Row],[GDL]] = "","", Table_ocorrencias[[#This Row],[GDL]]&amp;"/"&amp;YEAR(Table_ocorrencias[[#This Row],[data_plantao]])),"")</f>
        <v>19839/2020</v>
      </c>
      <c r="D20" s="57" t="str">
        <f>IF(Table_ocorrencias[[#This Row],[fotos_gdl]] = TRUE,"ENVIADAS","PENDENTE")</f>
        <v>ENVIADAS</v>
      </c>
      <c r="E20" s="58">
        <f>IFERROR(Table_ocorrencias[[#This Row],[data_plantao]],"")</f>
        <v>44030</v>
      </c>
      <c r="F20" s="57" t="str">
        <f>IFERROR(Table_ocorrencias[[#This Row],[CIODS3]],"")</f>
        <v>D682029</v>
      </c>
      <c r="G20" s="57" t="str">
        <f>IFERROR(Table_ocorrencias[[#This Row],[natureza4]],"")</f>
        <v>Homicídio</v>
      </c>
      <c r="H20" s="57" t="str">
        <f>IFERROR(Table_ocorrencias[[#This Row],[tipo_local]],"")</f>
        <v>Externo</v>
      </c>
      <c r="I20" s="57" t="str">
        <f>IFERROR(IF(Table_ocorrencias[[#This Row],[instrumento10]] = 0,"",Table_ocorrencias[[#This Row],[instrumento10]]),"")</f>
        <v>PÉRFURO-CONTUNDENTE</v>
      </c>
      <c r="J20" s="79" t="str">
        <f>IFERROR(VLOOKUP(Table_ocorrencias[[#This Row],[matricula_perito]],Table_peritos[],2,FALSE),"")</f>
        <v>LUCAS ARAÚJO DE ALMEIDA</v>
      </c>
      <c r="K20" s="57" t="str">
        <f>IFERROR(VLOOKUP(Table_ocorrencias[[#This Row],[matricula_auxiliar]],Table_auxiliares[],2,FALSE),"")</f>
        <v>ALMIR CARLOS DE SOUZA</v>
      </c>
      <c r="L20" s="57" t="str">
        <f>IFERROR(VLOOKUP(Table_ocorrencias[[#This Row],[matricula_delegado]],Table_delegados[],2,FALSE),"")</f>
        <v>FABIO LACERDA MACHADO</v>
      </c>
      <c r="M20" s="57" t="str">
        <f>IFERROR(Table_ocorrencias[[#This Row],[viatura5]],"")</f>
        <v>UP004</v>
      </c>
      <c r="N20" s="57" t="str">
        <f>IFERROR(IF(Table_ocorrencias[[#This Row],[DPH2]] ="","",Table_ocorrencias[[#This Row],[DPH2]]&amp;"º DPH"),"")</f>
        <v>4º DPH</v>
      </c>
      <c r="O20" s="57" t="str">
        <f>UPPER(IFERROR(VLOOKUP(Table_ocorrencias[[#This Row],[municipio]],Table_municipios[],2,FALSE),""))</f>
        <v>RECIFE</v>
      </c>
      <c r="P20" s="79" t="str">
        <f>UPPER(IFERROR(Table_ocorrencias[[#This Row],[bairro8]],""))</f>
        <v>MUSTARDINHA</v>
      </c>
      <c r="Q20" s="57" t="str">
        <f>IFERROR(IF(Table_ocorrencias[[#This Row],[rua9]] ="","",Table_ocorrencias[[#This Row],[rua9]]),"")</f>
        <v>RUA APUCARANA, 155</v>
      </c>
      <c r="R20" s="57" t="str">
        <f>IFERROR(IF(Table_ocorrencias[[#This Row],[latitude6]] ="","",Table_ocorrencias[[#This Row],[latitude6]]),"")</f>
        <v/>
      </c>
      <c r="S20" s="57" t="str">
        <f>IFERROR(IF(Table_ocorrencias[[#This Row],[longitude7]] ="","",Table_ocorrencias[[#This Row],[longitude7]]),"")</f>
        <v/>
      </c>
      <c r="T2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HELENO DEVOTO DA SILVA JÚNIOR (NIC 111184)</v>
      </c>
      <c r="U2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0" s="79" t="str">
        <f>UPPER(IFERROR(Table_ocorrencias[[#This Row],[descricao]],""))</f>
        <v>SGT. AGOSTINHO: 99551-7952; PAF</v>
      </c>
      <c r="W20" s="59">
        <f>IFERROR(IF(Table_ocorrencias[[#This Row],[data_ciencia]]="","",Table_ocorrencias[[#This Row],[data_ciencia]]),"")</f>
        <v>0.94930555555555551</v>
      </c>
      <c r="X20" s="59">
        <f>IFERROR(IF(Table_ocorrencias[[#This Row],[data_saida]]="","",Table_ocorrencias[[#This Row],[data_saida]]),"")</f>
        <v>0.95763888888888893</v>
      </c>
      <c r="Y20" s="59">
        <f>IFERROR(IF(Table_ocorrencias[[#This Row],[data_chegada]]="","",Table_ocorrencias[[#This Row],[data_chegada]]),"")</f>
        <v>0.96319444444444446</v>
      </c>
      <c r="Z20" s="59">
        <f>IFERROR(IF(Table_ocorrencias[[#This Row],[data_conclusao]]="","",Table_ocorrencias[[#This Row],[data_conclusao]]),"")</f>
        <v>0.98958333333333337</v>
      </c>
      <c r="AA20" s="60">
        <v>1465</v>
      </c>
      <c r="AB20" s="60">
        <v>636</v>
      </c>
      <c r="AC20" s="60">
        <v>4</v>
      </c>
      <c r="AD20" s="60">
        <v>3870006</v>
      </c>
      <c r="AE20" s="60">
        <v>1586920</v>
      </c>
      <c r="AF20" s="60">
        <v>3864235</v>
      </c>
      <c r="AG20" s="60">
        <v>19839</v>
      </c>
      <c r="AH20" s="58">
        <v>44030</v>
      </c>
      <c r="AI20" s="60" t="s">
        <v>1277</v>
      </c>
      <c r="AJ20" s="60" t="s">
        <v>167</v>
      </c>
      <c r="AK20" s="60" t="s">
        <v>168</v>
      </c>
      <c r="AL20" s="60" t="s">
        <v>255</v>
      </c>
      <c r="AM20" s="61">
        <v>0.94930555555555551</v>
      </c>
      <c r="AN20" s="62">
        <v>0.95763888888888893</v>
      </c>
      <c r="AO20" s="62">
        <v>0.96319444444444446</v>
      </c>
      <c r="AP20" s="62">
        <v>0.98958333333333337</v>
      </c>
      <c r="AQ20" s="60"/>
      <c r="AR20" s="60"/>
      <c r="AS20" s="60">
        <v>14</v>
      </c>
      <c r="AT20" s="60" t="s">
        <v>1278</v>
      </c>
      <c r="AU20" s="60" t="s">
        <v>1279</v>
      </c>
      <c r="AV20" s="60" t="s">
        <v>1280</v>
      </c>
      <c r="AW20" s="63" t="s">
        <v>276</v>
      </c>
      <c r="AX20" s="60" t="s">
        <v>1281</v>
      </c>
      <c r="AY20" s="60" t="s">
        <v>1282</v>
      </c>
      <c r="AZ20" s="60" t="b">
        <v>1</v>
      </c>
      <c r="BA20" s="60" t="s">
        <v>273</v>
      </c>
      <c r="BB20" s="60" t="b">
        <v>0</v>
      </c>
      <c r="BC20" s="60"/>
      <c r="BD20" s="60"/>
    </row>
    <row r="21" spans="1:56" ht="17.25" customHeight="1" x14ac:dyDescent="0.25">
      <c r="A21" s="53">
        <f t="shared" si="0"/>
        <v>0</v>
      </c>
      <c r="B21" s="57" t="str">
        <f>IFERROR(TEXT(Table_ocorrencias[[#This Row],[caso_n]],"0000")&amp;Table_ocorrencias[[#This Row],[ponto]]&amp;"/"&amp;YEAR(Table_ocorrencias[[#This Row],[DATA PLANTÃO]]),"")</f>
        <v>0639.9/2020</v>
      </c>
      <c r="C21" s="57" t="str">
        <f>IFERROR(IF(Table_ocorrencias[[#This Row],[GDL]] = "","", Table_ocorrencias[[#This Row],[GDL]]&amp;"/"&amp;YEAR(Table_ocorrencias[[#This Row],[data_plantao]])),"")</f>
        <v>19871/2020</v>
      </c>
      <c r="D21" s="57" t="str">
        <f>IF(Table_ocorrencias[[#This Row],[fotos_gdl]] = TRUE,"ENVIADAS","PENDENTE")</f>
        <v>PENDENTE</v>
      </c>
      <c r="E21" s="58">
        <f>IFERROR(Table_ocorrencias[[#This Row],[data_plantao]],"")</f>
        <v>44031</v>
      </c>
      <c r="F21" s="57" t="str">
        <f>IFERROR(Table_ocorrencias[[#This Row],[CIODS3]],"")</f>
        <v>D682125</v>
      </c>
      <c r="G21" s="57" t="str">
        <f>IFERROR(Table_ocorrencias[[#This Row],[natureza4]],"")</f>
        <v>Homicídio</v>
      </c>
      <c r="H21" s="57" t="str">
        <f>IFERROR(Table_ocorrencias[[#This Row],[tipo_local]],"")</f>
        <v>Externo</v>
      </c>
      <c r="I21" s="57" t="str">
        <f>IFERROR(IF(Table_ocorrencias[[#This Row],[instrumento10]] = 0,"",Table_ocorrencias[[#This Row],[instrumento10]]),"")</f>
        <v>PÉRFURO-CONTUNDENTE</v>
      </c>
      <c r="J21" s="79" t="str">
        <f>IFERROR(VLOOKUP(Table_ocorrencias[[#This Row],[matricula_perito]],Table_peritos[],2,FALSE),"")</f>
        <v>ADILSON CARDOSO DE OLIVEIRA</v>
      </c>
      <c r="K21" s="57" t="str">
        <f>IFERROR(VLOOKUP(Table_ocorrencias[[#This Row],[matricula_auxiliar]],Table_auxiliares[],2,FALSE),"")</f>
        <v>FLAVIO HENRIQUE DOS SANTOS</v>
      </c>
      <c r="L21" s="57" t="str">
        <f>IFERROR(VLOOKUP(Table_ocorrencias[[#This Row],[matricula_delegado]],Table_delegados[],2,FALSE),"")</f>
        <v>JOAO BAPTISTA DE BRITTO ALVES FILHO</v>
      </c>
      <c r="M21" s="57" t="str">
        <f>IFERROR(Table_ocorrencias[[#This Row],[viatura5]],"")</f>
        <v>UP004</v>
      </c>
      <c r="N21" s="57" t="str">
        <f>IFERROR(IF(Table_ocorrencias[[#This Row],[DPH2]] ="","",Table_ocorrencias[[#This Row],[DPH2]]&amp;"º DPH"),"")</f>
        <v>5º DPH</v>
      </c>
      <c r="O21" s="57" t="str">
        <f>UPPER(IFERROR(VLOOKUP(Table_ocorrencias[[#This Row],[municipio]],Table_municipios[],2,FALSE),""))</f>
        <v>RECIFE</v>
      </c>
      <c r="P21" s="79" t="str">
        <f>UPPER(IFERROR(Table_ocorrencias[[#This Row],[bairro8]],""))</f>
        <v>GUABIRABA</v>
      </c>
      <c r="Q21" s="57" t="str">
        <f>IFERROR(IF(Table_ocorrencias[[#This Row],[rua9]] ="","",Table_ocorrencias[[#This Row],[rua9]]),"")</f>
        <v>ESTRADA DO ORFANATO, KM 5,5</v>
      </c>
      <c r="R21" s="57" t="str">
        <f>IFERROR(IF(Table_ocorrencias[[#This Row],[latitude6]] ="","",Table_ocorrencias[[#This Row],[latitude6]]),"")</f>
        <v/>
      </c>
      <c r="S21" s="57" t="str">
        <f>IFERROR(IF(Table_ocorrencias[[#This Row],[longitude7]] ="","",Table_ocorrencias[[#This Row],[longitude7]]),"")</f>
        <v/>
      </c>
      <c r="T2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REGINALDO SOARES MARINHO (NIC 111185)</v>
      </c>
      <c r="U2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" s="79" t="str">
        <f>UPPER(IFERROR(Table_ocorrencias[[#This Row],[descricao]],""))</f>
        <v>998016447 MAJOR VALDOMIRO</v>
      </c>
      <c r="W21" s="59">
        <f>IFERROR(IF(Table_ocorrencias[[#This Row],[data_ciencia]]="","",Table_ocorrencias[[#This Row],[data_ciencia]]),"")</f>
        <v>0.90625</v>
      </c>
      <c r="X21" s="59" t="str">
        <f>IFERROR(IF(Table_ocorrencias[[#This Row],[data_saida]]="","",Table_ocorrencias[[#This Row],[data_saida]]),"")</f>
        <v/>
      </c>
      <c r="Y21" s="59" t="str">
        <f>IFERROR(IF(Table_ocorrencias[[#This Row],[data_chegada]]="","",Table_ocorrencias[[#This Row],[data_chegada]]),"")</f>
        <v/>
      </c>
      <c r="Z21" s="59" t="str">
        <f>IFERROR(IF(Table_ocorrencias[[#This Row],[data_conclusao]]="","",Table_ocorrencias[[#This Row],[data_conclusao]]),"")</f>
        <v/>
      </c>
      <c r="AA21" s="60">
        <v>1468</v>
      </c>
      <c r="AB21" s="60">
        <v>639</v>
      </c>
      <c r="AC21" s="60">
        <v>5</v>
      </c>
      <c r="AD21" s="60">
        <v>1925024</v>
      </c>
      <c r="AE21" s="60">
        <v>3868699</v>
      </c>
      <c r="AF21" s="60">
        <v>2139065</v>
      </c>
      <c r="AG21" s="60">
        <v>19871</v>
      </c>
      <c r="AH21" s="58">
        <v>44031</v>
      </c>
      <c r="AI21" s="60" t="s">
        <v>1312</v>
      </c>
      <c r="AJ21" s="60" t="s">
        <v>167</v>
      </c>
      <c r="AK21" s="60" t="s">
        <v>168</v>
      </c>
      <c r="AL21" s="60" t="s">
        <v>255</v>
      </c>
      <c r="AM21" s="61">
        <v>0.90625</v>
      </c>
      <c r="AN21" s="62"/>
      <c r="AO21" s="62"/>
      <c r="AP21" s="62"/>
      <c r="AQ21" s="60"/>
      <c r="AR21" s="60"/>
      <c r="AS21" s="60">
        <v>14</v>
      </c>
      <c r="AT21" s="60" t="s">
        <v>1313</v>
      </c>
      <c r="AU21" s="60" t="s">
        <v>1314</v>
      </c>
      <c r="AV21" s="60" t="s">
        <v>1315</v>
      </c>
      <c r="AW21" s="63" t="s">
        <v>276</v>
      </c>
      <c r="AX21" s="60" t="s">
        <v>1316</v>
      </c>
      <c r="AY21" s="60" t="s">
        <v>1317</v>
      </c>
      <c r="AZ21" s="60" t="b">
        <v>0</v>
      </c>
      <c r="BA21" s="60" t="s">
        <v>273</v>
      </c>
      <c r="BB21" s="60" t="b">
        <v>0</v>
      </c>
      <c r="BC21" s="60"/>
      <c r="BD21" s="60"/>
    </row>
    <row r="22" spans="1:56" ht="17.25" customHeight="1" x14ac:dyDescent="0.25">
      <c r="A22" s="55">
        <f t="shared" si="0"/>
        <v>0</v>
      </c>
      <c r="B22" s="64" t="str">
        <f>IFERROR(TEXT(Table_ocorrencias[[#This Row],[caso_n]],"0000")&amp;Table_ocorrencias[[#This Row],[ponto]]&amp;"/"&amp;YEAR(Table_ocorrencias[[#This Row],[DATA PLANTÃO]]),"")</f>
        <v>0641.9/2020</v>
      </c>
      <c r="C22" s="64" t="str">
        <f>IFERROR(IF(Table_ocorrencias[[#This Row],[GDL]] = "","", Table_ocorrencias[[#This Row],[GDL]]&amp;"/"&amp;YEAR(Table_ocorrencias[[#This Row],[data_plantao]])),"")</f>
        <v>19995/2020</v>
      </c>
      <c r="D22" s="64" t="str">
        <f>IF(Table_ocorrencias[[#This Row],[fotos_gdl]] = TRUE,"ENVIADAS","PENDENTE")</f>
        <v>ENVIADAS</v>
      </c>
      <c r="E22" s="65">
        <f>IFERROR(Table_ocorrencias[[#This Row],[data_plantao]],"")</f>
        <v>44032</v>
      </c>
      <c r="F22" s="64" t="str">
        <f>IFERROR(Table_ocorrencias[[#This Row],[CIODS3]],"")</f>
        <v>D682208</v>
      </c>
      <c r="G22" s="64" t="str">
        <f>IFERROR(Table_ocorrencias[[#This Row],[natureza4]],"")</f>
        <v>Homicídio</v>
      </c>
      <c r="H22" s="64" t="str">
        <f>IFERROR(Table_ocorrencias[[#This Row],[tipo_local]],"")</f>
        <v>Externo</v>
      </c>
      <c r="I22" s="64" t="str">
        <f>IFERROR(IF(Table_ocorrencias[[#This Row],[instrumento10]] = 0,"",Table_ocorrencias[[#This Row],[instrumento10]]),"")</f>
        <v>PÉRFURO-CONTUNDENTE</v>
      </c>
      <c r="J22" s="80" t="str">
        <f>IFERROR(VLOOKUP(Table_ocorrencias[[#This Row],[matricula_perito]],Table_peritos[],2,FALSE),"")</f>
        <v>RANON BARROS BEZERRA</v>
      </c>
      <c r="K22" s="64" t="str">
        <f>IFERROR(VLOOKUP(Table_ocorrencias[[#This Row],[matricula_auxiliar]],Table_auxiliares[],2,FALSE),"")</f>
        <v>ANDREZA CRISTINA MAIA DOS SANTOS</v>
      </c>
      <c r="L22" s="64" t="str">
        <f>IFERROR(VLOOKUP(Table_ocorrencias[[#This Row],[matricula_delegado]],Table_delegados[],2,FALSE),"")</f>
        <v>VANESSA BASTOS FERREIRA GOMES</v>
      </c>
      <c r="M22" s="64" t="str">
        <f>IFERROR(Table_ocorrencias[[#This Row],[viatura5]],"")</f>
        <v>UP004</v>
      </c>
      <c r="N22" s="64" t="str">
        <f>IFERROR(IF(Table_ocorrencias[[#This Row],[DPH2]] ="","",Table_ocorrencias[[#This Row],[DPH2]]&amp;"º DPH"),"")</f>
        <v>15º DPH</v>
      </c>
      <c r="O22" s="64" t="str">
        <f>UPPER(IFERROR(VLOOKUP(Table_ocorrencias[[#This Row],[municipio]],Table_municipios[],2,FALSE),""))</f>
        <v>IPOJUCA</v>
      </c>
      <c r="P22" s="80" t="str">
        <f>UPPER(IFERROR(Table_ocorrencias[[#This Row],[bairro8]],""))</f>
        <v>IPOJUCA</v>
      </c>
      <c r="Q22" s="64" t="str">
        <f>IFERROR(IF(Table_ocorrencias[[#This Row],[rua9]] ="","",Table_ocorrencias[[#This Row],[rua9]]),"")</f>
        <v>ENGENHO MERCÊS</v>
      </c>
      <c r="R22" s="64" t="str">
        <f>IFERROR(IF(Table_ocorrencias[[#This Row],[latitude6]] ="","",Table_ocorrencias[[#This Row],[latitude6]]),"")</f>
        <v/>
      </c>
      <c r="S22" s="64" t="str">
        <f>IFERROR(IF(Table_ocorrencias[[#This Row],[longitude7]] ="","",Table_ocorrencias[[#This Row],[longitude7]]),"")</f>
        <v/>
      </c>
      <c r="T2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ADEMIR JOSE DA SILVA (NIC 111203)</v>
      </c>
      <c r="U2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" s="80" t="str">
        <f>UPPER(IFERROR(Table_ocorrencias[[#This Row],[descricao]],""))</f>
        <v>SGT OSVALDO 996682414</v>
      </c>
      <c r="W22" s="66">
        <f>IFERROR(IF(Table_ocorrencias[[#This Row],[data_ciencia]]="","",Table_ocorrencias[[#This Row],[data_ciencia]]),"")</f>
        <v>0.66666666666666663</v>
      </c>
      <c r="X22" s="66">
        <f>IFERROR(IF(Table_ocorrencias[[#This Row],[data_saida]]="","",Table_ocorrencias[[#This Row],[data_saida]]),"")</f>
        <v>0.67708333333333337</v>
      </c>
      <c r="Y22" s="66">
        <f>IFERROR(IF(Table_ocorrencias[[#This Row],[data_chegada]]="","",Table_ocorrencias[[#This Row],[data_chegada]]),"")</f>
        <v>0.71875</v>
      </c>
      <c r="Z22" s="66">
        <f>IFERROR(IF(Table_ocorrencias[[#This Row],[data_conclusao]]="","",Table_ocorrencias[[#This Row],[data_conclusao]]),"")</f>
        <v>0.75</v>
      </c>
      <c r="AA22" s="67">
        <v>1471</v>
      </c>
      <c r="AB22" s="67">
        <v>641</v>
      </c>
      <c r="AC22" s="67">
        <v>15</v>
      </c>
      <c r="AD22" s="67">
        <v>3866670</v>
      </c>
      <c r="AE22" s="67">
        <v>3876098</v>
      </c>
      <c r="AF22" s="67">
        <v>3865541</v>
      </c>
      <c r="AG22" s="67">
        <v>19995</v>
      </c>
      <c r="AH22" s="65">
        <v>44032</v>
      </c>
      <c r="AI22" s="67" t="s">
        <v>1338</v>
      </c>
      <c r="AJ22" s="67" t="s">
        <v>167</v>
      </c>
      <c r="AK22" s="67" t="s">
        <v>168</v>
      </c>
      <c r="AL22" s="67" t="s">
        <v>255</v>
      </c>
      <c r="AM22" s="68">
        <v>0.66666666666666663</v>
      </c>
      <c r="AN22" s="69">
        <v>0.67708333333333337</v>
      </c>
      <c r="AO22" s="69">
        <v>0.71875</v>
      </c>
      <c r="AP22" s="69">
        <v>0.75</v>
      </c>
      <c r="AQ22" s="67"/>
      <c r="AR22" s="67"/>
      <c r="AS22" s="67">
        <v>8</v>
      </c>
      <c r="AT22" s="67" t="s">
        <v>1339</v>
      </c>
      <c r="AU22" s="67" t="s">
        <v>1340</v>
      </c>
      <c r="AV22" s="67" t="s">
        <v>1341</v>
      </c>
      <c r="AW22" s="70" t="s">
        <v>276</v>
      </c>
      <c r="AX22" s="67" t="s">
        <v>1342</v>
      </c>
      <c r="AY22" s="67" t="s">
        <v>1343</v>
      </c>
      <c r="AZ22" s="67" t="b">
        <v>1</v>
      </c>
      <c r="BA22" s="67" t="s">
        <v>273</v>
      </c>
      <c r="BB22" s="67" t="b">
        <v>0</v>
      </c>
      <c r="BC22" s="67"/>
      <c r="BD22" s="67"/>
    </row>
    <row r="23" spans="1:56" ht="17.25" customHeight="1" x14ac:dyDescent="0.25">
      <c r="A23" s="54">
        <f t="shared" si="0"/>
        <v>0</v>
      </c>
      <c r="B23" s="57" t="str">
        <f>IFERROR(TEXT(Table_ocorrencias[[#This Row],[caso_n]],"0000")&amp;Table_ocorrencias[[#This Row],[ponto]]&amp;"/"&amp;YEAR(Table_ocorrencias[[#This Row],[DATA PLANTÃO]]),"")</f>
        <v>0643.9/2020</v>
      </c>
      <c r="C23" s="57" t="str">
        <f>IFERROR(IF(Table_ocorrencias[[#This Row],[GDL]] = "","", Table_ocorrencias[[#This Row],[GDL]]&amp;"/"&amp;YEAR(Table_ocorrencias[[#This Row],[data_plantao]])),"")</f>
        <v>19996/2020</v>
      </c>
      <c r="D23" s="57" t="str">
        <f>IF(Table_ocorrencias[[#This Row],[fotos_gdl]] = TRUE,"ENVIADAS","PENDENTE")</f>
        <v>ENVIADAS</v>
      </c>
      <c r="E23" s="58">
        <f>IFERROR(Table_ocorrencias[[#This Row],[data_plantao]],"")</f>
        <v>44032</v>
      </c>
      <c r="F23" s="57" t="str">
        <f>IFERROR(Table_ocorrencias[[#This Row],[CIODS3]],"")</f>
        <v>D682210</v>
      </c>
      <c r="G23" s="57" t="str">
        <f>IFERROR(Table_ocorrencias[[#This Row],[natureza4]],"")</f>
        <v>Homicídio</v>
      </c>
      <c r="H23" s="57" t="str">
        <f>IFERROR(Table_ocorrencias[[#This Row],[tipo_local]],"")</f>
        <v>Externo</v>
      </c>
      <c r="I23" s="57" t="str">
        <f>IFERROR(IF(Table_ocorrencias[[#This Row],[instrumento10]] = 0,"",Table_ocorrencias[[#This Row],[instrumento10]]),"")</f>
        <v>PÉRFURO-CONTUNDENTE</v>
      </c>
      <c r="J23" s="79" t="str">
        <f>IFERROR(VLOOKUP(Table_ocorrencias[[#This Row],[matricula_perito]],Table_peritos[],2,FALSE),"")</f>
        <v>RANON BARROS BEZERRA</v>
      </c>
      <c r="K23" s="57" t="str">
        <f>IFERROR(VLOOKUP(Table_ocorrencias[[#This Row],[matricula_auxiliar]],Table_auxiliares[],2,FALSE),"")</f>
        <v>ANDREZA CRISTINA MAIA DOS SANTOS</v>
      </c>
      <c r="L23" s="57" t="str">
        <f>IFERROR(VLOOKUP(Table_ocorrencias[[#This Row],[matricula_delegado]],Table_delegados[],2,FALSE),"")</f>
        <v>VANESSA BASTOS FERREIRA GOMES</v>
      </c>
      <c r="M23" s="57" t="str">
        <f>IFERROR(Table_ocorrencias[[#This Row],[viatura5]],"")</f>
        <v>UP004</v>
      </c>
      <c r="N23" s="57" t="str">
        <f>IFERROR(IF(Table_ocorrencias[[#This Row],[DPH2]] ="","",Table_ocorrencias[[#This Row],[DPH2]]&amp;"º DPH"),"")</f>
        <v>14º DPH</v>
      </c>
      <c r="O23" s="57" t="str">
        <f>UPPER(IFERROR(VLOOKUP(Table_ocorrencias[[#This Row],[municipio]],Table_municipios[],2,FALSE),""))</f>
        <v>CABO DE SANTO AGOSTINHO</v>
      </c>
      <c r="P23" s="79" t="str">
        <f>UPPER(IFERROR(Table_ocorrencias[[#This Row],[bairro8]],""))</f>
        <v>ITAPUAMA</v>
      </c>
      <c r="Q23" s="57" t="str">
        <f>IFERROR(IF(Table_ocorrencias[[#This Row],[rua9]] ="","",Table_ocorrencias[[#This Row],[rua9]]),"")</f>
        <v>VINTE E UM</v>
      </c>
      <c r="R23" s="57" t="str">
        <f>IFERROR(IF(Table_ocorrencias[[#This Row],[latitude6]] ="","",Table_ocorrencias[[#This Row],[latitude6]]),"")</f>
        <v/>
      </c>
      <c r="S23" s="57" t="str">
        <f>IFERROR(IF(Table_ocorrencias[[#This Row],[longitude7]] ="","",Table_ocorrencias[[#This Row],[longitude7]]),"")</f>
        <v/>
      </c>
      <c r="T2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ALBERTO DIAS BATISTA (NIC 111181)</v>
      </c>
      <c r="U2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" s="79" t="str">
        <f>UPPER(IFERROR(Table_ocorrencias[[#This Row],[descricao]],""))</f>
        <v>MATA PROX. A PRAIA_x000D_
PM CB MANUEL: 985410873</v>
      </c>
      <c r="W23" s="59">
        <f>IFERROR(IF(Table_ocorrencias[[#This Row],[data_ciencia]]="","",Table_ocorrencias[[#This Row],[data_ciencia]]),"")</f>
        <v>0.69097222222222221</v>
      </c>
      <c r="X23" s="59">
        <f>IFERROR(IF(Table_ocorrencias[[#This Row],[data_saida]]="","",Table_ocorrencias[[#This Row],[data_saida]]),"")</f>
        <v>0.72916666666666663</v>
      </c>
      <c r="Y23" s="59">
        <f>IFERROR(IF(Table_ocorrencias[[#This Row],[data_chegada]]="","",Table_ocorrencias[[#This Row],[data_chegada]]),"")</f>
        <v>0.74305555555555558</v>
      </c>
      <c r="Z23" s="59">
        <f>IFERROR(IF(Table_ocorrencias[[#This Row],[data_conclusao]]="","",Table_ocorrencias[[#This Row],[data_conclusao]]),"")</f>
        <v>0.77777777777777779</v>
      </c>
      <c r="AA23" s="60">
        <v>1473</v>
      </c>
      <c r="AB23" s="60">
        <v>643</v>
      </c>
      <c r="AC23" s="60">
        <v>14</v>
      </c>
      <c r="AD23" s="60">
        <v>3866670</v>
      </c>
      <c r="AE23" s="60">
        <v>3876098</v>
      </c>
      <c r="AF23" s="60">
        <v>3865541</v>
      </c>
      <c r="AG23" s="60">
        <v>19996</v>
      </c>
      <c r="AH23" s="58">
        <v>44032</v>
      </c>
      <c r="AI23" s="60" t="s">
        <v>1349</v>
      </c>
      <c r="AJ23" s="60" t="s">
        <v>167</v>
      </c>
      <c r="AK23" s="60" t="s">
        <v>168</v>
      </c>
      <c r="AL23" s="60" t="s">
        <v>255</v>
      </c>
      <c r="AM23" s="61">
        <v>0.69097222222222221</v>
      </c>
      <c r="AN23" s="62">
        <v>0.72916666666666663</v>
      </c>
      <c r="AO23" s="62">
        <v>0.74305555555555558</v>
      </c>
      <c r="AP23" s="62">
        <v>0.77777777777777779</v>
      </c>
      <c r="AQ23" s="60"/>
      <c r="AR23" s="60"/>
      <c r="AS23" s="60">
        <v>3</v>
      </c>
      <c r="AT23" s="60" t="s">
        <v>599</v>
      </c>
      <c r="AU23" s="60" t="s">
        <v>1350</v>
      </c>
      <c r="AV23" s="60" t="s">
        <v>1351</v>
      </c>
      <c r="AW23" s="63" t="s">
        <v>276</v>
      </c>
      <c r="AX23" s="60" t="s">
        <v>1352</v>
      </c>
      <c r="AY23" s="60" t="s">
        <v>1353</v>
      </c>
      <c r="AZ23" s="60" t="b">
        <v>1</v>
      </c>
      <c r="BA23" s="60" t="s">
        <v>273</v>
      </c>
      <c r="BB23" s="60" t="b">
        <v>0</v>
      </c>
      <c r="BC23" s="60"/>
      <c r="BD23" s="60"/>
    </row>
    <row r="24" spans="1:56" ht="17.25" customHeight="1" x14ac:dyDescent="0.25">
      <c r="A24" s="54">
        <f t="shared" si="0"/>
        <v>0</v>
      </c>
      <c r="B24" s="57" t="str">
        <f>IFERROR(TEXT(Table_ocorrencias[[#This Row],[caso_n]],"0000")&amp;Table_ocorrencias[[#This Row],[ponto]]&amp;"/"&amp;YEAR(Table_ocorrencias[[#This Row],[DATA PLANTÃO]]),"")</f>
        <v>0644.9/2020</v>
      </c>
      <c r="C24" s="57" t="str">
        <f>IFERROR(IF(Table_ocorrencias[[#This Row],[GDL]] = "","", Table_ocorrencias[[#This Row],[GDL]]&amp;"/"&amp;YEAR(Table_ocorrencias[[#This Row],[data_plantao]])),"")</f>
        <v>19997/2020</v>
      </c>
      <c r="D24" s="57" t="str">
        <f>IF(Table_ocorrencias[[#This Row],[fotos_gdl]] = TRUE,"ENVIADAS","PENDENTE")</f>
        <v>ENVIADAS</v>
      </c>
      <c r="E24" s="58">
        <f>IFERROR(Table_ocorrencias[[#This Row],[data_plantao]],"")</f>
        <v>44032</v>
      </c>
      <c r="F24" s="57" t="str">
        <f>IFERROR(Table_ocorrencias[[#This Row],[CIODS3]],"")</f>
        <v>D682212</v>
      </c>
      <c r="G24" s="57" t="str">
        <f>IFERROR(Table_ocorrencias[[#This Row],[natureza4]],"")</f>
        <v>Homicídio</v>
      </c>
      <c r="H24" s="57" t="str">
        <f>IFERROR(Table_ocorrencias[[#This Row],[tipo_local]],"")</f>
        <v>Externo</v>
      </c>
      <c r="I24" s="57" t="str">
        <f>IFERROR(IF(Table_ocorrencias[[#This Row],[instrumento10]] = 0,"",Table_ocorrencias[[#This Row],[instrumento10]]),"")</f>
        <v>PÉRFURO-CONTUNDENTE</v>
      </c>
      <c r="J24" s="79" t="str">
        <f>IFERROR(VLOOKUP(Table_ocorrencias[[#This Row],[matricula_perito]],Table_peritos[],2,FALSE),"")</f>
        <v>RANON BARROS BEZERRA</v>
      </c>
      <c r="K24" s="57" t="str">
        <f>IFERROR(VLOOKUP(Table_ocorrencias[[#This Row],[matricula_auxiliar]],Table_auxiliares[],2,FALSE),"")</f>
        <v>ANDREZA CRISTINA MAIA DOS SANTOS</v>
      </c>
      <c r="L24" s="57" t="str">
        <f>IFERROR(VLOOKUP(Table_ocorrencias[[#This Row],[matricula_delegado]],Table_delegados[],2,FALSE),"")</f>
        <v>ROBERTO MONTEIRO LOBO</v>
      </c>
      <c r="M24" s="57" t="str">
        <f>IFERROR(Table_ocorrencias[[#This Row],[viatura5]],"")</f>
        <v>UP004</v>
      </c>
      <c r="N24" s="57" t="str">
        <f>IFERROR(IF(Table_ocorrencias[[#This Row],[DPH2]] ="","",Table_ocorrencias[[#This Row],[DPH2]]&amp;"º DPH"),"")</f>
        <v>3º DPH</v>
      </c>
      <c r="O24" s="57" t="str">
        <f>UPPER(IFERROR(VLOOKUP(Table_ocorrencias[[#This Row],[municipio]],Table_municipios[],2,FALSE),""))</f>
        <v>RECIFE</v>
      </c>
      <c r="P24" s="79" t="str">
        <f>UPPER(IFERROR(Table_ocorrencias[[#This Row],[bairro8]],""))</f>
        <v>IMBIRIBEIRA</v>
      </c>
      <c r="Q24" s="57" t="str">
        <f>IFERROR(IF(Table_ocorrencias[[#This Row],[rua9]] ="","",Table_ocorrencias[[#This Row],[rua9]]),"")</f>
        <v>AV. SUL</v>
      </c>
      <c r="R24" s="57" t="str">
        <f>IFERROR(IF(Table_ocorrencias[[#This Row],[latitude6]] ="","",Table_ocorrencias[[#This Row],[latitude6]]),"")</f>
        <v/>
      </c>
      <c r="S24" s="57" t="str">
        <f>IFERROR(IF(Table_ocorrencias[[#This Row],[longitude7]] ="","",Table_ocorrencias[[#This Row],[longitude7]]),"")</f>
        <v/>
      </c>
      <c r="T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105205)</v>
      </c>
      <c r="U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4" s="79" t="str">
        <f>UPPER(IFERROR(Table_ocorrencias[[#This Row],[descricao]],""))</f>
        <v>PAF, COMUNIDADE PORTELINHA, PRÓXIMO AO RESIDENCIAL BOA VIAGEM</v>
      </c>
      <c r="W24" s="59">
        <f>IFERROR(IF(Table_ocorrencias[[#This Row],[data_ciencia]]="","",Table_ocorrencias[[#This Row],[data_ciencia]]),"")</f>
        <v>0.71111111111111114</v>
      </c>
      <c r="X24" s="59">
        <f>IFERROR(IF(Table_ocorrencias[[#This Row],[data_saida]]="","",Table_ocorrencias[[#This Row],[data_saida]]),"")</f>
        <v>0.77777777777777779</v>
      </c>
      <c r="Y24" s="59">
        <f>IFERROR(IF(Table_ocorrencias[[#This Row],[data_chegada]]="","",Table_ocorrencias[[#This Row],[data_chegada]]),"")</f>
        <v>0.79166666666666663</v>
      </c>
      <c r="Z24" s="59">
        <f>IFERROR(IF(Table_ocorrencias[[#This Row],[data_conclusao]]="","",Table_ocorrencias[[#This Row],[data_conclusao]]),"")</f>
        <v>0.83333333333333337</v>
      </c>
      <c r="AA24" s="60">
        <v>1474</v>
      </c>
      <c r="AB24" s="60">
        <v>644</v>
      </c>
      <c r="AC24" s="60">
        <v>3</v>
      </c>
      <c r="AD24" s="60">
        <v>3866670</v>
      </c>
      <c r="AE24" s="60">
        <v>3876098</v>
      </c>
      <c r="AF24" s="60">
        <v>3864146</v>
      </c>
      <c r="AG24" s="60">
        <v>19997</v>
      </c>
      <c r="AH24" s="58">
        <v>44032</v>
      </c>
      <c r="AI24" s="60" t="s">
        <v>1354</v>
      </c>
      <c r="AJ24" s="60" t="s">
        <v>167</v>
      </c>
      <c r="AK24" s="60" t="s">
        <v>168</v>
      </c>
      <c r="AL24" s="60" t="s">
        <v>255</v>
      </c>
      <c r="AM24" s="61">
        <v>0.71111111111111114</v>
      </c>
      <c r="AN24" s="62">
        <v>0.77777777777777779</v>
      </c>
      <c r="AO24" s="62">
        <v>0.79166666666666663</v>
      </c>
      <c r="AP24" s="62">
        <v>0.83333333333333337</v>
      </c>
      <c r="AQ24" s="60"/>
      <c r="AR24" s="60"/>
      <c r="AS24" s="60">
        <v>14</v>
      </c>
      <c r="AT24" s="60" t="s">
        <v>345</v>
      </c>
      <c r="AU24" s="60" t="s">
        <v>1364</v>
      </c>
      <c r="AV24" s="60" t="s">
        <v>1355</v>
      </c>
      <c r="AW24" s="63" t="s">
        <v>276</v>
      </c>
      <c r="AX24" s="60" t="s">
        <v>1356</v>
      </c>
      <c r="AY24" s="60" t="s">
        <v>1357</v>
      </c>
      <c r="AZ24" s="60" t="b">
        <v>1</v>
      </c>
      <c r="BA24" s="60" t="s">
        <v>273</v>
      </c>
      <c r="BB24" s="60" t="b">
        <v>0</v>
      </c>
      <c r="BC24" s="60"/>
      <c r="BD24" s="60"/>
    </row>
    <row r="25" spans="1:56" ht="17.25" customHeight="1" x14ac:dyDescent="0.25">
      <c r="A25" s="53">
        <f t="shared" si="0"/>
        <v>0</v>
      </c>
      <c r="B25" s="57" t="str">
        <f>IFERROR(TEXT(Table_ocorrencias[[#This Row],[caso_n]],"0000")&amp;Table_ocorrencias[[#This Row],[ponto]]&amp;"/"&amp;YEAR(Table_ocorrencias[[#This Row],[DATA PLANTÃO]]),"")</f>
        <v>0647.9/2020</v>
      </c>
      <c r="C25" s="57" t="str">
        <f>IFERROR(IF(Table_ocorrencias[[#This Row],[GDL]] = "","", Table_ocorrencias[[#This Row],[GDL]]&amp;"/"&amp;YEAR(Table_ocorrencias[[#This Row],[data_plantao]])),"")</f>
        <v>20001/2020</v>
      </c>
      <c r="D25" s="57" t="str">
        <f>IF(Table_ocorrencias[[#This Row],[fotos_gdl]] = TRUE,"ENVIADAS","PENDENTE")</f>
        <v>ENVIADAS</v>
      </c>
      <c r="E25" s="58">
        <f>IFERROR(Table_ocorrencias[[#This Row],[data_plantao]],"")</f>
        <v>44032</v>
      </c>
      <c r="F25" s="57" t="str">
        <f>IFERROR(Table_ocorrencias[[#This Row],[CIODS3]],"")</f>
        <v>D682233</v>
      </c>
      <c r="G25" s="57" t="str">
        <f>IFERROR(Table_ocorrencias[[#This Row],[natureza4]],"")</f>
        <v>Homicídio</v>
      </c>
      <c r="H25" s="57" t="str">
        <f>IFERROR(Table_ocorrencias[[#This Row],[tipo_local]],"")</f>
        <v>Externo</v>
      </c>
      <c r="I25" s="57" t="str">
        <f>IFERROR(IF(Table_ocorrencias[[#This Row],[instrumento10]] = 0,"",Table_ocorrencias[[#This Row],[instrumento10]]),"")</f>
        <v>PÉRFURO-CONTUNDENTE</v>
      </c>
      <c r="J25" s="79" t="str">
        <f>IFERROR(VLOOKUP(Table_ocorrencias[[#This Row],[matricula_perito]],Table_peritos[],2,FALSE),"")</f>
        <v>CARLOS ARMANDO CORREIA LYRA</v>
      </c>
      <c r="K25" s="57" t="str">
        <f>IFERROR(VLOOKUP(Table_ocorrencias[[#This Row],[matricula_auxiliar]],Table_auxiliares[],2,FALSE),"")</f>
        <v>HILTON PESSOA DE FREITAS NETO</v>
      </c>
      <c r="L25" s="57" t="str">
        <f>IFERROR(VLOOKUP(Table_ocorrencias[[#This Row],[matricula_delegado]],Table_delegados[],2,FALSE),"")</f>
        <v>FRANCISCA ERICA DA SILVA BEZERRA</v>
      </c>
      <c r="M25" s="57" t="str">
        <f>IFERROR(Table_ocorrencias[[#This Row],[viatura5]],"")</f>
        <v>UP004</v>
      </c>
      <c r="N25" s="57" t="str">
        <f>IFERROR(IF(Table_ocorrencias[[#This Row],[DPH2]] ="","",Table_ocorrencias[[#This Row],[DPH2]]&amp;"º DPH"),"")</f>
        <v>4º DPH</v>
      </c>
      <c r="O25" s="57" t="str">
        <f>UPPER(IFERROR(VLOOKUP(Table_ocorrencias[[#This Row],[municipio]],Table_municipios[],2,FALSE),""))</f>
        <v>RECIFE</v>
      </c>
      <c r="P25" s="79" t="str">
        <f>UPPER(IFERROR(Table_ocorrencias[[#This Row],[bairro8]],""))</f>
        <v>SAN MARTIN</v>
      </c>
      <c r="Q25" s="57" t="str">
        <f>IFERROR(IF(Table_ocorrencias[[#This Row],[rua9]] ="","",Table_ocorrencias[[#This Row],[rua9]]),"")</f>
        <v>ANTONIO CORREIA DE OLIVEIRA</v>
      </c>
      <c r="R25" s="57" t="str">
        <f>IFERROR(IF(Table_ocorrencias[[#This Row],[latitude6]] ="","",Table_ocorrencias[[#This Row],[latitude6]]),"")</f>
        <v/>
      </c>
      <c r="S25" s="57" t="str">
        <f>IFERROR(IF(Table_ocorrencias[[#This Row],[longitude7]] ="","",Table_ocorrencias[[#This Row],[longitude7]]),"")</f>
        <v/>
      </c>
      <c r="T2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WILLAMS CLAUDINO DA SILVA (NIC 111217)</v>
      </c>
      <c r="U2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5" s="79" t="str">
        <f>UPPER(IFERROR(Table_ocorrencias[[#This Row],[descricao]],""))</f>
        <v>PAF - MASC_x000D_
PM SGT AGOSTINHO: 995917952 / 997417659</v>
      </c>
      <c r="W25" s="59">
        <f>IFERROR(IF(Table_ocorrencias[[#This Row],[data_ciencia]]="","",Table_ocorrencias[[#This Row],[data_ciencia]]),"")</f>
        <v>0.92708333333333337</v>
      </c>
      <c r="X25" s="59">
        <f>IFERROR(IF(Table_ocorrencias[[#This Row],[data_saida]]="","",Table_ocorrencias[[#This Row],[data_saida]]),"")</f>
        <v>0.95833333333333337</v>
      </c>
      <c r="Y25" s="59">
        <f>IFERROR(IF(Table_ocorrencias[[#This Row],[data_chegada]]="","",Table_ocorrencias[[#This Row],[data_chegada]]),"")</f>
        <v>0.96388888888888891</v>
      </c>
      <c r="Z25" s="59">
        <f>IFERROR(IF(Table_ocorrencias[[#This Row],[data_conclusao]]="","",Table_ocorrencias[[#This Row],[data_conclusao]]),"")</f>
        <v>0</v>
      </c>
      <c r="AA25" s="60">
        <v>1477</v>
      </c>
      <c r="AB25" s="60">
        <v>647</v>
      </c>
      <c r="AC25" s="60">
        <v>4</v>
      </c>
      <c r="AD25" s="60">
        <v>3869091</v>
      </c>
      <c r="AE25" s="60">
        <v>3865967</v>
      </c>
      <c r="AF25" s="60">
        <v>2724782</v>
      </c>
      <c r="AG25" s="60">
        <v>20001</v>
      </c>
      <c r="AH25" s="58">
        <v>44032</v>
      </c>
      <c r="AI25" s="60" t="s">
        <v>1387</v>
      </c>
      <c r="AJ25" s="60" t="s">
        <v>167</v>
      </c>
      <c r="AK25" s="60" t="s">
        <v>168</v>
      </c>
      <c r="AL25" s="60" t="s">
        <v>255</v>
      </c>
      <c r="AM25" s="61">
        <v>0.92708333333333337</v>
      </c>
      <c r="AN25" s="62">
        <v>0.95833333333333337</v>
      </c>
      <c r="AO25" s="62">
        <v>0.96388888888888891</v>
      </c>
      <c r="AP25" s="62">
        <v>0</v>
      </c>
      <c r="AQ25" s="60"/>
      <c r="AR25" s="60"/>
      <c r="AS25" s="60">
        <v>14</v>
      </c>
      <c r="AT25" s="60" t="s">
        <v>1388</v>
      </c>
      <c r="AU25" s="60" t="s">
        <v>1406</v>
      </c>
      <c r="AV25" s="60" t="s">
        <v>1389</v>
      </c>
      <c r="AW25" s="63" t="s">
        <v>276</v>
      </c>
      <c r="AX25" s="60" t="s">
        <v>1390</v>
      </c>
      <c r="AY25" s="60" t="s">
        <v>1391</v>
      </c>
      <c r="AZ25" s="60" t="b">
        <v>1</v>
      </c>
      <c r="BA25" s="60" t="s">
        <v>273</v>
      </c>
      <c r="BB25" s="60" t="b">
        <v>0</v>
      </c>
      <c r="BC25" s="60"/>
      <c r="BD25" s="60"/>
    </row>
    <row r="26" spans="1:56" ht="17.25" customHeight="1" x14ac:dyDescent="0.25">
      <c r="A26" s="54">
        <f t="shared" si="0"/>
        <v>0</v>
      </c>
      <c r="B26" s="73" t="str">
        <f>IFERROR(TEXT(Table_ocorrencias[[#This Row],[caso_n]],"0000")&amp;Table_ocorrencias[[#This Row],[ponto]]&amp;"/"&amp;YEAR(Table_ocorrencias[[#This Row],[DATA PLANTÃO]]),"")</f>
        <v>0648.9/2020</v>
      </c>
      <c r="C26" s="73" t="str">
        <f>IFERROR(IF(Table_ocorrencias[[#This Row],[GDL]] = "","", Table_ocorrencias[[#This Row],[GDL]]&amp;"/"&amp;YEAR(Table_ocorrencias[[#This Row],[data_plantao]])),"")</f>
        <v>20005/2020</v>
      </c>
      <c r="D26" s="73" t="str">
        <f>IF(Table_ocorrencias[[#This Row],[fotos_gdl]] = TRUE,"ENVIADAS","PENDENTE")</f>
        <v>ENVIADAS</v>
      </c>
      <c r="E26" s="74">
        <f>IFERROR(Table_ocorrencias[[#This Row],[data_plantao]],"")</f>
        <v>44032</v>
      </c>
      <c r="F26" s="73" t="str">
        <f>IFERROR(Table_ocorrencias[[#This Row],[CIODS3]],"")</f>
        <v>D682237</v>
      </c>
      <c r="G26" s="73" t="str">
        <f>IFERROR(Table_ocorrencias[[#This Row],[natureza4]],"")</f>
        <v>Homicídio</v>
      </c>
      <c r="H26" s="73" t="str">
        <f>IFERROR(Table_ocorrencias[[#This Row],[tipo_local]],"")</f>
        <v>Externo</v>
      </c>
      <c r="I26" s="73" t="str">
        <f>IFERROR(IF(Table_ocorrencias[[#This Row],[instrumento10]] = 0,"",Table_ocorrencias[[#This Row],[instrumento10]]),"")</f>
        <v>PÉRFURO-CONTUNDENTE</v>
      </c>
      <c r="J26" s="81" t="str">
        <f>IFERROR(VLOOKUP(Table_ocorrencias[[#This Row],[matricula_perito]],Table_peritos[],2,FALSE),"")</f>
        <v>RANON BARROS BEZERRA</v>
      </c>
      <c r="K26" s="73" t="str">
        <f>IFERROR(VLOOKUP(Table_ocorrencias[[#This Row],[matricula_auxiliar]],Table_auxiliares[],2,FALSE),"")</f>
        <v>ANDREZA CRISTINA MAIA DOS SANTOS</v>
      </c>
      <c r="L26" s="73" t="str">
        <f>IFERROR(VLOOKUP(Table_ocorrencias[[#This Row],[matricula_delegado]],Table_delegados[],2,FALSE),"")</f>
        <v>EURICELIA BATISTA NOGUEIRA</v>
      </c>
      <c r="M26" s="73" t="str">
        <f>IFERROR(Table_ocorrencias[[#This Row],[viatura5]],"")</f>
        <v>UP003</v>
      </c>
      <c r="N26" s="73" t="str">
        <f>IFERROR(IF(Table_ocorrencias[[#This Row],[DPH2]] ="","",Table_ocorrencias[[#This Row],[DPH2]]&amp;"º DPH"),"")</f>
        <v>7º DPH</v>
      </c>
      <c r="O26" s="73" t="str">
        <f>UPPER(IFERROR(VLOOKUP(Table_ocorrencias[[#This Row],[municipio]],Table_municipios[],2,FALSE),""))</f>
        <v>PAULISTA</v>
      </c>
      <c r="P26" s="81" t="str">
        <f>UPPER(IFERROR(Table_ocorrencias[[#This Row],[bairro8]],""))</f>
        <v>ENGENHO MARANGUAPE</v>
      </c>
      <c r="Q26" s="73" t="str">
        <f>IFERROR(IF(Table_ocorrencias[[#This Row],[rua9]] ="","",Table_ocorrencias[[#This Row],[rua9]]),"")</f>
        <v>PE 22</v>
      </c>
      <c r="R26" s="73" t="str">
        <f>IFERROR(IF(Table_ocorrencias[[#This Row],[latitude6]] ="","",Table_ocorrencias[[#This Row],[latitude6]]),"")</f>
        <v/>
      </c>
      <c r="S26" s="73" t="str">
        <f>IFERROR(IF(Table_ocorrencias[[#This Row],[longitude7]] ="","",Table_ocorrencias[[#This Row],[longitude7]]),"")</f>
        <v/>
      </c>
      <c r="T26" s="81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DIEGO PEREIRA MONTEIRO (NIC 111206)</v>
      </c>
      <c r="U26" s="73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" s="81" t="str">
        <f>UPPER(IFERROR(Table_ocorrencias[[#This Row],[descricao]],""))</f>
        <v>PM 82 988965136</v>
      </c>
      <c r="W26" s="75">
        <f>IFERROR(IF(Table_ocorrencias[[#This Row],[data_ciencia]]="","",Table_ocorrencias[[#This Row],[data_ciencia]]),"")</f>
        <v>0.95833333333333337</v>
      </c>
      <c r="X26" s="75">
        <f>IFERROR(IF(Table_ocorrencias[[#This Row],[data_saida]]="","",Table_ocorrencias[[#This Row],[data_saida]]),"")</f>
        <v>0.97222222222222221</v>
      </c>
      <c r="Y26" s="75">
        <f>IFERROR(IF(Table_ocorrencias[[#This Row],[data_chegada]]="","",Table_ocorrencias[[#This Row],[data_chegada]]),"")</f>
        <v>0.99305555555555558</v>
      </c>
      <c r="Z26" s="75">
        <f>IFERROR(IF(Table_ocorrencias[[#This Row],[data_conclusao]]="","",Table_ocorrencias[[#This Row],[data_conclusao]]),"")</f>
        <v>2.7777777777777776E-2</v>
      </c>
      <c r="AA26" s="60">
        <v>1478</v>
      </c>
      <c r="AB26" s="60">
        <v>648</v>
      </c>
      <c r="AC26" s="60">
        <v>7</v>
      </c>
      <c r="AD26" s="60">
        <v>3866670</v>
      </c>
      <c r="AE26" s="60">
        <v>3876098</v>
      </c>
      <c r="AF26" s="60">
        <v>2960494</v>
      </c>
      <c r="AG26" s="60">
        <v>20005</v>
      </c>
      <c r="AH26" s="58">
        <v>44032</v>
      </c>
      <c r="AI26" s="60" t="s">
        <v>1399</v>
      </c>
      <c r="AJ26" s="60" t="s">
        <v>167</v>
      </c>
      <c r="AK26" s="60" t="s">
        <v>168</v>
      </c>
      <c r="AL26" s="60" t="s">
        <v>560</v>
      </c>
      <c r="AM26" s="61">
        <v>0.95833333333333337</v>
      </c>
      <c r="AN26" s="62">
        <v>0.97222222222222221</v>
      </c>
      <c r="AO26" s="62">
        <v>0.99305555555555558</v>
      </c>
      <c r="AP26" s="62">
        <v>2.7777777777777776E-2</v>
      </c>
      <c r="AQ26" s="60"/>
      <c r="AR26" s="60"/>
      <c r="AS26" s="60">
        <v>13</v>
      </c>
      <c r="AT26" s="60" t="s">
        <v>458</v>
      </c>
      <c r="AU26" s="60" t="s">
        <v>1400</v>
      </c>
      <c r="AV26" s="60" t="s">
        <v>1401</v>
      </c>
      <c r="AW26" s="63" t="s">
        <v>276</v>
      </c>
      <c r="AX26" s="60" t="s">
        <v>1402</v>
      </c>
      <c r="AY26" s="60" t="s">
        <v>1403</v>
      </c>
      <c r="AZ26" s="60" t="b">
        <v>1</v>
      </c>
      <c r="BA26" s="60" t="s">
        <v>273</v>
      </c>
      <c r="BB26" s="60" t="b">
        <v>0</v>
      </c>
      <c r="BC26" s="60"/>
      <c r="BD26" s="60"/>
    </row>
    <row r="27" spans="1:56" ht="17.25" customHeight="1" x14ac:dyDescent="0.25">
      <c r="A27" s="53">
        <f t="shared" si="0"/>
        <v>0</v>
      </c>
      <c r="B27" s="57" t="str">
        <f>IFERROR(TEXT(Table_ocorrencias[[#This Row],[caso_n]],"0000")&amp;Table_ocorrencias[[#This Row],[ponto]]&amp;"/"&amp;YEAR(Table_ocorrencias[[#This Row],[DATA PLANTÃO]]),"")</f>
        <v>0649.9/2020</v>
      </c>
      <c r="C27" s="57" t="str">
        <f>IFERROR(IF(Table_ocorrencias[[#This Row],[GDL]] = "","", Table_ocorrencias[[#This Row],[GDL]]&amp;"/"&amp;YEAR(Table_ocorrencias[[#This Row],[data_plantao]])),"")</f>
        <v>20139/2020</v>
      </c>
      <c r="D27" s="57" t="str">
        <f>IF(Table_ocorrencias[[#This Row],[fotos_gdl]] = TRUE,"ENVIADAS","PENDENTE")</f>
        <v>ENVIADAS</v>
      </c>
      <c r="E27" s="58">
        <f>IFERROR(Table_ocorrencias[[#This Row],[data_plantao]],"")</f>
        <v>44033</v>
      </c>
      <c r="F27" s="57" t="str">
        <f>IFERROR(Table_ocorrencias[[#This Row],[CIODS3]],"")</f>
        <v>D682280</v>
      </c>
      <c r="G27" s="57" t="str">
        <f>IFERROR(Table_ocorrencias[[#This Row],[natureza4]],"")</f>
        <v>Homicídio</v>
      </c>
      <c r="H27" s="57" t="str">
        <f>IFERROR(Table_ocorrencias[[#This Row],[tipo_local]],"")</f>
        <v>Externo</v>
      </c>
      <c r="I27" s="57" t="str">
        <f>IFERROR(IF(Table_ocorrencias[[#This Row],[instrumento10]] = 0,"",Table_ocorrencias[[#This Row],[instrumento10]]),"")</f>
        <v>PÉRFURO-CONTUNDENTE</v>
      </c>
      <c r="J27" s="79" t="str">
        <f>IFERROR(VLOOKUP(Table_ocorrencias[[#This Row],[matricula_perito]],Table_peritos[],2,FALSE),"")</f>
        <v>FERNANDO HENRIQUE LEAL BENEVIDES</v>
      </c>
      <c r="K27" s="57" t="str">
        <f>IFERROR(VLOOKUP(Table_ocorrencias[[#This Row],[matricula_auxiliar]],Table_auxiliares[],2,FALSE),"")</f>
        <v>RICARDO ALEXANDRE MELO DA SILVA</v>
      </c>
      <c r="L27" s="57" t="str">
        <f>IFERROR(VLOOKUP(Table_ocorrencias[[#This Row],[matricula_delegado]],Table_delegados[],2,FALSE),"")</f>
        <v>AUSENTE</v>
      </c>
      <c r="M27" s="57" t="str">
        <f>IFERROR(Table_ocorrencias[[#This Row],[viatura5]],"")</f>
        <v>UP004</v>
      </c>
      <c r="N27" s="57" t="str">
        <f>IFERROR(IF(Table_ocorrencias[[#This Row],[DPH2]] ="","",Table_ocorrencias[[#This Row],[DPH2]]&amp;"º DPH"),"")</f>
        <v>14º DPH</v>
      </c>
      <c r="O27" s="57" t="str">
        <f>UPPER(IFERROR(VLOOKUP(Table_ocorrencias[[#This Row],[municipio]],Table_municipios[],2,FALSE),""))</f>
        <v>CABO DE SANTO AGOSTINHO</v>
      </c>
      <c r="P27" s="79" t="str">
        <f>UPPER(IFERROR(Table_ocorrencias[[#This Row],[bairro8]],""))</f>
        <v>MALAQUIAS</v>
      </c>
      <c r="Q27" s="57" t="str">
        <f>IFERROR(IF(Table_ocorrencias[[#This Row],[rua9]] ="","",Table_ocorrencias[[#This Row],[rua9]]),"")</f>
        <v>VICENTE PIZON</v>
      </c>
      <c r="R27" s="57" t="str">
        <f>IFERROR(IF(Table_ocorrencias[[#This Row],[latitude6]] ="","",Table_ocorrencias[[#This Row],[latitude6]]),"")</f>
        <v/>
      </c>
      <c r="S27" s="57" t="str">
        <f>IFERROR(IF(Table_ocorrencias[[#This Row],[longitude7]] ="","",Table_ocorrencias[[#This Row],[longitude7]]),"")</f>
        <v/>
      </c>
      <c r="T2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111190)</v>
      </c>
      <c r="U2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" s="79" t="str">
        <f>UPPER(IFERROR(Table_ocorrencias[[#This Row],[descricao]],""))</f>
        <v>SEM MAIS INFORMAÇÕES</v>
      </c>
      <c r="W27" s="59">
        <f>IFERROR(IF(Table_ocorrencias[[#This Row],[data_ciencia]]="","",Table_ocorrencias[[#This Row],[data_ciencia]]),"")</f>
        <v>0.58333333333333337</v>
      </c>
      <c r="X27" s="59" t="str">
        <f>IFERROR(IF(Table_ocorrencias[[#This Row],[data_saida]]="","",Table_ocorrencias[[#This Row],[data_saida]]),"")</f>
        <v/>
      </c>
      <c r="Y27" s="59" t="str">
        <f>IFERROR(IF(Table_ocorrencias[[#This Row],[data_chegada]]="","",Table_ocorrencias[[#This Row],[data_chegada]]),"")</f>
        <v/>
      </c>
      <c r="Z27" s="59" t="str">
        <f>IFERROR(IF(Table_ocorrencias[[#This Row],[data_conclusao]]="","",Table_ocorrencias[[#This Row],[data_conclusao]]),"")</f>
        <v/>
      </c>
      <c r="AA27" s="60">
        <v>1479</v>
      </c>
      <c r="AB27" s="60">
        <v>649</v>
      </c>
      <c r="AC27" s="60">
        <v>14</v>
      </c>
      <c r="AD27" s="60">
        <v>2962063</v>
      </c>
      <c r="AE27" s="60">
        <v>3867641</v>
      </c>
      <c r="AF27" s="60"/>
      <c r="AG27" s="60">
        <v>20139</v>
      </c>
      <c r="AH27" s="58">
        <v>44033</v>
      </c>
      <c r="AI27" s="60" t="s">
        <v>1418</v>
      </c>
      <c r="AJ27" s="60" t="s">
        <v>167</v>
      </c>
      <c r="AK27" s="60" t="s">
        <v>168</v>
      </c>
      <c r="AL27" s="60" t="s">
        <v>255</v>
      </c>
      <c r="AM27" s="61">
        <v>0.58333333333333337</v>
      </c>
      <c r="AN27" s="62"/>
      <c r="AO27" s="62"/>
      <c r="AP27" s="62"/>
      <c r="AQ27" s="60"/>
      <c r="AR27" s="60"/>
      <c r="AS27" s="60">
        <v>3</v>
      </c>
      <c r="AT27" s="60" t="s">
        <v>1419</v>
      </c>
      <c r="AU27" s="60" t="s">
        <v>1420</v>
      </c>
      <c r="AV27" s="60" t="s">
        <v>1421</v>
      </c>
      <c r="AW27" s="63" t="s">
        <v>276</v>
      </c>
      <c r="AX27" s="60" t="s">
        <v>1422</v>
      </c>
      <c r="AY27" s="60" t="s">
        <v>1423</v>
      </c>
      <c r="AZ27" s="60" t="b">
        <v>1</v>
      </c>
      <c r="BA27" s="60" t="s">
        <v>273</v>
      </c>
      <c r="BB27" s="60" t="b">
        <v>0</v>
      </c>
      <c r="BC27" s="60"/>
      <c r="BD27" s="60"/>
    </row>
    <row r="28" spans="1:56" ht="17.25" customHeight="1" x14ac:dyDescent="0.25">
      <c r="A28" s="86">
        <f t="shared" si="0"/>
        <v>0</v>
      </c>
      <c r="B28" s="87" t="str">
        <f>IFERROR(TEXT(Table_ocorrencias[[#This Row],[caso_n]],"0000")&amp;Table_ocorrencias[[#This Row],[ponto]]&amp;"/"&amp;YEAR(Table_ocorrencias[[#This Row],[DATA PLANTÃO]]),"")</f>
        <v>0655.9/2020</v>
      </c>
      <c r="C28" s="87" t="str">
        <f>IFERROR(IF(Table_ocorrencias[[#This Row],[GDL]] = "","", Table_ocorrencias[[#This Row],[GDL]]&amp;"/"&amp;YEAR(Table_ocorrencias[[#This Row],[data_plantao]])),"")</f>
        <v>20310/2020</v>
      </c>
      <c r="D28" s="87" t="str">
        <f>IF(Table_ocorrencias[[#This Row],[fotos_gdl]] = TRUE,"ENVIADAS","PENDENTE")</f>
        <v>PENDENTE</v>
      </c>
      <c r="E28" s="88">
        <f>IFERROR(Table_ocorrencias[[#This Row],[data_plantao]],"")</f>
        <v>44034</v>
      </c>
      <c r="F28" s="87" t="str">
        <f>IFERROR(Table_ocorrencias[[#This Row],[CIODS3]],"")</f>
        <v>D682386</v>
      </c>
      <c r="G28" s="87" t="str">
        <f>IFERROR(Table_ocorrencias[[#This Row],[natureza4]],"")</f>
        <v>Homicídio</v>
      </c>
      <c r="H28" s="87" t="str">
        <f>IFERROR(Table_ocorrencias[[#This Row],[tipo_local]],"")</f>
        <v>Externo</v>
      </c>
      <c r="I28" s="87" t="str">
        <f>IFERROR(IF(Table_ocorrencias[[#This Row],[instrumento10]] = 0,"",Table_ocorrencias[[#This Row],[instrumento10]]),"")</f>
        <v>PÉRFURO-CONTUNDENTE</v>
      </c>
      <c r="J28" s="89" t="str">
        <f>IFERROR(VLOOKUP(Table_ocorrencias[[#This Row],[matricula_perito]],Table_peritos[],2,FALSE),"")</f>
        <v>TADEU MORAIS CRUZ</v>
      </c>
      <c r="K28" s="87" t="str">
        <f>IFERROR(VLOOKUP(Table_ocorrencias[[#This Row],[matricula_auxiliar]],Table_auxiliares[],2,FALSE),"")</f>
        <v>HILTON PESSOA DE FREITAS NETO</v>
      </c>
      <c r="L28" s="87" t="str">
        <f>IFERROR(VLOOKUP(Table_ocorrencias[[#This Row],[matricula_delegado]],Table_delegados[],2,FALSE),"")</f>
        <v>ROBERTO DE LIMA FERREIRA</v>
      </c>
      <c r="M28" s="87" t="str">
        <f>IFERROR(Table_ocorrencias[[#This Row],[viatura5]],"")</f>
        <v>UP002</v>
      </c>
      <c r="N28" s="87" t="str">
        <f>IFERROR(IF(Table_ocorrencias[[#This Row],[DPH2]] ="","",Table_ocorrencias[[#This Row],[DPH2]]&amp;"º DPH"),"")</f>
        <v>8º DPH</v>
      </c>
      <c r="O28" s="87" t="str">
        <f>UPPER(IFERROR(VLOOKUP(Table_ocorrencias[[#This Row],[municipio]],Table_municipios[],2,FALSE),""))</f>
        <v>ITAPISSUMA</v>
      </c>
      <c r="P28" s="89" t="str">
        <f>UPPER(IFERROR(Table_ocorrencias[[#This Row],[bairro8]],""))</f>
        <v>CENTRO</v>
      </c>
      <c r="Q28" s="87" t="str">
        <f>IFERROR(IF(Table_ocorrencias[[#This Row],[rua9]] ="","",Table_ocorrencias[[#This Row],[rua9]]),"")</f>
        <v>AV AGOSTINHO NUNES MACHADO</v>
      </c>
      <c r="R28" s="87" t="str">
        <f>IFERROR(IF(Table_ocorrencias[[#This Row],[latitude6]] ="","",Table_ocorrencias[[#This Row],[latitude6]]),"")</f>
        <v/>
      </c>
      <c r="S28" s="87" t="str">
        <f>IFERROR(IF(Table_ocorrencias[[#This Row],[longitude7]] ="","",Table_ocorrencias[[#This Row],[longitude7]]),"")</f>
        <v/>
      </c>
      <c r="T2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111215)</v>
      </c>
      <c r="U2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" s="89" t="str">
        <f>UPPER(IFERROR(Table_ocorrencias[[#This Row],[descricao]],""))</f>
        <v>PAF EXT SIMPLES PM 987896015</v>
      </c>
      <c r="W28" s="90">
        <f>IFERROR(IF(Table_ocorrencias[[#This Row],[data_ciencia]]="","",Table_ocorrencias[[#This Row],[data_ciencia]]),"")</f>
        <v>0.81597222222222221</v>
      </c>
      <c r="X28" s="90">
        <f>IFERROR(IF(Table_ocorrencias[[#This Row],[data_saida]]="","",Table_ocorrencias[[#This Row],[data_saida]]),"")</f>
        <v>0.82986111111111116</v>
      </c>
      <c r="Y28" s="90">
        <f>IFERROR(IF(Table_ocorrencias[[#This Row],[data_chegada]]="","",Table_ocorrencias[[#This Row],[data_chegada]]),"")</f>
        <v>0.83680555555555558</v>
      </c>
      <c r="Z28" s="90">
        <f>IFERROR(IF(Table_ocorrencias[[#This Row],[data_conclusao]]="","",Table_ocorrencias[[#This Row],[data_conclusao]]),"")</f>
        <v>0.87152777777777779</v>
      </c>
      <c r="AA28" s="91">
        <v>1485</v>
      </c>
      <c r="AB28" s="91">
        <v>655</v>
      </c>
      <c r="AC28" s="91">
        <v>8</v>
      </c>
      <c r="AD28" s="91">
        <v>2962136</v>
      </c>
      <c r="AE28" s="91">
        <v>3865967</v>
      </c>
      <c r="AF28" s="91">
        <v>3864723</v>
      </c>
      <c r="AG28" s="91">
        <v>20310</v>
      </c>
      <c r="AH28" s="88">
        <v>44034</v>
      </c>
      <c r="AI28" s="91" t="s">
        <v>1458</v>
      </c>
      <c r="AJ28" s="91" t="s">
        <v>167</v>
      </c>
      <c r="AK28" s="91" t="s">
        <v>168</v>
      </c>
      <c r="AL28" s="91" t="s">
        <v>278</v>
      </c>
      <c r="AM28" s="92">
        <v>0.81597222222222221</v>
      </c>
      <c r="AN28" s="93">
        <v>0.82986111111111116</v>
      </c>
      <c r="AO28" s="93">
        <v>0.83680555555555558</v>
      </c>
      <c r="AP28" s="93">
        <v>0.87152777777777779</v>
      </c>
      <c r="AQ28" s="91"/>
      <c r="AR28" s="91"/>
      <c r="AS28" s="91">
        <v>9</v>
      </c>
      <c r="AT28" s="91" t="s">
        <v>265</v>
      </c>
      <c r="AU28" s="91" t="s">
        <v>1459</v>
      </c>
      <c r="AV28" s="91" t="s">
        <v>1460</v>
      </c>
      <c r="AW28" s="94" t="s">
        <v>276</v>
      </c>
      <c r="AX28" s="91" t="s">
        <v>1461</v>
      </c>
      <c r="AY28" s="91" t="s">
        <v>1462</v>
      </c>
      <c r="AZ28" s="91" t="b">
        <v>0</v>
      </c>
      <c r="BA28" s="91" t="s">
        <v>273</v>
      </c>
      <c r="BB28" s="91" t="b">
        <v>0</v>
      </c>
      <c r="BC28" s="91"/>
      <c r="BD28" s="91"/>
    </row>
    <row r="29" spans="1:56" ht="17.25" customHeight="1" x14ac:dyDescent="0.25">
      <c r="A29" s="86">
        <f t="shared" si="0"/>
        <v>0</v>
      </c>
      <c r="B29" s="87" t="str">
        <f>IFERROR(TEXT(Table_ocorrencias[[#This Row],[caso_n]],"0000")&amp;Table_ocorrencias[[#This Row],[ponto]]&amp;"/"&amp;YEAR(Table_ocorrencias[[#This Row],[DATA PLANTÃO]]),"")</f>
        <v>0657.9/2020</v>
      </c>
      <c r="C29" s="87" t="str">
        <f>IFERROR(IF(Table_ocorrencias[[#This Row],[GDL]] = "","", Table_ocorrencias[[#This Row],[GDL]]&amp;"/"&amp;YEAR(Table_ocorrencias[[#This Row],[data_plantao]])),"")</f>
        <v>20336/2020</v>
      </c>
      <c r="D29" s="87" t="str">
        <f>IF(Table_ocorrencias[[#This Row],[fotos_gdl]] = TRUE,"ENVIADAS","PENDENTE")</f>
        <v>ENVIADAS</v>
      </c>
      <c r="E29" s="88">
        <f>IFERROR(Table_ocorrencias[[#This Row],[data_plantao]],"")</f>
        <v>44035</v>
      </c>
      <c r="F29" s="87" t="str">
        <f>IFERROR(Table_ocorrencias[[#This Row],[CIODS3]],"")</f>
        <v>D682414</v>
      </c>
      <c r="G29" s="87" t="str">
        <f>IFERROR(Table_ocorrencias[[#This Row],[natureza4]],"")</f>
        <v>Homicídio</v>
      </c>
      <c r="H29" s="87" t="str">
        <f>IFERROR(Table_ocorrencias[[#This Row],[tipo_local]],"")</f>
        <v>Externo</v>
      </c>
      <c r="I29" s="87" t="str">
        <f>IFERROR(IF(Table_ocorrencias[[#This Row],[instrumento10]] = 0,"",Table_ocorrencias[[#This Row],[instrumento10]]),"")</f>
        <v>PÉRFURO-CONTUNDENTE</v>
      </c>
      <c r="J29" s="89" t="str">
        <f>IFERROR(VLOOKUP(Table_ocorrencias[[#This Row],[matricula_perito]],Table_peritos[],2,FALSE),"")</f>
        <v>RANON BARROS BEZERRA</v>
      </c>
      <c r="K29" s="87" t="str">
        <f>IFERROR(VLOOKUP(Table_ocorrencias[[#This Row],[matricula_auxiliar]],Table_auxiliares[],2,FALSE),"")</f>
        <v>ANDREZA CRISTINA MAIA DOS SANTOS</v>
      </c>
      <c r="L29" s="87" t="str">
        <f>IFERROR(VLOOKUP(Table_ocorrencias[[#This Row],[matricula_delegado]],Table_delegados[],2,FALSE),"")</f>
        <v>IAN CAMPOS MOREIRA</v>
      </c>
      <c r="M29" s="87" t="str">
        <f>IFERROR(Table_ocorrencias[[#This Row],[viatura5]],"")</f>
        <v>UP004</v>
      </c>
      <c r="N29" s="87" t="str">
        <f>IFERROR(IF(Table_ocorrencias[[#This Row],[DPH2]] ="","",Table_ocorrencias[[#This Row],[DPH2]]&amp;"º DPH"),"")</f>
        <v>3º DPH</v>
      </c>
      <c r="O29" s="87" t="str">
        <f>UPPER(IFERROR(VLOOKUP(Table_ocorrencias[[#This Row],[municipio]],Table_municipios[],2,FALSE),""))</f>
        <v>RECIFE</v>
      </c>
      <c r="P29" s="89" t="str">
        <f>UPPER(IFERROR(Table_ocorrencias[[#This Row],[bairro8]],""))</f>
        <v>IBURA</v>
      </c>
      <c r="Q29" s="87" t="str">
        <f>IFERROR(IF(Table_ocorrencias[[#This Row],[rua9]] ="","",Table_ocorrencias[[#This Row],[rua9]]),"")</f>
        <v>BR 101</v>
      </c>
      <c r="R29" s="87" t="str">
        <f>IFERROR(IF(Table_ocorrencias[[#This Row],[latitude6]] ="","",Table_ocorrencias[[#This Row],[latitude6]]),"")</f>
        <v/>
      </c>
      <c r="S29" s="87" t="str">
        <f>IFERROR(IF(Table_ocorrencias[[#This Row],[longitude7]] ="","",Table_ocorrencias[[#This Row],[longitude7]]),"")</f>
        <v/>
      </c>
      <c r="T2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111222)</v>
      </c>
      <c r="U2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9" s="89" t="str">
        <f>UPPER(IFERROR(Table_ocorrencias[[#This Row],[descricao]],""))</f>
        <v>VITIMA DE PAF AS MARGENS DA BR 101</v>
      </c>
      <c r="W29" s="90">
        <f>IFERROR(IF(Table_ocorrencias[[#This Row],[data_ciencia]]="","",Table_ocorrencias[[#This Row],[data_ciencia]]),"")</f>
        <v>0.30069444444444443</v>
      </c>
      <c r="X29" s="90">
        <f>IFERROR(IF(Table_ocorrencias[[#This Row],[data_saida]]="","",Table_ocorrencias[[#This Row],[data_saida]]),"")</f>
        <v>0.33333333333333331</v>
      </c>
      <c r="Y29" s="90">
        <f>IFERROR(IF(Table_ocorrencias[[#This Row],[data_chegada]]="","",Table_ocorrencias[[#This Row],[data_chegada]]),"")</f>
        <v>0.34375</v>
      </c>
      <c r="Z29" s="90">
        <f>IFERROR(IF(Table_ocorrencias[[#This Row],[data_conclusao]]="","",Table_ocorrencias[[#This Row],[data_conclusao]]),"")</f>
        <v>0.375</v>
      </c>
      <c r="AA29" s="91">
        <v>1487</v>
      </c>
      <c r="AB29" s="91">
        <v>657</v>
      </c>
      <c r="AC29" s="91">
        <v>3</v>
      </c>
      <c r="AD29" s="91">
        <v>3866670</v>
      </c>
      <c r="AE29" s="91">
        <v>3876098</v>
      </c>
      <c r="AF29" s="91">
        <v>2724707</v>
      </c>
      <c r="AG29" s="91">
        <v>20336</v>
      </c>
      <c r="AH29" s="88">
        <v>44035</v>
      </c>
      <c r="AI29" s="91" t="s">
        <v>1482</v>
      </c>
      <c r="AJ29" s="91" t="s">
        <v>167</v>
      </c>
      <c r="AK29" s="91" t="s">
        <v>168</v>
      </c>
      <c r="AL29" s="91" t="s">
        <v>255</v>
      </c>
      <c r="AM29" s="92">
        <v>0.30069444444444443</v>
      </c>
      <c r="AN29" s="93">
        <v>0.33333333333333331</v>
      </c>
      <c r="AO29" s="93">
        <v>0.34375</v>
      </c>
      <c r="AP29" s="93">
        <v>0.375</v>
      </c>
      <c r="AQ29" s="91"/>
      <c r="AR29" s="91"/>
      <c r="AS29" s="91">
        <v>14</v>
      </c>
      <c r="AT29" s="91" t="s">
        <v>1483</v>
      </c>
      <c r="AU29" s="91" t="s">
        <v>1484</v>
      </c>
      <c r="AV29" s="91" t="s">
        <v>1485</v>
      </c>
      <c r="AW29" s="94" t="s">
        <v>276</v>
      </c>
      <c r="AX29" s="91" t="s">
        <v>1486</v>
      </c>
      <c r="AY29" s="91" t="s">
        <v>1487</v>
      </c>
      <c r="AZ29" s="91" t="b">
        <v>1</v>
      </c>
      <c r="BA29" s="91" t="s">
        <v>273</v>
      </c>
      <c r="BB29" s="91" t="b">
        <v>0</v>
      </c>
      <c r="BC29" s="91"/>
      <c r="BD29" s="91"/>
    </row>
    <row r="30" spans="1:56" ht="17.25" customHeight="1" x14ac:dyDescent="0.25">
      <c r="A30" s="53">
        <f t="shared" si="0"/>
        <v>0</v>
      </c>
      <c r="B30" s="57" t="str">
        <f>IFERROR(TEXT(Table_ocorrencias[[#This Row],[caso_n]],"0000")&amp;Table_ocorrencias[[#This Row],[ponto]]&amp;"/"&amp;YEAR(Table_ocorrencias[[#This Row],[DATA PLANTÃO]]),"")</f>
        <v>0658.9/2020</v>
      </c>
      <c r="C30" s="57" t="str">
        <f>IFERROR(IF(Table_ocorrencias[[#This Row],[GDL]] = "","", Table_ocorrencias[[#This Row],[GDL]]&amp;"/"&amp;YEAR(Table_ocorrencias[[#This Row],[data_plantao]])),"")</f>
        <v>20464/2020</v>
      </c>
      <c r="D30" s="57" t="str">
        <f>IF(Table_ocorrencias[[#This Row],[fotos_gdl]] = TRUE,"ENVIADAS","PENDENTE")</f>
        <v>ENVIADAS</v>
      </c>
      <c r="E30" s="58">
        <f>IFERROR(Table_ocorrencias[[#This Row],[data_plantao]],"")</f>
        <v>44035</v>
      </c>
      <c r="F30" s="57" t="str">
        <f>IFERROR(Table_ocorrencias[[#This Row],[CIODS3]],"")</f>
        <v>D682461</v>
      </c>
      <c r="G30" s="57" t="str">
        <f>IFERROR(Table_ocorrencias[[#This Row],[natureza4]],"")</f>
        <v>Homicídio</v>
      </c>
      <c r="H30" s="57" t="str">
        <f>IFERROR(Table_ocorrencias[[#This Row],[tipo_local]],"")</f>
        <v>Externo</v>
      </c>
      <c r="I30" s="57" t="str">
        <f>IFERROR(IF(Table_ocorrencias[[#This Row],[instrumento10]] = 0,"",Table_ocorrencias[[#This Row],[instrumento10]]),"")</f>
        <v>PÉRFURO-CONTUNDENTE</v>
      </c>
      <c r="J30" s="79" t="str">
        <f>IFERROR(VLOOKUP(Table_ocorrencias[[#This Row],[matricula_perito]],Table_peritos[],2,FALSE),"")</f>
        <v>LUCAS ARAÚJO DE ALMEIDA</v>
      </c>
      <c r="K30" s="57" t="str">
        <f>IFERROR(VLOOKUP(Table_ocorrencias[[#This Row],[matricula_auxiliar]],Table_auxiliares[],2,FALSE),"")</f>
        <v>ALMIR CARLOS DE SOUZA</v>
      </c>
      <c r="L30" s="57" t="str">
        <f>IFERROR(VLOOKUP(Table_ocorrencias[[#This Row],[matricula_delegado]],Table_delegados[],2,FALSE),"")</f>
        <v>ADYR MARTENS DE ALMEIDA</v>
      </c>
      <c r="M30" s="57" t="str">
        <f>IFERROR(Table_ocorrencias[[#This Row],[viatura5]],"")</f>
        <v>UP004</v>
      </c>
      <c r="N30" s="57" t="str">
        <f>IFERROR(IF(Table_ocorrencias[[#This Row],[DPH2]] ="","",Table_ocorrencias[[#This Row],[DPH2]]&amp;"º DPH"),"")</f>
        <v>15º DPH</v>
      </c>
      <c r="O30" s="57" t="str">
        <f>UPPER(IFERROR(VLOOKUP(Table_ocorrencias[[#This Row],[municipio]],Table_municipios[],2,FALSE),""))</f>
        <v>IPOJUCA</v>
      </c>
      <c r="P30" s="79" t="str">
        <f>UPPER(IFERROR(Table_ocorrencias[[#This Row],[bairro8]],""))</f>
        <v>ZONA RURAL</v>
      </c>
      <c r="Q30" s="57" t="str">
        <f>IFERROR(IF(Table_ocorrencias[[#This Row],[rua9]] ="","",Table_ocorrencias[[#This Row],[rua9]]),"")</f>
        <v>ENGENHO MERCÊS</v>
      </c>
      <c r="R30" s="57" t="str">
        <f>IFERROR(IF(Table_ocorrencias[[#This Row],[latitude6]] ="","",Table_ocorrencias[[#This Row],[latitude6]]),"")</f>
        <v/>
      </c>
      <c r="S30" s="57" t="str">
        <f>IFERROR(IF(Table_ocorrencias[[#This Row],[longitude7]] ="","",Table_ocorrencias[[#This Row],[longitude7]]),"")</f>
        <v/>
      </c>
      <c r="T3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ANDERSON DANIEL DO NASCIMENTO (NIC 111201)</v>
      </c>
      <c r="U3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0" s="79" t="str">
        <f>UPPER(IFERROR(Table_ocorrencias[[#This Row],[descricao]],""))</f>
        <v>CB. RUBISMAR: 997880031</v>
      </c>
      <c r="W30" s="59">
        <f>IFERROR(IF(Table_ocorrencias[[#This Row],[data_ciencia]]="","",Table_ocorrencias[[#This Row],[data_ciencia]]),"")</f>
        <v>0.81041666666666667</v>
      </c>
      <c r="X30" s="59">
        <f>IFERROR(IF(Table_ocorrencias[[#This Row],[data_saida]]="","",Table_ocorrencias[[#This Row],[data_saida]]),"")</f>
        <v>0.82499999999999996</v>
      </c>
      <c r="Y30" s="59">
        <f>IFERROR(IF(Table_ocorrencias[[#This Row],[data_chegada]]="","",Table_ocorrencias[[#This Row],[data_chegada]]),"")</f>
        <v>0.86458333333333337</v>
      </c>
      <c r="Z30" s="59">
        <f>IFERROR(IF(Table_ocorrencias[[#This Row],[data_conclusao]]="","",Table_ocorrencias[[#This Row],[data_conclusao]]),"")</f>
        <v>0.91666666666666663</v>
      </c>
      <c r="AA30" s="60">
        <v>1489</v>
      </c>
      <c r="AB30" s="60">
        <v>658</v>
      </c>
      <c r="AC30" s="60">
        <v>15</v>
      </c>
      <c r="AD30" s="60">
        <v>3870006</v>
      </c>
      <c r="AE30" s="60">
        <v>1586920</v>
      </c>
      <c r="AF30" s="60">
        <v>2960397</v>
      </c>
      <c r="AG30" s="60">
        <v>20464</v>
      </c>
      <c r="AH30" s="58">
        <v>44035</v>
      </c>
      <c r="AI30" s="60" t="s">
        <v>1493</v>
      </c>
      <c r="AJ30" s="60" t="s">
        <v>167</v>
      </c>
      <c r="AK30" s="60" t="s">
        <v>168</v>
      </c>
      <c r="AL30" s="60" t="s">
        <v>255</v>
      </c>
      <c r="AM30" s="61">
        <v>0.81041666666666667</v>
      </c>
      <c r="AN30" s="62">
        <v>0.82499999999999996</v>
      </c>
      <c r="AO30" s="62">
        <v>0.86458333333333337</v>
      </c>
      <c r="AP30" s="62">
        <v>0.91666666666666663</v>
      </c>
      <c r="AQ30" s="60"/>
      <c r="AR30" s="60"/>
      <c r="AS30" s="60">
        <v>8</v>
      </c>
      <c r="AT30" s="60" t="s">
        <v>471</v>
      </c>
      <c r="AU30" s="60" t="s">
        <v>1340</v>
      </c>
      <c r="AV30" s="60" t="s">
        <v>1494</v>
      </c>
      <c r="AW30" s="63" t="s">
        <v>276</v>
      </c>
      <c r="AX30" s="60" t="s">
        <v>1495</v>
      </c>
      <c r="AY30" s="60" t="s">
        <v>1496</v>
      </c>
      <c r="AZ30" s="60" t="b">
        <v>1</v>
      </c>
      <c r="BA30" s="60" t="s">
        <v>273</v>
      </c>
      <c r="BB30" s="60" t="b">
        <v>0</v>
      </c>
      <c r="BC30" s="60"/>
      <c r="BD30" s="60"/>
    </row>
    <row r="31" spans="1:56" ht="17.25" customHeight="1" x14ac:dyDescent="0.25">
      <c r="A31" s="53">
        <f t="shared" si="0"/>
        <v>0</v>
      </c>
      <c r="B31" s="57" t="str">
        <f>IFERROR(TEXT(Table_ocorrencias[[#This Row],[caso_n]],"0000")&amp;Table_ocorrencias[[#This Row],[ponto]]&amp;"/"&amp;YEAR(Table_ocorrencias[[#This Row],[DATA PLANTÃO]]),"")</f>
        <v>0659.9/2020</v>
      </c>
      <c r="C31" s="57" t="str">
        <f>IFERROR(IF(Table_ocorrencias[[#This Row],[GDL]] = "","", Table_ocorrencias[[#This Row],[GDL]]&amp;"/"&amp;YEAR(Table_ocorrencias[[#This Row],[data_plantao]])),"")</f>
        <v>20466/2020</v>
      </c>
      <c r="D31" s="57" t="str">
        <f>IF(Table_ocorrencias[[#This Row],[fotos_gdl]] = TRUE,"ENVIADAS","PENDENTE")</f>
        <v>PENDENTE</v>
      </c>
      <c r="E31" s="58">
        <f>IFERROR(Table_ocorrencias[[#This Row],[data_plantao]],"")</f>
        <v>44035</v>
      </c>
      <c r="F31" s="57" t="str">
        <f>IFERROR(Table_ocorrencias[[#This Row],[CIODS3]],"")</f>
        <v>D682452</v>
      </c>
      <c r="G31" s="57" t="str">
        <f>IFERROR(Table_ocorrencias[[#This Row],[natureza4]],"")</f>
        <v>Homicídio</v>
      </c>
      <c r="H31" s="57" t="str">
        <f>IFERROR(Table_ocorrencias[[#This Row],[tipo_local]],"")</f>
        <v>Externo</v>
      </c>
      <c r="I31" s="57" t="str">
        <f>IFERROR(IF(Table_ocorrencias[[#This Row],[instrumento10]] = 0,"",Table_ocorrencias[[#This Row],[instrumento10]]),"")</f>
        <v>PÉRFURO-CONTUNDENTE</v>
      </c>
      <c r="J31" s="79" t="str">
        <f>IFERROR(VLOOKUP(Table_ocorrencias[[#This Row],[matricula_perito]],Table_peritos[],2,FALSE),"")</f>
        <v>RODION MALINOVSKY DE OLIVEIRA GOMES</v>
      </c>
      <c r="K31" s="57" t="str">
        <f>IFERROR(VLOOKUP(Table_ocorrencias[[#This Row],[matricula_auxiliar]],Table_auxiliares[],2,FALSE),"")</f>
        <v>DANIELE YACYSZYN ALVES ROMÃO</v>
      </c>
      <c r="L31" s="57" t="str">
        <f>IFERROR(VLOOKUP(Table_ocorrencias[[#This Row],[matricula_delegado]],Table_delegados[],2,FALSE),"")</f>
        <v>JOAO BAPTISTA DE BRITTO ALVES FILHO</v>
      </c>
      <c r="M31" s="57" t="str">
        <f>IFERROR(Table_ocorrencias[[#This Row],[viatura5]],"")</f>
        <v>UP002</v>
      </c>
      <c r="N31" s="57" t="str">
        <f>IFERROR(IF(Table_ocorrencias[[#This Row],[DPH2]] ="","",Table_ocorrencias[[#This Row],[DPH2]]&amp;"º DPH"),"")</f>
        <v>10º DPH</v>
      </c>
      <c r="O31" s="57" t="str">
        <f>UPPER(IFERROR(VLOOKUP(Table_ocorrencias[[#This Row],[municipio]],Table_municipios[],2,FALSE),""))</f>
        <v>SÃO LOURENÇO DA MATA</v>
      </c>
      <c r="P31" s="79" t="str">
        <f>UPPER(IFERROR(Table_ocorrencias[[#This Row],[bairro8]],""))</f>
        <v>MATRIZ DA LUZ</v>
      </c>
      <c r="Q31" s="57" t="str">
        <f>IFERROR(IF(Table_ocorrencias[[#This Row],[rua9]] ="","",Table_ocorrencias[[#This Row],[rua9]]),"")</f>
        <v>ESTRADA DE TAPACURA</v>
      </c>
      <c r="R31" s="57" t="str">
        <f>IFERROR(IF(Table_ocorrencias[[#This Row],[latitude6]] ="","",Table_ocorrencias[[#This Row],[latitude6]]),"")</f>
        <v/>
      </c>
      <c r="S31" s="57" t="str">
        <f>IFERROR(IF(Table_ocorrencias[[#This Row],[longitude7]] ="","",Table_ocorrencias[[#This Row],[longitude7]]),"")</f>
        <v/>
      </c>
      <c r="T3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CRISTIANO MARQUES DA SIVA (NIC 111207)</v>
      </c>
      <c r="U3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" s="79" t="str">
        <f>UPPER(IFERROR(Table_ocorrencias[[#This Row],[descricao]],""))</f>
        <v>ZONA RURAL, PAF</v>
      </c>
      <c r="W31" s="59">
        <f>IFERROR(IF(Table_ocorrencias[[#This Row],[data_ciencia]]="","",Table_ocorrencias[[#This Row],[data_ciencia]]),"")</f>
        <v>0.84027777777777779</v>
      </c>
      <c r="X31" s="59">
        <f>IFERROR(IF(Table_ocorrencias[[#This Row],[data_saida]]="","",Table_ocorrencias[[#This Row],[data_saida]]),"")</f>
        <v>0.84375</v>
      </c>
      <c r="Y31" s="59">
        <f>IFERROR(IF(Table_ocorrencias[[#This Row],[data_chegada]]="","",Table_ocorrencias[[#This Row],[data_chegada]]),"")</f>
        <v>0.88541666666666663</v>
      </c>
      <c r="Z31" s="59">
        <f>IFERROR(IF(Table_ocorrencias[[#This Row],[data_conclusao]]="","",Table_ocorrencias[[#This Row],[data_conclusao]]),"")</f>
        <v>0.91666666666666663</v>
      </c>
      <c r="AA31" s="60">
        <v>1490</v>
      </c>
      <c r="AB31" s="60">
        <v>659</v>
      </c>
      <c r="AC31" s="60">
        <v>10</v>
      </c>
      <c r="AD31" s="60">
        <v>1917099</v>
      </c>
      <c r="AE31" s="60">
        <v>3876071</v>
      </c>
      <c r="AF31" s="60">
        <v>2139065</v>
      </c>
      <c r="AG31" s="60">
        <v>20466</v>
      </c>
      <c r="AH31" s="58">
        <v>44035</v>
      </c>
      <c r="AI31" s="60" t="s">
        <v>1497</v>
      </c>
      <c r="AJ31" s="60" t="s">
        <v>167</v>
      </c>
      <c r="AK31" s="60" t="s">
        <v>168</v>
      </c>
      <c r="AL31" s="60" t="s">
        <v>278</v>
      </c>
      <c r="AM31" s="61">
        <v>0.84027777777777779</v>
      </c>
      <c r="AN31" s="62">
        <v>0.84375</v>
      </c>
      <c r="AO31" s="62">
        <v>0.88541666666666663</v>
      </c>
      <c r="AP31" s="62">
        <v>0.91666666666666663</v>
      </c>
      <c r="AQ31" s="60"/>
      <c r="AR31" s="60"/>
      <c r="AS31" s="60">
        <v>15</v>
      </c>
      <c r="AT31" s="60" t="s">
        <v>469</v>
      </c>
      <c r="AU31" s="60" t="s">
        <v>1498</v>
      </c>
      <c r="AV31" s="60" t="s">
        <v>283</v>
      </c>
      <c r="AW31" s="63" t="s">
        <v>276</v>
      </c>
      <c r="AX31" s="60" t="s">
        <v>1499</v>
      </c>
      <c r="AY31" s="60" t="s">
        <v>1610</v>
      </c>
      <c r="AZ31" s="60" t="b">
        <v>0</v>
      </c>
      <c r="BA31" s="60" t="s">
        <v>273</v>
      </c>
      <c r="BB31" s="60" t="b">
        <v>0</v>
      </c>
      <c r="BC31" s="60"/>
      <c r="BD31" s="60"/>
    </row>
    <row r="32" spans="1:56" ht="17.25" customHeight="1" x14ac:dyDescent="0.25">
      <c r="A32" s="55">
        <f t="shared" si="0"/>
        <v>0</v>
      </c>
      <c r="B32" s="64" t="str">
        <f>IFERROR(TEXT(Table_ocorrencias[[#This Row],[caso_n]],"0000")&amp;Table_ocorrencias[[#This Row],[ponto]]&amp;"/"&amp;YEAR(Table_ocorrencias[[#This Row],[DATA PLANTÃO]]),"")</f>
        <v>0660.9/2020</v>
      </c>
      <c r="C32" s="64" t="str">
        <f>IFERROR(IF(Table_ocorrencias[[#This Row],[GDL]] = "","", Table_ocorrencias[[#This Row],[GDL]]&amp;"/"&amp;YEAR(Table_ocorrencias[[#This Row],[data_plantao]])),"")</f>
        <v>20470/2020</v>
      </c>
      <c r="D32" s="64" t="str">
        <f>IF(Table_ocorrencias[[#This Row],[fotos_gdl]] = TRUE,"ENVIADAS","PENDENTE")</f>
        <v>PENDENTE</v>
      </c>
      <c r="E32" s="65">
        <f>IFERROR(Table_ocorrencias[[#This Row],[data_plantao]],"")</f>
        <v>44036</v>
      </c>
      <c r="F32" s="64" t="str">
        <f>IFERROR(Table_ocorrencias[[#This Row],[CIODS3]],"")</f>
        <v>D682480</v>
      </c>
      <c r="G32" s="64" t="str">
        <f>IFERROR(Table_ocorrencias[[#This Row],[natureza4]],"")</f>
        <v>Homicídio</v>
      </c>
      <c r="H32" s="64" t="str">
        <f>IFERROR(Table_ocorrencias[[#This Row],[tipo_local]],"")</f>
        <v>Externo</v>
      </c>
      <c r="I32" s="64" t="str">
        <f>IFERROR(IF(Table_ocorrencias[[#This Row],[instrumento10]] = 0,"",Table_ocorrencias[[#This Row],[instrumento10]]),"")</f>
        <v>PÉRFURO-CONTUNDENTE</v>
      </c>
      <c r="J32" s="80" t="str">
        <f>IFERROR(VLOOKUP(Table_ocorrencias[[#This Row],[matricula_perito]],Table_peritos[],2,FALSE),"")</f>
        <v>DIEGO NUNES TELES DE MENDONÇA</v>
      </c>
      <c r="K32" s="64" t="str">
        <f>IFERROR(VLOOKUP(Table_ocorrencias[[#This Row],[matricula_auxiliar]],Table_auxiliares[],2,FALSE),"")</f>
        <v>FLAVIA ROBERTA FERREIRA</v>
      </c>
      <c r="L32" s="64" t="str">
        <f>IFERROR(VLOOKUP(Table_ocorrencias[[#This Row],[matricula_delegado]],Table_delegados[],2,FALSE),"")</f>
        <v>JOAO BAPTISTA DE BRITTO ALVES FILHO</v>
      </c>
      <c r="M32" s="64" t="str">
        <f>IFERROR(Table_ocorrencias[[#This Row],[viatura5]],"")</f>
        <v>UP004</v>
      </c>
      <c r="N32" s="64" t="str">
        <f>IFERROR(IF(Table_ocorrencias[[#This Row],[DPH2]] ="","",Table_ocorrencias[[#This Row],[DPH2]]&amp;"º DPH"),"")</f>
        <v>4º DPH</v>
      </c>
      <c r="O32" s="64" t="str">
        <f>UPPER(IFERROR(VLOOKUP(Table_ocorrencias[[#This Row],[municipio]],Table_municipios[],2,FALSE),""))</f>
        <v>RECIFE</v>
      </c>
      <c r="P32" s="80" t="str">
        <f>UPPER(IFERROR(Table_ocorrencias[[#This Row],[bairro8]],""))</f>
        <v>TOTO</v>
      </c>
      <c r="Q32" s="64" t="str">
        <f>IFERROR(IF(Table_ocorrencias[[#This Row],[rua9]] ="","",Table_ocorrencias[[#This Row],[rua9]]),"")</f>
        <v>5º TRAVESSA RUA 11 DE AGOSTO</v>
      </c>
      <c r="R32" s="64" t="str">
        <f>IFERROR(IF(Table_ocorrencias[[#This Row],[latitude6]] ="","",Table_ocorrencias[[#This Row],[latitude6]]),"")</f>
        <v/>
      </c>
      <c r="S32" s="64" t="str">
        <f>IFERROR(IF(Table_ocorrencias[[#This Row],[longitude7]] ="","",Table_ocorrencias[[#This Row],[longitude7]]),"")</f>
        <v/>
      </c>
      <c r="T3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ERINALDO DA SILVA MOURA (NIC 111221)</v>
      </c>
      <c r="U3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2" s="80" t="str">
        <f>UPPER(IFERROR(Table_ocorrencias[[#This Row],[descricao]],""))</f>
        <v/>
      </c>
      <c r="W32" s="66">
        <f>IFERROR(IF(Table_ocorrencias[[#This Row],[data_ciencia]]="","",Table_ocorrencias[[#This Row],[data_ciencia]]),"")</f>
        <v>0.97916666666666663</v>
      </c>
      <c r="X32" s="66">
        <f>IFERROR(IF(Table_ocorrencias[[#This Row],[data_saida]]="","",Table_ocorrencias[[#This Row],[data_saida]]),"")</f>
        <v>0.98958333333333337</v>
      </c>
      <c r="Y32" s="66">
        <f>IFERROR(IF(Table_ocorrencias[[#This Row],[data_chegada]]="","",Table_ocorrencias[[#This Row],[data_chegada]]),"")</f>
        <v>0</v>
      </c>
      <c r="Z32" s="66">
        <f>IFERROR(IF(Table_ocorrencias[[#This Row],[data_conclusao]]="","",Table_ocorrencias[[#This Row],[data_conclusao]]),"")</f>
        <v>2.7777777777777776E-2</v>
      </c>
      <c r="AA32" s="67">
        <v>1491</v>
      </c>
      <c r="AB32" s="67">
        <v>660</v>
      </c>
      <c r="AC32" s="67">
        <v>4</v>
      </c>
      <c r="AD32" s="67">
        <v>3869148</v>
      </c>
      <c r="AE32" s="67">
        <v>3867684</v>
      </c>
      <c r="AF32" s="67">
        <v>2139065</v>
      </c>
      <c r="AG32" s="67">
        <v>20470</v>
      </c>
      <c r="AH32" s="65">
        <v>44036</v>
      </c>
      <c r="AI32" s="67" t="s">
        <v>1509</v>
      </c>
      <c r="AJ32" s="67" t="s">
        <v>167</v>
      </c>
      <c r="AK32" s="67" t="s">
        <v>168</v>
      </c>
      <c r="AL32" s="67" t="s">
        <v>255</v>
      </c>
      <c r="AM32" s="68">
        <v>0.97916666666666663</v>
      </c>
      <c r="AN32" s="69">
        <v>0.98958333333333337</v>
      </c>
      <c r="AO32" s="69">
        <v>0</v>
      </c>
      <c r="AP32" s="69">
        <v>2.7777777777777776E-2</v>
      </c>
      <c r="AQ32" s="67"/>
      <c r="AR32" s="67"/>
      <c r="AS32" s="67">
        <v>14</v>
      </c>
      <c r="AT32" s="67" t="s">
        <v>1510</v>
      </c>
      <c r="AU32" s="67" t="s">
        <v>1511</v>
      </c>
      <c r="AV32" s="67" t="s">
        <v>283</v>
      </c>
      <c r="AW32" s="70" t="s">
        <v>276</v>
      </c>
      <c r="AX32" s="67" t="s">
        <v>1512</v>
      </c>
      <c r="AY32" s="67" t="s">
        <v>283</v>
      </c>
      <c r="AZ32" s="67" t="b">
        <v>0</v>
      </c>
      <c r="BA32" s="67" t="s">
        <v>273</v>
      </c>
      <c r="BB32" s="67" t="b">
        <v>0</v>
      </c>
      <c r="BC32" s="67"/>
      <c r="BD32" s="67"/>
    </row>
    <row r="33" spans="1:56" ht="17.25" customHeight="1" x14ac:dyDescent="0.25">
      <c r="A33" s="53">
        <f t="shared" si="0"/>
        <v>0</v>
      </c>
      <c r="B33" s="57" t="str">
        <f>IFERROR(TEXT(Table_ocorrencias[[#This Row],[caso_n]],"0000")&amp;Table_ocorrencias[[#This Row],[ponto]]&amp;"/"&amp;YEAR(Table_ocorrencias[[#This Row],[DATA PLANTÃO]]),"")</f>
        <v>0664.9/2020</v>
      </c>
      <c r="C33" s="57" t="str">
        <f>IFERROR(IF(Table_ocorrencias[[#This Row],[GDL]] = "","", Table_ocorrencias[[#This Row],[GDL]]&amp;"/"&amp;YEAR(Table_ocorrencias[[#This Row],[data_plantao]])),"")</f>
        <v>20708/2020</v>
      </c>
      <c r="D33" s="57" t="str">
        <f>IF(Table_ocorrencias[[#This Row],[fotos_gdl]] = TRUE,"ENVIADAS","PENDENTE")</f>
        <v>ENVIADAS</v>
      </c>
      <c r="E33" s="58">
        <f>IFERROR(Table_ocorrencias[[#This Row],[data_plantao]],"")</f>
        <v>44037</v>
      </c>
      <c r="F33" s="57" t="str">
        <f>IFERROR(Table_ocorrencias[[#This Row],[CIODS3]],"")</f>
        <v>D682593</v>
      </c>
      <c r="G33" s="57" t="str">
        <f>IFERROR(Table_ocorrencias[[#This Row],[natureza4]],"")</f>
        <v>Homicídio</v>
      </c>
      <c r="H33" s="57" t="str">
        <f>IFERROR(Table_ocorrencias[[#This Row],[tipo_local]],"")</f>
        <v>Externo</v>
      </c>
      <c r="I33" s="57" t="str">
        <f>IFERROR(IF(Table_ocorrencias[[#This Row],[instrumento10]] = 0,"",Table_ocorrencias[[#This Row],[instrumento10]]),"")</f>
        <v>PÉRFURO-CONTUNDENTE</v>
      </c>
      <c r="J33" s="79" t="str">
        <f>IFERROR(VLOOKUP(Table_ocorrencias[[#This Row],[matricula_perito]],Table_peritos[],2,FALSE),"")</f>
        <v>ADILSON CARDOSO DE OLIVEIRA</v>
      </c>
      <c r="K33" s="57" t="str">
        <f>IFERROR(VLOOKUP(Table_ocorrencias[[#This Row],[matricula_auxiliar]],Table_auxiliares[],2,FALSE),"")</f>
        <v>ANDREZA CRISTINA MAIA DOS SANTOS</v>
      </c>
      <c r="L33" s="57" t="str">
        <f>IFERROR(VLOOKUP(Table_ocorrencias[[#This Row],[matricula_delegado]],Table_delegados[],2,FALSE),"")</f>
        <v>ROBERTO DE LIMA FERREIRA</v>
      </c>
      <c r="M33" s="57" t="str">
        <f>IFERROR(Table_ocorrencias[[#This Row],[viatura5]],"")</f>
        <v>UP004</v>
      </c>
      <c r="N33" s="57" t="str">
        <f>IFERROR(IF(Table_ocorrencias[[#This Row],[DPH2]] ="","",Table_ocorrencias[[#This Row],[DPH2]]&amp;"º DPH"),"")</f>
        <v>14º DPH</v>
      </c>
      <c r="O33" s="57" t="str">
        <f>UPPER(IFERROR(VLOOKUP(Table_ocorrencias[[#This Row],[municipio]],Table_municipios[],2,FALSE),""))</f>
        <v>CABO DE SANTO AGOSTINHO</v>
      </c>
      <c r="P33" s="79" t="str">
        <f>UPPER(IFERROR(Table_ocorrencias[[#This Row],[bairro8]],""))</f>
        <v>TORRINHA</v>
      </c>
      <c r="Q33" s="57" t="str">
        <f>IFERROR(IF(Table_ocorrencias[[#This Row],[rua9]] ="","",Table_ocorrencias[[#This Row],[rua9]]),"")</f>
        <v>PEDRO JOAQUIM DE SANTANA</v>
      </c>
      <c r="R33" s="57" t="str">
        <f>IFERROR(IF(Table_ocorrencias[[#This Row],[latitude6]] ="","",Table_ocorrencias[[#This Row],[latitude6]]),"")</f>
        <v/>
      </c>
      <c r="S33" s="57" t="str">
        <f>IFERROR(IF(Table_ocorrencias[[#This Row],[longitude7]] ="","",Table_ocorrencias[[#This Row],[longitude7]]),"")</f>
        <v/>
      </c>
      <c r="T3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OBERDAN JUVENAL SANTIAGO (NIC 111229)</v>
      </c>
      <c r="U3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" s="79" t="str">
        <f>UPPER(IFERROR(Table_ocorrencias[[#This Row],[descricao]],""))</f>
        <v>PAF- MASC- INTERIOR DE UM VEICULO_x000D_
SD BRAGA 985514979</v>
      </c>
      <c r="W33" s="59">
        <f>IFERROR(IF(Table_ocorrencias[[#This Row],[data_ciencia]]="","",Table_ocorrencias[[#This Row],[data_ciencia]]),"")</f>
        <v>0.20277777777777778</v>
      </c>
      <c r="X33" s="59">
        <f>IFERROR(IF(Table_ocorrencias[[#This Row],[data_saida]]="","",Table_ocorrencias[[#This Row],[data_saida]]),"")</f>
        <v>0.21875</v>
      </c>
      <c r="Y33" s="59">
        <f>IFERROR(IF(Table_ocorrencias[[#This Row],[data_chegada]]="","",Table_ocorrencias[[#This Row],[data_chegada]]),"")</f>
        <v>0.23958333333333334</v>
      </c>
      <c r="Z33" s="59">
        <f>IFERROR(IF(Table_ocorrencias[[#This Row],[data_conclusao]]="","",Table_ocorrencias[[#This Row],[data_conclusao]]),"")</f>
        <v>0.29166666666666669</v>
      </c>
      <c r="AA33" s="60">
        <v>1495</v>
      </c>
      <c r="AB33" s="60">
        <v>664</v>
      </c>
      <c r="AC33" s="60">
        <v>14</v>
      </c>
      <c r="AD33" s="60">
        <v>1925024</v>
      </c>
      <c r="AE33" s="60">
        <v>3876098</v>
      </c>
      <c r="AF33" s="60">
        <v>3864723</v>
      </c>
      <c r="AG33" s="60">
        <v>20708</v>
      </c>
      <c r="AH33" s="58">
        <v>44037</v>
      </c>
      <c r="AI33" s="60" t="s">
        <v>1546</v>
      </c>
      <c r="AJ33" s="60" t="s">
        <v>167</v>
      </c>
      <c r="AK33" s="60" t="s">
        <v>168</v>
      </c>
      <c r="AL33" s="60" t="s">
        <v>255</v>
      </c>
      <c r="AM33" s="61">
        <v>0.20277777777777778</v>
      </c>
      <c r="AN33" s="62">
        <v>0.21875</v>
      </c>
      <c r="AO33" s="62">
        <v>0.23958333333333334</v>
      </c>
      <c r="AP33" s="62">
        <v>0.29166666666666669</v>
      </c>
      <c r="AQ33" s="60"/>
      <c r="AR33" s="60"/>
      <c r="AS33" s="60">
        <v>3</v>
      </c>
      <c r="AT33" s="60" t="s">
        <v>1547</v>
      </c>
      <c r="AU33" s="60" t="s">
        <v>1548</v>
      </c>
      <c r="AV33" s="60" t="s">
        <v>1549</v>
      </c>
      <c r="AW33" s="63" t="s">
        <v>276</v>
      </c>
      <c r="AX33" s="60" t="s">
        <v>1550</v>
      </c>
      <c r="AY33" s="60" t="s">
        <v>1551</v>
      </c>
      <c r="AZ33" s="60" t="b">
        <v>1</v>
      </c>
      <c r="BA33" s="60" t="s">
        <v>273</v>
      </c>
      <c r="BB33" s="60" t="b">
        <v>0</v>
      </c>
      <c r="BC33" s="60"/>
      <c r="BD33" s="60"/>
    </row>
    <row r="34" spans="1:56" ht="17.25" customHeight="1" x14ac:dyDescent="0.25">
      <c r="A34" s="55">
        <f t="shared" si="0"/>
        <v>0</v>
      </c>
      <c r="B34" s="64" t="str">
        <f>IFERROR(TEXT(Table_ocorrencias[[#This Row],[caso_n]],"0000")&amp;Table_ocorrencias[[#This Row],[ponto]]&amp;"/"&amp;YEAR(Table_ocorrencias[[#This Row],[DATA PLANTÃO]]),"")</f>
        <v>0665.9/2020</v>
      </c>
      <c r="C34" s="64" t="str">
        <f>IFERROR(IF(Table_ocorrencias[[#This Row],[GDL]] = "","", Table_ocorrencias[[#This Row],[GDL]]&amp;"/"&amp;YEAR(Table_ocorrencias[[#This Row],[data_plantao]])),"")</f>
        <v>20621/2020</v>
      </c>
      <c r="D34" s="64" t="str">
        <f>IF(Table_ocorrencias[[#This Row],[fotos_gdl]] = TRUE,"ENVIADAS","PENDENTE")</f>
        <v>PENDENTE</v>
      </c>
      <c r="E34" s="65">
        <f>IFERROR(Table_ocorrencias[[#This Row],[data_plantao]],"")</f>
        <v>44037</v>
      </c>
      <c r="F34" s="64" t="str">
        <f>IFERROR(Table_ocorrencias[[#This Row],[CIODS3]],"")</f>
        <v>D682605</v>
      </c>
      <c r="G34" s="64" t="str">
        <f>IFERROR(Table_ocorrencias[[#This Row],[natureza4]],"")</f>
        <v>Homicídio</v>
      </c>
      <c r="H34" s="64" t="str">
        <f>IFERROR(Table_ocorrencias[[#This Row],[tipo_local]],"")</f>
        <v>Externo</v>
      </c>
      <c r="I34" s="64" t="str">
        <f>IFERROR(IF(Table_ocorrencias[[#This Row],[instrumento10]] = 0,"",Table_ocorrencias[[#This Row],[instrumento10]]),"")</f>
        <v>PÉRFURO-CONTUNDENTE</v>
      </c>
      <c r="J34" s="80" t="str">
        <f>IFERROR(VLOOKUP(Table_ocorrencias[[#This Row],[matricula_perito]],Table_peritos[],2,FALSE),"")</f>
        <v>RODION MALINOVSKY DE OLIVEIRA GOMES</v>
      </c>
      <c r="K34" s="64" t="str">
        <f>IFERROR(VLOOKUP(Table_ocorrencias[[#This Row],[matricula_auxiliar]],Table_auxiliares[],2,FALSE),"")</f>
        <v>JULIO CAMELO DE LIRA FILHO</v>
      </c>
      <c r="L34" s="64" t="str">
        <f>IFERROR(VLOOKUP(Table_ocorrencias[[#This Row],[matricula_delegado]],Table_delegados[],2,FALSE),"")</f>
        <v>JOAQUIM MARINOSIO RODRIGUES BRAGA NETO</v>
      </c>
      <c r="M34" s="64" t="str">
        <f>IFERROR(Table_ocorrencias[[#This Row],[viatura5]],"")</f>
        <v>UP004</v>
      </c>
      <c r="N34" s="64" t="str">
        <f>IFERROR(IF(Table_ocorrencias[[#This Row],[DPH2]] ="","",Table_ocorrencias[[#This Row],[DPH2]]&amp;"º DPH"),"")</f>
        <v>13º DPH</v>
      </c>
      <c r="O34" s="64" t="str">
        <f>UPPER(IFERROR(VLOOKUP(Table_ocorrencias[[#This Row],[municipio]],Table_municipios[],2,FALSE),""))</f>
        <v>JABOATÃO DOS GUARARAPES</v>
      </c>
      <c r="P34" s="80" t="str">
        <f>UPPER(IFERROR(Table_ocorrencias[[#This Row],[bairro8]],""))</f>
        <v>IBURA</v>
      </c>
      <c r="Q34" s="64" t="str">
        <f>IFERROR(IF(Table_ocorrencias[[#This Row],[rua9]] ="","",Table_ocorrencias[[#This Row],[rua9]]),"")</f>
        <v xml:space="preserve"> DA LINHA,184</v>
      </c>
      <c r="R34" s="64" t="str">
        <f>IFERROR(IF(Table_ocorrencias[[#This Row],[latitude6]] ="","",Table_ocorrencias[[#This Row],[latitude6]]),"")</f>
        <v/>
      </c>
      <c r="S34" s="64" t="str">
        <f>IFERROR(IF(Table_ocorrencias[[#This Row],[longitude7]] ="","",Table_ocorrencias[[#This Row],[longitude7]]),"")</f>
        <v/>
      </c>
      <c r="T3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GOMES DA SILVA (NIC 111213)</v>
      </c>
      <c r="U3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" s="80" t="str">
        <f>UPPER(IFERROR(Table_ocorrencias[[#This Row],[descricao]],""))</f>
        <v>PAF</v>
      </c>
      <c r="W34" s="66">
        <f>IFERROR(IF(Table_ocorrencias[[#This Row],[data_ciencia]]="","",Table_ocorrencias[[#This Row],[data_ciencia]]),"")</f>
        <v>0.38194444444444442</v>
      </c>
      <c r="X34" s="66">
        <f>IFERROR(IF(Table_ocorrencias[[#This Row],[data_saida]]="","",Table_ocorrencias[[#This Row],[data_saida]]),"")</f>
        <v>0.3888888888888889</v>
      </c>
      <c r="Y34" s="66">
        <f>IFERROR(IF(Table_ocorrencias[[#This Row],[data_chegada]]="","",Table_ocorrencias[[#This Row],[data_chegada]]),"")</f>
        <v>0.41666666666666669</v>
      </c>
      <c r="Z34" s="66">
        <f>IFERROR(IF(Table_ocorrencias[[#This Row],[data_conclusao]]="","",Table_ocorrencias[[#This Row],[data_conclusao]]),"")</f>
        <v>0.44791666666666669</v>
      </c>
      <c r="AA34" s="67">
        <v>1496</v>
      </c>
      <c r="AB34" s="67">
        <v>665</v>
      </c>
      <c r="AC34" s="67">
        <v>13</v>
      </c>
      <c r="AD34" s="67">
        <v>1917099</v>
      </c>
      <c r="AE34" s="67">
        <v>1527738</v>
      </c>
      <c r="AF34" s="67">
        <v>1492225</v>
      </c>
      <c r="AG34" s="67">
        <v>20621</v>
      </c>
      <c r="AH34" s="65">
        <v>44037</v>
      </c>
      <c r="AI34" s="67" t="s">
        <v>1552</v>
      </c>
      <c r="AJ34" s="67" t="s">
        <v>167</v>
      </c>
      <c r="AK34" s="67" t="s">
        <v>168</v>
      </c>
      <c r="AL34" s="67" t="s">
        <v>255</v>
      </c>
      <c r="AM34" s="68">
        <v>0.38194444444444442</v>
      </c>
      <c r="AN34" s="69">
        <v>0.3888888888888889</v>
      </c>
      <c r="AO34" s="69">
        <v>0.41666666666666669</v>
      </c>
      <c r="AP34" s="69">
        <v>0.44791666666666669</v>
      </c>
      <c r="AQ34" s="67"/>
      <c r="AR34" s="67"/>
      <c r="AS34" s="67">
        <v>10</v>
      </c>
      <c r="AT34" s="67" t="s">
        <v>1483</v>
      </c>
      <c r="AU34" s="67" t="s">
        <v>1572</v>
      </c>
      <c r="AV34" s="67" t="s">
        <v>283</v>
      </c>
      <c r="AW34" s="70" t="s">
        <v>276</v>
      </c>
      <c r="AX34" s="67" t="s">
        <v>1553</v>
      </c>
      <c r="AY34" s="67" t="s">
        <v>1202</v>
      </c>
      <c r="AZ34" s="67" t="b">
        <v>0</v>
      </c>
      <c r="BA34" s="67" t="s">
        <v>273</v>
      </c>
      <c r="BB34" s="67" t="b">
        <v>0</v>
      </c>
      <c r="BC34" s="67"/>
      <c r="BD34" s="67"/>
    </row>
    <row r="35" spans="1:56" ht="17.25" customHeight="1" x14ac:dyDescent="0.25">
      <c r="A35" s="54">
        <f t="shared" si="0"/>
        <v>0</v>
      </c>
      <c r="B35" s="57" t="str">
        <f>IFERROR(TEXT(Table_ocorrencias[[#This Row],[caso_n]],"0000")&amp;Table_ocorrencias[[#This Row],[ponto]]&amp;"/"&amp;YEAR(Table_ocorrencias[[#This Row],[DATA PLANTÃO]]),"")</f>
        <v>0668.9/2020</v>
      </c>
      <c r="C35" s="57" t="str">
        <f>IFERROR(IF(Table_ocorrencias[[#This Row],[GDL]] = "","", Table_ocorrencias[[#This Row],[GDL]]&amp;"/"&amp;YEAR(Table_ocorrencias[[#This Row],[data_plantao]])),"")</f>
        <v>20647/2020</v>
      </c>
      <c r="D35" s="57" t="str">
        <f>IF(Table_ocorrencias[[#This Row],[fotos_gdl]] = TRUE,"ENVIADAS","PENDENTE")</f>
        <v>PENDENTE</v>
      </c>
      <c r="E35" s="58">
        <f>IFERROR(Table_ocorrencias[[#This Row],[data_plantao]],"")</f>
        <v>44037</v>
      </c>
      <c r="F35" s="57" t="str">
        <f>IFERROR(Table_ocorrencias[[#This Row],[CIODS3]],"")</f>
        <v>D682650</v>
      </c>
      <c r="G35" s="57" t="str">
        <f>IFERROR(Table_ocorrencias[[#This Row],[natureza4]],"")</f>
        <v>Homicídio</v>
      </c>
      <c r="H35" s="57" t="str">
        <f>IFERROR(Table_ocorrencias[[#This Row],[tipo_local]],"")</f>
        <v>Externo</v>
      </c>
      <c r="I35" s="57" t="str">
        <f>IFERROR(IF(Table_ocorrencias[[#This Row],[instrumento10]] = 0,"",Table_ocorrencias[[#This Row],[instrumento10]]),"")</f>
        <v>PÉRFURO-CONTUNDENTE</v>
      </c>
      <c r="J35" s="79" t="str">
        <f>IFERROR(VLOOKUP(Table_ocorrencias[[#This Row],[matricula_perito]],Table_peritos[],2,FALSE),"")</f>
        <v>RODION MALINOVSKY DE OLIVEIRA GOMES</v>
      </c>
      <c r="K35" s="57" t="str">
        <f>IFERROR(VLOOKUP(Table_ocorrencias[[#This Row],[matricula_auxiliar]],Table_auxiliares[],2,FALSE),"")</f>
        <v>ALMIR CARLOS DE SOUZA</v>
      </c>
      <c r="L35" s="57" t="str">
        <f>IFERROR(VLOOKUP(Table_ocorrencias[[#This Row],[matricula_delegado]],Table_delegados[],2,FALSE),"")</f>
        <v>ANTONIO DE CAMPOS FRANCISCO</v>
      </c>
      <c r="M35" s="57" t="str">
        <f>IFERROR(Table_ocorrencias[[#This Row],[viatura5]],"")</f>
        <v>UP004</v>
      </c>
      <c r="N35" s="57" t="str">
        <f>IFERROR(IF(Table_ocorrencias[[#This Row],[DPH2]] ="","",Table_ocorrencias[[#This Row],[DPH2]]&amp;"º DPH"),"")</f>
        <v>5º DPH</v>
      </c>
      <c r="O35" s="57" t="str">
        <f>UPPER(IFERROR(VLOOKUP(Table_ocorrencias[[#This Row],[municipio]],Table_municipios[],2,FALSE),""))</f>
        <v>RECIFE</v>
      </c>
      <c r="P35" s="79" t="str">
        <f>UPPER(IFERROR(Table_ocorrencias[[#This Row],[bairro8]],""))</f>
        <v>DOIS UNIDOS</v>
      </c>
      <c r="Q35" s="57" t="str">
        <f>IFERROR(IF(Table_ocorrencias[[#This Row],[rua9]] ="","",Table_ocorrencias[[#This Row],[rua9]]),"")</f>
        <v>JOÃO CAVALCANTE DE PETRIBU</v>
      </c>
      <c r="R35" s="57" t="str">
        <f>IFERROR(IF(Table_ocorrencias[[#This Row],[latitude6]] ="","",Table_ocorrencias[[#This Row],[latitude6]]),"")</f>
        <v/>
      </c>
      <c r="S35" s="57" t="str">
        <f>IFERROR(IF(Table_ocorrencias[[#This Row],[longitude7]] ="","",Table_ocorrencias[[#This Row],[longitude7]]),"")</f>
        <v/>
      </c>
      <c r="T3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ANESIO PEREIRA DA SILVA (NIC 111240)</v>
      </c>
      <c r="U3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" s="79" t="str">
        <f>UPPER(IFERROR(Table_ocorrencias[[#This Row],[descricao]],""))</f>
        <v>SD. 999147879 (PRÓXIMO AO POSTO DE SAÚDE CLUBE DOS DELEGADOS); PAF VEÍCULO (PRISMA KKE-2312-PE)</v>
      </c>
      <c r="W35" s="59">
        <f>IFERROR(IF(Table_ocorrencias[[#This Row],[data_ciencia]]="","",Table_ocorrencias[[#This Row],[data_ciencia]]),"")</f>
        <v>0.74652777777777779</v>
      </c>
      <c r="X35" s="59">
        <f>IFERROR(IF(Table_ocorrencias[[#This Row],[data_saida]]="","",Table_ocorrencias[[#This Row],[data_saida]]),"")</f>
        <v>0.79166666666666663</v>
      </c>
      <c r="Y35" s="59">
        <f>IFERROR(IF(Table_ocorrencias[[#This Row],[data_chegada]]="","",Table_ocorrencias[[#This Row],[data_chegada]]),"")</f>
        <v>0.83333333333333337</v>
      </c>
      <c r="Z35" s="59">
        <f>IFERROR(IF(Table_ocorrencias[[#This Row],[data_conclusao]]="","",Table_ocorrencias[[#This Row],[data_conclusao]]),"")</f>
        <v>0.88888888888888884</v>
      </c>
      <c r="AA35" s="60">
        <v>1499</v>
      </c>
      <c r="AB35" s="60">
        <v>668</v>
      </c>
      <c r="AC35" s="60">
        <v>5</v>
      </c>
      <c r="AD35" s="60">
        <v>1917099</v>
      </c>
      <c r="AE35" s="60">
        <v>1586920</v>
      </c>
      <c r="AF35" s="60">
        <v>1967371</v>
      </c>
      <c r="AG35" s="60">
        <v>20647</v>
      </c>
      <c r="AH35" s="58">
        <v>44037</v>
      </c>
      <c r="AI35" s="60" t="s">
        <v>1573</v>
      </c>
      <c r="AJ35" s="60" t="s">
        <v>167</v>
      </c>
      <c r="AK35" s="60" t="s">
        <v>168</v>
      </c>
      <c r="AL35" s="60" t="s">
        <v>255</v>
      </c>
      <c r="AM35" s="61">
        <v>0.74652777777777779</v>
      </c>
      <c r="AN35" s="62">
        <v>0.79166666666666663</v>
      </c>
      <c r="AO35" s="62">
        <v>0.83333333333333337</v>
      </c>
      <c r="AP35" s="62">
        <v>0.88888888888888884</v>
      </c>
      <c r="AQ35" s="60"/>
      <c r="AR35" s="60"/>
      <c r="AS35" s="60">
        <v>14</v>
      </c>
      <c r="AT35" s="60" t="s">
        <v>388</v>
      </c>
      <c r="AU35" s="60" t="s">
        <v>1574</v>
      </c>
      <c r="AV35" s="60" t="s">
        <v>283</v>
      </c>
      <c r="AW35" s="63" t="s">
        <v>276</v>
      </c>
      <c r="AX35" s="60" t="s">
        <v>1575</v>
      </c>
      <c r="AY35" s="60" t="s">
        <v>1611</v>
      </c>
      <c r="AZ35" s="60" t="b">
        <v>0</v>
      </c>
      <c r="BA35" s="60" t="s">
        <v>273</v>
      </c>
      <c r="BB35" s="60" t="b">
        <v>0</v>
      </c>
      <c r="BC35" s="60"/>
      <c r="BD35" s="60"/>
    </row>
    <row r="36" spans="1:56" ht="17.25" customHeight="1" x14ac:dyDescent="0.25">
      <c r="A36" s="53">
        <f t="shared" si="0"/>
        <v>1</v>
      </c>
      <c r="B36" s="57" t="str">
        <f>IFERROR(TEXT(Table_ocorrencias[[#This Row],[caso_n]],"0000")&amp;Table_ocorrencias[[#This Row],[ponto]]&amp;"/"&amp;YEAR(Table_ocorrencias[[#This Row],[DATA PLANTÃO]]),"")</f>
        <v>0669.9/2020</v>
      </c>
      <c r="C36" s="57" t="str">
        <f>IFERROR(IF(Table_ocorrencias[[#This Row],[GDL]] = "","", Table_ocorrencias[[#This Row],[GDL]]&amp;"/"&amp;YEAR(Table_ocorrencias[[#This Row],[data_plantao]])),"")</f>
        <v>20655/2020</v>
      </c>
      <c r="D36" s="57" t="str">
        <f>IF(Table_ocorrencias[[#This Row],[fotos_gdl]] = TRUE,"ENVIADAS","PENDENTE")</f>
        <v>ENVIADAS</v>
      </c>
      <c r="E36" s="58">
        <f>IFERROR(Table_ocorrencias[[#This Row],[data_plantao]],"")</f>
        <v>44037</v>
      </c>
      <c r="F36" s="57" t="str">
        <f>IFERROR(Table_ocorrencias[[#This Row],[CIODS3]],"")</f>
        <v>D682674</v>
      </c>
      <c r="G36" s="57" t="str">
        <f>IFERROR(Table_ocorrencias[[#This Row],[natureza4]],"")</f>
        <v>Homicídio</v>
      </c>
      <c r="H36" s="57" t="str">
        <f>IFERROR(Table_ocorrencias[[#This Row],[tipo_local]],"")</f>
        <v>Externo</v>
      </c>
      <c r="I36" s="57" t="str">
        <f>IFERROR(IF(Table_ocorrencias[[#This Row],[instrumento10]] = 0,"",Table_ocorrencias[[#This Row],[instrumento10]]),"")</f>
        <v>PÉRFURO-CONTUNDENTE</v>
      </c>
      <c r="J36" s="79" t="str">
        <f>IFERROR(VLOOKUP(Table_ocorrencias[[#This Row],[matricula_perito]],Table_peritos[],2,FALSE),"")</f>
        <v>FERNANDO HENRIQUE LEAL BENEVIDES</v>
      </c>
      <c r="K36" s="57" t="str">
        <f>IFERROR(VLOOKUP(Table_ocorrencias[[#This Row],[matricula_auxiliar]],Table_auxiliares[],2,FALSE),"")</f>
        <v>RICARDO ALEXANDRE MELO DA SILVA</v>
      </c>
      <c r="L36" s="57" t="str">
        <f>IFERROR(VLOOKUP(Table_ocorrencias[[#This Row],[matricula_delegado]],Table_delegados[],2,FALSE),"")</f>
        <v>AUSENTE</v>
      </c>
      <c r="M36" s="57" t="str">
        <f>IFERROR(Table_ocorrencias[[#This Row],[viatura5]],"")</f>
        <v/>
      </c>
      <c r="N36" s="57" t="str">
        <f>IFERROR(IF(Table_ocorrencias[[#This Row],[DPH2]] ="","",Table_ocorrencias[[#This Row],[DPH2]]&amp;"º DPH"),"")</f>
        <v>8º DPH</v>
      </c>
      <c r="O36" s="57" t="str">
        <f>UPPER(IFERROR(VLOOKUP(Table_ocorrencias[[#This Row],[municipio]],Table_municipios[],2,FALSE),""))</f>
        <v>ITAPISSUMA</v>
      </c>
      <c r="P36" s="79" t="str">
        <f>UPPER(IFERROR(Table_ocorrencias[[#This Row],[bairro8]],""))</f>
        <v>CAJUEIRO</v>
      </c>
      <c r="Q36" s="57" t="str">
        <f>IFERROR(IF(Table_ocorrencias[[#This Row],[rua9]] ="","",Table_ocorrencias[[#This Row],[rua9]]),"")</f>
        <v>RUA DAS ROSAS</v>
      </c>
      <c r="R36" s="57" t="str">
        <f>IFERROR(IF(Table_ocorrencias[[#This Row],[latitude6]] ="","",Table_ocorrencias[[#This Row],[latitude6]]),"")</f>
        <v/>
      </c>
      <c r="S36" s="57" t="str">
        <f>IFERROR(IF(Table_ocorrencias[[#This Row],[longitude7]] ="","",Table_ocorrencias[[#This Row],[longitude7]]),"")</f>
        <v/>
      </c>
      <c r="T3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FLÁVIO LUIZ DOS SANTOS (NIC 111200)</v>
      </c>
      <c r="U3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6" s="79" t="str">
        <f>UPPER(IFERROR(Table_ocorrencias[[#This Row],[descricao]],""))</f>
        <v>PAF - MASCULINO</v>
      </c>
      <c r="W36" s="59">
        <f>IFERROR(IF(Table_ocorrencias[[#This Row],[data_ciencia]]="","",Table_ocorrencias[[#This Row],[data_ciencia]]),"")</f>
        <v>0.87847222222222221</v>
      </c>
      <c r="X36" s="59" t="str">
        <f>IFERROR(IF(Table_ocorrencias[[#This Row],[data_saida]]="","",Table_ocorrencias[[#This Row],[data_saida]]),"")</f>
        <v/>
      </c>
      <c r="Y36" s="59" t="str">
        <f>IFERROR(IF(Table_ocorrencias[[#This Row],[data_chegada]]="","",Table_ocorrencias[[#This Row],[data_chegada]]),"")</f>
        <v/>
      </c>
      <c r="Z36" s="59" t="str">
        <f>IFERROR(IF(Table_ocorrencias[[#This Row],[data_conclusao]]="","",Table_ocorrencias[[#This Row],[data_conclusao]]),"")</f>
        <v/>
      </c>
      <c r="AA36" s="60">
        <v>1500</v>
      </c>
      <c r="AB36" s="60">
        <v>669</v>
      </c>
      <c r="AC36" s="60">
        <v>8</v>
      </c>
      <c r="AD36" s="60">
        <v>2962063</v>
      </c>
      <c r="AE36" s="60">
        <v>3867641</v>
      </c>
      <c r="AF36" s="60"/>
      <c r="AG36" s="60">
        <v>20655</v>
      </c>
      <c r="AH36" s="58">
        <v>44037</v>
      </c>
      <c r="AI36" s="60" t="s">
        <v>1576</v>
      </c>
      <c r="AJ36" s="60" t="s">
        <v>167</v>
      </c>
      <c r="AK36" s="60" t="s">
        <v>168</v>
      </c>
      <c r="AL36" s="60" t="s">
        <v>283</v>
      </c>
      <c r="AM36" s="61">
        <v>0.87847222222222221</v>
      </c>
      <c r="AN36" s="62"/>
      <c r="AO36" s="62"/>
      <c r="AP36" s="62"/>
      <c r="AQ36" s="60"/>
      <c r="AR36" s="60"/>
      <c r="AS36" s="60">
        <v>9</v>
      </c>
      <c r="AT36" s="60" t="s">
        <v>1577</v>
      </c>
      <c r="AU36" s="60" t="s">
        <v>1578</v>
      </c>
      <c r="AV36" s="60" t="s">
        <v>1579</v>
      </c>
      <c r="AW36" s="63" t="s">
        <v>276</v>
      </c>
      <c r="AX36" s="60" t="s">
        <v>1580</v>
      </c>
      <c r="AY36" s="60" t="s">
        <v>460</v>
      </c>
      <c r="AZ36" s="60" t="b">
        <v>1</v>
      </c>
      <c r="BA36" s="60" t="s">
        <v>273</v>
      </c>
      <c r="BB36" s="60" t="b">
        <v>0</v>
      </c>
      <c r="BC36" s="60"/>
      <c r="BD36" s="60"/>
    </row>
    <row r="37" spans="1:56" ht="17.25" customHeight="1" x14ac:dyDescent="0.25">
      <c r="A37" s="55">
        <f t="shared" si="0"/>
        <v>0</v>
      </c>
      <c r="B37" s="64" t="str">
        <f>IFERROR(TEXT(Table_ocorrencias[[#This Row],[caso_n]],"0000")&amp;Table_ocorrencias[[#This Row],[ponto]]&amp;"/"&amp;YEAR(Table_ocorrencias[[#This Row],[DATA PLANTÃO]]),"")</f>
        <v>0674.9/2020</v>
      </c>
      <c r="C37" s="64" t="str">
        <f>IFERROR(IF(Table_ocorrencias[[#This Row],[GDL]] = "","", Table_ocorrencias[[#This Row],[GDL]]&amp;"/"&amp;YEAR(Table_ocorrencias[[#This Row],[data_plantao]])),"")</f>
        <v>20709/2020</v>
      </c>
      <c r="D37" s="64" t="str">
        <f>IF(Table_ocorrencias[[#This Row],[fotos_gdl]] = TRUE,"ENVIADAS","PENDENTE")</f>
        <v>ENVIADAS</v>
      </c>
      <c r="E37" s="65">
        <f>IFERROR(Table_ocorrencias[[#This Row],[data_plantao]],"")</f>
        <v>44038</v>
      </c>
      <c r="F37" s="64" t="str">
        <f>IFERROR(Table_ocorrencias[[#This Row],[CIODS3]],"")</f>
        <v>D682796</v>
      </c>
      <c r="G37" s="64" t="str">
        <f>IFERROR(Table_ocorrencias[[#This Row],[natureza4]],"")</f>
        <v>Homicídio</v>
      </c>
      <c r="H37" s="64" t="str">
        <f>IFERROR(Table_ocorrencias[[#This Row],[tipo_local]],"")</f>
        <v>Externo</v>
      </c>
      <c r="I37" s="64" t="str">
        <f>IFERROR(IF(Table_ocorrencias[[#This Row],[instrumento10]] = 0,"",Table_ocorrencias[[#This Row],[instrumento10]]),"")</f>
        <v>PÉRFURO-CONTUNDENTE</v>
      </c>
      <c r="J37" s="64" t="str">
        <f>IFERROR(VLOOKUP(Table_ocorrencias[[#This Row],[matricula_perito]],Table_peritos[],2,FALSE),"")</f>
        <v>RODION MALINOVSKY DE OLIVEIRA GOMES</v>
      </c>
      <c r="K37" s="64" t="str">
        <f>IFERROR(VLOOKUP(Table_ocorrencias[[#This Row],[matricula_auxiliar]],Table_auxiliares[],2,FALSE),"")</f>
        <v>THIAGO CHALEGRE</v>
      </c>
      <c r="L37" s="64" t="str">
        <f>IFERROR(VLOOKUP(Table_ocorrencias[[#This Row],[matricula_delegado]],Table_delegados[],2,FALSE),"")</f>
        <v>SERGIO RICARDO FERREIRA DE VASCONCELOS</v>
      </c>
      <c r="M37" s="64" t="str">
        <f>IFERROR(Table_ocorrencias[[#This Row],[viatura5]],"")</f>
        <v>UP004</v>
      </c>
      <c r="N37" s="64" t="str">
        <f>IFERROR(IF(Table_ocorrencias[[#This Row],[DPH2]] ="","",Table_ocorrencias[[#This Row],[DPH2]]&amp;"º DPH"),"")</f>
        <v>3º DPH</v>
      </c>
      <c r="O37" s="64" t="str">
        <f>UPPER(IFERROR(VLOOKUP(Table_ocorrencias[[#This Row],[municipio]],Table_municipios[],2,FALSE),""))</f>
        <v>RECIFE</v>
      </c>
      <c r="P37" s="64" t="str">
        <f>UPPER(IFERROR(Table_ocorrencias[[#This Row],[bairro8]],""))</f>
        <v>UR 3 IBURA</v>
      </c>
      <c r="Q37" s="64" t="str">
        <f>IFERROR(IF(Table_ocorrencias[[#This Row],[rua9]] ="","",Table_ocorrencias[[#This Row],[rua9]]),"")</f>
        <v>DA ALEGRIA</v>
      </c>
      <c r="R37" s="64" t="str">
        <f>IFERROR(IF(Table_ocorrencias[[#This Row],[latitude6]] ="","",Table_ocorrencias[[#This Row],[latitude6]]),"")</f>
        <v/>
      </c>
      <c r="S37" s="64" t="str">
        <f>IFERROR(IF(Table_ocorrencias[[#This Row],[longitude7]] ="","",Table_ocorrencias[[#This Row],[longitude7]]),"")</f>
        <v/>
      </c>
      <c r="T37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GLEIDSON KAUA OLIMPIO DOS SANTOS (NIC 111234)</v>
      </c>
      <c r="U3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" s="64" t="str">
        <f>UPPER(IFERROR(Table_ocorrencias[[#This Row],[descricao]],""))</f>
        <v>PM 987120137</v>
      </c>
      <c r="W37" s="66">
        <f>IFERROR(IF(Table_ocorrencias[[#This Row],[data_ciencia]]="","",Table_ocorrencias[[#This Row],[data_ciencia]]),"")</f>
        <v>0.94444444444444442</v>
      </c>
      <c r="X37" s="66">
        <f>IFERROR(IF(Table_ocorrencias[[#This Row],[data_saida]]="","",Table_ocorrencias[[#This Row],[data_saida]]),"")</f>
        <v>0.94791666666666663</v>
      </c>
      <c r="Y37" s="66">
        <f>IFERROR(IF(Table_ocorrencias[[#This Row],[data_chegada]]="","",Table_ocorrencias[[#This Row],[data_chegada]]),"")</f>
        <v>0.96875</v>
      </c>
      <c r="Z37" s="66">
        <f>IFERROR(IF(Table_ocorrencias[[#This Row],[data_conclusao]]="","",Table_ocorrencias[[#This Row],[data_conclusao]]),"")</f>
        <v>0.99652777777777779</v>
      </c>
      <c r="AA37" s="67">
        <v>1507</v>
      </c>
      <c r="AB37" s="67">
        <v>674</v>
      </c>
      <c r="AC37" s="67">
        <v>3</v>
      </c>
      <c r="AD37" s="67">
        <v>1917099</v>
      </c>
      <c r="AE37" s="67">
        <v>3868877</v>
      </c>
      <c r="AF37" s="67">
        <v>2139219</v>
      </c>
      <c r="AG37" s="67">
        <v>20709</v>
      </c>
      <c r="AH37" s="65">
        <v>44038</v>
      </c>
      <c r="AI37" s="67" t="s">
        <v>1617</v>
      </c>
      <c r="AJ37" s="67" t="s">
        <v>167</v>
      </c>
      <c r="AK37" s="67" t="s">
        <v>168</v>
      </c>
      <c r="AL37" s="67" t="s">
        <v>255</v>
      </c>
      <c r="AM37" s="68">
        <v>0.94444444444444442</v>
      </c>
      <c r="AN37" s="69">
        <v>0.94791666666666663</v>
      </c>
      <c r="AO37" s="69">
        <v>0.96875</v>
      </c>
      <c r="AP37" s="69">
        <v>0.99652777777777779</v>
      </c>
      <c r="AQ37" s="67"/>
      <c r="AR37" s="67"/>
      <c r="AS37" s="67">
        <v>14</v>
      </c>
      <c r="AT37" s="67" t="s">
        <v>1618</v>
      </c>
      <c r="AU37" s="67" t="s">
        <v>1619</v>
      </c>
      <c r="AV37" s="67" t="s">
        <v>1620</v>
      </c>
      <c r="AW37" s="70" t="s">
        <v>276</v>
      </c>
      <c r="AX37" s="67" t="s">
        <v>1621</v>
      </c>
      <c r="AY37" s="67" t="s">
        <v>1622</v>
      </c>
      <c r="AZ37" s="67" t="b">
        <v>1</v>
      </c>
      <c r="BA37" s="67" t="s">
        <v>273</v>
      </c>
      <c r="BB37" s="67" t="b">
        <v>0</v>
      </c>
      <c r="BC37" s="67"/>
      <c r="BD37" s="67"/>
    </row>
    <row r="38" spans="1:56" ht="17.25" customHeight="1" x14ac:dyDescent="0.25">
      <c r="A38" s="55">
        <f t="shared" si="0"/>
        <v>0</v>
      </c>
      <c r="B38" s="64" t="str">
        <f>IFERROR(TEXT(Table_ocorrencias[[#This Row],[caso_n]],"0000")&amp;Table_ocorrencias[[#This Row],[ponto]]&amp;"/"&amp;YEAR(Table_ocorrencias[[#This Row],[DATA PLANTÃO]]),"")</f>
        <v>0676.9/2020</v>
      </c>
      <c r="C38" s="64" t="str">
        <f>IFERROR(IF(Table_ocorrencias[[#This Row],[GDL]] = "","", Table_ocorrencias[[#This Row],[GDL]]&amp;"/"&amp;YEAR(Table_ocorrencias[[#This Row],[data_plantao]])),"")</f>
        <v>20852/2020</v>
      </c>
      <c r="D38" s="64" t="str">
        <f>IF(Table_ocorrencias[[#This Row],[fotos_gdl]] = TRUE,"ENVIADAS","PENDENTE")</f>
        <v>PENDENTE</v>
      </c>
      <c r="E38" s="65">
        <f>IFERROR(Table_ocorrencias[[#This Row],[data_plantao]],"")</f>
        <v>44039</v>
      </c>
      <c r="F38" s="64" t="str">
        <f>IFERROR(Table_ocorrencias[[#This Row],[CIODS3]],"")</f>
        <v>D682865</v>
      </c>
      <c r="G38" s="64" t="str">
        <f>IFERROR(Table_ocorrencias[[#This Row],[natureza4]],"")</f>
        <v>Homicídio</v>
      </c>
      <c r="H38" s="64" t="str">
        <f>IFERROR(Table_ocorrencias[[#This Row],[tipo_local]],"")</f>
        <v>Externo</v>
      </c>
      <c r="I38" s="64" t="str">
        <f>IFERROR(IF(Table_ocorrencias[[#This Row],[instrumento10]] = 0,"",Table_ocorrencias[[#This Row],[instrumento10]]),"")</f>
        <v>PÉRFURO-CONTUNDENTE</v>
      </c>
      <c r="J38" s="64" t="str">
        <f>IFERROR(VLOOKUP(Table_ocorrencias[[#This Row],[matricula_perito]],Table_peritos[],2,FALSE),"")</f>
        <v>LUCAS ARAÚJO DE ALMEIDA</v>
      </c>
      <c r="K38" s="64" t="str">
        <f>IFERROR(VLOOKUP(Table_ocorrencias[[#This Row],[matricula_auxiliar]],Table_auxiliares[],2,FALSE),"")</f>
        <v>THIAGO ANDRÉ</v>
      </c>
      <c r="L38" s="64" t="str">
        <f>IFERROR(VLOOKUP(Table_ocorrencias[[#This Row],[matricula_delegado]],Table_delegados[],2,FALSE),"")</f>
        <v>ELIELTON BARBOSA DA SILVA XAVIER</v>
      </c>
      <c r="M38" s="64" t="str">
        <f>IFERROR(Table_ocorrencias[[#This Row],[viatura5]],"")</f>
        <v>UP004</v>
      </c>
      <c r="N38" s="64" t="str">
        <f>IFERROR(IF(Table_ocorrencias[[#This Row],[DPH2]] ="","",Table_ocorrencias[[#This Row],[DPH2]]&amp;"º DPH"),"")</f>
        <v>4º DPH</v>
      </c>
      <c r="O38" s="64" t="str">
        <f>UPPER(IFERROR(VLOOKUP(Table_ocorrencias[[#This Row],[municipio]],Table_municipios[],2,FALSE),""))</f>
        <v>RECIFE</v>
      </c>
      <c r="P38" s="64" t="str">
        <f>UPPER(IFERROR(Table_ocorrencias[[#This Row],[bairro8]],""))</f>
        <v>BARRO</v>
      </c>
      <c r="Q38" s="64" t="str">
        <f>IFERROR(IF(Table_ocorrencias[[#This Row],[rua9]] ="","",Table_ocorrencias[[#This Row],[rua9]]),"")</f>
        <v>RUA TANCREDO NEVES</v>
      </c>
      <c r="R38" s="64" t="str">
        <f>IFERROR(IF(Table_ocorrencias[[#This Row],[latitude6]] ="","",Table_ocorrencias[[#This Row],[latitude6]]),"")</f>
        <v/>
      </c>
      <c r="S38" s="64" t="str">
        <f>IFERROR(IF(Table_ocorrencias[[#This Row],[longitude7]] ="","",Table_ocorrencias[[#This Row],[longitude7]]),"")</f>
        <v/>
      </c>
      <c r="T38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MICHAEL WILLIAMS DA SILVA MACENA (NIC 111199)</v>
      </c>
      <c r="U3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" s="64" t="str">
        <f>UPPER(IFERROR(Table_ocorrencias[[#This Row],[descricao]],""))</f>
        <v>MÚLTIPLAS LESÕES DE PAF</v>
      </c>
      <c r="W38" s="66">
        <f>IFERROR(IF(Table_ocorrencias[[#This Row],[data_ciencia]]="","",Table_ocorrencias[[#This Row],[data_ciencia]]),"")</f>
        <v>0.69791666666666663</v>
      </c>
      <c r="X38" s="66">
        <f>IFERROR(IF(Table_ocorrencias[[#This Row],[data_saida]]="","",Table_ocorrencias[[#This Row],[data_saida]]),"")</f>
        <v>0.71527777777777779</v>
      </c>
      <c r="Y38" s="66">
        <f>IFERROR(IF(Table_ocorrencias[[#This Row],[data_chegada]]="","",Table_ocorrencias[[#This Row],[data_chegada]]),"")</f>
        <v>0.73263888888888884</v>
      </c>
      <c r="Z38" s="66">
        <f>IFERROR(IF(Table_ocorrencias[[#This Row],[data_conclusao]]="","",Table_ocorrencias[[#This Row],[data_conclusao]]),"")</f>
        <v>0.77083333333333337</v>
      </c>
      <c r="AA38" s="67">
        <v>1509</v>
      </c>
      <c r="AB38" s="67">
        <v>676</v>
      </c>
      <c r="AC38" s="67">
        <v>4</v>
      </c>
      <c r="AD38" s="67">
        <v>3870006</v>
      </c>
      <c r="AE38" s="67">
        <v>3870464</v>
      </c>
      <c r="AF38" s="67">
        <v>3864588</v>
      </c>
      <c r="AG38" s="67">
        <v>20852</v>
      </c>
      <c r="AH38" s="65">
        <v>44039</v>
      </c>
      <c r="AI38" s="67" t="s">
        <v>1648</v>
      </c>
      <c r="AJ38" s="67" t="s">
        <v>167</v>
      </c>
      <c r="AK38" s="67" t="s">
        <v>168</v>
      </c>
      <c r="AL38" s="67" t="s">
        <v>255</v>
      </c>
      <c r="AM38" s="68">
        <v>0.69791666666666663</v>
      </c>
      <c r="AN38" s="69">
        <v>0.71527777777777779</v>
      </c>
      <c r="AO38" s="69">
        <v>0.73263888888888884</v>
      </c>
      <c r="AP38" s="69">
        <v>0.77083333333333337</v>
      </c>
      <c r="AQ38" s="67"/>
      <c r="AR38" s="67"/>
      <c r="AS38" s="67">
        <v>14</v>
      </c>
      <c r="AT38" s="67" t="s">
        <v>697</v>
      </c>
      <c r="AU38" s="67" t="s">
        <v>712</v>
      </c>
      <c r="AV38" s="67" t="s">
        <v>1649</v>
      </c>
      <c r="AW38" s="70" t="s">
        <v>276</v>
      </c>
      <c r="AX38" s="67" t="s">
        <v>1650</v>
      </c>
      <c r="AY38" s="67" t="s">
        <v>1651</v>
      </c>
      <c r="AZ38" s="67" t="b">
        <v>0</v>
      </c>
      <c r="BA38" s="67" t="s">
        <v>273</v>
      </c>
      <c r="BB38" s="67" t="b">
        <v>0</v>
      </c>
      <c r="BC38" s="67"/>
      <c r="BD38" s="67"/>
    </row>
    <row r="39" spans="1:56" ht="17.25" customHeight="1" x14ac:dyDescent="0.25">
      <c r="A39" s="54">
        <f t="shared" si="0"/>
        <v>0</v>
      </c>
      <c r="B39" s="57" t="str">
        <f>IFERROR(TEXT(Table_ocorrencias[[#This Row],[caso_n]],"0000")&amp;Table_ocorrencias[[#This Row],[ponto]]&amp;"/"&amp;YEAR(Table_ocorrencias[[#This Row],[DATA PLANTÃO]]),"")</f>
        <v>0678.9/2020</v>
      </c>
      <c r="C39" s="57" t="str">
        <f>IFERROR(IF(Table_ocorrencias[[#This Row],[GDL]] = "","", Table_ocorrencias[[#This Row],[GDL]]&amp;"/"&amp;YEAR(Table_ocorrencias[[#This Row],[data_plantao]])),"")</f>
        <v>20870/2020</v>
      </c>
      <c r="D39" s="57" t="str">
        <f>IF(Table_ocorrencias[[#This Row],[fotos_gdl]] = TRUE,"ENVIADAS","PENDENTE")</f>
        <v>ENVIADAS</v>
      </c>
      <c r="E39" s="58">
        <f>IFERROR(Table_ocorrencias[[#This Row],[data_plantao]],"")</f>
        <v>44039</v>
      </c>
      <c r="F39" s="57" t="str">
        <f>IFERROR(Table_ocorrencias[[#This Row],[CIODS3]],"")</f>
        <v>D682884</v>
      </c>
      <c r="G39" s="57" t="str">
        <f>IFERROR(Table_ocorrencias[[#This Row],[natureza4]],"")</f>
        <v>Homicídio</v>
      </c>
      <c r="H39" s="57" t="str">
        <f>IFERROR(Table_ocorrencias[[#This Row],[tipo_local]],"")</f>
        <v>Externo</v>
      </c>
      <c r="I39" s="57" t="str">
        <f>IFERROR(IF(Table_ocorrencias[[#This Row],[instrumento10]] = 0,"",Table_ocorrencias[[#This Row],[instrumento10]]),"")</f>
        <v>PÉRFURO-CONTUNDENTE</v>
      </c>
      <c r="J39" s="79" t="str">
        <f>IFERROR(VLOOKUP(Table_ocorrencias[[#This Row],[matricula_perito]],Table_peritos[],2,FALSE),"")</f>
        <v>TADEU MORAIS CRUZ</v>
      </c>
      <c r="K39" s="57" t="str">
        <f>IFERROR(VLOOKUP(Table_ocorrencias[[#This Row],[matricula_auxiliar]],Table_auxiliares[],2,FALSE),"")</f>
        <v>ALMIR CARLOS DE SOUZA</v>
      </c>
      <c r="L39" s="57" t="str">
        <f>IFERROR(VLOOKUP(Table_ocorrencias[[#This Row],[matricula_delegado]],Table_delegados[],2,FALSE),"")</f>
        <v>JOAO BAPTISTA DE BRITTO ALVES FILHO</v>
      </c>
      <c r="M39" s="57" t="str">
        <f>IFERROR(Table_ocorrencias[[#This Row],[viatura5]],"")</f>
        <v>UP003</v>
      </c>
      <c r="N39" s="57" t="str">
        <f>IFERROR(IF(Table_ocorrencias[[#This Row],[DPH2]] ="","",Table_ocorrencias[[#This Row],[DPH2]]&amp;"º DPH"),"")</f>
        <v>14º DPH</v>
      </c>
      <c r="O39" s="57" t="str">
        <f>UPPER(IFERROR(VLOOKUP(Table_ocorrencias[[#This Row],[municipio]],Table_municipios[],2,FALSE),""))</f>
        <v>CABO DE SANTO AGOSTINHO</v>
      </c>
      <c r="P39" s="79" t="str">
        <f>UPPER(IFERROR(Table_ocorrencias[[#This Row],[bairro8]],""))</f>
        <v>MALAQUIAS</v>
      </c>
      <c r="Q39" s="57" t="str">
        <f>IFERROR(IF(Table_ocorrencias[[#This Row],[rua9]] ="","",Table_ocorrencias[[#This Row],[rua9]]),"")</f>
        <v>RUA 11, Nº 30</v>
      </c>
      <c r="R39" s="57" t="str">
        <f>IFERROR(IF(Table_ocorrencias[[#This Row],[latitude6]] ="","",Table_ocorrencias[[#This Row],[latitude6]]),"")</f>
        <v/>
      </c>
      <c r="S39" s="57" t="str">
        <f>IFERROR(IF(Table_ocorrencias[[#This Row],[longitude7]] ="","",Table_ocorrencias[[#This Row],[longitude7]]),"")</f>
        <v/>
      </c>
      <c r="T3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DE LUCENA LIMA (NIC 111237)</v>
      </c>
      <c r="U3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9" s="79" t="str">
        <f>UPPER(IFERROR(Table_ocorrencias[[#This Row],[descricao]],""))</f>
        <v>PERFURO CONTUNDENTE</v>
      </c>
      <c r="W39" s="59">
        <f>IFERROR(IF(Table_ocorrencias[[#This Row],[data_ciencia]]="","",Table_ocorrencias[[#This Row],[data_ciencia]]),"")</f>
        <v>0.80555555555555558</v>
      </c>
      <c r="X39" s="59">
        <f>IFERROR(IF(Table_ocorrencias[[#This Row],[data_saida]]="","",Table_ocorrencias[[#This Row],[data_saida]]),"")</f>
        <v>0.85416666666666663</v>
      </c>
      <c r="Y39" s="59">
        <f>IFERROR(IF(Table_ocorrencias[[#This Row],[data_chegada]]="","",Table_ocorrencias[[#This Row],[data_chegada]]),"")</f>
        <v>0.875</v>
      </c>
      <c r="Z39" s="59">
        <f>IFERROR(IF(Table_ocorrencias[[#This Row],[data_conclusao]]="","",Table_ocorrencias[[#This Row],[data_conclusao]]),"")</f>
        <v>0.91666666666666663</v>
      </c>
      <c r="AA39" s="60">
        <v>1511</v>
      </c>
      <c r="AB39" s="60">
        <v>678</v>
      </c>
      <c r="AC39" s="60">
        <v>14</v>
      </c>
      <c r="AD39" s="60">
        <v>2962136</v>
      </c>
      <c r="AE39" s="60">
        <v>1586920</v>
      </c>
      <c r="AF39" s="60">
        <v>2139065</v>
      </c>
      <c r="AG39" s="60">
        <v>20870</v>
      </c>
      <c r="AH39" s="58">
        <v>44039</v>
      </c>
      <c r="AI39" s="60" t="s">
        <v>1667</v>
      </c>
      <c r="AJ39" s="60" t="s">
        <v>167</v>
      </c>
      <c r="AK39" s="60" t="s">
        <v>168</v>
      </c>
      <c r="AL39" s="60" t="s">
        <v>560</v>
      </c>
      <c r="AM39" s="61">
        <v>0.80555555555555558</v>
      </c>
      <c r="AN39" s="62">
        <v>0.85416666666666663</v>
      </c>
      <c r="AO39" s="62">
        <v>0.875</v>
      </c>
      <c r="AP39" s="62">
        <v>0.91666666666666663</v>
      </c>
      <c r="AQ39" s="60"/>
      <c r="AR39" s="60"/>
      <c r="AS39" s="60">
        <v>3</v>
      </c>
      <c r="AT39" s="60" t="s">
        <v>1419</v>
      </c>
      <c r="AU39" s="60" t="s">
        <v>1668</v>
      </c>
      <c r="AV39" s="60" t="s">
        <v>1669</v>
      </c>
      <c r="AW39" s="63" t="s">
        <v>276</v>
      </c>
      <c r="AX39" s="60" t="s">
        <v>1670</v>
      </c>
      <c r="AY39" s="60" t="s">
        <v>1675</v>
      </c>
      <c r="AZ39" s="60" t="b">
        <v>1</v>
      </c>
      <c r="BA39" s="60" t="s">
        <v>273</v>
      </c>
      <c r="BB39" s="60" t="b">
        <v>0</v>
      </c>
      <c r="BC39" s="60"/>
      <c r="BD39" s="60"/>
    </row>
    <row r="40" spans="1:56" ht="17.25" customHeight="1" x14ac:dyDescent="0.25">
      <c r="A40" s="53">
        <f t="shared" si="0"/>
        <v>0</v>
      </c>
      <c r="B40" s="57" t="str">
        <f>IFERROR(TEXT(Table_ocorrencias[[#This Row],[caso_n]],"0000")&amp;Table_ocorrencias[[#This Row],[ponto]]&amp;"/"&amp;YEAR(Table_ocorrencias[[#This Row],[DATA PLANTÃO]]),"")</f>
        <v>0681.9/2020</v>
      </c>
      <c r="C40" s="57" t="str">
        <f>IFERROR(IF(Table_ocorrencias[[#This Row],[GDL]] = "","", Table_ocorrencias[[#This Row],[GDL]]&amp;"/"&amp;YEAR(Table_ocorrencias[[#This Row],[data_plantao]])),"")</f>
        <v>23290/2020</v>
      </c>
      <c r="D40" s="57" t="str">
        <f>IF(Table_ocorrencias[[#This Row],[fotos_gdl]] = TRUE,"ENVIADAS","PENDENTE")</f>
        <v>PENDENTE</v>
      </c>
      <c r="E40" s="58">
        <f>IFERROR(Table_ocorrencias[[#This Row],[data_plantao]],"")</f>
        <v>44041</v>
      </c>
      <c r="F40" s="57" t="str">
        <f>IFERROR(Table_ocorrencias[[#This Row],[CIODS3]],"")</f>
        <v>D683039</v>
      </c>
      <c r="G40" s="57" t="str">
        <f>IFERROR(Table_ocorrencias[[#This Row],[natureza4]],"")</f>
        <v>Homicídio</v>
      </c>
      <c r="H40" s="57" t="str">
        <f>IFERROR(Table_ocorrencias[[#This Row],[tipo_local]],"")</f>
        <v>Externo</v>
      </c>
      <c r="I40" s="57" t="str">
        <f>IFERROR(IF(Table_ocorrencias[[#This Row],[instrumento10]] = 0,"",Table_ocorrencias[[#This Row],[instrumento10]]),"")</f>
        <v>PÉRFURO-CONTUNDENTE</v>
      </c>
      <c r="J40" s="79" t="str">
        <f>IFERROR(VLOOKUP(Table_ocorrencias[[#This Row],[matricula_perito]],Table_peritos[],2,FALSE),"")</f>
        <v>CARLOS ARMANDO CORREIA LYRA</v>
      </c>
      <c r="K40" s="57" t="str">
        <f>IFERROR(VLOOKUP(Table_ocorrencias[[#This Row],[matricula_auxiliar]],Table_auxiliares[],2,FALSE),"")</f>
        <v>THIAGO ANDRÉ</v>
      </c>
      <c r="L40" s="57" t="str">
        <f>IFERROR(VLOOKUP(Table_ocorrencias[[#This Row],[matricula_delegado]],Table_delegados[],2,FALSE),"")</f>
        <v>JOAQUIM MARINOSIO RODRIGUES BRAGA NETO</v>
      </c>
      <c r="M40" s="57" t="str">
        <f>IFERROR(Table_ocorrencias[[#This Row],[viatura5]],"")</f>
        <v>UP004</v>
      </c>
      <c r="N40" s="57" t="str">
        <f>IFERROR(IF(Table_ocorrencias[[#This Row],[DPH2]] ="","",Table_ocorrencias[[#This Row],[DPH2]]&amp;"º DPH"),"")</f>
        <v>13º DPH</v>
      </c>
      <c r="O40" s="57" t="str">
        <f>UPPER(IFERROR(VLOOKUP(Table_ocorrencias[[#This Row],[municipio]],Table_municipios[],2,FALSE),""))</f>
        <v>JABOATÃO DOS GUARARAPES</v>
      </c>
      <c r="P40" s="79" t="str">
        <f>UPPER(IFERROR(Table_ocorrencias[[#This Row],[bairro8]],""))</f>
        <v>VISTA ALEGRE</v>
      </c>
      <c r="Q40" s="57" t="str">
        <f>IFERROR(IF(Table_ocorrencias[[#This Row],[rua9]] ="","",Table_ocorrencias[[#This Row],[rua9]]),"")</f>
        <v>RUA ÁGUAS BELAS, Nº245</v>
      </c>
      <c r="R40" s="57" t="str">
        <f>IFERROR(IF(Table_ocorrencias[[#This Row],[latitude6]] ="","",Table_ocorrencias[[#This Row],[latitude6]]),"")</f>
        <v/>
      </c>
      <c r="S40" s="57" t="str">
        <f>IFERROR(IF(Table_ocorrencias[[#This Row],[longitude7]] ="","",Table_ocorrencias[[#This Row],[longitude7]]),"")</f>
        <v/>
      </c>
      <c r="T4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ROBSON MACIEL QUEIROZ (NIC 111228)</v>
      </c>
      <c r="U4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" s="79" t="str">
        <f>UPPER(IFERROR(Table_ocorrencias[[#This Row],[descricao]],""))</f>
        <v>CORPO ENCONTRADO COM LESÕES, CARACTERISTICAS DE PAF.</v>
      </c>
      <c r="W40" s="59">
        <f>IFERROR(IF(Table_ocorrencias[[#This Row],[data_ciencia]]="","",Table_ocorrencias[[#This Row],[data_ciencia]]),"")</f>
        <v>0.87986111111111109</v>
      </c>
      <c r="X40" s="59">
        <f>IFERROR(IF(Table_ocorrencias[[#This Row],[data_saida]]="","",Table_ocorrencias[[#This Row],[data_saida]]),"")</f>
        <v>0.90694444444444444</v>
      </c>
      <c r="Y40" s="59">
        <f>IFERROR(IF(Table_ocorrencias[[#This Row],[data_chegada]]="","",Table_ocorrencias[[#This Row],[data_chegada]]),"")</f>
        <v>0.92291666666666672</v>
      </c>
      <c r="Z40" s="59">
        <f>IFERROR(IF(Table_ocorrencias[[#This Row],[data_conclusao]]="","",Table_ocorrencias[[#This Row],[data_conclusao]]),"")</f>
        <v>0.95</v>
      </c>
      <c r="AA40" s="60">
        <v>1514</v>
      </c>
      <c r="AB40" s="60">
        <v>681</v>
      </c>
      <c r="AC40" s="60">
        <v>13</v>
      </c>
      <c r="AD40" s="60">
        <v>3869091</v>
      </c>
      <c r="AE40" s="60">
        <v>3870464</v>
      </c>
      <c r="AF40" s="60">
        <v>1492225</v>
      </c>
      <c r="AG40" s="60">
        <v>23290</v>
      </c>
      <c r="AH40" s="58">
        <v>44041</v>
      </c>
      <c r="AI40" s="60" t="s">
        <v>1697</v>
      </c>
      <c r="AJ40" s="60" t="s">
        <v>167</v>
      </c>
      <c r="AK40" s="60" t="s">
        <v>168</v>
      </c>
      <c r="AL40" s="60" t="s">
        <v>255</v>
      </c>
      <c r="AM40" s="61">
        <v>0.87986111111111109</v>
      </c>
      <c r="AN40" s="62">
        <v>0.90694444444444444</v>
      </c>
      <c r="AO40" s="62">
        <v>0.92291666666666672</v>
      </c>
      <c r="AP40" s="62">
        <v>0.95</v>
      </c>
      <c r="AQ40" s="60"/>
      <c r="AR40" s="60"/>
      <c r="AS40" s="60">
        <v>10</v>
      </c>
      <c r="AT40" s="60" t="s">
        <v>1698</v>
      </c>
      <c r="AU40" s="60" t="s">
        <v>1699</v>
      </c>
      <c r="AV40" s="60" t="s">
        <v>1700</v>
      </c>
      <c r="AW40" s="63" t="s">
        <v>276</v>
      </c>
      <c r="AX40" s="60" t="s">
        <v>1701</v>
      </c>
      <c r="AY40" s="60" t="s">
        <v>1702</v>
      </c>
      <c r="AZ40" s="60" t="b">
        <v>0</v>
      </c>
      <c r="BA40" s="60" t="s">
        <v>273</v>
      </c>
      <c r="BB40" s="60" t="b">
        <v>0</v>
      </c>
      <c r="BC40" s="60"/>
      <c r="BD40" s="60"/>
    </row>
    <row r="41" spans="1:56" ht="17.25" customHeight="1" x14ac:dyDescent="0.25">
      <c r="A41" s="55">
        <f t="shared" si="0"/>
        <v>0</v>
      </c>
      <c r="B41" s="64" t="str">
        <f>IFERROR(TEXT(Table_ocorrencias[[#This Row],[caso_n]],"0000")&amp;Table_ocorrencias[[#This Row],[ponto]]&amp;"/"&amp;YEAR(Table_ocorrencias[[#This Row],[DATA PLANTÃO]]),"")</f>
        <v>0686.9/2020</v>
      </c>
      <c r="C41" s="64" t="str">
        <f>IFERROR(IF(Table_ocorrencias[[#This Row],[GDL]] = "","", Table_ocorrencias[[#This Row],[GDL]]&amp;"/"&amp;YEAR(Table_ocorrencias[[#This Row],[data_plantao]])),"")</f>
        <v>21374/2020</v>
      </c>
      <c r="D41" s="64" t="str">
        <f>IF(Table_ocorrencias[[#This Row],[fotos_gdl]] = TRUE,"ENVIADAS","PENDENTE")</f>
        <v>ENVIADAS</v>
      </c>
      <c r="E41" s="65">
        <f>IFERROR(Table_ocorrencias[[#This Row],[data_plantao]],"")</f>
        <v>44042</v>
      </c>
      <c r="F41" s="64" t="str">
        <f>IFERROR(Table_ocorrencias[[#This Row],[CIODS3]],"")</f>
        <v>D683115</v>
      </c>
      <c r="G41" s="64" t="str">
        <f>IFERROR(Table_ocorrencias[[#This Row],[natureza4]],"")</f>
        <v>Homicídio</v>
      </c>
      <c r="H41" s="64" t="str">
        <f>IFERROR(Table_ocorrencias[[#This Row],[tipo_local]],"")</f>
        <v>Externo</v>
      </c>
      <c r="I41" s="64" t="str">
        <f>IFERROR(IF(Table_ocorrencias[[#This Row],[instrumento10]] = 0,"",Table_ocorrencias[[#This Row],[instrumento10]]),"")</f>
        <v>PÉRFURO-CONTUNDENTE</v>
      </c>
      <c r="J41" s="80" t="str">
        <f>IFERROR(VLOOKUP(Table_ocorrencias[[#This Row],[matricula_perito]],Table_peritos[],2,FALSE),"")</f>
        <v>RANON BARROS BEZERRA</v>
      </c>
      <c r="K41" s="64" t="str">
        <f>IFERROR(VLOOKUP(Table_ocorrencias[[#This Row],[matricula_auxiliar]],Table_auxiliares[],2,FALSE),"")</f>
        <v>THIAGO CHALEGRE</v>
      </c>
      <c r="L41" s="64" t="str">
        <f>IFERROR(VLOOKUP(Table_ocorrencias[[#This Row],[matricula_delegado]],Table_delegados[],2,FALSE),"")</f>
        <v>SERGIO RICARDO FERREIRA DE VASCONCELOS</v>
      </c>
      <c r="M41" s="64" t="str">
        <f>IFERROR(Table_ocorrencias[[#This Row],[viatura5]],"")</f>
        <v>UP002</v>
      </c>
      <c r="N41" s="64" t="str">
        <f>IFERROR(IF(Table_ocorrencias[[#This Row],[DPH2]] ="","",Table_ocorrencias[[#This Row],[DPH2]]&amp;"º DPH"),"")</f>
        <v>5º DPH</v>
      </c>
      <c r="O41" s="64" t="str">
        <f>UPPER(IFERROR(VLOOKUP(Table_ocorrencias[[#This Row],[municipio]],Table_municipios[],2,FALSE),""))</f>
        <v>RECIFE</v>
      </c>
      <c r="P41" s="80" t="str">
        <f>UPPER(IFERROR(Table_ocorrencias[[#This Row],[bairro8]],""))</f>
        <v>MACAXEIRA</v>
      </c>
      <c r="Q41" s="64" t="str">
        <f>IFERROR(IF(Table_ocorrencias[[#This Row],[rua9]] ="","",Table_ocorrencias[[#This Row],[rua9]]),"")</f>
        <v>CORREGO DA AREIA</v>
      </c>
      <c r="R41" s="64" t="str">
        <f>IFERROR(IF(Table_ocorrencias[[#This Row],[latitude6]] ="","",Table_ocorrencias[[#This Row],[latitude6]]),"")</f>
        <v/>
      </c>
      <c r="S41" s="64" t="str">
        <f>IFERROR(IF(Table_ocorrencias[[#This Row],[longitude7]] ="","",Table_ocorrencias[[#This Row],[longitude7]]),"")</f>
        <v/>
      </c>
      <c r="T4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MARCIO GUILHERME DE SOUZA DOS SANTOS (NIC 111672)</v>
      </c>
      <c r="U4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" s="80" t="str">
        <f>UPPER(IFERROR(Table_ocorrencias[[#This Row],[descricao]],""))</f>
        <v>PM 988171570</v>
      </c>
      <c r="W41" s="66">
        <f>IFERROR(IF(Table_ocorrencias[[#This Row],[data_ciencia]]="","",Table_ocorrencias[[#This Row],[data_ciencia]]),"")</f>
        <v>0.82638888888888884</v>
      </c>
      <c r="X41" s="66">
        <f>IFERROR(IF(Table_ocorrencias[[#This Row],[data_saida]]="","",Table_ocorrencias[[#This Row],[data_saida]]),"")</f>
        <v>0.88194444444444442</v>
      </c>
      <c r="Y41" s="66">
        <f>IFERROR(IF(Table_ocorrencias[[#This Row],[data_chegada]]="","",Table_ocorrencias[[#This Row],[data_chegada]]),"")</f>
        <v>0.85833333333333328</v>
      </c>
      <c r="Z41" s="66">
        <f>IFERROR(IF(Table_ocorrencias[[#This Row],[data_conclusao]]="","",Table_ocorrencias[[#This Row],[data_conclusao]]),"")</f>
        <v>0.88194444444444442</v>
      </c>
      <c r="AA41" s="67">
        <v>1519</v>
      </c>
      <c r="AB41" s="67">
        <v>686</v>
      </c>
      <c r="AC41" s="67">
        <v>5</v>
      </c>
      <c r="AD41" s="67">
        <v>3866670</v>
      </c>
      <c r="AE41" s="67">
        <v>3868877</v>
      </c>
      <c r="AF41" s="67">
        <v>2139219</v>
      </c>
      <c r="AG41" s="67">
        <v>21374</v>
      </c>
      <c r="AH41" s="65">
        <v>44042</v>
      </c>
      <c r="AI41" s="67" t="s">
        <v>1738</v>
      </c>
      <c r="AJ41" s="67" t="s">
        <v>167</v>
      </c>
      <c r="AK41" s="67" t="s">
        <v>168</v>
      </c>
      <c r="AL41" s="67" t="s">
        <v>278</v>
      </c>
      <c r="AM41" s="68">
        <v>0.82638888888888884</v>
      </c>
      <c r="AN41" s="69">
        <v>0.88194444444444442</v>
      </c>
      <c r="AO41" s="69">
        <v>0.85833333333333328</v>
      </c>
      <c r="AP41" s="69">
        <v>0.88194444444444442</v>
      </c>
      <c r="AQ41" s="67"/>
      <c r="AR41" s="67"/>
      <c r="AS41" s="67">
        <v>14</v>
      </c>
      <c r="AT41" s="67" t="s">
        <v>1739</v>
      </c>
      <c r="AU41" s="67" t="s">
        <v>1740</v>
      </c>
      <c r="AV41" s="67" t="s">
        <v>1741</v>
      </c>
      <c r="AW41" s="70" t="s">
        <v>276</v>
      </c>
      <c r="AX41" s="67" t="s">
        <v>1742</v>
      </c>
      <c r="AY41" s="67" t="s">
        <v>1743</v>
      </c>
      <c r="AZ41" s="67" t="b">
        <v>1</v>
      </c>
      <c r="BA41" s="67" t="s">
        <v>273</v>
      </c>
      <c r="BB41" s="67" t="b">
        <v>0</v>
      </c>
      <c r="BC41" s="67"/>
      <c r="BD41" s="67"/>
    </row>
    <row r="42" spans="1:56" ht="17.25" customHeight="1" x14ac:dyDescent="0.25">
      <c r="A42" s="55">
        <f t="shared" si="0"/>
        <v>0</v>
      </c>
      <c r="B42" s="64" t="str">
        <f>IFERROR(TEXT(Table_ocorrencias[[#This Row],[caso_n]],"0000")&amp;Table_ocorrencias[[#This Row],[ponto]]&amp;"/"&amp;YEAR(Table_ocorrencias[[#This Row],[DATA PLANTÃO]]),"")</f>
        <v>0689.9/2020</v>
      </c>
      <c r="C42" s="64" t="str">
        <f>IFERROR(IF(Table_ocorrencias[[#This Row],[GDL]] = "","", Table_ocorrencias[[#This Row],[GDL]]&amp;"/"&amp;YEAR(Table_ocorrencias[[#This Row],[data_plantao]])),"")</f>
        <v>21410/2020</v>
      </c>
      <c r="D42" s="64" t="str">
        <f>IF(Table_ocorrencias[[#This Row],[fotos_gdl]] = TRUE,"ENVIADAS","PENDENTE")</f>
        <v>ENVIADAS</v>
      </c>
      <c r="E42" s="65">
        <f>IFERROR(Table_ocorrencias[[#This Row],[data_plantao]],"")</f>
        <v>44043</v>
      </c>
      <c r="F42" s="64" t="str">
        <f>IFERROR(Table_ocorrencias[[#This Row],[CIODS3]],"")</f>
        <v>D683143</v>
      </c>
      <c r="G42" s="64" t="str">
        <f>IFERROR(Table_ocorrencias[[#This Row],[natureza4]],"")</f>
        <v>Homicídio</v>
      </c>
      <c r="H42" s="64" t="str">
        <f>IFERROR(Table_ocorrencias[[#This Row],[tipo_local]],"")</f>
        <v>Externo</v>
      </c>
      <c r="I42" s="64" t="str">
        <f>IFERROR(IF(Table_ocorrencias[[#This Row],[instrumento10]] = 0,"",Table_ocorrencias[[#This Row],[instrumento10]]),"")</f>
        <v>PÉRFURO-CONTUNDENTE</v>
      </c>
      <c r="J42" s="80" t="str">
        <f>IFERROR(VLOOKUP(Table_ocorrencias[[#This Row],[matricula_perito]],Table_peritos[],2,FALSE),"")</f>
        <v>AUGUSTO GUILHERME FEITOSA CACHO BORGES</v>
      </c>
      <c r="K42" s="64" t="str">
        <f>IFERROR(VLOOKUP(Table_ocorrencias[[#This Row],[matricula_auxiliar]],Table_auxiliares[],2,FALSE),"")</f>
        <v>JÚLIO CÉSAR DINIZ</v>
      </c>
      <c r="L42" s="64" t="str">
        <f>IFERROR(VLOOKUP(Table_ocorrencias[[#This Row],[matricula_delegado]],Table_delegados[],2,FALSE),"")</f>
        <v>ANDRE RUBENS DE LIMA LUNA</v>
      </c>
      <c r="M42" s="64" t="str">
        <f>IFERROR(Table_ocorrencias[[#This Row],[viatura5]],"")</f>
        <v>UP004</v>
      </c>
      <c r="N42" s="64" t="str">
        <f>IFERROR(IF(Table_ocorrencias[[#This Row],[DPH2]] ="","",Table_ocorrencias[[#This Row],[DPH2]]&amp;"º DPH"),"")</f>
        <v>9º DPH</v>
      </c>
      <c r="O42" s="64" t="str">
        <f>UPPER(IFERROR(VLOOKUP(Table_ocorrencias[[#This Row],[municipio]],Table_municipios[],2,FALSE),""))</f>
        <v>OLINDA</v>
      </c>
      <c r="P42" s="80" t="str">
        <f>UPPER(IFERROR(Table_ocorrencias[[#This Row],[bairro8]],""))</f>
        <v>OURO PRETO</v>
      </c>
      <c r="Q42" s="64" t="str">
        <f>IFERROR(IF(Table_ocorrencias[[#This Row],[rua9]] ="","",Table_ocorrencias[[#This Row],[rua9]]),"")</f>
        <v>RUA JENIPAPO</v>
      </c>
      <c r="R42" s="64" t="str">
        <f>IFERROR(IF(Table_ocorrencias[[#This Row],[latitude6]] ="","",Table_ocorrencias[[#This Row],[latitude6]]),"")</f>
        <v/>
      </c>
      <c r="S42" s="64" t="str">
        <f>IFERROR(IF(Table_ocorrencias[[#This Row],[longitude7]] ="","",Table_ocorrencias[[#This Row],[longitude7]]),"")</f>
        <v/>
      </c>
      <c r="T4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ALARKON ANDRADE TEIXEIRA (NIC 111671)</v>
      </c>
      <c r="U4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" s="80" t="str">
        <f>UPPER(IFERROR(Table_ocorrencias[[#This Row],[descricao]],""))</f>
        <v>PAF SIMPLES, MASCULINO, PM NO LOCAL (81) 983611735</v>
      </c>
      <c r="W42" s="66">
        <f>IFERROR(IF(Table_ocorrencias[[#This Row],[data_ciencia]]="","",Table_ocorrencias[[#This Row],[data_ciencia]]),"")</f>
        <v>0.30555555555555558</v>
      </c>
      <c r="X42" s="66" t="str">
        <f>IFERROR(IF(Table_ocorrencias[[#This Row],[data_saida]]="","",Table_ocorrencias[[#This Row],[data_saida]]),"")</f>
        <v/>
      </c>
      <c r="Y42" s="66" t="str">
        <f>IFERROR(IF(Table_ocorrencias[[#This Row],[data_chegada]]="","",Table_ocorrencias[[#This Row],[data_chegada]]),"")</f>
        <v/>
      </c>
      <c r="Z42" s="66" t="str">
        <f>IFERROR(IF(Table_ocorrencias[[#This Row],[data_conclusao]]="","",Table_ocorrencias[[#This Row],[data_conclusao]]),"")</f>
        <v/>
      </c>
      <c r="AA42" s="67">
        <v>1522</v>
      </c>
      <c r="AB42" s="67">
        <v>689</v>
      </c>
      <c r="AC42" s="67">
        <v>9</v>
      </c>
      <c r="AD42" s="67">
        <v>3870731</v>
      </c>
      <c r="AE42" s="67">
        <v>3867595</v>
      </c>
      <c r="AF42" s="67">
        <v>3864758</v>
      </c>
      <c r="AG42" s="67">
        <v>21410</v>
      </c>
      <c r="AH42" s="65">
        <v>44043</v>
      </c>
      <c r="AI42" s="67" t="s">
        <v>1765</v>
      </c>
      <c r="AJ42" s="67" t="s">
        <v>167</v>
      </c>
      <c r="AK42" s="67" t="s">
        <v>168</v>
      </c>
      <c r="AL42" s="67" t="s">
        <v>255</v>
      </c>
      <c r="AM42" s="68">
        <v>0.30555555555555558</v>
      </c>
      <c r="AN42" s="69"/>
      <c r="AO42" s="69"/>
      <c r="AP42" s="69"/>
      <c r="AQ42" s="67"/>
      <c r="AR42" s="67"/>
      <c r="AS42" s="67">
        <v>12</v>
      </c>
      <c r="AT42" s="67" t="s">
        <v>1766</v>
      </c>
      <c r="AU42" s="67" t="s">
        <v>1767</v>
      </c>
      <c r="AV42" s="67" t="s">
        <v>1768</v>
      </c>
      <c r="AW42" s="70" t="s">
        <v>276</v>
      </c>
      <c r="AX42" s="67" t="s">
        <v>1769</v>
      </c>
      <c r="AY42" s="67" t="s">
        <v>1770</v>
      </c>
      <c r="AZ42" s="67" t="b">
        <v>1</v>
      </c>
      <c r="BA42" s="67" t="s">
        <v>273</v>
      </c>
      <c r="BB42" s="67" t="b">
        <v>0</v>
      </c>
      <c r="BC42" s="67"/>
      <c r="BD42" s="67"/>
    </row>
    <row r="43" spans="1:56" ht="17.25" customHeight="1" x14ac:dyDescent="0.25">
      <c r="A43" s="53">
        <f t="shared" si="0"/>
        <v>0</v>
      </c>
      <c r="B43" s="57" t="str">
        <f>IFERROR(TEXT(Table_ocorrencias[[#This Row],[caso_n]],"0000")&amp;Table_ocorrencias[[#This Row],[ponto]]&amp;"/"&amp;YEAR(Table_ocorrencias[[#This Row],[DATA PLANTÃO]]),"")</f>
        <v>0690.9/2020</v>
      </c>
      <c r="C43" s="57" t="str">
        <f>IFERROR(IF(Table_ocorrencias[[#This Row],[GDL]] = "","", Table_ocorrencias[[#This Row],[GDL]]&amp;"/"&amp;YEAR(Table_ocorrencias[[#This Row],[data_plantao]])),"")</f>
        <v>21487/2020</v>
      </c>
      <c r="D43" s="57" t="str">
        <f>IF(Table_ocorrencias[[#This Row],[fotos_gdl]] = TRUE,"ENVIADAS","PENDENTE")</f>
        <v>PENDENTE</v>
      </c>
      <c r="E43" s="58">
        <f>IFERROR(Table_ocorrencias[[#This Row],[data_plantao]],"")</f>
        <v>44043</v>
      </c>
      <c r="F43" s="57" t="str">
        <f>IFERROR(Table_ocorrencias[[#This Row],[CIODS3]],"")</f>
        <v>D683149</v>
      </c>
      <c r="G43" s="57" t="str">
        <f>IFERROR(Table_ocorrencias[[#This Row],[natureza4]],"")</f>
        <v>Homicídio</v>
      </c>
      <c r="H43" s="57" t="str">
        <f>IFERROR(Table_ocorrencias[[#This Row],[tipo_local]],"")</f>
        <v>Externo</v>
      </c>
      <c r="I43" s="57" t="str">
        <f>IFERROR(IF(Table_ocorrencias[[#This Row],[instrumento10]] = 0,"",Table_ocorrencias[[#This Row],[instrumento10]]),"")</f>
        <v>PÉRFURO-CONTUNDENTE</v>
      </c>
      <c r="J43" s="79" t="str">
        <f>IFERROR(VLOOKUP(Table_ocorrencias[[#This Row],[matricula_perito]],Table_peritos[],2,FALSE),"")</f>
        <v>FERNANDO HENRIQUE LEAL BENEVIDES</v>
      </c>
      <c r="K43" s="57" t="str">
        <f>IFERROR(VLOOKUP(Table_ocorrencias[[#This Row],[matricula_auxiliar]],Table_auxiliares[],2,FALSE),"")</f>
        <v>WILLIAME CORDEIRO DA SILVA JÚNIOR</v>
      </c>
      <c r="L43" s="57" t="str">
        <f>IFERROR(VLOOKUP(Table_ocorrencias[[#This Row],[matricula_delegado]],Table_delegados[],2,FALSE),"")</f>
        <v>ANDRE RUBENS DE LIMA LUNA</v>
      </c>
      <c r="M43" s="57" t="str">
        <f>IFERROR(Table_ocorrencias[[#This Row],[viatura5]],"")</f>
        <v>UP004</v>
      </c>
      <c r="N43" s="57" t="str">
        <f>IFERROR(IF(Table_ocorrencias[[#This Row],[DPH2]] ="","",Table_ocorrencias[[#This Row],[DPH2]]&amp;"º DPH"),"")</f>
        <v>6º DPH</v>
      </c>
      <c r="O43" s="57" t="str">
        <f>UPPER(IFERROR(VLOOKUP(Table_ocorrencias[[#This Row],[municipio]],Table_municipios[],2,FALSE),""))</f>
        <v>IGARASSU</v>
      </c>
      <c r="P43" s="79" t="str">
        <f>UPPER(IFERROR(Table_ocorrencias[[#This Row],[bairro8]],""))</f>
        <v>ZONA RURAL</v>
      </c>
      <c r="Q43" s="57" t="str">
        <f>IFERROR(IF(Table_ocorrencias[[#This Row],[rua9]] ="","",Table_ocorrencias[[#This Row],[rua9]]),"")</f>
        <v>ROD PE-04 ESTRADA DA USINA SÃO JOSÉ</v>
      </c>
      <c r="R43" s="57" t="str">
        <f>IFERROR(IF(Table_ocorrencias[[#This Row],[latitude6]] ="","",Table_ocorrencias[[#This Row],[latitude6]]),"")</f>
        <v/>
      </c>
      <c r="S43" s="57" t="str">
        <f>IFERROR(IF(Table_ocorrencias[[#This Row],[longitude7]] ="","",Table_ocorrencias[[#This Row],[longitude7]]),"")</f>
        <v/>
      </c>
      <c r="T4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ITALO DO NASCIMENTO BEZERRA (NIC 111675)</v>
      </c>
      <c r="U4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" s="79" t="str">
        <f>UPPER(IFERROR(Table_ocorrencias[[#This Row],[descricao]],""))</f>
        <v/>
      </c>
      <c r="W43" s="59">
        <f>IFERROR(IF(Table_ocorrencias[[#This Row],[data_ciencia]]="","",Table_ocorrencias[[#This Row],[data_ciencia]]),"")</f>
        <v>0.50624999999999998</v>
      </c>
      <c r="X43" s="59" t="str">
        <f>IFERROR(IF(Table_ocorrencias[[#This Row],[data_saida]]="","",Table_ocorrencias[[#This Row],[data_saida]]),"")</f>
        <v/>
      </c>
      <c r="Y43" s="59" t="str">
        <f>IFERROR(IF(Table_ocorrencias[[#This Row],[data_chegada]]="","",Table_ocorrencias[[#This Row],[data_chegada]]),"")</f>
        <v/>
      </c>
      <c r="Z43" s="59" t="str">
        <f>IFERROR(IF(Table_ocorrencias[[#This Row],[data_conclusao]]="","",Table_ocorrencias[[#This Row],[data_conclusao]]),"")</f>
        <v/>
      </c>
      <c r="AA43" s="60">
        <v>1523</v>
      </c>
      <c r="AB43" s="60">
        <v>690</v>
      </c>
      <c r="AC43" s="60">
        <v>6</v>
      </c>
      <c r="AD43" s="60">
        <v>2962063</v>
      </c>
      <c r="AE43" s="60">
        <v>3870332</v>
      </c>
      <c r="AF43" s="60">
        <v>3864758</v>
      </c>
      <c r="AG43" s="60">
        <v>21487</v>
      </c>
      <c r="AH43" s="58">
        <v>44043</v>
      </c>
      <c r="AI43" s="60" t="s">
        <v>1771</v>
      </c>
      <c r="AJ43" s="60" t="s">
        <v>167</v>
      </c>
      <c r="AK43" s="60" t="s">
        <v>168</v>
      </c>
      <c r="AL43" s="60" t="s">
        <v>255</v>
      </c>
      <c r="AM43" s="61">
        <v>0.50624999999999998</v>
      </c>
      <c r="AN43" s="62"/>
      <c r="AO43" s="62"/>
      <c r="AP43" s="62"/>
      <c r="AQ43" s="60"/>
      <c r="AR43" s="60"/>
      <c r="AS43" s="60">
        <v>6</v>
      </c>
      <c r="AT43" s="60" t="s">
        <v>471</v>
      </c>
      <c r="AU43" s="60" t="s">
        <v>1772</v>
      </c>
      <c r="AV43" s="60" t="s">
        <v>1773</v>
      </c>
      <c r="AW43" s="63" t="s">
        <v>276</v>
      </c>
      <c r="AX43" s="60" t="s">
        <v>1774</v>
      </c>
      <c r="AY43" s="60" t="s">
        <v>283</v>
      </c>
      <c r="AZ43" s="60" t="b">
        <v>0</v>
      </c>
      <c r="BA43" s="60" t="s">
        <v>273</v>
      </c>
      <c r="BB43" s="60" t="b">
        <v>0</v>
      </c>
      <c r="BC43" s="60"/>
      <c r="BD43" s="60"/>
    </row>
    <row r="44" spans="1:56" ht="17.25" customHeight="1" x14ac:dyDescent="0.25">
      <c r="A44" s="55">
        <f t="shared" si="0"/>
        <v>0</v>
      </c>
      <c r="B44" s="64" t="str">
        <f>IFERROR(TEXT(Table_ocorrencias[[#This Row],[caso_n]],"0000")&amp;Table_ocorrencias[[#This Row],[ponto]]&amp;"/"&amp;YEAR(Table_ocorrencias[[#This Row],[DATA PLANTÃO]]),"")</f>
        <v>0691.9/2020</v>
      </c>
      <c r="C44" s="64" t="str">
        <f>IFERROR(IF(Table_ocorrencias[[#This Row],[GDL]] = "","", Table_ocorrencias[[#This Row],[GDL]]&amp;"/"&amp;YEAR(Table_ocorrencias[[#This Row],[data_plantao]])),"")</f>
        <v>21504/2020</v>
      </c>
      <c r="D44" s="64" t="str">
        <f>IF(Table_ocorrencias[[#This Row],[fotos_gdl]] = TRUE,"ENVIADAS","PENDENTE")</f>
        <v>ENVIADAS</v>
      </c>
      <c r="E44" s="65">
        <f>IFERROR(Table_ocorrencias[[#This Row],[data_plantao]],"")</f>
        <v>44043</v>
      </c>
      <c r="F44" s="64" t="str">
        <f>IFERROR(Table_ocorrencias[[#This Row],[CIODS3]],"")</f>
        <v>D683161</v>
      </c>
      <c r="G44" s="64" t="str">
        <f>IFERROR(Table_ocorrencias[[#This Row],[natureza4]],"")</f>
        <v>Homicídio</v>
      </c>
      <c r="H44" s="64" t="str">
        <f>IFERROR(Table_ocorrencias[[#This Row],[tipo_local]],"")</f>
        <v>Externo</v>
      </c>
      <c r="I44" s="64" t="str">
        <f>IFERROR(IF(Table_ocorrencias[[#This Row],[instrumento10]] = 0,"",Table_ocorrencias[[#This Row],[instrumento10]]),"")</f>
        <v>PÉRFURO-CONTUNDENTE</v>
      </c>
      <c r="J44" s="80" t="str">
        <f>IFERROR(VLOOKUP(Table_ocorrencias[[#This Row],[matricula_perito]],Table_peritos[],2,FALSE),"")</f>
        <v>AUGUSTO GUILHERME FEITOSA CACHO BORGES</v>
      </c>
      <c r="K44" s="64" t="str">
        <f>IFERROR(VLOOKUP(Table_ocorrencias[[#This Row],[matricula_auxiliar]],Table_auxiliares[],2,FALSE),"")</f>
        <v>JÚLIO CÉSAR DINIZ</v>
      </c>
      <c r="L44" s="64" t="str">
        <f>IFERROR(VLOOKUP(Table_ocorrencias[[#This Row],[matricula_delegado]],Table_delegados[],2,FALSE),"")</f>
        <v>VICTOR HUGO JARDIM RONDON</v>
      </c>
      <c r="M44" s="64" t="str">
        <f>IFERROR(Table_ocorrencias[[#This Row],[viatura5]],"")</f>
        <v>UP004</v>
      </c>
      <c r="N44" s="64" t="str">
        <f>IFERROR(IF(Table_ocorrencias[[#This Row],[DPH2]] ="","",Table_ocorrencias[[#This Row],[DPH2]]&amp;"º DPH"),"")</f>
        <v>11º DPH</v>
      </c>
      <c r="O44" s="64" t="str">
        <f>UPPER(IFERROR(VLOOKUP(Table_ocorrencias[[#This Row],[municipio]],Table_municipios[],2,FALSE),""))</f>
        <v>JABOATÃO DOS GUARARAPES</v>
      </c>
      <c r="P44" s="80" t="str">
        <f>UPPER(IFERROR(Table_ocorrencias[[#This Row],[bairro8]],""))</f>
        <v>PRAZERES</v>
      </c>
      <c r="Q44" s="64" t="str">
        <f>IFERROR(IF(Table_ocorrencias[[#This Row],[rua9]] ="","",Table_ocorrencias[[#This Row],[rua9]]),"")</f>
        <v>RUA 7 DE SETEMBRO</v>
      </c>
      <c r="R44" s="64" t="str">
        <f>IFERROR(IF(Table_ocorrencias[[#This Row],[latitude6]] ="","",Table_ocorrencias[[#This Row],[latitude6]]),"")</f>
        <v/>
      </c>
      <c r="S44" s="64" t="str">
        <f>IFERROR(IF(Table_ocorrencias[[#This Row],[longitude7]] ="","",Table_ocorrencias[[#This Row],[longitude7]]),"")</f>
        <v/>
      </c>
      <c r="T4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ERINALDO DONATO DE ARAUJO (NIC 111666)</v>
      </c>
      <c r="U4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" s="80" t="str">
        <f>UPPER(IFERROR(Table_ocorrencias[[#This Row],[descricao]],""))</f>
        <v>PAF SIMPLES, MASCULINO, PM NO LOCAL (81) 99825-7290</v>
      </c>
      <c r="W44" s="66">
        <f>IFERROR(IF(Table_ocorrencias[[#This Row],[data_ciencia]]="","",Table_ocorrencias[[#This Row],[data_ciencia]]),"")</f>
        <v>0.60069444444444442</v>
      </c>
      <c r="X44" s="66" t="str">
        <f>IFERROR(IF(Table_ocorrencias[[#This Row],[data_saida]]="","",Table_ocorrencias[[#This Row],[data_saida]]),"")</f>
        <v/>
      </c>
      <c r="Y44" s="66" t="str">
        <f>IFERROR(IF(Table_ocorrencias[[#This Row],[data_chegada]]="","",Table_ocorrencias[[#This Row],[data_chegada]]),"")</f>
        <v/>
      </c>
      <c r="Z44" s="66" t="str">
        <f>IFERROR(IF(Table_ocorrencias[[#This Row],[data_conclusao]]="","",Table_ocorrencias[[#This Row],[data_conclusao]]),"")</f>
        <v/>
      </c>
      <c r="AA44" s="67">
        <v>1524</v>
      </c>
      <c r="AB44" s="67">
        <v>691</v>
      </c>
      <c r="AC44" s="67">
        <v>11</v>
      </c>
      <c r="AD44" s="67">
        <v>3870731</v>
      </c>
      <c r="AE44" s="67">
        <v>3867595</v>
      </c>
      <c r="AF44" s="67">
        <v>2725053</v>
      </c>
      <c r="AG44" s="67">
        <v>21504</v>
      </c>
      <c r="AH44" s="65">
        <v>44043</v>
      </c>
      <c r="AI44" s="67" t="s">
        <v>1775</v>
      </c>
      <c r="AJ44" s="67" t="s">
        <v>167</v>
      </c>
      <c r="AK44" s="67" t="s">
        <v>168</v>
      </c>
      <c r="AL44" s="67" t="s">
        <v>255</v>
      </c>
      <c r="AM44" s="68">
        <v>0.60069444444444442</v>
      </c>
      <c r="AN44" s="69"/>
      <c r="AO44" s="69"/>
      <c r="AP44" s="69"/>
      <c r="AQ44" s="67"/>
      <c r="AR44" s="67"/>
      <c r="AS44" s="67">
        <v>10</v>
      </c>
      <c r="AT44" s="67" t="s">
        <v>1776</v>
      </c>
      <c r="AU44" s="67" t="s">
        <v>1777</v>
      </c>
      <c r="AV44" s="67" t="s">
        <v>1778</v>
      </c>
      <c r="AW44" s="70" t="s">
        <v>276</v>
      </c>
      <c r="AX44" s="67" t="s">
        <v>1779</v>
      </c>
      <c r="AY44" s="67" t="s">
        <v>1780</v>
      </c>
      <c r="AZ44" s="67" t="b">
        <v>1</v>
      </c>
      <c r="BA44" s="67" t="s">
        <v>273</v>
      </c>
      <c r="BB44" s="67" t="b">
        <v>0</v>
      </c>
      <c r="BC44" s="67"/>
      <c r="BD44" s="67"/>
    </row>
    <row r="45" spans="1:56" ht="17.25" customHeight="1" x14ac:dyDescent="0.25">
      <c r="A45" s="86">
        <f t="shared" si="0"/>
        <v>0</v>
      </c>
      <c r="B45" s="87" t="str">
        <f>IFERROR(TEXT(Table_ocorrencias[[#This Row],[caso_n]],"0000")&amp;Table_ocorrencias[[#This Row],[ponto]]&amp;"/"&amp;YEAR(Table_ocorrencias[[#This Row],[DATA PLANTÃO]]),"")</f>
        <v>0692.9/2020</v>
      </c>
      <c r="C45" s="87" t="str">
        <f>IFERROR(IF(Table_ocorrencias[[#This Row],[GDL]] = "","", Table_ocorrencias[[#This Row],[GDL]]&amp;"/"&amp;YEAR(Table_ocorrencias[[#This Row],[data_plantao]])),"")</f>
        <v>21810/2020</v>
      </c>
      <c r="D45" s="87" t="str">
        <f>IF(Table_ocorrencias[[#This Row],[fotos_gdl]] = TRUE,"ENVIADAS","PENDENTE")</f>
        <v>PENDENTE</v>
      </c>
      <c r="E45" s="88">
        <f>IFERROR(Table_ocorrencias[[#This Row],[data_plantao]],"")</f>
        <v>44043</v>
      </c>
      <c r="F45" s="87" t="str">
        <f>IFERROR(Table_ocorrencias[[#This Row],[CIODS3]],"")</f>
        <v>D683205</v>
      </c>
      <c r="G45" s="87" t="str">
        <f>IFERROR(Table_ocorrencias[[#This Row],[natureza4]],"")</f>
        <v>Homicídio</v>
      </c>
      <c r="H45" s="87" t="str">
        <f>IFERROR(Table_ocorrencias[[#This Row],[tipo_local]],"")</f>
        <v>Externo</v>
      </c>
      <c r="I45" s="87" t="str">
        <f>IFERROR(IF(Table_ocorrencias[[#This Row],[instrumento10]] = 0,"",Table_ocorrencias[[#This Row],[instrumento10]]),"")</f>
        <v>PÉRFURO-CONTUNDENTE</v>
      </c>
      <c r="J45" s="89" t="str">
        <f>IFERROR(VLOOKUP(Table_ocorrencias[[#This Row],[matricula_perito]],Table_peritos[],2,FALSE),"")</f>
        <v>VICTOR CEZAR LUCENA TAVARES DE SÁ LEITÃO</v>
      </c>
      <c r="K45" s="87" t="str">
        <f>IFERROR(VLOOKUP(Table_ocorrencias[[#This Row],[matricula_auxiliar]],Table_auxiliares[],2,FALSE),"")</f>
        <v>MOISES JOSE SEABRA</v>
      </c>
      <c r="L45" s="87" t="str">
        <f>IFERROR(VLOOKUP(Table_ocorrencias[[#This Row],[matricula_delegado]],Table_delegados[],2,FALSE),"")</f>
        <v>JOAO BAPTISTA DE BRITTO ALVES FILHO</v>
      </c>
      <c r="M45" s="87" t="str">
        <f>IFERROR(Table_ocorrencias[[#This Row],[viatura5]],"")</f>
        <v>UP004</v>
      </c>
      <c r="N45" s="87" t="str">
        <f>IFERROR(IF(Table_ocorrencias[[#This Row],[DPH2]] ="","",Table_ocorrencias[[#This Row],[DPH2]]&amp;"º DPH"),"")</f>
        <v>5º DPH</v>
      </c>
      <c r="O45" s="87" t="str">
        <f>UPPER(IFERROR(VLOOKUP(Table_ocorrencias[[#This Row],[municipio]],Table_municipios[],2,FALSE),""))</f>
        <v>RECIFE</v>
      </c>
      <c r="P45" s="89" t="str">
        <f>UPPER(IFERROR(Table_ocorrencias[[#This Row],[bairro8]],""))</f>
        <v>MACAXEIRA</v>
      </c>
      <c r="Q45" s="87" t="str">
        <f>IFERROR(IF(Table_ocorrencias[[#This Row],[rua9]] ="","",Table_ocorrencias[[#This Row],[rua9]]),"")</f>
        <v>TERMINAL DA MACAXEIRA</v>
      </c>
      <c r="R45" s="87" t="str">
        <f>IFERROR(IF(Table_ocorrencias[[#This Row],[latitude6]] ="","",Table_ocorrencias[[#This Row],[latitude6]]),"")</f>
        <v/>
      </c>
      <c r="S45" s="87" t="str">
        <f>IFERROR(IF(Table_ocorrencias[[#This Row],[longitude7]] ="","",Table_ocorrencias[[#This Row],[longitude7]]),"")</f>
        <v/>
      </c>
      <c r="T4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111669)</v>
      </c>
      <c r="U4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5" s="89" t="str">
        <f>UPPER(IFERROR(Table_ocorrencias[[#This Row],[descricao]],""))</f>
        <v>ESPANCAMENTO - MASC_x000D_
PM SGT LUIZ: 987747687</v>
      </c>
      <c r="W45" s="90">
        <f>IFERROR(IF(Table_ocorrencias[[#This Row],[data_ciencia]]="","",Table_ocorrencias[[#This Row],[data_ciencia]]),"")</f>
        <v>0.88263888888888886</v>
      </c>
      <c r="X45" s="90">
        <f>IFERROR(IF(Table_ocorrencias[[#This Row],[data_saida]]="","",Table_ocorrencias[[#This Row],[data_saida]]),"")</f>
        <v>0.90277777777777779</v>
      </c>
      <c r="Y45" s="90">
        <f>IFERROR(IF(Table_ocorrencias[[#This Row],[data_chegada]]="","",Table_ocorrencias[[#This Row],[data_chegada]]),"")</f>
        <v>0.90972222222222221</v>
      </c>
      <c r="Z45" s="90">
        <f>IFERROR(IF(Table_ocorrencias[[#This Row],[data_conclusao]]="","",Table_ocorrencias[[#This Row],[data_conclusao]]),"")</f>
        <v>0.9375</v>
      </c>
      <c r="AA45" s="91">
        <v>1525</v>
      </c>
      <c r="AB45" s="91">
        <v>692</v>
      </c>
      <c r="AC45" s="91">
        <v>5</v>
      </c>
      <c r="AD45" s="91">
        <v>3866947</v>
      </c>
      <c r="AE45" s="91">
        <v>1347241</v>
      </c>
      <c r="AF45" s="91">
        <v>2139065</v>
      </c>
      <c r="AG45" s="91">
        <v>21810</v>
      </c>
      <c r="AH45" s="88">
        <v>44043</v>
      </c>
      <c r="AI45" s="91" t="s">
        <v>1787</v>
      </c>
      <c r="AJ45" s="91" t="s">
        <v>167</v>
      </c>
      <c r="AK45" s="91" t="s">
        <v>168</v>
      </c>
      <c r="AL45" s="91" t="s">
        <v>255</v>
      </c>
      <c r="AM45" s="92">
        <v>0.88263888888888886</v>
      </c>
      <c r="AN45" s="93">
        <v>0.90277777777777779</v>
      </c>
      <c r="AO45" s="93">
        <v>0.90972222222222221</v>
      </c>
      <c r="AP45" s="93">
        <v>0.9375</v>
      </c>
      <c r="AQ45" s="91"/>
      <c r="AR45" s="91"/>
      <c r="AS45" s="91">
        <v>14</v>
      </c>
      <c r="AT45" s="91" t="s">
        <v>1739</v>
      </c>
      <c r="AU45" s="91" t="s">
        <v>1791</v>
      </c>
      <c r="AV45" s="91" t="s">
        <v>1788</v>
      </c>
      <c r="AW45" s="94" t="s">
        <v>276</v>
      </c>
      <c r="AX45" s="91" t="s">
        <v>1789</v>
      </c>
      <c r="AY45" s="91" t="s">
        <v>1790</v>
      </c>
      <c r="AZ45" s="91" t="b">
        <v>0</v>
      </c>
      <c r="BA45" s="91" t="s">
        <v>273</v>
      </c>
      <c r="BB45" s="91" t="b">
        <v>0</v>
      </c>
      <c r="BC45" s="91"/>
      <c r="BD45" s="91"/>
    </row>
    <row r="46" spans="1:56" ht="17.25" customHeight="1" x14ac:dyDescent="0.25">
      <c r="A46" s="53">
        <f t="shared" si="0"/>
        <v>0</v>
      </c>
      <c r="B46" s="57" t="str">
        <f>IFERROR(TEXT(Table_ocorrencias[[#This Row],[caso_n]],"0000")&amp;Table_ocorrencias[[#This Row],[ponto]]&amp;"/"&amp;YEAR(Table_ocorrencias[[#This Row],[DATA PLANTÃO]]),"")</f>
        <v>0694.9/2020</v>
      </c>
      <c r="C46" s="57" t="str">
        <f>IFERROR(IF(Table_ocorrencias[[#This Row],[GDL]] = "","", Table_ocorrencias[[#This Row],[GDL]]&amp;"/"&amp;YEAR(Table_ocorrencias[[#This Row],[data_plantao]])),"")</f>
        <v>21844/2020</v>
      </c>
      <c r="D46" s="57" t="str">
        <f>IF(Table_ocorrencias[[#This Row],[fotos_gdl]] = TRUE,"ENVIADAS","PENDENTE")</f>
        <v>ENVIADAS</v>
      </c>
      <c r="E46" s="58">
        <f>IFERROR(Table_ocorrencias[[#This Row],[data_plantao]],"")</f>
        <v>44044</v>
      </c>
      <c r="F46" s="57" t="str">
        <f>IFERROR(Table_ocorrencias[[#This Row],[CIODS3]],"")</f>
        <v>D683321</v>
      </c>
      <c r="G46" s="57" t="str">
        <f>IFERROR(Table_ocorrencias[[#This Row],[natureza4]],"")</f>
        <v>Homicídio</v>
      </c>
      <c r="H46" s="57" t="str">
        <f>IFERROR(Table_ocorrencias[[#This Row],[tipo_local]],"")</f>
        <v>Externo</v>
      </c>
      <c r="I46" s="57" t="str">
        <f>IFERROR(IF(Table_ocorrencias[[#This Row],[instrumento10]] = 0,"",Table_ocorrencias[[#This Row],[instrumento10]]),"")</f>
        <v>PÉRFURO-CONTUNDENTE</v>
      </c>
      <c r="J46" s="79" t="str">
        <f>IFERROR(VLOOKUP(Table_ocorrencias[[#This Row],[matricula_perito]],Table_peritos[],2,FALSE),"")</f>
        <v>DIOGO SINESIO TRAJANO DE ARRUDA</v>
      </c>
      <c r="K46" s="57" t="str">
        <f>IFERROR(VLOOKUP(Table_ocorrencias[[#This Row],[matricula_auxiliar]],Table_auxiliares[],2,FALSE),"")</f>
        <v>ANDREZA CRISTINA MAIA DOS SANTOS</v>
      </c>
      <c r="L46" s="57" t="str">
        <f>IFERROR(VLOOKUP(Table_ocorrencias[[#This Row],[matricula_delegado]],Table_delegados[],2,FALSE),"")</f>
        <v>SERGIO RICARDO FERREIRA DE VASCONCELOS</v>
      </c>
      <c r="M46" s="57" t="str">
        <f>IFERROR(Table_ocorrencias[[#This Row],[viatura5]],"")</f>
        <v>UP004</v>
      </c>
      <c r="N46" s="57" t="str">
        <f>IFERROR(IF(Table_ocorrencias[[#This Row],[DPH2]] ="","",Table_ocorrencias[[#This Row],[DPH2]]&amp;"º DPH"),"")</f>
        <v>10º DPH</v>
      </c>
      <c r="O46" s="57" t="str">
        <f>UPPER(IFERROR(VLOOKUP(Table_ocorrencias[[#This Row],[municipio]],Table_municipios[],2,FALSE),""))</f>
        <v>SÃO LOURENÇO DA MATA</v>
      </c>
      <c r="P46" s="79" t="str">
        <f>UPPER(IFERROR(Table_ocorrencias[[#This Row],[bairro8]],""))</f>
        <v>MURIBARA</v>
      </c>
      <c r="Q46" s="57" t="str">
        <f>IFERROR(IF(Table_ocorrencias[[#This Row],[rua9]] ="","",Table_ocorrencias[[#This Row],[rua9]]),"")</f>
        <v>BR 408, KM 94</v>
      </c>
      <c r="R46" s="57" t="str">
        <f>IFERROR(IF(Table_ocorrencias[[#This Row],[latitude6]] ="","",Table_ocorrencias[[#This Row],[latitude6]]),"")</f>
        <v/>
      </c>
      <c r="S46" s="57" t="str">
        <f>IFERROR(IF(Table_ocorrencias[[#This Row],[longitude7]] ="","",Table_ocorrencias[[#This Row],[longitude7]]),"")</f>
        <v/>
      </c>
      <c r="T4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BRUNO ROCHA DE ALBUQUERQUE (NIC 111678)</v>
      </c>
      <c r="U4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" s="79" t="str">
        <f>UPPER(IFERROR(Table_ocorrencias[[#This Row],[descricao]],""))</f>
        <v>GT 20145 984528676</v>
      </c>
      <c r="W46" s="59">
        <f>IFERROR(IF(Table_ocorrencias[[#This Row],[data_ciencia]]="","",Table_ocorrencias[[#This Row],[data_ciencia]]),"")</f>
        <v>0.96319444444444446</v>
      </c>
      <c r="X46" s="59">
        <f>IFERROR(IF(Table_ocorrencias[[#This Row],[data_saida]]="","",Table_ocorrencias[[#This Row],[data_saida]]),"")</f>
        <v>0.97916666666666663</v>
      </c>
      <c r="Y46" s="59">
        <f>IFERROR(IF(Table_ocorrencias[[#This Row],[data_chegada]]="","",Table_ocorrencias[[#This Row],[data_chegada]]),"")</f>
        <v>0</v>
      </c>
      <c r="Z46" s="59">
        <f>IFERROR(IF(Table_ocorrencias[[#This Row],[data_conclusao]]="","",Table_ocorrencias[[#This Row],[data_conclusao]]),"")</f>
        <v>6.25E-2</v>
      </c>
      <c r="AA46" s="60">
        <v>1529</v>
      </c>
      <c r="AB46" s="60">
        <v>694</v>
      </c>
      <c r="AC46" s="60">
        <v>10</v>
      </c>
      <c r="AD46" s="60">
        <v>3871193</v>
      </c>
      <c r="AE46" s="60">
        <v>3876098</v>
      </c>
      <c r="AF46" s="60">
        <v>2139219</v>
      </c>
      <c r="AG46" s="60">
        <v>21844</v>
      </c>
      <c r="AH46" s="58">
        <v>44044</v>
      </c>
      <c r="AI46" s="60" t="s">
        <v>1809</v>
      </c>
      <c r="AJ46" s="60" t="s">
        <v>167</v>
      </c>
      <c r="AK46" s="60" t="s">
        <v>168</v>
      </c>
      <c r="AL46" s="60" t="s">
        <v>255</v>
      </c>
      <c r="AM46" s="61">
        <v>0.96319444444444446</v>
      </c>
      <c r="AN46" s="62">
        <v>0.97916666666666663</v>
      </c>
      <c r="AO46" s="62">
        <v>0</v>
      </c>
      <c r="AP46" s="62">
        <v>6.25E-2</v>
      </c>
      <c r="AQ46" s="60"/>
      <c r="AR46" s="60"/>
      <c r="AS46" s="60">
        <v>15</v>
      </c>
      <c r="AT46" s="60" t="s">
        <v>1810</v>
      </c>
      <c r="AU46" s="60" t="s">
        <v>1811</v>
      </c>
      <c r="AV46" s="60" t="s">
        <v>1812</v>
      </c>
      <c r="AW46" s="63" t="s">
        <v>276</v>
      </c>
      <c r="AX46" s="60" t="s">
        <v>1813</v>
      </c>
      <c r="AY46" s="60" t="s">
        <v>1814</v>
      </c>
      <c r="AZ46" s="60" t="b">
        <v>1</v>
      </c>
      <c r="BA46" s="60" t="s">
        <v>273</v>
      </c>
      <c r="BB46" s="60" t="b">
        <v>0</v>
      </c>
      <c r="BC46" s="60"/>
      <c r="BD46" s="60"/>
    </row>
    <row r="47" spans="1:56" ht="17.25" customHeight="1" x14ac:dyDescent="0.25">
      <c r="A47" s="55">
        <f t="shared" si="0"/>
        <v>0</v>
      </c>
      <c r="B47" s="64" t="str">
        <f>IFERROR(TEXT(Table_ocorrencias[[#This Row],[caso_n]],"0000")&amp;Table_ocorrencias[[#This Row],[ponto]]&amp;"/"&amp;YEAR(Table_ocorrencias[[#This Row],[DATA PLANTÃO]]),"")</f>
        <v>0695.9/2020</v>
      </c>
      <c r="C47" s="64" t="str">
        <f>IFERROR(IF(Table_ocorrencias[[#This Row],[GDL]] = "","", Table_ocorrencias[[#This Row],[GDL]]&amp;"/"&amp;YEAR(Table_ocorrencias[[#This Row],[data_plantao]])),"")</f>
        <v>21599/2020</v>
      </c>
      <c r="D47" s="64" t="str">
        <f>IF(Table_ocorrencias[[#This Row],[fotos_gdl]] = TRUE,"ENVIADAS","PENDENTE")</f>
        <v>PENDENTE</v>
      </c>
      <c r="E47" s="65">
        <f>IFERROR(Table_ocorrencias[[#This Row],[data_plantao]],"")</f>
        <v>44044</v>
      </c>
      <c r="F47" s="64" t="str">
        <f>IFERROR(Table_ocorrencias[[#This Row],[CIODS3]],"")</f>
        <v>D683328</v>
      </c>
      <c r="G47" s="64" t="str">
        <f>IFERROR(Table_ocorrencias[[#This Row],[natureza4]],"")</f>
        <v>Homicídio</v>
      </c>
      <c r="H47" s="64" t="str">
        <f>IFERROR(Table_ocorrencias[[#This Row],[tipo_local]],"")</f>
        <v>Externo</v>
      </c>
      <c r="I47" s="64" t="str">
        <f>IFERROR(IF(Table_ocorrencias[[#This Row],[instrumento10]] = 0,"",Table_ocorrencias[[#This Row],[instrumento10]]),"")</f>
        <v>PÉRFURO-CONTUNDENTE</v>
      </c>
      <c r="J47" s="80" t="str">
        <f>IFERROR(VLOOKUP(Table_ocorrencias[[#This Row],[matricula_perito]],Table_peritos[],2,FALSE),"")</f>
        <v>RAISSA MATOS FONTES</v>
      </c>
      <c r="K47" s="64" t="str">
        <f>IFERROR(VLOOKUP(Table_ocorrencias[[#This Row],[matricula_auxiliar]],Table_auxiliares[],2,FALSE),"")</f>
        <v>FÁBIO JOSÉ DE FARIAS</v>
      </c>
      <c r="L47" s="64" t="str">
        <f>IFERROR(VLOOKUP(Table_ocorrencias[[#This Row],[matricula_delegado]],Table_delegados[],2,FALSE),"")</f>
        <v>JOAQUIM MARINOSIO RODRIGUES BRAGA NETO</v>
      </c>
      <c r="M47" s="64" t="str">
        <f>IFERROR(Table_ocorrencias[[#This Row],[viatura5]],"")</f>
        <v>UP002</v>
      </c>
      <c r="N47" s="64" t="str">
        <f>IFERROR(IF(Table_ocorrencias[[#This Row],[DPH2]] ="","",Table_ocorrencias[[#This Row],[DPH2]]&amp;"º DPH"),"")</f>
        <v>3º DPH</v>
      </c>
      <c r="O47" s="64" t="str">
        <f>UPPER(IFERROR(VLOOKUP(Table_ocorrencias[[#This Row],[municipio]],Table_municipios[],2,FALSE),""))</f>
        <v>RECIFE</v>
      </c>
      <c r="P47" s="80" t="str">
        <f>UPPER(IFERROR(Table_ocorrencias[[#This Row],[bairro8]],""))</f>
        <v>IMBIRIBEIRA</v>
      </c>
      <c r="Q47" s="64" t="str">
        <f>IFERROR(IF(Table_ocorrencias[[#This Row],[rua9]] ="","",Table_ocorrencias[[#This Row],[rua9]]),"")</f>
        <v>RUA ENGENHO CANGAÇA, 466</v>
      </c>
      <c r="R47" s="64" t="str">
        <f>IFERROR(IF(Table_ocorrencias[[#This Row],[latitude6]] ="","",Table_ocorrencias[[#This Row],[latitude6]]),"")</f>
        <v/>
      </c>
      <c r="S47" s="64" t="str">
        <f>IFERROR(IF(Table_ocorrencias[[#This Row],[longitude7]] ="","",Table_ocorrencias[[#This Row],[longitude7]]),"")</f>
        <v/>
      </c>
      <c r="T4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EVERSON RAMOS DA SILVA (NIC 111684)</v>
      </c>
      <c r="U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" s="80" t="str">
        <f>UPPER(IFERROR(Table_ocorrencias[[#This Row],[descricao]],""))</f>
        <v>PAF, MASCULINO - PM SARGENTO ABREU - 984100579</v>
      </c>
      <c r="W47" s="66">
        <f>IFERROR(IF(Table_ocorrencias[[#This Row],[data_ciencia]]="","",Table_ocorrencias[[#This Row],[data_ciencia]]),"")</f>
        <v>0.98263888888888884</v>
      </c>
      <c r="X47" s="66">
        <f>IFERROR(IF(Table_ocorrencias[[#This Row],[data_saida]]="","",Table_ocorrencias[[#This Row],[data_saida]]),"")</f>
        <v>0.99652777777777779</v>
      </c>
      <c r="Y47" s="66">
        <f>IFERROR(IF(Table_ocorrencias[[#This Row],[data_chegada]]="","",Table_ocorrencias[[#This Row],[data_chegada]]),"")</f>
        <v>9.7222222222222224E-3</v>
      </c>
      <c r="Z47" s="66">
        <f>IFERROR(IF(Table_ocorrencias[[#This Row],[data_conclusao]]="","",Table_ocorrencias[[#This Row],[data_conclusao]]),"")</f>
        <v>4.1666666666666664E-2</v>
      </c>
      <c r="AA47" s="67">
        <v>1530</v>
      </c>
      <c r="AB47" s="67">
        <v>695</v>
      </c>
      <c r="AC47" s="67">
        <v>3</v>
      </c>
      <c r="AD47" s="67">
        <v>3869105</v>
      </c>
      <c r="AE47" s="67">
        <v>3872769</v>
      </c>
      <c r="AF47" s="67">
        <v>1492225</v>
      </c>
      <c r="AG47" s="67">
        <v>21599</v>
      </c>
      <c r="AH47" s="65">
        <v>44044</v>
      </c>
      <c r="AI47" s="67" t="s">
        <v>1815</v>
      </c>
      <c r="AJ47" s="67" t="s">
        <v>167</v>
      </c>
      <c r="AK47" s="67" t="s">
        <v>168</v>
      </c>
      <c r="AL47" s="67" t="s">
        <v>278</v>
      </c>
      <c r="AM47" s="68">
        <v>0.98263888888888884</v>
      </c>
      <c r="AN47" s="69">
        <v>0.99652777777777779</v>
      </c>
      <c r="AO47" s="69">
        <v>9.7222222222222224E-3</v>
      </c>
      <c r="AP47" s="69">
        <v>4.1666666666666664E-2</v>
      </c>
      <c r="AQ47" s="67"/>
      <c r="AR47" s="67"/>
      <c r="AS47" s="67">
        <v>14</v>
      </c>
      <c r="AT47" s="67" t="s">
        <v>345</v>
      </c>
      <c r="AU47" s="67" t="s">
        <v>1816</v>
      </c>
      <c r="AV47" s="67" t="s">
        <v>1817</v>
      </c>
      <c r="AW47" s="70" t="s">
        <v>276</v>
      </c>
      <c r="AX47" s="67" t="s">
        <v>1818</v>
      </c>
      <c r="AY47" s="67" t="s">
        <v>1819</v>
      </c>
      <c r="AZ47" s="67" t="b">
        <v>0</v>
      </c>
      <c r="BA47" s="67" t="s">
        <v>273</v>
      </c>
      <c r="BB47" s="67" t="b">
        <v>0</v>
      </c>
      <c r="BC47" s="67"/>
      <c r="BD47" s="67"/>
    </row>
    <row r="48" spans="1:56" ht="17.25" customHeight="1" x14ac:dyDescent="0.25">
      <c r="A48" s="54">
        <f t="shared" si="0"/>
        <v>0</v>
      </c>
      <c r="B48" s="57" t="str">
        <f>IFERROR(TEXT(Table_ocorrencias[[#This Row],[caso_n]],"0000")&amp;Table_ocorrencias[[#This Row],[ponto]]&amp;"/"&amp;YEAR(Table_ocorrencias[[#This Row],[DATA PLANTÃO]]),"")</f>
        <v>0696.9/2020</v>
      </c>
      <c r="C48" s="57" t="str">
        <f>IFERROR(IF(Table_ocorrencias[[#This Row],[GDL]] = "","", Table_ocorrencias[[#This Row],[GDL]]&amp;"/"&amp;YEAR(Table_ocorrencias[[#This Row],[data_plantao]])),"")</f>
        <v>21848/2020</v>
      </c>
      <c r="D48" s="57" t="str">
        <f>IF(Table_ocorrencias[[#This Row],[fotos_gdl]] = TRUE,"ENVIADAS","PENDENTE")</f>
        <v>ENVIADAS</v>
      </c>
      <c r="E48" s="58">
        <f>IFERROR(Table_ocorrencias[[#This Row],[data_plantao]],"")</f>
        <v>44045</v>
      </c>
      <c r="F48" s="57" t="str">
        <f>IFERROR(Table_ocorrencias[[#This Row],[CIODS3]],"")</f>
        <v>D683336</v>
      </c>
      <c r="G48" s="57" t="str">
        <f>IFERROR(Table_ocorrencias[[#This Row],[natureza4]],"")</f>
        <v>Homicídio</v>
      </c>
      <c r="H48" s="57" t="str">
        <f>IFERROR(Table_ocorrencias[[#This Row],[tipo_local]],"")</f>
        <v>Externo</v>
      </c>
      <c r="I48" s="57" t="str">
        <f>IFERROR(IF(Table_ocorrencias[[#This Row],[instrumento10]] = 0,"",Table_ocorrencias[[#This Row],[instrumento10]]),"")</f>
        <v>PÉRFURO-CONTUNDENTE</v>
      </c>
      <c r="J48" s="79" t="str">
        <f>IFERROR(VLOOKUP(Table_ocorrencias[[#This Row],[matricula_perito]],Table_peritos[],2,FALSE),"")</f>
        <v>DIOGO SINESIO TRAJANO DE ARRUDA</v>
      </c>
      <c r="K48" s="57" t="str">
        <f>IFERROR(VLOOKUP(Table_ocorrencias[[#This Row],[matricula_auxiliar]],Table_auxiliares[],2,FALSE),"")</f>
        <v>ANDREZA CRISTINA MAIA DOS SANTOS</v>
      </c>
      <c r="L48" s="57" t="str">
        <f>IFERROR(VLOOKUP(Table_ocorrencias[[#This Row],[matricula_delegado]],Table_delegados[],2,FALSE),"")</f>
        <v>PAULO GUSTAVO COELHO DIAS</v>
      </c>
      <c r="M48" s="57" t="str">
        <f>IFERROR(Table_ocorrencias[[#This Row],[viatura5]],"")</f>
        <v>UP004</v>
      </c>
      <c r="N48" s="57" t="str">
        <f>IFERROR(IF(Table_ocorrencias[[#This Row],[DPH2]] ="","",Table_ocorrencias[[#This Row],[DPH2]]&amp;"º DPH"),"")</f>
        <v>10º DPH</v>
      </c>
      <c r="O48" s="57" t="str">
        <f>UPPER(IFERROR(VLOOKUP(Table_ocorrencias[[#This Row],[municipio]],Table_municipios[],2,FALSE),""))</f>
        <v>SÃO LOURENÇO DA MATA</v>
      </c>
      <c r="P48" s="79" t="str">
        <f>UPPER(IFERROR(Table_ocorrencias[[#This Row],[bairro8]],""))</f>
        <v>VARZEA FRIA</v>
      </c>
      <c r="Q48" s="57" t="str">
        <f>IFERROR(IF(Table_ocorrencias[[#This Row],[rua9]] ="","",Table_ocorrencias[[#This Row],[rua9]]),"")</f>
        <v>RUA ITIRAJUCA</v>
      </c>
      <c r="R48" s="57" t="str">
        <f>IFERROR(IF(Table_ocorrencias[[#This Row],[latitude6]] ="","",Table_ocorrencias[[#This Row],[latitude6]]),"")</f>
        <v/>
      </c>
      <c r="S48" s="57" t="str">
        <f>IFERROR(IF(Table_ocorrencias[[#This Row],[longitude7]] ="","",Table_ocorrencias[[#This Row],[longitude7]]),"")</f>
        <v/>
      </c>
      <c r="T4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THIAGO ALEXANDRE DE LIMA (NIC 111680)</v>
      </c>
      <c r="U4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" s="79" t="str">
        <f>UPPER(IFERROR(Table_ocorrencias[[#This Row],[descricao]],""))</f>
        <v>98879-9796 PM MOISEIS - PAF</v>
      </c>
      <c r="W48" s="59">
        <f>IFERROR(IF(Table_ocorrencias[[#This Row],[data_ciencia]]="","",Table_ocorrencias[[#This Row],[data_ciencia]]),"")</f>
        <v>5.2083333333333336E-2</v>
      </c>
      <c r="X48" s="59">
        <f>IFERROR(IF(Table_ocorrencias[[#This Row],[data_saida]]="","",Table_ocorrencias[[#This Row],[data_saida]]),"")</f>
        <v>6.25E-2</v>
      </c>
      <c r="Y48" s="59">
        <f>IFERROR(IF(Table_ocorrencias[[#This Row],[data_chegada]]="","",Table_ocorrencias[[#This Row],[data_chegada]]),"")</f>
        <v>8.3333333333333329E-2</v>
      </c>
      <c r="Z48" s="59">
        <f>IFERROR(IF(Table_ocorrencias[[#This Row],[data_conclusao]]="","",Table_ocorrencias[[#This Row],[data_conclusao]]),"")</f>
        <v>0.125</v>
      </c>
      <c r="AA48" s="60">
        <v>1531</v>
      </c>
      <c r="AB48" s="60">
        <v>696</v>
      </c>
      <c r="AC48" s="60">
        <v>10</v>
      </c>
      <c r="AD48" s="60">
        <v>3871193</v>
      </c>
      <c r="AE48" s="60">
        <v>3876098</v>
      </c>
      <c r="AF48" s="60">
        <v>2725371</v>
      </c>
      <c r="AG48" s="60">
        <v>21848</v>
      </c>
      <c r="AH48" s="58">
        <v>44045</v>
      </c>
      <c r="AI48" s="60" t="s">
        <v>1820</v>
      </c>
      <c r="AJ48" s="60" t="s">
        <v>167</v>
      </c>
      <c r="AK48" s="60" t="s">
        <v>168</v>
      </c>
      <c r="AL48" s="60" t="s">
        <v>255</v>
      </c>
      <c r="AM48" s="61">
        <v>5.2083333333333336E-2</v>
      </c>
      <c r="AN48" s="62">
        <v>6.25E-2</v>
      </c>
      <c r="AO48" s="62">
        <v>8.3333333333333329E-2</v>
      </c>
      <c r="AP48" s="62">
        <v>0.125</v>
      </c>
      <c r="AQ48" s="60"/>
      <c r="AR48" s="60"/>
      <c r="AS48" s="60">
        <v>15</v>
      </c>
      <c r="AT48" s="60" t="s">
        <v>1593</v>
      </c>
      <c r="AU48" s="60" t="s">
        <v>1821</v>
      </c>
      <c r="AV48" s="60" t="s">
        <v>1822</v>
      </c>
      <c r="AW48" s="63" t="s">
        <v>276</v>
      </c>
      <c r="AX48" s="60" t="s">
        <v>1823</v>
      </c>
      <c r="AY48" s="60" t="s">
        <v>1824</v>
      </c>
      <c r="AZ48" s="60" t="b">
        <v>1</v>
      </c>
      <c r="BA48" s="60" t="s">
        <v>273</v>
      </c>
      <c r="BB48" s="60" t="b">
        <v>0</v>
      </c>
      <c r="BC48" s="60"/>
      <c r="BD48" s="60"/>
    </row>
    <row r="49" spans="1:56" ht="17.25" customHeight="1" x14ac:dyDescent="0.25">
      <c r="A49" s="55">
        <f t="shared" si="0"/>
        <v>0</v>
      </c>
      <c r="B49" s="64" t="str">
        <f>IFERROR(TEXT(Table_ocorrencias[[#This Row],[caso_n]],"0000")&amp;Table_ocorrencias[[#This Row],[ponto]]&amp;"/"&amp;YEAR(Table_ocorrencias[[#This Row],[DATA PLANTÃO]]),"")</f>
        <v>0697.9/2020</v>
      </c>
      <c r="C49" s="64" t="str">
        <f>IFERROR(IF(Table_ocorrencias[[#This Row],[GDL]] = "","", Table_ocorrencias[[#This Row],[GDL]]&amp;"/"&amp;YEAR(Table_ocorrencias[[#This Row],[data_plantao]])),"")</f>
        <v>21619/2020</v>
      </c>
      <c r="D49" s="64" t="str">
        <f>IF(Table_ocorrencias[[#This Row],[fotos_gdl]] = TRUE,"ENVIADAS","PENDENTE")</f>
        <v>ENVIADAS</v>
      </c>
      <c r="E49" s="65">
        <f>IFERROR(Table_ocorrencias[[#This Row],[data_plantao]],"")</f>
        <v>44045</v>
      </c>
      <c r="F49" s="64" t="str">
        <f>IFERROR(Table_ocorrencias[[#This Row],[CIODS3]],"")</f>
        <v>D683359</v>
      </c>
      <c r="G49" s="64" t="str">
        <f>IFERROR(Table_ocorrencias[[#This Row],[natureza4]],"")</f>
        <v>Homicídio</v>
      </c>
      <c r="H49" s="64" t="str">
        <f>IFERROR(Table_ocorrencias[[#This Row],[tipo_local]],"")</f>
        <v>Externo</v>
      </c>
      <c r="I49" s="64" t="str">
        <f>IFERROR(IF(Table_ocorrencias[[#This Row],[instrumento10]] = 0,"",Table_ocorrencias[[#This Row],[instrumento10]]),"")</f>
        <v>PÉRFURO-CONTUNDENTE</v>
      </c>
      <c r="J49" s="80" t="str">
        <f>IFERROR(VLOOKUP(Table_ocorrencias[[#This Row],[matricula_perito]],Table_peritos[],2,FALSE),"")</f>
        <v>RODION MALINOVSKY DE OLIVEIRA GOMES</v>
      </c>
      <c r="K49" s="64" t="str">
        <f>IFERROR(VLOOKUP(Table_ocorrencias[[#This Row],[matricula_auxiliar]],Table_auxiliares[],2,FALSE),"")</f>
        <v>SANDRA CABRAL</v>
      </c>
      <c r="L49" s="64" t="str">
        <f>IFERROR(VLOOKUP(Table_ocorrencias[[#This Row],[matricula_delegado]],Table_delegados[],2,FALSE),"")</f>
        <v>EURICELIA BATISTA NOGUEIRA</v>
      </c>
      <c r="M49" s="64" t="str">
        <f>IFERROR(Table_ocorrencias[[#This Row],[viatura5]],"")</f>
        <v>UP004</v>
      </c>
      <c r="N49" s="64" t="str">
        <f>IFERROR(IF(Table_ocorrencias[[#This Row],[DPH2]] ="","",Table_ocorrencias[[#This Row],[DPH2]]&amp;"º DPH"),"")</f>
        <v>11º DPH</v>
      </c>
      <c r="O49" s="64" t="str">
        <f>UPPER(IFERROR(VLOOKUP(Table_ocorrencias[[#This Row],[municipio]],Table_municipios[],2,FALSE),""))</f>
        <v>JABOATÃO DOS GUARARAPES</v>
      </c>
      <c r="P49" s="80" t="str">
        <f>UPPER(IFERROR(Table_ocorrencias[[#This Row],[bairro8]],""))</f>
        <v>CAJUEIRO SECO</v>
      </c>
      <c r="Q49" s="64" t="str">
        <f>IFERROR(IF(Table_ocorrencias[[#This Row],[rua9]] ="","",Table_ocorrencias[[#This Row],[rua9]]),"")</f>
        <v>RUA TV CENTRAL</v>
      </c>
      <c r="R49" s="64" t="str">
        <f>IFERROR(IF(Table_ocorrencias[[#This Row],[latitude6]] ="","",Table_ocorrencias[[#This Row],[latitude6]]),"")</f>
        <v/>
      </c>
      <c r="S49" s="64" t="str">
        <f>IFERROR(IF(Table_ocorrencias[[#This Row],[longitude7]] ="","",Table_ocorrencias[[#This Row],[longitude7]]),"")</f>
        <v/>
      </c>
      <c r="T4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WILLIAM SANTOS DE SOUZA (NIC 111682)</v>
      </c>
      <c r="U4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9" s="80" t="str">
        <f>UPPER(IFERROR(Table_ocorrencias[[#This Row],[descricao]],""))</f>
        <v>SGT LAMEQUE 986187338</v>
      </c>
      <c r="W49" s="66">
        <f>IFERROR(IF(Table_ocorrencias[[#This Row],[data_ciencia]]="","",Table_ocorrencias[[#This Row],[data_ciencia]]),"")</f>
        <v>0.38194444444444442</v>
      </c>
      <c r="X49" s="66">
        <f>IFERROR(IF(Table_ocorrencias[[#This Row],[data_saida]]="","",Table_ocorrencias[[#This Row],[data_saida]]),"")</f>
        <v>0.38541666666666669</v>
      </c>
      <c r="Y49" s="66">
        <f>IFERROR(IF(Table_ocorrencias[[#This Row],[data_chegada]]="","",Table_ocorrencias[[#This Row],[data_chegada]]),"")</f>
        <v>0.40625</v>
      </c>
      <c r="Z49" s="66">
        <f>IFERROR(IF(Table_ocorrencias[[#This Row],[data_conclusao]]="","",Table_ocorrencias[[#This Row],[data_conclusao]]),"")</f>
        <v>0.4375</v>
      </c>
      <c r="AA49" s="67">
        <v>1532</v>
      </c>
      <c r="AB49" s="67">
        <v>697</v>
      </c>
      <c r="AC49" s="67">
        <v>11</v>
      </c>
      <c r="AD49" s="67">
        <v>1917099</v>
      </c>
      <c r="AE49" s="67">
        <v>3872726</v>
      </c>
      <c r="AF49" s="67">
        <v>2960494</v>
      </c>
      <c r="AG49" s="67">
        <v>21619</v>
      </c>
      <c r="AH49" s="65">
        <v>44045</v>
      </c>
      <c r="AI49" s="67" t="s">
        <v>1825</v>
      </c>
      <c r="AJ49" s="67" t="s">
        <v>167</v>
      </c>
      <c r="AK49" s="67" t="s">
        <v>168</v>
      </c>
      <c r="AL49" s="67" t="s">
        <v>255</v>
      </c>
      <c r="AM49" s="68">
        <v>0.38194444444444442</v>
      </c>
      <c r="AN49" s="69">
        <v>0.38541666666666669</v>
      </c>
      <c r="AO49" s="69">
        <v>0.40625</v>
      </c>
      <c r="AP49" s="69">
        <v>0.4375</v>
      </c>
      <c r="AQ49" s="67"/>
      <c r="AR49" s="67"/>
      <c r="AS49" s="67">
        <v>10</v>
      </c>
      <c r="AT49" s="67" t="s">
        <v>1826</v>
      </c>
      <c r="AU49" s="67" t="s">
        <v>1827</v>
      </c>
      <c r="AV49" s="67" t="s">
        <v>1828</v>
      </c>
      <c r="AW49" s="70" t="s">
        <v>276</v>
      </c>
      <c r="AX49" s="67" t="s">
        <v>1829</v>
      </c>
      <c r="AY49" s="67" t="s">
        <v>1830</v>
      </c>
      <c r="AZ49" s="67" t="b">
        <v>1</v>
      </c>
      <c r="BA49" s="67" t="s">
        <v>273</v>
      </c>
      <c r="BB49" s="67" t="b">
        <v>0</v>
      </c>
      <c r="BC49" s="67"/>
      <c r="BD49" s="67"/>
    </row>
    <row r="50" spans="1:56" ht="17.25" customHeight="1" x14ac:dyDescent="0.25">
      <c r="A50" s="54">
        <f t="shared" si="0"/>
        <v>0</v>
      </c>
      <c r="B50" s="57" t="str">
        <f>IFERROR(TEXT(Table_ocorrencias[[#This Row],[caso_n]],"0000")&amp;Table_ocorrencias[[#This Row],[ponto]]&amp;"/"&amp;YEAR(Table_ocorrencias[[#This Row],[DATA PLANTÃO]]),"")</f>
        <v>0698.9/2020</v>
      </c>
      <c r="C50" s="57" t="str">
        <f>IFERROR(IF(Table_ocorrencias[[#This Row],[GDL]] = "","", Table_ocorrencias[[#This Row],[GDL]]&amp;"/"&amp;YEAR(Table_ocorrencias[[#This Row],[data_plantao]])),"")</f>
        <v>24349/2020</v>
      </c>
      <c r="D50" s="57" t="str">
        <f>IF(Table_ocorrencias[[#This Row],[fotos_gdl]] = TRUE,"ENVIADAS","PENDENTE")</f>
        <v>PENDENTE</v>
      </c>
      <c r="E50" s="58">
        <f>IFERROR(Table_ocorrencias[[#This Row],[data_plantao]],"")</f>
        <v>44045</v>
      </c>
      <c r="F50" s="57" t="str">
        <f>IFERROR(Table_ocorrencias[[#This Row],[CIODS3]],"")</f>
        <v>D683376</v>
      </c>
      <c r="G50" s="57" t="str">
        <f>IFERROR(Table_ocorrencias[[#This Row],[natureza4]],"")</f>
        <v>Homicídio</v>
      </c>
      <c r="H50" s="57" t="str">
        <f>IFERROR(Table_ocorrencias[[#This Row],[tipo_local]],"")</f>
        <v>Externo</v>
      </c>
      <c r="I50" s="57" t="str">
        <f>IFERROR(IF(Table_ocorrencias[[#This Row],[instrumento10]] = 0,"",Table_ocorrencias[[#This Row],[instrumento10]]),"")</f>
        <v>PÉRFURO-CONTUNDENTE</v>
      </c>
      <c r="J50" s="79" t="str">
        <f>IFERROR(VLOOKUP(Table_ocorrencias[[#This Row],[matricula_perito]],Table_peritos[],2,FALSE),"")</f>
        <v>LUCAS ARAÚJO DE ALMEIDA</v>
      </c>
      <c r="K50" s="57" t="str">
        <f>IFERROR(VLOOKUP(Table_ocorrencias[[#This Row],[matricula_auxiliar]],Table_auxiliares[],2,FALSE),"")</f>
        <v>THIAGO ANDRÉ</v>
      </c>
      <c r="L50" s="57" t="str">
        <f>IFERROR(VLOOKUP(Table_ocorrencias[[#This Row],[matricula_delegado]],Table_delegados[],2,FALSE),"")</f>
        <v>BRUNO GABRIEL ANDRADE DE OLIVEIRA</v>
      </c>
      <c r="M50" s="57" t="str">
        <f>IFERROR(Table_ocorrencias[[#This Row],[viatura5]],"")</f>
        <v>UP004</v>
      </c>
      <c r="N50" s="57" t="str">
        <f>IFERROR(IF(Table_ocorrencias[[#This Row],[DPH2]] ="","",Table_ocorrencias[[#This Row],[DPH2]]&amp;"º DPH"),"")</f>
        <v>6º DPH</v>
      </c>
      <c r="O50" s="57" t="str">
        <f>UPPER(IFERROR(VLOOKUP(Table_ocorrencias[[#This Row],[municipio]],Table_municipios[],2,FALSE),""))</f>
        <v>IGARASSU</v>
      </c>
      <c r="P50" s="79" t="str">
        <f>UPPER(IFERROR(Table_ocorrencias[[#This Row],[bairro8]],""))</f>
        <v>CRUZ DE REBOUÇAS</v>
      </c>
      <c r="Q50" s="57" t="str">
        <f>IFERROR(IF(Table_ocorrencias[[#This Row],[rua9]] ="","",Table_ocorrencias[[#This Row],[rua9]]),"")</f>
        <v>RUA SANTA ELIZABETE</v>
      </c>
      <c r="R50" s="57" t="str">
        <f>IFERROR(IF(Table_ocorrencias[[#This Row],[latitude6]] ="","",Table_ocorrencias[[#This Row],[latitude6]]),"")</f>
        <v/>
      </c>
      <c r="S50" s="57" t="str">
        <f>IFERROR(IF(Table_ocorrencias[[#This Row],[longitude7]] ="","",Table_ocorrencias[[#This Row],[longitude7]]),"")</f>
        <v/>
      </c>
      <c r="T5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GIVANILDO MIRANDA BARROS (NIC 111193)</v>
      </c>
      <c r="U5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0" s="79" t="str">
        <f>UPPER(IFERROR(Table_ocorrencias[[#This Row],[descricao]],""))</f>
        <v/>
      </c>
      <c r="W50" s="59">
        <f>IFERROR(IF(Table_ocorrencias[[#This Row],[data_ciencia]]="","",Table_ocorrencias[[#This Row],[data_ciencia]]),"")</f>
        <v>0.4826388888888889</v>
      </c>
      <c r="X50" s="59">
        <f>IFERROR(IF(Table_ocorrencias[[#This Row],[data_saida]]="","",Table_ocorrencias[[#This Row],[data_saida]]),"")</f>
        <v>0.5</v>
      </c>
      <c r="Y50" s="59">
        <f>IFERROR(IF(Table_ocorrencias[[#This Row],[data_chegada]]="","",Table_ocorrencias[[#This Row],[data_chegada]]),"")</f>
        <v>0.51736111111111116</v>
      </c>
      <c r="Z50" s="59">
        <f>IFERROR(IF(Table_ocorrencias[[#This Row],[data_conclusao]]="","",Table_ocorrencias[[#This Row],[data_conclusao]]),"")</f>
        <v>0.58333333333333337</v>
      </c>
      <c r="AA50" s="60">
        <v>1533</v>
      </c>
      <c r="AB50" s="60">
        <v>698</v>
      </c>
      <c r="AC50" s="60">
        <v>6</v>
      </c>
      <c r="AD50" s="60">
        <v>3870006</v>
      </c>
      <c r="AE50" s="60">
        <v>3870464</v>
      </c>
      <c r="AF50" s="60">
        <v>3864537</v>
      </c>
      <c r="AG50" s="60">
        <v>24349</v>
      </c>
      <c r="AH50" s="58">
        <v>44045</v>
      </c>
      <c r="AI50" s="60" t="s">
        <v>1831</v>
      </c>
      <c r="AJ50" s="60" t="s">
        <v>167</v>
      </c>
      <c r="AK50" s="60" t="s">
        <v>168</v>
      </c>
      <c r="AL50" s="60" t="s">
        <v>255</v>
      </c>
      <c r="AM50" s="61">
        <v>0.4826388888888889</v>
      </c>
      <c r="AN50" s="62">
        <v>0.5</v>
      </c>
      <c r="AO50" s="62">
        <v>0.51736111111111116</v>
      </c>
      <c r="AP50" s="62">
        <v>0.58333333333333337</v>
      </c>
      <c r="AQ50" s="60"/>
      <c r="AR50" s="60"/>
      <c r="AS50" s="60">
        <v>6</v>
      </c>
      <c r="AT50" s="60" t="s">
        <v>535</v>
      </c>
      <c r="AU50" s="60" t="s">
        <v>1832</v>
      </c>
      <c r="AV50" s="60" t="s">
        <v>283</v>
      </c>
      <c r="AW50" s="63" t="s">
        <v>276</v>
      </c>
      <c r="AX50" s="60" t="s">
        <v>1833</v>
      </c>
      <c r="AY50" s="60" t="s">
        <v>283</v>
      </c>
      <c r="AZ50" s="60" t="b">
        <v>0</v>
      </c>
      <c r="BA50" s="60" t="s">
        <v>273</v>
      </c>
      <c r="BB50" s="60" t="b">
        <v>0</v>
      </c>
      <c r="BC50" s="60"/>
      <c r="BD50" s="60"/>
    </row>
    <row r="51" spans="1:56" ht="17.25" customHeight="1" x14ac:dyDescent="0.25">
      <c r="A51" s="55">
        <f t="shared" si="0"/>
        <v>0</v>
      </c>
      <c r="B51" s="64" t="str">
        <f>IFERROR(TEXT(Table_ocorrencias[[#This Row],[caso_n]],"0000")&amp;Table_ocorrencias[[#This Row],[ponto]]&amp;"/"&amp;YEAR(Table_ocorrencias[[#This Row],[DATA PLANTÃO]]),"")</f>
        <v>0699.9/2020</v>
      </c>
      <c r="C51" s="64" t="str">
        <f>IFERROR(IF(Table_ocorrencias[[#This Row],[GDL]] = "","", Table_ocorrencias[[#This Row],[GDL]]&amp;"/"&amp;YEAR(Table_ocorrencias[[#This Row],[data_plantao]])),"")</f>
        <v>21643/2020</v>
      </c>
      <c r="D51" s="64" t="str">
        <f>IF(Table_ocorrencias[[#This Row],[fotos_gdl]] = TRUE,"ENVIADAS","PENDENTE")</f>
        <v>ENVIADAS</v>
      </c>
      <c r="E51" s="65">
        <f>IFERROR(Table_ocorrencias[[#This Row],[data_plantao]],"")</f>
        <v>44045</v>
      </c>
      <c r="F51" s="64" t="str">
        <f>IFERROR(Table_ocorrencias[[#This Row],[CIODS3]],"")</f>
        <v>D683393</v>
      </c>
      <c r="G51" s="64" t="str">
        <f>IFERROR(Table_ocorrencias[[#This Row],[natureza4]],"")</f>
        <v>Homicídio</v>
      </c>
      <c r="H51" s="64" t="str">
        <f>IFERROR(Table_ocorrencias[[#This Row],[tipo_local]],"")</f>
        <v>Externo</v>
      </c>
      <c r="I51" s="64" t="str">
        <f>IFERROR(IF(Table_ocorrencias[[#This Row],[instrumento10]] = 0,"",Table_ocorrencias[[#This Row],[instrumento10]]),"")</f>
        <v>PÉRFURO-CONTUNDENTE</v>
      </c>
      <c r="J51" s="64" t="str">
        <f>IFERROR(VLOOKUP(Table_ocorrencias[[#This Row],[matricula_perito]],Table_peritos[],2,FALSE),"")</f>
        <v>DIEGO NUNES TELES DE MENDONÇA</v>
      </c>
      <c r="K51" s="64" t="str">
        <f>IFERROR(VLOOKUP(Table_ocorrencias[[#This Row],[matricula_auxiliar]],Table_auxiliares[],2,FALSE),"")</f>
        <v>RICARDO ALEXANDRE MELO DA SILVA</v>
      </c>
      <c r="L51" s="64" t="str">
        <f>IFERROR(VLOOKUP(Table_ocorrencias[[#This Row],[matricula_delegado]],Table_delegados[],2,FALSE),"")</f>
        <v>ROBERTO DE LIMA FERREIRA</v>
      </c>
      <c r="M51" s="64" t="str">
        <f>IFERROR(Table_ocorrencias[[#This Row],[viatura5]],"")</f>
        <v>UP002</v>
      </c>
      <c r="N51" s="64" t="str">
        <f>IFERROR(IF(Table_ocorrencias[[#This Row],[DPH2]] ="","",Table_ocorrencias[[#This Row],[DPH2]]&amp;"º DPH"),"")</f>
        <v>11º DPH</v>
      </c>
      <c r="O51" s="64" t="str">
        <f>UPPER(IFERROR(VLOOKUP(Table_ocorrencias[[#This Row],[municipio]],Table_municipios[],2,FALSE),""))</f>
        <v>JABOATÃO DOS GUARARAPES</v>
      </c>
      <c r="P51" s="64" t="str">
        <f>UPPER(IFERROR(Table_ocorrencias[[#This Row],[bairro8]],""))</f>
        <v>CAJUEIRO SECO</v>
      </c>
      <c r="Q51" s="64" t="str">
        <f>IFERROR(IF(Table_ocorrencias[[#This Row],[rua9]] ="","",Table_ocorrencias[[#This Row],[rua9]]),"")</f>
        <v>ALAMEDA DA BARAÚNA, 39</v>
      </c>
      <c r="R51" s="64" t="str">
        <f>IFERROR(IF(Table_ocorrencias[[#This Row],[latitude6]] ="","",Table_ocorrencias[[#This Row],[latitude6]]),"")</f>
        <v/>
      </c>
      <c r="S51" s="64" t="str">
        <f>IFERROR(IF(Table_ocorrencias[[#This Row],[longitude7]] ="","",Table_ocorrencias[[#This Row],[longitude7]]),"")</f>
        <v/>
      </c>
      <c r="T51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FÁBIO MAXIMILIANO DA SILVA (NIC 111227)</v>
      </c>
      <c r="U5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1" s="64" t="str">
        <f>UPPER(IFERROR(Table_ocorrencias[[#This Row],[descricao]],""))</f>
        <v/>
      </c>
      <c r="W51" s="66">
        <f>IFERROR(IF(Table_ocorrencias[[#This Row],[data_ciencia]]="","",Table_ocorrencias[[#This Row],[data_ciencia]]),"")</f>
        <v>0.53472222222222221</v>
      </c>
      <c r="X51" s="66">
        <f>IFERROR(IF(Table_ocorrencias[[#This Row],[data_saida]]="","",Table_ocorrencias[[#This Row],[data_saida]]),"")</f>
        <v>0.58333333333333337</v>
      </c>
      <c r="Y51" s="66">
        <f>IFERROR(IF(Table_ocorrencias[[#This Row],[data_chegada]]="","",Table_ocorrencias[[#This Row],[data_chegada]]),"")</f>
        <v>0.59722222222222221</v>
      </c>
      <c r="Z51" s="66">
        <f>IFERROR(IF(Table_ocorrencias[[#This Row],[data_conclusao]]="","",Table_ocorrencias[[#This Row],[data_conclusao]]),"")</f>
        <v>0.625</v>
      </c>
      <c r="AA51" s="67">
        <v>1534</v>
      </c>
      <c r="AB51" s="67">
        <v>699</v>
      </c>
      <c r="AC51" s="67">
        <v>11</v>
      </c>
      <c r="AD51" s="67">
        <v>3869148</v>
      </c>
      <c r="AE51" s="67">
        <v>3867641</v>
      </c>
      <c r="AF51" s="67">
        <v>3864723</v>
      </c>
      <c r="AG51" s="67">
        <v>21643</v>
      </c>
      <c r="AH51" s="65">
        <v>44045</v>
      </c>
      <c r="AI51" s="67" t="s">
        <v>1834</v>
      </c>
      <c r="AJ51" s="67" t="s">
        <v>167</v>
      </c>
      <c r="AK51" s="67" t="s">
        <v>168</v>
      </c>
      <c r="AL51" s="67" t="s">
        <v>278</v>
      </c>
      <c r="AM51" s="68">
        <v>0.53472222222222221</v>
      </c>
      <c r="AN51" s="69">
        <v>0.58333333333333337</v>
      </c>
      <c r="AO51" s="69">
        <v>0.59722222222222221</v>
      </c>
      <c r="AP51" s="69">
        <v>0.625</v>
      </c>
      <c r="AQ51" s="67"/>
      <c r="AR51" s="67"/>
      <c r="AS51" s="67">
        <v>10</v>
      </c>
      <c r="AT51" s="67" t="s">
        <v>1826</v>
      </c>
      <c r="AU51" s="67" t="s">
        <v>1835</v>
      </c>
      <c r="AV51" s="67" t="s">
        <v>283</v>
      </c>
      <c r="AW51" s="70" t="s">
        <v>276</v>
      </c>
      <c r="AX51" s="67" t="s">
        <v>1836</v>
      </c>
      <c r="AY51" s="67" t="s">
        <v>283</v>
      </c>
      <c r="AZ51" s="67" t="b">
        <v>1</v>
      </c>
      <c r="BA51" s="67" t="s">
        <v>273</v>
      </c>
      <c r="BB51" s="67" t="b">
        <v>0</v>
      </c>
      <c r="BC51" s="67"/>
      <c r="BD51" s="67"/>
    </row>
    <row r="52" spans="1:56" ht="17.25" customHeight="1" x14ac:dyDescent="0.25">
      <c r="A52" s="55">
        <f t="shared" si="0"/>
        <v>0</v>
      </c>
      <c r="B52" s="64" t="str">
        <f>IFERROR(TEXT(Table_ocorrencias[[#This Row],[caso_n]],"0000")&amp;Table_ocorrencias[[#This Row],[ponto]]&amp;"/"&amp;YEAR(Table_ocorrencias[[#This Row],[DATA PLANTÃO]]),"")</f>
        <v>0700.9/2020</v>
      </c>
      <c r="C52" s="64" t="str">
        <f>IFERROR(IF(Table_ocorrencias[[#This Row],[GDL]] = "","", Table_ocorrencias[[#This Row],[GDL]]&amp;"/"&amp;YEAR(Table_ocorrencias[[#This Row],[data_plantao]])),"")</f>
        <v>21656/2020</v>
      </c>
      <c r="D52" s="64" t="str">
        <f>IF(Table_ocorrencias[[#This Row],[fotos_gdl]] = TRUE,"ENVIADAS","PENDENTE")</f>
        <v>ENVIADAS</v>
      </c>
      <c r="E52" s="65">
        <f>IFERROR(Table_ocorrencias[[#This Row],[data_plantao]],"")</f>
        <v>44045</v>
      </c>
      <c r="F52" s="64" t="str">
        <f>IFERROR(Table_ocorrencias[[#This Row],[CIODS3]],"")</f>
        <v>D683426</v>
      </c>
      <c r="G52" s="64" t="str">
        <f>IFERROR(Table_ocorrencias[[#This Row],[natureza4]],"")</f>
        <v>Homicídio</v>
      </c>
      <c r="H52" s="64" t="str">
        <f>IFERROR(Table_ocorrencias[[#This Row],[tipo_local]],"")</f>
        <v>Externo</v>
      </c>
      <c r="I52" s="64" t="str">
        <f>IFERROR(IF(Table_ocorrencias[[#This Row],[instrumento10]] = 0,"",Table_ocorrencias[[#This Row],[instrumento10]]),"")</f>
        <v>PÉRFURO-CONTUNDENTE</v>
      </c>
      <c r="J52" s="80" t="str">
        <f>IFERROR(VLOOKUP(Table_ocorrencias[[#This Row],[matricula_perito]],Table_peritos[],2,FALSE),"")</f>
        <v>RODION MALINOVSKY DE OLIVEIRA GOMES</v>
      </c>
      <c r="K52" s="64" t="str">
        <f>IFERROR(VLOOKUP(Table_ocorrencias[[#This Row],[matricula_auxiliar]],Table_auxiliares[],2,FALSE),"")</f>
        <v>SANDRA CABRAL</v>
      </c>
      <c r="L52" s="64" t="str">
        <f>IFERROR(VLOOKUP(Table_ocorrencias[[#This Row],[matricula_delegado]],Table_delegados[],2,FALSE),"")</f>
        <v>ANTONIO DE CAMPOS FRANCISCO</v>
      </c>
      <c r="M52" s="64" t="str">
        <f>IFERROR(Table_ocorrencias[[#This Row],[viatura5]],"")</f>
        <v>UP004</v>
      </c>
      <c r="N52" s="64" t="str">
        <f>IFERROR(IF(Table_ocorrencias[[#This Row],[DPH2]] ="","",Table_ocorrencias[[#This Row],[DPH2]]&amp;"º DPH"),"")</f>
        <v>14º DPH</v>
      </c>
      <c r="O52" s="64" t="str">
        <f>UPPER(IFERROR(VLOOKUP(Table_ocorrencias[[#This Row],[municipio]],Table_municipios[],2,FALSE),""))</f>
        <v>CABO DE SANTO AGOSTINHO</v>
      </c>
      <c r="P52" s="80" t="str">
        <f>UPPER(IFERROR(Table_ocorrencias[[#This Row],[bairro8]],""))</f>
        <v>CHARNEQUINHA</v>
      </c>
      <c r="Q52" s="64" t="str">
        <f>IFERROR(IF(Table_ocorrencias[[#This Row],[rua9]] ="","",Table_ocorrencias[[#This Row],[rua9]]),"")</f>
        <v>RUA 19</v>
      </c>
      <c r="R52" s="64" t="str">
        <f>IFERROR(IF(Table_ocorrencias[[#This Row],[latitude6]] ="","",Table_ocorrencias[[#This Row],[latitude6]]),"")</f>
        <v/>
      </c>
      <c r="S52" s="64" t="str">
        <f>IFERROR(IF(Table_ocorrencias[[#This Row],[longitude7]] ="","",Table_ocorrencias[[#This Row],[longitude7]]),"")</f>
        <v/>
      </c>
      <c r="T5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AVANISE MARIA GOMES DA SILVA (NIC 111662)</v>
      </c>
      <c r="U5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" s="80" t="str">
        <f>UPPER(IFERROR(Table_ocorrencias[[#This Row],[descricao]],""))</f>
        <v>CB RIBISMAR - 997880031</v>
      </c>
      <c r="W52" s="66">
        <f>IFERROR(IF(Table_ocorrencias[[#This Row],[data_ciencia]]="","",Table_ocorrencias[[#This Row],[data_ciencia]]),"")</f>
        <v>0.84722222222222221</v>
      </c>
      <c r="X52" s="66">
        <f>IFERROR(IF(Table_ocorrencias[[#This Row],[data_saida]]="","",Table_ocorrencias[[#This Row],[data_saida]]),"")</f>
        <v>0.85069444444444442</v>
      </c>
      <c r="Y52" s="66">
        <f>IFERROR(IF(Table_ocorrencias[[#This Row],[data_chegada]]="","",Table_ocorrencias[[#This Row],[data_chegada]]),"")</f>
        <v>0.875</v>
      </c>
      <c r="Z52" s="66">
        <f>IFERROR(IF(Table_ocorrencias[[#This Row],[data_conclusao]]="","",Table_ocorrencias[[#This Row],[data_conclusao]]),"")</f>
        <v>0.89930555555555558</v>
      </c>
      <c r="AA52" s="67">
        <v>1535</v>
      </c>
      <c r="AB52" s="67">
        <v>700</v>
      </c>
      <c r="AC52" s="67">
        <v>14</v>
      </c>
      <c r="AD52" s="67">
        <v>1917099</v>
      </c>
      <c r="AE52" s="67">
        <v>3872726</v>
      </c>
      <c r="AF52" s="67">
        <v>1967371</v>
      </c>
      <c r="AG52" s="67">
        <v>21656</v>
      </c>
      <c r="AH52" s="65">
        <v>44045</v>
      </c>
      <c r="AI52" s="67" t="s">
        <v>1837</v>
      </c>
      <c r="AJ52" s="67" t="s">
        <v>167</v>
      </c>
      <c r="AK52" s="67" t="s">
        <v>168</v>
      </c>
      <c r="AL52" s="67" t="s">
        <v>255</v>
      </c>
      <c r="AM52" s="68">
        <v>0.84722222222222221</v>
      </c>
      <c r="AN52" s="69">
        <v>0.85069444444444442</v>
      </c>
      <c r="AO52" s="69">
        <v>0.875</v>
      </c>
      <c r="AP52" s="69">
        <v>0.89930555555555558</v>
      </c>
      <c r="AQ52" s="67"/>
      <c r="AR52" s="67"/>
      <c r="AS52" s="67">
        <v>3</v>
      </c>
      <c r="AT52" s="67" t="s">
        <v>1838</v>
      </c>
      <c r="AU52" s="67" t="s">
        <v>1839</v>
      </c>
      <c r="AV52" s="67" t="s">
        <v>1840</v>
      </c>
      <c r="AW52" s="70" t="s">
        <v>276</v>
      </c>
      <c r="AX52" s="67" t="s">
        <v>1841</v>
      </c>
      <c r="AY52" s="67" t="s">
        <v>1842</v>
      </c>
      <c r="AZ52" s="67" t="b">
        <v>1</v>
      </c>
      <c r="BA52" s="67" t="s">
        <v>273</v>
      </c>
      <c r="BB52" s="67" t="b">
        <v>0</v>
      </c>
      <c r="BC52" s="67"/>
      <c r="BD52" s="67"/>
    </row>
    <row r="53" spans="1:56" ht="17.25" customHeight="1" x14ac:dyDescent="0.25">
      <c r="A53" s="53">
        <f t="shared" si="0"/>
        <v>0</v>
      </c>
      <c r="B53" s="57" t="str">
        <f>IFERROR(TEXT(Table_ocorrencias[[#This Row],[caso_n]],"0000")&amp;Table_ocorrencias[[#This Row],[ponto]]&amp;"/"&amp;YEAR(Table_ocorrencias[[#This Row],[DATA PLANTÃO]]),"")</f>
        <v>0701.9/2020</v>
      </c>
      <c r="C53" s="57" t="str">
        <f>IFERROR(IF(Table_ocorrencias[[#This Row],[GDL]] = "","", Table_ocorrencias[[#This Row],[GDL]]&amp;"/"&amp;YEAR(Table_ocorrencias[[#This Row],[data_plantao]])),"")</f>
        <v>21828/2020</v>
      </c>
      <c r="D53" s="57" t="str">
        <f>IF(Table_ocorrencias[[#This Row],[fotos_gdl]] = TRUE,"ENVIADAS","PENDENTE")</f>
        <v>PENDENTE</v>
      </c>
      <c r="E53" s="58">
        <f>IFERROR(Table_ocorrencias[[#This Row],[data_plantao]],"")</f>
        <v>44046</v>
      </c>
      <c r="F53" s="57" t="str">
        <f>IFERROR(Table_ocorrencias[[#This Row],[CIODS3]],"")</f>
        <v>D683498</v>
      </c>
      <c r="G53" s="57" t="str">
        <f>IFERROR(Table_ocorrencias[[#This Row],[natureza4]],"")</f>
        <v>Homicídio</v>
      </c>
      <c r="H53" s="57" t="str">
        <f>IFERROR(Table_ocorrencias[[#This Row],[tipo_local]],"")</f>
        <v>Externo</v>
      </c>
      <c r="I53" s="57" t="str">
        <f>IFERROR(IF(Table_ocorrencias[[#This Row],[instrumento10]] = 0,"",Table_ocorrencias[[#This Row],[instrumento10]]),"")</f>
        <v>PÉRFURO-CONTUNDENTE</v>
      </c>
      <c r="J53" s="79" t="str">
        <f>IFERROR(VLOOKUP(Table_ocorrencias[[#This Row],[matricula_perito]],Table_peritos[],2,FALSE),"")</f>
        <v>ADILSON CARDOSO DE OLIVEIRA</v>
      </c>
      <c r="K53" s="57" t="str">
        <f>IFERROR(VLOOKUP(Table_ocorrencias[[#This Row],[matricula_auxiliar]],Table_auxiliares[],2,FALSE),"")</f>
        <v>FLAVIA ROBERTA FERREIRA</v>
      </c>
      <c r="L53" s="57" t="str">
        <f>IFERROR(VLOOKUP(Table_ocorrencias[[#This Row],[matricula_delegado]],Table_delegados[],2,FALSE),"")</f>
        <v>MARCONI LUSTOSA FELIX FILHO</v>
      </c>
      <c r="M53" s="57" t="str">
        <f>IFERROR(Table_ocorrencias[[#This Row],[viatura5]],"")</f>
        <v>UP004</v>
      </c>
      <c r="N53" s="57" t="str">
        <f>IFERROR(IF(Table_ocorrencias[[#This Row],[DPH2]] ="","",Table_ocorrencias[[#This Row],[DPH2]]&amp;"º DPH"),"")</f>
        <v>15º DPH</v>
      </c>
      <c r="O53" s="57" t="str">
        <f>UPPER(IFERROR(VLOOKUP(Table_ocorrencias[[#This Row],[municipio]],Table_municipios[],2,FALSE),""))</f>
        <v>CABO DE SANTO AGOSTINHO</v>
      </c>
      <c r="P53" s="79" t="str">
        <f>UPPER(IFERROR(Table_ocorrencias[[#This Row],[bairro8]],""))</f>
        <v>GAIBU</v>
      </c>
      <c r="Q53" s="57" t="str">
        <f>IFERROR(IF(Table_ocorrencias[[#This Row],[rua9]] ="","",Table_ocorrencias[[#This Row],[rua9]]),"")</f>
        <v>ROD PE 028</v>
      </c>
      <c r="R53" s="57" t="str">
        <f>IFERROR(IF(Table_ocorrencias[[#This Row],[latitude6]] ="","",Table_ocorrencias[[#This Row],[latitude6]]),"")</f>
        <v/>
      </c>
      <c r="S53" s="57" t="str">
        <f>IFERROR(IF(Table_ocorrencias[[#This Row],[longitude7]] ="","",Table_ocorrencias[[#This Row],[longitude7]]),"")</f>
        <v/>
      </c>
      <c r="T5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111686)</v>
      </c>
      <c r="U5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3" s="79" t="str">
        <f>UPPER(IFERROR(Table_ocorrencias[[#This Row],[descricao]],""))</f>
        <v/>
      </c>
      <c r="W53" s="59">
        <f>IFERROR(IF(Table_ocorrencias[[#This Row],[data_ciencia]]="","",Table_ocorrencias[[#This Row],[data_ciencia]]),"")</f>
        <v>0.60416666666666663</v>
      </c>
      <c r="X53" s="59">
        <f>IFERROR(IF(Table_ocorrencias[[#This Row],[data_saida]]="","",Table_ocorrencias[[#This Row],[data_saida]]),"")</f>
        <v>0.625</v>
      </c>
      <c r="Y53" s="59">
        <f>IFERROR(IF(Table_ocorrencias[[#This Row],[data_chegada]]="","",Table_ocorrencias[[#This Row],[data_chegada]]),"")</f>
        <v>0.66666666666666663</v>
      </c>
      <c r="Z53" s="59">
        <f>IFERROR(IF(Table_ocorrencias[[#This Row],[data_conclusao]]="","",Table_ocorrencias[[#This Row],[data_conclusao]]),"")</f>
        <v>0.70833333333333337</v>
      </c>
      <c r="AA53" s="60">
        <v>1536</v>
      </c>
      <c r="AB53" s="60">
        <v>701</v>
      </c>
      <c r="AC53" s="60">
        <v>15</v>
      </c>
      <c r="AD53" s="60">
        <v>1925024</v>
      </c>
      <c r="AE53" s="60">
        <v>3867684</v>
      </c>
      <c r="AF53" s="60">
        <v>3864405</v>
      </c>
      <c r="AG53" s="60">
        <v>21828</v>
      </c>
      <c r="AH53" s="58">
        <v>44046</v>
      </c>
      <c r="AI53" s="60" t="s">
        <v>1843</v>
      </c>
      <c r="AJ53" s="60" t="s">
        <v>167</v>
      </c>
      <c r="AK53" s="60" t="s">
        <v>168</v>
      </c>
      <c r="AL53" s="60" t="s">
        <v>255</v>
      </c>
      <c r="AM53" s="61">
        <v>0.60416666666666663</v>
      </c>
      <c r="AN53" s="62">
        <v>0.625</v>
      </c>
      <c r="AO53" s="62">
        <v>0.66666666666666663</v>
      </c>
      <c r="AP53" s="62">
        <v>0.70833333333333337</v>
      </c>
      <c r="AQ53" s="60"/>
      <c r="AR53" s="60"/>
      <c r="AS53" s="60">
        <v>3</v>
      </c>
      <c r="AT53" s="60" t="s">
        <v>1613</v>
      </c>
      <c r="AU53" s="60" t="s">
        <v>1844</v>
      </c>
      <c r="AV53" s="60" t="s">
        <v>1845</v>
      </c>
      <c r="AW53" s="63" t="s">
        <v>276</v>
      </c>
      <c r="AX53" s="60" t="s">
        <v>1846</v>
      </c>
      <c r="AY53" s="60" t="s">
        <v>283</v>
      </c>
      <c r="AZ53" s="60" t="b">
        <v>0</v>
      </c>
      <c r="BA53" s="60" t="s">
        <v>273</v>
      </c>
      <c r="BB53" s="60" t="b">
        <v>0</v>
      </c>
      <c r="BC53" s="60"/>
      <c r="BD53" s="60"/>
    </row>
    <row r="54" spans="1:56" ht="17.25" customHeight="1" x14ac:dyDescent="0.25">
      <c r="A54" s="86">
        <f t="shared" si="0"/>
        <v>0</v>
      </c>
      <c r="B54" s="87" t="str">
        <f>IFERROR(TEXT(Table_ocorrencias[[#This Row],[caso_n]],"0000")&amp;Table_ocorrencias[[#This Row],[ponto]]&amp;"/"&amp;YEAR(Table_ocorrencias[[#This Row],[DATA PLANTÃO]]),"")</f>
        <v>0703.9/2020</v>
      </c>
      <c r="C54" s="87" t="str">
        <f>IFERROR(IF(Table_ocorrencias[[#This Row],[GDL]] = "","", Table_ocorrencias[[#This Row],[GDL]]&amp;"/"&amp;YEAR(Table_ocorrencias[[#This Row],[data_plantao]])),"")</f>
        <v>21843/2020</v>
      </c>
      <c r="D54" s="87" t="str">
        <f>IF(Table_ocorrencias[[#This Row],[fotos_gdl]] = TRUE,"ENVIADAS","PENDENTE")</f>
        <v>ENVIADAS</v>
      </c>
      <c r="E54" s="88">
        <f>IFERROR(Table_ocorrencias[[#This Row],[data_plantao]],"")</f>
        <v>44046</v>
      </c>
      <c r="F54" s="87" t="str">
        <f>IFERROR(Table_ocorrencias[[#This Row],[CIODS3]],"")</f>
        <v>D683506</v>
      </c>
      <c r="G54" s="87" t="str">
        <f>IFERROR(Table_ocorrencias[[#This Row],[natureza4]],"")</f>
        <v>Homicídio</v>
      </c>
      <c r="H54" s="87" t="str">
        <f>IFERROR(Table_ocorrencias[[#This Row],[tipo_local]],"")</f>
        <v>Externo</v>
      </c>
      <c r="I54" s="87" t="str">
        <f>IFERROR(IF(Table_ocorrencias[[#This Row],[instrumento10]] = 0,"",Table_ocorrencias[[#This Row],[instrumento10]]),"")</f>
        <v>PÉRFURO-CONTUNDENTE</v>
      </c>
      <c r="J54" s="89" t="str">
        <f>IFERROR(VLOOKUP(Table_ocorrencias[[#This Row],[matricula_perito]],Table_peritos[],2,FALSE),"")</f>
        <v>ADILSON CARDOSO DE OLIVEIRA</v>
      </c>
      <c r="K54" s="87" t="str">
        <f>IFERROR(VLOOKUP(Table_ocorrencias[[#This Row],[matricula_auxiliar]],Table_auxiliares[],2,FALSE),"")</f>
        <v>HILTON PESSOA DE FREITAS NETO</v>
      </c>
      <c r="L54" s="87" t="str">
        <f>IFERROR(VLOOKUP(Table_ocorrencias[[#This Row],[matricula_delegado]],Table_delegados[],2,FALSE),"")</f>
        <v>DIEGO JARDIM FEITOSA</v>
      </c>
      <c r="M54" s="87" t="str">
        <f>IFERROR(Table_ocorrencias[[#This Row],[viatura5]],"")</f>
        <v>UP004</v>
      </c>
      <c r="N54" s="87" t="str">
        <f>IFERROR(IF(Table_ocorrencias[[#This Row],[DPH2]] ="","",Table_ocorrencias[[#This Row],[DPH2]]&amp;"º DPH"),"")</f>
        <v>6º DPH</v>
      </c>
      <c r="O54" s="87" t="str">
        <f>UPPER(IFERROR(VLOOKUP(Table_ocorrencias[[#This Row],[municipio]],Table_municipios[],2,FALSE),""))</f>
        <v>IGARASSU</v>
      </c>
      <c r="P54" s="89" t="str">
        <f>UPPER(IFERROR(Table_ocorrencias[[#This Row],[bairro8]],""))</f>
        <v>LOTEAMENTO AGAMENON MAGALHÃES</v>
      </c>
      <c r="Q54" s="87" t="str">
        <f>IFERROR(IF(Table_ocorrencias[[#This Row],[rua9]] ="","",Table_ocorrencias[[#This Row],[rua9]]),"")</f>
        <v>RUA SÃO BENEDITO, 102</v>
      </c>
      <c r="R54" s="87" t="str">
        <f>IFERROR(IF(Table_ocorrencias[[#This Row],[latitude6]] ="","",Table_ocorrencias[[#This Row],[latitude6]]),"")</f>
        <v/>
      </c>
      <c r="S54" s="87" t="str">
        <f>IFERROR(IF(Table_ocorrencias[[#This Row],[longitude7]] ="","",Table_ocorrencias[[#This Row],[longitude7]]),"")</f>
        <v/>
      </c>
      <c r="T5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ROBISON RICHARD DE SOUZA PEREIRA (NIC 111681)</v>
      </c>
      <c r="U5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" s="89" t="str">
        <f>UPPER(IFERROR(Table_ocorrencias[[#This Row],[descricao]],""))</f>
        <v>PAF- MASC_x000D_
PM 988459147</v>
      </c>
      <c r="W54" s="90">
        <f>IFERROR(IF(Table_ocorrencias[[#This Row],[data_ciencia]]="","",Table_ocorrencias[[#This Row],[data_ciencia]]),"")</f>
        <v>0.65763888888888888</v>
      </c>
      <c r="X54" s="90">
        <f>IFERROR(IF(Table_ocorrencias[[#This Row],[data_saida]]="","",Table_ocorrencias[[#This Row],[data_saida]]),"")</f>
        <v>0.72916666666666663</v>
      </c>
      <c r="Y54" s="90">
        <f>IFERROR(IF(Table_ocorrencias[[#This Row],[data_chegada]]="","",Table_ocorrencias[[#This Row],[data_chegada]]),"")</f>
        <v>0.75</v>
      </c>
      <c r="Z54" s="90">
        <f>IFERROR(IF(Table_ocorrencias[[#This Row],[data_conclusao]]="","",Table_ocorrencias[[#This Row],[data_conclusao]]),"")</f>
        <v>0.77777777777777779</v>
      </c>
      <c r="AA54" s="91">
        <v>1538</v>
      </c>
      <c r="AB54" s="91">
        <v>703</v>
      </c>
      <c r="AC54" s="91">
        <v>6</v>
      </c>
      <c r="AD54" s="91">
        <v>1925024</v>
      </c>
      <c r="AE54" s="91">
        <v>3865967</v>
      </c>
      <c r="AF54" s="91">
        <v>3864944</v>
      </c>
      <c r="AG54" s="91">
        <v>21843</v>
      </c>
      <c r="AH54" s="88">
        <v>44046</v>
      </c>
      <c r="AI54" s="91" t="s">
        <v>1847</v>
      </c>
      <c r="AJ54" s="91" t="s">
        <v>167</v>
      </c>
      <c r="AK54" s="91" t="s">
        <v>168</v>
      </c>
      <c r="AL54" s="91" t="s">
        <v>255</v>
      </c>
      <c r="AM54" s="92">
        <v>0.65763888888888888</v>
      </c>
      <c r="AN54" s="93">
        <v>0.72916666666666663</v>
      </c>
      <c r="AO54" s="93">
        <v>0.75</v>
      </c>
      <c r="AP54" s="93">
        <v>0.77777777777777779</v>
      </c>
      <c r="AQ54" s="91"/>
      <c r="AR54" s="91"/>
      <c r="AS54" s="91">
        <v>6</v>
      </c>
      <c r="AT54" s="91" t="s">
        <v>1848</v>
      </c>
      <c r="AU54" s="91" t="s">
        <v>1849</v>
      </c>
      <c r="AV54" s="91" t="s">
        <v>1850</v>
      </c>
      <c r="AW54" s="94" t="s">
        <v>276</v>
      </c>
      <c r="AX54" s="91" t="s">
        <v>1851</v>
      </c>
      <c r="AY54" s="91" t="s">
        <v>1852</v>
      </c>
      <c r="AZ54" s="91" t="b">
        <v>1</v>
      </c>
      <c r="BA54" s="91" t="s">
        <v>273</v>
      </c>
      <c r="BB54" s="91" t="b">
        <v>0</v>
      </c>
      <c r="BC54" s="91"/>
      <c r="BD54" s="91"/>
    </row>
    <row r="55" spans="1:56" ht="17.25" customHeight="1" x14ac:dyDescent="0.25">
      <c r="A55" s="54">
        <f t="shared" si="0"/>
        <v>0</v>
      </c>
      <c r="B55" s="57" t="str">
        <f>IFERROR(TEXT(Table_ocorrencias[[#This Row],[caso_n]],"0000")&amp;Table_ocorrencias[[#This Row],[ponto]]&amp;"/"&amp;YEAR(Table_ocorrencias[[#This Row],[DATA PLANTÃO]]),"")</f>
        <v>0706.9/2020</v>
      </c>
      <c r="C55" s="57" t="str">
        <f>IFERROR(IF(Table_ocorrencias[[#This Row],[GDL]] = "","", Table_ocorrencias[[#This Row],[GDL]]&amp;"/"&amp;YEAR(Table_ocorrencias[[#This Row],[data_plantao]])),"")</f>
        <v>22089/2020</v>
      </c>
      <c r="D55" s="57" t="str">
        <f>IF(Table_ocorrencias[[#This Row],[fotos_gdl]] = TRUE,"ENVIADAS","PENDENTE")</f>
        <v>ENVIADAS</v>
      </c>
      <c r="E55" s="58">
        <f>IFERROR(Table_ocorrencias[[#This Row],[data_plantao]],"")</f>
        <v>44048</v>
      </c>
      <c r="F55" s="57" t="str">
        <f>IFERROR(Table_ocorrencias[[#This Row],[CIODS3]],"")</f>
        <v>D683635</v>
      </c>
      <c r="G55" s="57" t="str">
        <f>IFERROR(Table_ocorrencias[[#This Row],[natureza4]],"")</f>
        <v>Homicídio</v>
      </c>
      <c r="H55" s="57" t="str">
        <f>IFERROR(Table_ocorrencias[[#This Row],[tipo_local]],"")</f>
        <v>Externo</v>
      </c>
      <c r="I55" s="57" t="str">
        <f>IFERROR(IF(Table_ocorrencias[[#This Row],[instrumento10]] = 0,"",Table_ocorrencias[[#This Row],[instrumento10]]),"")</f>
        <v>PÉRFURO-CONTUNDENTE</v>
      </c>
      <c r="J55" s="79" t="str">
        <f>IFERROR(VLOOKUP(Table_ocorrencias[[#This Row],[matricula_perito]],Table_peritos[],2,FALSE),"")</f>
        <v>FERNANDO HENRIQUE LEAL BENEVIDES</v>
      </c>
      <c r="K55" s="57" t="str">
        <f>IFERROR(VLOOKUP(Table_ocorrencias[[#This Row],[matricula_auxiliar]],Table_auxiliares[],2,FALSE),"")</f>
        <v>ANDREZA CRISTINA MAIA DOS SANTOS</v>
      </c>
      <c r="L55" s="57" t="str">
        <f>IFERROR(VLOOKUP(Table_ocorrencias[[#This Row],[matricula_delegado]],Table_delegados[],2,FALSE),"")</f>
        <v>BRUNO DE UGALDE MELLO</v>
      </c>
      <c r="M55" s="57" t="str">
        <f>IFERROR(Table_ocorrencias[[#This Row],[viatura5]],"")</f>
        <v>UP002</v>
      </c>
      <c r="N55" s="57" t="str">
        <f>IFERROR(IF(Table_ocorrencias[[#This Row],[DPH2]] ="","",Table_ocorrencias[[#This Row],[DPH2]]&amp;"º DPH"),"")</f>
        <v>3º DPH</v>
      </c>
      <c r="O55" s="57" t="str">
        <f>UPPER(IFERROR(VLOOKUP(Table_ocorrencias[[#This Row],[municipio]],Table_municipios[],2,FALSE),""))</f>
        <v>RECIFE</v>
      </c>
      <c r="P55" s="79" t="str">
        <f>UPPER(IFERROR(Table_ocorrencias[[#This Row],[bairro8]],""))</f>
        <v>BARRO/ PANTANAL/ UR 3</v>
      </c>
      <c r="Q55" s="57" t="str">
        <f>IFERROR(IF(Table_ocorrencias[[#This Row],[rua9]] ="","",Table_ocorrencias[[#This Row],[rua9]]),"")</f>
        <v>AV D PEDRO I</v>
      </c>
      <c r="R55" s="57" t="str">
        <f>IFERROR(IF(Table_ocorrencias[[#This Row],[latitude6]] ="","",Table_ocorrencias[[#This Row],[latitude6]]),"")</f>
        <v/>
      </c>
      <c r="S55" s="57" t="str">
        <f>IFERROR(IF(Table_ocorrencias[[#This Row],[longitude7]] ="","",Table_ocorrencias[[#This Row],[longitude7]]),"")</f>
        <v/>
      </c>
      <c r="T5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MATHEUS JOSE NEVES FELIX (NIC 111674)</v>
      </c>
      <c r="U5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" s="79" t="str">
        <f>UPPER(IFERROR(Table_ocorrencias[[#This Row],[descricao]],""))</f>
        <v>CB ROBERTO 988037045 - PAF</v>
      </c>
      <c r="W55" s="59">
        <f>IFERROR(IF(Table_ocorrencias[[#This Row],[data_ciencia]]="","",Table_ocorrencias[[#This Row],[data_ciencia]]),"")</f>
        <v>0.53055555555555556</v>
      </c>
      <c r="X55" s="59">
        <f>IFERROR(IF(Table_ocorrencias[[#This Row],[data_saida]]="","",Table_ocorrencias[[#This Row],[data_saida]]),"")</f>
        <v>0.54166666666666663</v>
      </c>
      <c r="Y55" s="59">
        <f>IFERROR(IF(Table_ocorrencias[[#This Row],[data_chegada]]="","",Table_ocorrencias[[#This Row],[data_chegada]]),"")</f>
        <v>0.55902777777777779</v>
      </c>
      <c r="Z55" s="59">
        <f>IFERROR(IF(Table_ocorrencias[[#This Row],[data_conclusao]]="","",Table_ocorrencias[[#This Row],[data_conclusao]]),"")</f>
        <v>0.60416666666666663</v>
      </c>
      <c r="AA55" s="60">
        <v>1541</v>
      </c>
      <c r="AB55" s="60">
        <v>706</v>
      </c>
      <c r="AC55" s="60">
        <v>3</v>
      </c>
      <c r="AD55" s="60">
        <v>2962063</v>
      </c>
      <c r="AE55" s="60">
        <v>3876098</v>
      </c>
      <c r="AF55" s="60">
        <v>3865339</v>
      </c>
      <c r="AG55" s="60">
        <v>22089</v>
      </c>
      <c r="AH55" s="58">
        <v>44048</v>
      </c>
      <c r="AI55" s="60" t="s">
        <v>1950</v>
      </c>
      <c r="AJ55" s="60" t="s">
        <v>167</v>
      </c>
      <c r="AK55" s="60" t="s">
        <v>168</v>
      </c>
      <c r="AL55" s="60" t="s">
        <v>278</v>
      </c>
      <c r="AM55" s="61">
        <v>0.53055555555555556</v>
      </c>
      <c r="AN55" s="62">
        <v>0.54166666666666663</v>
      </c>
      <c r="AO55" s="62">
        <v>0.55902777777777779</v>
      </c>
      <c r="AP55" s="62">
        <v>0.60416666666666663</v>
      </c>
      <c r="AQ55" s="60"/>
      <c r="AR55" s="60"/>
      <c r="AS55" s="60">
        <v>14</v>
      </c>
      <c r="AT55" s="60" t="s">
        <v>1951</v>
      </c>
      <c r="AU55" s="60" t="s">
        <v>1952</v>
      </c>
      <c r="AV55" s="60" t="s">
        <v>1953</v>
      </c>
      <c r="AW55" s="63" t="s">
        <v>276</v>
      </c>
      <c r="AX55" s="60" t="s">
        <v>1954</v>
      </c>
      <c r="AY55" s="60" t="s">
        <v>1960</v>
      </c>
      <c r="AZ55" s="60" t="b">
        <v>1</v>
      </c>
      <c r="BA55" s="60" t="s">
        <v>273</v>
      </c>
      <c r="BB55" s="60" t="b">
        <v>0</v>
      </c>
      <c r="BC55" s="60"/>
      <c r="BD55" s="60"/>
    </row>
    <row r="56" spans="1:56" ht="17.25" customHeight="1" x14ac:dyDescent="0.25">
      <c r="A56" s="54">
        <f t="shared" si="0"/>
        <v>0</v>
      </c>
      <c r="B56" s="57" t="str">
        <f>IFERROR(TEXT(Table_ocorrencias[[#This Row],[caso_n]],"0000")&amp;Table_ocorrencias[[#This Row],[ponto]]&amp;"/"&amp;YEAR(Table_ocorrencias[[#This Row],[DATA PLANTÃO]]),"")</f>
        <v>0710.9/2020</v>
      </c>
      <c r="C56" s="57" t="str">
        <f>IFERROR(IF(Table_ocorrencias[[#This Row],[GDL]] = "","", Table_ocorrencias[[#This Row],[GDL]]&amp;"/"&amp;YEAR(Table_ocorrencias[[#This Row],[data_plantao]])),"")</f>
        <v>22217/2020</v>
      </c>
      <c r="D56" s="57" t="str">
        <f>IF(Table_ocorrencias[[#This Row],[fotos_gdl]] = TRUE,"ENVIADAS","PENDENTE")</f>
        <v>ENVIADAS</v>
      </c>
      <c r="E56" s="58">
        <f>IFERROR(Table_ocorrencias[[#This Row],[data_plantao]],"")</f>
        <v>44049</v>
      </c>
      <c r="F56" s="57" t="str">
        <f>IFERROR(Table_ocorrencias[[#This Row],[CIODS3]],"")</f>
        <v>D683772</v>
      </c>
      <c r="G56" s="57" t="str">
        <f>IFERROR(Table_ocorrencias[[#This Row],[natureza4]],"")</f>
        <v>Homicídio</v>
      </c>
      <c r="H56" s="57" t="str">
        <f>IFERROR(Table_ocorrencias[[#This Row],[tipo_local]],"")</f>
        <v>Externo</v>
      </c>
      <c r="I56" s="57" t="str">
        <f>IFERROR(IF(Table_ocorrencias[[#This Row],[instrumento10]] = 0,"",Table_ocorrencias[[#This Row],[instrumento10]]),"")</f>
        <v>PÉRFURO-CONTUNDENTE</v>
      </c>
      <c r="J56" s="79" t="str">
        <f>IFERROR(VLOOKUP(Table_ocorrencias[[#This Row],[matricula_perito]],Table_peritos[],2,FALSE),"")</f>
        <v>TADEU MORAIS CRUZ</v>
      </c>
      <c r="K56" s="57" t="str">
        <f>IFERROR(VLOOKUP(Table_ocorrencias[[#This Row],[matricula_auxiliar]],Table_auxiliares[],2,FALSE),"")</f>
        <v>BRENO HENRIQUE DANTAS DOS SANTOS</v>
      </c>
      <c r="L56" s="57" t="str">
        <f>IFERROR(VLOOKUP(Table_ocorrencias[[#This Row],[matricula_delegado]],Table_delegados[],2,FALSE),"")</f>
        <v>EURICELIA BATISTA NOGUEIRA</v>
      </c>
      <c r="M56" s="57" t="str">
        <f>IFERROR(Table_ocorrencias[[#This Row],[viatura5]],"")</f>
        <v>UP004</v>
      </c>
      <c r="N56" s="57" t="str">
        <f>IFERROR(IF(Table_ocorrencias[[#This Row],[DPH2]] ="","",Table_ocorrencias[[#This Row],[DPH2]]&amp;"º DPH"),"")</f>
        <v>2º DPH</v>
      </c>
      <c r="O56" s="57" t="str">
        <f>UPPER(IFERROR(VLOOKUP(Table_ocorrencias[[#This Row],[municipio]],Table_municipios[],2,FALSE),""))</f>
        <v>RECIFE</v>
      </c>
      <c r="P56" s="79" t="str">
        <f>UPPER(IFERROR(Table_ocorrencias[[#This Row],[bairro8]],""))</f>
        <v>CORDEIRO</v>
      </c>
      <c r="Q56" s="57" t="str">
        <f>IFERROR(IF(Table_ocorrencias[[#This Row],[rua9]] ="","",Table_ocorrencias[[#This Row],[rua9]]),"")</f>
        <v>AV. MAURÍCIO DE NASSAU-S/N</v>
      </c>
      <c r="R56" s="57" t="str">
        <f>IFERROR(IF(Table_ocorrencias[[#This Row],[latitude6]] ="","",Table_ocorrencias[[#This Row],[latitude6]]),"")</f>
        <v/>
      </c>
      <c r="S56" s="57" t="str">
        <f>IFERROR(IF(Table_ocorrencias[[#This Row],[longitude7]] ="","",Table_ocorrencias[[#This Row],[longitude7]]),"")</f>
        <v/>
      </c>
      <c r="T5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ISAÍAS FABRÍCIO DA SILVA ARAÚJO (NIC 111688)</v>
      </c>
      <c r="U5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" s="79" t="str">
        <f>UPPER(IFERROR(Table_ocorrencias[[#This Row],[descricao]],""))</f>
        <v>PAF</v>
      </c>
      <c r="W56" s="59">
        <f>IFERROR(IF(Table_ocorrencias[[#This Row],[data_ciencia]]="","",Table_ocorrencias[[#This Row],[data_ciencia]]),"")</f>
        <v>0.80555555555555558</v>
      </c>
      <c r="X56" s="59">
        <f>IFERROR(IF(Table_ocorrencias[[#This Row],[data_saida]]="","",Table_ocorrencias[[#This Row],[data_saida]]),"")</f>
        <v>0.83333333333333337</v>
      </c>
      <c r="Y56" s="59">
        <f>IFERROR(IF(Table_ocorrencias[[#This Row],[data_chegada]]="","",Table_ocorrencias[[#This Row],[data_chegada]]),"")</f>
        <v>0.84027777777777779</v>
      </c>
      <c r="Z56" s="59">
        <f>IFERROR(IF(Table_ocorrencias[[#This Row],[data_conclusao]]="","",Table_ocorrencias[[#This Row],[data_conclusao]]),"")</f>
        <v>0.86805555555555558</v>
      </c>
      <c r="AA56" s="60">
        <v>1545</v>
      </c>
      <c r="AB56" s="60">
        <v>710</v>
      </c>
      <c r="AC56" s="60">
        <v>2</v>
      </c>
      <c r="AD56" s="60">
        <v>2962136</v>
      </c>
      <c r="AE56" s="60">
        <v>3867820</v>
      </c>
      <c r="AF56" s="60">
        <v>2960494</v>
      </c>
      <c r="AG56" s="60">
        <v>22217</v>
      </c>
      <c r="AH56" s="58">
        <v>44049</v>
      </c>
      <c r="AI56" s="60" t="s">
        <v>2012</v>
      </c>
      <c r="AJ56" s="60" t="s">
        <v>167</v>
      </c>
      <c r="AK56" s="60" t="s">
        <v>168</v>
      </c>
      <c r="AL56" s="60" t="s">
        <v>255</v>
      </c>
      <c r="AM56" s="61">
        <v>0.80555555555555558</v>
      </c>
      <c r="AN56" s="62">
        <v>0.83333333333333337</v>
      </c>
      <c r="AO56" s="62">
        <v>0.84027777777777779</v>
      </c>
      <c r="AP56" s="62">
        <v>0.86805555555555558</v>
      </c>
      <c r="AQ56" s="60"/>
      <c r="AR56" s="60"/>
      <c r="AS56" s="60">
        <v>14</v>
      </c>
      <c r="AT56" s="60" t="s">
        <v>340</v>
      </c>
      <c r="AU56" s="60" t="s">
        <v>2013</v>
      </c>
      <c r="AV56" s="60" t="s">
        <v>2014</v>
      </c>
      <c r="AW56" s="63" t="s">
        <v>276</v>
      </c>
      <c r="AX56" s="60" t="s">
        <v>2015</v>
      </c>
      <c r="AY56" s="60" t="s">
        <v>1202</v>
      </c>
      <c r="AZ56" s="60" t="b">
        <v>1</v>
      </c>
      <c r="BA56" s="60" t="s">
        <v>273</v>
      </c>
      <c r="BB56" s="60" t="b">
        <v>0</v>
      </c>
      <c r="BC56" s="60"/>
      <c r="BD56" s="60"/>
    </row>
    <row r="57" spans="1:56" ht="17.25" customHeight="1" x14ac:dyDescent="0.25">
      <c r="A57" s="53">
        <f t="shared" si="0"/>
        <v>0</v>
      </c>
      <c r="B57" s="57" t="str">
        <f>IFERROR(TEXT(Table_ocorrencias[[#This Row],[caso_n]],"0000")&amp;Table_ocorrencias[[#This Row],[ponto]]&amp;"/"&amp;YEAR(Table_ocorrencias[[#This Row],[DATA PLANTÃO]]),"")</f>
        <v>0711.9/2020</v>
      </c>
      <c r="C57" s="57" t="str">
        <f>IFERROR(IF(Table_ocorrencias[[#This Row],[GDL]] = "","", Table_ocorrencias[[#This Row],[GDL]]&amp;"/"&amp;YEAR(Table_ocorrencias[[#This Row],[data_plantao]])),"")</f>
        <v>22238/2020</v>
      </c>
      <c r="D57" s="57" t="str">
        <f>IF(Table_ocorrencias[[#This Row],[fotos_gdl]] = TRUE,"ENVIADAS","PENDENTE")</f>
        <v>ENVIADAS</v>
      </c>
      <c r="E57" s="58">
        <f>IFERROR(Table_ocorrencias[[#This Row],[data_plantao]],"")</f>
        <v>44050</v>
      </c>
      <c r="F57" s="57" t="str">
        <f>IFERROR(Table_ocorrencias[[#This Row],[CIODS3]],"")</f>
        <v>D683798</v>
      </c>
      <c r="G57" s="57" t="str">
        <f>IFERROR(Table_ocorrencias[[#This Row],[natureza4]],"")</f>
        <v>Homicídio</v>
      </c>
      <c r="H57" s="57" t="str">
        <f>IFERROR(Table_ocorrencias[[#This Row],[tipo_local]],"")</f>
        <v>Externo</v>
      </c>
      <c r="I57" s="57" t="str">
        <f>IFERROR(IF(Table_ocorrencias[[#This Row],[instrumento10]] = 0,"",Table_ocorrencias[[#This Row],[instrumento10]]),"")</f>
        <v>PÉRFURO-CONTUNDENTE</v>
      </c>
      <c r="J57" s="79" t="str">
        <f>IFERROR(VLOOKUP(Table_ocorrencias[[#This Row],[matricula_perito]],Table_peritos[],2,FALSE),"")</f>
        <v>DIEGO NUNES TELES DE MENDONÇA</v>
      </c>
      <c r="K57" s="57" t="str">
        <f>IFERROR(VLOOKUP(Table_ocorrencias[[#This Row],[matricula_auxiliar]],Table_auxiliares[],2,FALSE),"")</f>
        <v>RICARDO ALEXANDRE MELO DA SILVA</v>
      </c>
      <c r="L57" s="57" t="str">
        <f>IFERROR(VLOOKUP(Table_ocorrencias[[#This Row],[matricula_delegado]],Table_delegados[],2,FALSE),"")</f>
        <v>RODOLFO LIMA CARTAXO</v>
      </c>
      <c r="M57" s="57" t="str">
        <f>IFERROR(Table_ocorrencias[[#This Row],[viatura5]],"")</f>
        <v>UP004</v>
      </c>
      <c r="N57" s="57" t="str">
        <f>IFERROR(IF(Table_ocorrencias[[#This Row],[DPH2]] ="","",Table_ocorrencias[[#This Row],[DPH2]]&amp;"º DPH"),"")</f>
        <v>1º DPH</v>
      </c>
      <c r="O57" s="57" t="str">
        <f>UPPER(IFERROR(VLOOKUP(Table_ocorrencias[[#This Row],[municipio]],Table_municipios[],2,FALSE),""))</f>
        <v>RECIFE</v>
      </c>
      <c r="P57" s="79" t="str">
        <f>UPPER(IFERROR(Table_ocorrencias[[#This Row],[bairro8]],""))</f>
        <v>COELHOS</v>
      </c>
      <c r="Q57" s="57" t="str">
        <f>IFERROR(IF(Table_ocorrencias[[#This Row],[rua9]] ="","",Table_ocorrencias[[#This Row],[rua9]]),"")</f>
        <v>REGO MELO</v>
      </c>
      <c r="R57" s="57" t="str">
        <f>IFERROR(IF(Table_ocorrencias[[#This Row],[latitude6]] ="","",Table_ocorrencias[[#This Row],[latitude6]]),"")</f>
        <v/>
      </c>
      <c r="S57" s="57" t="str">
        <f>IFERROR(IF(Table_ocorrencias[[#This Row],[longitude7]] ="","",Table_ocorrencias[[#This Row],[longitude7]]),"")</f>
        <v/>
      </c>
      <c r="T5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CLÁUDIO SILVA DIAS (NIC 111687)</v>
      </c>
      <c r="U5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" s="79" t="str">
        <f>UPPER(IFERROR(Table_ocorrencias[[#This Row],[descricao]],""))</f>
        <v>ARMA BRABCA EM LOCAL EXTERNO, HOMEM</v>
      </c>
      <c r="W57" s="59">
        <f>IFERROR(IF(Table_ocorrencias[[#This Row],[data_ciencia]]="","",Table_ocorrencias[[#This Row],[data_ciencia]]),"")</f>
        <v>0.23958333333333334</v>
      </c>
      <c r="X57" s="59" t="str">
        <f>IFERROR(IF(Table_ocorrencias[[#This Row],[data_saida]]="","",Table_ocorrencias[[#This Row],[data_saida]]),"")</f>
        <v/>
      </c>
      <c r="Y57" s="59" t="str">
        <f>IFERROR(IF(Table_ocorrencias[[#This Row],[data_chegada]]="","",Table_ocorrencias[[#This Row],[data_chegada]]),"")</f>
        <v/>
      </c>
      <c r="Z57" s="59" t="str">
        <f>IFERROR(IF(Table_ocorrencias[[#This Row],[data_conclusao]]="","",Table_ocorrencias[[#This Row],[data_conclusao]]),"")</f>
        <v/>
      </c>
      <c r="AA57" s="60">
        <v>1546</v>
      </c>
      <c r="AB57" s="60">
        <v>711</v>
      </c>
      <c r="AC57" s="60">
        <v>1</v>
      </c>
      <c r="AD57" s="60">
        <v>3869148</v>
      </c>
      <c r="AE57" s="60">
        <v>3867641</v>
      </c>
      <c r="AF57" s="60">
        <v>2725649</v>
      </c>
      <c r="AG57" s="60">
        <v>22238</v>
      </c>
      <c r="AH57" s="58">
        <v>44050</v>
      </c>
      <c r="AI57" s="60" t="s">
        <v>2021</v>
      </c>
      <c r="AJ57" s="60" t="s">
        <v>167</v>
      </c>
      <c r="AK57" s="60" t="s">
        <v>168</v>
      </c>
      <c r="AL57" s="60" t="s">
        <v>255</v>
      </c>
      <c r="AM57" s="61">
        <v>0.23958333333333334</v>
      </c>
      <c r="AN57" s="62"/>
      <c r="AO57" s="62"/>
      <c r="AP57" s="62"/>
      <c r="AQ57" s="60"/>
      <c r="AR57" s="60"/>
      <c r="AS57" s="60">
        <v>14</v>
      </c>
      <c r="AT57" s="60" t="s">
        <v>2022</v>
      </c>
      <c r="AU57" s="60" t="s">
        <v>2023</v>
      </c>
      <c r="AV57" s="60" t="s">
        <v>2024</v>
      </c>
      <c r="AW57" s="63" t="s">
        <v>276</v>
      </c>
      <c r="AX57" s="60" t="s">
        <v>2025</v>
      </c>
      <c r="AY57" s="60" t="s">
        <v>2026</v>
      </c>
      <c r="AZ57" s="60" t="b">
        <v>1</v>
      </c>
      <c r="BA57" s="60" t="s">
        <v>273</v>
      </c>
      <c r="BB57" s="60" t="b">
        <v>0</v>
      </c>
      <c r="BC57" s="60"/>
      <c r="BD57" s="60"/>
    </row>
    <row r="58" spans="1:56" ht="17.25" customHeight="1" x14ac:dyDescent="0.25">
      <c r="A58" s="53">
        <f t="shared" si="0"/>
        <v>0</v>
      </c>
      <c r="B58" s="57" t="str">
        <f>IFERROR(TEXT(Table_ocorrencias[[#This Row],[caso_n]],"0000")&amp;Table_ocorrencias[[#This Row],[ponto]]&amp;"/"&amp;YEAR(Table_ocorrencias[[#This Row],[DATA PLANTÃO]]),"")</f>
        <v>0712.9/2020</v>
      </c>
      <c r="C58" s="57" t="str">
        <f>IFERROR(IF(Table_ocorrencias[[#This Row],[GDL]] = "","", Table_ocorrencias[[#This Row],[GDL]]&amp;"/"&amp;YEAR(Table_ocorrencias[[#This Row],[data_plantao]])),"")</f>
        <v>22340/2020</v>
      </c>
      <c r="D58" s="57" t="str">
        <f>IF(Table_ocorrencias[[#This Row],[fotos_gdl]] = TRUE,"ENVIADAS","PENDENTE")</f>
        <v>ENVIADAS</v>
      </c>
      <c r="E58" s="58">
        <f>IFERROR(Table_ocorrencias[[#This Row],[data_plantao]],"")</f>
        <v>44050</v>
      </c>
      <c r="F58" s="57" t="str">
        <f>IFERROR(Table_ocorrencias[[#This Row],[CIODS3]],"")</f>
        <v>D683827</v>
      </c>
      <c r="G58" s="57" t="str">
        <f>IFERROR(Table_ocorrencias[[#This Row],[natureza4]],"")</f>
        <v>Homicídio</v>
      </c>
      <c r="H58" s="57" t="str">
        <f>IFERROR(Table_ocorrencias[[#This Row],[tipo_local]],"")</f>
        <v>Externo</v>
      </c>
      <c r="I58" s="57" t="str">
        <f>IFERROR(IF(Table_ocorrencias[[#This Row],[instrumento10]] = 0,"",Table_ocorrencias[[#This Row],[instrumento10]]),"")</f>
        <v>PÉRFURO-CONTUNDENTE</v>
      </c>
      <c r="J58" s="79" t="str">
        <f>IFERROR(VLOOKUP(Table_ocorrencias[[#This Row],[matricula_perito]],Table_peritos[],2,FALSE),"")</f>
        <v>RANON BARROS BEZERRA</v>
      </c>
      <c r="K58" s="57" t="str">
        <f>IFERROR(VLOOKUP(Table_ocorrencias[[#This Row],[matricula_auxiliar]],Table_auxiliares[],2,FALSE),"")</f>
        <v>ANDREZA CRISTINA MAIA DOS SANTOS</v>
      </c>
      <c r="L58" s="57" t="str">
        <f>IFERROR(VLOOKUP(Table_ocorrencias[[#This Row],[matricula_delegado]],Table_delegados[],2,FALSE),"")</f>
        <v>ROBERTO DE LIMA FERREIRA</v>
      </c>
      <c r="M58" s="57" t="str">
        <f>IFERROR(Table_ocorrencias[[#This Row],[viatura5]],"")</f>
        <v>UP002</v>
      </c>
      <c r="N58" s="57" t="str">
        <f>IFERROR(IF(Table_ocorrencias[[#This Row],[DPH2]] ="","",Table_ocorrencias[[#This Row],[DPH2]]&amp;"º DPH"),"")</f>
        <v>13º DPH</v>
      </c>
      <c r="O58" s="57" t="str">
        <f>UPPER(IFERROR(VLOOKUP(Table_ocorrencias[[#This Row],[municipio]],Table_municipios[],2,FALSE),""))</f>
        <v>JABOATÃO DOS GUARARAPES</v>
      </c>
      <c r="P58" s="79" t="str">
        <f>UPPER(IFERROR(Table_ocorrencias[[#This Row],[bairro8]],""))</f>
        <v>UR 11/ZUMBI DO PACHECO</v>
      </c>
      <c r="Q58" s="57" t="str">
        <f>IFERROR(IF(Table_ocorrencias[[#This Row],[rua9]] ="","",Table_ocorrencias[[#This Row],[rua9]]),"")</f>
        <v>AV D HELDER CAMARA 93</v>
      </c>
      <c r="R58" s="57" t="str">
        <f>IFERROR(IF(Table_ocorrencias[[#This Row],[latitude6]] ="","",Table_ocorrencias[[#This Row],[latitude6]]),"")</f>
        <v/>
      </c>
      <c r="S58" s="57" t="str">
        <f>IFERROR(IF(Table_ocorrencias[[#This Row],[longitude7]] ="","",Table_ocorrencias[[#This Row],[longitude7]]),"")</f>
        <v/>
      </c>
      <c r="T5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111668)</v>
      </c>
      <c r="U5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" s="79" t="str">
        <f>UPPER(IFERROR(Table_ocorrencias[[#This Row],[descricao]],""))</f>
        <v>SD NONATO 994143560</v>
      </c>
      <c r="W58" s="59">
        <f>IFERROR(IF(Table_ocorrencias[[#This Row],[data_ciencia]]="","",Table_ocorrencias[[#This Row],[data_ciencia]]),"")</f>
        <v>0.51180555555555551</v>
      </c>
      <c r="X58" s="59">
        <f>IFERROR(IF(Table_ocorrencias[[#This Row],[data_saida]]="","",Table_ocorrencias[[#This Row],[data_saida]]),"")</f>
        <v>0.52430555555555558</v>
      </c>
      <c r="Y58" s="59">
        <f>IFERROR(IF(Table_ocorrencias[[#This Row],[data_chegada]]="","",Table_ocorrencias[[#This Row],[data_chegada]]),"")</f>
        <v>0.55208333333333337</v>
      </c>
      <c r="Z58" s="59">
        <f>IFERROR(IF(Table_ocorrencias[[#This Row],[data_conclusao]]="","",Table_ocorrencias[[#This Row],[data_conclusao]]),"")</f>
        <v>0.58680555555555558</v>
      </c>
      <c r="AA58" s="60">
        <v>1547</v>
      </c>
      <c r="AB58" s="60">
        <v>712</v>
      </c>
      <c r="AC58" s="60">
        <v>13</v>
      </c>
      <c r="AD58" s="60">
        <v>3866670</v>
      </c>
      <c r="AE58" s="60">
        <v>3876098</v>
      </c>
      <c r="AF58" s="60">
        <v>3864723</v>
      </c>
      <c r="AG58" s="60">
        <v>22340</v>
      </c>
      <c r="AH58" s="58">
        <v>44050</v>
      </c>
      <c r="AI58" s="60" t="s">
        <v>2030</v>
      </c>
      <c r="AJ58" s="60" t="s">
        <v>167</v>
      </c>
      <c r="AK58" s="60" t="s">
        <v>168</v>
      </c>
      <c r="AL58" s="60" t="s">
        <v>278</v>
      </c>
      <c r="AM58" s="61">
        <v>0.51180555555555551</v>
      </c>
      <c r="AN58" s="62">
        <v>0.52430555555555558</v>
      </c>
      <c r="AO58" s="62">
        <v>0.55208333333333337</v>
      </c>
      <c r="AP58" s="62">
        <v>0.58680555555555558</v>
      </c>
      <c r="AQ58" s="60"/>
      <c r="AR58" s="60"/>
      <c r="AS58" s="60">
        <v>10</v>
      </c>
      <c r="AT58" s="60" t="s">
        <v>2031</v>
      </c>
      <c r="AU58" s="60" t="s">
        <v>2032</v>
      </c>
      <c r="AV58" s="60" t="s">
        <v>2041</v>
      </c>
      <c r="AW58" s="63" t="s">
        <v>276</v>
      </c>
      <c r="AX58" s="60" t="s">
        <v>2033</v>
      </c>
      <c r="AY58" s="60" t="s">
        <v>2034</v>
      </c>
      <c r="AZ58" s="60" t="b">
        <v>1</v>
      </c>
      <c r="BA58" s="60" t="s">
        <v>273</v>
      </c>
      <c r="BB58" s="60" t="b">
        <v>0</v>
      </c>
      <c r="BC58" s="60"/>
      <c r="BD58" s="60"/>
    </row>
    <row r="59" spans="1:56" ht="17.25" customHeight="1" x14ac:dyDescent="0.25">
      <c r="A59" s="53">
        <f t="shared" si="0"/>
        <v>0</v>
      </c>
      <c r="B59" s="57" t="str">
        <f>IFERROR(TEXT(Table_ocorrencias[[#This Row],[caso_n]],"0000")&amp;Table_ocorrencias[[#This Row],[ponto]]&amp;"/"&amp;YEAR(Table_ocorrencias[[#This Row],[DATA PLANTÃO]]),"")</f>
        <v>0713.9/2020</v>
      </c>
      <c r="C59" s="57" t="str">
        <f>IFERROR(IF(Table_ocorrencias[[#This Row],[GDL]] = "","", Table_ocorrencias[[#This Row],[GDL]]&amp;"/"&amp;YEAR(Table_ocorrencias[[#This Row],[data_plantao]])),"")</f>
        <v>22471/2020</v>
      </c>
      <c r="D59" s="57" t="str">
        <f>IF(Table_ocorrencias[[#This Row],[fotos_gdl]] = TRUE,"ENVIADAS","PENDENTE")</f>
        <v>PENDENTE</v>
      </c>
      <c r="E59" s="58">
        <f>IFERROR(Table_ocorrencias[[#This Row],[data_plantao]],"")</f>
        <v>44051</v>
      </c>
      <c r="F59" s="57" t="str">
        <f>IFERROR(Table_ocorrencias[[#This Row],[CIODS3]],"")</f>
        <v>D683929</v>
      </c>
      <c r="G59" s="57" t="str">
        <f>IFERROR(Table_ocorrencias[[#This Row],[natureza4]],"")</f>
        <v>Homicídio</v>
      </c>
      <c r="H59" s="57" t="str">
        <f>IFERROR(Table_ocorrencias[[#This Row],[tipo_local]],"")</f>
        <v>Externo</v>
      </c>
      <c r="I59" s="57" t="str">
        <f>IFERROR(IF(Table_ocorrencias[[#This Row],[instrumento10]] = 0,"",Table_ocorrencias[[#This Row],[instrumento10]]),"")</f>
        <v>PÉRFURO-CONTUNDENTE</v>
      </c>
      <c r="J59" s="79" t="str">
        <f>IFERROR(VLOOKUP(Table_ocorrencias[[#This Row],[matricula_perito]],Table_peritos[],2,FALSE),"")</f>
        <v>VICTOR CEZAR LUCENA TAVARES DE SÁ LEITÃO</v>
      </c>
      <c r="K59" s="57" t="str">
        <f>IFERROR(VLOOKUP(Table_ocorrencias[[#This Row],[matricula_auxiliar]],Table_auxiliares[],2,FALSE),"")</f>
        <v>AMANDA COSTA OLIVEIRA</v>
      </c>
      <c r="L59" s="57" t="str">
        <f>IFERROR(VLOOKUP(Table_ocorrencias[[#This Row],[matricula_delegado]],Table_delegados[],2,FALSE),"")</f>
        <v>ROBERTO DE LIMA FERREIRA</v>
      </c>
      <c r="M59" s="57" t="str">
        <f>IFERROR(Table_ocorrencias[[#This Row],[viatura5]],"")</f>
        <v>UP004</v>
      </c>
      <c r="N59" s="57" t="str">
        <f>IFERROR(IF(Table_ocorrencias[[#This Row],[DPH2]] ="","",Table_ocorrencias[[#This Row],[DPH2]]&amp;"º DPH"),"")</f>
        <v>15º DPH</v>
      </c>
      <c r="O59" s="57" t="str">
        <f>UPPER(IFERROR(VLOOKUP(Table_ocorrencias[[#This Row],[municipio]],Table_municipios[],2,FALSE),""))</f>
        <v>IPOJUCA</v>
      </c>
      <c r="P59" s="79" t="str">
        <f>UPPER(IFERROR(Table_ocorrencias[[#This Row],[bairro8]],""))</f>
        <v>CAMELA</v>
      </c>
      <c r="Q59" s="57" t="str">
        <f>IFERROR(IF(Table_ocorrencias[[#This Row],[rua9]] ="","",Table_ocorrencias[[#This Row],[rua9]]),"")</f>
        <v>Rua Q</v>
      </c>
      <c r="R59" s="57" t="str">
        <f>IFERROR(IF(Table_ocorrencias[[#This Row],[latitude6]] ="","",Table_ocorrencias[[#This Row],[latitude6]]),"")</f>
        <v/>
      </c>
      <c r="S59" s="57" t="str">
        <f>IFERROR(IF(Table_ocorrencias[[#This Row],[longitude7]] ="","",Table_ocorrencias[[#This Row],[longitude7]]),"")</f>
        <v/>
      </c>
      <c r="T5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111941)</v>
      </c>
      <c r="U5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9" s="79" t="str">
        <f>UPPER(IFERROR(Table_ocorrencias[[#This Row],[descricao]],""))</f>
        <v>SGT CARLOS 992175865</v>
      </c>
      <c r="W59" s="59">
        <f>IFERROR(IF(Table_ocorrencias[[#This Row],[data_ciencia]]="","",Table_ocorrencias[[#This Row],[data_ciencia]]),"")</f>
        <v>0.42499999999999999</v>
      </c>
      <c r="X59" s="59">
        <f>IFERROR(IF(Table_ocorrencias[[#This Row],[data_saida]]="","",Table_ocorrencias[[#This Row],[data_saida]]),"")</f>
        <v>0.4375</v>
      </c>
      <c r="Y59" s="59">
        <f>IFERROR(IF(Table_ocorrencias[[#This Row],[data_chegada]]="","",Table_ocorrencias[[#This Row],[data_chegada]]),"")</f>
        <v>0.47916666666666669</v>
      </c>
      <c r="Z59" s="59">
        <f>IFERROR(IF(Table_ocorrencias[[#This Row],[data_conclusao]]="","",Table_ocorrencias[[#This Row],[data_conclusao]]),"")</f>
        <v>0.51736111111111116</v>
      </c>
      <c r="AA59" s="60">
        <v>1549</v>
      </c>
      <c r="AB59" s="60">
        <v>713</v>
      </c>
      <c r="AC59" s="60">
        <v>15</v>
      </c>
      <c r="AD59" s="60">
        <v>3866947</v>
      </c>
      <c r="AE59" s="60">
        <v>3867790</v>
      </c>
      <c r="AF59" s="60">
        <v>3864723</v>
      </c>
      <c r="AG59" s="60">
        <v>22471</v>
      </c>
      <c r="AH59" s="58">
        <v>44051</v>
      </c>
      <c r="AI59" s="60" t="s">
        <v>2043</v>
      </c>
      <c r="AJ59" s="60" t="s">
        <v>167</v>
      </c>
      <c r="AK59" s="60" t="s">
        <v>168</v>
      </c>
      <c r="AL59" s="60" t="s">
        <v>255</v>
      </c>
      <c r="AM59" s="61">
        <v>0.42499999999999999</v>
      </c>
      <c r="AN59" s="62">
        <v>0.4375</v>
      </c>
      <c r="AO59" s="62">
        <v>0.47916666666666669</v>
      </c>
      <c r="AP59" s="62">
        <v>0.51736111111111116</v>
      </c>
      <c r="AQ59" s="60"/>
      <c r="AR59" s="60"/>
      <c r="AS59" s="60">
        <v>8</v>
      </c>
      <c r="AT59" s="60" t="s">
        <v>674</v>
      </c>
      <c r="AU59" s="60" t="s">
        <v>2044</v>
      </c>
      <c r="AV59" s="60" t="s">
        <v>2045</v>
      </c>
      <c r="AW59" s="63" t="s">
        <v>276</v>
      </c>
      <c r="AX59" s="60" t="s">
        <v>2046</v>
      </c>
      <c r="AY59" s="60" t="s">
        <v>2047</v>
      </c>
      <c r="AZ59" s="60" t="b">
        <v>0</v>
      </c>
      <c r="BA59" s="60" t="s">
        <v>273</v>
      </c>
      <c r="BB59" s="60" t="b">
        <v>0</v>
      </c>
      <c r="BC59" s="60"/>
      <c r="BD59" s="60"/>
    </row>
    <row r="60" spans="1:56" ht="17.25" customHeight="1" x14ac:dyDescent="0.25">
      <c r="A60" s="55">
        <f t="shared" si="0"/>
        <v>0</v>
      </c>
      <c r="B60" s="64" t="str">
        <f>IFERROR(TEXT(Table_ocorrencias[[#This Row],[caso_n]],"0000")&amp;Table_ocorrencias[[#This Row],[ponto]]&amp;"/"&amp;YEAR(Table_ocorrencias[[#This Row],[DATA PLANTÃO]]),"")</f>
        <v>0715.9/2020</v>
      </c>
      <c r="C60" s="64" t="str">
        <f>IFERROR(IF(Table_ocorrencias[[#This Row],[GDL]] = "","", Table_ocorrencias[[#This Row],[GDL]]&amp;"/"&amp;YEAR(Table_ocorrencias[[#This Row],[data_plantao]])),"")</f>
        <v>22413/2020</v>
      </c>
      <c r="D60" s="64" t="str">
        <f>IF(Table_ocorrencias[[#This Row],[fotos_gdl]] = TRUE,"ENVIADAS","PENDENTE")</f>
        <v>PENDENTE</v>
      </c>
      <c r="E60" s="65">
        <f>IFERROR(Table_ocorrencias[[#This Row],[data_plantao]],"")</f>
        <v>44051</v>
      </c>
      <c r="F60" s="64" t="str">
        <f>IFERROR(Table_ocorrencias[[#This Row],[CIODS3]],"")</f>
        <v>D683943</v>
      </c>
      <c r="G60" s="64" t="str">
        <f>IFERROR(Table_ocorrencias[[#This Row],[natureza4]],"")</f>
        <v>Homicídio</v>
      </c>
      <c r="H60" s="64" t="str">
        <f>IFERROR(Table_ocorrencias[[#This Row],[tipo_local]],"")</f>
        <v>Externo</v>
      </c>
      <c r="I60" s="64" t="str">
        <f>IFERROR(IF(Table_ocorrencias[[#This Row],[instrumento10]] = 0,"",Table_ocorrencias[[#This Row],[instrumento10]]),"")</f>
        <v>PÉRFURO-CONTUNDENTE</v>
      </c>
      <c r="J60" s="64" t="str">
        <f>IFERROR(VLOOKUP(Table_ocorrencias[[#This Row],[matricula_perito]],Table_peritos[],2,FALSE),"")</f>
        <v>FERNANDO HENRIQUE LEAL BENEVIDES</v>
      </c>
      <c r="K60" s="64" t="str">
        <f>IFERROR(VLOOKUP(Table_ocorrencias[[#This Row],[matricula_auxiliar]],Table_auxiliares[],2,FALSE),"")</f>
        <v>BRENO HENRIQUE DANTAS DOS SANTOS</v>
      </c>
      <c r="L60" s="64" t="str">
        <f>IFERROR(VLOOKUP(Table_ocorrencias[[#This Row],[matricula_delegado]],Table_delegados[],2,FALSE),"")</f>
        <v>ROBERTO DE LIMA FERREIRA</v>
      </c>
      <c r="M60" s="64" t="str">
        <f>IFERROR(Table_ocorrencias[[#This Row],[viatura5]],"")</f>
        <v>UP004</v>
      </c>
      <c r="N60" s="64" t="str">
        <f>IFERROR(IF(Table_ocorrencias[[#This Row],[DPH2]] ="","",Table_ocorrencias[[#This Row],[DPH2]]&amp;"º DPH"),"")</f>
        <v>5º DPH</v>
      </c>
      <c r="O60" s="64" t="str">
        <f>UPPER(IFERROR(VLOOKUP(Table_ocorrencias[[#This Row],[municipio]],Table_municipios[],2,FALSE),""))</f>
        <v>RECIFE</v>
      </c>
      <c r="P60" s="64" t="str">
        <f>UPPER(IFERROR(Table_ocorrencias[[#This Row],[bairro8]],""))</f>
        <v>VASCO DA GAMA</v>
      </c>
      <c r="Q60" s="64" t="str">
        <f>IFERROR(IF(Table_ocorrencias[[#This Row],[rua9]] ="","",Table_ocorrencias[[#This Row],[rua9]]),"")</f>
        <v>VASCO DA GAMA</v>
      </c>
      <c r="R60" s="64" t="str">
        <f>IFERROR(IF(Table_ocorrencias[[#This Row],[latitude6]] ="","",Table_ocorrencias[[#This Row],[latitude6]]),"")</f>
        <v/>
      </c>
      <c r="S60" s="64" t="str">
        <f>IFERROR(IF(Table_ocorrencias[[#This Row],[longitude7]] ="","",Table_ocorrencias[[#This Row],[longitude7]]),"")</f>
        <v/>
      </c>
      <c r="T6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DANILO ROBERTO DOS SANTOS (NIC 111693)</v>
      </c>
      <c r="U6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" s="64" t="str">
        <f>UPPER(IFERROR(Table_ocorrencias[[#This Row],[descricao]],""))</f>
        <v>PAF-MASCULINO</v>
      </c>
      <c r="W60" s="66">
        <f>IFERROR(IF(Table_ocorrencias[[#This Row],[data_ciencia]]="","",Table_ocorrencias[[#This Row],[data_ciencia]]),"")</f>
        <v>0.61111111111111116</v>
      </c>
      <c r="X60" s="66">
        <f>IFERROR(IF(Table_ocorrencias[[#This Row],[data_saida]]="","",Table_ocorrencias[[#This Row],[data_saida]]),"")</f>
        <v>0.61944444444444446</v>
      </c>
      <c r="Y60" s="66">
        <f>IFERROR(IF(Table_ocorrencias[[#This Row],[data_chegada]]="","",Table_ocorrencias[[#This Row],[data_chegada]]),"")</f>
        <v>0.62916666666666665</v>
      </c>
      <c r="Z60" s="66">
        <f>IFERROR(IF(Table_ocorrencias[[#This Row],[data_conclusao]]="","",Table_ocorrencias[[#This Row],[data_conclusao]]),"")</f>
        <v>0.68402777777777779</v>
      </c>
      <c r="AA60" s="67">
        <v>1551</v>
      </c>
      <c r="AB60" s="67">
        <v>715</v>
      </c>
      <c r="AC60" s="67">
        <v>5</v>
      </c>
      <c r="AD60" s="67">
        <v>2962063</v>
      </c>
      <c r="AE60" s="67">
        <v>3867820</v>
      </c>
      <c r="AF60" s="67">
        <v>3864723</v>
      </c>
      <c r="AG60" s="67">
        <v>22413</v>
      </c>
      <c r="AH60" s="65">
        <v>44051</v>
      </c>
      <c r="AI60" s="67" t="s">
        <v>2053</v>
      </c>
      <c r="AJ60" s="67" t="s">
        <v>167</v>
      </c>
      <c r="AK60" s="67" t="s">
        <v>168</v>
      </c>
      <c r="AL60" s="67" t="s">
        <v>255</v>
      </c>
      <c r="AM60" s="68">
        <v>0.61111111111111116</v>
      </c>
      <c r="AN60" s="69">
        <v>0.61944444444444446</v>
      </c>
      <c r="AO60" s="69">
        <v>0.62916666666666665</v>
      </c>
      <c r="AP60" s="69">
        <v>0.68402777777777779</v>
      </c>
      <c r="AQ60" s="67"/>
      <c r="AR60" s="67"/>
      <c r="AS60" s="67">
        <v>14</v>
      </c>
      <c r="AT60" s="67" t="s">
        <v>2054</v>
      </c>
      <c r="AU60" s="67" t="s">
        <v>2054</v>
      </c>
      <c r="AV60" s="67" t="s">
        <v>2055</v>
      </c>
      <c r="AW60" s="70" t="s">
        <v>276</v>
      </c>
      <c r="AX60" s="67" t="s">
        <v>2056</v>
      </c>
      <c r="AY60" s="67" t="s">
        <v>2057</v>
      </c>
      <c r="AZ60" s="67" t="b">
        <v>0</v>
      </c>
      <c r="BA60" s="67" t="s">
        <v>273</v>
      </c>
      <c r="BB60" s="67" t="b">
        <v>0</v>
      </c>
      <c r="BC60" s="67"/>
      <c r="BD60" s="67"/>
    </row>
    <row r="61" spans="1:56" ht="17.25" customHeight="1" x14ac:dyDescent="0.25">
      <c r="A61" s="55">
        <f t="shared" si="0"/>
        <v>0</v>
      </c>
      <c r="B61" s="64" t="str">
        <f>IFERROR(TEXT(Table_ocorrencias[[#This Row],[caso_n]],"0000")&amp;Table_ocorrencias[[#This Row],[ponto]]&amp;"/"&amp;YEAR(Table_ocorrencias[[#This Row],[DATA PLANTÃO]]),"")</f>
        <v>0723.9/2020</v>
      </c>
      <c r="C61" s="64" t="str">
        <f>IFERROR(IF(Table_ocorrencias[[#This Row],[GDL]] = "","", Table_ocorrencias[[#This Row],[GDL]]&amp;"/"&amp;YEAR(Table_ocorrencias[[#This Row],[data_plantao]])),"")</f>
        <v>23012/2020</v>
      </c>
      <c r="D61" s="64" t="str">
        <f>IF(Table_ocorrencias[[#This Row],[fotos_gdl]] = TRUE,"ENVIADAS","PENDENTE")</f>
        <v>PENDENTE</v>
      </c>
      <c r="E61" s="65">
        <f>IFERROR(Table_ocorrencias[[#This Row],[data_plantao]],"")</f>
        <v>44056</v>
      </c>
      <c r="F61" s="64" t="str">
        <f>IFERROR(Table_ocorrencias[[#This Row],[CIODS3]],"")</f>
        <v>D684390</v>
      </c>
      <c r="G61" s="64" t="str">
        <f>IFERROR(Table_ocorrencias[[#This Row],[natureza4]],"")</f>
        <v>Homicídio</v>
      </c>
      <c r="H61" s="64" t="str">
        <f>IFERROR(Table_ocorrencias[[#This Row],[tipo_local]],"")</f>
        <v>Externo</v>
      </c>
      <c r="I61" s="64" t="str">
        <f>IFERROR(IF(Table_ocorrencias[[#This Row],[instrumento10]] = 0,"",Table_ocorrencias[[#This Row],[instrumento10]]),"")</f>
        <v>PÉRFURO-CONTUNDENTE</v>
      </c>
      <c r="J61" s="80" t="str">
        <f>IFERROR(VLOOKUP(Table_ocorrencias[[#This Row],[matricula_perito]],Table_peritos[],2,FALSE),"")</f>
        <v>RODION MALINOVSKY DE OLIVEIRA GOMES</v>
      </c>
      <c r="K61" s="64" t="str">
        <f>IFERROR(VLOOKUP(Table_ocorrencias[[#This Row],[matricula_auxiliar]],Table_auxiliares[],2,FALSE),"")</f>
        <v>ERICSON BERNARDO DA SILVA</v>
      </c>
      <c r="L61" s="64" t="str">
        <f>IFERROR(VLOOKUP(Table_ocorrencias[[#This Row],[matricula_delegado]],Table_delegados[],2,FALSE),"")</f>
        <v>FABIO LACERDA MACHADO</v>
      </c>
      <c r="M61" s="64" t="str">
        <f>IFERROR(Table_ocorrencias[[#This Row],[viatura5]],"")</f>
        <v>UP004</v>
      </c>
      <c r="N61" s="64" t="str">
        <f>IFERROR(IF(Table_ocorrencias[[#This Row],[DPH2]] ="","",Table_ocorrencias[[#This Row],[DPH2]]&amp;"º DPH"),"")</f>
        <v>3º DPH</v>
      </c>
      <c r="O61" s="64" t="str">
        <f>UPPER(IFERROR(VLOOKUP(Table_ocorrencias[[#This Row],[municipio]],Table_municipios[],2,FALSE),""))</f>
        <v>RECIFE</v>
      </c>
      <c r="P61" s="80" t="str">
        <f>UPPER(IFERROR(Table_ocorrencias[[#This Row],[bairro8]],""))</f>
        <v>IBURA</v>
      </c>
      <c r="Q61" s="64" t="str">
        <f>IFERROR(IF(Table_ocorrencias[[#This Row],[rua9]] ="","",Table_ocorrencias[[#This Row],[rua9]]),"")</f>
        <v>TRAVESA DESEMBARDOR PEDRO RIBEIRO MALTA</v>
      </c>
      <c r="R61" s="64" t="str">
        <f>IFERROR(IF(Table_ocorrencias[[#This Row],[latitude6]] ="","",Table_ocorrencias[[#This Row],[latitude6]]),"")</f>
        <v/>
      </c>
      <c r="S61" s="64" t="str">
        <f>IFERROR(IF(Table_ocorrencias[[#This Row],[longitude7]] ="","",Table_ocorrencias[[#This Row],[longitude7]]),"")</f>
        <v/>
      </c>
      <c r="T6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FERNANDO OLIVEIRA DA SILVA (NIC 111955)</v>
      </c>
      <c r="U6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" s="80" t="str">
        <f>UPPER(IFERROR(Table_ocorrencias[[#This Row],[descricao]],""))</f>
        <v/>
      </c>
      <c r="W61" s="66">
        <f>IFERROR(IF(Table_ocorrencias[[#This Row],[data_ciencia]]="","",Table_ocorrencias[[#This Row],[data_ciencia]]),"")</f>
        <v>3.4722222222222224E-2</v>
      </c>
      <c r="X61" s="66">
        <f>IFERROR(IF(Table_ocorrencias[[#This Row],[data_saida]]="","",Table_ocorrencias[[#This Row],[data_saida]]),"")</f>
        <v>3.8194444444444448E-2</v>
      </c>
      <c r="Y61" s="66">
        <f>IFERROR(IF(Table_ocorrencias[[#This Row],[data_chegada]]="","",Table_ocorrencias[[#This Row],[data_chegada]]),"")</f>
        <v>6.25E-2</v>
      </c>
      <c r="Z61" s="66">
        <f>IFERROR(IF(Table_ocorrencias[[#This Row],[data_conclusao]]="","",Table_ocorrencias[[#This Row],[data_conclusao]]),"")</f>
        <v>0.1076388888888889</v>
      </c>
      <c r="AA61" s="67">
        <v>1560</v>
      </c>
      <c r="AB61" s="67">
        <v>723</v>
      </c>
      <c r="AC61" s="67">
        <v>3</v>
      </c>
      <c r="AD61" s="67">
        <v>1917099</v>
      </c>
      <c r="AE61" s="67">
        <v>3874494</v>
      </c>
      <c r="AF61" s="67">
        <v>3864235</v>
      </c>
      <c r="AG61" s="67">
        <v>23012</v>
      </c>
      <c r="AH61" s="65">
        <v>44056</v>
      </c>
      <c r="AI61" s="67" t="s">
        <v>2143</v>
      </c>
      <c r="AJ61" s="67" t="s">
        <v>167</v>
      </c>
      <c r="AK61" s="67" t="s">
        <v>168</v>
      </c>
      <c r="AL61" s="67" t="s">
        <v>255</v>
      </c>
      <c r="AM61" s="68">
        <v>3.4722222222222224E-2</v>
      </c>
      <c r="AN61" s="69">
        <v>3.8194444444444448E-2</v>
      </c>
      <c r="AO61" s="69">
        <v>6.25E-2</v>
      </c>
      <c r="AP61" s="69">
        <v>0.1076388888888889</v>
      </c>
      <c r="AQ61" s="67"/>
      <c r="AR61" s="67"/>
      <c r="AS61" s="67">
        <v>14</v>
      </c>
      <c r="AT61" s="67" t="s">
        <v>1483</v>
      </c>
      <c r="AU61" s="67" t="s">
        <v>2144</v>
      </c>
      <c r="AV61" s="67" t="s">
        <v>283</v>
      </c>
      <c r="AW61" s="70" t="s">
        <v>276</v>
      </c>
      <c r="AX61" s="67" t="s">
        <v>2145</v>
      </c>
      <c r="AY61" s="67" t="s">
        <v>283</v>
      </c>
      <c r="AZ61" s="67" t="b">
        <v>0</v>
      </c>
      <c r="BA61" s="67" t="s">
        <v>273</v>
      </c>
      <c r="BB61" s="67" t="b">
        <v>0</v>
      </c>
      <c r="BC61" s="67"/>
      <c r="BD61" s="67"/>
    </row>
    <row r="62" spans="1:56" ht="17.25" customHeight="1" x14ac:dyDescent="0.25">
      <c r="A62" s="54">
        <f t="shared" si="0"/>
        <v>0</v>
      </c>
      <c r="B62" s="57" t="str">
        <f>IFERROR(TEXT(Table_ocorrencias[[#This Row],[caso_n]],"0000")&amp;Table_ocorrencias[[#This Row],[ponto]]&amp;"/"&amp;YEAR(Table_ocorrencias[[#This Row],[DATA PLANTÃO]]),"")</f>
        <v>0724.9/2020</v>
      </c>
      <c r="C62" s="57" t="str">
        <f>IFERROR(IF(Table_ocorrencias[[#This Row],[GDL]] = "","", Table_ocorrencias[[#This Row],[GDL]]&amp;"/"&amp;YEAR(Table_ocorrencias[[#This Row],[data_plantao]])),"")</f>
        <v>23132/2020</v>
      </c>
      <c r="D62" s="57" t="str">
        <f>IF(Table_ocorrencias[[#This Row],[fotos_gdl]] = TRUE,"ENVIADAS","PENDENTE")</f>
        <v>ENVIADAS</v>
      </c>
      <c r="E62" s="58">
        <f>IFERROR(Table_ocorrencias[[#This Row],[data_plantao]],"")</f>
        <v>44056</v>
      </c>
      <c r="F62" s="57" t="str">
        <f>IFERROR(Table_ocorrencias[[#This Row],[CIODS3]],"")</f>
        <v>D684458</v>
      </c>
      <c r="G62" s="57" t="str">
        <f>IFERROR(Table_ocorrencias[[#This Row],[natureza4]],"")</f>
        <v>Homicídio</v>
      </c>
      <c r="H62" s="57" t="str">
        <f>IFERROR(Table_ocorrencias[[#This Row],[tipo_local]],"")</f>
        <v>Externo</v>
      </c>
      <c r="I62" s="57" t="str">
        <f>IFERROR(IF(Table_ocorrencias[[#This Row],[instrumento10]] = 0,"",Table_ocorrencias[[#This Row],[instrumento10]]),"")</f>
        <v>PÉRFURO-CONTUNDENTE</v>
      </c>
      <c r="J62" s="79" t="str">
        <f>IFERROR(VLOOKUP(Table_ocorrencias[[#This Row],[matricula_perito]],Table_peritos[],2,FALSE),"")</f>
        <v>CAMILLA ALMEIDA BRAYNER</v>
      </c>
      <c r="K62" s="57" t="str">
        <f>IFERROR(VLOOKUP(Table_ocorrencias[[#This Row],[matricula_auxiliar]],Table_auxiliares[],2,FALSE),"")</f>
        <v>ALMIR CARLOS DE SOUZA</v>
      </c>
      <c r="L62" s="57" t="str">
        <f>IFERROR(VLOOKUP(Table_ocorrencias[[#This Row],[matricula_delegado]],Table_delegados[],2,FALSE),"")</f>
        <v>FRANCISCA ERICA DA SILVA BEZERRA</v>
      </c>
      <c r="M62" s="57" t="str">
        <f>IFERROR(Table_ocorrencias[[#This Row],[viatura5]],"")</f>
        <v>UP004</v>
      </c>
      <c r="N62" s="57" t="str">
        <f>IFERROR(IF(Table_ocorrencias[[#This Row],[DPH2]] ="","",Table_ocorrencias[[#This Row],[DPH2]]&amp;"º DPH"),"")</f>
        <v>9º DPH</v>
      </c>
      <c r="O62" s="57" t="str">
        <f>UPPER(IFERROR(VLOOKUP(Table_ocorrencias[[#This Row],[municipio]],Table_municipios[],2,FALSE),""))</f>
        <v>OLINDA</v>
      </c>
      <c r="P62" s="79" t="str">
        <f>UPPER(IFERROR(Table_ocorrencias[[#This Row],[bairro8]],""))</f>
        <v>CD TABAJÁ</v>
      </c>
      <c r="Q62" s="57" t="str">
        <f>IFERROR(IF(Table_ocorrencias[[#This Row],[rua9]] ="","",Table_ocorrencias[[#This Row],[rua9]]),"")</f>
        <v>RUA DINAMARCA</v>
      </c>
      <c r="R62" s="57" t="str">
        <f>IFERROR(IF(Table_ocorrencias[[#This Row],[latitude6]] ="","",Table_ocorrencias[[#This Row],[latitude6]]),"")</f>
        <v/>
      </c>
      <c r="S62" s="57" t="str">
        <f>IFERROR(IF(Table_ocorrencias[[#This Row],[longitude7]] ="","",Table_ocorrencias[[#This Row],[longitude7]]),"")</f>
        <v/>
      </c>
      <c r="T6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CLAUDINO DA SILVA (NIC 111956)</v>
      </c>
      <c r="U6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" s="79" t="str">
        <f>UPPER(IFERROR(Table_ocorrencias[[#This Row],[descricao]],""))</f>
        <v>PM 996435986</v>
      </c>
      <c r="W62" s="59">
        <f>IFERROR(IF(Table_ocorrencias[[#This Row],[data_ciencia]]="","",Table_ocorrencias[[#This Row],[data_ciencia]]),"")</f>
        <v>0.81597222222222221</v>
      </c>
      <c r="X62" s="59">
        <f>IFERROR(IF(Table_ocorrencias[[#This Row],[data_saida]]="","",Table_ocorrencias[[#This Row],[data_saida]]),"")</f>
        <v>0.83333333333333337</v>
      </c>
      <c r="Y62" s="59">
        <f>IFERROR(IF(Table_ocorrencias[[#This Row],[data_chegada]]="","",Table_ocorrencias[[#This Row],[data_chegada]]),"")</f>
        <v>0.85624999999999996</v>
      </c>
      <c r="Z62" s="59">
        <f>IFERROR(IF(Table_ocorrencias[[#This Row],[data_conclusao]]="","",Table_ocorrencias[[#This Row],[data_conclusao]]),"")</f>
        <v>0.88541666666666663</v>
      </c>
      <c r="AA62" s="60">
        <v>1561</v>
      </c>
      <c r="AB62" s="60">
        <v>724</v>
      </c>
      <c r="AC62" s="60">
        <v>9</v>
      </c>
      <c r="AD62" s="60">
        <v>3867129</v>
      </c>
      <c r="AE62" s="60">
        <v>1586920</v>
      </c>
      <c r="AF62" s="60">
        <v>2724782</v>
      </c>
      <c r="AG62" s="60">
        <v>23132</v>
      </c>
      <c r="AH62" s="58">
        <v>44056</v>
      </c>
      <c r="AI62" s="60" t="s">
        <v>2149</v>
      </c>
      <c r="AJ62" s="60" t="s">
        <v>167</v>
      </c>
      <c r="AK62" s="60" t="s">
        <v>168</v>
      </c>
      <c r="AL62" s="60" t="s">
        <v>255</v>
      </c>
      <c r="AM62" s="61">
        <v>0.81597222222222221</v>
      </c>
      <c r="AN62" s="62">
        <v>0.83333333333333337</v>
      </c>
      <c r="AO62" s="62">
        <v>0.85624999999999996</v>
      </c>
      <c r="AP62" s="62">
        <v>0.88541666666666663</v>
      </c>
      <c r="AQ62" s="60"/>
      <c r="AR62" s="60"/>
      <c r="AS62" s="60">
        <v>12</v>
      </c>
      <c r="AT62" s="60" t="s">
        <v>2150</v>
      </c>
      <c r="AU62" s="60" t="s">
        <v>2151</v>
      </c>
      <c r="AV62" s="60" t="s">
        <v>2152</v>
      </c>
      <c r="AW62" s="63" t="s">
        <v>276</v>
      </c>
      <c r="AX62" s="60" t="s">
        <v>2153</v>
      </c>
      <c r="AY62" s="60" t="s">
        <v>2154</v>
      </c>
      <c r="AZ62" s="60" t="b">
        <v>1</v>
      </c>
      <c r="BA62" s="60" t="s">
        <v>273</v>
      </c>
      <c r="BB62" s="60" t="b">
        <v>0</v>
      </c>
      <c r="BC62" s="60"/>
      <c r="BD62" s="60"/>
    </row>
    <row r="63" spans="1:56" ht="17.25" customHeight="1" x14ac:dyDescent="0.25">
      <c r="A63" s="54">
        <f t="shared" si="0"/>
        <v>0</v>
      </c>
      <c r="B63" s="57" t="str">
        <f>IFERROR(TEXT(Table_ocorrencias[[#This Row],[caso_n]],"0000")&amp;Table_ocorrencias[[#This Row],[ponto]]&amp;"/"&amp;YEAR(Table_ocorrencias[[#This Row],[DATA PLANTÃO]]),"")</f>
        <v>0726.9/2020</v>
      </c>
      <c r="C63" s="57" t="str">
        <f>IFERROR(IF(Table_ocorrencias[[#This Row],[GDL]] = "","", Table_ocorrencias[[#This Row],[GDL]]&amp;"/"&amp;YEAR(Table_ocorrencias[[#This Row],[data_plantao]])),"")</f>
        <v>23292/2020</v>
      </c>
      <c r="D63" s="57" t="str">
        <f>IF(Table_ocorrencias[[#This Row],[fotos_gdl]] = TRUE,"ENVIADAS","PENDENTE")</f>
        <v>PENDENTE</v>
      </c>
      <c r="E63" s="58">
        <f>IFERROR(Table_ocorrencias[[#This Row],[data_plantao]],"")</f>
        <v>44057</v>
      </c>
      <c r="F63" s="57" t="str">
        <f>IFERROR(Table_ocorrencias[[#This Row],[CIODS3]],"")</f>
        <v>D684528</v>
      </c>
      <c r="G63" s="57" t="str">
        <f>IFERROR(Table_ocorrencias[[#This Row],[natureza4]],"")</f>
        <v>Homicídio</v>
      </c>
      <c r="H63" s="57" t="str">
        <f>IFERROR(Table_ocorrencias[[#This Row],[tipo_local]],"")</f>
        <v>Externo</v>
      </c>
      <c r="I63" s="57" t="str">
        <f>IFERROR(IF(Table_ocorrencias[[#This Row],[instrumento10]] = 0,"",Table_ocorrencias[[#This Row],[instrumento10]]),"")</f>
        <v>PÉRFURO-CONTUNDENTE</v>
      </c>
      <c r="J63" s="79" t="str">
        <f>IFERROR(VLOOKUP(Table_ocorrencias[[#This Row],[matricula_perito]],Table_peritos[],2,FALSE),"")</f>
        <v>RANON BARROS BEZERRA</v>
      </c>
      <c r="K63" s="57" t="str">
        <f>IFERROR(VLOOKUP(Table_ocorrencias[[#This Row],[matricula_auxiliar]],Table_auxiliares[],2,FALSE),"")</f>
        <v>THIAGO ANDRÉ</v>
      </c>
      <c r="L63" s="57" t="str">
        <f>IFERROR(VLOOKUP(Table_ocorrencias[[#This Row],[matricula_delegado]],Table_delegados[],2,FALSE),"")</f>
        <v>FABIO LACERDA MACHADO</v>
      </c>
      <c r="M63" s="57" t="str">
        <f>IFERROR(Table_ocorrencias[[#This Row],[viatura5]],"")</f>
        <v>UP003</v>
      </c>
      <c r="N63" s="57" t="str">
        <f>IFERROR(IF(Table_ocorrencias[[#This Row],[DPH2]] ="","",Table_ocorrencias[[#This Row],[DPH2]]&amp;"º DPH"),"")</f>
        <v>14º DPH</v>
      </c>
      <c r="O63" s="57" t="str">
        <f>UPPER(IFERROR(VLOOKUP(Table_ocorrencias[[#This Row],[municipio]],Table_municipios[],2,FALSE),""))</f>
        <v>CABO DE SANTO AGOSTINHO</v>
      </c>
      <c r="P63" s="79" t="str">
        <f>UPPER(IFERROR(Table_ocorrencias[[#This Row],[bairro8]],""))</f>
        <v>MALAQUIAS</v>
      </c>
      <c r="Q63" s="57" t="str">
        <f>IFERROR(IF(Table_ocorrencias[[#This Row],[rua9]] ="","",Table_ocorrencias[[#This Row],[rua9]]),"")</f>
        <v>RUA QUATRO</v>
      </c>
      <c r="R63" s="57" t="str">
        <f>IFERROR(IF(Table_ocorrencias[[#This Row],[latitude6]] ="","",Table_ocorrencias[[#This Row],[latitude6]]),"")</f>
        <v/>
      </c>
      <c r="S63" s="57" t="str">
        <f>IFERROR(IF(Table_ocorrencias[[#This Row],[longitude7]] ="","",Table_ocorrencias[[#This Row],[longitude7]]),"")</f>
        <v/>
      </c>
      <c r="T6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AUGUSTO CESAR CANDIDO DE SANTANA (NIC 111951)</v>
      </c>
      <c r="U6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" s="79" t="str">
        <f>UPPER(IFERROR(Table_ocorrencias[[#This Row],[descricao]],""))</f>
        <v>987877747</v>
      </c>
      <c r="W63" s="59">
        <f>IFERROR(IF(Table_ocorrencias[[#This Row],[data_ciencia]]="","",Table_ocorrencias[[#This Row],[data_ciencia]]),"")</f>
        <v>0.56736111111111109</v>
      </c>
      <c r="X63" s="59">
        <f>IFERROR(IF(Table_ocorrencias[[#This Row],[data_saida]]="","",Table_ocorrencias[[#This Row],[data_saida]]),"")</f>
        <v>0.58333333333333337</v>
      </c>
      <c r="Y63" s="59">
        <f>IFERROR(IF(Table_ocorrencias[[#This Row],[data_chegada]]="","",Table_ocorrencias[[#This Row],[data_chegada]]),"")</f>
        <v>0.61111111111111116</v>
      </c>
      <c r="Z63" s="59">
        <f>IFERROR(IF(Table_ocorrencias[[#This Row],[data_conclusao]]="","",Table_ocorrencias[[#This Row],[data_conclusao]]),"")</f>
        <v>0.64583333333333337</v>
      </c>
      <c r="AA63" s="60">
        <v>1564</v>
      </c>
      <c r="AB63" s="60">
        <v>726</v>
      </c>
      <c r="AC63" s="60">
        <v>14</v>
      </c>
      <c r="AD63" s="60">
        <v>3866670</v>
      </c>
      <c r="AE63" s="60">
        <v>3870464</v>
      </c>
      <c r="AF63" s="60">
        <v>3864235</v>
      </c>
      <c r="AG63" s="60">
        <v>23292</v>
      </c>
      <c r="AH63" s="58">
        <v>44057</v>
      </c>
      <c r="AI63" s="60" t="s">
        <v>2165</v>
      </c>
      <c r="AJ63" s="60" t="s">
        <v>167</v>
      </c>
      <c r="AK63" s="60" t="s">
        <v>168</v>
      </c>
      <c r="AL63" s="60" t="s">
        <v>560</v>
      </c>
      <c r="AM63" s="61">
        <v>0.56736111111111109</v>
      </c>
      <c r="AN63" s="62">
        <v>0.58333333333333337</v>
      </c>
      <c r="AO63" s="62">
        <v>0.61111111111111116</v>
      </c>
      <c r="AP63" s="62">
        <v>0.64583333333333337</v>
      </c>
      <c r="AQ63" s="60"/>
      <c r="AR63" s="60"/>
      <c r="AS63" s="60">
        <v>3</v>
      </c>
      <c r="AT63" s="60" t="s">
        <v>1419</v>
      </c>
      <c r="AU63" s="60" t="s">
        <v>519</v>
      </c>
      <c r="AV63" s="60" t="s">
        <v>2166</v>
      </c>
      <c r="AW63" s="63" t="s">
        <v>276</v>
      </c>
      <c r="AX63" s="60" t="s">
        <v>2163</v>
      </c>
      <c r="AY63" s="60" t="s">
        <v>2167</v>
      </c>
      <c r="AZ63" s="60" t="b">
        <v>0</v>
      </c>
      <c r="BA63" s="60" t="s">
        <v>273</v>
      </c>
      <c r="BB63" s="60" t="b">
        <v>0</v>
      </c>
      <c r="BC63" s="60"/>
      <c r="BD63" s="60"/>
    </row>
    <row r="64" spans="1:56" ht="17.25" customHeight="1" x14ac:dyDescent="0.25">
      <c r="A64" s="55">
        <f t="shared" si="0"/>
        <v>0</v>
      </c>
      <c r="B64" s="64" t="str">
        <f>IFERROR(TEXT(Table_ocorrencias[[#This Row],[caso_n]],"0000")&amp;Table_ocorrencias[[#This Row],[ponto]]&amp;"/"&amp;YEAR(Table_ocorrencias[[#This Row],[DATA PLANTÃO]]),"")</f>
        <v>0727.9/2020</v>
      </c>
      <c r="C64" s="64" t="str">
        <f>IFERROR(IF(Table_ocorrencias[[#This Row],[GDL]] = "","", Table_ocorrencias[[#This Row],[GDL]]&amp;"/"&amp;YEAR(Table_ocorrencias[[#This Row],[data_plantao]])),"")</f>
        <v>23363/2020</v>
      </c>
      <c r="D64" s="64" t="str">
        <f>IF(Table_ocorrencias[[#This Row],[fotos_gdl]] = TRUE,"ENVIADAS","PENDENTE")</f>
        <v>ENVIADAS</v>
      </c>
      <c r="E64" s="65">
        <f>IFERROR(Table_ocorrencias[[#This Row],[data_plantao]],"")</f>
        <v>44058</v>
      </c>
      <c r="F64" s="64" t="str">
        <f>IFERROR(Table_ocorrencias[[#This Row],[CIODS3]],"")</f>
        <v>D684645</v>
      </c>
      <c r="G64" s="64" t="str">
        <f>IFERROR(Table_ocorrencias[[#This Row],[natureza4]],"")</f>
        <v>Homicídio</v>
      </c>
      <c r="H64" s="64" t="str">
        <f>IFERROR(Table_ocorrencias[[#This Row],[tipo_local]],"")</f>
        <v>Externo</v>
      </c>
      <c r="I64" s="64" t="str">
        <f>IFERROR(IF(Table_ocorrencias[[#This Row],[instrumento10]] = 0,"",Table_ocorrencias[[#This Row],[instrumento10]]),"")</f>
        <v>PÉRFURO-CONTUNDENTE</v>
      </c>
      <c r="J64" s="80" t="str">
        <f>IFERROR(VLOOKUP(Table_ocorrencias[[#This Row],[matricula_perito]],Table_peritos[],2,FALSE),"")</f>
        <v>RODION MALINOVSKY DE OLIVEIRA GOMES</v>
      </c>
      <c r="K64" s="64" t="str">
        <f>IFERROR(VLOOKUP(Table_ocorrencias[[#This Row],[matricula_auxiliar]],Table_auxiliares[],2,FALSE),"")</f>
        <v>ALMIR CARLOS DE SOUZA</v>
      </c>
      <c r="L64" s="64" t="str">
        <f>IFERROR(VLOOKUP(Table_ocorrencias[[#This Row],[matricula_delegado]],Table_delegados[],2,FALSE),"")</f>
        <v>ALAUMO LIMA</v>
      </c>
      <c r="M64" s="64" t="str">
        <f>IFERROR(Table_ocorrencias[[#This Row],[viatura5]],"")</f>
        <v>UP004</v>
      </c>
      <c r="N64" s="64" t="str">
        <f>IFERROR(IF(Table_ocorrencias[[#This Row],[DPH2]] ="","",Table_ocorrencias[[#This Row],[DPH2]]&amp;"º DPH"),"")</f>
        <v>9º DPH</v>
      </c>
      <c r="O64" s="64" t="str">
        <f>UPPER(IFERROR(VLOOKUP(Table_ocorrencias[[#This Row],[municipio]],Table_municipios[],2,FALSE),""))</f>
        <v>OLINDA</v>
      </c>
      <c r="P64" s="80" t="str">
        <f>UPPER(IFERROR(Table_ocorrencias[[#This Row],[bairro8]],""))</f>
        <v>BAIRRO NOVO</v>
      </c>
      <c r="Q64" s="64" t="str">
        <f>IFERROR(IF(Table_ocorrencias[[#This Row],[rua9]] ="","",Table_ocorrencias[[#This Row],[rua9]]),"")</f>
        <v>RUA MARCOS FREIRE</v>
      </c>
      <c r="R64" s="64" t="str">
        <f>IFERROR(IF(Table_ocorrencias[[#This Row],[latitude6]] ="","",Table_ocorrencias[[#This Row],[latitude6]]),"")</f>
        <v/>
      </c>
      <c r="S64" s="64" t="str">
        <f>IFERROR(IF(Table_ocorrencias[[#This Row],[longitude7]] ="","",Table_ocorrencias[[#This Row],[longitude7]]),"")</f>
        <v/>
      </c>
      <c r="T6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CLAUDIO FERREIRA DA SILVA (NIC 111957)</v>
      </c>
      <c r="U6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" s="80" t="str">
        <f>UPPER(IFERROR(Table_ocorrencias[[#This Row],[descricao]],""))</f>
        <v>PAF - MASC. - EXTERNO</v>
      </c>
      <c r="W64" s="66">
        <f>IFERROR(IF(Table_ocorrencias[[#This Row],[data_ciencia]]="","",Table_ocorrencias[[#This Row],[data_ciencia]]),"")</f>
        <v>0.79166666666666663</v>
      </c>
      <c r="X64" s="66" t="str">
        <f>IFERROR(IF(Table_ocorrencias[[#This Row],[data_saida]]="","",Table_ocorrencias[[#This Row],[data_saida]]),"")</f>
        <v/>
      </c>
      <c r="Y64" s="66" t="str">
        <f>IFERROR(IF(Table_ocorrencias[[#This Row],[data_chegada]]="","",Table_ocorrencias[[#This Row],[data_chegada]]),"")</f>
        <v/>
      </c>
      <c r="Z64" s="66" t="str">
        <f>IFERROR(IF(Table_ocorrencias[[#This Row],[data_conclusao]]="","",Table_ocorrencias[[#This Row],[data_conclusao]]),"")</f>
        <v/>
      </c>
      <c r="AA64" s="67">
        <v>1565</v>
      </c>
      <c r="AB64" s="67">
        <v>727</v>
      </c>
      <c r="AC64" s="67">
        <v>9</v>
      </c>
      <c r="AD64" s="67">
        <v>1917099</v>
      </c>
      <c r="AE64" s="67">
        <v>1586920</v>
      </c>
      <c r="AF64" s="67">
        <v>3910180</v>
      </c>
      <c r="AG64" s="67">
        <v>23363</v>
      </c>
      <c r="AH64" s="65">
        <v>44058</v>
      </c>
      <c r="AI64" s="67" t="s">
        <v>2196</v>
      </c>
      <c r="AJ64" s="67" t="s">
        <v>167</v>
      </c>
      <c r="AK64" s="67" t="s">
        <v>168</v>
      </c>
      <c r="AL64" s="67" t="s">
        <v>255</v>
      </c>
      <c r="AM64" s="68">
        <v>0.79166666666666663</v>
      </c>
      <c r="AN64" s="69"/>
      <c r="AO64" s="69"/>
      <c r="AP64" s="69"/>
      <c r="AQ64" s="67"/>
      <c r="AR64" s="67"/>
      <c r="AS64" s="67">
        <v>12</v>
      </c>
      <c r="AT64" s="67" t="s">
        <v>2197</v>
      </c>
      <c r="AU64" s="67" t="s">
        <v>2198</v>
      </c>
      <c r="AV64" s="67" t="s">
        <v>2199</v>
      </c>
      <c r="AW64" s="70" t="s">
        <v>276</v>
      </c>
      <c r="AX64" s="67" t="s">
        <v>2200</v>
      </c>
      <c r="AY64" s="67" t="s">
        <v>2201</v>
      </c>
      <c r="AZ64" s="67" t="b">
        <v>1</v>
      </c>
      <c r="BA64" s="67" t="s">
        <v>273</v>
      </c>
      <c r="BB64" s="67" t="b">
        <v>0</v>
      </c>
      <c r="BC64" s="67"/>
      <c r="BD64" s="67"/>
    </row>
    <row r="65" spans="1:56" ht="17.25" customHeight="1" x14ac:dyDescent="0.25">
      <c r="A65" s="53">
        <f t="shared" si="0"/>
        <v>1</v>
      </c>
      <c r="B65" s="57" t="str">
        <f>IFERROR(TEXT(Table_ocorrencias[[#This Row],[caso_n]],"0000")&amp;Table_ocorrencias[[#This Row],[ponto]]&amp;"/"&amp;YEAR(Table_ocorrencias[[#This Row],[DATA PLANTÃO]]),"")</f>
        <v>0730.9/2020</v>
      </c>
      <c r="C65" s="57" t="str">
        <f>IFERROR(IF(Table_ocorrencias[[#This Row],[GDL]] = "","", Table_ocorrencias[[#This Row],[GDL]]&amp;"/"&amp;YEAR(Table_ocorrencias[[#This Row],[data_plantao]])),"")</f>
        <v>23364/2020</v>
      </c>
      <c r="D65" s="57" t="str">
        <f>IF(Table_ocorrencias[[#This Row],[fotos_gdl]] = TRUE,"ENVIADAS","PENDENTE")</f>
        <v>ENVIADAS</v>
      </c>
      <c r="E65" s="58">
        <f>IFERROR(Table_ocorrencias[[#This Row],[data_plantao]],"")</f>
        <v>44059</v>
      </c>
      <c r="F65" s="57" t="str">
        <f>IFERROR(Table_ocorrencias[[#This Row],[CIODS3]],"")</f>
        <v>D684711</v>
      </c>
      <c r="G65" s="57" t="str">
        <f>IFERROR(Table_ocorrencias[[#This Row],[natureza4]],"")</f>
        <v>Homicídio</v>
      </c>
      <c r="H65" s="57" t="str">
        <f>IFERROR(Table_ocorrencias[[#This Row],[tipo_local]],"")</f>
        <v>Externo</v>
      </c>
      <c r="I65" s="57" t="str">
        <f>IFERROR(IF(Table_ocorrencias[[#This Row],[instrumento10]] = 0,"",Table_ocorrencias[[#This Row],[instrumento10]]),"")</f>
        <v>PÉRFURO-CONTUNDENTE</v>
      </c>
      <c r="J65" s="79" t="str">
        <f>IFERROR(VLOOKUP(Table_ocorrencias[[#This Row],[matricula_perito]],Table_peritos[],2,FALSE),"")</f>
        <v>RODION MALINOVSKY DE OLIVEIRA GOMES</v>
      </c>
      <c r="K65" s="57" t="str">
        <f>IFERROR(VLOOKUP(Table_ocorrencias[[#This Row],[matricula_auxiliar]],Table_auxiliares[],2,FALSE),"")</f>
        <v>ALMIR CARLOS DE SOUZA</v>
      </c>
      <c r="L65" s="57" t="str">
        <f>IFERROR(VLOOKUP(Table_ocorrencias[[#This Row],[matricula_delegado]],Table_delegados[],2,FALSE),"")</f>
        <v>FABIO LACERDA MACHADO</v>
      </c>
      <c r="M65" s="57" t="str">
        <f>IFERROR(Table_ocorrencias[[#This Row],[viatura5]],"")</f>
        <v/>
      </c>
      <c r="N65" s="57" t="str">
        <f>IFERROR(IF(Table_ocorrencias[[#This Row],[DPH2]] ="","",Table_ocorrencias[[#This Row],[DPH2]]&amp;"º DPH"),"")</f>
        <v>6º DPH</v>
      </c>
      <c r="O65" s="57" t="str">
        <f>UPPER(IFERROR(VLOOKUP(Table_ocorrencias[[#This Row],[municipio]],Table_municipios[],2,FALSE),""))</f>
        <v>IGARASSU</v>
      </c>
      <c r="P65" s="79" t="str">
        <f>UPPER(IFERROR(Table_ocorrencias[[#This Row],[bairro8]],""))</f>
        <v>SARAMANDAIA</v>
      </c>
      <c r="Q65" s="57" t="str">
        <f>IFERROR(IF(Table_ocorrencias[[#This Row],[rua9]] ="","",Table_ocorrencias[[#This Row],[rua9]]),"")</f>
        <v>BR 101 NORTE</v>
      </c>
      <c r="R65" s="57" t="str">
        <f>IFERROR(IF(Table_ocorrencias[[#This Row],[latitude6]] ="","",Table_ocorrencias[[#This Row],[latitude6]]),"")</f>
        <v/>
      </c>
      <c r="S65" s="57" t="str">
        <f>IFERROR(IF(Table_ocorrencias[[#This Row],[longitude7]] ="","",Table_ocorrencias[[#This Row],[longitude7]]),"")</f>
        <v/>
      </c>
      <c r="T6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ITALO MOREIRA SOARES (NIC 111979)</v>
      </c>
      <c r="U6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" s="79" t="str">
        <f>UPPER(IFERROR(Table_ocorrencias[[#This Row],[descricao]],""))</f>
        <v>PAF - EXTERNO -   CB ÉRICA : 983094800</v>
      </c>
      <c r="W65" s="59">
        <f>IFERROR(IF(Table_ocorrencias[[#This Row],[data_ciencia]]="","",Table_ocorrencias[[#This Row],[data_ciencia]]),"")</f>
        <v>0.13541666666666666</v>
      </c>
      <c r="X65" s="59">
        <f>IFERROR(IF(Table_ocorrencias[[#This Row],[data_saida]]="","",Table_ocorrencias[[#This Row],[data_saida]]),"")</f>
        <v>0.1388888888888889</v>
      </c>
      <c r="Y65" s="59">
        <f>IFERROR(IF(Table_ocorrencias[[#This Row],[data_chegada]]="","",Table_ocorrencias[[#This Row],[data_chegada]]),"")</f>
        <v>0.15972222222222221</v>
      </c>
      <c r="Z65" s="59">
        <f>IFERROR(IF(Table_ocorrencias[[#This Row],[data_conclusao]]="","",Table_ocorrencias[[#This Row],[data_conclusao]]),"")</f>
        <v>0.1875</v>
      </c>
      <c r="AA65" s="60">
        <v>1568</v>
      </c>
      <c r="AB65" s="60">
        <v>730</v>
      </c>
      <c r="AC65" s="60">
        <v>6</v>
      </c>
      <c r="AD65" s="60">
        <v>1917099</v>
      </c>
      <c r="AE65" s="60">
        <v>1586920</v>
      </c>
      <c r="AF65" s="60">
        <v>3864235</v>
      </c>
      <c r="AG65" s="60">
        <v>23364</v>
      </c>
      <c r="AH65" s="58">
        <v>44059</v>
      </c>
      <c r="AI65" s="60" t="s">
        <v>2202</v>
      </c>
      <c r="AJ65" s="60" t="s">
        <v>167</v>
      </c>
      <c r="AK65" s="60" t="s">
        <v>168</v>
      </c>
      <c r="AL65" s="60" t="s">
        <v>283</v>
      </c>
      <c r="AM65" s="61">
        <v>0.13541666666666666</v>
      </c>
      <c r="AN65" s="62">
        <v>0.1388888888888889</v>
      </c>
      <c r="AO65" s="62">
        <v>0.15972222222222221</v>
      </c>
      <c r="AP65" s="62">
        <v>0.1875</v>
      </c>
      <c r="AQ65" s="60"/>
      <c r="AR65" s="60"/>
      <c r="AS65" s="60">
        <v>6</v>
      </c>
      <c r="AT65" s="60" t="s">
        <v>2203</v>
      </c>
      <c r="AU65" s="60" t="s">
        <v>2204</v>
      </c>
      <c r="AV65" s="60" t="s">
        <v>2205</v>
      </c>
      <c r="AW65" s="63" t="s">
        <v>276</v>
      </c>
      <c r="AX65" s="60" t="s">
        <v>2206</v>
      </c>
      <c r="AY65" s="60" t="s">
        <v>2207</v>
      </c>
      <c r="AZ65" s="60" t="b">
        <v>1</v>
      </c>
      <c r="BA65" s="60" t="s">
        <v>273</v>
      </c>
      <c r="BB65" s="60" t="b">
        <v>0</v>
      </c>
      <c r="BC65" s="60"/>
      <c r="BD65" s="60"/>
    </row>
    <row r="66" spans="1:56" ht="17.25" customHeight="1" x14ac:dyDescent="0.25">
      <c r="A66" s="54">
        <f t="shared" si="0"/>
        <v>0</v>
      </c>
      <c r="B66" s="57" t="str">
        <f>IFERROR(TEXT(Table_ocorrencias[[#This Row],[caso_n]],"0000")&amp;Table_ocorrencias[[#This Row],[ponto]]&amp;"/"&amp;YEAR(Table_ocorrencias[[#This Row],[DATA PLANTÃO]]),"")</f>
        <v>0737.9/2020</v>
      </c>
      <c r="C66" s="57" t="str">
        <f>IFERROR(IF(Table_ocorrencias[[#This Row],[GDL]] = "","", Table_ocorrencias[[#This Row],[GDL]]&amp;"/"&amp;YEAR(Table_ocorrencias[[#This Row],[data_plantao]])),"")</f>
        <v>23941/2020</v>
      </c>
      <c r="D66" s="57" t="str">
        <f>IF(Table_ocorrencias[[#This Row],[fotos_gdl]] = TRUE,"ENVIADAS","PENDENTE")</f>
        <v>PENDENTE</v>
      </c>
      <c r="E66" s="58">
        <f>IFERROR(Table_ocorrencias[[#This Row],[data_plantao]],"")</f>
        <v>44062</v>
      </c>
      <c r="F66" s="57" t="str">
        <f>IFERROR(Table_ocorrencias[[#This Row],[CIODS3]],"")</f>
        <v>D685003</v>
      </c>
      <c r="G66" s="57" t="str">
        <f>IFERROR(Table_ocorrencias[[#This Row],[natureza4]],"")</f>
        <v>Homicídio</v>
      </c>
      <c r="H66" s="57" t="str">
        <f>IFERROR(Table_ocorrencias[[#This Row],[tipo_local]],"")</f>
        <v>Externo</v>
      </c>
      <c r="I66" s="57" t="str">
        <f>IFERROR(IF(Table_ocorrencias[[#This Row],[instrumento10]] = 0,"",Table_ocorrencias[[#This Row],[instrumento10]]),"")</f>
        <v>PÉRFURO-CONTUNDENTE</v>
      </c>
      <c r="J66" s="79" t="str">
        <f>IFERROR(VLOOKUP(Table_ocorrencias[[#This Row],[matricula_perito]],Table_peritos[],2,FALSE),"")</f>
        <v>VICTOR CEZAR LUCENA TAVARES DE SÁ LEITÃO</v>
      </c>
      <c r="K66" s="57" t="str">
        <f>IFERROR(VLOOKUP(Table_ocorrencias[[#This Row],[matricula_auxiliar]],Table_auxiliares[],2,FALSE),"")</f>
        <v>HILTON PESSOA DE FREITAS NETO</v>
      </c>
      <c r="L66" s="57" t="str">
        <f>IFERROR(VLOOKUP(Table_ocorrencias[[#This Row],[matricula_delegado]],Table_delegados[],2,FALSE),"")</f>
        <v>VANESSA BASTOS FERREIRA GOMES</v>
      </c>
      <c r="M66" s="57" t="str">
        <f>IFERROR(Table_ocorrencias[[#This Row],[viatura5]],"")</f>
        <v>UP004</v>
      </c>
      <c r="N66" s="57" t="str">
        <f>IFERROR(IF(Table_ocorrencias[[#This Row],[DPH2]] ="","",Table_ocorrencias[[#This Row],[DPH2]]&amp;"º DPH"),"")</f>
        <v>14º DPH</v>
      </c>
      <c r="O66" s="57" t="str">
        <f>UPPER(IFERROR(VLOOKUP(Table_ocorrencias[[#This Row],[municipio]],Table_municipios[],2,FALSE),""))</f>
        <v>CABO DE SANTO AGOSTINHO</v>
      </c>
      <c r="P66" s="79" t="str">
        <f>UPPER(IFERROR(Table_ocorrencias[[#This Row],[bairro8]],""))</f>
        <v>ZONA RURAL</v>
      </c>
      <c r="Q66" s="57" t="str">
        <f>IFERROR(IF(Table_ocorrencias[[#This Row],[rua9]] ="","",Table_ocorrencias[[#This Row],[rua9]]),"")</f>
        <v>RODOVIA PE-25</v>
      </c>
      <c r="R66" s="57" t="str">
        <f>IFERROR(IF(Table_ocorrencias[[#This Row],[latitude6]] ="","",Table_ocorrencias[[#This Row],[latitude6]]),"")</f>
        <v/>
      </c>
      <c r="S66" s="57" t="str">
        <f>IFERROR(IF(Table_ocorrencias[[#This Row],[longitude7]] ="","",Table_ocorrencias[[#This Row],[longitude7]]),"")</f>
        <v/>
      </c>
      <c r="T6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HENRIQUE BATISTA DOS SANTOS (NIC 111974)</v>
      </c>
      <c r="U6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6" s="79" t="str">
        <f>UPPER(IFERROR(Table_ocorrencias[[#This Row],[descricao]],""))</f>
        <v>PM SGT PAULO 997351270</v>
      </c>
      <c r="W66" s="59">
        <f>IFERROR(IF(Table_ocorrencias[[#This Row],[data_ciencia]]="","",Table_ocorrencias[[#This Row],[data_ciencia]]),"")</f>
        <v>0.34722222222222221</v>
      </c>
      <c r="X66" s="59">
        <f>IFERROR(IF(Table_ocorrencias[[#This Row],[data_saida]]="","",Table_ocorrencias[[#This Row],[data_saida]]),"")</f>
        <v>0.3611111111111111</v>
      </c>
      <c r="Y66" s="59">
        <f>IFERROR(IF(Table_ocorrencias[[#This Row],[data_chegada]]="","",Table_ocorrencias[[#This Row],[data_chegada]]),"")</f>
        <v>0.39583333333333331</v>
      </c>
      <c r="Z66" s="59">
        <f>IFERROR(IF(Table_ocorrencias[[#This Row],[data_conclusao]]="","",Table_ocorrencias[[#This Row],[data_conclusao]]),"")</f>
        <v>0.43055555555555558</v>
      </c>
      <c r="AA66" s="60">
        <v>1576</v>
      </c>
      <c r="AB66" s="60">
        <v>737</v>
      </c>
      <c r="AC66" s="60">
        <v>14</v>
      </c>
      <c r="AD66" s="60">
        <v>3866947</v>
      </c>
      <c r="AE66" s="60">
        <v>3865967</v>
      </c>
      <c r="AF66" s="60">
        <v>3865541</v>
      </c>
      <c r="AG66" s="60">
        <v>23941</v>
      </c>
      <c r="AH66" s="58">
        <v>44062</v>
      </c>
      <c r="AI66" s="60" t="s">
        <v>2313</v>
      </c>
      <c r="AJ66" s="60" t="s">
        <v>167</v>
      </c>
      <c r="AK66" s="60" t="s">
        <v>168</v>
      </c>
      <c r="AL66" s="60" t="s">
        <v>255</v>
      </c>
      <c r="AM66" s="61">
        <v>0.34722222222222221</v>
      </c>
      <c r="AN66" s="62">
        <v>0.3611111111111111</v>
      </c>
      <c r="AO66" s="62">
        <v>0.39583333333333331</v>
      </c>
      <c r="AP66" s="62">
        <v>0.43055555555555558</v>
      </c>
      <c r="AQ66" s="60"/>
      <c r="AR66" s="60"/>
      <c r="AS66" s="60">
        <v>3</v>
      </c>
      <c r="AT66" s="60" t="s">
        <v>471</v>
      </c>
      <c r="AU66" s="60" t="s">
        <v>2314</v>
      </c>
      <c r="AV66" s="60" t="s">
        <v>2315</v>
      </c>
      <c r="AW66" s="63" t="s">
        <v>276</v>
      </c>
      <c r="AX66" s="60" t="s">
        <v>2316</v>
      </c>
      <c r="AY66" s="60" t="s">
        <v>2317</v>
      </c>
      <c r="AZ66" s="60" t="b">
        <v>0</v>
      </c>
      <c r="BA66" s="60" t="s">
        <v>273</v>
      </c>
      <c r="BB66" s="60" t="b">
        <v>0</v>
      </c>
      <c r="BC66" s="60"/>
      <c r="BD66" s="60"/>
    </row>
    <row r="67" spans="1:56" ht="17.25" customHeight="1" x14ac:dyDescent="0.25">
      <c r="A67" s="55">
        <f t="shared" ref="A67:A130" si="2">COUNTBLANK(B67:Q67)</f>
        <v>0</v>
      </c>
      <c r="B67" s="64" t="str">
        <f>IFERROR(TEXT(Table_ocorrencias[[#This Row],[caso_n]],"0000")&amp;Table_ocorrencias[[#This Row],[ponto]]&amp;"/"&amp;YEAR(Table_ocorrencias[[#This Row],[DATA PLANTÃO]]),"")</f>
        <v>0738.9/2020</v>
      </c>
      <c r="C67" s="64" t="str">
        <f>IFERROR(IF(Table_ocorrencias[[#This Row],[GDL]] = "","", Table_ocorrencias[[#This Row],[GDL]]&amp;"/"&amp;YEAR(Table_ocorrencias[[#This Row],[data_plantao]])),"")</f>
        <v>23946/2020</v>
      </c>
      <c r="D67" s="64" t="str">
        <f>IF(Table_ocorrencias[[#This Row],[fotos_gdl]] = TRUE,"ENVIADAS","PENDENTE")</f>
        <v>PENDENTE</v>
      </c>
      <c r="E67" s="65">
        <f>IFERROR(Table_ocorrencias[[#This Row],[data_plantao]],"")</f>
        <v>44062</v>
      </c>
      <c r="F67" s="64" t="str">
        <f>IFERROR(Table_ocorrencias[[#This Row],[CIODS3]],"")</f>
        <v>D685009</v>
      </c>
      <c r="G67" s="64" t="str">
        <f>IFERROR(Table_ocorrencias[[#This Row],[natureza4]],"")</f>
        <v>Homicídio</v>
      </c>
      <c r="H67" s="64" t="str">
        <f>IFERROR(Table_ocorrencias[[#This Row],[tipo_local]],"")</f>
        <v>Externo</v>
      </c>
      <c r="I67" s="64" t="str">
        <f>IFERROR(IF(Table_ocorrencias[[#This Row],[instrumento10]] = 0,"",Table_ocorrencias[[#This Row],[instrumento10]]),"")</f>
        <v>PÉRFURO-CONTUNDENTE</v>
      </c>
      <c r="J67" s="80" t="str">
        <f>IFERROR(VLOOKUP(Table_ocorrencias[[#This Row],[matricula_perito]],Table_peritos[],2,FALSE),"")</f>
        <v>VICTOR CEZAR LUCENA TAVARES DE SÁ LEITÃO</v>
      </c>
      <c r="K67" s="64" t="str">
        <f>IFERROR(VLOOKUP(Table_ocorrencias[[#This Row],[matricula_auxiliar]],Table_auxiliares[],2,FALSE),"")</f>
        <v>HILTON PESSOA DE FREITAS NETO</v>
      </c>
      <c r="L67" s="64" t="str">
        <f>IFERROR(VLOOKUP(Table_ocorrencias[[#This Row],[matricula_delegado]],Table_delegados[],2,FALSE),"")</f>
        <v>RICARDO SILVEIRA DE AZEVEDO</v>
      </c>
      <c r="M67" s="64" t="str">
        <f>IFERROR(Table_ocorrencias[[#This Row],[viatura5]],"")</f>
        <v>UP004</v>
      </c>
      <c r="N67" s="64" t="str">
        <f>IFERROR(IF(Table_ocorrencias[[#This Row],[DPH2]] ="","",Table_ocorrencias[[#This Row],[DPH2]]&amp;"º DPH"),"")</f>
        <v>6º DPH</v>
      </c>
      <c r="O67" s="64" t="str">
        <f>UPPER(IFERROR(VLOOKUP(Table_ocorrencias[[#This Row],[municipio]],Table_municipios[],2,FALSE),""))</f>
        <v>IGARASSU</v>
      </c>
      <c r="P67" s="80" t="str">
        <f>UPPER(IFERROR(Table_ocorrencias[[#This Row],[bairro8]],""))</f>
        <v>AGAMENON MAGALHÃES</v>
      </c>
      <c r="Q67" s="64" t="str">
        <f>IFERROR(IF(Table_ocorrencias[[#This Row],[rua9]] ="","",Table_ocorrencias[[#This Row],[rua9]]),"")</f>
        <v>ESTRADA DA USINA SÃO JOSÉ</v>
      </c>
      <c r="R67" s="64" t="str">
        <f>IFERROR(IF(Table_ocorrencias[[#This Row],[latitude6]] ="","",Table_ocorrencias[[#This Row],[latitude6]]),"")</f>
        <v/>
      </c>
      <c r="S67" s="64" t="str">
        <f>IFERROR(IF(Table_ocorrencias[[#This Row],[longitude7]] ="","",Table_ocorrencias[[#This Row],[longitude7]]),"")</f>
        <v/>
      </c>
      <c r="T6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111959)</v>
      </c>
      <c r="U6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" s="80" t="str">
        <f>UPPER(IFERROR(Table_ocorrencias[[#This Row],[descricao]],""))</f>
        <v>PM 994429796</v>
      </c>
      <c r="W67" s="66">
        <f>IFERROR(IF(Table_ocorrencias[[#This Row],[data_ciencia]]="","",Table_ocorrencias[[#This Row],[data_ciencia]]),"")</f>
        <v>0.40277777777777779</v>
      </c>
      <c r="X67" s="66">
        <f>IFERROR(IF(Table_ocorrencias[[#This Row],[data_saida]]="","",Table_ocorrencias[[#This Row],[data_saida]]),"")</f>
        <v>0.43055555555555558</v>
      </c>
      <c r="Y67" s="66">
        <f>IFERROR(IF(Table_ocorrencias[[#This Row],[data_chegada]]="","",Table_ocorrencias[[#This Row],[data_chegada]]),"")</f>
        <v>0.47222222222222221</v>
      </c>
      <c r="Z67" s="66">
        <f>IFERROR(IF(Table_ocorrencias[[#This Row],[data_conclusao]]="","",Table_ocorrencias[[#This Row],[data_conclusao]]),"")</f>
        <v>0.50694444444444442</v>
      </c>
      <c r="AA67" s="67">
        <v>1577</v>
      </c>
      <c r="AB67" s="67">
        <v>738</v>
      </c>
      <c r="AC67" s="67">
        <v>6</v>
      </c>
      <c r="AD67" s="67">
        <v>3866947</v>
      </c>
      <c r="AE67" s="67">
        <v>3865967</v>
      </c>
      <c r="AF67" s="67">
        <v>2725304</v>
      </c>
      <c r="AG67" s="67">
        <v>23946</v>
      </c>
      <c r="AH67" s="65">
        <v>44062</v>
      </c>
      <c r="AI67" s="67" t="s">
        <v>2318</v>
      </c>
      <c r="AJ67" s="67" t="s">
        <v>167</v>
      </c>
      <c r="AK67" s="67" t="s">
        <v>168</v>
      </c>
      <c r="AL67" s="67" t="s">
        <v>255</v>
      </c>
      <c r="AM67" s="68">
        <v>0.40277777777777779</v>
      </c>
      <c r="AN67" s="69">
        <v>0.43055555555555558</v>
      </c>
      <c r="AO67" s="69">
        <v>0.47222222222222221</v>
      </c>
      <c r="AP67" s="69">
        <v>0.50694444444444442</v>
      </c>
      <c r="AQ67" s="67"/>
      <c r="AR67" s="67"/>
      <c r="AS67" s="67">
        <v>6</v>
      </c>
      <c r="AT67" s="67" t="s">
        <v>1427</v>
      </c>
      <c r="AU67" s="67" t="s">
        <v>2319</v>
      </c>
      <c r="AV67" s="67" t="s">
        <v>2320</v>
      </c>
      <c r="AW67" s="70" t="s">
        <v>276</v>
      </c>
      <c r="AX67" s="67" t="s">
        <v>2321</v>
      </c>
      <c r="AY67" s="67" t="s">
        <v>2322</v>
      </c>
      <c r="AZ67" s="67" t="b">
        <v>0</v>
      </c>
      <c r="BA67" s="67" t="s">
        <v>273</v>
      </c>
      <c r="BB67" s="67" t="b">
        <v>0</v>
      </c>
      <c r="BC67" s="67"/>
      <c r="BD67" s="67"/>
    </row>
    <row r="68" spans="1:56" ht="17.25" customHeight="1" x14ac:dyDescent="0.25">
      <c r="A68" s="53">
        <f t="shared" si="2"/>
        <v>0</v>
      </c>
      <c r="B68" s="57" t="str">
        <f>IFERROR(TEXT(Table_ocorrencias[[#This Row],[caso_n]],"0000")&amp;Table_ocorrencias[[#This Row],[ponto]]&amp;"/"&amp;YEAR(Table_ocorrencias[[#This Row],[DATA PLANTÃO]]),"")</f>
        <v>0739.9/2020</v>
      </c>
      <c r="C68" s="57" t="str">
        <f>IFERROR(IF(Table_ocorrencias[[#This Row],[GDL]] = "","", Table_ocorrencias[[#This Row],[GDL]]&amp;"/"&amp;YEAR(Table_ocorrencias[[#This Row],[data_plantao]])),"")</f>
        <v>24006/2020</v>
      </c>
      <c r="D68" s="57" t="str">
        <f>IF(Table_ocorrencias[[#This Row],[fotos_gdl]] = TRUE,"ENVIADAS","PENDENTE")</f>
        <v>ENVIADAS</v>
      </c>
      <c r="E68" s="58">
        <f>IFERROR(Table_ocorrencias[[#This Row],[data_plantao]],"")</f>
        <v>44062</v>
      </c>
      <c r="F68" s="57" t="str">
        <f>IFERROR(Table_ocorrencias[[#This Row],[CIODS3]],"")</f>
        <v>D685038</v>
      </c>
      <c r="G68" s="57" t="str">
        <f>IFERROR(Table_ocorrencias[[#This Row],[natureza4]],"")</f>
        <v>Homicídio</v>
      </c>
      <c r="H68" s="57" t="str">
        <f>IFERROR(Table_ocorrencias[[#This Row],[tipo_local]],"")</f>
        <v>Externo</v>
      </c>
      <c r="I68" s="57" t="str">
        <f>IFERROR(IF(Table_ocorrencias[[#This Row],[instrumento10]] = 0,"",Table_ocorrencias[[#This Row],[instrumento10]]),"")</f>
        <v>PÉRFURO-CONTUNDENTE</v>
      </c>
      <c r="J68" s="79" t="str">
        <f>IFERROR(VLOOKUP(Table_ocorrencias[[#This Row],[matricula_perito]],Table_peritos[],2,FALSE),"")</f>
        <v>TADEU MORAIS CRUZ</v>
      </c>
      <c r="K68" s="57" t="str">
        <f>IFERROR(VLOOKUP(Table_ocorrencias[[#This Row],[matricula_auxiliar]],Table_auxiliares[],2,FALSE),"")</f>
        <v>ALMIR CARLOS DE SOUZA</v>
      </c>
      <c r="L68" s="57" t="str">
        <f>IFERROR(VLOOKUP(Table_ocorrencias[[#This Row],[matricula_delegado]],Table_delegados[],2,FALSE),"")</f>
        <v>ERICA FONSECA MATIAS AGUIAR FEITOSA</v>
      </c>
      <c r="M68" s="57" t="str">
        <f>IFERROR(Table_ocorrencias[[#This Row],[viatura5]],"")</f>
        <v>UP004</v>
      </c>
      <c r="N68" s="57" t="str">
        <f>IFERROR(IF(Table_ocorrencias[[#This Row],[DPH2]] ="","",Table_ocorrencias[[#This Row],[DPH2]]&amp;"º DPH"),"")</f>
        <v>13º DPH</v>
      </c>
      <c r="O68" s="57" t="str">
        <f>UPPER(IFERROR(VLOOKUP(Table_ocorrencias[[#This Row],[municipio]],Table_municipios[],2,FALSE),""))</f>
        <v>JABOATÃO DOS GUARARAPES</v>
      </c>
      <c r="P68" s="79" t="str">
        <f>UPPER(IFERROR(Table_ocorrencias[[#This Row],[bairro8]],""))</f>
        <v>VILA RICA</v>
      </c>
      <c r="Q68" s="57" t="str">
        <f>IFERROR(IF(Table_ocorrencias[[#This Row],[rua9]] ="","",Table_ocorrencias[[#This Row],[rua9]]),"")</f>
        <v>RUA BARÃO DE MORENO</v>
      </c>
      <c r="R68" s="57" t="str">
        <f>IFERROR(IF(Table_ocorrencias[[#This Row],[latitude6]] ="","",Table_ocorrencias[[#This Row],[latitude6]]),"")</f>
        <v/>
      </c>
      <c r="S68" s="57" t="str">
        <f>IFERROR(IF(Table_ocorrencias[[#This Row],[longitude7]] ="","",Table_ocorrencias[[#This Row],[longitude7]]),"")</f>
        <v/>
      </c>
      <c r="T6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CARLOS ANDRÉ SILVA G. DE MOURA (NIC 111683)</v>
      </c>
      <c r="U6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8" s="79" t="str">
        <f>UPPER(IFERROR(Table_ocorrencias[[#This Row],[descricao]],""))</f>
        <v>(87)99952-5417 / (74) 98811-3828 / PAF</v>
      </c>
      <c r="W68" s="59">
        <f>IFERROR(IF(Table_ocorrencias[[#This Row],[data_ciencia]]="","",Table_ocorrencias[[#This Row],[data_ciencia]]),"")</f>
        <v>0.77430555555555558</v>
      </c>
      <c r="X68" s="59">
        <f>IFERROR(IF(Table_ocorrencias[[#This Row],[data_saida]]="","",Table_ocorrencias[[#This Row],[data_saida]]),"")</f>
        <v>0.82638888888888884</v>
      </c>
      <c r="Y68" s="59">
        <f>IFERROR(IF(Table_ocorrencias[[#This Row],[data_chegada]]="","",Table_ocorrencias[[#This Row],[data_chegada]]),"")</f>
        <v>0.86111111111111116</v>
      </c>
      <c r="Z68" s="59">
        <f>IFERROR(IF(Table_ocorrencias[[#This Row],[data_conclusao]]="","",Table_ocorrencias[[#This Row],[data_conclusao]]),"")</f>
        <v>0.875</v>
      </c>
      <c r="AA68" s="60">
        <v>1578</v>
      </c>
      <c r="AB68" s="60">
        <v>739</v>
      </c>
      <c r="AC68" s="60">
        <v>13</v>
      </c>
      <c r="AD68" s="60">
        <v>2962136</v>
      </c>
      <c r="AE68" s="60">
        <v>1586920</v>
      </c>
      <c r="AF68" s="60">
        <v>3864375</v>
      </c>
      <c r="AG68" s="60">
        <v>24006</v>
      </c>
      <c r="AH68" s="58">
        <v>44062</v>
      </c>
      <c r="AI68" s="60" t="s">
        <v>2323</v>
      </c>
      <c r="AJ68" s="60" t="s">
        <v>167</v>
      </c>
      <c r="AK68" s="60" t="s">
        <v>168</v>
      </c>
      <c r="AL68" s="60" t="s">
        <v>255</v>
      </c>
      <c r="AM68" s="61">
        <v>0.77430555555555558</v>
      </c>
      <c r="AN68" s="62">
        <v>0.82638888888888884</v>
      </c>
      <c r="AO68" s="62">
        <v>0.86111111111111116</v>
      </c>
      <c r="AP68" s="62">
        <v>0.875</v>
      </c>
      <c r="AQ68" s="60"/>
      <c r="AR68" s="60"/>
      <c r="AS68" s="60">
        <v>10</v>
      </c>
      <c r="AT68" s="60" t="s">
        <v>435</v>
      </c>
      <c r="AU68" s="60" t="s">
        <v>2324</v>
      </c>
      <c r="AV68" s="60" t="s">
        <v>2325</v>
      </c>
      <c r="AW68" s="63" t="s">
        <v>276</v>
      </c>
      <c r="AX68" s="60" t="s">
        <v>2326</v>
      </c>
      <c r="AY68" s="60" t="s">
        <v>2327</v>
      </c>
      <c r="AZ68" s="60" t="b">
        <v>1</v>
      </c>
      <c r="BA68" s="60" t="s">
        <v>273</v>
      </c>
      <c r="BB68" s="60" t="b">
        <v>0</v>
      </c>
      <c r="BC68" s="60"/>
      <c r="BD68" s="60"/>
    </row>
    <row r="69" spans="1:56" ht="17.25" customHeight="1" x14ac:dyDescent="0.25">
      <c r="A69" s="86">
        <f t="shared" si="2"/>
        <v>0</v>
      </c>
      <c r="B69" s="87" t="str">
        <f>IFERROR(TEXT(Table_ocorrencias[[#This Row],[caso_n]],"0000")&amp;Table_ocorrencias[[#This Row],[ponto]]&amp;"/"&amp;YEAR(Table_ocorrencias[[#This Row],[DATA PLANTÃO]]),"")</f>
        <v>0742.9/2020</v>
      </c>
      <c r="C69" s="87" t="str">
        <f>IFERROR(IF(Table_ocorrencias[[#This Row],[GDL]] = "","", Table_ocorrencias[[#This Row],[GDL]]&amp;"/"&amp;YEAR(Table_ocorrencias[[#This Row],[data_plantao]])),"")</f>
        <v>24402/2020</v>
      </c>
      <c r="D69" s="87" t="str">
        <f>IF(Table_ocorrencias[[#This Row],[fotos_gdl]] = TRUE,"ENVIADAS","PENDENTE")</f>
        <v>PENDENTE</v>
      </c>
      <c r="E69" s="88">
        <f>IFERROR(Table_ocorrencias[[#This Row],[data_plantao]],"")</f>
        <v>44066</v>
      </c>
      <c r="F69" s="87" t="str">
        <f>IFERROR(Table_ocorrencias[[#This Row],[CIODS3]],"")</f>
        <v>D685363</v>
      </c>
      <c r="G69" s="87" t="str">
        <f>IFERROR(Table_ocorrencias[[#This Row],[natureza4]],"")</f>
        <v>Homicídio</v>
      </c>
      <c r="H69" s="87" t="str">
        <f>IFERROR(Table_ocorrencias[[#This Row],[tipo_local]],"")</f>
        <v>Externo</v>
      </c>
      <c r="I69" s="87" t="str">
        <f>IFERROR(IF(Table_ocorrencias[[#This Row],[instrumento10]] = 0,"",Table_ocorrencias[[#This Row],[instrumento10]]),"")</f>
        <v>PÉRFURO-CONTUNDENTE</v>
      </c>
      <c r="J69" s="89" t="str">
        <f>IFERROR(VLOOKUP(Table_ocorrencias[[#This Row],[matricula_perito]],Table_peritos[],2,FALSE),"")</f>
        <v>RODION MALINOVSKY DE OLIVEIRA GOMES</v>
      </c>
      <c r="K69" s="87" t="str">
        <f>IFERROR(VLOOKUP(Table_ocorrencias[[#This Row],[matricula_auxiliar]],Table_auxiliares[],2,FALSE),"")</f>
        <v>ELOISA NEVES ALMEIDA PIMENTEL</v>
      </c>
      <c r="L69" s="87" t="str">
        <f>IFERROR(VLOOKUP(Table_ocorrencias[[#This Row],[matricula_delegado]],Table_delegados[],2,FALSE),"")</f>
        <v>PAULO GUSTAVO COELHO DIAS</v>
      </c>
      <c r="M69" s="87" t="str">
        <f>IFERROR(Table_ocorrencias[[#This Row],[viatura5]],"")</f>
        <v>UP004</v>
      </c>
      <c r="N69" s="87" t="str">
        <f>IFERROR(IF(Table_ocorrencias[[#This Row],[DPH2]] ="","",Table_ocorrencias[[#This Row],[DPH2]]&amp;"º DPH"),"")</f>
        <v>7º DPH</v>
      </c>
      <c r="O69" s="87" t="str">
        <f>UPPER(IFERROR(VLOOKUP(Table_ocorrencias[[#This Row],[municipio]],Table_municipios[],2,FALSE),""))</f>
        <v>PAULISTA</v>
      </c>
      <c r="P69" s="89" t="str">
        <f>UPPER(IFERROR(Table_ocorrencias[[#This Row],[bairro8]],""))</f>
        <v>JAGUARANA</v>
      </c>
      <c r="Q69" s="87" t="str">
        <f>IFERROR(IF(Table_ocorrencias[[#This Row],[rua9]] ="","",Table_ocorrencias[[#This Row],[rua9]]),"")</f>
        <v>ESTRADA DO JAGUARANA, 105</v>
      </c>
      <c r="R69" s="87" t="str">
        <f>IFERROR(IF(Table_ocorrencias[[#This Row],[latitude6]] ="","",Table_ocorrencias[[#This Row],[latitude6]]),"")</f>
        <v/>
      </c>
      <c r="S69" s="87" t="str">
        <f>IFERROR(IF(Table_ocorrencias[[#This Row],[longitude7]] ="","",Table_ocorrencias[[#This Row],[longitude7]]),"")</f>
        <v/>
      </c>
      <c r="T6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MATHEUS CAVALCANTI RIBEIRO (NIC 111971)</v>
      </c>
      <c r="U6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" s="89" t="str">
        <f>UPPER(IFERROR(Table_ocorrencias[[#This Row],[descricao]],""))</f>
        <v>PAF, EXTERNO, MASCULINO</v>
      </c>
      <c r="W69" s="90">
        <f>IFERROR(IF(Table_ocorrencias[[#This Row],[data_ciencia]]="","",Table_ocorrencias[[#This Row],[data_ciencia]]),"")</f>
        <v>6.9444444444444441E-3</v>
      </c>
      <c r="X69" s="90">
        <f>IFERROR(IF(Table_ocorrencias[[#This Row],[data_saida]]="","",Table_ocorrencias[[#This Row],[data_saida]]),"")</f>
        <v>1.3888888888888888E-2</v>
      </c>
      <c r="Y69" s="90">
        <f>IFERROR(IF(Table_ocorrencias[[#This Row],[data_chegada]]="","",Table_ocorrencias[[#This Row],[data_chegada]]),"")</f>
        <v>3.4722222222222224E-2</v>
      </c>
      <c r="Z69" s="90">
        <f>IFERROR(IF(Table_ocorrencias[[#This Row],[data_conclusao]]="","",Table_ocorrencias[[#This Row],[data_conclusao]]),"")</f>
        <v>6.25E-2</v>
      </c>
      <c r="AA69" s="91">
        <v>1584</v>
      </c>
      <c r="AB69" s="91">
        <v>742</v>
      </c>
      <c r="AC69" s="91">
        <v>7</v>
      </c>
      <c r="AD69" s="91">
        <v>1917099</v>
      </c>
      <c r="AE69" s="91">
        <v>3868710</v>
      </c>
      <c r="AF69" s="91">
        <v>2725371</v>
      </c>
      <c r="AG69" s="91">
        <v>24402</v>
      </c>
      <c r="AH69" s="88">
        <v>44066</v>
      </c>
      <c r="AI69" s="91" t="s">
        <v>2384</v>
      </c>
      <c r="AJ69" s="91" t="s">
        <v>167</v>
      </c>
      <c r="AK69" s="91" t="s">
        <v>168</v>
      </c>
      <c r="AL69" s="91" t="s">
        <v>255</v>
      </c>
      <c r="AM69" s="92">
        <v>6.9444444444444441E-3</v>
      </c>
      <c r="AN69" s="93">
        <v>1.3888888888888888E-2</v>
      </c>
      <c r="AO69" s="93">
        <v>3.4722222222222224E-2</v>
      </c>
      <c r="AP69" s="93">
        <v>6.25E-2</v>
      </c>
      <c r="AQ69" s="91"/>
      <c r="AR69" s="91"/>
      <c r="AS69" s="91">
        <v>13</v>
      </c>
      <c r="AT69" s="91" t="s">
        <v>2385</v>
      </c>
      <c r="AU69" s="91" t="s">
        <v>2386</v>
      </c>
      <c r="AV69" s="91" t="s">
        <v>2387</v>
      </c>
      <c r="AW69" s="94" t="s">
        <v>276</v>
      </c>
      <c r="AX69" s="91" t="s">
        <v>2388</v>
      </c>
      <c r="AY69" s="91" t="s">
        <v>2389</v>
      </c>
      <c r="AZ69" s="91" t="b">
        <v>0</v>
      </c>
      <c r="BA69" s="91" t="s">
        <v>273</v>
      </c>
      <c r="BB69" s="91" t="b">
        <v>0</v>
      </c>
      <c r="BC69" s="91"/>
      <c r="BD69" s="91"/>
    </row>
    <row r="70" spans="1:56" ht="17.25" customHeight="1" x14ac:dyDescent="0.25">
      <c r="A70" s="54">
        <f t="shared" si="2"/>
        <v>0</v>
      </c>
      <c r="B70" s="57" t="str">
        <f>IFERROR(TEXT(Table_ocorrencias[[#This Row],[caso_n]],"0000")&amp;Table_ocorrencias[[#This Row],[ponto]]&amp;"/"&amp;YEAR(Table_ocorrencias[[#This Row],[DATA PLANTÃO]]),"")</f>
        <v>0743.9/2020</v>
      </c>
      <c r="C70" s="57" t="str">
        <f>IFERROR(IF(Table_ocorrencias[[#This Row],[GDL]] = "","", Table_ocorrencias[[#This Row],[GDL]]&amp;"/"&amp;YEAR(Table_ocorrencias[[#This Row],[data_plantao]])),"")</f>
        <v>24409/2020</v>
      </c>
      <c r="D70" s="57" t="str">
        <f>IF(Table_ocorrencias[[#This Row],[fotos_gdl]] = TRUE,"ENVIADAS","PENDENTE")</f>
        <v>ENVIADAS</v>
      </c>
      <c r="E70" s="58">
        <f>IFERROR(Table_ocorrencias[[#This Row],[data_plantao]],"")</f>
        <v>44066</v>
      </c>
      <c r="F70" s="57" t="str">
        <f>IFERROR(Table_ocorrencias[[#This Row],[CIODS3]],"")</f>
        <v>D685392</v>
      </c>
      <c r="G70" s="57" t="str">
        <f>IFERROR(Table_ocorrencias[[#This Row],[natureza4]],"")</f>
        <v>Homicídio</v>
      </c>
      <c r="H70" s="57" t="str">
        <f>IFERROR(Table_ocorrencias[[#This Row],[tipo_local]],"")</f>
        <v>Externo</v>
      </c>
      <c r="I70" s="57" t="str">
        <f>IFERROR(IF(Table_ocorrencias[[#This Row],[instrumento10]] = 0,"",Table_ocorrencias[[#This Row],[instrumento10]]),"")</f>
        <v>PÉRFURO-CONTUNDENTE</v>
      </c>
      <c r="J70" s="79" t="str">
        <f>IFERROR(VLOOKUP(Table_ocorrencias[[#This Row],[matricula_perito]],Table_peritos[],2,FALSE),"")</f>
        <v>DIEGO NUNES TELES DE MENDONÇA</v>
      </c>
      <c r="K70" s="57" t="str">
        <f>IFERROR(VLOOKUP(Table_ocorrencias[[#This Row],[matricula_auxiliar]],Table_auxiliares[],2,FALSE),"")</f>
        <v>FLAVIO HENRIQUE DOS SANTOS</v>
      </c>
      <c r="L70" s="57" t="str">
        <f>IFERROR(VLOOKUP(Table_ocorrencias[[#This Row],[matricula_delegado]],Table_delegados[],2,FALSE),"")</f>
        <v>FELIPE MONTEIRO COSTA</v>
      </c>
      <c r="M70" s="57" t="str">
        <f>IFERROR(Table_ocorrencias[[#This Row],[viatura5]],"")</f>
        <v>UP004</v>
      </c>
      <c r="N70" s="57" t="str">
        <f>IFERROR(IF(Table_ocorrencias[[#This Row],[DPH2]] ="","",Table_ocorrencias[[#This Row],[DPH2]]&amp;"º DPH"),"")</f>
        <v>11º DPH</v>
      </c>
      <c r="O70" s="57" t="str">
        <f>UPPER(IFERROR(VLOOKUP(Table_ocorrencias[[#This Row],[municipio]],Table_municipios[],2,FALSE),""))</f>
        <v>JABOATÃO DOS GUARARAPES</v>
      </c>
      <c r="P70" s="79" t="str">
        <f>UPPER(IFERROR(Table_ocorrencias[[#This Row],[bairro8]],""))</f>
        <v>CAJUEIRO SECO</v>
      </c>
      <c r="Q70" s="57" t="str">
        <f>IFERROR(IF(Table_ocorrencias[[#This Row],[rua9]] ="","",Table_ocorrencias[[#This Row],[rua9]]),"")</f>
        <v>SANTO ELIAS, Nº 101</v>
      </c>
      <c r="R70" s="57" t="str">
        <f>IFERROR(IF(Table_ocorrencias[[#This Row],[latitude6]] ="","",Table_ocorrencias[[#This Row],[latitude6]]),"")</f>
        <v/>
      </c>
      <c r="S70" s="57" t="str">
        <f>IFERROR(IF(Table_ocorrencias[[#This Row],[longitude7]] ="","",Table_ocorrencias[[#This Row],[longitude7]]),"")</f>
        <v/>
      </c>
      <c r="T7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11976)</v>
      </c>
      <c r="U7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" s="79" t="str">
        <f>UPPER(IFERROR(Table_ocorrencias[[#This Row],[descricao]],""))</f>
        <v>PAF SIMPLES</v>
      </c>
      <c r="W70" s="59">
        <f>IFERROR(IF(Table_ocorrencias[[#This Row],[data_ciencia]]="","",Table_ocorrencias[[#This Row],[data_ciencia]]),"")</f>
        <v>0.2013888888888889</v>
      </c>
      <c r="X70" s="59">
        <f>IFERROR(IF(Table_ocorrencias[[#This Row],[data_saida]]="","",Table_ocorrencias[[#This Row],[data_saida]]),"")</f>
        <v>0.21527777777777779</v>
      </c>
      <c r="Y70" s="59">
        <f>IFERROR(IF(Table_ocorrencias[[#This Row],[data_chegada]]="","",Table_ocorrencias[[#This Row],[data_chegada]]),"")</f>
        <v>0.22222222222222221</v>
      </c>
      <c r="Z70" s="59">
        <f>IFERROR(IF(Table_ocorrencias[[#This Row],[data_conclusao]]="","",Table_ocorrencias[[#This Row],[data_conclusao]]),"")</f>
        <v>0.25</v>
      </c>
      <c r="AA70" s="60">
        <v>1585</v>
      </c>
      <c r="AB70" s="60">
        <v>743</v>
      </c>
      <c r="AC70" s="60">
        <v>11</v>
      </c>
      <c r="AD70" s="60">
        <v>3869148</v>
      </c>
      <c r="AE70" s="60">
        <v>3868699</v>
      </c>
      <c r="AF70" s="60">
        <v>2724723</v>
      </c>
      <c r="AG70" s="60">
        <v>24409</v>
      </c>
      <c r="AH70" s="58">
        <v>44066</v>
      </c>
      <c r="AI70" s="60" t="s">
        <v>2393</v>
      </c>
      <c r="AJ70" s="60" t="s">
        <v>167</v>
      </c>
      <c r="AK70" s="60" t="s">
        <v>168</v>
      </c>
      <c r="AL70" s="60" t="s">
        <v>255</v>
      </c>
      <c r="AM70" s="61">
        <v>0.2013888888888889</v>
      </c>
      <c r="AN70" s="62">
        <v>0.21527777777777779</v>
      </c>
      <c r="AO70" s="62">
        <v>0.22222222222222221</v>
      </c>
      <c r="AP70" s="62">
        <v>0.25</v>
      </c>
      <c r="AQ70" s="60"/>
      <c r="AR70" s="60"/>
      <c r="AS70" s="60">
        <v>10</v>
      </c>
      <c r="AT70" s="60" t="s">
        <v>1826</v>
      </c>
      <c r="AU70" s="60" t="s">
        <v>2394</v>
      </c>
      <c r="AV70" s="60" t="s">
        <v>283</v>
      </c>
      <c r="AW70" s="63" t="s">
        <v>276</v>
      </c>
      <c r="AX70" s="60" t="s">
        <v>2395</v>
      </c>
      <c r="AY70" s="60" t="s">
        <v>2396</v>
      </c>
      <c r="AZ70" s="60" t="b">
        <v>1</v>
      </c>
      <c r="BA70" s="60" t="s">
        <v>273</v>
      </c>
      <c r="BB70" s="60" t="b">
        <v>0</v>
      </c>
      <c r="BC70" s="60"/>
      <c r="BD70" s="60"/>
    </row>
    <row r="71" spans="1:56" ht="17.25" customHeight="1" x14ac:dyDescent="0.25">
      <c r="A71" s="54">
        <f t="shared" si="2"/>
        <v>0</v>
      </c>
      <c r="B71" s="57" t="str">
        <f>IFERROR(TEXT(Table_ocorrencias[[#This Row],[caso_n]],"0000")&amp;Table_ocorrencias[[#This Row],[ponto]]&amp;"/"&amp;YEAR(Table_ocorrencias[[#This Row],[DATA PLANTÃO]]),"")</f>
        <v>0744.9/2020</v>
      </c>
      <c r="C71" s="57" t="str">
        <f>IFERROR(IF(Table_ocorrencias[[#This Row],[GDL]] = "","", Table_ocorrencias[[#This Row],[GDL]]&amp;"/"&amp;YEAR(Table_ocorrencias[[#This Row],[data_plantao]])),"")</f>
        <v>24438/2020</v>
      </c>
      <c r="D71" s="57" t="str">
        <f>IF(Table_ocorrencias[[#This Row],[fotos_gdl]] = TRUE,"ENVIADAS","PENDENTE")</f>
        <v>ENVIADAS</v>
      </c>
      <c r="E71" s="58">
        <f>IFERROR(Table_ocorrencias[[#This Row],[data_plantao]],"")</f>
        <v>44066</v>
      </c>
      <c r="F71" s="57" t="str">
        <f>IFERROR(Table_ocorrencias[[#This Row],[CIODS3]],"")</f>
        <v>D685407</v>
      </c>
      <c r="G71" s="57" t="str">
        <f>IFERROR(Table_ocorrencias[[#This Row],[natureza4]],"")</f>
        <v>Homicídio</v>
      </c>
      <c r="H71" s="57" t="str">
        <f>IFERROR(Table_ocorrencias[[#This Row],[tipo_local]],"")</f>
        <v>Externo</v>
      </c>
      <c r="I71" s="57" t="str">
        <f>IFERROR(IF(Table_ocorrencias[[#This Row],[instrumento10]] = 0,"",Table_ocorrencias[[#This Row],[instrumento10]]),"")</f>
        <v>PÉRFURO-CONTUNDENTE</v>
      </c>
      <c r="J71" s="79" t="str">
        <f>IFERROR(VLOOKUP(Table_ocorrencias[[#This Row],[matricula_perito]],Table_peritos[],2,FALSE),"")</f>
        <v>FERNANDO HENRIQUE LEAL BENEVIDES</v>
      </c>
      <c r="K71" s="57" t="str">
        <f>IFERROR(VLOOKUP(Table_ocorrencias[[#This Row],[matricula_auxiliar]],Table_auxiliares[],2,FALSE),"")</f>
        <v>MARÍLIA ANDRADE DE FRANÇA</v>
      </c>
      <c r="L71" s="57" t="str">
        <f>IFERROR(VLOOKUP(Table_ocorrencias[[#This Row],[matricula_delegado]],Table_delegados[],2,FALSE),"")</f>
        <v>ADYR MARTENS DE ALMEIDA</v>
      </c>
      <c r="M71" s="57" t="str">
        <f>IFERROR(Table_ocorrencias[[#This Row],[viatura5]],"")</f>
        <v>UP002</v>
      </c>
      <c r="N71" s="57" t="str">
        <f>IFERROR(IF(Table_ocorrencias[[#This Row],[DPH2]] ="","",Table_ocorrencias[[#This Row],[DPH2]]&amp;"º DPH"),"")</f>
        <v>2º DPH</v>
      </c>
      <c r="O71" s="57" t="str">
        <f>UPPER(IFERROR(VLOOKUP(Table_ocorrencias[[#This Row],[municipio]],Table_municipios[],2,FALSE),""))</f>
        <v>RECIFE</v>
      </c>
      <c r="P71" s="79" t="str">
        <f>UPPER(IFERROR(Table_ocorrencias[[#This Row],[bairro8]],""))</f>
        <v>GRAÇAS</v>
      </c>
      <c r="Q71" s="57" t="str">
        <f>IFERROR(IF(Table_ocorrencias[[#This Row],[rua9]] ="","",Table_ocorrencias[[#This Row],[rua9]]),"")</f>
        <v>AV. RUI BARBOSA, Nº 2052</v>
      </c>
      <c r="R71" s="57" t="str">
        <f>IFERROR(IF(Table_ocorrencias[[#This Row],[latitude6]] ="","",Table_ocorrencias[[#This Row],[latitude6]]),"")</f>
        <v/>
      </c>
      <c r="S71" s="57" t="str">
        <f>IFERROR(IF(Table_ocorrencias[[#This Row],[longitude7]] ="","",Table_ocorrencias[[#This Row],[longitude7]]),"")</f>
        <v/>
      </c>
      <c r="T7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111966)</v>
      </c>
      <c r="U7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" s="79" t="str">
        <f>UPPER(IFERROR(Table_ocorrencias[[#This Row],[descricao]],""))</f>
        <v>CORPO ENCONTRADO BOIANDO NA MARÉ</v>
      </c>
      <c r="W71" s="59">
        <f>IFERROR(IF(Table_ocorrencias[[#This Row],[data_ciencia]]="","",Table_ocorrencias[[#This Row],[data_ciencia]]),"")</f>
        <v>0.58333333333333337</v>
      </c>
      <c r="X71" s="59">
        <f>IFERROR(IF(Table_ocorrencias[[#This Row],[data_saida]]="","",Table_ocorrencias[[#This Row],[data_saida]]),"")</f>
        <v>0.58333333333333337</v>
      </c>
      <c r="Y71" s="59">
        <f>IFERROR(IF(Table_ocorrencias[[#This Row],[data_chegada]]="","",Table_ocorrencias[[#This Row],[data_chegada]]),"")</f>
        <v>0.59166666666666667</v>
      </c>
      <c r="Z71" s="59">
        <f>IFERROR(IF(Table_ocorrencias[[#This Row],[data_conclusao]]="","",Table_ocorrencias[[#This Row],[data_conclusao]]),"")</f>
        <v>0.63541666666666663</v>
      </c>
      <c r="AA71" s="60">
        <v>1587</v>
      </c>
      <c r="AB71" s="60">
        <v>744</v>
      </c>
      <c r="AC71" s="60">
        <v>2</v>
      </c>
      <c r="AD71" s="60">
        <v>2962063</v>
      </c>
      <c r="AE71" s="60">
        <v>3874400</v>
      </c>
      <c r="AF71" s="60">
        <v>2960397</v>
      </c>
      <c r="AG71" s="60">
        <v>24438</v>
      </c>
      <c r="AH71" s="58">
        <v>44066</v>
      </c>
      <c r="AI71" s="60" t="s">
        <v>2403</v>
      </c>
      <c r="AJ71" s="60" t="s">
        <v>167</v>
      </c>
      <c r="AK71" s="60" t="s">
        <v>168</v>
      </c>
      <c r="AL71" s="60" t="s">
        <v>278</v>
      </c>
      <c r="AM71" s="61">
        <v>0.58333333333333337</v>
      </c>
      <c r="AN71" s="62">
        <v>0.58333333333333337</v>
      </c>
      <c r="AO71" s="62">
        <v>0.59166666666666667</v>
      </c>
      <c r="AP71" s="62">
        <v>0.63541666666666663</v>
      </c>
      <c r="AQ71" s="60"/>
      <c r="AR71" s="60"/>
      <c r="AS71" s="60">
        <v>14</v>
      </c>
      <c r="AT71" s="60" t="s">
        <v>2408</v>
      </c>
      <c r="AU71" s="60" t="s">
        <v>2404</v>
      </c>
      <c r="AV71" s="60" t="s">
        <v>2405</v>
      </c>
      <c r="AW71" s="63" t="s">
        <v>276</v>
      </c>
      <c r="AX71" s="60" t="s">
        <v>2406</v>
      </c>
      <c r="AY71" s="60" t="s">
        <v>2407</v>
      </c>
      <c r="AZ71" s="60" t="b">
        <v>1</v>
      </c>
      <c r="BA71" s="60" t="s">
        <v>273</v>
      </c>
      <c r="BB71" s="60" t="b">
        <v>0</v>
      </c>
      <c r="BC71" s="60"/>
      <c r="BD71" s="60"/>
    </row>
    <row r="72" spans="1:56" ht="17.25" customHeight="1" x14ac:dyDescent="0.25">
      <c r="A72" s="55">
        <f t="shared" si="2"/>
        <v>0</v>
      </c>
      <c r="B72" s="64" t="str">
        <f>IFERROR(TEXT(Table_ocorrencias[[#This Row],[caso_n]],"0000")&amp;Table_ocorrencias[[#This Row],[ponto]]&amp;"/"&amp;YEAR(Table_ocorrencias[[#This Row],[DATA PLANTÃO]]),"")</f>
        <v>0752.9/2020</v>
      </c>
      <c r="C72" s="64" t="str">
        <f>IFERROR(IF(Table_ocorrencias[[#This Row],[GDL]] = "","", Table_ocorrencias[[#This Row],[GDL]]&amp;"/"&amp;YEAR(Table_ocorrencias[[#This Row],[data_plantao]])),"")</f>
        <v>24647/2020</v>
      </c>
      <c r="D72" s="64" t="str">
        <f>IF(Table_ocorrencias[[#This Row],[fotos_gdl]] = TRUE,"ENVIADAS","PENDENTE")</f>
        <v>ENVIADAS</v>
      </c>
      <c r="E72" s="65">
        <f>IFERROR(Table_ocorrencias[[#This Row],[data_plantao]],"")</f>
        <v>44067</v>
      </c>
      <c r="F72" s="64" t="str">
        <f>IFERROR(Table_ocorrencias[[#This Row],[CIODS3]],"")</f>
        <v>D685556</v>
      </c>
      <c r="G72" s="64" t="str">
        <f>IFERROR(Table_ocorrencias[[#This Row],[natureza4]],"")</f>
        <v>Homicídio</v>
      </c>
      <c r="H72" s="64" t="str">
        <f>IFERROR(Table_ocorrencias[[#This Row],[tipo_local]],"")</f>
        <v>Externo</v>
      </c>
      <c r="I72" s="64" t="str">
        <f>IFERROR(IF(Table_ocorrencias[[#This Row],[instrumento10]] = 0,"",Table_ocorrencias[[#This Row],[instrumento10]]),"")</f>
        <v>PÉRFURO-CONTUNDENTE</v>
      </c>
      <c r="J72" s="80" t="str">
        <f>IFERROR(VLOOKUP(Table_ocorrencias[[#This Row],[matricula_perito]],Table_peritos[],2,FALSE),"")</f>
        <v>RANON BARROS BEZERRA</v>
      </c>
      <c r="K72" s="64" t="str">
        <f>IFERROR(VLOOKUP(Table_ocorrencias[[#This Row],[matricula_auxiliar]],Table_auxiliares[],2,FALSE),"")</f>
        <v>ALMIR CARLOS DE SOUZA</v>
      </c>
      <c r="L72" s="64" t="str">
        <f>IFERROR(VLOOKUP(Table_ocorrencias[[#This Row],[matricula_delegado]],Table_delegados[],2,FALSE),"")</f>
        <v>CAIO WAGNER SIQUEIRA DE MORAIS</v>
      </c>
      <c r="M72" s="64" t="str">
        <f>IFERROR(Table_ocorrencias[[#This Row],[viatura5]],"")</f>
        <v>UP003</v>
      </c>
      <c r="N72" s="64" t="str">
        <f>IFERROR(IF(Table_ocorrencias[[#This Row],[DPH2]] ="","",Table_ocorrencias[[#This Row],[DPH2]]&amp;"º DPH"),"")</f>
        <v>9º DPH</v>
      </c>
      <c r="O72" s="64" t="str">
        <f>UPPER(IFERROR(VLOOKUP(Table_ocorrencias[[#This Row],[municipio]],Table_municipios[],2,FALSE),""))</f>
        <v>OLINDA</v>
      </c>
      <c r="P72" s="80" t="str">
        <f>UPPER(IFERROR(Table_ocorrencias[[#This Row],[bairro8]],""))</f>
        <v>JARDIM FRAGOSO</v>
      </c>
      <c r="Q72" s="64" t="str">
        <f>IFERROR(IF(Table_ocorrencias[[#This Row],[rua9]] ="","",Table_ocorrencias[[#This Row],[rua9]]),"")</f>
        <v>RUA JOSÉ SANTIAGO</v>
      </c>
      <c r="R72" s="64" t="str">
        <f>IFERROR(IF(Table_ocorrencias[[#This Row],[latitude6]] ="","",Table_ocorrencias[[#This Row],[latitude6]]),"")</f>
        <v/>
      </c>
      <c r="S72" s="64" t="str">
        <f>IFERROR(IF(Table_ocorrencias[[#This Row],[longitude7]] ="","",Table_ocorrencias[[#This Row],[longitude7]]),"")</f>
        <v/>
      </c>
      <c r="T7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DEIVISON PORCIANO DOS SANTOS (NIC 112430)</v>
      </c>
      <c r="U7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2" s="80" t="str">
        <f>UPPER(IFERROR(Table_ocorrencias[[#This Row],[descricao]],""))</f>
        <v>988941734-995335454-MOTOCICLETA ENVOLVIDA EM LOCAL MEDIATO</v>
      </c>
      <c r="W72" s="66">
        <f>IFERROR(IF(Table_ocorrencias[[#This Row],[data_ciencia]]="","",Table_ocorrencias[[#This Row],[data_ciencia]]),"")</f>
        <v>0.84375</v>
      </c>
      <c r="X72" s="66">
        <f>IFERROR(IF(Table_ocorrencias[[#This Row],[data_saida]]="","",Table_ocorrencias[[#This Row],[data_saida]]),"")</f>
        <v>0.88194444444444442</v>
      </c>
      <c r="Y72" s="66">
        <f>IFERROR(IF(Table_ocorrencias[[#This Row],[data_chegada]]="","",Table_ocorrencias[[#This Row],[data_chegada]]),"")</f>
        <v>0.90277777777777779</v>
      </c>
      <c r="Z72" s="66">
        <f>IFERROR(IF(Table_ocorrencias[[#This Row],[data_conclusao]]="","",Table_ocorrencias[[#This Row],[data_conclusao]]),"")</f>
        <v>0.93402777777777779</v>
      </c>
      <c r="AA72" s="67">
        <v>1596</v>
      </c>
      <c r="AB72" s="67">
        <v>752</v>
      </c>
      <c r="AC72" s="67">
        <v>9</v>
      </c>
      <c r="AD72" s="67">
        <v>3866670</v>
      </c>
      <c r="AE72" s="67">
        <v>1586920</v>
      </c>
      <c r="AF72" s="67">
        <v>3864910</v>
      </c>
      <c r="AG72" s="67">
        <v>24647</v>
      </c>
      <c r="AH72" s="65">
        <v>44067</v>
      </c>
      <c r="AI72" s="67" t="s">
        <v>2479</v>
      </c>
      <c r="AJ72" s="67" t="s">
        <v>167</v>
      </c>
      <c r="AK72" s="67" t="s">
        <v>168</v>
      </c>
      <c r="AL72" s="67" t="s">
        <v>560</v>
      </c>
      <c r="AM72" s="68">
        <v>0.84375</v>
      </c>
      <c r="AN72" s="69">
        <v>0.88194444444444442</v>
      </c>
      <c r="AO72" s="69">
        <v>0.90277777777777779</v>
      </c>
      <c r="AP72" s="69">
        <v>0.93402777777777779</v>
      </c>
      <c r="AQ72" s="67"/>
      <c r="AR72" s="67"/>
      <c r="AS72" s="67">
        <v>12</v>
      </c>
      <c r="AT72" s="67" t="s">
        <v>2480</v>
      </c>
      <c r="AU72" s="67" t="s">
        <v>2481</v>
      </c>
      <c r="AV72" s="67" t="s">
        <v>2482</v>
      </c>
      <c r="AW72" s="70" t="s">
        <v>276</v>
      </c>
      <c r="AX72" s="67" t="s">
        <v>2483</v>
      </c>
      <c r="AY72" s="67" t="s">
        <v>2484</v>
      </c>
      <c r="AZ72" s="67" t="b">
        <v>1</v>
      </c>
      <c r="BA72" s="67" t="s">
        <v>273</v>
      </c>
      <c r="BB72" s="67" t="b">
        <v>0</v>
      </c>
      <c r="BC72" s="67"/>
      <c r="BD72" s="67"/>
    </row>
    <row r="73" spans="1:56" ht="17.25" customHeight="1" x14ac:dyDescent="0.25">
      <c r="A73" s="55">
        <f t="shared" si="2"/>
        <v>1</v>
      </c>
      <c r="B73" s="64" t="str">
        <f>IFERROR(TEXT(Table_ocorrencias[[#This Row],[caso_n]],"0000")&amp;Table_ocorrencias[[#This Row],[ponto]]&amp;"/"&amp;YEAR(Table_ocorrencias[[#This Row],[DATA PLANTÃO]]),"")</f>
        <v>0753.9/2020</v>
      </c>
      <c r="C73" s="64" t="str">
        <f>IFERROR(IF(Table_ocorrencias[[#This Row],[GDL]] = "","", Table_ocorrencias[[#This Row],[GDL]]&amp;"/"&amp;YEAR(Table_ocorrencias[[#This Row],[data_plantao]])),"")</f>
        <v/>
      </c>
      <c r="D73" s="64" t="str">
        <f>IF(Table_ocorrencias[[#This Row],[fotos_gdl]] = TRUE,"ENVIADAS","PENDENTE")</f>
        <v>PENDENTE</v>
      </c>
      <c r="E73" s="65">
        <f>IFERROR(Table_ocorrencias[[#This Row],[data_plantao]],"")</f>
        <v>44067</v>
      </c>
      <c r="F73" s="64" t="str">
        <f>IFERROR(Table_ocorrencias[[#This Row],[CIODS3]],"")</f>
        <v>D685561</v>
      </c>
      <c r="G73" s="64" t="str">
        <f>IFERROR(Table_ocorrencias[[#This Row],[natureza4]],"")</f>
        <v>Homicídio</v>
      </c>
      <c r="H73" s="64" t="str">
        <f>IFERROR(Table_ocorrencias[[#This Row],[tipo_local]],"")</f>
        <v>Externo</v>
      </c>
      <c r="I73" s="64" t="str">
        <f>IFERROR(IF(Table_ocorrencias[[#This Row],[instrumento10]] = 0,"",Table_ocorrencias[[#This Row],[instrumento10]]),"")</f>
        <v>PÉRFURO-CONTUNDENTE</v>
      </c>
      <c r="J73" s="80" t="str">
        <f>IFERROR(VLOOKUP(Table_ocorrencias[[#This Row],[matricula_perito]],Table_peritos[],2,FALSE),"")</f>
        <v>VICTOR CEZAR LUCENA TAVARES DE SÁ LEITÃO</v>
      </c>
      <c r="K73" s="64" t="str">
        <f>IFERROR(VLOOKUP(Table_ocorrencias[[#This Row],[matricula_auxiliar]],Table_auxiliares[],2,FALSE),"")</f>
        <v>THIAGO ANDRÉ</v>
      </c>
      <c r="L73" s="64" t="str">
        <f>IFERROR(VLOOKUP(Table_ocorrencias[[#This Row],[matricula_delegado]],Table_delegados[],2,FALSE),"")</f>
        <v>JOAO BAPTISTA DE BRITTO ALVES FILHO</v>
      </c>
      <c r="M73" s="64" t="str">
        <f>IFERROR(Table_ocorrencias[[#This Row],[viatura5]],"")</f>
        <v>UP002</v>
      </c>
      <c r="N73" s="64" t="str">
        <f>IFERROR(IF(Table_ocorrencias[[#This Row],[DPH2]] ="","",Table_ocorrencias[[#This Row],[DPH2]]&amp;"º DPH"),"")</f>
        <v>6º DPH</v>
      </c>
      <c r="O73" s="64" t="str">
        <f>UPPER(IFERROR(VLOOKUP(Table_ocorrencias[[#This Row],[municipio]],Table_municipios[],2,FALSE),""))</f>
        <v>ABREU E LIMA</v>
      </c>
      <c r="P73" s="80" t="str">
        <f>UPPER(IFERROR(Table_ocorrencias[[#This Row],[bairro8]],""))</f>
        <v>FOSFATO</v>
      </c>
      <c r="Q73" s="64" t="str">
        <f>IFERROR(IF(Table_ocorrencias[[#This Row],[rua9]] ="","",Table_ocorrencias[[#This Row],[rua9]]),"")</f>
        <v>RUA AMAPÁ</v>
      </c>
      <c r="R73" s="64" t="str">
        <f>IFERROR(IF(Table_ocorrencias[[#This Row],[latitude6]] ="","",Table_ocorrencias[[#This Row],[latitude6]]),"")</f>
        <v/>
      </c>
      <c r="S73" s="64" t="str">
        <f>IFERROR(IF(Table_ocorrencias[[#This Row],[longitude7]] ="","",Table_ocorrencias[[#This Row],[longitude7]]),"")</f>
        <v/>
      </c>
      <c r="T7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LINDOVAL FRANCISCO DA PAZ (NIC 111969)</v>
      </c>
      <c r="U7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3" s="80" t="str">
        <f>UPPER(IFERROR(Table_ocorrencias[[#This Row],[descricao]],""))</f>
        <v>995186424-PAF-MASC</v>
      </c>
      <c r="W73" s="66">
        <f>IFERROR(IF(Table_ocorrencias[[#This Row],[data_ciencia]]="","",Table_ocorrencias[[#This Row],[data_ciencia]]),"")</f>
        <v>0.84722222222222221</v>
      </c>
      <c r="X73" s="66">
        <f>IFERROR(IF(Table_ocorrencias[[#This Row],[data_saida]]="","",Table_ocorrencias[[#This Row],[data_saida]]),"")</f>
        <v>0.88888888888888884</v>
      </c>
      <c r="Y73" s="66">
        <f>IFERROR(IF(Table_ocorrencias[[#This Row],[data_chegada]]="","",Table_ocorrencias[[#This Row],[data_chegada]]),"")</f>
        <v>0.90972222222222221</v>
      </c>
      <c r="Z73" s="66">
        <f>IFERROR(IF(Table_ocorrencias[[#This Row],[data_conclusao]]="","",Table_ocorrencias[[#This Row],[data_conclusao]]),"")</f>
        <v>0.94444444444444442</v>
      </c>
      <c r="AA73" s="67">
        <v>1597</v>
      </c>
      <c r="AB73" s="67">
        <v>753</v>
      </c>
      <c r="AC73" s="67">
        <v>6</v>
      </c>
      <c r="AD73" s="67">
        <v>3866947</v>
      </c>
      <c r="AE73" s="67">
        <v>3870464</v>
      </c>
      <c r="AF73" s="67">
        <v>2139065</v>
      </c>
      <c r="AG73" s="67"/>
      <c r="AH73" s="65">
        <v>44067</v>
      </c>
      <c r="AI73" s="67" t="s">
        <v>2485</v>
      </c>
      <c r="AJ73" s="67" t="s">
        <v>167</v>
      </c>
      <c r="AK73" s="67" t="s">
        <v>168</v>
      </c>
      <c r="AL73" s="67" t="s">
        <v>278</v>
      </c>
      <c r="AM73" s="68">
        <v>0.84722222222222221</v>
      </c>
      <c r="AN73" s="69">
        <v>0.88888888888888884</v>
      </c>
      <c r="AO73" s="69">
        <v>0.90972222222222221</v>
      </c>
      <c r="AP73" s="69">
        <v>0.94444444444444442</v>
      </c>
      <c r="AQ73" s="67"/>
      <c r="AR73" s="67"/>
      <c r="AS73" s="67">
        <v>1</v>
      </c>
      <c r="AT73" s="67" t="s">
        <v>2486</v>
      </c>
      <c r="AU73" s="67" t="s">
        <v>2487</v>
      </c>
      <c r="AV73" s="67" t="s">
        <v>2488</v>
      </c>
      <c r="AW73" s="70" t="s">
        <v>276</v>
      </c>
      <c r="AX73" s="67" t="s">
        <v>2489</v>
      </c>
      <c r="AY73" s="67" t="s">
        <v>2490</v>
      </c>
      <c r="AZ73" s="67" t="b">
        <v>0</v>
      </c>
      <c r="BA73" s="67" t="s">
        <v>273</v>
      </c>
      <c r="BB73" s="67" t="b">
        <v>0</v>
      </c>
      <c r="BC73" s="67"/>
      <c r="BD73" s="67"/>
    </row>
    <row r="74" spans="1:56" ht="17.25" customHeight="1" x14ac:dyDescent="0.25">
      <c r="A74" s="54">
        <f t="shared" si="2"/>
        <v>0</v>
      </c>
      <c r="B74" s="57" t="str">
        <f>IFERROR(TEXT(Table_ocorrencias[[#This Row],[caso_n]],"0000")&amp;Table_ocorrencias[[#This Row],[ponto]]&amp;"/"&amp;YEAR(Table_ocorrencias[[#This Row],[DATA PLANTÃO]]),"")</f>
        <v>0763.9/2020</v>
      </c>
      <c r="C74" s="57" t="str">
        <f>IFERROR(IF(Table_ocorrencias[[#This Row],[GDL]] = "","", Table_ocorrencias[[#This Row],[GDL]]&amp;"/"&amp;YEAR(Table_ocorrencias[[#This Row],[data_plantao]])),"")</f>
        <v>25381/2020</v>
      </c>
      <c r="D74" s="57" t="str">
        <f>IF(Table_ocorrencias[[#This Row],[fotos_gdl]] = TRUE,"ENVIADAS","PENDENTE")</f>
        <v>ENVIADAS</v>
      </c>
      <c r="E74" s="58">
        <f>IFERROR(Table_ocorrencias[[#This Row],[data_plantao]],"")</f>
        <v>44071</v>
      </c>
      <c r="F74" s="57" t="str">
        <f>IFERROR(Table_ocorrencias[[#This Row],[CIODS3]],"")</f>
        <v>D685910</v>
      </c>
      <c r="G74" s="57" t="str">
        <f>IFERROR(Table_ocorrencias[[#This Row],[natureza4]],"")</f>
        <v>Homicídio</v>
      </c>
      <c r="H74" s="57" t="str">
        <f>IFERROR(Table_ocorrencias[[#This Row],[tipo_local]],"")</f>
        <v>Externo</v>
      </c>
      <c r="I74" s="57" t="str">
        <f>IFERROR(IF(Table_ocorrencias[[#This Row],[instrumento10]] = 0,"",Table_ocorrencias[[#This Row],[instrumento10]]),"")</f>
        <v>PÉRFURO-CONTUNDENTE</v>
      </c>
      <c r="J74" s="79" t="str">
        <f>IFERROR(VLOOKUP(Table_ocorrencias[[#This Row],[matricula_perito]],Table_peritos[],2,FALSE),"")</f>
        <v>DIEGO NUNES TELES DE MENDONÇA</v>
      </c>
      <c r="K74" s="57" t="str">
        <f>IFERROR(VLOOKUP(Table_ocorrencias[[#This Row],[matricula_auxiliar]],Table_auxiliares[],2,FALSE),"")</f>
        <v>ALMIR CARLOS DE SOUZA</v>
      </c>
      <c r="L74" s="57" t="str">
        <f>IFERROR(VLOOKUP(Table_ocorrencias[[#This Row],[matricula_delegado]],Table_delegados[],2,FALSE),"")</f>
        <v>FRANCISCA ERICA DA SILVA BEZERRA</v>
      </c>
      <c r="M74" s="57" t="str">
        <f>IFERROR(Table_ocorrencias[[#This Row],[viatura5]],"")</f>
        <v>UP002</v>
      </c>
      <c r="N74" s="57" t="str">
        <f>IFERROR(IF(Table_ocorrencias[[#This Row],[DPH2]] ="","",Table_ocorrencias[[#This Row],[DPH2]]&amp;"º DPH"),"")</f>
        <v>5º DPH</v>
      </c>
      <c r="O74" s="57" t="str">
        <f>UPPER(IFERROR(VLOOKUP(Table_ocorrencias[[#This Row],[municipio]],Table_municipios[],2,FALSE),""))</f>
        <v>RECIFE</v>
      </c>
      <c r="P74" s="79" t="str">
        <f>UPPER(IFERROR(Table_ocorrencias[[#This Row],[bairro8]],""))</f>
        <v>BREJO DA GUABIRABA</v>
      </c>
      <c r="Q74" s="57" t="str">
        <f>IFERROR(IF(Table_ocorrencias[[#This Row],[rua9]] ="","",Table_ocorrencias[[#This Row],[rua9]]),"")</f>
        <v>GUABIRABA</v>
      </c>
      <c r="R74" s="57" t="str">
        <f>IFERROR(IF(Table_ocorrencias[[#This Row],[latitude6]] ="","",Table_ocorrencias[[#This Row],[latitude6]]),"")</f>
        <v/>
      </c>
      <c r="S74" s="57" t="str">
        <f>IFERROR(IF(Table_ocorrencias[[#This Row],[longitude7]] ="","",Table_ocorrencias[[#This Row],[longitude7]]),"")</f>
        <v/>
      </c>
      <c r="T7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VITOR XAVIER DA SILVA (NIC 112426)</v>
      </c>
      <c r="U7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4" s="79" t="str">
        <f>UPPER(IFERROR(Table_ocorrencias[[#This Row],[descricao]],""))</f>
        <v>PM 984945781</v>
      </c>
      <c r="W74" s="59">
        <f>IFERROR(IF(Table_ocorrencias[[#This Row],[data_ciencia]]="","",Table_ocorrencias[[#This Row],[data_ciencia]]),"")</f>
        <v>0.86111111111111116</v>
      </c>
      <c r="X74" s="59">
        <f>IFERROR(IF(Table_ocorrencias[[#This Row],[data_saida]]="","",Table_ocorrencias[[#This Row],[data_saida]]),"")</f>
        <v>0.875</v>
      </c>
      <c r="Y74" s="59">
        <f>IFERROR(IF(Table_ocorrencias[[#This Row],[data_chegada]]="","",Table_ocorrencias[[#This Row],[data_chegada]]),"")</f>
        <v>0.88888888888888884</v>
      </c>
      <c r="Z74" s="59">
        <f>IFERROR(IF(Table_ocorrencias[[#This Row],[data_conclusao]]="","",Table_ocorrencias[[#This Row],[data_conclusao]]),"")</f>
        <v>0.92361111111111116</v>
      </c>
      <c r="AA74" s="60">
        <v>1608</v>
      </c>
      <c r="AB74" s="60">
        <v>763</v>
      </c>
      <c r="AC74" s="60">
        <v>5</v>
      </c>
      <c r="AD74" s="60">
        <v>3869148</v>
      </c>
      <c r="AE74" s="60">
        <v>1586920</v>
      </c>
      <c r="AF74" s="60">
        <v>2724782</v>
      </c>
      <c r="AG74" s="60">
        <v>25381</v>
      </c>
      <c r="AH74" s="58">
        <v>44071</v>
      </c>
      <c r="AI74" s="60" t="s">
        <v>3288</v>
      </c>
      <c r="AJ74" s="60" t="s">
        <v>167</v>
      </c>
      <c r="AK74" s="60" t="s">
        <v>168</v>
      </c>
      <c r="AL74" s="60" t="s">
        <v>278</v>
      </c>
      <c r="AM74" s="61">
        <v>0.86111111111111116</v>
      </c>
      <c r="AN74" s="62">
        <v>0.875</v>
      </c>
      <c r="AO74" s="62">
        <v>0.88888888888888884</v>
      </c>
      <c r="AP74" s="62">
        <v>0.92361111111111116</v>
      </c>
      <c r="AQ74" s="60"/>
      <c r="AR74" s="60"/>
      <c r="AS74" s="60">
        <v>14</v>
      </c>
      <c r="AT74" s="60" t="s">
        <v>3289</v>
      </c>
      <c r="AU74" s="60" t="s">
        <v>1313</v>
      </c>
      <c r="AV74" s="60" t="s">
        <v>3290</v>
      </c>
      <c r="AW74" s="63" t="s">
        <v>276</v>
      </c>
      <c r="AX74" s="60" t="s">
        <v>3291</v>
      </c>
      <c r="AY74" s="60" t="s">
        <v>3292</v>
      </c>
      <c r="AZ74" s="60" t="b">
        <v>1</v>
      </c>
      <c r="BA74" s="60" t="s">
        <v>273</v>
      </c>
      <c r="BB74" s="60" t="b">
        <v>0</v>
      </c>
      <c r="BC74" s="60"/>
      <c r="BD74" s="60"/>
    </row>
    <row r="75" spans="1:56" ht="17.25" customHeight="1" x14ac:dyDescent="0.25">
      <c r="A75" s="86">
        <f t="shared" si="2"/>
        <v>0</v>
      </c>
      <c r="B75" s="87" t="str">
        <f>IFERROR(TEXT(Table_ocorrencias[[#This Row],[caso_n]],"0000")&amp;Table_ocorrencias[[#This Row],[ponto]]&amp;"/"&amp;YEAR(Table_ocorrencias[[#This Row],[DATA PLANTÃO]]),"")</f>
        <v>0774.9/2020</v>
      </c>
      <c r="C75" s="87" t="str">
        <f>IFERROR(IF(Table_ocorrencias[[#This Row],[GDL]] = "","", Table_ocorrencias[[#This Row],[GDL]]&amp;"/"&amp;YEAR(Table_ocorrencias[[#This Row],[data_plantao]])),"")</f>
        <v>25827/2020</v>
      </c>
      <c r="D75" s="87" t="str">
        <f>IF(Table_ocorrencias[[#This Row],[fotos_gdl]] = TRUE,"ENVIADAS","PENDENTE")</f>
        <v>PENDENTE</v>
      </c>
      <c r="E75" s="88">
        <f>IFERROR(Table_ocorrencias[[#This Row],[data_plantao]],"")</f>
        <v>44074</v>
      </c>
      <c r="F75" s="87" t="str">
        <f>IFERROR(Table_ocorrencias[[#This Row],[CIODS3]],"")</f>
        <v>D686253</v>
      </c>
      <c r="G75" s="87" t="str">
        <f>IFERROR(Table_ocorrencias[[#This Row],[natureza4]],"")</f>
        <v>Homicídio</v>
      </c>
      <c r="H75" s="87" t="str">
        <f>IFERROR(Table_ocorrencias[[#This Row],[tipo_local]],"")</f>
        <v>Externo</v>
      </c>
      <c r="I75" s="87" t="str">
        <f>IFERROR(IF(Table_ocorrencias[[#This Row],[instrumento10]] = 0,"",Table_ocorrencias[[#This Row],[instrumento10]]),"")</f>
        <v>PÉRFURO-CONTUNDENTE</v>
      </c>
      <c r="J75" s="89" t="str">
        <f>IFERROR(VLOOKUP(Table_ocorrencias[[#This Row],[matricula_perito]],Table_peritos[],2,FALSE),"")</f>
        <v>LUCAS ARAÚJO DE ALMEIDA</v>
      </c>
      <c r="K75" s="87" t="str">
        <f>IFERROR(VLOOKUP(Table_ocorrencias[[#This Row],[matricula_auxiliar]],Table_auxiliares[],2,FALSE),"")</f>
        <v>GETULIO GOMES DE MOURA</v>
      </c>
      <c r="L75" s="87" t="str">
        <f>IFERROR(VLOOKUP(Table_ocorrencias[[#This Row],[matricula_delegado]],Table_delegados[],2,FALSE),"")</f>
        <v>ANTONIO DE CAMPOS FRANCISCO</v>
      </c>
      <c r="M75" s="87" t="str">
        <f>IFERROR(Table_ocorrencias[[#This Row],[viatura5]],"")</f>
        <v>UP004</v>
      </c>
      <c r="N75" s="87" t="str">
        <f>IFERROR(IF(Table_ocorrencias[[#This Row],[DPH2]] ="","",Table_ocorrencias[[#This Row],[DPH2]]&amp;"º DPH"),"")</f>
        <v>5º DPH</v>
      </c>
      <c r="O75" s="87" t="str">
        <f>UPPER(IFERROR(VLOOKUP(Table_ocorrencias[[#This Row],[municipio]],Table_municipios[],2,FALSE),""))</f>
        <v>RECIFE</v>
      </c>
      <c r="P75" s="89" t="str">
        <f>UPPER(IFERROR(Table_ocorrencias[[#This Row],[bairro8]],""))</f>
        <v>BREJO DA GUABIRABA</v>
      </c>
      <c r="Q75" s="87" t="str">
        <f>IFERROR(IF(Table_ocorrencias[[#This Row],[rua9]] ="","",Table_ocorrencias[[#This Row],[rua9]]),"")</f>
        <v>ALEXANDRINA N° 1437</v>
      </c>
      <c r="R75" s="87" t="str">
        <f>IFERROR(IF(Table_ocorrencias[[#This Row],[latitude6]] ="","",Table_ocorrencias[[#This Row],[latitude6]]),"")</f>
        <v/>
      </c>
      <c r="S75" s="87" t="str">
        <f>IFERROR(IF(Table_ocorrencias[[#This Row],[longitude7]] ="","",Table_ocorrencias[[#This Row],[longitude7]]),"")</f>
        <v/>
      </c>
      <c r="T7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112424)</v>
      </c>
      <c r="U7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5" s="89" t="str">
        <f>UPPER(IFERROR(Table_ocorrencias[[#This Row],[descricao]],""))</f>
        <v>PM 991520723</v>
      </c>
      <c r="W75" s="90">
        <f>IFERROR(IF(Table_ocorrencias[[#This Row],[data_ciencia]]="","",Table_ocorrencias[[#This Row],[data_ciencia]]),"")</f>
        <v>0.94236111111111109</v>
      </c>
      <c r="X75" s="90">
        <f>IFERROR(IF(Table_ocorrencias[[#This Row],[data_saida]]="","",Table_ocorrencias[[#This Row],[data_saida]]),"")</f>
        <v>0.95833333333333337</v>
      </c>
      <c r="Y75" s="90">
        <f>IFERROR(IF(Table_ocorrencias[[#This Row],[data_chegada]]="","",Table_ocorrencias[[#This Row],[data_chegada]]),"")</f>
        <v>0.96666666666666667</v>
      </c>
      <c r="Z75" s="90">
        <f>IFERROR(IF(Table_ocorrencias[[#This Row],[data_conclusao]]="","",Table_ocorrencias[[#This Row],[data_conclusao]]),"")</f>
        <v>3.472222222222222E-3</v>
      </c>
      <c r="AA75" s="91">
        <v>1622</v>
      </c>
      <c r="AB75" s="91">
        <v>774</v>
      </c>
      <c r="AC75" s="91">
        <v>5</v>
      </c>
      <c r="AD75" s="91">
        <v>3870006</v>
      </c>
      <c r="AE75" s="91">
        <v>3868680</v>
      </c>
      <c r="AF75" s="91">
        <v>1967371</v>
      </c>
      <c r="AG75" s="91">
        <v>25827</v>
      </c>
      <c r="AH75" s="88">
        <v>44074</v>
      </c>
      <c r="AI75" s="91" t="s">
        <v>3439</v>
      </c>
      <c r="AJ75" s="91" t="s">
        <v>167</v>
      </c>
      <c r="AK75" s="91" t="s">
        <v>168</v>
      </c>
      <c r="AL75" s="91" t="s">
        <v>255</v>
      </c>
      <c r="AM75" s="92">
        <v>0.94236111111111109</v>
      </c>
      <c r="AN75" s="93">
        <v>0.95833333333333337</v>
      </c>
      <c r="AO75" s="93">
        <v>0.96666666666666667</v>
      </c>
      <c r="AP75" s="93">
        <v>3.472222222222222E-3</v>
      </c>
      <c r="AQ75" s="91"/>
      <c r="AR75" s="91"/>
      <c r="AS75" s="91">
        <v>14</v>
      </c>
      <c r="AT75" s="91" t="s">
        <v>3289</v>
      </c>
      <c r="AU75" s="91" t="s">
        <v>3440</v>
      </c>
      <c r="AV75" s="91" t="s">
        <v>3441</v>
      </c>
      <c r="AW75" s="94" t="s">
        <v>276</v>
      </c>
      <c r="AX75" s="91" t="s">
        <v>3442</v>
      </c>
      <c r="AY75" s="91" t="s">
        <v>3443</v>
      </c>
      <c r="AZ75" s="91" t="b">
        <v>0</v>
      </c>
      <c r="BA75" s="91" t="s">
        <v>273</v>
      </c>
      <c r="BB75" s="91" t="b">
        <v>0</v>
      </c>
      <c r="BC75" s="91"/>
      <c r="BD75" s="91"/>
    </row>
    <row r="76" spans="1:56" ht="17.25" customHeight="1" x14ac:dyDescent="0.25">
      <c r="A76" s="53">
        <f t="shared" si="2"/>
        <v>0</v>
      </c>
      <c r="B76" s="57" t="str">
        <f>IFERROR(TEXT(Table_ocorrencias[[#This Row],[caso_n]],"0000")&amp;Table_ocorrencias[[#This Row],[ponto]]&amp;"/"&amp;YEAR(Table_ocorrencias[[#This Row],[DATA PLANTÃO]]),"")</f>
        <v>0793.9/2020</v>
      </c>
      <c r="C76" s="57" t="str">
        <f>IFERROR(IF(Table_ocorrencias[[#This Row],[GDL]] = "","", Table_ocorrencias[[#This Row],[GDL]]&amp;"/"&amp;YEAR(Table_ocorrencias[[#This Row],[data_plantao]])),"")</f>
        <v>26796/2020</v>
      </c>
      <c r="D76" s="57" t="str">
        <f>IF(Table_ocorrencias[[#This Row],[fotos_gdl]] = TRUE,"ENVIADAS","PENDENTE")</f>
        <v>PENDENTE</v>
      </c>
      <c r="E76" s="58">
        <f>IFERROR(Table_ocorrencias[[#This Row],[data_plantao]],"")</f>
        <v>44082</v>
      </c>
      <c r="F76" s="57" t="str">
        <f>IFERROR(Table_ocorrencias[[#This Row],[CIODS3]],"")</f>
        <v>D687087</v>
      </c>
      <c r="G76" s="57" t="str">
        <f>IFERROR(Table_ocorrencias[[#This Row],[natureza4]],"")</f>
        <v>Homicídio</v>
      </c>
      <c r="H76" s="57" t="str">
        <f>IFERROR(Table_ocorrencias[[#This Row],[tipo_local]],"")</f>
        <v>Externo</v>
      </c>
      <c r="I76" s="57" t="str">
        <f>IFERROR(IF(Table_ocorrencias[[#This Row],[instrumento10]] = 0,"",Table_ocorrencias[[#This Row],[instrumento10]]),"")</f>
        <v>PÉRFURO-CONTUNDENTE</v>
      </c>
      <c r="J76" s="79" t="str">
        <f>IFERROR(VLOOKUP(Table_ocorrencias[[#This Row],[matricula_perito]],Table_peritos[],2,FALSE),"")</f>
        <v>VICTOR CEZAR LUCENA TAVARES DE SÁ LEITÃO</v>
      </c>
      <c r="K76" s="57" t="str">
        <f>IFERROR(VLOOKUP(Table_ocorrencias[[#This Row],[matricula_auxiliar]],Table_auxiliares[],2,FALSE),"")</f>
        <v>THIAGO ANDRÉ</v>
      </c>
      <c r="L76" s="57" t="str">
        <f>IFERROR(VLOOKUP(Table_ocorrencias[[#This Row],[matricula_delegado]],Table_delegados[],2,FALSE),"")</f>
        <v>DIEGO CAVALCANTI DE A ACIOLI LINS</v>
      </c>
      <c r="M76" s="57" t="str">
        <f>IFERROR(Table_ocorrencias[[#This Row],[viatura5]],"")</f>
        <v>UP004</v>
      </c>
      <c r="N76" s="57" t="str">
        <f>IFERROR(IF(Table_ocorrencias[[#This Row],[DPH2]] ="","",Table_ocorrencias[[#This Row],[DPH2]]&amp;"º DPH"),"")</f>
        <v>3º DPH</v>
      </c>
      <c r="O76" s="57" t="str">
        <f>UPPER(IFERROR(VLOOKUP(Table_ocorrencias[[#This Row],[municipio]],Table_municipios[],2,FALSE),""))</f>
        <v>RECIFE</v>
      </c>
      <c r="P76" s="79" t="str">
        <f>UPPER(IFERROR(Table_ocorrencias[[#This Row],[bairro8]],""))</f>
        <v>IBURA UR2</v>
      </c>
      <c r="Q76" s="57" t="str">
        <f>IFERROR(IF(Table_ocorrencias[[#This Row],[rua9]] ="","",Table_ocorrencias[[#This Row],[rua9]]),"")</f>
        <v>RUA NORUEGA</v>
      </c>
      <c r="R76" s="57" t="str">
        <f>IFERROR(IF(Table_ocorrencias[[#This Row],[latitude6]] ="","",Table_ocorrencias[[#This Row],[latitude6]]),"")</f>
        <v/>
      </c>
      <c r="S76" s="57" t="str">
        <f>IFERROR(IF(Table_ocorrencias[[#This Row],[longitude7]] ="","",Table_ocorrencias[[#This Row],[longitude7]]),"")</f>
        <v/>
      </c>
      <c r="T7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BERNARDO DA SILVA FILHO (NIC 112610)</v>
      </c>
      <c r="U7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6" s="79" t="str">
        <f>UPPER(IFERROR(Table_ocorrencias[[#This Row],[descricao]],""))</f>
        <v>PAF, MASCULINO - CABO ANDRÉ 98611-9829.   VITIMA ENCONTRADA COM LESÕES DE PAF.</v>
      </c>
      <c r="W76" s="59">
        <f>IFERROR(IF(Table_ocorrencias[[#This Row],[data_ciencia]]="","",Table_ocorrencias[[#This Row],[data_ciencia]]),"")</f>
        <v>0.61111111111111116</v>
      </c>
      <c r="X76" s="59">
        <f>IFERROR(IF(Table_ocorrencias[[#This Row],[data_saida]]="","",Table_ocorrencias[[#This Row],[data_saida]]),"")</f>
        <v>0.63194444444444442</v>
      </c>
      <c r="Y76" s="59">
        <f>IFERROR(IF(Table_ocorrencias[[#This Row],[data_chegada]]="","",Table_ocorrencias[[#This Row],[data_chegada]]),"")</f>
        <v>0.64930555555555558</v>
      </c>
      <c r="Z76" s="59">
        <f>IFERROR(IF(Table_ocorrencias[[#This Row],[data_conclusao]]="","",Table_ocorrencias[[#This Row],[data_conclusao]]),"")</f>
        <v>0.69444444444444442</v>
      </c>
      <c r="AA76" s="60">
        <v>1643</v>
      </c>
      <c r="AB76" s="60">
        <v>793</v>
      </c>
      <c r="AC76" s="60">
        <v>3</v>
      </c>
      <c r="AD76" s="60">
        <v>3866947</v>
      </c>
      <c r="AE76" s="60">
        <v>3870464</v>
      </c>
      <c r="AF76" s="60">
        <v>2724561</v>
      </c>
      <c r="AG76" s="60">
        <v>26796</v>
      </c>
      <c r="AH76" s="58">
        <v>44082</v>
      </c>
      <c r="AI76" s="60" t="s">
        <v>3677</v>
      </c>
      <c r="AJ76" s="60" t="s">
        <v>167</v>
      </c>
      <c r="AK76" s="60" t="s">
        <v>168</v>
      </c>
      <c r="AL76" s="60" t="s">
        <v>255</v>
      </c>
      <c r="AM76" s="61">
        <v>0.61111111111111116</v>
      </c>
      <c r="AN76" s="62">
        <v>0.63194444444444442</v>
      </c>
      <c r="AO76" s="62">
        <v>0.64930555555555558</v>
      </c>
      <c r="AP76" s="62">
        <v>0.69444444444444442</v>
      </c>
      <c r="AQ76" s="60"/>
      <c r="AR76" s="60"/>
      <c r="AS76" s="60">
        <v>14</v>
      </c>
      <c r="AT76" s="60" t="s">
        <v>3678</v>
      </c>
      <c r="AU76" s="60" t="s">
        <v>3679</v>
      </c>
      <c r="AV76" s="60" t="s">
        <v>3680</v>
      </c>
      <c r="AW76" s="63" t="s">
        <v>276</v>
      </c>
      <c r="AX76" s="60" t="s">
        <v>3681</v>
      </c>
      <c r="AY76" s="60" t="s">
        <v>3682</v>
      </c>
      <c r="AZ76" s="60" t="b">
        <v>0</v>
      </c>
      <c r="BA76" s="60" t="s">
        <v>273</v>
      </c>
      <c r="BB76" s="60" t="b">
        <v>0</v>
      </c>
      <c r="BC76" s="60"/>
      <c r="BD76" s="60"/>
    </row>
    <row r="77" spans="1:56" ht="17.25" customHeight="1" x14ac:dyDescent="0.25">
      <c r="A77" s="54">
        <f t="shared" si="2"/>
        <v>0</v>
      </c>
      <c r="B77" s="57" t="str">
        <f>IFERROR(TEXT(Table_ocorrencias[[#This Row],[caso_n]],"0000")&amp;Table_ocorrencias[[#This Row],[ponto]]&amp;"/"&amp;YEAR(Table_ocorrencias[[#This Row],[DATA PLANTÃO]]),"")</f>
        <v>0812.9/2020</v>
      </c>
      <c r="C77" s="57" t="str">
        <f>IFERROR(IF(Table_ocorrencias[[#This Row],[GDL]] = "","", Table_ocorrencias[[#This Row],[GDL]]&amp;"/"&amp;YEAR(Table_ocorrencias[[#This Row],[data_plantao]])),"")</f>
        <v>27522/2020</v>
      </c>
      <c r="D77" s="57" t="str">
        <f>IF(Table_ocorrencias[[#This Row],[fotos_gdl]] = TRUE,"ENVIADAS","PENDENTE")</f>
        <v>ENVIADAS</v>
      </c>
      <c r="E77" s="58">
        <f>IFERROR(Table_ocorrencias[[#This Row],[data_plantao]],"")</f>
        <v>44087</v>
      </c>
      <c r="F77" s="57" t="str">
        <f>IFERROR(Table_ocorrencias[[#This Row],[CIODS3]],"")</f>
        <v>D687616</v>
      </c>
      <c r="G77" s="57" t="str">
        <f>IFERROR(Table_ocorrencias[[#This Row],[natureza4]],"")</f>
        <v>Homicídio</v>
      </c>
      <c r="H77" s="57" t="str">
        <f>IFERROR(Table_ocorrencias[[#This Row],[tipo_local]],"")</f>
        <v>Externo</v>
      </c>
      <c r="I77" s="57" t="str">
        <f>IFERROR(IF(Table_ocorrencias[[#This Row],[instrumento10]] = 0,"",Table_ocorrencias[[#This Row],[instrumento10]]),"")</f>
        <v>PÉRFURO-CONTUNDENTE</v>
      </c>
      <c r="J77" s="79" t="str">
        <f>IFERROR(VLOOKUP(Table_ocorrencias[[#This Row],[matricula_perito]],Table_peritos[],2,FALSE),"")</f>
        <v>DOUGLAS DE OLIVEIRA MENDONÇA</v>
      </c>
      <c r="K77" s="57" t="str">
        <f>IFERROR(VLOOKUP(Table_ocorrencias[[#This Row],[matricula_auxiliar]],Table_auxiliares[],2,FALSE),"")</f>
        <v>DANIELE YACYSZYN ALVES ROMÃO</v>
      </c>
      <c r="L77" s="57" t="str">
        <f>IFERROR(VLOOKUP(Table_ocorrencias[[#This Row],[matricula_delegado]],Table_delegados[],2,FALSE),"")</f>
        <v>JOAO BAPTISTA DE BRITTO ALVES FILHO</v>
      </c>
      <c r="M77" s="57" t="str">
        <f>IFERROR(Table_ocorrencias[[#This Row],[viatura5]],"")</f>
        <v>UP004</v>
      </c>
      <c r="N77" s="57" t="str">
        <f>IFERROR(IF(Table_ocorrencias[[#This Row],[DPH2]] ="","",Table_ocorrencias[[#This Row],[DPH2]]&amp;"º DPH"),"")</f>
        <v>15º DPH</v>
      </c>
      <c r="O77" s="57" t="str">
        <f>UPPER(IFERROR(VLOOKUP(Table_ocorrencias[[#This Row],[municipio]],Table_municipios[],2,FALSE),""))</f>
        <v>IPOJUCA</v>
      </c>
      <c r="P77" s="79" t="str">
        <f>UPPER(IFERROR(Table_ocorrencias[[#This Row],[bairro8]],""))</f>
        <v>ZONA RURAL</v>
      </c>
      <c r="Q77" s="57" t="str">
        <f>IFERROR(IF(Table_ocorrencias[[#This Row],[rua9]] ="","",Table_ocorrencias[[#This Row],[rua9]]),"")</f>
        <v>ENGENHO CRAUASSU</v>
      </c>
      <c r="R77" s="57" t="str">
        <f>IFERROR(IF(Table_ocorrencias[[#This Row],[latitude6]] ="","",Table_ocorrencias[[#This Row],[latitude6]]),"")</f>
        <v/>
      </c>
      <c r="S77" s="57" t="str">
        <f>IFERROR(IF(Table_ocorrencias[[#This Row],[longitude7]] ="","",Table_ocorrencias[[#This Row],[longitude7]]),"")</f>
        <v/>
      </c>
      <c r="T7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MARIA ORLENA DA SILVA (NIC 112628)</v>
      </c>
      <c r="U7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7" s="79" t="str">
        <f>UPPER(IFERROR(Table_ocorrencias[[#This Row],[descricao]],""))</f>
        <v>PAF; 1 VÍTIMA FEMININA NO LOCAL; 3 VÍTIMAS SOCORRIDAS; CONTATO DA PM: 99788-0031</v>
      </c>
      <c r="W77" s="59">
        <f>IFERROR(IF(Table_ocorrencias[[#This Row],[data_ciencia]]="","",Table_ocorrencias[[#This Row],[data_ciencia]]),"")</f>
        <v>0.99652777777777779</v>
      </c>
      <c r="X77" s="59">
        <f>IFERROR(IF(Table_ocorrencias[[#This Row],[data_saida]]="","",Table_ocorrencias[[#This Row],[data_saida]]),"")</f>
        <v>6.7361111111111108E-2</v>
      </c>
      <c r="Y77" s="59">
        <f>IFERROR(IF(Table_ocorrencias[[#This Row],[data_chegada]]="","",Table_ocorrencias[[#This Row],[data_chegada]]),"")</f>
        <v>0.1111111111111111</v>
      </c>
      <c r="Z77" s="59">
        <f>IFERROR(IF(Table_ocorrencias[[#This Row],[data_conclusao]]="","",Table_ocorrencias[[#This Row],[data_conclusao]]),"")</f>
        <v>0.14444444444444443</v>
      </c>
      <c r="AA77" s="60">
        <v>1664</v>
      </c>
      <c r="AB77" s="60">
        <v>812</v>
      </c>
      <c r="AC77" s="60">
        <v>15</v>
      </c>
      <c r="AD77" s="60">
        <v>3870707</v>
      </c>
      <c r="AE77" s="60">
        <v>3876071</v>
      </c>
      <c r="AF77" s="60">
        <v>2139065</v>
      </c>
      <c r="AG77" s="60">
        <v>27522</v>
      </c>
      <c r="AH77" s="58">
        <v>44087</v>
      </c>
      <c r="AI77" s="60" t="s">
        <v>3888</v>
      </c>
      <c r="AJ77" s="60" t="s">
        <v>167</v>
      </c>
      <c r="AK77" s="60" t="s">
        <v>168</v>
      </c>
      <c r="AL77" s="60" t="s">
        <v>255</v>
      </c>
      <c r="AM77" s="61">
        <v>0.99652777777777779</v>
      </c>
      <c r="AN77" s="62">
        <v>6.7361111111111108E-2</v>
      </c>
      <c r="AO77" s="62">
        <v>0.1111111111111111</v>
      </c>
      <c r="AP77" s="62">
        <v>0.14444444444444443</v>
      </c>
      <c r="AQ77" s="60"/>
      <c r="AR77" s="60"/>
      <c r="AS77" s="60">
        <v>8</v>
      </c>
      <c r="AT77" s="60" t="s">
        <v>471</v>
      </c>
      <c r="AU77" s="60" t="s">
        <v>3889</v>
      </c>
      <c r="AV77" s="60" t="s">
        <v>283</v>
      </c>
      <c r="AW77" s="63" t="s">
        <v>276</v>
      </c>
      <c r="AX77" s="60" t="s">
        <v>3890</v>
      </c>
      <c r="AY77" s="60" t="s">
        <v>3891</v>
      </c>
      <c r="AZ77" s="60" t="b">
        <v>1</v>
      </c>
      <c r="BA77" s="60" t="s">
        <v>273</v>
      </c>
      <c r="BB77" s="60" t="b">
        <v>0</v>
      </c>
      <c r="BC77" s="60"/>
      <c r="BD77" s="60"/>
    </row>
    <row r="78" spans="1:56" ht="17.25" customHeight="1" x14ac:dyDescent="0.25">
      <c r="A78" s="53">
        <f t="shared" si="2"/>
        <v>0</v>
      </c>
      <c r="B78" s="57" t="str">
        <f>IFERROR(TEXT(Table_ocorrencias[[#This Row],[caso_n]],"0000")&amp;Table_ocorrencias[[#This Row],[ponto]]&amp;"/"&amp;YEAR(Table_ocorrencias[[#This Row],[DATA PLANTÃO]]),"")</f>
        <v>0871.9/2020</v>
      </c>
      <c r="C78" s="57" t="str">
        <f>IFERROR(IF(Table_ocorrencias[[#This Row],[GDL]] = "","", Table_ocorrencias[[#This Row],[GDL]]&amp;"/"&amp;YEAR(Table_ocorrencias[[#This Row],[data_plantao]])),"")</f>
        <v>30451/2020</v>
      </c>
      <c r="D78" s="57" t="str">
        <f>IF(Table_ocorrencias[[#This Row],[fotos_gdl]] = TRUE,"ENVIADAS","PENDENTE")</f>
        <v>ENVIADAS</v>
      </c>
      <c r="E78" s="58">
        <f>IFERROR(Table_ocorrencias[[#This Row],[data_plantao]],"")</f>
        <v>44107</v>
      </c>
      <c r="F78" s="57" t="str">
        <f>IFERROR(Table_ocorrencias[[#This Row],[CIODS3]],"")</f>
        <v>D689473</v>
      </c>
      <c r="G78" s="57" t="str">
        <f>IFERROR(Table_ocorrencias[[#This Row],[natureza4]],"")</f>
        <v>Homicídio</v>
      </c>
      <c r="H78" s="57" t="str">
        <f>IFERROR(Table_ocorrencias[[#This Row],[tipo_local]],"")</f>
        <v>Externo</v>
      </c>
      <c r="I78" s="57" t="str">
        <f>IFERROR(IF(Table_ocorrencias[[#This Row],[instrumento10]] = 0,"",Table_ocorrencias[[#This Row],[instrumento10]]),"")</f>
        <v>PÉRFURO-CONTUNDENTE</v>
      </c>
      <c r="J78" s="79" t="str">
        <f>IFERROR(VLOOKUP(Table_ocorrencias[[#This Row],[matricula_perito]],Table_peritos[],2,FALSE),"")</f>
        <v>FERNANDO HENRIQUE LEAL BENEVIDES</v>
      </c>
      <c r="K78" s="57" t="str">
        <f>IFERROR(VLOOKUP(Table_ocorrencias[[#This Row],[matricula_auxiliar]],Table_auxiliares[],2,FALSE),"")</f>
        <v>THIAGO CHALEGRE</v>
      </c>
      <c r="L78" s="57" t="str">
        <f>IFERROR(VLOOKUP(Table_ocorrencias[[#This Row],[matricula_delegado]],Table_delegados[],2,FALSE),"")</f>
        <v>FABIO LACERDA MACHADO</v>
      </c>
      <c r="M78" s="57" t="str">
        <f>IFERROR(Table_ocorrencias[[#This Row],[viatura5]],"")</f>
        <v>UP004</v>
      </c>
      <c r="N78" s="57" t="str">
        <f>IFERROR(IF(Table_ocorrencias[[#This Row],[DPH2]] ="","",Table_ocorrencias[[#This Row],[DPH2]]&amp;"º DPH"),"")</f>
        <v>8º DPH</v>
      </c>
      <c r="O78" s="57" t="str">
        <f>UPPER(IFERROR(VLOOKUP(Table_ocorrencias[[#This Row],[municipio]],Table_municipios[],2,FALSE),""))</f>
        <v>NÃO CADASTRADO</v>
      </c>
      <c r="P78" s="79" t="str">
        <f>UPPER(IFERROR(Table_ocorrencias[[#This Row],[bairro8]],""))</f>
        <v>ITAMARACA</v>
      </c>
      <c r="Q78" s="57" t="str">
        <f>IFERROR(IF(Table_ocorrencias[[#This Row],[rua9]] ="","",Table_ocorrencias[[#This Row],[rua9]]),"")</f>
        <v>ANA LUCIA DE BARROS CABRAL; JAGUARIBE</v>
      </c>
      <c r="R78" s="57" t="str">
        <f>IFERROR(IF(Table_ocorrencias[[#This Row],[latitude6]] ="","",Table_ocorrencias[[#This Row],[latitude6]]),"")</f>
        <v/>
      </c>
      <c r="S78" s="57" t="str">
        <f>IFERROR(IF(Table_ocorrencias[[#This Row],[longitude7]] ="","",Table_ocorrencias[[#This Row],[longitude7]]),"")</f>
        <v/>
      </c>
      <c r="T7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SEVERINO TAVARES DA SILVA JUNIOR (NIC 113273)</v>
      </c>
      <c r="U7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8" s="79" t="str">
        <f>UPPER(IFERROR(Table_ocorrencias[[#This Row],[descricao]],""))</f>
        <v>PM 987242600</v>
      </c>
      <c r="W78" s="59">
        <f>IFERROR(IF(Table_ocorrencias[[#This Row],[data_ciencia]]="","",Table_ocorrencias[[#This Row],[data_ciencia]]),"")</f>
        <v>8.5416666666666669E-2</v>
      </c>
      <c r="X78" s="59">
        <f>IFERROR(IF(Table_ocorrencias[[#This Row],[data_saida]]="","",Table_ocorrencias[[#This Row],[data_saida]]),"")</f>
        <v>8.9583333333333334E-2</v>
      </c>
      <c r="Y78" s="59">
        <f>IFERROR(IF(Table_ocorrencias[[#This Row],[data_chegada]]="","",Table_ocorrencias[[#This Row],[data_chegada]]),"")</f>
        <v>0.10833333333333334</v>
      </c>
      <c r="Z78" s="59">
        <f>IFERROR(IF(Table_ocorrencias[[#This Row],[data_conclusao]]="","",Table_ocorrencias[[#This Row],[data_conclusao]]),"")</f>
        <v>0.2048611111111111</v>
      </c>
      <c r="AA78" s="60">
        <v>1729</v>
      </c>
      <c r="AB78" s="60">
        <v>871</v>
      </c>
      <c r="AC78" s="60">
        <v>8</v>
      </c>
      <c r="AD78" s="60">
        <v>2962063</v>
      </c>
      <c r="AE78" s="60">
        <v>3868877</v>
      </c>
      <c r="AF78" s="60">
        <v>3864235</v>
      </c>
      <c r="AG78" s="60">
        <v>30451</v>
      </c>
      <c r="AH78" s="58">
        <v>44107</v>
      </c>
      <c r="AI78" s="60" t="s">
        <v>4677</v>
      </c>
      <c r="AJ78" s="60" t="s">
        <v>167</v>
      </c>
      <c r="AK78" s="60" t="s">
        <v>168</v>
      </c>
      <c r="AL78" s="60" t="s">
        <v>255</v>
      </c>
      <c r="AM78" s="61">
        <v>8.5416666666666669E-2</v>
      </c>
      <c r="AN78" s="62">
        <v>8.9583333333333334E-2</v>
      </c>
      <c r="AO78" s="62">
        <v>0.10833333333333334</v>
      </c>
      <c r="AP78" s="62">
        <v>0.2048611111111111</v>
      </c>
      <c r="AQ78" s="60"/>
      <c r="AR78" s="60"/>
      <c r="AS78" s="60">
        <v>16</v>
      </c>
      <c r="AT78" s="60" t="s">
        <v>4678</v>
      </c>
      <c r="AU78" s="60" t="s">
        <v>4679</v>
      </c>
      <c r="AV78" s="60" t="s">
        <v>4680</v>
      </c>
      <c r="AW78" s="63" t="s">
        <v>276</v>
      </c>
      <c r="AX78" s="60" t="s">
        <v>4681</v>
      </c>
      <c r="AY78" s="60" t="s">
        <v>4682</v>
      </c>
      <c r="AZ78" s="60" t="b">
        <v>1</v>
      </c>
      <c r="BA78" s="60" t="s">
        <v>273</v>
      </c>
      <c r="BB78" s="60" t="b">
        <v>0</v>
      </c>
      <c r="BC78" s="60"/>
      <c r="BD78" s="60"/>
    </row>
    <row r="79" spans="1:56" ht="17.25" customHeight="1" x14ac:dyDescent="0.25">
      <c r="A79" s="55">
        <f t="shared" si="2"/>
        <v>0</v>
      </c>
      <c r="B79" s="64" t="str">
        <f>IFERROR(TEXT(Table_ocorrencias[[#This Row],[caso_n]],"0000")&amp;Table_ocorrencias[[#This Row],[ponto]]&amp;"/"&amp;YEAR(Table_ocorrencias[[#This Row],[DATA PLANTÃO]]),"")</f>
        <v>0890.9/2020</v>
      </c>
      <c r="C79" s="64" t="str">
        <f>IFERROR(IF(Table_ocorrencias[[#This Row],[GDL]] = "","", Table_ocorrencias[[#This Row],[GDL]]&amp;"/"&amp;YEAR(Table_ocorrencias[[#This Row],[data_plantao]])),"")</f>
        <v>31606/2020</v>
      </c>
      <c r="D79" s="64" t="str">
        <f>IF(Table_ocorrencias[[#This Row],[fotos_gdl]] = TRUE,"ENVIADAS","PENDENTE")</f>
        <v>PENDENTE</v>
      </c>
      <c r="E79" s="65">
        <f>IFERROR(Table_ocorrencias[[#This Row],[data_plantao]],"")</f>
        <v>44114</v>
      </c>
      <c r="F79" s="64" t="str">
        <f>IFERROR(Table_ocorrencias[[#This Row],[CIODS3]],"")</f>
        <v>D690271</v>
      </c>
      <c r="G79" s="64" t="str">
        <f>IFERROR(Table_ocorrencias[[#This Row],[natureza4]],"")</f>
        <v>Homicídio</v>
      </c>
      <c r="H79" s="64" t="str">
        <f>IFERROR(Table_ocorrencias[[#This Row],[tipo_local]],"")</f>
        <v>Externo</v>
      </c>
      <c r="I79" s="64" t="str">
        <f>IFERROR(IF(Table_ocorrencias[[#This Row],[instrumento10]] = 0,"",Table_ocorrencias[[#This Row],[instrumento10]]),"")</f>
        <v>PÉRFURO-CONTUNDENTE</v>
      </c>
      <c r="J79" s="80" t="str">
        <f>IFERROR(VLOOKUP(Table_ocorrencias[[#This Row],[matricula_perito]],Table_peritos[],2,FALSE),"")</f>
        <v>DIEGO NUNES TELES DE MENDONÇA</v>
      </c>
      <c r="K79" s="64" t="str">
        <f>IFERROR(VLOOKUP(Table_ocorrencias[[#This Row],[matricula_auxiliar]],Table_auxiliares[],2,FALSE),"")</f>
        <v>FELIPE FRAGOSO MARINHO DE LIMA</v>
      </c>
      <c r="L79" s="64" t="str">
        <f>IFERROR(VLOOKUP(Table_ocorrencias[[#This Row],[matricula_delegado]],Table_delegados[],2,FALSE),"")</f>
        <v>ALAUMO LIMA</v>
      </c>
      <c r="M79" s="64" t="str">
        <f>IFERROR(Table_ocorrencias[[#This Row],[viatura5]],"")</f>
        <v>UP004</v>
      </c>
      <c r="N79" s="64" t="str">
        <f>IFERROR(IF(Table_ocorrencias[[#This Row],[DPH2]] ="","",Table_ocorrencias[[#This Row],[DPH2]]&amp;"º DPH"),"")</f>
        <v>10º DPH</v>
      </c>
      <c r="O79" s="64" t="str">
        <f>UPPER(IFERROR(VLOOKUP(Table_ocorrencias[[#This Row],[municipio]],Table_municipios[],2,FALSE),""))</f>
        <v>SÃO LOURENÇO DA MATA</v>
      </c>
      <c r="P79" s="80" t="str">
        <f>UPPER(IFERROR(Table_ocorrencias[[#This Row],[bairro8]],""))</f>
        <v>LOTEAMENTO SÃO JOÃO E SÃO PAULO</v>
      </c>
      <c r="Q79" s="64" t="str">
        <f>IFERROR(IF(Table_ocorrencias[[#This Row],[rua9]] ="","",Table_ocorrencias[[#This Row],[rua9]]),"")</f>
        <v>RUA DO ARAME, S/N</v>
      </c>
      <c r="R79" s="64" t="str">
        <f>IFERROR(IF(Table_ocorrencias[[#This Row],[latitude6]] ="","",Table_ocorrencias[[#This Row],[latitude6]]),"")</f>
        <v/>
      </c>
      <c r="S79" s="64" t="str">
        <f>IFERROR(IF(Table_ocorrencias[[#This Row],[longitude7]] ="","",Table_ocorrencias[[#This Row],[longitude7]]),"")</f>
        <v/>
      </c>
      <c r="T7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EMERSON BERNARDO DO NASCIMENTO (NIC 113278)</v>
      </c>
      <c r="U7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9" s="80" t="str">
        <f>UPPER(IFERROR(Table_ocorrencias[[#This Row],[descricao]],""))</f>
        <v>PAF; SIMPLES</v>
      </c>
      <c r="W79" s="66">
        <f>IFERROR(IF(Table_ocorrencias[[#This Row],[data_ciencia]]="","",Table_ocorrencias[[#This Row],[data_ciencia]]),"")</f>
        <v>0.27083333333333331</v>
      </c>
      <c r="X79" s="66">
        <f>IFERROR(IF(Table_ocorrencias[[#This Row],[data_saida]]="","",Table_ocorrencias[[#This Row],[data_saida]]),"")</f>
        <v>0.3125</v>
      </c>
      <c r="Y79" s="66">
        <f>IFERROR(IF(Table_ocorrencias[[#This Row],[data_chegada]]="","",Table_ocorrencias[[#This Row],[data_chegada]]),"")</f>
        <v>0.33333333333333331</v>
      </c>
      <c r="Z79" s="66">
        <f>IFERROR(IF(Table_ocorrencias[[#This Row],[data_conclusao]]="","",Table_ocorrencias[[#This Row],[data_conclusao]]),"")</f>
        <v>0.3611111111111111</v>
      </c>
      <c r="AA79" s="67">
        <v>1748</v>
      </c>
      <c r="AB79" s="67">
        <v>890</v>
      </c>
      <c r="AC79" s="67">
        <v>10</v>
      </c>
      <c r="AD79" s="67">
        <v>3869148</v>
      </c>
      <c r="AE79" s="67">
        <v>3872629</v>
      </c>
      <c r="AF79" s="67">
        <v>3910180</v>
      </c>
      <c r="AG79" s="67">
        <v>31606</v>
      </c>
      <c r="AH79" s="65">
        <v>44114</v>
      </c>
      <c r="AI79" s="67" t="s">
        <v>4890</v>
      </c>
      <c r="AJ79" s="67" t="s">
        <v>167</v>
      </c>
      <c r="AK79" s="67" t="s">
        <v>168</v>
      </c>
      <c r="AL79" s="67" t="s">
        <v>255</v>
      </c>
      <c r="AM79" s="68">
        <v>0.27083333333333331</v>
      </c>
      <c r="AN79" s="69">
        <v>0.3125</v>
      </c>
      <c r="AO79" s="69">
        <v>0.33333333333333331</v>
      </c>
      <c r="AP79" s="69">
        <v>0.3611111111111111</v>
      </c>
      <c r="AQ79" s="67"/>
      <c r="AR79" s="67"/>
      <c r="AS79" s="67">
        <v>15</v>
      </c>
      <c r="AT79" s="67" t="s">
        <v>4891</v>
      </c>
      <c r="AU79" s="67" t="s">
        <v>4892</v>
      </c>
      <c r="AV79" s="67" t="s">
        <v>4893</v>
      </c>
      <c r="AW79" s="70" t="s">
        <v>276</v>
      </c>
      <c r="AX79" s="67" t="s">
        <v>4894</v>
      </c>
      <c r="AY79" s="67" t="s">
        <v>4931</v>
      </c>
      <c r="AZ79" s="67" t="b">
        <v>0</v>
      </c>
      <c r="BA79" s="67" t="s">
        <v>273</v>
      </c>
      <c r="BB79" s="67" t="b">
        <v>0</v>
      </c>
      <c r="BC79" s="67"/>
      <c r="BD79" s="67"/>
    </row>
    <row r="80" spans="1:56" ht="17.25" customHeight="1" x14ac:dyDescent="0.25">
      <c r="A80" s="54">
        <f t="shared" si="2"/>
        <v>0</v>
      </c>
      <c r="B80" s="57" t="str">
        <f>IFERROR(TEXT(Table_ocorrencias[[#This Row],[caso_n]],"0000")&amp;Table_ocorrencias[[#This Row],[ponto]]&amp;"/"&amp;YEAR(Table_ocorrencias[[#This Row],[DATA PLANTÃO]]),"")</f>
        <v>0994.9/2020</v>
      </c>
      <c r="C80" s="57" t="str">
        <f>IFERROR(IF(Table_ocorrencias[[#This Row],[GDL]] = "","", Table_ocorrencias[[#This Row],[GDL]]&amp;"/"&amp;YEAR(Table_ocorrencias[[#This Row],[data_plantao]])),"")</f>
        <v>35988/2020</v>
      </c>
      <c r="D80" s="57" t="str">
        <f>IF(Table_ocorrencias[[#This Row],[fotos_gdl]] = TRUE,"ENVIADAS","PENDENTE")</f>
        <v>ENVIADAS</v>
      </c>
      <c r="E80" s="58">
        <f>IFERROR(Table_ocorrencias[[#This Row],[data_plantao]],"")</f>
        <v>44147</v>
      </c>
      <c r="F80" s="57" t="str">
        <f>IFERROR(Table_ocorrencias[[#This Row],[CIODS3]],"")</f>
        <v>D694055</v>
      </c>
      <c r="G80" s="57" t="str">
        <f>IFERROR(Table_ocorrencias[[#This Row],[natureza4]],"")</f>
        <v>Homicídio</v>
      </c>
      <c r="H80" s="57" t="str">
        <f>IFERROR(Table_ocorrencias[[#This Row],[tipo_local]],"")</f>
        <v>Externo</v>
      </c>
      <c r="I80" s="57" t="str">
        <f>IFERROR(IF(Table_ocorrencias[[#This Row],[instrumento10]] = 0,"",Table_ocorrencias[[#This Row],[instrumento10]]),"")</f>
        <v>PÉRFURO-CONTUNDENTE</v>
      </c>
      <c r="J80" s="79" t="str">
        <f>IFERROR(VLOOKUP(Table_ocorrencias[[#This Row],[matricula_perito]],Table_peritos[],2,FALSE),"")</f>
        <v>FERNANDO HENRIQUE LEAL BENEVIDES</v>
      </c>
      <c r="K80" s="57" t="str">
        <f>IFERROR(VLOOKUP(Table_ocorrencias[[#This Row],[matricula_auxiliar]],Table_auxiliares[],2,FALSE),"")</f>
        <v>RICARDO ALEXANDRE MELO DA SILVA</v>
      </c>
      <c r="L80" s="57" t="str">
        <f>IFERROR(VLOOKUP(Table_ocorrencias[[#This Row],[matricula_delegado]],Table_delegados[],2,FALSE),"")</f>
        <v>BRUNO DE UGALDE MELLO</v>
      </c>
      <c r="M80" s="57" t="str">
        <f>IFERROR(Table_ocorrencias[[#This Row],[viatura5]],"")</f>
        <v>UP004</v>
      </c>
      <c r="N80" s="57" t="str">
        <f>IFERROR(IF(Table_ocorrencias[[#This Row],[DPH2]] ="","",Table_ocorrencias[[#This Row],[DPH2]]&amp;"º DPH"),"")</f>
        <v>5º DPH</v>
      </c>
      <c r="O80" s="57" t="str">
        <f>UPPER(IFERROR(VLOOKUP(Table_ocorrencias[[#This Row],[municipio]],Table_municipios[],2,FALSE),""))</f>
        <v>RECIFE</v>
      </c>
      <c r="P80" s="79" t="str">
        <f>UPPER(IFERROR(Table_ocorrencias[[#This Row],[bairro8]],""))</f>
        <v>NOVA DESCOBERTA</v>
      </c>
      <c r="Q80" s="57" t="str">
        <f>IFERROR(IF(Table_ocorrencias[[#This Row],[rua9]] ="","",Table_ocorrencias[[#This Row],[rua9]]),"")</f>
        <v>RUA NOVA DESCOBERTA</v>
      </c>
      <c r="R80" s="57" t="str">
        <f>IFERROR(IF(Table_ocorrencias[[#This Row],[latitude6]] ="","",Table_ocorrencias[[#This Row],[latitude6]]),"")</f>
        <v/>
      </c>
      <c r="S80" s="57" t="str">
        <f>IFERROR(IF(Table_ocorrencias[[#This Row],[longitude7]] ="","",Table_ocorrencias[[#This Row],[longitude7]]),"")</f>
        <v/>
      </c>
      <c r="T8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GREIDSON GOMES FRANKLIN (NIC 114090)</v>
      </c>
      <c r="U8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80" s="79" t="str">
        <f>UPPER(IFERROR(Table_ocorrencias[[#This Row],[descricao]],""))</f>
        <v>PM 985435614 /PAF MASCULINO</v>
      </c>
      <c r="W80" s="59">
        <f>IFERROR(IF(Table_ocorrencias[[#This Row],[data_ciencia]]="","",Table_ocorrencias[[#This Row],[data_ciencia]]),"")</f>
        <v>0.6020833333333333</v>
      </c>
      <c r="X80" s="59" t="str">
        <f>IFERROR(IF(Table_ocorrencias[[#This Row],[data_saida]]="","",Table_ocorrencias[[#This Row],[data_saida]]),"")</f>
        <v/>
      </c>
      <c r="Y80" s="59" t="str">
        <f>IFERROR(IF(Table_ocorrencias[[#This Row],[data_chegada]]="","",Table_ocorrencias[[#This Row],[data_chegada]]),"")</f>
        <v/>
      </c>
      <c r="Z80" s="59" t="str">
        <f>IFERROR(IF(Table_ocorrencias[[#This Row],[data_conclusao]]="","",Table_ocorrencias[[#This Row],[data_conclusao]]),"")</f>
        <v/>
      </c>
      <c r="AA80" s="60">
        <v>1862</v>
      </c>
      <c r="AB80" s="60">
        <v>994</v>
      </c>
      <c r="AC80" s="60">
        <v>5</v>
      </c>
      <c r="AD80" s="60">
        <v>2962063</v>
      </c>
      <c r="AE80" s="60">
        <v>3867641</v>
      </c>
      <c r="AF80" s="60">
        <v>3865339</v>
      </c>
      <c r="AG80" s="60">
        <v>35988</v>
      </c>
      <c r="AH80" s="58">
        <v>44147</v>
      </c>
      <c r="AI80" s="60" t="s">
        <v>6133</v>
      </c>
      <c r="AJ80" s="60" t="s">
        <v>167</v>
      </c>
      <c r="AK80" s="60" t="s">
        <v>168</v>
      </c>
      <c r="AL80" s="60" t="s">
        <v>255</v>
      </c>
      <c r="AM80" s="61">
        <v>0.6020833333333333</v>
      </c>
      <c r="AN80" s="62"/>
      <c r="AO80" s="62"/>
      <c r="AP80" s="62"/>
      <c r="AQ80" s="60"/>
      <c r="AR80" s="60"/>
      <c r="AS80" s="60">
        <v>14</v>
      </c>
      <c r="AT80" s="60" t="s">
        <v>2270</v>
      </c>
      <c r="AU80" s="60" t="s">
        <v>6134</v>
      </c>
      <c r="AV80" s="60" t="s">
        <v>6135</v>
      </c>
      <c r="AW80" s="63" t="s">
        <v>276</v>
      </c>
      <c r="AX80" s="60" t="s">
        <v>6136</v>
      </c>
      <c r="AY80" s="60" t="s">
        <v>6137</v>
      </c>
      <c r="AZ80" s="60" t="b">
        <v>1</v>
      </c>
      <c r="BA80" s="60" t="s">
        <v>273</v>
      </c>
      <c r="BB80" s="60" t="b">
        <v>0</v>
      </c>
      <c r="BC80" s="60"/>
      <c r="BD80" s="60"/>
    </row>
    <row r="81" spans="1:56" ht="17.25" customHeight="1" x14ac:dyDescent="0.25">
      <c r="A81" s="53">
        <f t="shared" si="2"/>
        <v>0</v>
      </c>
      <c r="B81" s="57" t="str">
        <f>IFERROR(TEXT(Table_ocorrencias[[#This Row],[caso_n]],"0000")&amp;Table_ocorrencias[[#This Row],[ponto]]&amp;"/"&amp;YEAR(Table_ocorrencias[[#This Row],[DATA PLANTÃO]]),"")</f>
        <v>1027.9/2020</v>
      </c>
      <c r="C81" s="57" t="str">
        <f>IFERROR(IF(Table_ocorrencias[[#This Row],[GDL]] = "","", Table_ocorrencias[[#This Row],[GDL]]&amp;"/"&amp;YEAR(Table_ocorrencias[[#This Row],[data_plantao]])),"")</f>
        <v>37827/2020</v>
      </c>
      <c r="D81" s="57" t="str">
        <f>IF(Table_ocorrencias[[#This Row],[fotos_gdl]] = TRUE,"ENVIADAS","PENDENTE")</f>
        <v>ENVIADAS</v>
      </c>
      <c r="E81" s="58">
        <f>IFERROR(Table_ocorrencias[[#This Row],[data_plantao]],"")</f>
        <v>44161</v>
      </c>
      <c r="F81" s="57" t="str">
        <f>IFERROR(Table_ocorrencias[[#This Row],[CIODS3]],"")</f>
        <v>D695629</v>
      </c>
      <c r="G81" s="57" t="str">
        <f>IFERROR(Table_ocorrencias[[#This Row],[natureza4]],"")</f>
        <v>Homicídio</v>
      </c>
      <c r="H81" s="57" t="str">
        <f>IFERROR(Table_ocorrencias[[#This Row],[tipo_local]],"")</f>
        <v>Externo</v>
      </c>
      <c r="I81" s="57" t="str">
        <f>IFERROR(IF(Table_ocorrencias[[#This Row],[instrumento10]] = 0,"",Table_ocorrencias[[#This Row],[instrumento10]]),"")</f>
        <v>PÉRFURO-CONTUNDENTE</v>
      </c>
      <c r="J81" s="79" t="str">
        <f>IFERROR(VLOOKUP(Table_ocorrencias[[#This Row],[matricula_perito]],Table_peritos[],2,FALSE),"")</f>
        <v>FERNANDO HENRIQUE LEAL BENEVIDES</v>
      </c>
      <c r="K81" s="57" t="str">
        <f>IFERROR(VLOOKUP(Table_ocorrencias[[#This Row],[matricula_auxiliar]],Table_auxiliares[],2,FALSE),"")</f>
        <v>THIAGO ANDRÉ</v>
      </c>
      <c r="L81" s="57" t="str">
        <f>IFERROR(VLOOKUP(Table_ocorrencias[[#This Row],[matricula_delegado]],Table_delegados[],2,FALSE),"")</f>
        <v>IAN CAMPOS MOREIRA</v>
      </c>
      <c r="M81" s="57" t="str">
        <f>IFERROR(Table_ocorrencias[[#This Row],[viatura5]],"")</f>
        <v>UP004</v>
      </c>
      <c r="N81" s="57" t="str">
        <f>IFERROR(IF(Table_ocorrencias[[#This Row],[DPH2]] ="","",Table_ocorrencias[[#This Row],[DPH2]]&amp;"º DPH"),"")</f>
        <v>3º DPH</v>
      </c>
      <c r="O81" s="57" t="str">
        <f>UPPER(IFERROR(VLOOKUP(Table_ocorrencias[[#This Row],[municipio]],Table_municipios[],2,FALSE),""))</f>
        <v>RECIFE</v>
      </c>
      <c r="P81" s="79" t="str">
        <f>UPPER(IFERROR(Table_ocorrencias[[#This Row],[bairro8]],""))</f>
        <v>IBURA</v>
      </c>
      <c r="Q81" s="57" t="str">
        <f>IFERROR(IF(Table_ocorrencias[[#This Row],[rua9]] ="","",Table_ocorrencias[[#This Row],[rua9]]),"")</f>
        <v>AV. ENGº BABILÔNIA, 262, UR- 03</v>
      </c>
      <c r="R81" s="57" t="str">
        <f>IFERROR(IF(Table_ocorrencias[[#This Row],[latitude6]] ="","",Table_ocorrencias[[#This Row],[latitude6]]),"")</f>
        <v/>
      </c>
      <c r="S81" s="57" t="str">
        <f>IFERROR(IF(Table_ocorrencias[[#This Row],[longitude7]] ="","",Table_ocorrencias[[#This Row],[longitude7]]),"")</f>
        <v/>
      </c>
      <c r="T8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VICTOR LUCCA OLIVEIRA DE MELO (NIC )</v>
      </c>
      <c r="U8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1" s="79" t="str">
        <f>UPPER(IFERROR(Table_ocorrencias[[#This Row],[descricao]],""))</f>
        <v/>
      </c>
      <c r="W81" s="59">
        <f>IFERROR(IF(Table_ocorrencias[[#This Row],[data_ciencia]]="","",Table_ocorrencias[[#This Row],[data_ciencia]]),"")</f>
        <v>0.71527777777777779</v>
      </c>
      <c r="X81" s="59">
        <f>IFERROR(IF(Table_ocorrencias[[#This Row],[data_saida]]="","",Table_ocorrencias[[#This Row],[data_saida]]),"")</f>
        <v>0.71527777777777779</v>
      </c>
      <c r="Y81" s="59">
        <f>IFERROR(IF(Table_ocorrencias[[#This Row],[data_chegada]]="","",Table_ocorrencias[[#This Row],[data_chegada]]),"")</f>
        <v>0.72916666666666663</v>
      </c>
      <c r="Z81" s="59">
        <f>IFERROR(IF(Table_ocorrencias[[#This Row],[data_conclusao]]="","",Table_ocorrencias[[#This Row],[data_conclusao]]),"")</f>
        <v>0.77500000000000002</v>
      </c>
      <c r="AA81" s="60">
        <v>1901</v>
      </c>
      <c r="AB81" s="60">
        <v>1027</v>
      </c>
      <c r="AC81" s="60">
        <v>3</v>
      </c>
      <c r="AD81" s="60">
        <v>2962063</v>
      </c>
      <c r="AE81" s="60">
        <v>3870464</v>
      </c>
      <c r="AF81" s="60">
        <v>2724707</v>
      </c>
      <c r="AG81" s="60">
        <v>37827</v>
      </c>
      <c r="AH81" s="58">
        <v>44161</v>
      </c>
      <c r="AI81" s="60" t="s">
        <v>6638</v>
      </c>
      <c r="AJ81" s="60" t="s">
        <v>167</v>
      </c>
      <c r="AK81" s="60" t="s">
        <v>168</v>
      </c>
      <c r="AL81" s="60" t="s">
        <v>255</v>
      </c>
      <c r="AM81" s="61">
        <v>0.71527777777777779</v>
      </c>
      <c r="AN81" s="62">
        <v>0.71527777777777779</v>
      </c>
      <c r="AO81" s="62">
        <v>0.72916666666666663</v>
      </c>
      <c r="AP81" s="62">
        <v>0.77500000000000002</v>
      </c>
      <c r="AQ81" s="60"/>
      <c r="AR81" s="60"/>
      <c r="AS81" s="60">
        <v>14</v>
      </c>
      <c r="AT81" s="60" t="s">
        <v>1483</v>
      </c>
      <c r="AU81" s="60" t="s">
        <v>6639</v>
      </c>
      <c r="AV81" s="60" t="s">
        <v>6640</v>
      </c>
      <c r="AW81" s="63" t="s">
        <v>276</v>
      </c>
      <c r="AX81" s="60" t="s">
        <v>6641</v>
      </c>
      <c r="AY81" s="60" t="s">
        <v>283</v>
      </c>
      <c r="AZ81" s="60" t="b">
        <v>1</v>
      </c>
      <c r="BA81" s="60" t="s">
        <v>273</v>
      </c>
      <c r="BB81" s="60" t="b">
        <v>0</v>
      </c>
      <c r="BC81" s="60"/>
      <c r="BD81" s="60"/>
    </row>
    <row r="82" spans="1:56" ht="17.25" customHeight="1" x14ac:dyDescent="0.25">
      <c r="A82" s="55">
        <f t="shared" si="2"/>
        <v>1</v>
      </c>
      <c r="B82" s="64" t="str">
        <f>IFERROR(TEXT(Table_ocorrencias[[#This Row],[caso_n]],"0000")&amp;Table_ocorrencias[[#This Row],[ponto]]&amp;"/"&amp;YEAR(Table_ocorrencias[[#This Row],[DATA PLANTÃO]]),"")</f>
        <v>1028.9/2020</v>
      </c>
      <c r="C82" s="64" t="str">
        <f>IFERROR(IF(Table_ocorrencias[[#This Row],[GDL]] = "","", Table_ocorrencias[[#This Row],[GDL]]&amp;"/"&amp;YEAR(Table_ocorrencias[[#This Row],[data_plantao]])),"")</f>
        <v>37841/2020</v>
      </c>
      <c r="D82" s="64" t="str">
        <f>IF(Table_ocorrencias[[#This Row],[fotos_gdl]] = TRUE,"ENVIADAS","PENDENTE")</f>
        <v>ENVIADAS</v>
      </c>
      <c r="E82" s="65">
        <f>IFERROR(Table_ocorrencias[[#This Row],[data_plantao]],"")</f>
        <v>44161</v>
      </c>
      <c r="F82" s="64" t="str">
        <f>IFERROR(Table_ocorrencias[[#This Row],[CIODS3]],"")</f>
        <v>D695643</v>
      </c>
      <c r="G82" s="64" t="str">
        <f>IFERROR(Table_ocorrencias[[#This Row],[natureza4]],"")</f>
        <v>Homicídio</v>
      </c>
      <c r="H82" s="64" t="str">
        <f>IFERROR(Table_ocorrencias[[#This Row],[tipo_local]],"")</f>
        <v>Externo</v>
      </c>
      <c r="I82" s="64" t="str">
        <f>IFERROR(IF(Table_ocorrencias[[#This Row],[instrumento10]] = 0,"",Table_ocorrencias[[#This Row],[instrumento10]]),"")</f>
        <v>PÉRFURO-CONTUNDENTE</v>
      </c>
      <c r="J82" s="80" t="str">
        <f>IFERROR(VLOOKUP(Table_ocorrencias[[#This Row],[matricula_perito]],Table_peritos[],2,FALSE),"")</f>
        <v>TADEU MORAIS CRUZ</v>
      </c>
      <c r="K82" s="64" t="str">
        <f>IFERROR(VLOOKUP(Table_ocorrencias[[#This Row],[matricula_auxiliar]],Table_auxiliares[],2,FALSE),"")</f>
        <v>ALMIR CARLOS DE SOUZA</v>
      </c>
      <c r="L82" s="64" t="str">
        <f>IFERROR(VLOOKUP(Table_ocorrencias[[#This Row],[matricula_delegado]],Table_delegados[],2,FALSE),"")</f>
        <v>PAULO GUSTAVO COELHO DIAS</v>
      </c>
      <c r="M82" s="64" t="str">
        <f>IFERROR(Table_ocorrencias[[#This Row],[viatura5]],"")</f>
        <v/>
      </c>
      <c r="N82" s="64" t="str">
        <f>IFERROR(IF(Table_ocorrencias[[#This Row],[DPH2]] ="","",Table_ocorrencias[[#This Row],[DPH2]]&amp;"º DPH"),"")</f>
        <v>13º DPH</v>
      </c>
      <c r="O82" s="64" t="str">
        <f>UPPER(IFERROR(VLOOKUP(Table_ocorrencias[[#This Row],[municipio]],Table_municipios[],2,FALSE),""))</f>
        <v>JABOATÃO DOS GUARARAPES</v>
      </c>
      <c r="P82" s="80" t="str">
        <f>UPPER(IFERROR(Table_ocorrencias[[#This Row],[bairro8]],""))</f>
        <v>CURADO 4</v>
      </c>
      <c r="Q82" s="64" t="str">
        <f>IFERROR(IF(Table_ocorrencias[[#This Row],[rua9]] ="","",Table_ocorrencias[[#This Row],[rua9]]),"")</f>
        <v>AV 1</v>
      </c>
      <c r="R82" s="64" t="str">
        <f>IFERROR(IF(Table_ocorrencias[[#This Row],[latitude6]] ="","",Table_ocorrencias[[#This Row],[latitude6]]),"")</f>
        <v/>
      </c>
      <c r="S82" s="64" t="str">
        <f>IFERROR(IF(Table_ocorrencias[[#This Row],[longitude7]] ="","",Table_ocorrencias[[#This Row],[longitude7]]),"")</f>
        <v/>
      </c>
      <c r="T8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 xml:space="preserve"> (NIC ) / Arthur Vitor dos Santos (NIC 114498)</v>
      </c>
      <c r="U8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82" s="80" t="str">
        <f>UPPER(IFERROR(Table_ocorrencias[[#This Row],[descricao]],""))</f>
        <v>PAF-EXTERNO</v>
      </c>
      <c r="W82" s="66">
        <f>IFERROR(IF(Table_ocorrencias[[#This Row],[data_ciencia]]="","",Table_ocorrencias[[#This Row],[data_ciencia]]),"")</f>
        <v>0.8666666666666667</v>
      </c>
      <c r="X82" s="66" t="str">
        <f>IFERROR(IF(Table_ocorrencias[[#This Row],[data_saida]]="","",Table_ocorrencias[[#This Row],[data_saida]]),"")</f>
        <v/>
      </c>
      <c r="Y82" s="66" t="str">
        <f>IFERROR(IF(Table_ocorrencias[[#This Row],[data_chegada]]="","",Table_ocorrencias[[#This Row],[data_chegada]]),"")</f>
        <v/>
      </c>
      <c r="Z82" s="66" t="str">
        <f>IFERROR(IF(Table_ocorrencias[[#This Row],[data_conclusao]]="","",Table_ocorrencias[[#This Row],[data_conclusao]]),"")</f>
        <v/>
      </c>
      <c r="AA82" s="67">
        <v>1902</v>
      </c>
      <c r="AB82" s="67">
        <v>1028</v>
      </c>
      <c r="AC82" s="67">
        <v>13</v>
      </c>
      <c r="AD82" s="67">
        <v>2962136</v>
      </c>
      <c r="AE82" s="67">
        <v>1586920</v>
      </c>
      <c r="AF82" s="67">
        <v>2725371</v>
      </c>
      <c r="AG82" s="67">
        <v>37841</v>
      </c>
      <c r="AH82" s="65">
        <v>44161</v>
      </c>
      <c r="AI82" s="67" t="s">
        <v>6642</v>
      </c>
      <c r="AJ82" s="67" t="s">
        <v>167</v>
      </c>
      <c r="AK82" s="67" t="s">
        <v>168</v>
      </c>
      <c r="AL82" s="67" t="s">
        <v>283</v>
      </c>
      <c r="AM82" s="68">
        <v>0.8666666666666667</v>
      </c>
      <c r="AN82" s="69"/>
      <c r="AO82" s="69"/>
      <c r="AP82" s="69"/>
      <c r="AQ82" s="67"/>
      <c r="AR82" s="67"/>
      <c r="AS82" s="67">
        <v>10</v>
      </c>
      <c r="AT82" s="67" t="s">
        <v>6643</v>
      </c>
      <c r="AU82" s="67" t="s">
        <v>6644</v>
      </c>
      <c r="AV82" s="67" t="s">
        <v>6645</v>
      </c>
      <c r="AW82" s="70" t="s">
        <v>276</v>
      </c>
      <c r="AX82" s="67" t="s">
        <v>6646</v>
      </c>
      <c r="AY82" s="67" t="s">
        <v>3965</v>
      </c>
      <c r="AZ82" s="67" t="b">
        <v>1</v>
      </c>
      <c r="BA82" s="67" t="s">
        <v>273</v>
      </c>
      <c r="BB82" s="67" t="b">
        <v>0</v>
      </c>
      <c r="BC82" s="67"/>
      <c r="BD82" s="67"/>
    </row>
    <row r="83" spans="1:56" ht="17.25" customHeight="1" x14ac:dyDescent="0.25">
      <c r="A83" s="53">
        <f t="shared" si="2"/>
        <v>0</v>
      </c>
      <c r="B83" s="57" t="str">
        <f>IFERROR(TEXT(Table_ocorrencias[[#This Row],[caso_n]],"0000")&amp;Table_ocorrencias[[#This Row],[ponto]]&amp;"/"&amp;YEAR(Table_ocorrencias[[#This Row],[DATA PLANTÃO]]),"")</f>
        <v>1038.9/2020</v>
      </c>
      <c r="C83" s="57" t="str">
        <f>IFERROR(IF(Table_ocorrencias[[#This Row],[GDL]] = "","", Table_ocorrencias[[#This Row],[GDL]]&amp;"/"&amp;YEAR(Table_ocorrencias[[#This Row],[data_plantao]])),"")</f>
        <v>38100/2020</v>
      </c>
      <c r="D83" s="57" t="str">
        <f>IF(Table_ocorrencias[[#This Row],[fotos_gdl]] = TRUE,"ENVIADAS","PENDENTE")</f>
        <v>PENDENTE</v>
      </c>
      <c r="E83" s="58">
        <f>IFERROR(Table_ocorrencias[[#This Row],[data_plantao]],"")</f>
        <v>44163</v>
      </c>
      <c r="F83" s="57" t="str">
        <f>IFERROR(Table_ocorrencias[[#This Row],[CIODS3]],"")</f>
        <v>D695813</v>
      </c>
      <c r="G83" s="57" t="str">
        <f>IFERROR(Table_ocorrencias[[#This Row],[natureza4]],"")</f>
        <v>Homicídio</v>
      </c>
      <c r="H83" s="57" t="str">
        <f>IFERROR(Table_ocorrencias[[#This Row],[tipo_local]],"")</f>
        <v>Externo</v>
      </c>
      <c r="I83" s="57" t="str">
        <f>IFERROR(IF(Table_ocorrencias[[#This Row],[instrumento10]] = 0,"",Table_ocorrencias[[#This Row],[instrumento10]]),"")</f>
        <v>PÉRFURO-CONTUNDENTE</v>
      </c>
      <c r="J83" s="79" t="str">
        <f>IFERROR(VLOOKUP(Table_ocorrencias[[#This Row],[matricula_perito]],Table_peritos[],2,FALSE),"")</f>
        <v>RANON BARROS BEZERRA</v>
      </c>
      <c r="K83" s="57" t="str">
        <f>IFERROR(VLOOKUP(Table_ocorrencias[[#This Row],[matricula_auxiliar]],Table_auxiliares[],2,FALSE),"")</f>
        <v>RICARDO ALEXANDRE MELO DA SILVA</v>
      </c>
      <c r="L83" s="57" t="str">
        <f>IFERROR(VLOOKUP(Table_ocorrencias[[#This Row],[matricula_delegado]],Table_delegados[],2,FALSE),"")</f>
        <v>BRUNO MARCIO DE AMORIM MAGALHAES</v>
      </c>
      <c r="M83" s="57" t="str">
        <f>IFERROR(Table_ocorrencias[[#This Row],[viatura5]],"")</f>
        <v>UP004</v>
      </c>
      <c r="N83" s="57" t="str">
        <f>IFERROR(IF(Table_ocorrencias[[#This Row],[DPH2]] ="","",Table_ocorrencias[[#This Row],[DPH2]]&amp;"º DPH"),"")</f>
        <v>4º DPH</v>
      </c>
      <c r="O83" s="57" t="str">
        <f>UPPER(IFERROR(VLOOKUP(Table_ocorrencias[[#This Row],[municipio]],Table_municipios[],2,FALSE),""))</f>
        <v>RECIFE</v>
      </c>
      <c r="P83" s="79" t="str">
        <f>UPPER(IFERROR(Table_ocorrencias[[#This Row],[bairro8]],""))</f>
        <v>CIDADE UNIVERSITÁRIA</v>
      </c>
      <c r="Q83" s="57" t="str">
        <f>IFERROR(IF(Table_ocorrencias[[#This Row],[rua9]] ="","",Table_ocorrencias[[#This Row],[rua9]]),"")</f>
        <v>GENERAL POLIDORO</v>
      </c>
      <c r="R83" s="57" t="str">
        <f>IFERROR(IF(Table_ocorrencias[[#This Row],[latitude6]] ="","",Table_ocorrencias[[#This Row],[latitude6]]),"")</f>
        <v/>
      </c>
      <c r="S83" s="57" t="str">
        <f>IFERROR(IF(Table_ocorrencias[[#This Row],[longitude7]] ="","",Table_ocorrencias[[#This Row],[longitude7]]),"")</f>
        <v/>
      </c>
      <c r="T8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GABRIEL DA SILVA SOUZA (NIC 114112)</v>
      </c>
      <c r="U8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83" s="79" t="str">
        <f>UPPER(IFERROR(Table_ocorrencias[[#This Row],[descricao]],""))</f>
        <v>PAF/EXTERNO/MASCULINO - PM 99544.5426</v>
      </c>
      <c r="W83" s="59">
        <f>IFERROR(IF(Table_ocorrencias[[#This Row],[data_ciencia]]="","",Table_ocorrencias[[#This Row],[data_ciencia]]),"")</f>
        <v>0.43263888888888891</v>
      </c>
      <c r="X83" s="59">
        <f>IFERROR(IF(Table_ocorrencias[[#This Row],[data_saida]]="","",Table_ocorrencias[[#This Row],[data_saida]]),"")</f>
        <v>0.4513888888888889</v>
      </c>
      <c r="Y83" s="59">
        <f>IFERROR(IF(Table_ocorrencias[[#This Row],[data_chegada]]="","",Table_ocorrencias[[#This Row],[data_chegada]]),"")</f>
        <v>0.45833333333333331</v>
      </c>
      <c r="Z83" s="59">
        <f>IFERROR(IF(Table_ocorrencias[[#This Row],[data_conclusao]]="","",Table_ocorrencias[[#This Row],[data_conclusao]]),"")</f>
        <v>0.49305555555555558</v>
      </c>
      <c r="AA83" s="60">
        <v>1912</v>
      </c>
      <c r="AB83" s="60">
        <v>1038</v>
      </c>
      <c r="AC83" s="60">
        <v>4</v>
      </c>
      <c r="AD83" s="60">
        <v>3866670</v>
      </c>
      <c r="AE83" s="60">
        <v>3867641</v>
      </c>
      <c r="AF83" s="60">
        <v>2960419</v>
      </c>
      <c r="AG83" s="60">
        <v>38100</v>
      </c>
      <c r="AH83" s="58">
        <v>44163</v>
      </c>
      <c r="AI83" s="60" t="s">
        <v>6737</v>
      </c>
      <c r="AJ83" s="60" t="s">
        <v>167</v>
      </c>
      <c r="AK83" s="60" t="s">
        <v>168</v>
      </c>
      <c r="AL83" s="60" t="s">
        <v>255</v>
      </c>
      <c r="AM83" s="61">
        <v>0.43263888888888891</v>
      </c>
      <c r="AN83" s="62">
        <v>0.4513888888888889</v>
      </c>
      <c r="AO83" s="62">
        <v>0.45833333333333331</v>
      </c>
      <c r="AP83" s="62">
        <v>0.49305555555555558</v>
      </c>
      <c r="AQ83" s="60"/>
      <c r="AR83" s="60"/>
      <c r="AS83" s="60">
        <v>14</v>
      </c>
      <c r="AT83" s="60" t="s">
        <v>6738</v>
      </c>
      <c r="AU83" s="60" t="s">
        <v>6739</v>
      </c>
      <c r="AV83" s="60" t="s">
        <v>6740</v>
      </c>
      <c r="AW83" s="63" t="s">
        <v>276</v>
      </c>
      <c r="AX83" s="60" t="s">
        <v>6741</v>
      </c>
      <c r="AY83" s="60" t="s">
        <v>6742</v>
      </c>
      <c r="AZ83" s="60" t="b">
        <v>0</v>
      </c>
      <c r="BA83" s="60" t="s">
        <v>273</v>
      </c>
      <c r="BB83" s="60" t="b">
        <v>0</v>
      </c>
      <c r="BC83" s="60"/>
      <c r="BD83" s="60"/>
    </row>
    <row r="84" spans="1:56" ht="17.25" customHeight="1" x14ac:dyDescent="0.25">
      <c r="A84" s="55">
        <f t="shared" si="2"/>
        <v>0</v>
      </c>
      <c r="B84" s="64" t="str">
        <f>IFERROR(TEXT(Table_ocorrencias[[#This Row],[caso_n]],"0000")&amp;Table_ocorrencias[[#This Row],[ponto]]&amp;"/"&amp;YEAR(Table_ocorrencias[[#This Row],[DATA PLANTÃO]]),"")</f>
        <v>1086.9/2020</v>
      </c>
      <c r="C84" s="64" t="str">
        <f>IFERROR(IF(Table_ocorrencias[[#This Row],[GDL]] = "","", Table_ocorrencias[[#This Row],[GDL]]&amp;"/"&amp;YEAR(Table_ocorrencias[[#This Row],[data_plantao]])),"")</f>
        <v>40446/2020</v>
      </c>
      <c r="D84" s="64" t="str">
        <f>IF(Table_ocorrencias[[#This Row],[fotos_gdl]] = TRUE,"ENVIADAS","PENDENTE")</f>
        <v>ENVIADAS</v>
      </c>
      <c r="E84" s="65">
        <f>IFERROR(Table_ocorrencias[[#This Row],[data_plantao]],"")</f>
        <v>44177</v>
      </c>
      <c r="F84" s="64" t="str">
        <f>IFERROR(Table_ocorrencias[[#This Row],[CIODS3]],"")</f>
        <v>D697476</v>
      </c>
      <c r="G84" s="64" t="str">
        <f>IFERROR(Table_ocorrencias[[#This Row],[natureza4]],"")</f>
        <v>Homicídio</v>
      </c>
      <c r="H84" s="64" t="str">
        <f>IFERROR(Table_ocorrencias[[#This Row],[tipo_local]],"")</f>
        <v>Externo</v>
      </c>
      <c r="I84" s="64" t="str">
        <f>IFERROR(IF(Table_ocorrencias[[#This Row],[instrumento10]] = 0,"",Table_ocorrencias[[#This Row],[instrumento10]]),"")</f>
        <v>PÉRFURO-CONTUNDENTE</v>
      </c>
      <c r="J84" s="80" t="str">
        <f>IFERROR(VLOOKUP(Table_ocorrencias[[#This Row],[matricula_perito]],Table_peritos[],2,FALSE),"")</f>
        <v>CAMILA REIS OLIVEIRA GUIMARÃES</v>
      </c>
      <c r="K84" s="64" t="str">
        <f>IFERROR(VLOOKUP(Table_ocorrencias[[#This Row],[matricula_auxiliar]],Table_auxiliares[],2,FALSE),"")</f>
        <v>BRUNA TATIANE DA SILVA OLIVEIRA</v>
      </c>
      <c r="L84" s="64" t="str">
        <f>IFERROR(VLOOKUP(Table_ocorrencias[[#This Row],[matricula_delegado]],Table_delegados[],2,FALSE),"")</f>
        <v>JOAO BAPTISTA DE BRITTO ALVES FILHO</v>
      </c>
      <c r="M84" s="64" t="str">
        <f>IFERROR(Table_ocorrencias[[#This Row],[viatura5]],"")</f>
        <v>UP004</v>
      </c>
      <c r="N84" s="64" t="str">
        <f>IFERROR(IF(Table_ocorrencias[[#This Row],[DPH2]] ="","",Table_ocorrencias[[#This Row],[DPH2]]&amp;"º DPH"),"")</f>
        <v>11º DPH</v>
      </c>
      <c r="O84" s="64" t="str">
        <f>UPPER(IFERROR(VLOOKUP(Table_ocorrencias[[#This Row],[municipio]],Table_municipios[],2,FALSE),""))</f>
        <v>JABOATÃO DOS GUARARAPES</v>
      </c>
      <c r="P84" s="80" t="str">
        <f>UPPER(IFERROR(Table_ocorrencias[[#This Row],[bairro8]],""))</f>
        <v>MURIBEQUINHA</v>
      </c>
      <c r="Q84" s="64" t="str">
        <f>IFERROR(IF(Table_ocorrencias[[#This Row],[rua9]] ="","",Table_ocorrencias[[#This Row],[rua9]]),"")</f>
        <v>ESTRADA DA USINA</v>
      </c>
      <c r="R84" s="64" t="str">
        <f>IFERROR(IF(Table_ocorrencias[[#This Row],[latitude6]] ="","",Table_ocorrencias[[#This Row],[latitude6]]),"")</f>
        <v/>
      </c>
      <c r="S84" s="64" t="str">
        <f>IFERROR(IF(Table_ocorrencias[[#This Row],[longitude7]] ="","",Table_ocorrencias[[#This Row],[longitude7]]),"")</f>
        <v/>
      </c>
      <c r="T8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ISRAEL JUNIOR DA SILVA PEREIRA (NIC 114982)</v>
      </c>
      <c r="U8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4" s="80" t="str">
        <f>UPPER(IFERROR(Table_ocorrencias[[#This Row],[descricao]],""))</f>
        <v>FONE: 991958324</v>
      </c>
      <c r="W84" s="66">
        <f>IFERROR(IF(Table_ocorrencias[[#This Row],[data_ciencia]]="","",Table_ocorrencias[[#This Row],[data_ciencia]]),"")</f>
        <v>0.5</v>
      </c>
      <c r="X84" s="66" t="str">
        <f>IFERROR(IF(Table_ocorrencias[[#This Row],[data_saida]]="","",Table_ocorrencias[[#This Row],[data_saida]]),"")</f>
        <v/>
      </c>
      <c r="Y84" s="66" t="str">
        <f>IFERROR(IF(Table_ocorrencias[[#This Row],[data_chegada]]="","",Table_ocorrencias[[#This Row],[data_chegada]]),"")</f>
        <v/>
      </c>
      <c r="Z84" s="66" t="str">
        <f>IFERROR(IF(Table_ocorrencias[[#This Row],[data_conclusao]]="","",Table_ocorrencias[[#This Row],[data_conclusao]]),"")</f>
        <v/>
      </c>
      <c r="AA84" s="67">
        <v>1970</v>
      </c>
      <c r="AB84" s="67">
        <v>1086</v>
      </c>
      <c r="AC84" s="67">
        <v>11</v>
      </c>
      <c r="AD84" s="67">
        <v>3869164</v>
      </c>
      <c r="AE84" s="67">
        <v>3876080</v>
      </c>
      <c r="AF84" s="67">
        <v>2139065</v>
      </c>
      <c r="AG84" s="67">
        <v>40446</v>
      </c>
      <c r="AH84" s="65">
        <v>44177</v>
      </c>
      <c r="AI84" s="67" t="s">
        <v>7301</v>
      </c>
      <c r="AJ84" s="67" t="s">
        <v>167</v>
      </c>
      <c r="AK84" s="67" t="s">
        <v>168</v>
      </c>
      <c r="AL84" s="67" t="s">
        <v>255</v>
      </c>
      <c r="AM84" s="68">
        <v>0.5</v>
      </c>
      <c r="AN84" s="69"/>
      <c r="AO84" s="69"/>
      <c r="AP84" s="69"/>
      <c r="AQ84" s="67"/>
      <c r="AR84" s="67"/>
      <c r="AS84" s="67">
        <v>10</v>
      </c>
      <c r="AT84" s="67" t="s">
        <v>7272</v>
      </c>
      <c r="AU84" s="67" t="s">
        <v>7302</v>
      </c>
      <c r="AV84" s="67" t="s">
        <v>7303</v>
      </c>
      <c r="AW84" s="70" t="s">
        <v>276</v>
      </c>
      <c r="AX84" s="67" t="s">
        <v>7304</v>
      </c>
      <c r="AY84" s="67" t="s">
        <v>7305</v>
      </c>
      <c r="AZ84" s="67" t="b">
        <v>1</v>
      </c>
      <c r="BA84" s="67" t="s">
        <v>273</v>
      </c>
      <c r="BB84" s="67" t="b">
        <v>0</v>
      </c>
      <c r="BC84" s="67"/>
      <c r="BD84" s="67"/>
    </row>
    <row r="85" spans="1:56" ht="17.25" customHeight="1" x14ac:dyDescent="0.25">
      <c r="A85" s="53">
        <f t="shared" si="2"/>
        <v>1</v>
      </c>
      <c r="B85" s="57" t="str">
        <f>IFERROR(TEXT(Table_ocorrencias[[#This Row],[caso_n]],"0000")&amp;Table_ocorrencias[[#This Row],[ponto]]&amp;"/"&amp;YEAR(Table_ocorrencias[[#This Row],[DATA PLANTÃO]]),"")</f>
        <v>1094.9/2020</v>
      </c>
      <c r="C85" s="57" t="str">
        <f>IFERROR(IF(Table_ocorrencias[[#This Row],[GDL]] = "","", Table_ocorrencias[[#This Row],[GDL]]&amp;"/"&amp;YEAR(Table_ocorrencias[[#This Row],[data_plantao]])),"")</f>
        <v/>
      </c>
      <c r="D85" s="57" t="str">
        <f>IF(Table_ocorrencias[[#This Row],[fotos_gdl]] = TRUE,"ENVIADAS","PENDENTE")</f>
        <v>PENDENTE</v>
      </c>
      <c r="E85" s="58">
        <f>IFERROR(Table_ocorrencias[[#This Row],[data_plantao]],"")</f>
        <v>44181</v>
      </c>
      <c r="F85" s="57" t="str">
        <f>IFERROR(Table_ocorrencias[[#This Row],[CIODS3]],"")</f>
        <v>D697929</v>
      </c>
      <c r="G85" s="57" t="str">
        <f>IFERROR(Table_ocorrencias[[#This Row],[natureza4]],"")</f>
        <v>Homicídio</v>
      </c>
      <c r="H85" s="57" t="str">
        <f>IFERROR(Table_ocorrencias[[#This Row],[tipo_local]],"")</f>
        <v>Externo</v>
      </c>
      <c r="I85" s="57" t="str">
        <f>IFERROR(IF(Table_ocorrencias[[#This Row],[instrumento10]] = 0,"",Table_ocorrencias[[#This Row],[instrumento10]]),"")</f>
        <v>PÉRFURO-CONTUNDENTE</v>
      </c>
      <c r="J85" s="79" t="str">
        <f>IFERROR(VLOOKUP(Table_ocorrencias[[#This Row],[matricula_perito]],Table_peritos[],2,FALSE),"")</f>
        <v>TADEU MORAIS CRUZ</v>
      </c>
      <c r="K85" s="57" t="str">
        <f>IFERROR(VLOOKUP(Table_ocorrencias[[#This Row],[matricula_auxiliar]],Table_auxiliares[],2,FALSE),"")</f>
        <v>ERICSON BERNARDO DA SILVA</v>
      </c>
      <c r="L85" s="57" t="str">
        <f>IFERROR(VLOOKUP(Table_ocorrencias[[#This Row],[matricula_delegado]],Table_delegados[],2,FALSE),"")</f>
        <v>AUSENTE</v>
      </c>
      <c r="M85" s="57" t="str">
        <f>IFERROR(Table_ocorrencias[[#This Row],[viatura5]],"")</f>
        <v>UP004</v>
      </c>
      <c r="N85" s="57" t="str">
        <f>IFERROR(IF(Table_ocorrencias[[#This Row],[DPH2]] ="","",Table_ocorrencias[[#This Row],[DPH2]]&amp;"º DPH"),"")</f>
        <v>14º DPH</v>
      </c>
      <c r="O85" s="57" t="str">
        <f>UPPER(IFERROR(VLOOKUP(Table_ocorrencias[[#This Row],[municipio]],Table_municipios[],2,FALSE),""))</f>
        <v>CABO DE SANTO AGOSTINHO</v>
      </c>
      <c r="P85" s="79" t="str">
        <f>UPPER(IFERROR(Table_ocorrencias[[#This Row],[bairro8]],""))</f>
        <v>MATA DO BOTO</v>
      </c>
      <c r="Q85" s="57" t="str">
        <f>IFERROR(IF(Table_ocorrencias[[#This Row],[rua9]] ="","",Table_ocorrencias[[#This Row],[rua9]]),"")</f>
        <v>LOTEAMENTO BOTO</v>
      </c>
      <c r="R85" s="57" t="str">
        <f>IFERROR(IF(Table_ocorrencias[[#This Row],[latitude6]] ="","",Table_ocorrencias[[#This Row],[latitude6]]),"")</f>
        <v/>
      </c>
      <c r="S85" s="57" t="str">
        <f>IFERROR(IF(Table_ocorrencias[[#This Row],[longitude7]] ="","",Table_ocorrencias[[#This Row],[longitude7]]),"")</f>
        <v/>
      </c>
      <c r="T8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8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5" s="79" t="str">
        <f>UPPER(IFERROR(Table_ocorrencias[[#This Row],[descricao]],""))</f>
        <v>CORPO ENCONTRADO NA MATA. PM NO LOCAL CB HENRIQUE BARROS 9 86441780</v>
      </c>
      <c r="W85" s="59">
        <f>IFERROR(IF(Table_ocorrencias[[#This Row],[data_ciencia]]="","",Table_ocorrencias[[#This Row],[data_ciencia]]),"")</f>
        <v>0.3611111111111111</v>
      </c>
      <c r="X85" s="59" t="str">
        <f>IFERROR(IF(Table_ocorrencias[[#This Row],[data_saida]]="","",Table_ocorrencias[[#This Row],[data_saida]]),"")</f>
        <v/>
      </c>
      <c r="Y85" s="59" t="str">
        <f>IFERROR(IF(Table_ocorrencias[[#This Row],[data_chegada]]="","",Table_ocorrencias[[#This Row],[data_chegada]]),"")</f>
        <v/>
      </c>
      <c r="Z85" s="59" t="str">
        <f>IFERROR(IF(Table_ocorrencias[[#This Row],[data_conclusao]]="","",Table_ocorrencias[[#This Row],[data_conclusao]]),"")</f>
        <v/>
      </c>
      <c r="AA85" s="60">
        <v>1978</v>
      </c>
      <c r="AB85" s="60">
        <v>1094</v>
      </c>
      <c r="AC85" s="60">
        <v>14</v>
      </c>
      <c r="AD85" s="60">
        <v>2962136</v>
      </c>
      <c r="AE85" s="60">
        <v>3874494</v>
      </c>
      <c r="AF85" s="60"/>
      <c r="AG85" s="60"/>
      <c r="AH85" s="58">
        <v>44181</v>
      </c>
      <c r="AI85" s="60" t="s">
        <v>7376</v>
      </c>
      <c r="AJ85" s="60" t="s">
        <v>167</v>
      </c>
      <c r="AK85" s="60" t="s">
        <v>168</v>
      </c>
      <c r="AL85" s="60" t="s">
        <v>255</v>
      </c>
      <c r="AM85" s="61">
        <v>0.3611111111111111</v>
      </c>
      <c r="AN85" s="62"/>
      <c r="AO85" s="62"/>
      <c r="AP85" s="62"/>
      <c r="AQ85" s="60"/>
      <c r="AR85" s="60"/>
      <c r="AS85" s="60">
        <v>3</v>
      </c>
      <c r="AT85" s="60" t="s">
        <v>7377</v>
      </c>
      <c r="AU85" s="60" t="s">
        <v>7378</v>
      </c>
      <c r="AV85" s="60" t="s">
        <v>7379</v>
      </c>
      <c r="AW85" s="63" t="s">
        <v>276</v>
      </c>
      <c r="AX85" s="60" t="s">
        <v>7380</v>
      </c>
      <c r="AY85" s="60" t="s">
        <v>7381</v>
      </c>
      <c r="AZ85" s="60" t="b">
        <v>0</v>
      </c>
      <c r="BA85" s="60" t="s">
        <v>273</v>
      </c>
      <c r="BB85" s="60" t="b">
        <v>0</v>
      </c>
      <c r="BC85" s="60"/>
      <c r="BD85" s="60"/>
    </row>
    <row r="86" spans="1:56" ht="17.25" customHeight="1" x14ac:dyDescent="0.25">
      <c r="A86" s="53">
        <f t="shared" si="2"/>
        <v>0</v>
      </c>
      <c r="B86" s="57" t="str">
        <f>IFERROR(TEXT(Table_ocorrencias[[#This Row],[caso_n]],"0000")&amp;Table_ocorrencias[[#This Row],[ponto]]&amp;"/"&amp;YEAR(Table_ocorrencias[[#This Row],[DATA PLANTÃO]]),"")</f>
        <v>1101.9/2020</v>
      </c>
      <c r="C86" s="57" t="str">
        <f>IFERROR(IF(Table_ocorrencias[[#This Row],[GDL]] = "","", Table_ocorrencias[[#This Row],[GDL]]&amp;"/"&amp;YEAR(Table_ocorrencias[[#This Row],[data_plantao]])),"")</f>
        <v>41464/2020</v>
      </c>
      <c r="D86" s="57" t="str">
        <f>IF(Table_ocorrencias[[#This Row],[fotos_gdl]] = TRUE,"ENVIADAS","PENDENTE")</f>
        <v>PENDENTE</v>
      </c>
      <c r="E86" s="58">
        <f>IFERROR(Table_ocorrencias[[#This Row],[data_plantao]],"")</f>
        <v>44184</v>
      </c>
      <c r="F86" s="57" t="str">
        <f>IFERROR(Table_ocorrencias[[#This Row],[CIODS3]],"")</f>
        <v>D698300</v>
      </c>
      <c r="G86" s="57" t="str">
        <f>IFERROR(Table_ocorrencias[[#This Row],[natureza4]],"")</f>
        <v>Homicídio</v>
      </c>
      <c r="H86" s="57" t="str">
        <f>IFERROR(Table_ocorrencias[[#This Row],[tipo_local]],"")</f>
        <v>Externo</v>
      </c>
      <c r="I86" s="57" t="str">
        <f>IFERROR(IF(Table_ocorrencias[[#This Row],[instrumento10]] = 0,"",Table_ocorrencias[[#This Row],[instrumento10]]),"")</f>
        <v>PÉRFURO-CONTUNDENTE</v>
      </c>
      <c r="J86" s="79" t="str">
        <f>IFERROR(VLOOKUP(Table_ocorrencias[[#This Row],[matricula_perito]],Table_peritos[],2,FALSE),"")</f>
        <v>FERNANDO HENRIQUE LEAL BENEVIDES</v>
      </c>
      <c r="K86" s="57" t="str">
        <f>IFERROR(VLOOKUP(Table_ocorrencias[[#This Row],[matricula_auxiliar]],Table_auxiliares[],2,FALSE),"")</f>
        <v>ANDREZA CRISTINA MAIA DOS SANTOS</v>
      </c>
      <c r="L86" s="57" t="str">
        <f>IFERROR(VLOOKUP(Table_ocorrencias[[#This Row],[matricula_delegado]],Table_delegados[],2,FALSE),"")</f>
        <v>JOAO FELIPE DE LIMA FURTADO</v>
      </c>
      <c r="M86" s="57" t="str">
        <f>IFERROR(Table_ocorrencias[[#This Row],[viatura5]],"")</f>
        <v>UP004</v>
      </c>
      <c r="N86" s="57" t="str">
        <f>IFERROR(IF(Table_ocorrencias[[#This Row],[DPH2]] ="","",Table_ocorrencias[[#This Row],[DPH2]]&amp;"º DPH"),"")</f>
        <v>13º DPH</v>
      </c>
      <c r="O86" s="57" t="str">
        <f>UPPER(IFERROR(VLOOKUP(Table_ocorrencias[[#This Row],[municipio]],Table_municipios[],2,FALSE),""))</f>
        <v>JABOATÃO DOS GUARARAPES</v>
      </c>
      <c r="P86" s="79" t="str">
        <f>UPPER(IFERROR(Table_ocorrencias[[#This Row],[bairro8]],""))</f>
        <v>SANTO ALEIXO</v>
      </c>
      <c r="Q86" s="57" t="str">
        <f>IFERROR(IF(Table_ocorrencias[[#This Row],[rua9]] ="","",Table_ocorrencias[[#This Row],[rua9]]),"")</f>
        <v>ESTRADA DA LUZ 317</v>
      </c>
      <c r="R86" s="57" t="str">
        <f>IFERROR(IF(Table_ocorrencias[[#This Row],[latitude6]] ="","",Table_ocorrencias[[#This Row],[latitude6]]),"")</f>
        <v/>
      </c>
      <c r="S86" s="57" t="str">
        <f>IFERROR(IF(Table_ocorrencias[[#This Row],[longitude7]] ="","",Table_ocorrencias[[#This Row],[longitude7]]),"")</f>
        <v/>
      </c>
      <c r="T8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8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6" s="79" t="str">
        <f>UPPER(IFERROR(Table_ocorrencias[[#This Row],[descricao]],""))</f>
        <v>PM SD MOURA 96821970</v>
      </c>
      <c r="W86" s="59">
        <f>IFERROR(IF(Table_ocorrencias[[#This Row],[data_ciencia]]="","",Table_ocorrencias[[#This Row],[data_ciencia]]),"")</f>
        <v>0.85416666666666663</v>
      </c>
      <c r="X86" s="59">
        <f>IFERROR(IF(Table_ocorrencias[[#This Row],[data_saida]]="","",Table_ocorrencias[[#This Row],[data_saida]]),"")</f>
        <v>0.86458333333333337</v>
      </c>
      <c r="Y86" s="59" t="str">
        <f>IFERROR(IF(Table_ocorrencias[[#This Row],[data_chegada]]="","",Table_ocorrencias[[#This Row],[data_chegada]]),"")</f>
        <v/>
      </c>
      <c r="Z86" s="59" t="str">
        <f>IFERROR(IF(Table_ocorrencias[[#This Row],[data_conclusao]]="","",Table_ocorrencias[[#This Row],[data_conclusao]]),"")</f>
        <v/>
      </c>
      <c r="AA86" s="60">
        <v>1987</v>
      </c>
      <c r="AB86" s="60">
        <v>1101</v>
      </c>
      <c r="AC86" s="60">
        <v>13</v>
      </c>
      <c r="AD86" s="60">
        <v>2962063</v>
      </c>
      <c r="AE86" s="60">
        <v>3876098</v>
      </c>
      <c r="AF86" s="60">
        <v>1207580</v>
      </c>
      <c r="AG86" s="60">
        <v>41464</v>
      </c>
      <c r="AH86" s="58">
        <v>44184</v>
      </c>
      <c r="AI86" s="60" t="s">
        <v>7464</v>
      </c>
      <c r="AJ86" s="60" t="s">
        <v>167</v>
      </c>
      <c r="AK86" s="60" t="s">
        <v>168</v>
      </c>
      <c r="AL86" s="60" t="s">
        <v>255</v>
      </c>
      <c r="AM86" s="61">
        <v>0.85416666666666663</v>
      </c>
      <c r="AN86" s="62">
        <v>0.86458333333333337</v>
      </c>
      <c r="AO86" s="62"/>
      <c r="AP86" s="62"/>
      <c r="AQ86" s="60"/>
      <c r="AR86" s="60"/>
      <c r="AS86" s="60">
        <v>10</v>
      </c>
      <c r="AT86" s="60" t="s">
        <v>1359</v>
      </c>
      <c r="AU86" s="60" t="s">
        <v>7465</v>
      </c>
      <c r="AV86" s="60" t="s">
        <v>7466</v>
      </c>
      <c r="AW86" s="63" t="s">
        <v>276</v>
      </c>
      <c r="AX86" s="60" t="s">
        <v>7467</v>
      </c>
      <c r="AY86" s="60" t="s">
        <v>7468</v>
      </c>
      <c r="AZ86" s="60" t="b">
        <v>0</v>
      </c>
      <c r="BA86" s="60" t="s">
        <v>273</v>
      </c>
      <c r="BB86" s="60" t="b">
        <v>0</v>
      </c>
      <c r="BC86" s="60"/>
      <c r="BD86" s="60"/>
    </row>
    <row r="87" spans="1:56" ht="17.25" customHeight="1" x14ac:dyDescent="0.25">
      <c r="A87" s="53">
        <f t="shared" si="2"/>
        <v>0</v>
      </c>
      <c r="B87" s="57" t="str">
        <f>IFERROR(TEXT(Table_ocorrencias[[#This Row],[caso_n]],"0000")&amp;Table_ocorrencias[[#This Row],[ponto]]&amp;"/"&amp;YEAR(Table_ocorrencias[[#This Row],[DATA PLANTÃO]]),"")</f>
        <v>1113.9/2020</v>
      </c>
      <c r="C87" s="57" t="str">
        <f>IFERROR(IF(Table_ocorrencias[[#This Row],[GDL]] = "","", Table_ocorrencias[[#This Row],[GDL]]&amp;"/"&amp;YEAR(Table_ocorrencias[[#This Row],[data_plantao]])),"")</f>
        <v>42287/2020</v>
      </c>
      <c r="D87" s="57" t="str">
        <f>IF(Table_ocorrencias[[#This Row],[fotos_gdl]] = TRUE,"ENVIADAS","PENDENTE")</f>
        <v>ENVIADAS</v>
      </c>
      <c r="E87" s="58">
        <f>IFERROR(Table_ocorrencias[[#This Row],[data_plantao]],"")</f>
        <v>44189</v>
      </c>
      <c r="F87" s="57" t="str">
        <f>IFERROR(Table_ocorrencias[[#This Row],[CIODS3]],"")</f>
        <v>D698887</v>
      </c>
      <c r="G87" s="57" t="str">
        <f>IFERROR(Table_ocorrencias[[#This Row],[natureza4]],"")</f>
        <v>Homicídio</v>
      </c>
      <c r="H87" s="57" t="str">
        <f>IFERROR(Table_ocorrencias[[#This Row],[tipo_local]],"")</f>
        <v>Externo</v>
      </c>
      <c r="I87" s="57" t="str">
        <f>IFERROR(IF(Table_ocorrencias[[#This Row],[instrumento10]] = 0,"",Table_ocorrencias[[#This Row],[instrumento10]]),"")</f>
        <v>PÉRFURO-CONTUNDENTE</v>
      </c>
      <c r="J87" s="79" t="str">
        <f>IFERROR(VLOOKUP(Table_ocorrencias[[#This Row],[matricula_perito]],Table_peritos[],2,FALSE),"")</f>
        <v>FERNANDO HENRIQUE LEAL BENEVIDES</v>
      </c>
      <c r="K87" s="57" t="str">
        <f>IFERROR(VLOOKUP(Table_ocorrencias[[#This Row],[matricula_auxiliar]],Table_auxiliares[],2,FALSE),"")</f>
        <v>BRUNA TATIANE DA SILVA OLIVEIRA</v>
      </c>
      <c r="L87" s="57" t="str">
        <f>IFERROR(VLOOKUP(Table_ocorrencias[[#This Row],[matricula_delegado]],Table_delegados[],2,FALSE),"")</f>
        <v>EURICELIA BATISTA NOGUEIRA</v>
      </c>
      <c r="M87" s="57" t="str">
        <f>IFERROR(Table_ocorrencias[[#This Row],[viatura5]],"")</f>
        <v>UP006</v>
      </c>
      <c r="N87" s="57" t="str">
        <f>IFERROR(IF(Table_ocorrencias[[#This Row],[DPH2]] ="","",Table_ocorrencias[[#This Row],[DPH2]]&amp;"º DPH"),"")</f>
        <v>3º DPH</v>
      </c>
      <c r="O87" s="57" t="str">
        <f>UPPER(IFERROR(VLOOKUP(Table_ocorrencias[[#This Row],[municipio]],Table_municipios[],2,FALSE),""))</f>
        <v>RECIFE</v>
      </c>
      <c r="P87" s="79" t="str">
        <f>UPPER(IFERROR(Table_ocorrencias[[#This Row],[bairro8]],""))</f>
        <v>IBURA DE BAIXO</v>
      </c>
      <c r="Q87" s="57" t="str">
        <f>IFERROR(IF(Table_ocorrencias[[#This Row],[rua9]] ="","",Table_ocorrencias[[#This Row],[rua9]]),"")</f>
        <v>RUA EMÍLIO MONTEIRO FONSECA</v>
      </c>
      <c r="R87" s="57" t="str">
        <f>IFERROR(IF(Table_ocorrencias[[#This Row],[latitude6]] ="","",Table_ocorrencias[[#This Row],[latitude6]]),"")</f>
        <v/>
      </c>
      <c r="S87" s="57" t="str">
        <f>IFERROR(IF(Table_ocorrencias[[#This Row],[longitude7]] ="","",Table_ocorrencias[[#This Row],[longitude7]]),"")</f>
        <v/>
      </c>
      <c r="T8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 LUIZ DA SILVA (NIC 114997)</v>
      </c>
      <c r="U8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7" s="79" t="str">
        <f>UPPER(IFERROR(Table_ocorrencias[[#This Row],[descricao]],""))</f>
        <v>SD HORA 997265620</v>
      </c>
      <c r="W87" s="59">
        <f>IFERROR(IF(Table_ocorrencias[[#This Row],[data_ciencia]]="","",Table_ocorrencias[[#This Row],[data_ciencia]]),"")</f>
        <v>0.78472222222222221</v>
      </c>
      <c r="X87" s="59">
        <f>IFERROR(IF(Table_ocorrencias[[#This Row],[data_saida]]="","",Table_ocorrencias[[#This Row],[data_saida]]),"")</f>
        <v>0.80208333333333337</v>
      </c>
      <c r="Y87" s="59">
        <f>IFERROR(IF(Table_ocorrencias[[#This Row],[data_chegada]]="","",Table_ocorrencias[[#This Row],[data_chegada]]),"")</f>
        <v>0.81597222222222221</v>
      </c>
      <c r="Z87" s="59">
        <f>IFERROR(IF(Table_ocorrencias[[#This Row],[data_conclusao]]="","",Table_ocorrencias[[#This Row],[data_conclusao]]),"")</f>
        <v>0.85069444444444442</v>
      </c>
      <c r="AA87" s="60">
        <v>2004</v>
      </c>
      <c r="AB87" s="60">
        <v>1113</v>
      </c>
      <c r="AC87" s="60">
        <v>3</v>
      </c>
      <c r="AD87" s="60">
        <v>2962063</v>
      </c>
      <c r="AE87" s="60">
        <v>3876080</v>
      </c>
      <c r="AF87" s="60">
        <v>2960494</v>
      </c>
      <c r="AG87" s="60">
        <v>42287</v>
      </c>
      <c r="AH87" s="58">
        <v>44189</v>
      </c>
      <c r="AI87" s="60" t="s">
        <v>7606</v>
      </c>
      <c r="AJ87" s="60" t="s">
        <v>167</v>
      </c>
      <c r="AK87" s="60" t="s">
        <v>168</v>
      </c>
      <c r="AL87" s="60" t="s">
        <v>1258</v>
      </c>
      <c r="AM87" s="61">
        <v>0.78472222222222221</v>
      </c>
      <c r="AN87" s="62">
        <v>0.80208333333333337</v>
      </c>
      <c r="AO87" s="62">
        <v>0.81597222222222221</v>
      </c>
      <c r="AP87" s="62">
        <v>0.85069444444444442</v>
      </c>
      <c r="AQ87" s="60"/>
      <c r="AR87" s="60"/>
      <c r="AS87" s="60">
        <v>14</v>
      </c>
      <c r="AT87" s="60" t="s">
        <v>7607</v>
      </c>
      <c r="AU87" s="60" t="s">
        <v>7608</v>
      </c>
      <c r="AV87" s="60" t="s">
        <v>7609</v>
      </c>
      <c r="AW87" s="63" t="s">
        <v>276</v>
      </c>
      <c r="AX87" s="60" t="s">
        <v>7610</v>
      </c>
      <c r="AY87" s="60" t="s">
        <v>7611</v>
      </c>
      <c r="AZ87" s="60" t="b">
        <v>1</v>
      </c>
      <c r="BA87" s="60" t="s">
        <v>273</v>
      </c>
      <c r="BB87" s="60" t="b">
        <v>0</v>
      </c>
      <c r="BC87" s="60"/>
      <c r="BD87" s="60"/>
    </row>
    <row r="88" spans="1:56" ht="17.25" customHeight="1" x14ac:dyDescent="0.25">
      <c r="A88" s="53">
        <f t="shared" si="2"/>
        <v>0</v>
      </c>
      <c r="B88" s="57" t="str">
        <f>IFERROR(TEXT(Table_ocorrencias[[#This Row],[caso_n]],"0000")&amp;Table_ocorrencias[[#This Row],[ponto]]&amp;"/"&amp;YEAR(Table_ocorrencias[[#This Row],[DATA PLANTÃO]]),"")</f>
        <v>1115.9/2020</v>
      </c>
      <c r="C88" s="57" t="str">
        <f>IFERROR(IF(Table_ocorrencias[[#This Row],[GDL]] = "","", Table_ocorrencias[[#This Row],[GDL]]&amp;"/"&amp;YEAR(Table_ocorrencias[[#This Row],[data_plantao]])),"")</f>
        <v>42294/2020</v>
      </c>
      <c r="D88" s="57" t="str">
        <f>IF(Table_ocorrencias[[#This Row],[fotos_gdl]] = TRUE,"ENVIADAS","PENDENTE")</f>
        <v>PENDENTE</v>
      </c>
      <c r="E88" s="58">
        <f>IFERROR(Table_ocorrencias[[#This Row],[data_plantao]],"")</f>
        <v>44189</v>
      </c>
      <c r="F88" s="57" t="str">
        <f>IFERROR(Table_ocorrencias[[#This Row],[CIODS3]],"")</f>
        <v>D698941</v>
      </c>
      <c r="G88" s="57" t="str">
        <f>IFERROR(Table_ocorrencias[[#This Row],[natureza4]],"")</f>
        <v>Homicídio</v>
      </c>
      <c r="H88" s="57" t="str">
        <f>IFERROR(Table_ocorrencias[[#This Row],[tipo_local]],"")</f>
        <v>Externo</v>
      </c>
      <c r="I88" s="57" t="str">
        <f>IFERROR(IF(Table_ocorrencias[[#This Row],[instrumento10]] = 0,"",Table_ocorrencias[[#This Row],[instrumento10]]),"")</f>
        <v>PÉRFURO-CONTUNDENTE</v>
      </c>
      <c r="J88" s="79" t="str">
        <f>IFERROR(VLOOKUP(Table_ocorrencias[[#This Row],[matricula_perito]],Table_peritos[],2,FALSE),"")</f>
        <v>FERNANDO HENRIQUE LEAL BENEVIDES</v>
      </c>
      <c r="K88" s="57" t="str">
        <f>IFERROR(VLOOKUP(Table_ocorrencias[[#This Row],[matricula_auxiliar]],Table_auxiliares[],2,FALSE),"")</f>
        <v>HELENA PAULA O. NASCIMENTO BASTOS</v>
      </c>
      <c r="L88" s="57" t="str">
        <f>IFERROR(VLOOKUP(Table_ocorrencias[[#This Row],[matricula_delegado]],Table_delegados[],2,FALSE),"")</f>
        <v>ANTONIO DE CAMPOS FRANCISCO</v>
      </c>
      <c r="M88" s="57" t="str">
        <f>IFERROR(Table_ocorrencias[[#This Row],[viatura5]],"")</f>
        <v>UP004</v>
      </c>
      <c r="N88" s="57" t="str">
        <f>IFERROR(IF(Table_ocorrencias[[#This Row],[DPH2]] ="","",Table_ocorrencias[[#This Row],[DPH2]]&amp;"º DPH"),"")</f>
        <v>1º DPH</v>
      </c>
      <c r="O88" s="57" t="str">
        <f>UPPER(IFERROR(VLOOKUP(Table_ocorrencias[[#This Row],[municipio]],Table_municipios[],2,FALSE),""))</f>
        <v>RECIFE</v>
      </c>
      <c r="P88" s="79" t="str">
        <f>UPPER(IFERROR(Table_ocorrencias[[#This Row],[bairro8]],""))</f>
        <v>JOANA BEZERRA</v>
      </c>
      <c r="Q88" s="57" t="str">
        <f>IFERROR(IF(Table_ocorrencias[[#This Row],[rua9]] ="","",Table_ocorrencias[[#This Row],[rua9]]),"")</f>
        <v>RUA DO CANAL, 156</v>
      </c>
      <c r="R88" s="57" t="str">
        <f>IFERROR(IF(Table_ocorrencias[[#This Row],[latitude6]] ="","",Table_ocorrencias[[#This Row],[latitude6]]),"")</f>
        <v/>
      </c>
      <c r="S88" s="57" t="str">
        <f>IFERROR(IF(Table_ocorrencias[[#This Row],[longitude7]] ="","",Table_ocorrencias[[#This Row],[longitude7]]),"")</f>
        <v/>
      </c>
      <c r="T8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8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8" s="79" t="str">
        <f>UPPER(IFERROR(Table_ocorrencias[[#This Row],[descricao]],""))</f>
        <v>PAF NA CABEÇA - MASCULINO</v>
      </c>
      <c r="W88" s="59">
        <f>IFERROR(IF(Table_ocorrencias[[#This Row],[data_ciencia]]="","",Table_ocorrencias[[#This Row],[data_ciencia]]),"")</f>
        <v>5.5555555555555552E-2</v>
      </c>
      <c r="X88" s="59">
        <f>IFERROR(IF(Table_ocorrencias[[#This Row],[data_saida]]="","",Table_ocorrencias[[#This Row],[data_saida]]),"")</f>
        <v>6.25E-2</v>
      </c>
      <c r="Y88" s="59" t="str">
        <f>IFERROR(IF(Table_ocorrencias[[#This Row],[data_chegada]]="","",Table_ocorrencias[[#This Row],[data_chegada]]),"")</f>
        <v/>
      </c>
      <c r="Z88" s="59" t="str">
        <f>IFERROR(IF(Table_ocorrencias[[#This Row],[data_conclusao]]="","",Table_ocorrencias[[#This Row],[data_conclusao]]),"")</f>
        <v/>
      </c>
      <c r="AA88" s="60">
        <v>2006</v>
      </c>
      <c r="AB88" s="60">
        <v>1115</v>
      </c>
      <c r="AC88" s="60">
        <v>1</v>
      </c>
      <c r="AD88" s="60">
        <v>2962063</v>
      </c>
      <c r="AE88" s="60">
        <v>3876101</v>
      </c>
      <c r="AF88" s="60">
        <v>1967371</v>
      </c>
      <c r="AG88" s="60">
        <v>42294</v>
      </c>
      <c r="AH88" s="58">
        <v>44189</v>
      </c>
      <c r="AI88" s="60" t="s">
        <v>7612</v>
      </c>
      <c r="AJ88" s="60" t="s">
        <v>167</v>
      </c>
      <c r="AK88" s="60" t="s">
        <v>168</v>
      </c>
      <c r="AL88" s="60" t="s">
        <v>255</v>
      </c>
      <c r="AM88" s="61">
        <v>5.5555555555555552E-2</v>
      </c>
      <c r="AN88" s="62">
        <v>6.25E-2</v>
      </c>
      <c r="AO88" s="62"/>
      <c r="AP88" s="62"/>
      <c r="AQ88" s="60"/>
      <c r="AR88" s="60"/>
      <c r="AS88" s="60">
        <v>14</v>
      </c>
      <c r="AT88" s="60" t="s">
        <v>6891</v>
      </c>
      <c r="AU88" s="60" t="s">
        <v>7613</v>
      </c>
      <c r="AV88" s="60" t="s">
        <v>283</v>
      </c>
      <c r="AW88" s="63" t="s">
        <v>276</v>
      </c>
      <c r="AX88" s="60" t="s">
        <v>7614</v>
      </c>
      <c r="AY88" s="60" t="s">
        <v>7615</v>
      </c>
      <c r="AZ88" s="60" t="b">
        <v>0</v>
      </c>
      <c r="BA88" s="60" t="s">
        <v>273</v>
      </c>
      <c r="BB88" s="60" t="b">
        <v>0</v>
      </c>
      <c r="BC88" s="60"/>
      <c r="BD88" s="60"/>
    </row>
    <row r="89" spans="1:56" ht="17.25" customHeight="1" x14ac:dyDescent="0.25">
      <c r="A89" s="53">
        <f t="shared" si="2"/>
        <v>0</v>
      </c>
      <c r="B89" s="57" t="str">
        <f>IFERROR(TEXT(Table_ocorrencias[[#This Row],[caso_n]],"0000")&amp;Table_ocorrencias[[#This Row],[ponto]]&amp;"/"&amp;YEAR(Table_ocorrencias[[#This Row],[DATA PLANTÃO]]),"")</f>
        <v>0632.9/2020</v>
      </c>
      <c r="C89" s="57" t="str">
        <f>IFERROR(IF(Table_ocorrencias[[#This Row],[GDL]] = "","", Table_ocorrencias[[#This Row],[GDL]]&amp;"/"&amp;YEAR(Table_ocorrencias[[#This Row],[data_plantao]])),"")</f>
        <v>19671/2020</v>
      </c>
      <c r="D89" s="57" t="str">
        <f>IF(Table_ocorrencias[[#This Row],[fotos_gdl]] = TRUE,"ENVIADAS","PENDENTE")</f>
        <v>ENVIADAS</v>
      </c>
      <c r="E89" s="58">
        <f>IFERROR(Table_ocorrencias[[#This Row],[data_plantao]],"")</f>
        <v>44028</v>
      </c>
      <c r="F89" s="57" t="str">
        <f>IFERROR(Table_ocorrencias[[#This Row],[CIODS3]],"")</f>
        <v>D681807</v>
      </c>
      <c r="G89" s="57" t="str">
        <f>IFERROR(Table_ocorrencias[[#This Row],[natureza4]],"")</f>
        <v>Homicídio</v>
      </c>
      <c r="H89" s="57" t="str">
        <f>IFERROR(Table_ocorrencias[[#This Row],[tipo_local]],"")</f>
        <v>Externo</v>
      </c>
      <c r="I89" s="57" t="str">
        <f>IFERROR(IF(Table_ocorrencias[[#This Row],[instrumento10]] = 0,"",Table_ocorrencias[[#This Row],[instrumento10]]),"")</f>
        <v>PÉRFURO-CORTANTE</v>
      </c>
      <c r="J89" s="79" t="str">
        <f>IFERROR(VLOOKUP(Table_ocorrencias[[#This Row],[matricula_perito]],Table_peritos[],2,FALSE),"")</f>
        <v>FERNANDO HENRIQUE LEAL BENEVIDES</v>
      </c>
      <c r="K89" s="57" t="str">
        <f>IFERROR(VLOOKUP(Table_ocorrencias[[#This Row],[matricula_auxiliar]],Table_auxiliares[],2,FALSE),"")</f>
        <v>ANDREZA CRISTINA MAIA DOS SANTOS</v>
      </c>
      <c r="L89" s="57" t="str">
        <f>IFERROR(VLOOKUP(Table_ocorrencias[[#This Row],[matricula_delegado]],Table_delegados[],2,FALSE),"")</f>
        <v>DANIEL LIRA PIMENTEL</v>
      </c>
      <c r="M89" s="57" t="str">
        <f>IFERROR(Table_ocorrencias[[#This Row],[viatura5]],"")</f>
        <v>UP004</v>
      </c>
      <c r="N89" s="57" t="str">
        <f>IFERROR(IF(Table_ocorrencias[[#This Row],[DPH2]] ="","",Table_ocorrencias[[#This Row],[DPH2]]&amp;"º DPH"),"")</f>
        <v>9º DPH</v>
      </c>
      <c r="O89" s="57" t="str">
        <f>UPPER(IFERROR(VLOOKUP(Table_ocorrencias[[#This Row],[municipio]],Table_municipios[],2,FALSE),""))</f>
        <v>OLINDA</v>
      </c>
      <c r="P89" s="79" t="str">
        <f>UPPER(IFERROR(Table_ocorrencias[[#This Row],[bairro8]],""))</f>
        <v>ALTO JARDIM CONQUISTA/ AGUAS COMPRIDAS</v>
      </c>
      <c r="Q89" s="57" t="str">
        <f>IFERROR(IF(Table_ocorrencias[[#This Row],[rua9]] ="","",Table_ocorrencias[[#This Row],[rua9]]),"")</f>
        <v>RUA CAÇAPAVA</v>
      </c>
      <c r="R89" s="57" t="str">
        <f>IFERROR(IF(Table_ocorrencias[[#This Row],[latitude6]] ="","",Table_ocorrencias[[#This Row],[latitude6]]),"")</f>
        <v/>
      </c>
      <c r="S89" s="57" t="str">
        <f>IFERROR(IF(Table_ocorrencias[[#This Row],[longitude7]] ="","",Table_ocorrencias[[#This Row],[longitude7]]),"")</f>
        <v/>
      </c>
      <c r="T8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110918)</v>
      </c>
      <c r="U8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89" s="79" t="str">
        <f>UPPER(IFERROR(Table_ocorrencias[[#This Row],[descricao]],""))</f>
        <v>SD SOARES 988085723</v>
      </c>
      <c r="W89" s="59">
        <f>IFERROR(IF(Table_ocorrencias[[#This Row],[data_ciencia]]="","",Table_ocorrencias[[#This Row],[data_ciencia]]),"")</f>
        <v>0.57638888888888884</v>
      </c>
      <c r="X89" s="59" t="str">
        <f>IFERROR(IF(Table_ocorrencias[[#This Row],[data_saida]]="","",Table_ocorrencias[[#This Row],[data_saida]]),"")</f>
        <v/>
      </c>
      <c r="Y89" s="59" t="str">
        <f>IFERROR(IF(Table_ocorrencias[[#This Row],[data_chegada]]="","",Table_ocorrencias[[#This Row],[data_chegada]]),"")</f>
        <v/>
      </c>
      <c r="Z89" s="59" t="str">
        <f>IFERROR(IF(Table_ocorrencias[[#This Row],[data_conclusao]]="","",Table_ocorrencias[[#This Row],[data_conclusao]]),"")</f>
        <v/>
      </c>
      <c r="AA89" s="60">
        <v>1460</v>
      </c>
      <c r="AB89" s="60">
        <v>632</v>
      </c>
      <c r="AC89" s="60">
        <v>9</v>
      </c>
      <c r="AD89" s="60">
        <v>2962063</v>
      </c>
      <c r="AE89" s="60">
        <v>3876098</v>
      </c>
      <c r="AF89" s="60">
        <v>3864227</v>
      </c>
      <c r="AG89" s="60">
        <v>19671</v>
      </c>
      <c r="AH89" s="58">
        <v>44028</v>
      </c>
      <c r="AI89" s="60" t="s">
        <v>1240</v>
      </c>
      <c r="AJ89" s="60" t="s">
        <v>167</v>
      </c>
      <c r="AK89" s="60" t="s">
        <v>168</v>
      </c>
      <c r="AL89" s="60" t="s">
        <v>255</v>
      </c>
      <c r="AM89" s="61">
        <v>0.57638888888888884</v>
      </c>
      <c r="AN89" s="62"/>
      <c r="AO89" s="62"/>
      <c r="AP89" s="62"/>
      <c r="AQ89" s="60"/>
      <c r="AR89" s="60"/>
      <c r="AS89" s="60">
        <v>12</v>
      </c>
      <c r="AT89" s="60" t="s">
        <v>1241</v>
      </c>
      <c r="AU89" s="60" t="s">
        <v>1242</v>
      </c>
      <c r="AV89" s="60" t="s">
        <v>1243</v>
      </c>
      <c r="AW89" s="63" t="s">
        <v>744</v>
      </c>
      <c r="AX89" s="60" t="s">
        <v>1244</v>
      </c>
      <c r="AY89" s="60" t="s">
        <v>1245</v>
      </c>
      <c r="AZ89" s="60" t="b">
        <v>1</v>
      </c>
      <c r="BA89" s="60" t="s">
        <v>273</v>
      </c>
      <c r="BB89" s="60" t="b">
        <v>0</v>
      </c>
      <c r="BC89" s="60"/>
      <c r="BD89" s="60"/>
    </row>
    <row r="90" spans="1:56" ht="17.25" customHeight="1" x14ac:dyDescent="0.25">
      <c r="A90" s="53">
        <f t="shared" si="2"/>
        <v>0</v>
      </c>
      <c r="B90" s="57" t="str">
        <f>IFERROR(TEXT(Table_ocorrencias[[#This Row],[caso_n]],"0000")&amp;Table_ocorrencias[[#This Row],[ponto]]&amp;"/"&amp;YEAR(Table_ocorrencias[[#This Row],[DATA PLANTÃO]]),"")</f>
        <v>0675.9/2020</v>
      </c>
      <c r="C90" s="57" t="str">
        <f>IFERROR(IF(Table_ocorrencias[[#This Row],[GDL]] = "","", Table_ocorrencias[[#This Row],[GDL]]&amp;"/"&amp;YEAR(Table_ocorrencias[[#This Row],[data_plantao]])),"")</f>
        <v>20781/2020</v>
      </c>
      <c r="D90" s="57" t="str">
        <f>IF(Table_ocorrencias[[#This Row],[fotos_gdl]] = TRUE,"ENVIADAS","PENDENTE")</f>
        <v>ENVIADAS</v>
      </c>
      <c r="E90" s="58">
        <f>IFERROR(Table_ocorrencias[[#This Row],[data_plantao]],"")</f>
        <v>44039</v>
      </c>
      <c r="F90" s="57" t="str">
        <f>IFERROR(Table_ocorrencias[[#This Row],[CIODS3]],"")</f>
        <v>D682841</v>
      </c>
      <c r="G90" s="57" t="str">
        <f>IFERROR(Table_ocorrencias[[#This Row],[natureza4]],"")</f>
        <v>Homicídio</v>
      </c>
      <c r="H90" s="57" t="str">
        <f>IFERROR(Table_ocorrencias[[#This Row],[tipo_local]],"")</f>
        <v>Externo</v>
      </c>
      <c r="I90" s="57" t="str">
        <f>IFERROR(IF(Table_ocorrencias[[#This Row],[instrumento10]] = 0,"",Table_ocorrencias[[#This Row],[instrumento10]]),"")</f>
        <v>PÉRFURO-CORTANTE</v>
      </c>
      <c r="J90" s="79" t="str">
        <f>IFERROR(VLOOKUP(Table_ocorrencias[[#This Row],[matricula_perito]],Table_peritos[],2,FALSE),"")</f>
        <v>TADEU MORAIS CRUZ</v>
      </c>
      <c r="K90" s="57" t="str">
        <f>IFERROR(VLOOKUP(Table_ocorrencias[[#This Row],[matricula_auxiliar]],Table_auxiliares[],2,FALSE),"")</f>
        <v>HILTON PESSOA DE FREITAS NETO</v>
      </c>
      <c r="L90" s="57" t="str">
        <f>IFERROR(VLOOKUP(Table_ocorrencias[[#This Row],[matricula_delegado]],Table_delegados[],2,FALSE),"")</f>
        <v>RICARDO SILVEIRA DE AZEVEDO</v>
      </c>
      <c r="M90" s="57" t="str">
        <f>IFERROR(Table_ocorrencias[[#This Row],[viatura5]],"")</f>
        <v>UP004</v>
      </c>
      <c r="N90" s="57" t="str">
        <f>IFERROR(IF(Table_ocorrencias[[#This Row],[DPH2]] ="","",Table_ocorrencias[[#This Row],[DPH2]]&amp;"º DPH"),"")</f>
        <v>7º DPH</v>
      </c>
      <c r="O90" s="57" t="str">
        <f>UPPER(IFERROR(VLOOKUP(Table_ocorrencias[[#This Row],[municipio]],Table_municipios[],2,FALSE),""))</f>
        <v>PAULISTA</v>
      </c>
      <c r="P90" s="79" t="str">
        <f>UPPER(IFERROR(Table_ocorrencias[[#This Row],[bairro8]],""))</f>
        <v>JARDIM PAULISTA</v>
      </c>
      <c r="Q90" s="57" t="str">
        <f>IFERROR(IF(Table_ocorrencias[[#This Row],[rua9]] ="","",Table_ocorrencias[[#This Row],[rua9]]),"")</f>
        <v>RUA CENTO E QUARENTA E SEIS</v>
      </c>
      <c r="R90" s="57" t="str">
        <f>IFERROR(IF(Table_ocorrencias[[#This Row],[latitude6]] ="","",Table_ocorrencias[[#This Row],[latitude6]]),"")</f>
        <v/>
      </c>
      <c r="S90" s="57" t="str">
        <f>IFERROR(IF(Table_ocorrencias[[#This Row],[longitude7]] ="","",Table_ocorrencias[[#This Row],[longitude7]]),"")</f>
        <v/>
      </c>
      <c r="T9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ADEL CARLO BATISTA DE SOUZA (NIC 111239)</v>
      </c>
      <c r="U9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0" s="79" t="str">
        <f>UPPER(IFERROR(Table_ocorrencias[[#This Row],[descricao]],""))</f>
        <v>ARMA BRANCA  MASC EXT</v>
      </c>
      <c r="W90" s="59">
        <f>IFERROR(IF(Table_ocorrencias[[#This Row],[data_ciencia]]="","",Table_ocorrencias[[#This Row],[data_ciencia]]),"")</f>
        <v>0.46875</v>
      </c>
      <c r="X90" s="59">
        <f>IFERROR(IF(Table_ocorrencias[[#This Row],[data_saida]]="","",Table_ocorrencias[[#This Row],[data_saida]]),"")</f>
        <v>0.47916666666666669</v>
      </c>
      <c r="Y90" s="59">
        <f>IFERROR(IF(Table_ocorrencias[[#This Row],[data_chegada]]="","",Table_ocorrencias[[#This Row],[data_chegada]]),"")</f>
        <v>0.5</v>
      </c>
      <c r="Z90" s="59">
        <f>IFERROR(IF(Table_ocorrencias[[#This Row],[data_conclusao]]="","",Table_ocorrencias[[#This Row],[data_conclusao]]),"")</f>
        <v>0.52777777777777779</v>
      </c>
      <c r="AA90" s="60">
        <v>1508</v>
      </c>
      <c r="AB90" s="60">
        <v>675</v>
      </c>
      <c r="AC90" s="60">
        <v>7</v>
      </c>
      <c r="AD90" s="60">
        <v>2962136</v>
      </c>
      <c r="AE90" s="60">
        <v>3865967</v>
      </c>
      <c r="AF90" s="60">
        <v>2725304</v>
      </c>
      <c r="AG90" s="60">
        <v>20781</v>
      </c>
      <c r="AH90" s="58">
        <v>44039</v>
      </c>
      <c r="AI90" s="60" t="s">
        <v>1642</v>
      </c>
      <c r="AJ90" s="60" t="s">
        <v>167</v>
      </c>
      <c r="AK90" s="60" t="s">
        <v>168</v>
      </c>
      <c r="AL90" s="60" t="s">
        <v>255</v>
      </c>
      <c r="AM90" s="61">
        <v>0.46875</v>
      </c>
      <c r="AN90" s="62">
        <v>0.47916666666666669</v>
      </c>
      <c r="AO90" s="62">
        <v>0.5</v>
      </c>
      <c r="AP90" s="62">
        <v>0.52777777777777779</v>
      </c>
      <c r="AQ90" s="60"/>
      <c r="AR90" s="60"/>
      <c r="AS90" s="60">
        <v>13</v>
      </c>
      <c r="AT90" s="60" t="s">
        <v>755</v>
      </c>
      <c r="AU90" s="60" t="s">
        <v>1643</v>
      </c>
      <c r="AV90" s="60" t="s">
        <v>1644</v>
      </c>
      <c r="AW90" s="63" t="s">
        <v>744</v>
      </c>
      <c r="AX90" s="60" t="s">
        <v>1645</v>
      </c>
      <c r="AY90" s="60" t="s">
        <v>1647</v>
      </c>
      <c r="AZ90" s="60" t="b">
        <v>1</v>
      </c>
      <c r="BA90" s="60" t="s">
        <v>273</v>
      </c>
      <c r="BB90" s="60" t="b">
        <v>0</v>
      </c>
      <c r="BC90" s="60"/>
      <c r="BD90" s="60"/>
    </row>
    <row r="91" spans="1:56" ht="17.25" customHeight="1" x14ac:dyDescent="0.25">
      <c r="A91" s="53">
        <f t="shared" si="2"/>
        <v>0</v>
      </c>
      <c r="B91" s="57" t="str">
        <f>IFERROR(TEXT(Table_ocorrencias[[#This Row],[caso_n]],"0000")&amp;Table_ocorrencias[[#This Row],[ponto]]&amp;"/"&amp;YEAR(Table_ocorrencias[[#This Row],[DATA PLANTÃO]]),"")</f>
        <v>0704.9/2020</v>
      </c>
      <c r="C91" s="57" t="str">
        <f>IFERROR(IF(Table_ocorrencias[[#This Row],[GDL]] = "","", Table_ocorrencias[[#This Row],[GDL]]&amp;"/"&amp;YEAR(Table_ocorrencias[[#This Row],[data_plantao]])),"")</f>
        <v>21875/2020</v>
      </c>
      <c r="D91" s="57" t="str">
        <f>IF(Table_ocorrencias[[#This Row],[fotos_gdl]] = TRUE,"ENVIADAS","PENDENTE")</f>
        <v>ENVIADAS</v>
      </c>
      <c r="E91" s="58">
        <f>IFERROR(Table_ocorrencias[[#This Row],[data_plantao]],"")</f>
        <v>44047</v>
      </c>
      <c r="F91" s="57" t="str">
        <f>IFERROR(Table_ocorrencias[[#This Row],[CIODS3]],"")</f>
        <v>D683550</v>
      </c>
      <c r="G91" s="57" t="str">
        <f>IFERROR(Table_ocorrencias[[#This Row],[natureza4]],"")</f>
        <v>Homicídio</v>
      </c>
      <c r="H91" s="57" t="str">
        <f>IFERROR(Table_ocorrencias[[#This Row],[tipo_local]],"")</f>
        <v>Externo</v>
      </c>
      <c r="I91" s="57" t="str">
        <f>IFERROR(IF(Table_ocorrencias[[#This Row],[instrumento10]] = 0,"",Table_ocorrencias[[#This Row],[instrumento10]]),"")</f>
        <v>CONTUNDENTE</v>
      </c>
      <c r="J91" s="79" t="str">
        <f>IFERROR(VLOOKUP(Table_ocorrencias[[#This Row],[matricula_perito]],Table_peritos[],2,FALSE),"")</f>
        <v>TADEU MORAIS CRUZ</v>
      </c>
      <c r="K91" s="57" t="str">
        <f>IFERROR(VLOOKUP(Table_ocorrencias[[#This Row],[matricula_auxiliar]],Table_auxiliares[],2,FALSE),"")</f>
        <v>ANDREZA CRISTINA MAIA DOS SANTOS</v>
      </c>
      <c r="L91" s="57" t="str">
        <f>IFERROR(VLOOKUP(Table_ocorrencias[[#This Row],[matricula_delegado]],Table_delegados[],2,FALSE),"")</f>
        <v>FRANCISCA ERICA DA SILVA BEZERRA</v>
      </c>
      <c r="M91" s="57" t="str">
        <f>IFERROR(Table_ocorrencias[[#This Row],[viatura5]],"")</f>
        <v>UP004</v>
      </c>
      <c r="N91" s="57" t="str">
        <f>IFERROR(IF(Table_ocorrencias[[#This Row],[DPH2]] ="","",Table_ocorrencias[[#This Row],[DPH2]]&amp;"º DPH"),"")</f>
        <v>1º DPH</v>
      </c>
      <c r="O91" s="57" t="str">
        <f>UPPER(IFERROR(VLOOKUP(Table_ocorrencias[[#This Row],[municipio]],Table_municipios[],2,FALSE),""))</f>
        <v>RECIFE</v>
      </c>
      <c r="P91" s="79" t="str">
        <f>UPPER(IFERROR(Table_ocorrencias[[#This Row],[bairro8]],""))</f>
        <v>RECIFE ANTIGO</v>
      </c>
      <c r="Q91" s="57" t="str">
        <f>IFERROR(IF(Table_ocorrencias[[#This Row],[rua9]] ="","",Table_ocorrencias[[#This Row],[rua9]]),"")</f>
        <v>RUA ALFREDO LISBOA</v>
      </c>
      <c r="R91" s="57" t="str">
        <f>IFERROR(IF(Table_ocorrencias[[#This Row],[latitude6]] ="","",Table_ocorrencias[[#This Row],[latitude6]]),"")</f>
        <v/>
      </c>
      <c r="S91" s="57" t="str">
        <f>IFERROR(IF(Table_ocorrencias[[#This Row],[longitude7]] ="","",Table_ocorrencias[[#This Row],[longitude7]]),"")</f>
        <v/>
      </c>
      <c r="T9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111691)</v>
      </c>
      <c r="U9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1" s="79" t="str">
        <f>UPPER(IFERROR(Table_ocorrencias[[#This Row],[descricao]],""))</f>
        <v>PM 995281207- ARMA BRANCA</v>
      </c>
      <c r="W91" s="59">
        <f>IFERROR(IF(Table_ocorrencias[[#This Row],[data_ciencia]]="","",Table_ocorrencias[[#This Row],[data_ciencia]]),"")</f>
        <v>2.2222222222222223E-2</v>
      </c>
      <c r="X91" s="59">
        <f>IFERROR(IF(Table_ocorrencias[[#This Row],[data_saida]]="","",Table_ocorrencias[[#This Row],[data_saida]]),"")</f>
        <v>4.1666666666666664E-2</v>
      </c>
      <c r="Y91" s="59">
        <f>IFERROR(IF(Table_ocorrencias[[#This Row],[data_chegada]]="","",Table_ocorrencias[[#This Row],[data_chegada]]),"")</f>
        <v>5.2083333333333336E-2</v>
      </c>
      <c r="Z91" s="59">
        <f>IFERROR(IF(Table_ocorrencias[[#This Row],[data_conclusao]]="","",Table_ocorrencias[[#This Row],[data_conclusao]]),"")</f>
        <v>8.3333333333333329E-2</v>
      </c>
      <c r="AA91" s="60">
        <v>1539</v>
      </c>
      <c r="AB91" s="60">
        <v>704</v>
      </c>
      <c r="AC91" s="60">
        <v>1</v>
      </c>
      <c r="AD91" s="60">
        <v>2962136</v>
      </c>
      <c r="AE91" s="60">
        <v>3876098</v>
      </c>
      <c r="AF91" s="60">
        <v>2724782</v>
      </c>
      <c r="AG91" s="60">
        <v>21875</v>
      </c>
      <c r="AH91" s="58">
        <v>44047</v>
      </c>
      <c r="AI91" s="60" t="s">
        <v>1932</v>
      </c>
      <c r="AJ91" s="60" t="s">
        <v>167</v>
      </c>
      <c r="AK91" s="60" t="s">
        <v>168</v>
      </c>
      <c r="AL91" s="60" t="s">
        <v>255</v>
      </c>
      <c r="AM91" s="61">
        <v>2.2222222222222223E-2</v>
      </c>
      <c r="AN91" s="62">
        <v>4.1666666666666664E-2</v>
      </c>
      <c r="AO91" s="62">
        <v>5.2083333333333336E-2</v>
      </c>
      <c r="AP91" s="62">
        <v>8.3333333333333329E-2</v>
      </c>
      <c r="AQ91" s="60"/>
      <c r="AR91" s="60"/>
      <c r="AS91" s="60">
        <v>14</v>
      </c>
      <c r="AT91" s="60" t="s">
        <v>1944</v>
      </c>
      <c r="AU91" s="60" t="s">
        <v>1933</v>
      </c>
      <c r="AV91" s="60" t="s">
        <v>1934</v>
      </c>
      <c r="AW91" s="63" t="s">
        <v>481</v>
      </c>
      <c r="AX91" s="60" t="s">
        <v>1935</v>
      </c>
      <c r="AY91" s="60" t="s">
        <v>1936</v>
      </c>
      <c r="AZ91" s="60" t="b">
        <v>1</v>
      </c>
      <c r="BA91" s="60" t="s">
        <v>273</v>
      </c>
      <c r="BB91" s="60" t="b">
        <v>0</v>
      </c>
      <c r="BC91" s="60"/>
      <c r="BD91" s="60"/>
    </row>
    <row r="92" spans="1:56" ht="17.25" customHeight="1" x14ac:dyDescent="0.25">
      <c r="A92" s="53">
        <f t="shared" si="2"/>
        <v>1</v>
      </c>
      <c r="B92" s="57" t="str">
        <f>IFERROR(TEXT(Table_ocorrencias[[#This Row],[caso_n]],"0000")&amp;Table_ocorrencias[[#This Row],[ponto]]&amp;"/"&amp;YEAR(Table_ocorrencias[[#This Row],[DATA PLANTÃO]]),"")</f>
        <v>0714.9/2020</v>
      </c>
      <c r="C92" s="57" t="str">
        <f>IFERROR(IF(Table_ocorrencias[[#This Row],[GDL]] = "","", Table_ocorrencias[[#This Row],[GDL]]&amp;"/"&amp;YEAR(Table_ocorrencias[[#This Row],[data_plantao]])),"")</f>
        <v>23631/2020</v>
      </c>
      <c r="D92" s="57" t="str">
        <f>IF(Table_ocorrencias[[#This Row],[fotos_gdl]] = TRUE,"ENVIADAS","PENDENTE")</f>
        <v>PENDENTE</v>
      </c>
      <c r="E92" s="58">
        <f>IFERROR(Table_ocorrencias[[#This Row],[data_plantao]],"")</f>
        <v>44051</v>
      </c>
      <c r="F92" s="57" t="str">
        <f>IFERROR(Table_ocorrencias[[#This Row],[CIODS3]],"")</f>
        <v>D683927</v>
      </c>
      <c r="G92" s="57" t="str">
        <f>IFERROR(Table_ocorrencias[[#This Row],[natureza4]],"")</f>
        <v>Homicídio</v>
      </c>
      <c r="H92" s="57" t="str">
        <f>IFERROR(Table_ocorrencias[[#This Row],[tipo_local]],"")</f>
        <v>Externo</v>
      </c>
      <c r="I92" s="57" t="str">
        <f>IFERROR(IF(Table_ocorrencias[[#This Row],[instrumento10]] = 0,"",Table_ocorrencias[[#This Row],[instrumento10]]),"")</f>
        <v>PÉRFURO-CORTANTE</v>
      </c>
      <c r="J92" s="57" t="str">
        <f>IFERROR(VLOOKUP(Table_ocorrencias[[#This Row],[matricula_perito]],Table_peritos[],2,FALSE),"")</f>
        <v>DIEGO NUNES TELES DE MENDONÇA</v>
      </c>
      <c r="K92" s="57" t="str">
        <f>IFERROR(VLOOKUP(Table_ocorrencias[[#This Row],[matricula_auxiliar]],Table_auxiliares[],2,FALSE),"")</f>
        <v>THIAGO ANDRÉ</v>
      </c>
      <c r="L92" s="57" t="str">
        <f>IFERROR(VLOOKUP(Table_ocorrencias[[#This Row],[matricula_delegado]],Table_delegados[],2,FALSE),"")</f>
        <v>PAULO GUSTAVO COELHO DIAS</v>
      </c>
      <c r="M92" s="57" t="str">
        <f>IFERROR(Table_ocorrencias[[#This Row],[viatura5]],"")</f>
        <v/>
      </c>
      <c r="N92" s="57" t="str">
        <f>IFERROR(IF(Table_ocorrencias[[#This Row],[DPH2]] ="","",Table_ocorrencias[[#This Row],[DPH2]]&amp;"º DPH"),"")</f>
        <v>14º DPH</v>
      </c>
      <c r="O92" s="57" t="str">
        <f>UPPER(IFERROR(VLOOKUP(Table_ocorrencias[[#This Row],[municipio]],Table_municipios[],2,FALSE),""))</f>
        <v>CABO DE SANTO AGOSTINHO</v>
      </c>
      <c r="P92" s="57" t="str">
        <f>UPPER(IFERROR(Table_ocorrencias[[#This Row],[bairro8]],""))</f>
        <v>CENTRO</v>
      </c>
      <c r="Q92" s="57" t="str">
        <f>IFERROR(IF(Table_ocorrencias[[#This Row],[rua9]] ="","",Table_ocorrencias[[#This Row],[rua9]]),"")</f>
        <v>BR-101</v>
      </c>
      <c r="R92" s="57" t="str">
        <f>IFERROR(IF(Table_ocorrencias[[#This Row],[latitude6]] ="","",Table_ocorrencias[[#This Row],[latitude6]]),"")</f>
        <v/>
      </c>
      <c r="S92" s="57" t="str">
        <f>IFERROR(IF(Table_ocorrencias[[#This Row],[longitude7]] ="","",Table_ocorrencias[[#This Row],[longitude7]]),"")</f>
        <v/>
      </c>
      <c r="T92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MARILEIDE MARIA GOMES (NIC 111944)</v>
      </c>
      <c r="U9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2" s="57" t="str">
        <f>UPPER(IFERROR(Table_ocorrencias[[#This Row],[descricao]],""))</f>
        <v>CORPO ENCONTRADO AS MARGENS DO RIO</v>
      </c>
      <c r="W92" s="59">
        <f>IFERROR(IF(Table_ocorrencias[[#This Row],[data_ciencia]]="","",Table_ocorrencias[[#This Row],[data_ciencia]]),"")</f>
        <v>0.4513888888888889</v>
      </c>
      <c r="X92" s="59">
        <f>IFERROR(IF(Table_ocorrencias[[#This Row],[data_saida]]="","",Table_ocorrencias[[#This Row],[data_saida]]),"")</f>
        <v>0.45833333333333331</v>
      </c>
      <c r="Y92" s="59">
        <f>IFERROR(IF(Table_ocorrencias[[#This Row],[data_chegada]]="","",Table_ocorrencias[[#This Row],[data_chegada]]),"")</f>
        <v>0.50694444444444442</v>
      </c>
      <c r="Z92" s="59">
        <f>IFERROR(IF(Table_ocorrencias[[#This Row],[data_conclusao]]="","",Table_ocorrencias[[#This Row],[data_conclusao]]),"")</f>
        <v>0.57638888888888884</v>
      </c>
      <c r="AA92" s="60">
        <v>1550</v>
      </c>
      <c r="AB92" s="60">
        <v>714</v>
      </c>
      <c r="AC92" s="60">
        <v>14</v>
      </c>
      <c r="AD92" s="60">
        <v>3869148</v>
      </c>
      <c r="AE92" s="60">
        <v>3870464</v>
      </c>
      <c r="AF92" s="60">
        <v>2725371</v>
      </c>
      <c r="AG92" s="60">
        <v>23631</v>
      </c>
      <c r="AH92" s="58">
        <v>44051</v>
      </c>
      <c r="AI92" s="60" t="s">
        <v>2050</v>
      </c>
      <c r="AJ92" s="60" t="s">
        <v>167</v>
      </c>
      <c r="AK92" s="60" t="s">
        <v>168</v>
      </c>
      <c r="AL92" s="60" t="s">
        <v>283</v>
      </c>
      <c r="AM92" s="61">
        <v>0.4513888888888889</v>
      </c>
      <c r="AN92" s="62">
        <v>0.45833333333333331</v>
      </c>
      <c r="AO92" s="62">
        <v>0.50694444444444442</v>
      </c>
      <c r="AP92" s="62">
        <v>0.57638888888888884</v>
      </c>
      <c r="AQ92" s="60"/>
      <c r="AR92" s="60"/>
      <c r="AS92" s="60">
        <v>3</v>
      </c>
      <c r="AT92" s="60" t="s">
        <v>265</v>
      </c>
      <c r="AU92" s="60" t="s">
        <v>666</v>
      </c>
      <c r="AV92" s="60" t="s">
        <v>283</v>
      </c>
      <c r="AW92" s="63" t="s">
        <v>744</v>
      </c>
      <c r="AX92" s="60" t="s">
        <v>2051</v>
      </c>
      <c r="AY92" s="60" t="s">
        <v>2052</v>
      </c>
      <c r="AZ92" s="60" t="b">
        <v>0</v>
      </c>
      <c r="BA92" s="60" t="s">
        <v>273</v>
      </c>
      <c r="BB92" s="60" t="b">
        <v>0</v>
      </c>
      <c r="BC92" s="60"/>
      <c r="BD92" s="60"/>
    </row>
    <row r="93" spans="1:56" ht="17.25" customHeight="1" x14ac:dyDescent="0.25">
      <c r="A93" s="53">
        <f t="shared" si="2"/>
        <v>1</v>
      </c>
      <c r="B93" s="57" t="str">
        <f>IFERROR(TEXT(Table_ocorrencias[[#This Row],[caso_n]],"0000")&amp;Table_ocorrencias[[#This Row],[ponto]]&amp;"/"&amp;YEAR(Table_ocorrencias[[#This Row],[DATA PLANTÃO]]),"")</f>
        <v>0725.9/2020</v>
      </c>
      <c r="C93" s="57" t="str">
        <f>IFERROR(IF(Table_ocorrencias[[#This Row],[GDL]] = "","", Table_ocorrencias[[#This Row],[GDL]]&amp;"/"&amp;YEAR(Table_ocorrencias[[#This Row],[data_plantao]])),"")</f>
        <v>23235/2020</v>
      </c>
      <c r="D93" s="57" t="str">
        <f>IF(Table_ocorrencias[[#This Row],[fotos_gdl]] = TRUE,"ENVIADAS","PENDENTE")</f>
        <v>ENVIADAS</v>
      </c>
      <c r="E93" s="58">
        <f>IFERROR(Table_ocorrencias[[#This Row],[data_plantao]],"")</f>
        <v>44057</v>
      </c>
      <c r="F93" s="57" t="str">
        <f>IFERROR(Table_ocorrencias[[#This Row],[CIODS3]],"")</f>
        <v>D684520</v>
      </c>
      <c r="G93" s="57" t="str">
        <f>IFERROR(Table_ocorrencias[[#This Row],[natureza4]],"")</f>
        <v>Homicídio</v>
      </c>
      <c r="H93" s="57" t="str">
        <f>IFERROR(Table_ocorrencias[[#This Row],[tipo_local]],"")</f>
        <v>Externo</v>
      </c>
      <c r="I93" s="57" t="str">
        <f>IFERROR(IF(Table_ocorrencias[[#This Row],[instrumento10]] = 0,"",Table_ocorrencias[[#This Row],[instrumento10]]),"")</f>
        <v/>
      </c>
      <c r="J93" s="79" t="str">
        <f>IFERROR(VLOOKUP(Table_ocorrencias[[#This Row],[matricula_perito]],Table_peritos[],2,FALSE),"")</f>
        <v>VICTOR CEZAR LUCENA TAVARES DE SÁ LEITÃO</v>
      </c>
      <c r="K93" s="57" t="str">
        <f>IFERROR(VLOOKUP(Table_ocorrencias[[#This Row],[matricula_auxiliar]],Table_auxiliares[],2,FALSE),"")</f>
        <v>BRENO HENRIQUE DANTAS DOS SANTOS</v>
      </c>
      <c r="L93" s="57" t="str">
        <f>IFERROR(VLOOKUP(Table_ocorrencias[[#This Row],[matricula_delegado]],Table_delegados[],2,FALSE),"")</f>
        <v>FABIO LACERDA MACHADO</v>
      </c>
      <c r="M93" s="57" t="str">
        <f>IFERROR(Table_ocorrencias[[#This Row],[viatura5]],"")</f>
        <v>UP002</v>
      </c>
      <c r="N93" s="57" t="str">
        <f>IFERROR(IF(Table_ocorrencias[[#This Row],[DPH2]] ="","",Table_ocorrencias[[#This Row],[DPH2]]&amp;"º DPH"),"")</f>
        <v>11º DPH</v>
      </c>
      <c r="O93" s="57" t="str">
        <f>UPPER(IFERROR(VLOOKUP(Table_ocorrencias[[#This Row],[municipio]],Table_municipios[],2,FALSE),""))</f>
        <v>JABOATÃO DOS GUARARAPES</v>
      </c>
      <c r="P93" s="79" t="str">
        <f>UPPER(IFERROR(Table_ocorrencias[[#This Row],[bairro8]],""))</f>
        <v>GUARARAPES</v>
      </c>
      <c r="Q93" s="57" t="str">
        <f>IFERROR(IF(Table_ocorrencias[[#This Row],[rua9]] ="","",Table_ocorrencias[[#This Row],[rua9]]),"")</f>
        <v>TRAVESSA MURIBECA</v>
      </c>
      <c r="R93" s="57" t="str">
        <f>IFERROR(IF(Table_ocorrencias[[#This Row],[latitude6]] ="","",Table_ocorrencias[[#This Row],[latitude6]]),"")</f>
        <v/>
      </c>
      <c r="S93" s="57" t="str">
        <f>IFERROR(IF(Table_ocorrencias[[#This Row],[longitude7]] ="","",Table_ocorrencias[[#This Row],[longitude7]]),"")</f>
        <v/>
      </c>
      <c r="T9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DEMISSON TEIXEIRA DE AGUIAR (NIC 111942)</v>
      </c>
      <c r="U9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3" s="79" t="str">
        <f>UPPER(IFERROR(Table_ocorrencias[[#This Row],[descricao]],""))</f>
        <v>MASC-PAF-PM:991958324</v>
      </c>
      <c r="W93" s="59">
        <f>IFERROR(IF(Table_ocorrencias[[#This Row],[data_ciencia]]="","",Table_ocorrencias[[#This Row],[data_ciencia]]),"")</f>
        <v>0.46180555555555558</v>
      </c>
      <c r="X93" s="59">
        <f>IFERROR(IF(Table_ocorrencias[[#This Row],[data_saida]]="","",Table_ocorrencias[[#This Row],[data_saida]]),"")</f>
        <v>0.46875</v>
      </c>
      <c r="Y93" s="59">
        <f>IFERROR(IF(Table_ocorrencias[[#This Row],[data_chegada]]="","",Table_ocorrencias[[#This Row],[data_chegada]]),"")</f>
        <v>0.52083333333333337</v>
      </c>
      <c r="Z93" s="59">
        <f>IFERROR(IF(Table_ocorrencias[[#This Row],[data_conclusao]]="","",Table_ocorrencias[[#This Row],[data_conclusao]]),"")</f>
        <v>0.61319444444444449</v>
      </c>
      <c r="AA93" s="60">
        <v>1563</v>
      </c>
      <c r="AB93" s="60">
        <v>725</v>
      </c>
      <c r="AC93" s="60">
        <v>11</v>
      </c>
      <c r="AD93" s="60">
        <v>3866947</v>
      </c>
      <c r="AE93" s="60">
        <v>3867820</v>
      </c>
      <c r="AF93" s="60">
        <v>3864235</v>
      </c>
      <c r="AG93" s="60">
        <v>23235</v>
      </c>
      <c r="AH93" s="58">
        <v>44057</v>
      </c>
      <c r="AI93" s="60" t="s">
        <v>2159</v>
      </c>
      <c r="AJ93" s="60" t="s">
        <v>167</v>
      </c>
      <c r="AK93" s="60" t="s">
        <v>168</v>
      </c>
      <c r="AL93" s="60" t="s">
        <v>278</v>
      </c>
      <c r="AM93" s="61">
        <v>0.46180555555555558</v>
      </c>
      <c r="AN93" s="62">
        <v>0.46875</v>
      </c>
      <c r="AO93" s="62">
        <v>0.52083333333333337</v>
      </c>
      <c r="AP93" s="62">
        <v>0.61319444444444449</v>
      </c>
      <c r="AQ93" s="60"/>
      <c r="AR93" s="60"/>
      <c r="AS93" s="60">
        <v>10</v>
      </c>
      <c r="AT93" s="60" t="s">
        <v>2160</v>
      </c>
      <c r="AU93" s="60" t="s">
        <v>2161</v>
      </c>
      <c r="AV93" s="60" t="s">
        <v>2162</v>
      </c>
      <c r="AW93" s="63"/>
      <c r="AX93" s="60" t="s">
        <v>2155</v>
      </c>
      <c r="AY93" s="60" t="s">
        <v>2164</v>
      </c>
      <c r="AZ93" s="60" t="b">
        <v>1</v>
      </c>
      <c r="BA93" s="60" t="s">
        <v>273</v>
      </c>
      <c r="BB93" s="60" t="b">
        <v>0</v>
      </c>
      <c r="BC93" s="60"/>
      <c r="BD93" s="60"/>
    </row>
    <row r="94" spans="1:56" ht="17.25" customHeight="1" x14ac:dyDescent="0.25">
      <c r="A94" s="55">
        <f t="shared" si="2"/>
        <v>1</v>
      </c>
      <c r="B94" s="64" t="str">
        <f>IFERROR(TEXT(Table_ocorrencias[[#This Row],[caso_n]],"0000")&amp;Table_ocorrencias[[#This Row],[ponto]]&amp;"/"&amp;YEAR(Table_ocorrencias[[#This Row],[DATA PLANTÃO]]),"")</f>
        <v>0734.9/2020</v>
      </c>
      <c r="C94" s="64" t="str">
        <f>IFERROR(IF(Table_ocorrencias[[#This Row],[GDL]] = "","", Table_ocorrencias[[#This Row],[GDL]]&amp;"/"&amp;YEAR(Table_ocorrencias[[#This Row],[data_plantao]])),"")</f>
        <v>24273/2020</v>
      </c>
      <c r="D94" s="64" t="str">
        <f>IF(Table_ocorrencias[[#This Row],[fotos_gdl]] = TRUE,"ENVIADAS","PENDENTE")</f>
        <v>ENVIADAS</v>
      </c>
      <c r="E94" s="65">
        <f>IFERROR(Table_ocorrencias[[#This Row],[data_plantao]],"")</f>
        <v>44061</v>
      </c>
      <c r="F94" s="64" t="str">
        <f>IFERROR(Table_ocorrencias[[#This Row],[CIODS3]],"")</f>
        <v>D684903</v>
      </c>
      <c r="G94" s="64" t="str">
        <f>IFERROR(Table_ocorrencias[[#This Row],[natureza4]],"")</f>
        <v>Homicídio</v>
      </c>
      <c r="H94" s="64" t="str">
        <f>IFERROR(Table_ocorrencias[[#This Row],[tipo_local]],"")</f>
        <v>Externo</v>
      </c>
      <c r="I94" s="64" t="str">
        <f>IFERROR(IF(Table_ocorrencias[[#This Row],[instrumento10]] = 0,"",Table_ocorrencias[[#This Row],[instrumento10]]),"")</f>
        <v/>
      </c>
      <c r="J94" s="64" t="str">
        <f>IFERROR(VLOOKUP(Table_ocorrencias[[#This Row],[matricula_perito]],Table_peritos[],2,FALSE),"")</f>
        <v>ADILSON CARDOSO DE OLIVEIRA</v>
      </c>
      <c r="K94" s="64" t="str">
        <f>IFERROR(VLOOKUP(Table_ocorrencias[[#This Row],[matricula_auxiliar]],Table_auxiliares[],2,FALSE),"")</f>
        <v>RICARDO ALEXANDRE MELO DA SILVA</v>
      </c>
      <c r="L94" s="64" t="str">
        <f>IFERROR(VLOOKUP(Table_ocorrencias[[#This Row],[matricula_delegado]],Table_delegados[],2,FALSE),"")</f>
        <v>ROBERTO MONTEIRO LOBO</v>
      </c>
      <c r="M94" s="64" t="str">
        <f>IFERROR(Table_ocorrencias[[#This Row],[viatura5]],"")</f>
        <v>UP004</v>
      </c>
      <c r="N94" s="64" t="str">
        <f>IFERROR(IF(Table_ocorrencias[[#This Row],[DPH2]] ="","",Table_ocorrencias[[#This Row],[DPH2]]&amp;"º DPH"),"")</f>
        <v>3º DPH</v>
      </c>
      <c r="O94" s="64" t="str">
        <f>UPPER(IFERROR(VLOOKUP(Table_ocorrencias[[#This Row],[municipio]],Table_municipios[],2,FALSE),""))</f>
        <v>RECIFE</v>
      </c>
      <c r="P94" s="64" t="str">
        <f>UPPER(IFERROR(Table_ocorrencias[[#This Row],[bairro8]],""))</f>
        <v>IBURA</v>
      </c>
      <c r="Q94" s="64" t="str">
        <f>IFERROR(IF(Table_ocorrencias[[#This Row],[rua9]] ="","",Table_ocorrencias[[#This Row],[rua9]]),"")</f>
        <v>AV. RECIFE, 2637</v>
      </c>
      <c r="R94" s="64" t="str">
        <f>IFERROR(IF(Table_ocorrencias[[#This Row],[latitude6]] ="","",Table_ocorrencias[[#This Row],[latitude6]]),"")</f>
        <v/>
      </c>
      <c r="S94" s="64" t="str">
        <f>IFERROR(IF(Table_ocorrencias[[#This Row],[longitude7]] ="","",Table_ocorrencias[[#This Row],[longitude7]]),"")</f>
        <v/>
      </c>
      <c r="T94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LUCAS LEAL (NIC 111975)</v>
      </c>
      <c r="U9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94" s="64" t="str">
        <f>UPPER(IFERROR(Table_ocorrencias[[#This Row],[descricao]],""))</f>
        <v>PM 982223243 - PADRASTO DA VÍTIMA: 984403275 - MASCULINO/PAF</v>
      </c>
      <c r="W94" s="66">
        <f>IFERROR(IF(Table_ocorrencias[[#This Row],[data_ciencia]]="","",Table_ocorrencias[[#This Row],[data_ciencia]]),"")</f>
        <v>0.40138888888888891</v>
      </c>
      <c r="X94" s="66">
        <f>IFERROR(IF(Table_ocorrencias[[#This Row],[data_saida]]="","",Table_ocorrencias[[#This Row],[data_saida]]),"")</f>
        <v>0.40277777777777779</v>
      </c>
      <c r="Y94" s="66">
        <f>IFERROR(IF(Table_ocorrencias[[#This Row],[data_chegada]]="","",Table_ocorrencias[[#This Row],[data_chegada]]),"")</f>
        <v>0.41666666666666669</v>
      </c>
      <c r="Z94" s="66">
        <f>IFERROR(IF(Table_ocorrencias[[#This Row],[data_conclusao]]="","",Table_ocorrencias[[#This Row],[data_conclusao]]),"")</f>
        <v>0.4375</v>
      </c>
      <c r="AA94" s="67">
        <v>1573</v>
      </c>
      <c r="AB94" s="67">
        <v>734</v>
      </c>
      <c r="AC94" s="67">
        <v>3</v>
      </c>
      <c r="AD94" s="67">
        <v>1925024</v>
      </c>
      <c r="AE94" s="67">
        <v>3867641</v>
      </c>
      <c r="AF94" s="67">
        <v>3864146</v>
      </c>
      <c r="AG94" s="67">
        <v>24273</v>
      </c>
      <c r="AH94" s="65">
        <v>44061</v>
      </c>
      <c r="AI94" s="67" t="s">
        <v>2287</v>
      </c>
      <c r="AJ94" s="67" t="s">
        <v>167</v>
      </c>
      <c r="AK94" s="67" t="s">
        <v>168</v>
      </c>
      <c r="AL94" s="67" t="s">
        <v>255</v>
      </c>
      <c r="AM94" s="68">
        <v>0.40138888888888891</v>
      </c>
      <c r="AN94" s="69">
        <v>0.40277777777777779</v>
      </c>
      <c r="AO94" s="69">
        <v>0.41666666666666669</v>
      </c>
      <c r="AP94" s="69">
        <v>0.4375</v>
      </c>
      <c r="AQ94" s="67"/>
      <c r="AR94" s="67"/>
      <c r="AS94" s="67">
        <v>14</v>
      </c>
      <c r="AT94" s="67" t="s">
        <v>1483</v>
      </c>
      <c r="AU94" s="67" t="s">
        <v>2288</v>
      </c>
      <c r="AV94" s="67" t="s">
        <v>2289</v>
      </c>
      <c r="AW94" s="70"/>
      <c r="AX94" s="67" t="s">
        <v>2290</v>
      </c>
      <c r="AY94" s="67" t="s">
        <v>2291</v>
      </c>
      <c r="AZ94" s="67" t="b">
        <v>1</v>
      </c>
      <c r="BA94" s="67" t="s">
        <v>273</v>
      </c>
      <c r="BB94" s="67" t="b">
        <v>0</v>
      </c>
      <c r="BC94" s="67"/>
      <c r="BD94" s="67"/>
    </row>
    <row r="95" spans="1:56" ht="17.25" customHeight="1" x14ac:dyDescent="0.25">
      <c r="A95" s="54">
        <f t="shared" si="2"/>
        <v>0</v>
      </c>
      <c r="B95" s="57" t="str">
        <f>IFERROR(TEXT(Table_ocorrencias[[#This Row],[caso_n]],"0000")&amp;Table_ocorrencias[[#This Row],[ponto]]&amp;"/"&amp;YEAR(Table_ocorrencias[[#This Row],[DATA PLANTÃO]]),"")</f>
        <v>0735.9/2020</v>
      </c>
      <c r="C95" s="57" t="str">
        <f>IFERROR(IF(Table_ocorrencias[[#This Row],[GDL]] = "","", Table_ocorrencias[[#This Row],[GDL]]&amp;"/"&amp;YEAR(Table_ocorrencias[[#This Row],[data_plantao]])),"")</f>
        <v>25001/2020</v>
      </c>
      <c r="D95" s="57" t="str">
        <f>IF(Table_ocorrencias[[#This Row],[fotos_gdl]] = TRUE,"ENVIADAS","PENDENTE")</f>
        <v>ENVIADAS</v>
      </c>
      <c r="E95" s="58">
        <f>IFERROR(Table_ocorrencias[[#This Row],[data_plantao]],"")</f>
        <v>44061</v>
      </c>
      <c r="F95" s="57" t="str">
        <f>IFERROR(Table_ocorrencias[[#This Row],[CIODS3]],"")</f>
        <v>D684951</v>
      </c>
      <c r="G95" s="57" t="str">
        <f>IFERROR(Table_ocorrencias[[#This Row],[natureza4]],"")</f>
        <v>Homicídio</v>
      </c>
      <c r="H95" s="57" t="str">
        <f>IFERROR(Table_ocorrencias[[#This Row],[tipo_local]],"")</f>
        <v>Externo</v>
      </c>
      <c r="I95" s="57" t="str">
        <f>IFERROR(IF(Table_ocorrencias[[#This Row],[instrumento10]] = 0,"",Table_ocorrencias[[#This Row],[instrumento10]]),"")</f>
        <v>CONTUNDENTE</v>
      </c>
      <c r="J95" s="79" t="str">
        <f>IFERROR(VLOOKUP(Table_ocorrencias[[#This Row],[matricula_perito]],Table_peritos[],2,FALSE),"")</f>
        <v>ADILSON CARDOSO DE OLIVEIRA</v>
      </c>
      <c r="K95" s="57" t="str">
        <f>IFERROR(VLOOKUP(Table_ocorrencias[[#This Row],[matricula_auxiliar]],Table_auxiliares[],2,FALSE),"")</f>
        <v>RICARDO ALEXANDRE MELO DA SILVA</v>
      </c>
      <c r="L95" s="57" t="str">
        <f>IFERROR(VLOOKUP(Table_ocorrencias[[#This Row],[matricula_delegado]],Table_delegados[],2,FALSE),"")</f>
        <v>FABIO LACERDA MACHADO</v>
      </c>
      <c r="M95" s="57" t="str">
        <f>IFERROR(Table_ocorrencias[[#This Row],[viatura5]],"")</f>
        <v>UP004</v>
      </c>
      <c r="N95" s="57" t="str">
        <f>IFERROR(IF(Table_ocorrencias[[#This Row],[DPH2]] ="","",Table_ocorrencias[[#This Row],[DPH2]]&amp;"º DPH"),"")</f>
        <v>11º DPH</v>
      </c>
      <c r="O95" s="57" t="str">
        <f>UPPER(IFERROR(VLOOKUP(Table_ocorrencias[[#This Row],[municipio]],Table_municipios[],2,FALSE),""))</f>
        <v>JABOATÃO DOS GUARARAPES</v>
      </c>
      <c r="P95" s="79" t="str">
        <f>UPPER(IFERROR(Table_ocorrencias[[#This Row],[bairro8]],""))</f>
        <v>MURIBECA</v>
      </c>
      <c r="Q95" s="57" t="str">
        <f>IFERROR(IF(Table_ocorrencias[[#This Row],[rua9]] ="","",Table_ocorrencias[[#This Row],[rua9]]),"")</f>
        <v>TRANSVERSAL AVENIDA CARMEM CHAVES</v>
      </c>
      <c r="R95" s="57" t="str">
        <f>IFERROR(IF(Table_ocorrencias[[#This Row],[latitude6]] ="","",Table_ocorrencias[[#This Row],[latitude6]]),"")</f>
        <v/>
      </c>
      <c r="S95" s="57" t="str">
        <f>IFERROR(IF(Table_ocorrencias[[#This Row],[longitude7]] ="","",Table_ocorrencias[[#This Row],[longitude7]]),"")</f>
        <v/>
      </c>
      <c r="T9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WELLINGTON PEDRO CABRAL AMÉRICO DA SILVA (NIC 111670)</v>
      </c>
      <c r="U9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5" s="79" t="str">
        <f>UPPER(IFERROR(Table_ocorrencias[[#This Row],[descricao]],""))</f>
        <v>SGT AMANDA 991955324</v>
      </c>
      <c r="W95" s="59">
        <f>IFERROR(IF(Table_ocorrencias[[#This Row],[data_ciencia]]="","",Table_ocorrencias[[#This Row],[data_ciencia]]),"")</f>
        <v>0.66180555555555554</v>
      </c>
      <c r="X95" s="59">
        <f>IFERROR(IF(Table_ocorrencias[[#This Row],[data_saida]]="","",Table_ocorrencias[[#This Row],[data_saida]]),"")</f>
        <v>0.66666666666666663</v>
      </c>
      <c r="Y95" s="59">
        <f>IFERROR(IF(Table_ocorrencias[[#This Row],[data_chegada]]="","",Table_ocorrencias[[#This Row],[data_chegada]]),"")</f>
        <v>0.6875</v>
      </c>
      <c r="Z95" s="59">
        <f>IFERROR(IF(Table_ocorrencias[[#This Row],[data_conclusao]]="","",Table_ocorrencias[[#This Row],[data_conclusao]]),"")</f>
        <v>0.72916666666666663</v>
      </c>
      <c r="AA95" s="60">
        <v>1574</v>
      </c>
      <c r="AB95" s="60">
        <v>735</v>
      </c>
      <c r="AC95" s="60">
        <v>11</v>
      </c>
      <c r="AD95" s="60">
        <v>1925024</v>
      </c>
      <c r="AE95" s="60">
        <v>3867641</v>
      </c>
      <c r="AF95" s="60">
        <v>3864235</v>
      </c>
      <c r="AG95" s="60">
        <v>25001</v>
      </c>
      <c r="AH95" s="58">
        <v>44061</v>
      </c>
      <c r="AI95" s="60" t="s">
        <v>2292</v>
      </c>
      <c r="AJ95" s="60" t="s">
        <v>167</v>
      </c>
      <c r="AK95" s="60" t="s">
        <v>168</v>
      </c>
      <c r="AL95" s="60" t="s">
        <v>255</v>
      </c>
      <c r="AM95" s="61">
        <v>0.66180555555555554</v>
      </c>
      <c r="AN95" s="62">
        <v>0.66666666666666663</v>
      </c>
      <c r="AO95" s="62">
        <v>0.6875</v>
      </c>
      <c r="AP95" s="62">
        <v>0.72916666666666663</v>
      </c>
      <c r="AQ95" s="60"/>
      <c r="AR95" s="60"/>
      <c r="AS95" s="60">
        <v>10</v>
      </c>
      <c r="AT95" s="60" t="s">
        <v>1627</v>
      </c>
      <c r="AU95" s="60" t="s">
        <v>2293</v>
      </c>
      <c r="AV95" s="60" t="s">
        <v>2294</v>
      </c>
      <c r="AW95" s="63" t="s">
        <v>481</v>
      </c>
      <c r="AX95" s="60" t="s">
        <v>2295</v>
      </c>
      <c r="AY95" s="60" t="s">
        <v>2296</v>
      </c>
      <c r="AZ95" s="60" t="b">
        <v>1</v>
      </c>
      <c r="BA95" s="60" t="s">
        <v>273</v>
      </c>
      <c r="BB95" s="60" t="b">
        <v>0</v>
      </c>
      <c r="BC95" s="60"/>
      <c r="BD95" s="60"/>
    </row>
    <row r="96" spans="1:56" ht="17.25" customHeight="1" x14ac:dyDescent="0.25">
      <c r="A96" s="55">
        <f t="shared" si="2"/>
        <v>0</v>
      </c>
      <c r="B96" s="64" t="str">
        <f>IFERROR(TEXT(Table_ocorrencias[[#This Row],[caso_n]],"0000")&amp;Table_ocorrencias[[#This Row],[ponto]]&amp;"/"&amp;YEAR(Table_ocorrencias[[#This Row],[DATA PLANTÃO]]),"")</f>
        <v>0736.9/2020</v>
      </c>
      <c r="C96" s="64" t="str">
        <f>IFERROR(IF(Table_ocorrencias[[#This Row],[GDL]] = "","", Table_ocorrencias[[#This Row],[GDL]]&amp;"/"&amp;YEAR(Table_ocorrencias[[#This Row],[data_plantao]])),"")</f>
        <v>23737/2020</v>
      </c>
      <c r="D96" s="64" t="str">
        <f>IF(Table_ocorrencias[[#This Row],[fotos_gdl]] = TRUE,"ENVIADAS","PENDENTE")</f>
        <v>PENDENTE</v>
      </c>
      <c r="E96" s="65">
        <f>IFERROR(Table_ocorrencias[[#This Row],[data_plantao]],"")</f>
        <v>44061</v>
      </c>
      <c r="F96" s="64" t="str">
        <f>IFERROR(Table_ocorrencias[[#This Row],[CIODS3]],"")</f>
        <v>D684945</v>
      </c>
      <c r="G96" s="64" t="str">
        <f>IFERROR(Table_ocorrencias[[#This Row],[natureza4]],"")</f>
        <v>Homicídio</v>
      </c>
      <c r="H96" s="64" t="str">
        <f>IFERROR(Table_ocorrencias[[#This Row],[tipo_local]],"")</f>
        <v>Externo</v>
      </c>
      <c r="I96" s="64" t="str">
        <f>IFERROR(IF(Table_ocorrencias[[#This Row],[instrumento10]] = 0,"",Table_ocorrencias[[#This Row],[instrumento10]]),"")</f>
        <v>PÉRFURO-CORTANTE</v>
      </c>
      <c r="J96" s="80" t="str">
        <f>IFERROR(VLOOKUP(Table_ocorrencias[[#This Row],[matricula_perito]],Table_peritos[],2,FALSE),"")</f>
        <v>DIEGO NUNES TELES DE MENDONÇA</v>
      </c>
      <c r="K96" s="64" t="str">
        <f>IFERROR(VLOOKUP(Table_ocorrencias[[#This Row],[matricula_auxiliar]],Table_auxiliares[],2,FALSE),"")</f>
        <v>THIAGO ANDRÉ</v>
      </c>
      <c r="L96" s="64" t="str">
        <f>IFERROR(VLOOKUP(Table_ocorrencias[[#This Row],[matricula_delegado]],Table_delegados[],2,FALSE),"")</f>
        <v>AUSENTE</v>
      </c>
      <c r="M96" s="64" t="str">
        <f>IFERROR(Table_ocorrencias[[#This Row],[viatura5]],"")</f>
        <v>UP002</v>
      </c>
      <c r="N96" s="64" t="str">
        <f>IFERROR(IF(Table_ocorrencias[[#This Row],[DPH2]] ="","",Table_ocorrencias[[#This Row],[DPH2]]&amp;"º DPH"),"")</f>
        <v>14º DPH</v>
      </c>
      <c r="O96" s="64" t="str">
        <f>UPPER(IFERROR(VLOOKUP(Table_ocorrencias[[#This Row],[municipio]],Table_municipios[],2,FALSE),""))</f>
        <v>CABO DE SANTO AGOSTINHO</v>
      </c>
      <c r="P96" s="80" t="str">
        <f>UPPER(IFERROR(Table_ocorrencias[[#This Row],[bairro8]],""))</f>
        <v>CENTRO</v>
      </c>
      <c r="Q96" s="64" t="str">
        <f>IFERROR(IF(Table_ocorrencias[[#This Row],[rua9]] ="","",Table_ocorrencias[[#This Row],[rua9]]),"")</f>
        <v>MERCADO PUBLICO</v>
      </c>
      <c r="R96" s="64" t="str">
        <f>IFERROR(IF(Table_ocorrencias[[#This Row],[latitude6]] ="","",Table_ocorrencias[[#This Row],[latitude6]]),"")</f>
        <v/>
      </c>
      <c r="S96" s="64" t="str">
        <f>IFERROR(IF(Table_ocorrencias[[#This Row],[longitude7]] ="","",Table_ocorrencias[[#This Row],[longitude7]]),"")</f>
        <v/>
      </c>
      <c r="T9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PEDRO JOAQUIM (NIC 111946)</v>
      </c>
      <c r="U9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6" s="80" t="str">
        <f>UPPER(IFERROR(Table_ocorrencias[[#This Row],[descricao]],""))</f>
        <v>PM 992881050</v>
      </c>
      <c r="W96" s="66">
        <f>IFERROR(IF(Table_ocorrencias[[#This Row],[data_ciencia]]="","",Table_ocorrencias[[#This Row],[data_ciencia]]),"")</f>
        <v>0.66666666666666663</v>
      </c>
      <c r="X96" s="66">
        <f>IFERROR(IF(Table_ocorrencias[[#This Row],[data_saida]]="","",Table_ocorrencias[[#This Row],[data_saida]]),"")</f>
        <v>0.68055555555555558</v>
      </c>
      <c r="Y96" s="66">
        <f>IFERROR(IF(Table_ocorrencias[[#This Row],[data_chegada]]="","",Table_ocorrencias[[#This Row],[data_chegada]]),"")</f>
        <v>0.70833333333333337</v>
      </c>
      <c r="Z96" s="66">
        <f>IFERROR(IF(Table_ocorrencias[[#This Row],[data_conclusao]]="","",Table_ocorrencias[[#This Row],[data_conclusao]]),"")</f>
        <v>0.75</v>
      </c>
      <c r="AA96" s="67">
        <v>1575</v>
      </c>
      <c r="AB96" s="67">
        <v>736</v>
      </c>
      <c r="AC96" s="67">
        <v>14</v>
      </c>
      <c r="AD96" s="67">
        <v>3869148</v>
      </c>
      <c r="AE96" s="67">
        <v>3870464</v>
      </c>
      <c r="AF96" s="67">
        <v>0</v>
      </c>
      <c r="AG96" s="67">
        <v>23737</v>
      </c>
      <c r="AH96" s="65">
        <v>44061</v>
      </c>
      <c r="AI96" s="67" t="s">
        <v>2297</v>
      </c>
      <c r="AJ96" s="67" t="s">
        <v>167</v>
      </c>
      <c r="AK96" s="67" t="s">
        <v>168</v>
      </c>
      <c r="AL96" s="67" t="s">
        <v>278</v>
      </c>
      <c r="AM96" s="68">
        <v>0.66666666666666663</v>
      </c>
      <c r="AN96" s="69">
        <v>0.68055555555555558</v>
      </c>
      <c r="AO96" s="69">
        <v>0.70833333333333337</v>
      </c>
      <c r="AP96" s="69">
        <v>0.75</v>
      </c>
      <c r="AQ96" s="67"/>
      <c r="AR96" s="67"/>
      <c r="AS96" s="67">
        <v>3</v>
      </c>
      <c r="AT96" s="67" t="s">
        <v>265</v>
      </c>
      <c r="AU96" s="67" t="s">
        <v>2298</v>
      </c>
      <c r="AV96" s="67" t="s">
        <v>2299</v>
      </c>
      <c r="AW96" s="70" t="s">
        <v>744</v>
      </c>
      <c r="AX96" s="67" t="s">
        <v>2300</v>
      </c>
      <c r="AY96" s="67" t="s">
        <v>2301</v>
      </c>
      <c r="AZ96" s="67" t="b">
        <v>0</v>
      </c>
      <c r="BA96" s="67" t="s">
        <v>273</v>
      </c>
      <c r="BB96" s="67" t="b">
        <v>0</v>
      </c>
      <c r="BC96" s="67"/>
      <c r="BD96" s="67"/>
    </row>
    <row r="97" spans="1:56" ht="17.25" customHeight="1" x14ac:dyDescent="0.25">
      <c r="A97" s="55">
        <f t="shared" si="2"/>
        <v>1</v>
      </c>
      <c r="B97" s="64" t="str">
        <f>IFERROR(TEXT(Table_ocorrencias[[#This Row],[caso_n]],"0000")&amp;Table_ocorrencias[[#This Row],[ponto]]&amp;"/"&amp;YEAR(Table_ocorrencias[[#This Row],[DATA PLANTÃO]]),"")</f>
        <v>0740.9/2020</v>
      </c>
      <c r="C97" s="77" t="str">
        <f>IFERROR(IF(Table_ocorrencias[[#This Row],[GDL]] = "","", Table_ocorrencias[[#This Row],[GDL]]&amp;"/"&amp;YEAR(Table_ocorrencias[[#This Row],[data_plantao]])),"")</f>
        <v>24191/2020</v>
      </c>
      <c r="D97" s="64" t="str">
        <f>IF(Table_ocorrencias[[#This Row],[fotos_gdl]] = TRUE,"ENVIADAS","PENDENTE")</f>
        <v>PENDENTE</v>
      </c>
      <c r="E97" s="65">
        <f>IFERROR(Table_ocorrencias[[#This Row],[data_plantao]],"")</f>
        <v>44064</v>
      </c>
      <c r="F97" s="64" t="str">
        <f>IFERROR(Table_ocorrencias[[#This Row],[CIODS3]],"")</f>
        <v>D685154</v>
      </c>
      <c r="G97" s="64" t="str">
        <f>IFERROR(Table_ocorrencias[[#This Row],[natureza4]],"")</f>
        <v>Homicídio</v>
      </c>
      <c r="H97" s="64" t="str">
        <f>IFERROR(Table_ocorrencias[[#This Row],[tipo_local]],"")</f>
        <v>Externo</v>
      </c>
      <c r="I97" s="64" t="str">
        <f>IFERROR(IF(Table_ocorrencias[[#This Row],[instrumento10]] = 0,"",Table_ocorrencias[[#This Row],[instrumento10]]),"")</f>
        <v/>
      </c>
      <c r="J97" s="80" t="str">
        <f>IFERROR(VLOOKUP(Table_ocorrencias[[#This Row],[matricula_perito]],Table_peritos[],2,FALSE),"")</f>
        <v>FERNANDO HENRIQUE LEAL BENEVIDES</v>
      </c>
      <c r="K97" s="64" t="str">
        <f>IFERROR(VLOOKUP(Table_ocorrencias[[#This Row],[matricula_auxiliar]],Table_auxiliares[],2,FALSE),"")</f>
        <v>BRENO HENRIQUE DANTAS DOS SANTOS</v>
      </c>
      <c r="L97" s="64" t="str">
        <f>IFERROR(VLOOKUP(Table_ocorrencias[[#This Row],[matricula_delegado]],Table_delegados[],2,FALSE),"")</f>
        <v>JOAO BAPTISTA DE BRITTO ALVES FILHO</v>
      </c>
      <c r="M97" s="64" t="str">
        <f>IFERROR(Table_ocorrencias[[#This Row],[viatura5]],"")</f>
        <v>UP004</v>
      </c>
      <c r="N97" s="64" t="str">
        <f>IFERROR(IF(Table_ocorrencias[[#This Row],[DPH2]] ="","",Table_ocorrencias[[#This Row],[DPH2]]&amp;"º DPH"),"")</f>
        <v>9º DPH</v>
      </c>
      <c r="O97" s="64" t="str">
        <f>UPPER(IFERROR(VLOOKUP(Table_ocorrencias[[#This Row],[municipio]],Table_municipios[],2,FALSE),""))</f>
        <v>OLINDA</v>
      </c>
      <c r="P97" s="80" t="str">
        <f>UPPER(IFERROR(Table_ocorrencias[[#This Row],[bairro8]],""))</f>
        <v>BAIRRO NOVO</v>
      </c>
      <c r="Q97" s="64" t="str">
        <f>IFERROR(IF(Table_ocorrencias[[#This Row],[rua9]] ="","",Table_ocorrencias[[#This Row],[rua9]]),"")</f>
        <v>RUA MARECHAL DEODORO DA FONSECA</v>
      </c>
      <c r="R97" s="64" t="str">
        <f>IFERROR(IF(Table_ocorrencias[[#This Row],[latitude6]] ="","",Table_ocorrencias[[#This Row],[latitude6]]),"")</f>
        <v/>
      </c>
      <c r="S97" s="64" t="str">
        <f>IFERROR(IF(Table_ocorrencias[[#This Row],[longitude7]] ="","",Table_ocorrencias[[#This Row],[longitude7]]),"")</f>
        <v/>
      </c>
      <c r="T9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GIVALDO CRISPIM DA SILVA (NIC 111960)</v>
      </c>
      <c r="U9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97" s="80" t="str">
        <f>UPPER(IFERROR(Table_ocorrencias[[#This Row],[descricao]],""))</f>
        <v>EXT-MASC-PAF-VÍTIMA AMARRADA</v>
      </c>
      <c r="W97" s="66">
        <f>IFERROR(IF(Table_ocorrencias[[#This Row],[data_ciencia]]="","",Table_ocorrencias[[#This Row],[data_ciencia]]),"")</f>
        <v>7.5694444444444439E-2</v>
      </c>
      <c r="X97" s="66">
        <f>IFERROR(IF(Table_ocorrencias[[#This Row],[data_saida]]="","",Table_ocorrencias[[#This Row],[data_saida]]),"")</f>
        <v>8.1944444444444445E-2</v>
      </c>
      <c r="Y97" s="66">
        <f>IFERROR(IF(Table_ocorrencias[[#This Row],[data_chegada]]="","",Table_ocorrencias[[#This Row],[data_chegada]]),"")</f>
        <v>9.4444444444444442E-2</v>
      </c>
      <c r="Z97" s="66">
        <f>IFERROR(IF(Table_ocorrencias[[#This Row],[data_conclusao]]="","",Table_ocorrencias[[#This Row],[data_conclusao]]),"")</f>
        <v>0.1388888888888889</v>
      </c>
      <c r="AA97" s="67">
        <v>1581</v>
      </c>
      <c r="AB97" s="67">
        <v>740</v>
      </c>
      <c r="AC97" s="67">
        <v>9</v>
      </c>
      <c r="AD97" s="67">
        <v>2962063</v>
      </c>
      <c r="AE97" s="67">
        <v>3867820</v>
      </c>
      <c r="AF97" s="67">
        <v>2139065</v>
      </c>
      <c r="AG97" s="67">
        <v>24191</v>
      </c>
      <c r="AH97" s="65">
        <v>44064</v>
      </c>
      <c r="AI97" s="67" t="s">
        <v>2353</v>
      </c>
      <c r="AJ97" s="67" t="s">
        <v>167</v>
      </c>
      <c r="AK97" s="67" t="s">
        <v>168</v>
      </c>
      <c r="AL97" s="67" t="s">
        <v>255</v>
      </c>
      <c r="AM97" s="68">
        <v>7.5694444444444439E-2</v>
      </c>
      <c r="AN97" s="69">
        <v>8.1944444444444445E-2</v>
      </c>
      <c r="AO97" s="69">
        <v>9.4444444444444442E-2</v>
      </c>
      <c r="AP97" s="69">
        <v>0.1388888888888889</v>
      </c>
      <c r="AQ97" s="67"/>
      <c r="AR97" s="67"/>
      <c r="AS97" s="67">
        <v>12</v>
      </c>
      <c r="AT97" s="67" t="s">
        <v>2197</v>
      </c>
      <c r="AU97" s="67" t="s">
        <v>2354</v>
      </c>
      <c r="AV97" s="67" t="s">
        <v>2355</v>
      </c>
      <c r="AW97" s="70"/>
      <c r="AX97" s="67" t="s">
        <v>2356</v>
      </c>
      <c r="AY97" s="67" t="s">
        <v>2357</v>
      </c>
      <c r="AZ97" s="67" t="b">
        <v>0</v>
      </c>
      <c r="BA97" s="67" t="s">
        <v>273</v>
      </c>
      <c r="BB97" s="67" t="b">
        <v>0</v>
      </c>
      <c r="BC97" s="67"/>
      <c r="BD97" s="67"/>
    </row>
    <row r="98" spans="1:56" ht="17.25" customHeight="1" x14ac:dyDescent="0.25">
      <c r="A98" s="54">
        <f t="shared" si="2"/>
        <v>1</v>
      </c>
      <c r="B98" s="57" t="str">
        <f>IFERROR(TEXT(Table_ocorrencias[[#This Row],[caso_n]],"0000")&amp;Table_ocorrencias[[#This Row],[ponto]]&amp;"/"&amp;YEAR(Table_ocorrencias[[#This Row],[DATA PLANTÃO]]),"")</f>
        <v>0747.9/2020</v>
      </c>
      <c r="C98" s="57" t="str">
        <f>IFERROR(IF(Table_ocorrencias[[#This Row],[GDL]] = "","", Table_ocorrencias[[#This Row],[GDL]]&amp;"/"&amp;YEAR(Table_ocorrencias[[#This Row],[data_plantao]])),"")</f>
        <v>25129/2020</v>
      </c>
      <c r="D98" s="57" t="str">
        <f>IF(Table_ocorrencias[[#This Row],[fotos_gdl]] = TRUE,"ENVIADAS","PENDENTE")</f>
        <v>PENDENTE</v>
      </c>
      <c r="E98" s="58">
        <f>IFERROR(Table_ocorrencias[[#This Row],[data_plantao]],"")</f>
        <v>44067</v>
      </c>
      <c r="F98" s="57" t="str">
        <f>IFERROR(Table_ocorrencias[[#This Row],[CIODS3]],"")</f>
        <v>D685497</v>
      </c>
      <c r="G98" s="57" t="str">
        <f>IFERROR(Table_ocorrencias[[#This Row],[natureza4]],"")</f>
        <v>Homicídio</v>
      </c>
      <c r="H98" s="57" t="str">
        <f>IFERROR(Table_ocorrencias[[#This Row],[tipo_local]],"")</f>
        <v>Externo</v>
      </c>
      <c r="I98" s="57" t="str">
        <f>IFERROR(IF(Table_ocorrencias[[#This Row],[instrumento10]] = 0,"",Table_ocorrencias[[#This Row],[instrumento10]]),"")</f>
        <v/>
      </c>
      <c r="J98" s="79" t="str">
        <f>IFERROR(VLOOKUP(Table_ocorrencias[[#This Row],[matricula_perito]],Table_peritos[],2,FALSE),"")</f>
        <v>RANON BARROS BEZERRA</v>
      </c>
      <c r="K98" s="57" t="str">
        <f>IFERROR(VLOOKUP(Table_ocorrencias[[#This Row],[matricula_auxiliar]],Table_auxiliares[],2,FALSE),"")</f>
        <v>THIAGO ANDRÉ</v>
      </c>
      <c r="L98" s="57" t="str">
        <f>IFERROR(VLOOKUP(Table_ocorrencias[[#This Row],[matricula_delegado]],Table_delegados[],2,FALSE),"")</f>
        <v>AUSENTE</v>
      </c>
      <c r="M98" s="57" t="str">
        <f>IFERROR(Table_ocorrencias[[#This Row],[viatura5]],"")</f>
        <v>UP004</v>
      </c>
      <c r="N98" s="57" t="str">
        <f>IFERROR(IF(Table_ocorrencias[[#This Row],[DPH2]] ="","",Table_ocorrencias[[#This Row],[DPH2]]&amp;"º DPH"),"")</f>
        <v>8º DPH</v>
      </c>
      <c r="O98" s="57" t="str">
        <f>UPPER(IFERROR(VLOOKUP(Table_ocorrencias[[#This Row],[municipio]],Table_municipios[],2,FALSE),""))</f>
        <v>ARAÇOIABA</v>
      </c>
      <c r="P98" s="79" t="str">
        <f>UPPER(IFERROR(Table_ocorrencias[[#This Row],[bairro8]],""))</f>
        <v>ZONA RURAL</v>
      </c>
      <c r="Q98" s="57" t="str">
        <f>IFERROR(IF(Table_ocorrencias[[#This Row],[rua9]] ="","",Table_ocorrencias[[#This Row],[rua9]]),"")</f>
        <v>LOT. BOM JESUS</v>
      </c>
      <c r="R98" s="57" t="str">
        <f>IFERROR(IF(Table_ocorrencias[[#This Row],[latitude6]] ="","",Table_ocorrencias[[#This Row],[latitude6]]),"")</f>
        <v/>
      </c>
      <c r="S98" s="57" t="str">
        <f>IFERROR(IF(Table_ocorrencias[[#This Row],[longitude7]] ="","",Table_ocorrencias[[#This Row],[longitude7]]),"")</f>
        <v/>
      </c>
      <c r="T9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RESONEIDE ROCHA MORAES (NIC 111968)</v>
      </c>
      <c r="U9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8" s="79" t="str">
        <f>UPPER(IFERROR(Table_ocorrencias[[#This Row],[descricao]],""))</f>
        <v>MULHER ENCONTRADA MORTA COM LESÕES DE ARMA BRANCA NO QUINTAL DE UMA RESIDÊNCIA.</v>
      </c>
      <c r="W98" s="59">
        <f>IFERROR(IF(Table_ocorrencias[[#This Row],[data_ciencia]]="","",Table_ocorrencias[[#This Row],[data_ciencia]]),"")</f>
        <v>0.3125</v>
      </c>
      <c r="X98" s="59">
        <f>IFERROR(IF(Table_ocorrencias[[#This Row],[data_saida]]="","",Table_ocorrencias[[#This Row],[data_saida]]),"")</f>
        <v>0.33333333333333331</v>
      </c>
      <c r="Y98" s="59">
        <f>IFERROR(IF(Table_ocorrencias[[#This Row],[data_chegada]]="","",Table_ocorrencias[[#This Row],[data_chegada]]),"")</f>
        <v>0.38194444444444442</v>
      </c>
      <c r="Z98" s="59">
        <f>IFERROR(IF(Table_ocorrencias[[#This Row],[data_conclusao]]="","",Table_ocorrencias[[#This Row],[data_conclusao]]),"")</f>
        <v>0.40972222222222221</v>
      </c>
      <c r="AA98" s="60">
        <v>1591</v>
      </c>
      <c r="AB98" s="60">
        <v>747</v>
      </c>
      <c r="AC98" s="60">
        <v>8</v>
      </c>
      <c r="AD98" s="60">
        <v>3866670</v>
      </c>
      <c r="AE98" s="60">
        <v>3870464</v>
      </c>
      <c r="AF98" s="60">
        <v>0</v>
      </c>
      <c r="AG98" s="60">
        <v>25129</v>
      </c>
      <c r="AH98" s="58">
        <v>44067</v>
      </c>
      <c r="AI98" s="60" t="s">
        <v>2441</v>
      </c>
      <c r="AJ98" s="60" t="s">
        <v>167</v>
      </c>
      <c r="AK98" s="60" t="s">
        <v>168</v>
      </c>
      <c r="AL98" s="60" t="s">
        <v>255</v>
      </c>
      <c r="AM98" s="61">
        <v>0.3125</v>
      </c>
      <c r="AN98" s="62">
        <v>0.33333333333333331</v>
      </c>
      <c r="AO98" s="62">
        <v>0.38194444444444442</v>
      </c>
      <c r="AP98" s="62">
        <v>0.40972222222222221</v>
      </c>
      <c r="AQ98" s="60"/>
      <c r="AR98" s="60"/>
      <c r="AS98" s="60">
        <v>2</v>
      </c>
      <c r="AT98" s="60" t="s">
        <v>471</v>
      </c>
      <c r="AU98" s="60" t="s">
        <v>2442</v>
      </c>
      <c r="AV98" s="60" t="s">
        <v>2443</v>
      </c>
      <c r="AW98" s="63"/>
      <c r="AX98" s="60" t="s">
        <v>2444</v>
      </c>
      <c r="AY98" s="60" t="s">
        <v>2445</v>
      </c>
      <c r="AZ98" s="60" t="b">
        <v>0</v>
      </c>
      <c r="BA98" s="60" t="s">
        <v>273</v>
      </c>
      <c r="BB98" s="60" t="b">
        <v>0</v>
      </c>
      <c r="BC98" s="60"/>
      <c r="BD98" s="60"/>
    </row>
    <row r="99" spans="1:56" ht="17.25" customHeight="1" x14ac:dyDescent="0.25">
      <c r="A99" s="86">
        <f t="shared" si="2"/>
        <v>1</v>
      </c>
      <c r="B99" s="87" t="str">
        <f>IFERROR(TEXT(Table_ocorrencias[[#This Row],[caso_n]],"0000")&amp;Table_ocorrencias[[#This Row],[ponto]]&amp;"/"&amp;YEAR(Table_ocorrencias[[#This Row],[DATA PLANTÃO]]),"")</f>
        <v>0748.9/2020</v>
      </c>
      <c r="C99" s="87" t="str">
        <f>IFERROR(IF(Table_ocorrencias[[#This Row],[GDL]] = "","", Table_ocorrencias[[#This Row],[GDL]]&amp;"/"&amp;YEAR(Table_ocorrencias[[#This Row],[data_plantao]])),"")</f>
        <v>24580/2020</v>
      </c>
      <c r="D99" s="87" t="str">
        <f>IF(Table_ocorrencias[[#This Row],[fotos_gdl]] = TRUE,"ENVIADAS","PENDENTE")</f>
        <v>ENVIADAS</v>
      </c>
      <c r="E99" s="88">
        <f>IFERROR(Table_ocorrencias[[#This Row],[data_plantao]],"")</f>
        <v>44067</v>
      </c>
      <c r="F99" s="87" t="str">
        <f>IFERROR(Table_ocorrencias[[#This Row],[CIODS3]],"")</f>
        <v>D685512</v>
      </c>
      <c r="G99" s="87" t="str">
        <f>IFERROR(Table_ocorrencias[[#This Row],[natureza4]],"")</f>
        <v>Homicídio</v>
      </c>
      <c r="H99" s="87" t="str">
        <f>IFERROR(Table_ocorrencias[[#This Row],[tipo_local]],"")</f>
        <v>Externo</v>
      </c>
      <c r="I99" s="87" t="str">
        <f>IFERROR(IF(Table_ocorrencias[[#This Row],[instrumento10]] = 0,"",Table_ocorrencias[[#This Row],[instrumento10]]),"")</f>
        <v/>
      </c>
      <c r="J99" s="89" t="str">
        <f>IFERROR(VLOOKUP(Table_ocorrencias[[#This Row],[matricula_perito]],Table_peritos[],2,FALSE),"")</f>
        <v>VICTOR CEZAR LUCENA TAVARES DE SÁ LEITÃO</v>
      </c>
      <c r="K99" s="87" t="str">
        <f>IFERROR(VLOOKUP(Table_ocorrencias[[#This Row],[matricula_auxiliar]],Table_auxiliares[],2,FALSE),"")</f>
        <v>BRENO HENRIQUE DANTAS DOS SANTOS</v>
      </c>
      <c r="L99" s="87" t="str">
        <f>IFERROR(VLOOKUP(Table_ocorrencias[[#This Row],[matricula_delegado]],Table_delegados[],2,FALSE),"")</f>
        <v>ICARO BARROS SCHNEIDER</v>
      </c>
      <c r="M99" s="87" t="str">
        <f>IFERROR(Table_ocorrencias[[#This Row],[viatura5]],"")</f>
        <v>UP004</v>
      </c>
      <c r="N99" s="87" t="str">
        <f>IFERROR(IF(Table_ocorrencias[[#This Row],[DPH2]] ="","",Table_ocorrencias[[#This Row],[DPH2]]&amp;"º DPH"),"")</f>
        <v>12º DPH</v>
      </c>
      <c r="O99" s="87" t="str">
        <f>UPPER(IFERROR(VLOOKUP(Table_ocorrencias[[#This Row],[municipio]],Table_municipios[],2,FALSE),""))</f>
        <v>JABOATÃO DOS GUARARAPES</v>
      </c>
      <c r="P99" s="89" t="str">
        <f>UPPER(IFERROR(Table_ocorrencias[[#This Row],[bairro8]],""))</f>
        <v>PIEDADE</v>
      </c>
      <c r="Q99" s="87" t="str">
        <f>IFERROR(IF(Table_ocorrencias[[#This Row],[rua9]] ="","",Table_ocorrencias[[#This Row],[rua9]]),"")</f>
        <v>NOSSA SENHORA DE FÁTIMA</v>
      </c>
      <c r="R99" s="87" t="str">
        <f>IFERROR(IF(Table_ocorrencias[[#This Row],[latitude6]] ="","",Table_ocorrencias[[#This Row],[latitude6]]),"")</f>
        <v/>
      </c>
      <c r="S99" s="87" t="str">
        <f>IFERROR(IF(Table_ocorrencias[[#This Row],[longitude7]] ="","",Table_ocorrencias[[#This Row],[longitude7]]),"")</f>
        <v/>
      </c>
      <c r="T9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NÃO IDENTIFICADO (NIC 111954) / NÃO IDENTIFICADO (NIC 111978)</v>
      </c>
      <c r="U9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99" s="89" t="str">
        <f>UPPER(IFERROR(Table_ocorrencias[[#This Row],[descricao]],""))</f>
        <v>DUAS CABEÇAS</v>
      </c>
      <c r="W99" s="90">
        <f>IFERROR(IF(Table_ocorrencias[[#This Row],[data_ciencia]]="","",Table_ocorrencias[[#This Row],[data_ciencia]]),"")</f>
        <v>0.47222222222222221</v>
      </c>
      <c r="X99" s="90">
        <f>IFERROR(IF(Table_ocorrencias[[#This Row],[data_saida]]="","",Table_ocorrencias[[#This Row],[data_saida]]),"")</f>
        <v>0.5</v>
      </c>
      <c r="Y99" s="90">
        <f>IFERROR(IF(Table_ocorrencias[[#This Row],[data_chegada]]="","",Table_ocorrencias[[#This Row],[data_chegada]]),"")</f>
        <v>0.54166666666666663</v>
      </c>
      <c r="Z99" s="90">
        <f>IFERROR(IF(Table_ocorrencias[[#This Row],[data_conclusao]]="","",Table_ocorrencias[[#This Row],[data_conclusao]]),"")</f>
        <v>0.58333333333333337</v>
      </c>
      <c r="AA99" s="91">
        <v>1592</v>
      </c>
      <c r="AB99" s="91">
        <v>748</v>
      </c>
      <c r="AC99" s="91">
        <v>12</v>
      </c>
      <c r="AD99" s="91">
        <v>3866947</v>
      </c>
      <c r="AE99" s="91">
        <v>3867820</v>
      </c>
      <c r="AF99" s="91">
        <v>2724715</v>
      </c>
      <c r="AG99" s="91">
        <v>24580</v>
      </c>
      <c r="AH99" s="88">
        <v>44067</v>
      </c>
      <c r="AI99" s="91" t="s">
        <v>2449</v>
      </c>
      <c r="AJ99" s="91" t="s">
        <v>167</v>
      </c>
      <c r="AK99" s="91" t="s">
        <v>168</v>
      </c>
      <c r="AL99" s="91" t="s">
        <v>255</v>
      </c>
      <c r="AM99" s="92">
        <v>0.47222222222222221</v>
      </c>
      <c r="AN99" s="93">
        <v>0.5</v>
      </c>
      <c r="AO99" s="93">
        <v>0.54166666666666663</v>
      </c>
      <c r="AP99" s="93">
        <v>0.58333333333333337</v>
      </c>
      <c r="AQ99" s="91"/>
      <c r="AR99" s="91"/>
      <c r="AS99" s="91">
        <v>10</v>
      </c>
      <c r="AT99" s="91" t="s">
        <v>711</v>
      </c>
      <c r="AU99" s="91" t="s">
        <v>2450</v>
      </c>
      <c r="AV99" s="91" t="s">
        <v>2451</v>
      </c>
      <c r="AW99" s="94"/>
      <c r="AX99" s="91" t="s">
        <v>2452</v>
      </c>
      <c r="AY99" s="91" t="s">
        <v>2453</v>
      </c>
      <c r="AZ99" s="91" t="b">
        <v>1</v>
      </c>
      <c r="BA99" s="91" t="s">
        <v>273</v>
      </c>
      <c r="BB99" s="91" t="b">
        <v>0</v>
      </c>
      <c r="BC99" s="91"/>
      <c r="BD99" s="91"/>
    </row>
    <row r="100" spans="1:56" ht="17.25" customHeight="1" x14ac:dyDescent="0.25">
      <c r="A100" s="53">
        <f t="shared" si="2"/>
        <v>2</v>
      </c>
      <c r="B100" s="57" t="str">
        <f>IFERROR(TEXT(Table_ocorrencias[[#This Row],[caso_n]],"0000")&amp;Table_ocorrencias[[#This Row],[ponto]]&amp;"/"&amp;YEAR(Table_ocorrencias[[#This Row],[DATA PLANTÃO]]),"")</f>
        <v>0750.9/2020</v>
      </c>
      <c r="C100" s="57" t="str">
        <f>IFERROR(IF(Table_ocorrencias[[#This Row],[GDL]] = "","", Table_ocorrencias[[#This Row],[GDL]]&amp;"/"&amp;YEAR(Table_ocorrencias[[#This Row],[data_plantao]])),"")</f>
        <v/>
      </c>
      <c r="D100" s="57" t="str">
        <f>IF(Table_ocorrencias[[#This Row],[fotos_gdl]] = TRUE,"ENVIADAS","PENDENTE")</f>
        <v>PENDENTE</v>
      </c>
      <c r="E100" s="58">
        <f>IFERROR(Table_ocorrencias[[#This Row],[data_plantao]],"")</f>
        <v>44067</v>
      </c>
      <c r="F100" s="57" t="str">
        <f>IFERROR(Table_ocorrencias[[#This Row],[CIODS3]],"")</f>
        <v>D685540</v>
      </c>
      <c r="G100" s="57" t="str">
        <f>IFERROR(Table_ocorrencias[[#This Row],[natureza4]],"")</f>
        <v>Homicídio</v>
      </c>
      <c r="H100" s="57" t="str">
        <f>IFERROR(Table_ocorrencias[[#This Row],[tipo_local]],"")</f>
        <v>Externo</v>
      </c>
      <c r="I100" s="57" t="str">
        <f>IFERROR(IF(Table_ocorrencias[[#This Row],[instrumento10]] = 0,"",Table_ocorrencias[[#This Row],[instrumento10]]),"")</f>
        <v/>
      </c>
      <c r="J100" s="79" t="str">
        <f>IFERROR(VLOOKUP(Table_ocorrencias[[#This Row],[matricula_perito]],Table_peritos[],2,FALSE),"")</f>
        <v>VICTOR CEZAR LUCENA TAVARES DE SÁ LEITÃO</v>
      </c>
      <c r="K100" s="57" t="str">
        <f>IFERROR(VLOOKUP(Table_ocorrencias[[#This Row],[matricula_auxiliar]],Table_auxiliares[],2,FALSE),"")</f>
        <v>THIAGO ANDRÉ</v>
      </c>
      <c r="L100" s="57" t="str">
        <f>IFERROR(VLOOKUP(Table_ocorrencias[[#This Row],[matricula_delegado]],Table_delegados[],2,FALSE),"")</f>
        <v>AUSENTE</v>
      </c>
      <c r="M100" s="57" t="str">
        <f>IFERROR(Table_ocorrencias[[#This Row],[viatura5]],"")</f>
        <v>UP004</v>
      </c>
      <c r="N100" s="57" t="str">
        <f>IFERROR(IF(Table_ocorrencias[[#This Row],[DPH2]] ="","",Table_ocorrencias[[#This Row],[DPH2]]&amp;"º DPH"),"")</f>
        <v>12º DPH</v>
      </c>
      <c r="O100" s="57" t="str">
        <f>UPPER(IFERROR(VLOOKUP(Table_ocorrencias[[#This Row],[municipio]],Table_municipios[],2,FALSE),""))</f>
        <v>JABOATÃO DOS GUARARAPES</v>
      </c>
      <c r="P100" s="79" t="str">
        <f>UPPER(IFERROR(Table_ocorrencias[[#This Row],[bairro8]],""))</f>
        <v>JARDIM PIEDADE</v>
      </c>
      <c r="Q100" s="57" t="str">
        <f>IFERROR(IF(Table_ocorrencias[[#This Row],[rua9]] ="","",Table_ocorrencias[[#This Row],[rua9]]),"")</f>
        <v>RUA DO CANAL</v>
      </c>
      <c r="R100" s="57" t="str">
        <f>IFERROR(IF(Table_ocorrencias[[#This Row],[latitude6]] ="","",Table_ocorrencias[[#This Row],[latitude6]]),"")</f>
        <v/>
      </c>
      <c r="S100" s="57" t="str">
        <f>IFERROR(IF(Table_ocorrencias[[#This Row],[longitude7]] ="","",Table_ocorrencias[[#This Row],[longitude7]]),"")</f>
        <v/>
      </c>
      <c r="T10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111964)</v>
      </c>
      <c r="U10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00" s="79" t="str">
        <f>UPPER(IFERROR(Table_ocorrencias[[#This Row],[descricao]],""))</f>
        <v>PAF-MASC-EXTERNO-983168430</v>
      </c>
      <c r="W100" s="59">
        <f>IFERROR(IF(Table_ocorrencias[[#This Row],[data_ciencia]]="","",Table_ocorrencias[[#This Row],[data_ciencia]]),"")</f>
        <v>0.71388888888888891</v>
      </c>
      <c r="X100" s="59" t="str">
        <f>IFERROR(IF(Table_ocorrencias[[#This Row],[data_saida]]="","",Table_ocorrencias[[#This Row],[data_saida]]),"")</f>
        <v/>
      </c>
      <c r="Y100" s="59" t="str">
        <f>IFERROR(IF(Table_ocorrencias[[#This Row],[data_chegada]]="","",Table_ocorrencias[[#This Row],[data_chegada]]),"")</f>
        <v/>
      </c>
      <c r="Z100" s="59" t="str">
        <f>IFERROR(IF(Table_ocorrencias[[#This Row],[data_conclusao]]="","",Table_ocorrencias[[#This Row],[data_conclusao]]),"")</f>
        <v/>
      </c>
      <c r="AA100" s="60">
        <v>1594</v>
      </c>
      <c r="AB100" s="60">
        <v>750</v>
      </c>
      <c r="AC100" s="60">
        <v>12</v>
      </c>
      <c r="AD100" s="60">
        <v>3866947</v>
      </c>
      <c r="AE100" s="60">
        <v>3870464</v>
      </c>
      <c r="AF100" s="60">
        <v>0</v>
      </c>
      <c r="AG100" s="60"/>
      <c r="AH100" s="58">
        <v>44067</v>
      </c>
      <c r="AI100" s="60" t="s">
        <v>2461</v>
      </c>
      <c r="AJ100" s="60" t="s">
        <v>167</v>
      </c>
      <c r="AK100" s="60" t="s">
        <v>168</v>
      </c>
      <c r="AL100" s="60" t="s">
        <v>255</v>
      </c>
      <c r="AM100" s="61">
        <v>0.71388888888888891</v>
      </c>
      <c r="AN100" s="62"/>
      <c r="AO100" s="62"/>
      <c r="AP100" s="62"/>
      <c r="AQ100" s="60"/>
      <c r="AR100" s="60"/>
      <c r="AS100" s="60">
        <v>10</v>
      </c>
      <c r="AT100" s="60" t="s">
        <v>2462</v>
      </c>
      <c r="AU100" s="60" t="s">
        <v>2463</v>
      </c>
      <c r="AV100" s="60" t="s">
        <v>2464</v>
      </c>
      <c r="AW100" s="63"/>
      <c r="AX100" s="60" t="s">
        <v>2465</v>
      </c>
      <c r="AY100" s="60" t="s">
        <v>2466</v>
      </c>
      <c r="AZ100" s="60" t="b">
        <v>0</v>
      </c>
      <c r="BA100" s="60" t="s">
        <v>273</v>
      </c>
      <c r="BB100" s="60" t="b">
        <v>0</v>
      </c>
      <c r="BC100" s="60"/>
      <c r="BD100" s="60"/>
    </row>
    <row r="101" spans="1:56" ht="17.25" customHeight="1" x14ac:dyDescent="0.25">
      <c r="A101" s="55">
        <f t="shared" si="2"/>
        <v>1</v>
      </c>
      <c r="B101" s="64" t="str">
        <f>IFERROR(TEXT(Table_ocorrencias[[#This Row],[caso_n]],"0000")&amp;Table_ocorrencias[[#This Row],[ponto]]&amp;"/"&amp;YEAR(Table_ocorrencias[[#This Row],[DATA PLANTÃO]]),"")</f>
        <v>0751.9/2020</v>
      </c>
      <c r="C101" s="64" t="str">
        <f>IFERROR(IF(Table_ocorrencias[[#This Row],[GDL]] = "","", Table_ocorrencias[[#This Row],[GDL]]&amp;"/"&amp;YEAR(Table_ocorrencias[[#This Row],[data_plantao]])),"")</f>
        <v>24646/2020</v>
      </c>
      <c r="D101" s="64" t="str">
        <f>IF(Table_ocorrencias[[#This Row],[fotos_gdl]] = TRUE,"ENVIADAS","PENDENTE")</f>
        <v>ENVIADAS</v>
      </c>
      <c r="E101" s="65">
        <f>IFERROR(Table_ocorrencias[[#This Row],[data_plantao]],"")</f>
        <v>44067</v>
      </c>
      <c r="F101" s="64" t="str">
        <f>IFERROR(Table_ocorrencias[[#This Row],[CIODS3]],"")</f>
        <v>D685557</v>
      </c>
      <c r="G101" s="64" t="str">
        <f>IFERROR(Table_ocorrencias[[#This Row],[natureza4]],"")</f>
        <v>Homicídio</v>
      </c>
      <c r="H101" s="64" t="str">
        <f>IFERROR(Table_ocorrencias[[#This Row],[tipo_local]],"")</f>
        <v>Externo</v>
      </c>
      <c r="I101" s="64" t="str">
        <f>IFERROR(IF(Table_ocorrencias[[#This Row],[instrumento10]] = 0,"",Table_ocorrencias[[#This Row],[instrumento10]]),"")</f>
        <v/>
      </c>
      <c r="J101" s="80" t="str">
        <f>IFERROR(VLOOKUP(Table_ocorrencias[[#This Row],[matricula_perito]],Table_peritos[],2,FALSE),"")</f>
        <v>TADEU MORAIS CRUZ</v>
      </c>
      <c r="K101" s="64" t="str">
        <f>IFERROR(VLOOKUP(Table_ocorrencias[[#This Row],[matricula_auxiliar]],Table_auxiliares[],2,FALSE),"")</f>
        <v>BRENO HENRIQUE DANTAS DOS SANTOS</v>
      </c>
      <c r="L101" s="64" t="str">
        <f>IFERROR(VLOOKUP(Table_ocorrencias[[#This Row],[matricula_delegado]],Table_delegados[],2,FALSE),"")</f>
        <v>ADYR MARTENS DE ALMEIDA</v>
      </c>
      <c r="M101" s="64" t="str">
        <f>IFERROR(Table_ocorrencias[[#This Row],[viatura5]],"")</f>
        <v>UP004</v>
      </c>
      <c r="N101" s="64" t="str">
        <f>IFERROR(IF(Table_ocorrencias[[#This Row],[DPH2]] ="","",Table_ocorrencias[[#This Row],[DPH2]]&amp;"º DPH"),"")</f>
        <v>11º DPH</v>
      </c>
      <c r="O101" s="64" t="str">
        <f>UPPER(IFERROR(VLOOKUP(Table_ocorrencias[[#This Row],[municipio]],Table_municipios[],2,FALSE),""))</f>
        <v>JABOATÃO DOS GUARARAPES</v>
      </c>
      <c r="P101" s="80" t="str">
        <f>UPPER(IFERROR(Table_ocorrencias[[#This Row],[bairro8]],""))</f>
        <v>PRAZERES</v>
      </c>
      <c r="Q101" s="64" t="str">
        <f>IFERROR(IF(Table_ocorrencias[[#This Row],[rua9]] ="","",Table_ocorrencias[[#This Row],[rua9]]),"")</f>
        <v>RUA DOUTOR GONZAGA MARANHÃO,345</v>
      </c>
      <c r="R101" s="64" t="str">
        <f>IFERROR(IF(Table_ocorrencias[[#This Row],[latitude6]] ="","",Table_ocorrencias[[#This Row],[latitude6]]),"")</f>
        <v/>
      </c>
      <c r="S101" s="64" t="str">
        <f>IFERROR(IF(Table_ocorrencias[[#This Row],[longitude7]] ="","",Table_ocorrencias[[#This Row],[longitude7]]),"")</f>
        <v/>
      </c>
      <c r="T10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ROMERO VIRGÍNIO DA SILVA (NIC 112434)</v>
      </c>
      <c r="U10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01" s="80" t="str">
        <f>UPPER(IFERROR(Table_ocorrencias[[#This Row],[descricao]],""))</f>
        <v>988270745-PAF-EXTERNO-MASC</v>
      </c>
      <c r="W101" s="66">
        <f>IFERROR(IF(Table_ocorrencias[[#This Row],[data_ciencia]]="","",Table_ocorrencias[[#This Row],[data_ciencia]]),"")</f>
        <v>0.84027777777777779</v>
      </c>
      <c r="X101" s="66">
        <f>IFERROR(IF(Table_ocorrencias[[#This Row],[data_saida]]="","",Table_ocorrencias[[#This Row],[data_saida]]),"")</f>
        <v>0.85416666666666663</v>
      </c>
      <c r="Y101" s="66">
        <f>IFERROR(IF(Table_ocorrencias[[#This Row],[data_chegada]]="","",Table_ocorrencias[[#This Row],[data_chegada]]),"")</f>
        <v>0.88888888888888884</v>
      </c>
      <c r="Z101" s="66">
        <f>IFERROR(IF(Table_ocorrencias[[#This Row],[data_conclusao]]="","",Table_ocorrencias[[#This Row],[data_conclusao]]),"")</f>
        <v>0.91666666666666663</v>
      </c>
      <c r="AA101" s="67">
        <v>1595</v>
      </c>
      <c r="AB101" s="67">
        <v>751</v>
      </c>
      <c r="AC101" s="67">
        <v>11</v>
      </c>
      <c r="AD101" s="67">
        <v>2962136</v>
      </c>
      <c r="AE101" s="67">
        <v>3867820</v>
      </c>
      <c r="AF101" s="67">
        <v>2960397</v>
      </c>
      <c r="AG101" s="67">
        <v>24646</v>
      </c>
      <c r="AH101" s="65">
        <v>44067</v>
      </c>
      <c r="AI101" s="67" t="s">
        <v>2474</v>
      </c>
      <c r="AJ101" s="67" t="s">
        <v>167</v>
      </c>
      <c r="AK101" s="67" t="s">
        <v>168</v>
      </c>
      <c r="AL101" s="67" t="s">
        <v>255</v>
      </c>
      <c r="AM101" s="68">
        <v>0.84027777777777779</v>
      </c>
      <c r="AN101" s="69">
        <v>0.85416666666666663</v>
      </c>
      <c r="AO101" s="69">
        <v>0.88888888888888884</v>
      </c>
      <c r="AP101" s="69">
        <v>0.91666666666666663</v>
      </c>
      <c r="AQ101" s="67"/>
      <c r="AR101" s="67"/>
      <c r="AS101" s="67">
        <v>10</v>
      </c>
      <c r="AT101" s="67" t="s">
        <v>1776</v>
      </c>
      <c r="AU101" s="67" t="s">
        <v>2475</v>
      </c>
      <c r="AV101" s="67" t="s">
        <v>2476</v>
      </c>
      <c r="AW101" s="70"/>
      <c r="AX101" s="67" t="s">
        <v>2477</v>
      </c>
      <c r="AY101" s="67" t="s">
        <v>2478</v>
      </c>
      <c r="AZ101" s="67" t="b">
        <v>1</v>
      </c>
      <c r="BA101" s="67" t="s">
        <v>273</v>
      </c>
      <c r="BB101" s="67" t="b">
        <v>0</v>
      </c>
      <c r="BC101" s="67"/>
      <c r="BD101" s="67"/>
    </row>
    <row r="102" spans="1:56" ht="17.25" customHeight="1" x14ac:dyDescent="0.25">
      <c r="A102" s="53">
        <f t="shared" si="2"/>
        <v>1</v>
      </c>
      <c r="B102" s="57" t="str">
        <f>IFERROR(TEXT(Table_ocorrencias[[#This Row],[caso_n]],"0000")&amp;Table_ocorrencias[[#This Row],[ponto]]&amp;"/"&amp;YEAR(Table_ocorrencias[[#This Row],[DATA PLANTÃO]]),"")</f>
        <v>0756.9/2020</v>
      </c>
      <c r="C102" s="57" t="str">
        <f>IFERROR(IF(Table_ocorrencias[[#This Row],[GDL]] = "","", Table_ocorrencias[[#This Row],[GDL]]&amp;"/"&amp;YEAR(Table_ocorrencias[[#This Row],[data_plantao]])),"")</f>
        <v>25008/2020</v>
      </c>
      <c r="D102" s="57" t="str">
        <f>IF(Table_ocorrencias[[#This Row],[fotos_gdl]] = TRUE,"ENVIADAS","PENDENTE")</f>
        <v>ENVIADAS</v>
      </c>
      <c r="E102" s="58">
        <f>IFERROR(Table_ocorrencias[[#This Row],[data_plantao]],"")</f>
        <v>44069</v>
      </c>
      <c r="F102" s="57" t="str">
        <f>IFERROR(Table_ocorrencias[[#This Row],[CIODS3]],"")</f>
        <v>D685701</v>
      </c>
      <c r="G102" s="57" t="str">
        <f>IFERROR(Table_ocorrencias[[#This Row],[natureza4]],"")</f>
        <v>Homicídio</v>
      </c>
      <c r="H102" s="57" t="str">
        <f>IFERROR(Table_ocorrencias[[#This Row],[tipo_local]],"")</f>
        <v>Externo</v>
      </c>
      <c r="I102" s="57" t="str">
        <f>IFERROR(IF(Table_ocorrencias[[#This Row],[instrumento10]] = 0,"",Table_ocorrencias[[#This Row],[instrumento10]]),"")</f>
        <v/>
      </c>
      <c r="J102" s="79" t="str">
        <f>IFERROR(VLOOKUP(Table_ocorrencias[[#This Row],[matricula_perito]],Table_peritos[],2,FALSE),"")</f>
        <v>DIEGO NUNES TELES DE MENDONÇA</v>
      </c>
      <c r="K102" s="57" t="str">
        <f>IFERROR(VLOOKUP(Table_ocorrencias[[#This Row],[matricula_auxiliar]],Table_auxiliares[],2,FALSE),"")</f>
        <v>BRENO HENRIQUE DANTAS DOS SANTOS</v>
      </c>
      <c r="L102" s="57" t="str">
        <f>IFERROR(VLOOKUP(Table_ocorrencias[[#This Row],[matricula_delegado]],Table_delegados[],2,FALSE),"")</f>
        <v>ANTONIO DE CAMPOS FRANCISCO</v>
      </c>
      <c r="M102" s="57" t="str">
        <f>IFERROR(Table_ocorrencias[[#This Row],[viatura5]],"")</f>
        <v>UP004</v>
      </c>
      <c r="N102" s="57" t="str">
        <f>IFERROR(IF(Table_ocorrencias[[#This Row],[DPH2]] ="","",Table_ocorrencias[[#This Row],[DPH2]]&amp;"º DPH"),"")</f>
        <v>11º DPH</v>
      </c>
      <c r="O102" s="57" t="str">
        <f>UPPER(IFERROR(VLOOKUP(Table_ocorrencias[[#This Row],[municipio]],Table_municipios[],2,FALSE),""))</f>
        <v>JABOATÃO DOS GUARARAPES</v>
      </c>
      <c r="P102" s="79" t="str">
        <f>UPPER(IFERROR(Table_ocorrencias[[#This Row],[bairro8]],""))</f>
        <v>PRAZERES</v>
      </c>
      <c r="Q102" s="57" t="str">
        <f>IFERROR(IF(Table_ocorrencias[[#This Row],[rua9]] ="","",Table_ocorrencias[[#This Row],[rua9]]),"")</f>
        <v>2° TRAVESSA ALTO DO CEMITÉRIO</v>
      </c>
      <c r="R102" s="57" t="str">
        <f>IFERROR(IF(Table_ocorrencias[[#This Row],[latitude6]] ="","",Table_ocorrencias[[#This Row],[latitude6]]),"")</f>
        <v/>
      </c>
      <c r="S102" s="57" t="str">
        <f>IFERROR(IF(Table_ocorrencias[[#This Row],[longitude7]] ="","",Table_ocorrencias[[#This Row],[longitude7]]),"")</f>
        <v/>
      </c>
      <c r="T10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FABIO DE ANDRADE SANTANA (NIC 111963)</v>
      </c>
      <c r="U10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2" s="79" t="str">
        <f>UPPER(IFERROR(Table_ocorrencias[[#This Row],[descricao]],""))</f>
        <v/>
      </c>
      <c r="W102" s="59">
        <f>IFERROR(IF(Table_ocorrencias[[#This Row],[data_ciencia]]="","",Table_ocorrencias[[#This Row],[data_ciencia]]),"")</f>
        <v>0.80555555555555558</v>
      </c>
      <c r="X102" s="59">
        <f>IFERROR(IF(Table_ocorrencias[[#This Row],[data_saida]]="","",Table_ocorrencias[[#This Row],[data_saida]]),"")</f>
        <v>0.82638888888888884</v>
      </c>
      <c r="Y102" s="59">
        <f>IFERROR(IF(Table_ocorrencias[[#This Row],[data_chegada]]="","",Table_ocorrencias[[#This Row],[data_chegada]]),"")</f>
        <v>0.84027777777777779</v>
      </c>
      <c r="Z102" s="59">
        <f>IFERROR(IF(Table_ocorrencias[[#This Row],[data_conclusao]]="","",Table_ocorrencias[[#This Row],[data_conclusao]]),"")</f>
        <v>0.86805555555555558</v>
      </c>
      <c r="AA102" s="60">
        <v>1601</v>
      </c>
      <c r="AB102" s="60">
        <v>756</v>
      </c>
      <c r="AC102" s="60">
        <v>11</v>
      </c>
      <c r="AD102" s="60">
        <v>3869148</v>
      </c>
      <c r="AE102" s="60">
        <v>3867820</v>
      </c>
      <c r="AF102" s="60">
        <v>1967371</v>
      </c>
      <c r="AG102" s="60">
        <v>25008</v>
      </c>
      <c r="AH102" s="58">
        <v>44069</v>
      </c>
      <c r="AI102" s="60" t="s">
        <v>2536</v>
      </c>
      <c r="AJ102" s="60" t="s">
        <v>167</v>
      </c>
      <c r="AK102" s="60" t="s">
        <v>168</v>
      </c>
      <c r="AL102" s="60" t="s">
        <v>255</v>
      </c>
      <c r="AM102" s="61">
        <v>0.80555555555555558</v>
      </c>
      <c r="AN102" s="62">
        <v>0.82638888888888884</v>
      </c>
      <c r="AO102" s="62">
        <v>0.84027777777777779</v>
      </c>
      <c r="AP102" s="62">
        <v>0.86805555555555558</v>
      </c>
      <c r="AQ102" s="60"/>
      <c r="AR102" s="60"/>
      <c r="AS102" s="60">
        <v>10</v>
      </c>
      <c r="AT102" s="60" t="s">
        <v>1776</v>
      </c>
      <c r="AU102" s="60" t="s">
        <v>2537</v>
      </c>
      <c r="AV102" s="60" t="s">
        <v>2538</v>
      </c>
      <c r="AW102" s="63"/>
      <c r="AX102" s="60" t="s">
        <v>2539</v>
      </c>
      <c r="AY102" s="60" t="s">
        <v>283</v>
      </c>
      <c r="AZ102" s="60" t="b">
        <v>1</v>
      </c>
      <c r="BA102" s="60" t="s">
        <v>273</v>
      </c>
      <c r="BB102" s="60" t="b">
        <v>0</v>
      </c>
      <c r="BC102" s="60"/>
      <c r="BD102" s="60"/>
    </row>
    <row r="103" spans="1:56" ht="17.25" customHeight="1" x14ac:dyDescent="0.25">
      <c r="A103" s="54">
        <f t="shared" si="2"/>
        <v>2</v>
      </c>
      <c r="B103" s="57" t="str">
        <f>IFERROR(TEXT(Table_ocorrencias[[#This Row],[caso_n]],"0000")&amp;Table_ocorrencias[[#This Row],[ponto]]&amp;"/"&amp;YEAR(Table_ocorrencias[[#This Row],[DATA PLANTÃO]]),"")</f>
        <v>0762.9/2020</v>
      </c>
      <c r="C103" s="57" t="str">
        <f>IFERROR(IF(Table_ocorrencias[[#This Row],[GDL]] = "","", Table_ocorrencias[[#This Row],[GDL]]&amp;"/"&amp;YEAR(Table_ocorrencias[[#This Row],[data_plantao]])),"")</f>
        <v/>
      </c>
      <c r="D103" s="57" t="str">
        <f>IF(Table_ocorrencias[[#This Row],[fotos_gdl]] = TRUE,"ENVIADAS","PENDENTE")</f>
        <v>PENDENTE</v>
      </c>
      <c r="E103" s="58">
        <f>IFERROR(Table_ocorrencias[[#This Row],[data_plantao]],"")</f>
        <v>44071</v>
      </c>
      <c r="F103" s="57" t="str">
        <f>IFERROR(Table_ocorrencias[[#This Row],[CIODS3]],"")</f>
        <v>D685901</v>
      </c>
      <c r="G103" s="57" t="str">
        <f>IFERROR(Table_ocorrencias[[#This Row],[natureza4]],"")</f>
        <v>Homicídio</v>
      </c>
      <c r="H103" s="57" t="str">
        <f>IFERROR(Table_ocorrencias[[#This Row],[tipo_local]],"")</f>
        <v>Externo</v>
      </c>
      <c r="I103" s="57" t="str">
        <f>IFERROR(IF(Table_ocorrencias[[#This Row],[instrumento10]] = 0,"",Table_ocorrencias[[#This Row],[instrumento10]]),"")</f>
        <v/>
      </c>
      <c r="J103" s="79" t="str">
        <f>IFERROR(VLOOKUP(Table_ocorrencias[[#This Row],[matricula_perito]],Table_peritos[],2,FALSE),"")</f>
        <v>CARLOS ARMANDO CORREIA LYRA</v>
      </c>
      <c r="K103" s="57" t="str">
        <f>IFERROR(VLOOKUP(Table_ocorrencias[[#This Row],[matricula_auxiliar]],Table_auxiliares[],2,FALSE),"")</f>
        <v>THIAGO ANDRÉ</v>
      </c>
      <c r="L103" s="57" t="str">
        <f>IFERROR(VLOOKUP(Table_ocorrencias[[#This Row],[matricula_delegado]],Table_delegados[],2,FALSE),"")</f>
        <v>ROBERTO MONTEIRO LOBO</v>
      </c>
      <c r="M103" s="57" t="str">
        <f>IFERROR(Table_ocorrencias[[#This Row],[viatura5]],"")</f>
        <v>UP004</v>
      </c>
      <c r="N103" s="57" t="str">
        <f>IFERROR(IF(Table_ocorrencias[[#This Row],[DPH2]] ="","",Table_ocorrencias[[#This Row],[DPH2]]&amp;"º DPH"),"")</f>
        <v>2º DPH</v>
      </c>
      <c r="O103" s="57" t="str">
        <f>UPPER(IFERROR(VLOOKUP(Table_ocorrencias[[#This Row],[municipio]],Table_municipios[],2,FALSE),""))</f>
        <v>RECIFE</v>
      </c>
      <c r="P103" s="79" t="str">
        <f>UPPER(IFERROR(Table_ocorrencias[[#This Row],[bairro8]],""))</f>
        <v>ESPINHEIRO</v>
      </c>
      <c r="Q103" s="57" t="str">
        <f>IFERROR(IF(Table_ocorrencias[[#This Row],[rua9]] ="","",Table_ocorrencias[[#This Row],[rua9]]),"")</f>
        <v>AVENIDA JOÃO DE BARROS</v>
      </c>
      <c r="R103" s="57" t="str">
        <f>IFERROR(IF(Table_ocorrencias[[#This Row],[latitude6]] ="","",Table_ocorrencias[[#This Row],[latitude6]]),"")</f>
        <v/>
      </c>
      <c r="S103" s="57" t="str">
        <f>IFERROR(IF(Table_ocorrencias[[#This Row],[longitude7]] ="","",Table_ocorrencias[[#This Row],[longitude7]]),"")</f>
        <v/>
      </c>
      <c r="T10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CARLOS PINHEIRO (NIC 112427)</v>
      </c>
      <c r="U10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03" s="79" t="str">
        <f>UPPER(IFERROR(Table_ocorrencias[[#This Row],[descricao]],""))</f>
        <v>PM 996172552</v>
      </c>
      <c r="W103" s="59">
        <f>IFERROR(IF(Table_ocorrencias[[#This Row],[data_ciencia]]="","",Table_ocorrencias[[#This Row],[data_ciencia]]),"")</f>
        <v>0.78611111111111109</v>
      </c>
      <c r="X103" s="59" t="str">
        <f>IFERROR(IF(Table_ocorrencias[[#This Row],[data_saida]]="","",Table_ocorrencias[[#This Row],[data_saida]]),"")</f>
        <v/>
      </c>
      <c r="Y103" s="59" t="str">
        <f>IFERROR(IF(Table_ocorrencias[[#This Row],[data_chegada]]="","",Table_ocorrencias[[#This Row],[data_chegada]]),"")</f>
        <v/>
      </c>
      <c r="Z103" s="59" t="str">
        <f>IFERROR(IF(Table_ocorrencias[[#This Row],[data_conclusao]]="","",Table_ocorrencias[[#This Row],[data_conclusao]]),"")</f>
        <v/>
      </c>
      <c r="AA103" s="60">
        <v>1607</v>
      </c>
      <c r="AB103" s="60">
        <v>762</v>
      </c>
      <c r="AC103" s="60">
        <v>2</v>
      </c>
      <c r="AD103" s="60">
        <v>3869091</v>
      </c>
      <c r="AE103" s="60">
        <v>3870464</v>
      </c>
      <c r="AF103" s="60">
        <v>3864146</v>
      </c>
      <c r="AG103" s="60"/>
      <c r="AH103" s="58">
        <v>44071</v>
      </c>
      <c r="AI103" s="60" t="s">
        <v>3282</v>
      </c>
      <c r="AJ103" s="60" t="s">
        <v>167</v>
      </c>
      <c r="AK103" s="60" t="s">
        <v>168</v>
      </c>
      <c r="AL103" s="60" t="s">
        <v>255</v>
      </c>
      <c r="AM103" s="61">
        <v>0.78611111111111109</v>
      </c>
      <c r="AN103" s="62"/>
      <c r="AO103" s="62"/>
      <c r="AP103" s="62"/>
      <c r="AQ103" s="60"/>
      <c r="AR103" s="60"/>
      <c r="AS103" s="60">
        <v>14</v>
      </c>
      <c r="AT103" s="60" t="s">
        <v>3283</v>
      </c>
      <c r="AU103" s="60" t="s">
        <v>3284</v>
      </c>
      <c r="AV103" s="60" t="s">
        <v>3285</v>
      </c>
      <c r="AW103" s="63"/>
      <c r="AX103" s="60" t="s">
        <v>3286</v>
      </c>
      <c r="AY103" s="60" t="s">
        <v>3287</v>
      </c>
      <c r="AZ103" s="60" t="b">
        <v>0</v>
      </c>
      <c r="BA103" s="60" t="s">
        <v>273</v>
      </c>
      <c r="BB103" s="60" t="b">
        <v>0</v>
      </c>
      <c r="BC103" s="60"/>
      <c r="BD103" s="60"/>
    </row>
    <row r="104" spans="1:56" ht="17.25" customHeight="1" x14ac:dyDescent="0.25">
      <c r="A104" s="53">
        <f t="shared" si="2"/>
        <v>1</v>
      </c>
      <c r="B104" s="57" t="str">
        <f>IFERROR(TEXT(Table_ocorrencias[[#This Row],[caso_n]],"0000")&amp;Table_ocorrencias[[#This Row],[ponto]]&amp;"/"&amp;YEAR(Table_ocorrencias[[#This Row],[DATA PLANTÃO]]),"")</f>
        <v>0788.9/2020</v>
      </c>
      <c r="C104" s="57" t="str">
        <f>IFERROR(IF(Table_ocorrencias[[#This Row],[GDL]] = "","", Table_ocorrencias[[#This Row],[GDL]]&amp;"/"&amp;YEAR(Table_ocorrencias[[#This Row],[data_plantao]])),"")</f>
        <v>26503/2020</v>
      </c>
      <c r="D104" s="57" t="str">
        <f>IF(Table_ocorrencias[[#This Row],[fotos_gdl]] = TRUE,"ENVIADAS","PENDENTE")</f>
        <v>ENVIADAS</v>
      </c>
      <c r="E104" s="58">
        <f>IFERROR(Table_ocorrencias[[#This Row],[data_plantao]],"")</f>
        <v>44079</v>
      </c>
      <c r="F104" s="57" t="str">
        <f>IFERROR(Table_ocorrencias[[#This Row],[CIODS3]],"")</f>
        <v>D686751</v>
      </c>
      <c r="G104" s="57" t="str">
        <f>IFERROR(Table_ocorrencias[[#This Row],[natureza4]],"")</f>
        <v>Homicídio</v>
      </c>
      <c r="H104" s="57" t="str">
        <f>IFERROR(Table_ocorrencias[[#This Row],[tipo_local]],"")</f>
        <v>Externo</v>
      </c>
      <c r="I104" s="57" t="str">
        <f>IFERROR(IF(Table_ocorrencias[[#This Row],[instrumento10]] = 0,"",Table_ocorrencias[[#This Row],[instrumento10]]),"")</f>
        <v/>
      </c>
      <c r="J104" s="79" t="str">
        <f>IFERROR(VLOOKUP(Table_ocorrencias[[#This Row],[matricula_perito]],Table_peritos[],2,FALSE),"")</f>
        <v>DIEGO NUNES TELES DE MENDONÇA</v>
      </c>
      <c r="K104" s="57" t="str">
        <f>IFERROR(VLOOKUP(Table_ocorrencias[[#This Row],[matricula_auxiliar]],Table_auxiliares[],2,FALSE),"")</f>
        <v>BRENO HENRIQUE DANTAS DOS SANTOS</v>
      </c>
      <c r="L104" s="57" t="str">
        <f>IFERROR(VLOOKUP(Table_ocorrencias[[#This Row],[matricula_delegado]],Table_delegados[],2,FALSE),"")</f>
        <v>RODOLFO LIMA CARTAXO</v>
      </c>
      <c r="M104" s="57" t="str">
        <f>IFERROR(Table_ocorrencias[[#This Row],[viatura5]],"")</f>
        <v>UP006</v>
      </c>
      <c r="N104" s="57" t="str">
        <f>IFERROR(IF(Table_ocorrencias[[#This Row],[DPH2]] ="","",Table_ocorrencias[[#This Row],[DPH2]]&amp;"º DPH"),"")</f>
        <v>9º DPH</v>
      </c>
      <c r="O104" s="57" t="str">
        <f>UPPER(IFERROR(VLOOKUP(Table_ocorrencias[[#This Row],[municipio]],Table_municipios[],2,FALSE),""))</f>
        <v>OLINDA</v>
      </c>
      <c r="P104" s="79" t="str">
        <f>UPPER(IFERROR(Table_ocorrencias[[#This Row],[bairro8]],""))</f>
        <v>AGUAS COMPRIDAS</v>
      </c>
      <c r="Q104" s="57" t="str">
        <f>IFERROR(IF(Table_ocorrencias[[#This Row],[rua9]] ="","",Table_ocorrencias[[#This Row],[rua9]]),"")</f>
        <v>APOGEU, 174</v>
      </c>
      <c r="R104" s="57" t="str">
        <f>IFERROR(IF(Table_ocorrencias[[#This Row],[latitude6]] ="","",Table_ocorrencias[[#This Row],[latitude6]]),"")</f>
        <v/>
      </c>
      <c r="S104" s="57" t="str">
        <f>IFERROR(IF(Table_ocorrencias[[#This Row],[longitude7]] ="","",Table_ocorrencias[[#This Row],[longitude7]]),"")</f>
        <v/>
      </c>
      <c r="T10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112402)</v>
      </c>
      <c r="U10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04" s="79" t="str">
        <f>UPPER(IFERROR(Table_ocorrencias[[#This Row],[descricao]],""))</f>
        <v>TEL: 983421690-SEXO FEMININO</v>
      </c>
      <c r="W104" s="59">
        <f>IFERROR(IF(Table_ocorrencias[[#This Row],[data_ciencia]]="","",Table_ocorrencias[[#This Row],[data_ciencia]]),"")</f>
        <v>0.86805555555555558</v>
      </c>
      <c r="X104" s="59">
        <f>IFERROR(IF(Table_ocorrencias[[#This Row],[data_saida]]="","",Table_ocorrencias[[#This Row],[data_saida]]),"")</f>
        <v>0.88194444444444442</v>
      </c>
      <c r="Y104" s="59">
        <f>IFERROR(IF(Table_ocorrencias[[#This Row],[data_chegada]]="","",Table_ocorrencias[[#This Row],[data_chegada]]),"")</f>
        <v>0.89583333333333337</v>
      </c>
      <c r="Z104" s="59">
        <f>IFERROR(IF(Table_ocorrencias[[#This Row],[data_conclusao]]="","",Table_ocorrencias[[#This Row],[data_conclusao]]),"")</f>
        <v>0.94444444444444442</v>
      </c>
      <c r="AA104" s="60">
        <v>1638</v>
      </c>
      <c r="AB104" s="60">
        <v>788</v>
      </c>
      <c r="AC104" s="60">
        <v>9</v>
      </c>
      <c r="AD104" s="60">
        <v>3869148</v>
      </c>
      <c r="AE104" s="60">
        <v>3867820</v>
      </c>
      <c r="AF104" s="60">
        <v>2725649</v>
      </c>
      <c r="AG104" s="60">
        <v>26503</v>
      </c>
      <c r="AH104" s="58">
        <v>44079</v>
      </c>
      <c r="AI104" s="60" t="s">
        <v>3613</v>
      </c>
      <c r="AJ104" s="60" t="s">
        <v>167</v>
      </c>
      <c r="AK104" s="60" t="s">
        <v>168</v>
      </c>
      <c r="AL104" s="60" t="s">
        <v>1258</v>
      </c>
      <c r="AM104" s="61">
        <v>0.86805555555555558</v>
      </c>
      <c r="AN104" s="62">
        <v>0.88194444444444442</v>
      </c>
      <c r="AO104" s="62">
        <v>0.89583333333333337</v>
      </c>
      <c r="AP104" s="62">
        <v>0.94444444444444442</v>
      </c>
      <c r="AQ104" s="60"/>
      <c r="AR104" s="60"/>
      <c r="AS104" s="60">
        <v>12</v>
      </c>
      <c r="AT104" s="60" t="s">
        <v>3614</v>
      </c>
      <c r="AU104" s="60" t="s">
        <v>3615</v>
      </c>
      <c r="AV104" s="60" t="s">
        <v>3616</v>
      </c>
      <c r="AW104" s="63"/>
      <c r="AX104" s="60" t="s">
        <v>3617</v>
      </c>
      <c r="AY104" s="60" t="s">
        <v>3618</v>
      </c>
      <c r="AZ104" s="60" t="b">
        <v>1</v>
      </c>
      <c r="BA104" s="60" t="s">
        <v>273</v>
      </c>
      <c r="BB104" s="60" t="b">
        <v>0</v>
      </c>
      <c r="BC104" s="60"/>
      <c r="BD104" s="60"/>
    </row>
    <row r="105" spans="1:56" ht="17.25" customHeight="1" x14ac:dyDescent="0.25">
      <c r="A105" s="54">
        <f t="shared" si="2"/>
        <v>1</v>
      </c>
      <c r="B105" s="57" t="str">
        <f>IFERROR(TEXT(Table_ocorrencias[[#This Row],[caso_n]],"0000")&amp;Table_ocorrencias[[#This Row],[ponto]]&amp;"/"&amp;YEAR(Table_ocorrencias[[#This Row],[DATA PLANTÃO]]),"")</f>
        <v>0791.9/2020</v>
      </c>
      <c r="C105" s="57" t="str">
        <f>IFERROR(IF(Table_ocorrencias[[#This Row],[GDL]] = "","", Table_ocorrencias[[#This Row],[GDL]]&amp;"/"&amp;YEAR(Table_ocorrencias[[#This Row],[data_plantao]])),"")</f>
        <v>26550/2020</v>
      </c>
      <c r="D105" s="57" t="str">
        <f>IF(Table_ocorrencias[[#This Row],[fotos_gdl]] = TRUE,"ENVIADAS","PENDENTE")</f>
        <v>ENVIADAS</v>
      </c>
      <c r="E105" s="58">
        <f>IFERROR(Table_ocorrencias[[#This Row],[data_plantao]],"")</f>
        <v>44081</v>
      </c>
      <c r="F105" s="57" t="str">
        <f>IFERROR(Table_ocorrencias[[#This Row],[CIODS3]],"")</f>
        <v>D686933</v>
      </c>
      <c r="G105" s="57" t="str">
        <f>IFERROR(Table_ocorrencias[[#This Row],[natureza4]],"")</f>
        <v>Homicídio</v>
      </c>
      <c r="H105" s="57" t="str">
        <f>IFERROR(Table_ocorrencias[[#This Row],[tipo_local]],"")</f>
        <v>Externo</v>
      </c>
      <c r="I105" s="57" t="str">
        <f>IFERROR(IF(Table_ocorrencias[[#This Row],[instrumento10]] = 0,"",Table_ocorrencias[[#This Row],[instrumento10]]),"")</f>
        <v/>
      </c>
      <c r="J105" s="79" t="str">
        <f>IFERROR(VLOOKUP(Table_ocorrencias[[#This Row],[matricula_perito]],Table_peritos[],2,FALSE),"")</f>
        <v>CARLOS ARMANDO CORREIA LYRA</v>
      </c>
      <c r="K105" s="57" t="str">
        <f>IFERROR(VLOOKUP(Table_ocorrencias[[#This Row],[matricula_auxiliar]],Table_auxiliares[],2,FALSE),"")</f>
        <v>BRENO HENRIQUE DANTAS DOS SANTOS</v>
      </c>
      <c r="L105" s="57" t="str">
        <f>IFERROR(VLOOKUP(Table_ocorrencias[[#This Row],[matricula_delegado]],Table_delegados[],2,FALSE),"")</f>
        <v>PAULO GUSTAVO COELHO DIAS</v>
      </c>
      <c r="M105" s="57" t="str">
        <f>IFERROR(Table_ocorrencias[[#This Row],[viatura5]],"")</f>
        <v>UP004</v>
      </c>
      <c r="N105" s="57" t="str">
        <f>IFERROR(IF(Table_ocorrencias[[#This Row],[DPH2]] ="","",Table_ocorrencias[[#This Row],[DPH2]]&amp;"º DPH"),"")</f>
        <v>5º DPH</v>
      </c>
      <c r="O105" s="57" t="str">
        <f>UPPER(IFERROR(VLOOKUP(Table_ocorrencias[[#This Row],[municipio]],Table_municipios[],2,FALSE),""))</f>
        <v>RECIFE</v>
      </c>
      <c r="P105" s="79" t="str">
        <f>UPPER(IFERROR(Table_ocorrencias[[#This Row],[bairro8]],""))</f>
        <v>DOIS UNIDOS</v>
      </c>
      <c r="Q105" s="57" t="str">
        <f>IFERROR(IF(Table_ocorrencias[[#This Row],[rua9]] ="","",Table_ocorrencias[[#This Row],[rua9]]),"")</f>
        <v>ALTO DA GAVE</v>
      </c>
      <c r="R105" s="57" t="str">
        <f>IFERROR(IF(Table_ocorrencias[[#This Row],[latitude6]] ="","",Table_ocorrencias[[#This Row],[latitude6]]),"")</f>
        <v/>
      </c>
      <c r="S105" s="57" t="str">
        <f>IFERROR(IF(Table_ocorrencias[[#This Row],[longitude7]] ="","",Table_ocorrencias[[#This Row],[longitude7]]),"")</f>
        <v/>
      </c>
      <c r="T10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DEIVSON ALVARO SANTOS DA SILVA (NIC 111961)</v>
      </c>
      <c r="U10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5" s="79" t="str">
        <f>UPPER(IFERROR(Table_ocorrencias[[#This Row],[descricao]],""))</f>
        <v>CORPO EM BARREIRA</v>
      </c>
      <c r="W105" s="59">
        <f>IFERROR(IF(Table_ocorrencias[[#This Row],[data_ciencia]]="","",Table_ocorrencias[[#This Row],[data_ciencia]]),"")</f>
        <v>0.29166666666666669</v>
      </c>
      <c r="X105" s="59">
        <f>IFERROR(IF(Table_ocorrencias[[#This Row],[data_saida]]="","",Table_ocorrencias[[#This Row],[data_saida]]),"")</f>
        <v>0.33333333333333331</v>
      </c>
      <c r="Y105" s="59">
        <f>IFERROR(IF(Table_ocorrencias[[#This Row],[data_chegada]]="","",Table_ocorrencias[[#This Row],[data_chegada]]),"")</f>
        <v>0.35416666666666669</v>
      </c>
      <c r="Z105" s="59">
        <f>IFERROR(IF(Table_ocorrencias[[#This Row],[data_conclusao]]="","",Table_ocorrencias[[#This Row],[data_conclusao]]),"")</f>
        <v>0.3888888888888889</v>
      </c>
      <c r="AA105" s="60">
        <v>1641</v>
      </c>
      <c r="AB105" s="60">
        <v>791</v>
      </c>
      <c r="AC105" s="60">
        <v>5</v>
      </c>
      <c r="AD105" s="60">
        <v>3869091</v>
      </c>
      <c r="AE105" s="60">
        <v>3867820</v>
      </c>
      <c r="AF105" s="60">
        <v>2725371</v>
      </c>
      <c r="AG105" s="60">
        <v>26550</v>
      </c>
      <c r="AH105" s="58">
        <v>44081</v>
      </c>
      <c r="AI105" s="60" t="s">
        <v>3657</v>
      </c>
      <c r="AJ105" s="60" t="s">
        <v>167</v>
      </c>
      <c r="AK105" s="60" t="s">
        <v>168</v>
      </c>
      <c r="AL105" s="60" t="s">
        <v>255</v>
      </c>
      <c r="AM105" s="61">
        <v>0.29166666666666669</v>
      </c>
      <c r="AN105" s="62">
        <v>0.33333333333333331</v>
      </c>
      <c r="AO105" s="62">
        <v>0.35416666666666669</v>
      </c>
      <c r="AP105" s="62">
        <v>0.3888888888888889</v>
      </c>
      <c r="AQ105" s="60"/>
      <c r="AR105" s="60"/>
      <c r="AS105" s="60">
        <v>14</v>
      </c>
      <c r="AT105" s="60" t="s">
        <v>388</v>
      </c>
      <c r="AU105" s="60" t="s">
        <v>3658</v>
      </c>
      <c r="AV105" s="60" t="s">
        <v>3659</v>
      </c>
      <c r="AW105" s="63"/>
      <c r="AX105" s="60" t="s">
        <v>3660</v>
      </c>
      <c r="AY105" s="60" t="s">
        <v>3661</v>
      </c>
      <c r="AZ105" s="60" t="b">
        <v>1</v>
      </c>
      <c r="BA105" s="60" t="s">
        <v>273</v>
      </c>
      <c r="BB105" s="60" t="b">
        <v>0</v>
      </c>
      <c r="BC105" s="60"/>
      <c r="BD105" s="60"/>
    </row>
    <row r="106" spans="1:56" ht="17.25" customHeight="1" x14ac:dyDescent="0.25">
      <c r="A106" s="54">
        <f t="shared" si="2"/>
        <v>1</v>
      </c>
      <c r="B106" s="57" t="str">
        <f>IFERROR(TEXT(Table_ocorrencias[[#This Row],[caso_n]],"0000")&amp;Table_ocorrencias[[#This Row],[ponto]]&amp;"/"&amp;YEAR(Table_ocorrencias[[#This Row],[DATA PLANTÃO]]),"")</f>
        <v>0796.9/2020</v>
      </c>
      <c r="C106" s="57" t="str">
        <f>IFERROR(IF(Table_ocorrencias[[#This Row],[GDL]] = "","", Table_ocorrencias[[#This Row],[GDL]]&amp;"/"&amp;YEAR(Table_ocorrencias[[#This Row],[data_plantao]])),"")</f>
        <v>26991/2020</v>
      </c>
      <c r="D106" s="57" t="str">
        <f>IF(Table_ocorrencias[[#This Row],[fotos_gdl]] = TRUE,"ENVIADAS","PENDENTE")</f>
        <v>PENDENTE</v>
      </c>
      <c r="E106" s="58">
        <f>IFERROR(Table_ocorrencias[[#This Row],[data_plantao]],"")</f>
        <v>44083</v>
      </c>
      <c r="F106" s="57" t="str">
        <f>IFERROR(Table_ocorrencias[[#This Row],[CIODS3]],"")</f>
        <v>D687154</v>
      </c>
      <c r="G106" s="57" t="str">
        <f>IFERROR(Table_ocorrencias[[#This Row],[natureza4]],"")</f>
        <v>Homicídio</v>
      </c>
      <c r="H106" s="57" t="str">
        <f>IFERROR(Table_ocorrencias[[#This Row],[tipo_local]],"")</f>
        <v>Externo</v>
      </c>
      <c r="I106" s="57" t="str">
        <f>IFERROR(IF(Table_ocorrencias[[#This Row],[instrumento10]] = 0,"",Table_ocorrencias[[#This Row],[instrumento10]]),"")</f>
        <v/>
      </c>
      <c r="J106" s="79" t="str">
        <f>IFERROR(VLOOKUP(Table_ocorrencias[[#This Row],[matricula_perito]],Table_peritos[],2,FALSE),"")</f>
        <v>FERNANDO HENRIQUE LEAL BENEVIDES</v>
      </c>
      <c r="K106" s="57" t="str">
        <f>IFERROR(VLOOKUP(Table_ocorrencias[[#This Row],[matricula_auxiliar]],Table_auxiliares[],2,FALSE),"")</f>
        <v>BRENO HENRIQUE DANTAS DOS SANTOS</v>
      </c>
      <c r="L106" s="57" t="str">
        <f>IFERROR(VLOOKUP(Table_ocorrencias[[#This Row],[matricula_delegado]],Table_delegados[],2,FALSE),"")</f>
        <v>VICTOR HUGO JARDIM RONDON</v>
      </c>
      <c r="M106" s="57" t="str">
        <f>IFERROR(Table_ocorrencias[[#This Row],[viatura5]],"")</f>
        <v>UP002</v>
      </c>
      <c r="N106" s="57" t="str">
        <f>IFERROR(IF(Table_ocorrencias[[#This Row],[DPH2]] ="","",Table_ocorrencias[[#This Row],[DPH2]]&amp;"º DPH"),"")</f>
        <v>14º DPH</v>
      </c>
      <c r="O106" s="57" t="str">
        <f>UPPER(IFERROR(VLOOKUP(Table_ocorrencias[[#This Row],[municipio]],Table_municipios[],2,FALSE),""))</f>
        <v>CABO DE SANTO AGOSTINHO</v>
      </c>
      <c r="P106" s="79" t="str">
        <f>UPPER(IFERROR(Table_ocorrencias[[#This Row],[bairro8]],""))</f>
        <v>GARAPU</v>
      </c>
      <c r="Q106" s="57" t="str">
        <f>IFERROR(IF(Table_ocorrencias[[#This Row],[rua9]] ="","",Table_ocorrencias[[#This Row],[rua9]]),"")</f>
        <v>PE60</v>
      </c>
      <c r="R106" s="57" t="str">
        <f>IFERROR(IF(Table_ocorrencias[[#This Row],[latitude6]] ="","",Table_ocorrencias[[#This Row],[latitude6]]),"")</f>
        <v/>
      </c>
      <c r="S106" s="57" t="str">
        <f>IFERROR(IF(Table_ocorrencias[[#This Row],[longitude7]] ="","",Table_ocorrencias[[#This Row],[longitude7]]),"")</f>
        <v/>
      </c>
      <c r="T10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NÃO IDENTIFICADO (NIC 111962)</v>
      </c>
      <c r="U10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6" s="79" t="str">
        <f>UPPER(IFERROR(Table_ocorrencias[[#This Row],[descricao]],""))</f>
        <v>CORPO EM DECOMPOSIÇÃO, REMOVIDO DA ÁGUA PELO CBMPE</v>
      </c>
      <c r="W106" s="59">
        <f>IFERROR(IF(Table_ocorrencias[[#This Row],[data_ciencia]]="","",Table_ocorrencias[[#This Row],[data_ciencia]]),"")</f>
        <v>0.625</v>
      </c>
      <c r="X106" s="59">
        <f>IFERROR(IF(Table_ocorrencias[[#This Row],[data_saida]]="","",Table_ocorrencias[[#This Row],[data_saida]]),"")</f>
        <v>0.64027777777777772</v>
      </c>
      <c r="Y106" s="59">
        <f>IFERROR(IF(Table_ocorrencias[[#This Row],[data_chegada]]="","",Table_ocorrencias[[#This Row],[data_chegada]]),"")</f>
        <v>0.67500000000000004</v>
      </c>
      <c r="Z106" s="59">
        <f>IFERROR(IF(Table_ocorrencias[[#This Row],[data_conclusao]]="","",Table_ocorrencias[[#This Row],[data_conclusao]]),"")</f>
        <v>0.72916666666666663</v>
      </c>
      <c r="AA106" s="60">
        <v>1646</v>
      </c>
      <c r="AB106" s="60">
        <v>796</v>
      </c>
      <c r="AC106" s="60">
        <v>14</v>
      </c>
      <c r="AD106" s="60">
        <v>2962063</v>
      </c>
      <c r="AE106" s="60">
        <v>3867820</v>
      </c>
      <c r="AF106" s="60">
        <v>2725053</v>
      </c>
      <c r="AG106" s="60">
        <v>26991</v>
      </c>
      <c r="AH106" s="58">
        <v>44083</v>
      </c>
      <c r="AI106" s="60" t="s">
        <v>3710</v>
      </c>
      <c r="AJ106" s="60" t="s">
        <v>167</v>
      </c>
      <c r="AK106" s="60" t="s">
        <v>168</v>
      </c>
      <c r="AL106" s="60" t="s">
        <v>278</v>
      </c>
      <c r="AM106" s="61">
        <v>0.625</v>
      </c>
      <c r="AN106" s="62">
        <v>0.64027777777777772</v>
      </c>
      <c r="AO106" s="62">
        <v>0.67500000000000004</v>
      </c>
      <c r="AP106" s="62">
        <v>0.72916666666666663</v>
      </c>
      <c r="AQ106" s="60"/>
      <c r="AR106" s="60"/>
      <c r="AS106" s="60">
        <v>3</v>
      </c>
      <c r="AT106" s="60" t="s">
        <v>3711</v>
      </c>
      <c r="AU106" s="60" t="s">
        <v>3712</v>
      </c>
      <c r="AV106" s="60" t="s">
        <v>3713</v>
      </c>
      <c r="AW106" s="63"/>
      <c r="AX106" s="60" t="s">
        <v>3714</v>
      </c>
      <c r="AY106" s="60" t="s">
        <v>3715</v>
      </c>
      <c r="AZ106" s="60" t="b">
        <v>0</v>
      </c>
      <c r="BA106" s="60" t="s">
        <v>273</v>
      </c>
      <c r="BB106" s="60" t="b">
        <v>0</v>
      </c>
      <c r="BC106" s="60"/>
      <c r="BD106" s="60"/>
    </row>
    <row r="107" spans="1:56" ht="17.25" customHeight="1" x14ac:dyDescent="0.25">
      <c r="A107" s="53">
        <f t="shared" si="2"/>
        <v>1</v>
      </c>
      <c r="B107" s="57" t="str">
        <f>IFERROR(TEXT(Table_ocorrencias[[#This Row],[caso_n]],"0000")&amp;Table_ocorrencias[[#This Row],[ponto]]&amp;"/"&amp;YEAR(Table_ocorrencias[[#This Row],[DATA PLANTÃO]]),"")</f>
        <v>0832.9/2020</v>
      </c>
      <c r="C107" s="57" t="str">
        <f>IFERROR(IF(Table_ocorrencias[[#This Row],[GDL]] = "","", Table_ocorrencias[[#This Row],[GDL]]&amp;"/"&amp;YEAR(Table_ocorrencias[[#This Row],[data_plantao]])),"")</f>
        <v>29333/2020</v>
      </c>
      <c r="D107" s="57" t="str">
        <f>IF(Table_ocorrencias[[#This Row],[fotos_gdl]] = TRUE,"ENVIADAS","PENDENTE")</f>
        <v>PENDENTE</v>
      </c>
      <c r="E107" s="58">
        <f>IFERROR(Table_ocorrencias[[#This Row],[data_plantao]],"")</f>
        <v>44096</v>
      </c>
      <c r="F107" s="57" t="str">
        <f>IFERROR(Table_ocorrencias[[#This Row],[CIODS3]],"")</f>
        <v>D688414</v>
      </c>
      <c r="G107" s="57" t="str">
        <f>IFERROR(Table_ocorrencias[[#This Row],[natureza4]],"")</f>
        <v>Homicídio</v>
      </c>
      <c r="H107" s="57" t="str">
        <f>IFERROR(Table_ocorrencias[[#This Row],[tipo_local]],"")</f>
        <v>Externo</v>
      </c>
      <c r="I107" s="57" t="str">
        <f>IFERROR(IF(Table_ocorrencias[[#This Row],[instrumento10]] = 0,"",Table_ocorrencias[[#This Row],[instrumento10]]),"")</f>
        <v/>
      </c>
      <c r="J107" s="79" t="str">
        <f>IFERROR(VLOOKUP(Table_ocorrencias[[#This Row],[matricula_perito]],Table_peritos[],2,FALSE),"")</f>
        <v>VICTOR CEZAR LUCENA TAVARES DE SÁ LEITÃO</v>
      </c>
      <c r="K107" s="57" t="str">
        <f>IFERROR(VLOOKUP(Table_ocorrencias[[#This Row],[matricula_auxiliar]],Table_auxiliares[],2,FALSE),"")</f>
        <v>THIAGO ANDRÉ</v>
      </c>
      <c r="L107" s="57" t="str">
        <f>IFERROR(VLOOKUP(Table_ocorrencias[[#This Row],[matricula_delegado]],Table_delegados[],2,FALSE),"")</f>
        <v>SERGIO RICARDO FERREIRA DE VASCONCELOS</v>
      </c>
      <c r="M107" s="57" t="str">
        <f>IFERROR(Table_ocorrencias[[#This Row],[viatura5]],"")</f>
        <v>UP004</v>
      </c>
      <c r="N107" s="57" t="str">
        <f>IFERROR(IF(Table_ocorrencias[[#This Row],[DPH2]] ="","",Table_ocorrencias[[#This Row],[DPH2]]&amp;"º DPH"),"")</f>
        <v>14º DPH</v>
      </c>
      <c r="O107" s="57" t="str">
        <f>UPPER(IFERROR(VLOOKUP(Table_ocorrencias[[#This Row],[municipio]],Table_municipios[],2,FALSE),""))</f>
        <v>CABO DE SANTO AGOSTINHO</v>
      </c>
      <c r="P107" s="79" t="str">
        <f>UPPER(IFERROR(Table_ocorrencias[[#This Row],[bairro8]],""))</f>
        <v>CENTRO</v>
      </c>
      <c r="Q107" s="57" t="str">
        <f>IFERROR(IF(Table_ocorrencias[[#This Row],[rua9]] ="","",Table_ocorrencias[[#This Row],[rua9]]),"")</f>
        <v>PROXIMO AO MERCADAO</v>
      </c>
      <c r="R107" s="57" t="str">
        <f>IFERROR(IF(Table_ocorrencias[[#This Row],[latitude6]] ="","",Table_ocorrencias[[#This Row],[latitude6]]),"")</f>
        <v/>
      </c>
      <c r="S107" s="57" t="str">
        <f>IFERROR(IF(Table_ocorrencias[[#This Row],[longitude7]] ="","",Table_ocorrencias[[#This Row],[longitude7]]),"")</f>
        <v/>
      </c>
      <c r="T10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112647)</v>
      </c>
      <c r="U10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7" s="79" t="str">
        <f>UPPER(IFERROR(Table_ocorrencias[[#This Row],[descricao]],""))</f>
        <v>HOMICÍDIO CONSUMADO NO MERCADO PUBLICO DO CABO DE SANTO AGOSTINHO.</v>
      </c>
      <c r="W107" s="59">
        <f>IFERROR(IF(Table_ocorrencias[[#This Row],[data_ciencia]]="","",Table_ocorrencias[[#This Row],[data_ciencia]]),"")</f>
        <v>6.9444444444444441E-3</v>
      </c>
      <c r="X107" s="59">
        <f>IFERROR(IF(Table_ocorrencias[[#This Row],[data_saida]]="","",Table_ocorrencias[[#This Row],[data_saida]]),"")</f>
        <v>2.7777777777777776E-2</v>
      </c>
      <c r="Y107" s="59">
        <f>IFERROR(IF(Table_ocorrencias[[#This Row],[data_chegada]]="","",Table_ocorrencias[[#This Row],[data_chegada]]),"")</f>
        <v>4.8611111111111112E-2</v>
      </c>
      <c r="Z107" s="59">
        <f>IFERROR(IF(Table_ocorrencias[[#This Row],[data_conclusao]]="","",Table_ocorrencias[[#This Row],[data_conclusao]]),"")</f>
        <v>8.3333333333333329E-2</v>
      </c>
      <c r="AA107" s="60">
        <v>1686</v>
      </c>
      <c r="AB107" s="60">
        <v>832</v>
      </c>
      <c r="AC107" s="60">
        <v>14</v>
      </c>
      <c r="AD107" s="60">
        <v>3866947</v>
      </c>
      <c r="AE107" s="60">
        <v>3870464</v>
      </c>
      <c r="AF107" s="60">
        <v>2139219</v>
      </c>
      <c r="AG107" s="60">
        <v>29333</v>
      </c>
      <c r="AH107" s="58">
        <v>44096</v>
      </c>
      <c r="AI107" s="60" t="s">
        <v>4170</v>
      </c>
      <c r="AJ107" s="60" t="s">
        <v>167</v>
      </c>
      <c r="AK107" s="60" t="s">
        <v>168</v>
      </c>
      <c r="AL107" s="60" t="s">
        <v>255</v>
      </c>
      <c r="AM107" s="61">
        <v>6.9444444444444441E-3</v>
      </c>
      <c r="AN107" s="62">
        <v>2.7777777777777776E-2</v>
      </c>
      <c r="AO107" s="62">
        <v>4.8611111111111112E-2</v>
      </c>
      <c r="AP107" s="62">
        <v>8.3333333333333329E-2</v>
      </c>
      <c r="AQ107" s="60"/>
      <c r="AR107" s="60"/>
      <c r="AS107" s="60">
        <v>3</v>
      </c>
      <c r="AT107" s="60" t="s">
        <v>265</v>
      </c>
      <c r="AU107" s="60" t="s">
        <v>4171</v>
      </c>
      <c r="AV107" s="60" t="s">
        <v>4171</v>
      </c>
      <c r="AW107" s="63"/>
      <c r="AX107" s="60" t="s">
        <v>4172</v>
      </c>
      <c r="AY107" s="60" t="s">
        <v>4173</v>
      </c>
      <c r="AZ107" s="60" t="b">
        <v>0</v>
      </c>
      <c r="BA107" s="60" t="s">
        <v>273</v>
      </c>
      <c r="BB107" s="60" t="b">
        <v>0</v>
      </c>
      <c r="BC107" s="60"/>
      <c r="BD107" s="60"/>
    </row>
    <row r="108" spans="1:56" ht="17.25" customHeight="1" x14ac:dyDescent="0.25">
      <c r="A108" s="55">
        <f t="shared" si="2"/>
        <v>1</v>
      </c>
      <c r="B108" s="64" t="str">
        <f>IFERROR(TEXT(Table_ocorrencias[[#This Row],[caso_n]],"0000")&amp;Table_ocorrencias[[#This Row],[ponto]]&amp;"/"&amp;YEAR(Table_ocorrencias[[#This Row],[DATA PLANTÃO]]),"")</f>
        <v>0963.9/2020</v>
      </c>
      <c r="C108" s="64" t="str">
        <f>IFERROR(IF(Table_ocorrencias[[#This Row],[GDL]] = "","", Table_ocorrencias[[#This Row],[GDL]]&amp;"/"&amp;YEAR(Table_ocorrencias[[#This Row],[data_plantao]])),"")</f>
        <v>34331/2020</v>
      </c>
      <c r="D108" s="64" t="str">
        <f>IF(Table_ocorrencias[[#This Row],[fotos_gdl]] = TRUE,"ENVIADAS","PENDENTE")</f>
        <v>ENVIADAS</v>
      </c>
      <c r="E108" s="65">
        <f>IFERROR(Table_ocorrencias[[#This Row],[data_plantao]],"")</f>
        <v>44135</v>
      </c>
      <c r="F108" s="64" t="str">
        <f>IFERROR(Table_ocorrencias[[#This Row],[CIODS3]],"")</f>
        <v>D692745</v>
      </c>
      <c r="G108" s="64" t="str">
        <f>IFERROR(Table_ocorrencias[[#This Row],[natureza4]],"")</f>
        <v>Homicídio</v>
      </c>
      <c r="H108" s="64" t="str">
        <f>IFERROR(Table_ocorrencias[[#This Row],[tipo_local]],"")</f>
        <v>Externo</v>
      </c>
      <c r="I108" s="64" t="str">
        <f>IFERROR(IF(Table_ocorrencias[[#This Row],[instrumento10]] = 0,"",Table_ocorrencias[[#This Row],[instrumento10]]),"")</f>
        <v/>
      </c>
      <c r="J108" s="80" t="str">
        <f>IFERROR(VLOOKUP(Table_ocorrencias[[#This Row],[matricula_perito]],Table_peritos[],2,FALSE),"")</f>
        <v>NÃO CADASTRADO</v>
      </c>
      <c r="K108" s="64" t="str">
        <f>IFERROR(VLOOKUP(Table_ocorrencias[[#This Row],[matricula_auxiliar]],Table_auxiliares[],2,FALSE),"")</f>
        <v>BRUNA TATIANE DA SILVA OLIVEIRA</v>
      </c>
      <c r="L108" s="64" t="str">
        <f>IFERROR(VLOOKUP(Table_ocorrencias[[#This Row],[matricula_delegado]],Table_delegados[],2,FALSE),"")</f>
        <v>JOAO BAPTISTA DE BRITTO ALVES FILHO</v>
      </c>
      <c r="M108" s="64" t="str">
        <f>IFERROR(Table_ocorrencias[[#This Row],[viatura5]],"")</f>
        <v>UP004</v>
      </c>
      <c r="N108" s="64" t="str">
        <f>IFERROR(IF(Table_ocorrencias[[#This Row],[DPH2]] ="","",Table_ocorrencias[[#This Row],[DPH2]]&amp;"º DPH"),"")</f>
        <v>12º DPH</v>
      </c>
      <c r="O108" s="64" t="str">
        <f>UPPER(IFERROR(VLOOKUP(Table_ocorrencias[[#This Row],[municipio]],Table_municipios[],2,FALSE),""))</f>
        <v>JABOATÃO DOS GUARARAPES</v>
      </c>
      <c r="P108" s="80" t="str">
        <f>UPPER(IFERROR(Table_ocorrencias[[#This Row],[bairro8]],""))</f>
        <v>BARRA DE JANGADA</v>
      </c>
      <c r="Q108" s="64" t="str">
        <f>IFERROR(IF(Table_ocorrencias[[#This Row],[rua9]] ="","",Table_ocorrencias[[#This Row],[rua9]]),"")</f>
        <v>RUA JOÃO DE DEUS, 159</v>
      </c>
      <c r="R108" s="64" t="str">
        <f>IFERROR(IF(Table_ocorrencias[[#This Row],[latitude6]] ="","",Table_ocorrencias[[#This Row],[latitude6]]),"")</f>
        <v/>
      </c>
      <c r="S108" s="64" t="str">
        <f>IFERROR(IF(Table_ocorrencias[[#This Row],[longitude7]] ="","",Table_ocorrencias[[#This Row],[longitude7]]),"")</f>
        <v/>
      </c>
      <c r="T10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VINICIUS MATHEUS DA SILVA SOUZA (NIC 114073)</v>
      </c>
      <c r="U10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8" s="80" t="str">
        <f>UPPER(IFERROR(Table_ocorrencias[[#This Row],[descricao]],""))</f>
        <v>PERITO EWERTON DE GÓIS NUNES</v>
      </c>
      <c r="W108" s="66">
        <f>IFERROR(IF(Table_ocorrencias[[#This Row],[data_ciencia]]="","",Table_ocorrencias[[#This Row],[data_ciencia]]),"")</f>
        <v>7.6388888888888895E-2</v>
      </c>
      <c r="X108" s="66" t="str">
        <f>IFERROR(IF(Table_ocorrencias[[#This Row],[data_saida]]="","",Table_ocorrencias[[#This Row],[data_saida]]),"")</f>
        <v/>
      </c>
      <c r="Y108" s="66" t="str">
        <f>IFERROR(IF(Table_ocorrencias[[#This Row],[data_chegada]]="","",Table_ocorrencias[[#This Row],[data_chegada]]),"")</f>
        <v/>
      </c>
      <c r="Z108" s="66" t="str">
        <f>IFERROR(IF(Table_ocorrencias[[#This Row],[data_conclusao]]="","",Table_ocorrencias[[#This Row],[data_conclusao]]),"")</f>
        <v/>
      </c>
      <c r="AA108" s="67">
        <v>1829</v>
      </c>
      <c r="AB108" s="67">
        <v>963</v>
      </c>
      <c r="AC108" s="67">
        <v>12</v>
      </c>
      <c r="AD108" s="67">
        <v>0</v>
      </c>
      <c r="AE108" s="67">
        <v>3876080</v>
      </c>
      <c r="AF108" s="67">
        <v>2139065</v>
      </c>
      <c r="AG108" s="67">
        <v>34331</v>
      </c>
      <c r="AH108" s="65">
        <v>44135</v>
      </c>
      <c r="AI108" s="67" t="s">
        <v>5726</v>
      </c>
      <c r="AJ108" s="67" t="s">
        <v>167</v>
      </c>
      <c r="AK108" s="67" t="s">
        <v>168</v>
      </c>
      <c r="AL108" s="67" t="s">
        <v>255</v>
      </c>
      <c r="AM108" s="68">
        <v>7.6388888888888895E-2</v>
      </c>
      <c r="AN108" s="69"/>
      <c r="AO108" s="69"/>
      <c r="AP108" s="69"/>
      <c r="AQ108" s="67"/>
      <c r="AR108" s="67"/>
      <c r="AS108" s="67">
        <v>10</v>
      </c>
      <c r="AT108" s="67" t="s">
        <v>1263</v>
      </c>
      <c r="AU108" s="67" t="s">
        <v>5727</v>
      </c>
      <c r="AV108" s="67" t="s">
        <v>5728</v>
      </c>
      <c r="AW108" s="70"/>
      <c r="AX108" s="67" t="s">
        <v>5729</v>
      </c>
      <c r="AY108" s="67" t="s">
        <v>5730</v>
      </c>
      <c r="AZ108" s="67" t="b">
        <v>1</v>
      </c>
      <c r="BA108" s="67" t="s">
        <v>273</v>
      </c>
      <c r="BB108" s="67" t="b">
        <v>0</v>
      </c>
      <c r="BC108" s="67"/>
      <c r="BD108" s="67"/>
    </row>
    <row r="109" spans="1:56" ht="17.25" customHeight="1" x14ac:dyDescent="0.25">
      <c r="A109" s="53">
        <f t="shared" si="2"/>
        <v>2</v>
      </c>
      <c r="B109" s="57" t="str">
        <f>IFERROR(TEXT(Table_ocorrencias[[#This Row],[caso_n]],"0000")&amp;Table_ocorrencias[[#This Row],[ponto]]&amp;"/"&amp;YEAR(Table_ocorrencias[[#This Row],[DATA PLANTÃO]]),"")</f>
        <v>0970.9/2020</v>
      </c>
      <c r="C109" s="57" t="str">
        <f>IFERROR(IF(Table_ocorrencias[[#This Row],[GDL]] = "","", Table_ocorrencias[[#This Row],[GDL]]&amp;"/"&amp;YEAR(Table_ocorrencias[[#This Row],[data_plantao]])),"")</f>
        <v/>
      </c>
      <c r="D109" s="57" t="str">
        <f>IF(Table_ocorrencias[[#This Row],[fotos_gdl]] = TRUE,"ENVIADAS","PENDENTE")</f>
        <v>PENDENTE</v>
      </c>
      <c r="E109" s="58">
        <f>IFERROR(Table_ocorrencias[[#This Row],[data_plantao]],"")</f>
        <v>44137</v>
      </c>
      <c r="F109" s="57" t="str">
        <f>IFERROR(Table_ocorrencias[[#This Row],[CIODS3]],"")</f>
        <v>D692993</v>
      </c>
      <c r="G109" s="57" t="str">
        <f>IFERROR(Table_ocorrencias[[#This Row],[natureza4]],"")</f>
        <v>Homicídio</v>
      </c>
      <c r="H109" s="57" t="str">
        <f>IFERROR(Table_ocorrencias[[#This Row],[tipo_local]],"")</f>
        <v>Externo</v>
      </c>
      <c r="I109" s="57" t="str">
        <f>IFERROR(IF(Table_ocorrencias[[#This Row],[instrumento10]] = 0,"",Table_ocorrencias[[#This Row],[instrumento10]]),"")</f>
        <v/>
      </c>
      <c r="J109" s="79" t="str">
        <f>IFERROR(VLOOKUP(Table_ocorrencias[[#This Row],[matricula_perito]],Table_peritos[],2,FALSE),"")</f>
        <v>DIEGO NUNES TELES DE MENDONÇA</v>
      </c>
      <c r="K109" s="57" t="str">
        <f>IFERROR(VLOOKUP(Table_ocorrencias[[#This Row],[matricula_auxiliar]],Table_auxiliares[],2,FALSE),"")</f>
        <v>FELIPE FRAGOSO MARINHO DE LIMA</v>
      </c>
      <c r="L109" s="57" t="str">
        <f>IFERROR(VLOOKUP(Table_ocorrencias[[#This Row],[matricula_delegado]],Table_delegados[],2,FALSE),"")</f>
        <v>FELIPE MONTEIRO COSTA</v>
      </c>
      <c r="M109" s="57" t="str">
        <f>IFERROR(Table_ocorrencias[[#This Row],[viatura5]],"")</f>
        <v>UP006</v>
      </c>
      <c r="N109" s="57" t="str">
        <f>IFERROR(IF(Table_ocorrencias[[#This Row],[DPH2]] ="","",Table_ocorrencias[[#This Row],[DPH2]]&amp;"º DPH"),"")</f>
        <v>3º DPH</v>
      </c>
      <c r="O109" s="57" t="str">
        <f>UPPER(IFERROR(VLOOKUP(Table_ocorrencias[[#This Row],[municipio]],Table_municipios[],2,FALSE),""))</f>
        <v>RECIFE</v>
      </c>
      <c r="P109" s="79" t="str">
        <f>UPPER(IFERROR(Table_ocorrencias[[#This Row],[bairro8]],""))</f>
        <v>BOA VIAGEM</v>
      </c>
      <c r="Q109" s="57" t="str">
        <f>IFERROR(IF(Table_ocorrencias[[#This Row],[rua9]] ="","",Table_ocorrencias[[#This Row],[rua9]]),"")</f>
        <v>CARLOS PEREIRA FALCAO, 600</v>
      </c>
      <c r="R109" s="57" t="str">
        <f>IFERROR(IF(Table_ocorrencias[[#This Row],[latitude6]] ="","",Table_ocorrencias[[#This Row],[latitude6]]),"")</f>
        <v/>
      </c>
      <c r="S109" s="57" t="str">
        <f>IFERROR(IF(Table_ocorrencias[[#This Row],[longitude7]] ="","",Table_ocorrencias[[#This Row],[longitude7]]),"")</f>
        <v/>
      </c>
      <c r="T10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IGOR BERNARDO DOS SANTOS GOMES (NIC 114079)</v>
      </c>
      <c r="U10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09" s="79" t="str">
        <f>UPPER(IFERROR(Table_ocorrencias[[#This Row],[descricao]],""))</f>
        <v>VÍTIMA ENCONTRADA NO INTERIOR DE UM CARRO, EM ESTADO AVANÇADO DE PUTREFAÇÃO.</v>
      </c>
      <c r="W109" s="59">
        <f>IFERROR(IF(Table_ocorrencias[[#This Row],[data_ciencia]]="","",Table_ocorrencias[[#This Row],[data_ciencia]]),"")</f>
        <v>0.84722222222222221</v>
      </c>
      <c r="X109" s="59" t="str">
        <f>IFERROR(IF(Table_ocorrencias[[#This Row],[data_saida]]="","",Table_ocorrencias[[#This Row],[data_saida]]),"")</f>
        <v/>
      </c>
      <c r="Y109" s="59" t="str">
        <f>IFERROR(IF(Table_ocorrencias[[#This Row],[data_chegada]]="","",Table_ocorrencias[[#This Row],[data_chegada]]),"")</f>
        <v/>
      </c>
      <c r="Z109" s="59" t="str">
        <f>IFERROR(IF(Table_ocorrencias[[#This Row],[data_conclusao]]="","",Table_ocorrencias[[#This Row],[data_conclusao]]),"")</f>
        <v/>
      </c>
      <c r="AA109" s="60">
        <v>1836</v>
      </c>
      <c r="AB109" s="60">
        <v>970</v>
      </c>
      <c r="AC109" s="60">
        <v>3</v>
      </c>
      <c r="AD109" s="60">
        <v>3869148</v>
      </c>
      <c r="AE109" s="60">
        <v>3872629</v>
      </c>
      <c r="AF109" s="60">
        <v>2724723</v>
      </c>
      <c r="AG109" s="60"/>
      <c r="AH109" s="58">
        <v>44137</v>
      </c>
      <c r="AI109" s="60" t="s">
        <v>5787</v>
      </c>
      <c r="AJ109" s="60" t="s">
        <v>167</v>
      </c>
      <c r="AK109" s="60" t="s">
        <v>168</v>
      </c>
      <c r="AL109" s="60" t="s">
        <v>1258</v>
      </c>
      <c r="AM109" s="61">
        <v>0.84722222222222221</v>
      </c>
      <c r="AN109" s="62"/>
      <c r="AO109" s="62"/>
      <c r="AP109" s="62"/>
      <c r="AQ109" s="60"/>
      <c r="AR109" s="60"/>
      <c r="AS109" s="60">
        <v>14</v>
      </c>
      <c r="AT109" s="60" t="s">
        <v>1561</v>
      </c>
      <c r="AU109" s="60" t="s">
        <v>5788</v>
      </c>
      <c r="AV109" s="60" t="s">
        <v>283</v>
      </c>
      <c r="AW109" s="63"/>
      <c r="AX109" s="60" t="s">
        <v>5789</v>
      </c>
      <c r="AY109" s="60" t="s">
        <v>5790</v>
      </c>
      <c r="AZ109" s="60" t="b">
        <v>0</v>
      </c>
      <c r="BA109" s="60" t="s">
        <v>273</v>
      </c>
      <c r="BB109" s="60" t="b">
        <v>0</v>
      </c>
      <c r="BC109" s="60"/>
      <c r="BD109" s="60"/>
    </row>
    <row r="110" spans="1:56" ht="17.25" customHeight="1" x14ac:dyDescent="0.25">
      <c r="A110" s="55">
        <f t="shared" si="2"/>
        <v>2</v>
      </c>
      <c r="B110" s="64" t="str">
        <f>IFERROR(TEXT(Table_ocorrencias[[#This Row],[caso_n]],"0000")&amp;Table_ocorrencias[[#This Row],[ponto]]&amp;"/"&amp;YEAR(Table_ocorrencias[[#This Row],[DATA PLANTÃO]]),"")</f>
        <v>1055.9/2020</v>
      </c>
      <c r="C110" s="64" t="str">
        <f>IFERROR(IF(Table_ocorrencias[[#This Row],[GDL]] = "","", Table_ocorrencias[[#This Row],[GDL]]&amp;"/"&amp;YEAR(Table_ocorrencias[[#This Row],[data_plantao]])),"")</f>
        <v/>
      </c>
      <c r="D110" s="64" t="str">
        <f>IF(Table_ocorrencias[[#This Row],[fotos_gdl]] = TRUE,"ENVIADAS","PENDENTE")</f>
        <v>PENDENTE</v>
      </c>
      <c r="E110" s="65">
        <f>IFERROR(Table_ocorrencias[[#This Row],[data_plantao]],"")</f>
        <v>44167</v>
      </c>
      <c r="F110" s="64" t="str">
        <f>IFERROR(Table_ocorrencias[[#This Row],[CIODS3]],"")</f>
        <v>D696320</v>
      </c>
      <c r="G110" s="64" t="str">
        <f>IFERROR(Table_ocorrencias[[#This Row],[natureza4]],"")</f>
        <v>Homicídio</v>
      </c>
      <c r="H110" s="64" t="str">
        <f>IFERROR(Table_ocorrencias[[#This Row],[tipo_local]],"")</f>
        <v>Externo</v>
      </c>
      <c r="I110" s="64" t="str">
        <f>IFERROR(IF(Table_ocorrencias[[#This Row],[instrumento10]] = 0,"",Table_ocorrencias[[#This Row],[instrumento10]]),"")</f>
        <v/>
      </c>
      <c r="J110" s="80" t="str">
        <f>IFERROR(VLOOKUP(Table_ocorrencias[[#This Row],[matricula_perito]],Table_peritos[],2,FALSE),"")</f>
        <v>TADEU MORAIS CRUZ</v>
      </c>
      <c r="K110" s="64" t="str">
        <f>IFERROR(VLOOKUP(Table_ocorrencias[[#This Row],[matricula_auxiliar]],Table_auxiliares[],2,FALSE),"")</f>
        <v>THIAGO ANDRÉ</v>
      </c>
      <c r="L110" s="64" t="str">
        <f>IFERROR(VLOOKUP(Table_ocorrencias[[#This Row],[matricula_delegado]],Table_delegados[],2,FALSE),"")</f>
        <v>NATASHA DOLCI</v>
      </c>
      <c r="M110" s="64" t="str">
        <f>IFERROR(Table_ocorrencias[[#This Row],[viatura5]],"")</f>
        <v>UP006</v>
      </c>
      <c r="N110" s="64" t="str">
        <f>IFERROR(IF(Table_ocorrencias[[#This Row],[DPH2]] ="","",Table_ocorrencias[[#This Row],[DPH2]]&amp;"º DPH"),"")</f>
        <v>1º DPH</v>
      </c>
      <c r="O110" s="64" t="str">
        <f>UPPER(IFERROR(VLOOKUP(Table_ocorrencias[[#This Row],[municipio]],Table_municipios[],2,FALSE),""))</f>
        <v>RECIFE</v>
      </c>
      <c r="P110" s="80" t="str">
        <f>UPPER(IFERROR(Table_ocorrencias[[#This Row],[bairro8]],""))</f>
        <v>JOANA BEZERRA</v>
      </c>
      <c r="Q110" s="64" t="str">
        <f>IFERROR(IF(Table_ocorrencias[[#This Row],[rua9]] ="","",Table_ocorrencias[[#This Row],[rua9]]),"")</f>
        <v>VIADUTO JOAQUIM CARDOSO</v>
      </c>
      <c r="R110" s="64" t="str">
        <f>IFERROR(IF(Table_ocorrencias[[#This Row],[latitude6]] ="","",Table_ocorrencias[[#This Row],[latitude6]]),"")</f>
        <v/>
      </c>
      <c r="S110" s="64" t="str">
        <f>IFERROR(IF(Table_ocorrencias[[#This Row],[longitude7]] ="","",Table_ocorrencias[[#This Row],[longitude7]]),"")</f>
        <v/>
      </c>
      <c r="T11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1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0" s="80" t="str">
        <f>UPPER(IFERROR(Table_ocorrencias[[#This Row],[descricao]],""))</f>
        <v>PM984121519</v>
      </c>
      <c r="W110" s="66">
        <f>IFERROR(IF(Table_ocorrencias[[#This Row],[data_ciencia]]="","",Table_ocorrencias[[#This Row],[data_ciencia]]),"")</f>
        <v>0.55555555555555558</v>
      </c>
      <c r="X110" s="66" t="str">
        <f>IFERROR(IF(Table_ocorrencias[[#This Row],[data_saida]]="","",Table_ocorrencias[[#This Row],[data_saida]]),"")</f>
        <v/>
      </c>
      <c r="Y110" s="66" t="str">
        <f>IFERROR(IF(Table_ocorrencias[[#This Row],[data_chegada]]="","",Table_ocorrencias[[#This Row],[data_chegada]]),"")</f>
        <v/>
      </c>
      <c r="Z110" s="66" t="str">
        <f>IFERROR(IF(Table_ocorrencias[[#This Row],[data_conclusao]]="","",Table_ocorrencias[[#This Row],[data_conclusao]]),"")</f>
        <v/>
      </c>
      <c r="AA110" s="67">
        <v>1931</v>
      </c>
      <c r="AB110" s="67">
        <v>1055</v>
      </c>
      <c r="AC110" s="67">
        <v>1</v>
      </c>
      <c r="AD110" s="67">
        <v>2962136</v>
      </c>
      <c r="AE110" s="67">
        <v>3870464</v>
      </c>
      <c r="AF110" s="67">
        <v>3865037</v>
      </c>
      <c r="AG110" s="67"/>
      <c r="AH110" s="65">
        <v>44167</v>
      </c>
      <c r="AI110" s="67" t="s">
        <v>6945</v>
      </c>
      <c r="AJ110" s="67" t="s">
        <v>167</v>
      </c>
      <c r="AK110" s="67" t="s">
        <v>168</v>
      </c>
      <c r="AL110" s="67" t="s">
        <v>1258</v>
      </c>
      <c r="AM110" s="68">
        <v>0.55555555555555558</v>
      </c>
      <c r="AN110" s="69"/>
      <c r="AO110" s="69"/>
      <c r="AP110" s="69"/>
      <c r="AQ110" s="67"/>
      <c r="AR110" s="67"/>
      <c r="AS110" s="67">
        <v>14</v>
      </c>
      <c r="AT110" s="67" t="s">
        <v>6891</v>
      </c>
      <c r="AU110" s="67" t="s">
        <v>6946</v>
      </c>
      <c r="AV110" s="67" t="s">
        <v>6947</v>
      </c>
      <c r="AW110" s="70"/>
      <c r="AX110" s="67" t="s">
        <v>6948</v>
      </c>
      <c r="AY110" s="67" t="s">
        <v>6949</v>
      </c>
      <c r="AZ110" s="67" t="b">
        <v>0</v>
      </c>
      <c r="BA110" s="67" t="s">
        <v>273</v>
      </c>
      <c r="BB110" s="67" t="b">
        <v>0</v>
      </c>
      <c r="BC110" s="67"/>
      <c r="BD110" s="67"/>
    </row>
    <row r="111" spans="1:56" ht="17.25" customHeight="1" x14ac:dyDescent="0.25">
      <c r="A111" s="55">
        <f t="shared" si="2"/>
        <v>2</v>
      </c>
      <c r="B111" s="64" t="str">
        <f>IFERROR(TEXT(Table_ocorrencias[[#This Row],[caso_n]],"0000")&amp;Table_ocorrencias[[#This Row],[ponto]]&amp;"/"&amp;YEAR(Table_ocorrencias[[#This Row],[DATA PLANTÃO]]),"")</f>
        <v>1056.9/2020</v>
      </c>
      <c r="C111" s="64" t="str">
        <f>IFERROR(IF(Table_ocorrencias[[#This Row],[GDL]] = "","", Table_ocorrencias[[#This Row],[GDL]]&amp;"/"&amp;YEAR(Table_ocorrencias[[#This Row],[data_plantao]])),"")</f>
        <v/>
      </c>
      <c r="D111" s="64" t="str">
        <f>IF(Table_ocorrencias[[#This Row],[fotos_gdl]] = TRUE,"ENVIADAS","PENDENTE")</f>
        <v>PENDENTE</v>
      </c>
      <c r="E111" s="65">
        <f>IFERROR(Table_ocorrencias[[#This Row],[data_plantao]],"")</f>
        <v>44168</v>
      </c>
      <c r="F111" s="64" t="str">
        <f>IFERROR(Table_ocorrencias[[#This Row],[CIODS3]],"")</f>
        <v>D696431</v>
      </c>
      <c r="G111" s="64" t="str">
        <f>IFERROR(Table_ocorrencias[[#This Row],[natureza4]],"")</f>
        <v>Homicídio</v>
      </c>
      <c r="H111" s="64" t="str">
        <f>IFERROR(Table_ocorrencias[[#This Row],[tipo_local]],"")</f>
        <v>Externo</v>
      </c>
      <c r="I111" s="64" t="str">
        <f>IFERROR(IF(Table_ocorrencias[[#This Row],[instrumento10]] = 0,"",Table_ocorrencias[[#This Row],[instrumento10]]),"")</f>
        <v/>
      </c>
      <c r="J111" s="80" t="str">
        <f>IFERROR(VLOOKUP(Table_ocorrencias[[#This Row],[matricula_perito]],Table_peritos[],2,FALSE),"")</f>
        <v>TADEU MORAIS CRUZ</v>
      </c>
      <c r="K111" s="64" t="str">
        <f>IFERROR(VLOOKUP(Table_ocorrencias[[#This Row],[matricula_auxiliar]],Table_auxiliares[],2,FALSE),"")</f>
        <v>MOISES JOSE SEABRA</v>
      </c>
      <c r="L111" s="64" t="str">
        <f>IFERROR(VLOOKUP(Table_ocorrencias[[#This Row],[matricula_delegado]],Table_delegados[],2,FALSE),"")</f>
        <v>AUSENTE</v>
      </c>
      <c r="M111" s="64" t="str">
        <f>IFERROR(Table_ocorrencias[[#This Row],[viatura5]],"")</f>
        <v>UP004</v>
      </c>
      <c r="N111" s="64" t="str">
        <f>IFERROR(IF(Table_ocorrencias[[#This Row],[DPH2]] ="","",Table_ocorrencias[[#This Row],[DPH2]]&amp;"º DPH"),"")</f>
        <v>9º DPH</v>
      </c>
      <c r="O111" s="64" t="str">
        <f>UPPER(IFERROR(VLOOKUP(Table_ocorrencias[[#This Row],[municipio]],Table_municipios[],2,FALSE),""))</f>
        <v>OLINDA</v>
      </c>
      <c r="P111" s="80" t="str">
        <f>UPPER(IFERROR(Table_ocorrencias[[#This Row],[bairro8]],""))</f>
        <v>ALTO DA BONDADE</v>
      </c>
      <c r="Q111" s="64" t="str">
        <f>IFERROR(IF(Table_ocorrencias[[#This Row],[rua9]] ="","",Table_ocorrencias[[#This Row],[rua9]]),"")</f>
        <v>RUA MÁRIO JURUNA</v>
      </c>
      <c r="R111" s="64" t="str">
        <f>IFERROR(IF(Table_ocorrencias[[#This Row],[latitude6]] ="","",Table_ocorrencias[[#This Row],[latitude6]]),"")</f>
        <v/>
      </c>
      <c r="S111" s="64" t="str">
        <f>IFERROR(IF(Table_ocorrencias[[#This Row],[longitude7]] ="","",Table_ocorrencias[[#This Row],[longitude7]]),"")</f>
        <v/>
      </c>
      <c r="T11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1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1" s="80" t="str">
        <f>UPPER(IFERROR(Table_ocorrencias[[#This Row],[descricao]],""))</f>
        <v>PAF -  CB MALAQUIAS 99569110</v>
      </c>
      <c r="W111" s="66">
        <f>IFERROR(IF(Table_ocorrencias[[#This Row],[data_ciencia]]="","",Table_ocorrencias[[#This Row],[data_ciencia]]),"")</f>
        <v>0.50347222222222221</v>
      </c>
      <c r="X111" s="66" t="str">
        <f>IFERROR(IF(Table_ocorrencias[[#This Row],[data_saida]]="","",Table_ocorrencias[[#This Row],[data_saida]]),"")</f>
        <v/>
      </c>
      <c r="Y111" s="66" t="str">
        <f>IFERROR(IF(Table_ocorrencias[[#This Row],[data_chegada]]="","",Table_ocorrencias[[#This Row],[data_chegada]]),"")</f>
        <v/>
      </c>
      <c r="Z111" s="66" t="str">
        <f>IFERROR(IF(Table_ocorrencias[[#This Row],[data_conclusao]]="","",Table_ocorrencias[[#This Row],[data_conclusao]]),"")</f>
        <v/>
      </c>
      <c r="AA111" s="67">
        <v>1932</v>
      </c>
      <c r="AB111" s="67">
        <v>1056</v>
      </c>
      <c r="AC111" s="67">
        <v>9</v>
      </c>
      <c r="AD111" s="67">
        <v>2962136</v>
      </c>
      <c r="AE111" s="67">
        <v>1347241</v>
      </c>
      <c r="AF111" s="67"/>
      <c r="AG111" s="67"/>
      <c r="AH111" s="65">
        <v>44168</v>
      </c>
      <c r="AI111" s="67" t="s">
        <v>6964</v>
      </c>
      <c r="AJ111" s="67" t="s">
        <v>167</v>
      </c>
      <c r="AK111" s="67" t="s">
        <v>168</v>
      </c>
      <c r="AL111" s="67" t="s">
        <v>255</v>
      </c>
      <c r="AM111" s="68">
        <v>0.50347222222222221</v>
      </c>
      <c r="AN111" s="69"/>
      <c r="AO111" s="69"/>
      <c r="AP111" s="69"/>
      <c r="AQ111" s="67"/>
      <c r="AR111" s="67"/>
      <c r="AS111" s="67">
        <v>12</v>
      </c>
      <c r="AT111" s="67" t="s">
        <v>4307</v>
      </c>
      <c r="AU111" s="67" t="s">
        <v>6965</v>
      </c>
      <c r="AV111" s="67" t="s">
        <v>6966</v>
      </c>
      <c r="AW111" s="70"/>
      <c r="AX111" s="67" t="s">
        <v>6967</v>
      </c>
      <c r="AY111" s="67" t="s">
        <v>6968</v>
      </c>
      <c r="AZ111" s="67" t="b">
        <v>0</v>
      </c>
      <c r="BA111" s="67" t="s">
        <v>273</v>
      </c>
      <c r="BB111" s="67" t="b">
        <v>0</v>
      </c>
      <c r="BC111" s="67"/>
      <c r="BD111" s="67"/>
    </row>
    <row r="112" spans="1:56" ht="17.25" customHeight="1" x14ac:dyDescent="0.25">
      <c r="A112" s="53">
        <f t="shared" si="2"/>
        <v>1</v>
      </c>
      <c r="B112" s="57" t="str">
        <f>IFERROR(TEXT(Table_ocorrencias[[#This Row],[caso_n]],"0000")&amp;Table_ocorrencias[[#This Row],[ponto]]&amp;"/"&amp;YEAR(Table_ocorrencias[[#This Row],[DATA PLANTÃO]]),"")</f>
        <v>1061.9/2020</v>
      </c>
      <c r="C112" s="57" t="str">
        <f>IFERROR(IF(Table_ocorrencias[[#This Row],[GDL]] = "","", Table_ocorrencias[[#This Row],[GDL]]&amp;"/"&amp;YEAR(Table_ocorrencias[[#This Row],[data_plantao]])),"")</f>
        <v>39291/2020</v>
      </c>
      <c r="D112" s="57" t="str">
        <f>IF(Table_ocorrencias[[#This Row],[fotos_gdl]] = TRUE,"ENVIADAS","PENDENTE")</f>
        <v>ENVIADAS</v>
      </c>
      <c r="E112" s="58">
        <f>IFERROR(Table_ocorrencias[[#This Row],[data_plantao]],"")</f>
        <v>44170</v>
      </c>
      <c r="F112" s="57" t="str">
        <f>IFERROR(Table_ocorrencias[[#This Row],[CIODS3]],"")</f>
        <v>D696678</v>
      </c>
      <c r="G112" s="57" t="str">
        <f>IFERROR(Table_ocorrencias[[#This Row],[natureza4]],"")</f>
        <v>Homicídio</v>
      </c>
      <c r="H112" s="57" t="str">
        <f>IFERROR(Table_ocorrencias[[#This Row],[tipo_local]],"")</f>
        <v>Externo</v>
      </c>
      <c r="I112" s="57" t="str">
        <f>IFERROR(IF(Table_ocorrencias[[#This Row],[instrumento10]] = 0,"",Table_ocorrencias[[#This Row],[instrumento10]]),"")</f>
        <v/>
      </c>
      <c r="J112" s="79" t="str">
        <f>IFERROR(VLOOKUP(Table_ocorrencias[[#This Row],[matricula_perito]],Table_peritos[],2,FALSE),"")</f>
        <v>LUCAS ARAÚJO DE ALMEIDA</v>
      </c>
      <c r="K112" s="57" t="str">
        <f>IFERROR(VLOOKUP(Table_ocorrencias[[#This Row],[matricula_auxiliar]],Table_auxiliares[],2,FALSE),"")</f>
        <v>MARÍLIA ANDRADE DE FRANÇA</v>
      </c>
      <c r="L112" s="57" t="str">
        <f>IFERROR(VLOOKUP(Table_ocorrencias[[#This Row],[matricula_delegado]],Table_delegados[],2,FALSE),"")</f>
        <v>JOAO BAPTISTA DE BRITTO ALVES FILHO</v>
      </c>
      <c r="M112" s="57" t="str">
        <f>IFERROR(Table_ocorrencias[[#This Row],[viatura5]],"")</f>
        <v>UP004</v>
      </c>
      <c r="N112" s="57" t="str">
        <f>IFERROR(IF(Table_ocorrencias[[#This Row],[DPH2]] ="","",Table_ocorrencias[[#This Row],[DPH2]]&amp;"º DPH"),"")</f>
        <v>15º DPH</v>
      </c>
      <c r="O112" s="57" t="str">
        <f>UPPER(IFERROR(VLOOKUP(Table_ocorrencias[[#This Row],[municipio]],Table_municipios[],2,FALSE),""))</f>
        <v>IPOJUCA</v>
      </c>
      <c r="P112" s="79" t="str">
        <f>UPPER(IFERROR(Table_ocorrencias[[#This Row],[bairro8]],""))</f>
        <v>PONTAL MARACAÍPE</v>
      </c>
      <c r="Q112" s="57" t="str">
        <f>IFERROR(IF(Table_ocorrencias[[#This Row],[rua9]] ="","",Table_ocorrencias[[#This Row],[rua9]]),"")</f>
        <v>AREIA DA PRAIA</v>
      </c>
      <c r="R112" s="57" t="str">
        <f>IFERROR(IF(Table_ocorrencias[[#This Row],[latitude6]] ="","",Table_ocorrencias[[#This Row],[latitude6]]),"")</f>
        <v/>
      </c>
      <c r="S112" s="57" t="str">
        <f>IFERROR(IF(Table_ocorrencias[[#This Row],[longitude7]] ="","",Table_ocorrencias[[#This Row],[longitude7]]),"")</f>
        <v/>
      </c>
      <c r="T11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JUAREZ JOSÉ DA SILVA JUNIOR (NIC 114589)</v>
      </c>
      <c r="U11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12" s="79" t="str">
        <f>UPPER(IFERROR(Table_ocorrencias[[#This Row],[descricao]],""))</f>
        <v>PAF - MASCULINO - EXTERNO - (81) 98788-9598 PM</v>
      </c>
      <c r="W112" s="59">
        <f>IFERROR(IF(Table_ocorrencias[[#This Row],[data_ciencia]]="","",Table_ocorrencias[[#This Row],[data_ciencia]]),"")</f>
        <v>0.44930555555555557</v>
      </c>
      <c r="X112" s="59" t="str">
        <f>IFERROR(IF(Table_ocorrencias[[#This Row],[data_saida]]="","",Table_ocorrencias[[#This Row],[data_saida]]),"")</f>
        <v/>
      </c>
      <c r="Y112" s="59" t="str">
        <f>IFERROR(IF(Table_ocorrencias[[#This Row],[data_chegada]]="","",Table_ocorrencias[[#This Row],[data_chegada]]),"")</f>
        <v/>
      </c>
      <c r="Z112" s="59" t="str">
        <f>IFERROR(IF(Table_ocorrencias[[#This Row],[data_conclusao]]="","",Table_ocorrencias[[#This Row],[data_conclusao]]),"")</f>
        <v/>
      </c>
      <c r="AA112" s="60">
        <v>1939</v>
      </c>
      <c r="AB112" s="60">
        <v>1061</v>
      </c>
      <c r="AC112" s="60">
        <v>15</v>
      </c>
      <c r="AD112" s="60">
        <v>3870006</v>
      </c>
      <c r="AE112" s="60">
        <v>3874400</v>
      </c>
      <c r="AF112" s="60">
        <v>2139065</v>
      </c>
      <c r="AG112" s="60">
        <v>39291</v>
      </c>
      <c r="AH112" s="58">
        <v>44170</v>
      </c>
      <c r="AI112" s="60" t="s">
        <v>7013</v>
      </c>
      <c r="AJ112" s="60" t="s">
        <v>167</v>
      </c>
      <c r="AK112" s="60" t="s">
        <v>168</v>
      </c>
      <c r="AL112" s="60" t="s">
        <v>255</v>
      </c>
      <c r="AM112" s="61">
        <v>0.44930555555555557</v>
      </c>
      <c r="AN112" s="62"/>
      <c r="AO112" s="62"/>
      <c r="AP112" s="62"/>
      <c r="AQ112" s="60"/>
      <c r="AR112" s="60"/>
      <c r="AS112" s="60">
        <v>8</v>
      </c>
      <c r="AT112" s="60" t="s">
        <v>7014</v>
      </c>
      <c r="AU112" s="60" t="s">
        <v>7015</v>
      </c>
      <c r="AV112" s="60" t="s">
        <v>7016</v>
      </c>
      <c r="AW112" s="63"/>
      <c r="AX112" s="60" t="s">
        <v>7017</v>
      </c>
      <c r="AY112" s="60" t="s">
        <v>7018</v>
      </c>
      <c r="AZ112" s="60" t="b">
        <v>1</v>
      </c>
      <c r="BA112" s="60" t="s">
        <v>273</v>
      </c>
      <c r="BB112" s="60" t="b">
        <v>0</v>
      </c>
      <c r="BC112" s="60"/>
      <c r="BD112" s="60"/>
    </row>
    <row r="113" spans="1:56" ht="17.25" customHeight="1" x14ac:dyDescent="0.25">
      <c r="A113" s="53">
        <f t="shared" si="2"/>
        <v>1</v>
      </c>
      <c r="B113" s="57" t="str">
        <f>IFERROR(TEXT(Table_ocorrencias[[#This Row],[caso_n]],"0000")&amp;Table_ocorrencias[[#This Row],[ponto]]&amp;"/"&amp;YEAR(Table_ocorrencias[[#This Row],[DATA PLANTÃO]]),"")</f>
        <v>1063.9/2020</v>
      </c>
      <c r="C113" s="57" t="str">
        <f>IFERROR(IF(Table_ocorrencias[[#This Row],[GDL]] = "","", Table_ocorrencias[[#This Row],[GDL]]&amp;"/"&amp;YEAR(Table_ocorrencias[[#This Row],[data_plantao]])),"")</f>
        <v>39293/2020</v>
      </c>
      <c r="D113" s="57" t="str">
        <f>IF(Table_ocorrencias[[#This Row],[fotos_gdl]] = TRUE,"ENVIADAS","PENDENTE")</f>
        <v>ENVIADAS</v>
      </c>
      <c r="E113" s="58">
        <f>IFERROR(Table_ocorrencias[[#This Row],[data_plantao]],"")</f>
        <v>44170</v>
      </c>
      <c r="F113" s="57" t="str">
        <f>IFERROR(Table_ocorrencias[[#This Row],[CIODS3]],"")</f>
        <v>D696693</v>
      </c>
      <c r="G113" s="57" t="str">
        <f>IFERROR(Table_ocorrencias[[#This Row],[natureza4]],"")</f>
        <v>Homicídio</v>
      </c>
      <c r="H113" s="57" t="str">
        <f>IFERROR(Table_ocorrencias[[#This Row],[tipo_local]],"")</f>
        <v>Externo</v>
      </c>
      <c r="I113" s="57" t="str">
        <f>IFERROR(IF(Table_ocorrencias[[#This Row],[instrumento10]] = 0,"",Table_ocorrencias[[#This Row],[instrumento10]]),"")</f>
        <v/>
      </c>
      <c r="J113" s="79" t="str">
        <f>IFERROR(VLOOKUP(Table_ocorrencias[[#This Row],[matricula_perito]],Table_peritos[],2,FALSE),"")</f>
        <v>LUCAS ARAÚJO DE ALMEIDA</v>
      </c>
      <c r="K113" s="57" t="str">
        <f>IFERROR(VLOOKUP(Table_ocorrencias[[#This Row],[matricula_auxiliar]],Table_auxiliares[],2,FALSE),"")</f>
        <v>MARÍLIA ANDRADE DE FRANÇA</v>
      </c>
      <c r="L113" s="57" t="str">
        <f>IFERROR(VLOOKUP(Table_ocorrencias[[#This Row],[matricula_delegado]],Table_delegados[],2,FALSE),"")</f>
        <v>JOAO BAPTISTA DE BRITTO ALVES FILHO</v>
      </c>
      <c r="M113" s="57" t="str">
        <f>IFERROR(Table_ocorrencias[[#This Row],[viatura5]],"")</f>
        <v>UP004</v>
      </c>
      <c r="N113" s="57" t="str">
        <f>IFERROR(IF(Table_ocorrencias[[#This Row],[DPH2]] ="","",Table_ocorrencias[[#This Row],[DPH2]]&amp;"º DPH"),"")</f>
        <v>14º DPH</v>
      </c>
      <c r="O113" s="57" t="str">
        <f>UPPER(IFERROR(VLOOKUP(Table_ocorrencias[[#This Row],[municipio]],Table_municipios[],2,FALSE),""))</f>
        <v>CABO DE SANTO AGOSTINHO</v>
      </c>
      <c r="P113" s="79" t="str">
        <f>UPPER(IFERROR(Table_ocorrencias[[#This Row],[bairro8]],""))</f>
        <v>CLAUDETE</v>
      </c>
      <c r="Q113" s="57" t="str">
        <f>IFERROR(IF(Table_ocorrencias[[#This Row],[rua9]] ="","",Table_ocorrencias[[#This Row],[rua9]]),"")</f>
        <v>QUADRA 15, N 138</v>
      </c>
      <c r="R113" s="57" t="str">
        <f>IFERROR(IF(Table_ocorrencias[[#This Row],[latitude6]] ="","",Table_ocorrencias[[#This Row],[latitude6]]),"")</f>
        <v/>
      </c>
      <c r="S113" s="57" t="str">
        <f>IFERROR(IF(Table_ocorrencias[[#This Row],[longitude7]] ="","",Table_ocorrencias[[#This Row],[longitude7]]),"")</f>
        <v/>
      </c>
      <c r="T11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IGOR GABRIEL CAVALCANTI DA SILVA (NIC 114552)</v>
      </c>
      <c r="U11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13" s="79" t="str">
        <f>UPPER(IFERROR(Table_ocorrencias[[#This Row],[descricao]],""))</f>
        <v/>
      </c>
      <c r="W113" s="59">
        <f>IFERROR(IF(Table_ocorrencias[[#This Row],[data_ciencia]]="","",Table_ocorrencias[[#This Row],[data_ciencia]]),"")</f>
        <v>0.57638888888888884</v>
      </c>
      <c r="X113" s="59" t="str">
        <f>IFERROR(IF(Table_ocorrencias[[#This Row],[data_saida]]="","",Table_ocorrencias[[#This Row],[data_saida]]),"")</f>
        <v/>
      </c>
      <c r="Y113" s="59" t="str">
        <f>IFERROR(IF(Table_ocorrencias[[#This Row],[data_chegada]]="","",Table_ocorrencias[[#This Row],[data_chegada]]),"")</f>
        <v/>
      </c>
      <c r="Z113" s="59" t="str">
        <f>IFERROR(IF(Table_ocorrencias[[#This Row],[data_conclusao]]="","",Table_ocorrencias[[#This Row],[data_conclusao]]),"")</f>
        <v/>
      </c>
      <c r="AA113" s="60">
        <v>1941</v>
      </c>
      <c r="AB113" s="60">
        <v>1063</v>
      </c>
      <c r="AC113" s="60">
        <v>14</v>
      </c>
      <c r="AD113" s="60">
        <v>3870006</v>
      </c>
      <c r="AE113" s="60">
        <v>3874400</v>
      </c>
      <c r="AF113" s="60">
        <v>2139065</v>
      </c>
      <c r="AG113" s="60">
        <v>39293</v>
      </c>
      <c r="AH113" s="58">
        <v>44170</v>
      </c>
      <c r="AI113" s="60" t="s">
        <v>7024</v>
      </c>
      <c r="AJ113" s="60" t="s">
        <v>167</v>
      </c>
      <c r="AK113" s="60" t="s">
        <v>168</v>
      </c>
      <c r="AL113" s="60" t="s">
        <v>255</v>
      </c>
      <c r="AM113" s="61">
        <v>0.57638888888888884</v>
      </c>
      <c r="AN113" s="62"/>
      <c r="AO113" s="62"/>
      <c r="AP113" s="62"/>
      <c r="AQ113" s="60"/>
      <c r="AR113" s="60"/>
      <c r="AS113" s="60">
        <v>3</v>
      </c>
      <c r="AT113" s="60" t="s">
        <v>7025</v>
      </c>
      <c r="AU113" s="60" t="s">
        <v>7032</v>
      </c>
      <c r="AV113" s="60" t="s">
        <v>283</v>
      </c>
      <c r="AW113" s="63"/>
      <c r="AX113" s="60" t="s">
        <v>7026</v>
      </c>
      <c r="AY113" s="60" t="s">
        <v>283</v>
      </c>
      <c r="AZ113" s="60" t="b">
        <v>1</v>
      </c>
      <c r="BA113" s="60" t="s">
        <v>273</v>
      </c>
      <c r="BB113" s="60" t="b">
        <v>0</v>
      </c>
      <c r="BC113" s="60"/>
      <c r="BD113" s="60"/>
    </row>
    <row r="114" spans="1:56" ht="17.25" customHeight="1" x14ac:dyDescent="0.25">
      <c r="A114" s="55">
        <f t="shared" si="2"/>
        <v>0</v>
      </c>
      <c r="B114" s="64" t="str">
        <f>IFERROR(TEXT(Table_ocorrencias[[#This Row],[caso_n]],"0000")&amp;Table_ocorrencias[[#This Row],[ponto]]&amp;"/"&amp;YEAR(Table_ocorrencias[[#This Row],[DATA PLANTÃO]]),"")</f>
        <v>1118.9/2020</v>
      </c>
      <c r="C114" s="64" t="str">
        <f>IFERROR(IF(Table_ocorrencias[[#This Row],[GDL]] = "","", Table_ocorrencias[[#This Row],[GDL]]&amp;"/"&amp;YEAR(Table_ocorrencias[[#This Row],[data_plantao]])),"")</f>
        <v>42311/2020</v>
      </c>
      <c r="D114" s="64" t="str">
        <f>IF(Table_ocorrencias[[#This Row],[fotos_gdl]] = TRUE,"ENVIADAS","PENDENTE")</f>
        <v>PENDENTE</v>
      </c>
      <c r="E114" s="65">
        <f>IFERROR(Table_ocorrencias[[#This Row],[data_plantao]],"")</f>
        <v>44190</v>
      </c>
      <c r="F114" s="64" t="str">
        <f>IFERROR(Table_ocorrencias[[#This Row],[CIODS3]],"")</f>
        <v>D698949</v>
      </c>
      <c r="G114" s="64" t="str">
        <f>IFERROR(Table_ocorrencias[[#This Row],[natureza4]],"")</f>
        <v>Homicídio</v>
      </c>
      <c r="H114" s="64" t="str">
        <f>IFERROR(Table_ocorrencias[[#This Row],[tipo_local]],"")</f>
        <v>Externo</v>
      </c>
      <c r="I114" s="64" t="str">
        <f>IFERROR(IF(Table_ocorrencias[[#This Row],[instrumento10]] = 0,"",Table_ocorrencias[[#This Row],[instrumento10]]),"")</f>
        <v>PÉRFURO-CORTANTE</v>
      </c>
      <c r="J114" s="64" t="str">
        <f>IFERROR(VLOOKUP(Table_ocorrencias[[#This Row],[matricula_perito]],Table_peritos[],2,FALSE),"")</f>
        <v>LUCAS ARAÚJO DE ALMEIDA</v>
      </c>
      <c r="K114" s="64" t="str">
        <f>IFERROR(VLOOKUP(Table_ocorrencias[[#This Row],[matricula_auxiliar]],Table_auxiliares[],2,FALSE),"")</f>
        <v>ALMIR CARLOS DE SOUZA</v>
      </c>
      <c r="L114" s="64" t="str">
        <f>IFERROR(VLOOKUP(Table_ocorrencias[[#This Row],[matricula_delegado]],Table_delegados[],2,FALSE),"")</f>
        <v>MARIA DO SOCORRO V S DA SILVA TORREÃO</v>
      </c>
      <c r="M114" s="64" t="str">
        <f>IFERROR(Table_ocorrencias[[#This Row],[viatura5]],"")</f>
        <v>UP006</v>
      </c>
      <c r="N114" s="64" t="str">
        <f>IFERROR(IF(Table_ocorrencias[[#This Row],[DPH2]] ="","",Table_ocorrencias[[#This Row],[DPH2]]&amp;"º DPH"),"")</f>
        <v>12º DPH</v>
      </c>
      <c r="O114" s="64" t="str">
        <f>UPPER(IFERROR(VLOOKUP(Table_ocorrencias[[#This Row],[municipio]],Table_municipios[],2,FALSE),""))</f>
        <v>JABOATÃO DOS GUARARAPES</v>
      </c>
      <c r="P114" s="64" t="str">
        <f>UPPER(IFERROR(Table_ocorrencias[[#This Row],[bairro8]],""))</f>
        <v>BARRA DE JANGADA</v>
      </c>
      <c r="Q114" s="64" t="str">
        <f>IFERROR(IF(Table_ocorrencias[[#This Row],[rua9]] ="","",Table_ocorrencias[[#This Row],[rua9]]),"")</f>
        <v>RUA ENGENHEIRO FERNANDO LOBO, 245</v>
      </c>
      <c r="R114" s="64" t="str">
        <f>IFERROR(IF(Table_ocorrencias[[#This Row],[latitude6]] ="","",Table_ocorrencias[[#This Row],[latitude6]]),"")</f>
        <v/>
      </c>
      <c r="S114" s="64" t="str">
        <f>IFERROR(IF(Table_ocorrencias[[#This Row],[longitude7]] ="","",Table_ocorrencias[[#This Row],[longitude7]]),"")</f>
        <v/>
      </c>
      <c r="T114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115001)</v>
      </c>
      <c r="U11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4" s="64" t="str">
        <f>UPPER(IFERROR(Table_ocorrencias[[#This Row],[descricao]],""))</f>
        <v>MASC. ARMA BRANA - SD MESSIAS 995706639</v>
      </c>
      <c r="W114" s="66">
        <f>IFERROR(IF(Table_ocorrencias[[#This Row],[data_ciencia]]="","",Table_ocorrencias[[#This Row],[data_ciencia]]),"")</f>
        <v>0.25347222222222221</v>
      </c>
      <c r="X114" s="66" t="str">
        <f>IFERROR(IF(Table_ocorrencias[[#This Row],[data_saida]]="","",Table_ocorrencias[[#This Row],[data_saida]]),"")</f>
        <v/>
      </c>
      <c r="Y114" s="66" t="str">
        <f>IFERROR(IF(Table_ocorrencias[[#This Row],[data_chegada]]="","",Table_ocorrencias[[#This Row],[data_chegada]]),"")</f>
        <v/>
      </c>
      <c r="Z114" s="66" t="str">
        <f>IFERROR(IF(Table_ocorrencias[[#This Row],[data_conclusao]]="","",Table_ocorrencias[[#This Row],[data_conclusao]]),"")</f>
        <v/>
      </c>
      <c r="AA114" s="67">
        <v>2009</v>
      </c>
      <c r="AB114" s="67">
        <v>1118</v>
      </c>
      <c r="AC114" s="67">
        <v>12</v>
      </c>
      <c r="AD114" s="67">
        <v>3870006</v>
      </c>
      <c r="AE114" s="67">
        <v>1586920</v>
      </c>
      <c r="AF114" s="67">
        <v>2139022</v>
      </c>
      <c r="AG114" s="67">
        <v>42311</v>
      </c>
      <c r="AH114" s="65">
        <v>44190</v>
      </c>
      <c r="AI114" s="67" t="s">
        <v>7639</v>
      </c>
      <c r="AJ114" s="67" t="s">
        <v>167</v>
      </c>
      <c r="AK114" s="67" t="s">
        <v>168</v>
      </c>
      <c r="AL114" s="67" t="s">
        <v>1258</v>
      </c>
      <c r="AM114" s="68">
        <v>0.25347222222222221</v>
      </c>
      <c r="AN114" s="69"/>
      <c r="AO114" s="69"/>
      <c r="AP114" s="69"/>
      <c r="AQ114" s="67"/>
      <c r="AR114" s="67"/>
      <c r="AS114" s="67">
        <v>10</v>
      </c>
      <c r="AT114" s="67" t="s">
        <v>1263</v>
      </c>
      <c r="AU114" s="67" t="s">
        <v>7666</v>
      </c>
      <c r="AV114" s="67" t="s">
        <v>283</v>
      </c>
      <c r="AW114" s="70" t="s">
        <v>744</v>
      </c>
      <c r="AX114" s="67" t="s">
        <v>7667</v>
      </c>
      <c r="AY114" s="67" t="s">
        <v>7668</v>
      </c>
      <c r="AZ114" s="67" t="b">
        <v>0</v>
      </c>
      <c r="BA114" s="67" t="s">
        <v>273</v>
      </c>
      <c r="BB114" s="67" t="b">
        <v>0</v>
      </c>
      <c r="BC114" s="67"/>
      <c r="BD114" s="67"/>
    </row>
    <row r="115" spans="1:56" ht="17.25" customHeight="1" x14ac:dyDescent="0.25">
      <c r="A115" s="54">
        <f t="shared" si="2"/>
        <v>0</v>
      </c>
      <c r="B115" s="57" t="str">
        <f>IFERROR(TEXT(Table_ocorrencias[[#This Row],[caso_n]],"0000")&amp;Table_ocorrencias[[#This Row],[ponto]]&amp;"/"&amp;YEAR(Table_ocorrencias[[#This Row],[DATA PLANTÃO]]),"")</f>
        <v>1121.9/2020</v>
      </c>
      <c r="C115" s="57" t="str">
        <f>IFERROR(IF(Table_ocorrencias[[#This Row],[GDL]] = "","", Table_ocorrencias[[#This Row],[GDL]]&amp;"/"&amp;YEAR(Table_ocorrencias[[#This Row],[data_plantao]])),"")</f>
        <v>42329/2020</v>
      </c>
      <c r="D115" s="57" t="str">
        <f>IF(Table_ocorrencias[[#This Row],[fotos_gdl]] = TRUE,"ENVIADAS","PENDENTE")</f>
        <v>ENVIADAS</v>
      </c>
      <c r="E115" s="58">
        <f>IFERROR(Table_ocorrencias[[#This Row],[data_plantao]],"")</f>
        <v>44190</v>
      </c>
      <c r="F115" s="57" t="str">
        <f>IFERROR(Table_ocorrencias[[#This Row],[CIODS3]],"")</f>
        <v>D698985</v>
      </c>
      <c r="G115" s="57" t="str">
        <f>IFERROR(Table_ocorrencias[[#This Row],[natureza4]],"")</f>
        <v>Homicídio</v>
      </c>
      <c r="H115" s="57" t="str">
        <f>IFERROR(Table_ocorrencias[[#This Row],[tipo_local]],"")</f>
        <v>Externo</v>
      </c>
      <c r="I115" s="57" t="str">
        <f>IFERROR(IF(Table_ocorrencias[[#This Row],[instrumento10]] = 0,"",Table_ocorrencias[[#This Row],[instrumento10]]),"")</f>
        <v>PÉRFURO-CORTANTE</v>
      </c>
      <c r="J115" s="79" t="str">
        <f>IFERROR(VLOOKUP(Table_ocorrencias[[#This Row],[matricula_perito]],Table_peritos[],2,FALSE),"")</f>
        <v>MOISEIS GAUTHIER</v>
      </c>
      <c r="K115" s="57" t="str">
        <f>IFERROR(VLOOKUP(Table_ocorrencias[[#This Row],[matricula_auxiliar]],Table_auxiliares[],2,FALSE),"")</f>
        <v>ALMIR CARLOS DE SOUZA</v>
      </c>
      <c r="L115" s="57" t="str">
        <f>IFERROR(VLOOKUP(Table_ocorrencias[[#This Row],[matricula_delegado]],Table_delegados[],2,FALSE),"")</f>
        <v>SERGIO RICARDO FERREIRA DE VASCONCELOS</v>
      </c>
      <c r="M115" s="57" t="str">
        <f>IFERROR(Table_ocorrencias[[#This Row],[viatura5]],"")</f>
        <v>UP006</v>
      </c>
      <c r="N115" s="57" t="str">
        <f>IFERROR(IF(Table_ocorrencias[[#This Row],[DPH2]] ="","",Table_ocorrencias[[#This Row],[DPH2]]&amp;"º DPH"),"")</f>
        <v>1º DPH</v>
      </c>
      <c r="O115" s="57" t="str">
        <f>UPPER(IFERROR(VLOOKUP(Table_ocorrencias[[#This Row],[municipio]],Table_municipios[],2,FALSE),""))</f>
        <v>RECIFE</v>
      </c>
      <c r="P115" s="79" t="str">
        <f>UPPER(IFERROR(Table_ocorrencias[[#This Row],[bairro8]],""))</f>
        <v>ILHA JOANA BEZERRA</v>
      </c>
      <c r="Q115" s="57" t="str">
        <f>IFERROR(IF(Table_ocorrencias[[#This Row],[rua9]] ="","",Table_ocorrencias[[#This Row],[rua9]]),"")</f>
        <v>AV CENTRAL</v>
      </c>
      <c r="R115" s="57" t="str">
        <f>IFERROR(IF(Table_ocorrencias[[#This Row],[latitude6]] ="","",Table_ocorrencias[[#This Row],[latitude6]]),"")</f>
        <v/>
      </c>
      <c r="S115" s="57" t="str">
        <f>IFERROR(IF(Table_ocorrencias[[#This Row],[longitude7]] ="","",Table_ocorrencias[[#This Row],[longitude7]]),"")</f>
        <v/>
      </c>
      <c r="T11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115010)</v>
      </c>
      <c r="U11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5" s="79" t="str">
        <f>UPPER(IFERROR(Table_ocorrencias[[#This Row],[descricao]],""))</f>
        <v>CABO PEREIRA 997200986_x000D_
ARMA BRANCA MASC</v>
      </c>
      <c r="W115" s="59">
        <f>IFERROR(IF(Table_ocorrencias[[#This Row],[data_ciencia]]="","",Table_ocorrencias[[#This Row],[data_ciencia]]),"")</f>
        <v>0.53472222222222221</v>
      </c>
      <c r="X115" s="59" t="str">
        <f>IFERROR(IF(Table_ocorrencias[[#This Row],[data_saida]]="","",Table_ocorrencias[[#This Row],[data_saida]]),"")</f>
        <v/>
      </c>
      <c r="Y115" s="59" t="str">
        <f>IFERROR(IF(Table_ocorrencias[[#This Row],[data_chegada]]="","",Table_ocorrencias[[#This Row],[data_chegada]]),"")</f>
        <v/>
      </c>
      <c r="Z115" s="59">
        <f>IFERROR(IF(Table_ocorrencias[[#This Row],[data_conclusao]]="","",Table_ocorrencias[[#This Row],[data_conclusao]]),"")</f>
        <v>0.59027777777777779</v>
      </c>
      <c r="AA115" s="60">
        <v>2012</v>
      </c>
      <c r="AB115" s="60">
        <v>1121</v>
      </c>
      <c r="AC115" s="60">
        <v>1</v>
      </c>
      <c r="AD115" s="60">
        <v>3871282</v>
      </c>
      <c r="AE115" s="60">
        <v>1586920</v>
      </c>
      <c r="AF115" s="60">
        <v>2139219</v>
      </c>
      <c r="AG115" s="60">
        <v>42329</v>
      </c>
      <c r="AH115" s="58">
        <v>44190</v>
      </c>
      <c r="AI115" s="60" t="s">
        <v>7681</v>
      </c>
      <c r="AJ115" s="60" t="s">
        <v>167</v>
      </c>
      <c r="AK115" s="60" t="s">
        <v>168</v>
      </c>
      <c r="AL115" s="60" t="s">
        <v>1258</v>
      </c>
      <c r="AM115" s="61">
        <v>0.53472222222222221</v>
      </c>
      <c r="AN115" s="62"/>
      <c r="AO115" s="62"/>
      <c r="AP115" s="62">
        <v>0.59027777777777779</v>
      </c>
      <c r="AQ115" s="60"/>
      <c r="AR115" s="60"/>
      <c r="AS115" s="60">
        <v>14</v>
      </c>
      <c r="AT115" s="60" t="s">
        <v>7682</v>
      </c>
      <c r="AU115" s="60" t="s">
        <v>7683</v>
      </c>
      <c r="AV115" s="60" t="s">
        <v>283</v>
      </c>
      <c r="AW115" s="63" t="s">
        <v>744</v>
      </c>
      <c r="AX115" s="60" t="s">
        <v>7684</v>
      </c>
      <c r="AY115" s="60" t="s">
        <v>7685</v>
      </c>
      <c r="AZ115" s="60" t="b">
        <v>1</v>
      </c>
      <c r="BA115" s="60" t="s">
        <v>273</v>
      </c>
      <c r="BB115" s="60" t="b">
        <v>0</v>
      </c>
      <c r="BC115" s="60"/>
      <c r="BD115" s="60"/>
    </row>
    <row r="116" spans="1:56" ht="17.25" customHeight="1" x14ac:dyDescent="0.25">
      <c r="A116" s="55">
        <f t="shared" si="2"/>
        <v>2</v>
      </c>
      <c r="B116" s="64" t="str">
        <f>IFERROR(TEXT(Table_ocorrencias[[#This Row],[caso_n]],"0000")&amp;Table_ocorrencias[[#This Row],[ponto]]&amp;"/"&amp;YEAR(Table_ocorrencias[[#This Row],[DATA PLANTÃO]]),"")</f>
        <v>0015.9/2021</v>
      </c>
      <c r="C116" s="64" t="str">
        <f>IFERROR(IF(Table_ocorrencias[[#This Row],[GDL]] = "","", Table_ocorrencias[[#This Row],[GDL]]&amp;"/"&amp;YEAR(Table_ocorrencias[[#This Row],[data_plantao]])),"")</f>
        <v>425/2021</v>
      </c>
      <c r="D116" s="64" t="str">
        <f>IF(Table_ocorrencias[[#This Row],[fotos_gdl]] = TRUE,"ENVIADAS","PENDENTE")</f>
        <v>PENDENTE</v>
      </c>
      <c r="E116" s="65">
        <f>IFERROR(Table_ocorrencias[[#This Row],[data_plantao]],"")</f>
        <v>44201</v>
      </c>
      <c r="F116" s="64" t="str">
        <f>IFERROR(Table_ocorrencias[[#This Row],[CIODS3]],"")</f>
        <v>D700251</v>
      </c>
      <c r="G116" s="64" t="str">
        <f>IFERROR(Table_ocorrencias[[#This Row],[natureza4]],"")</f>
        <v>Homicídio</v>
      </c>
      <c r="H116" s="64" t="str">
        <f>IFERROR(Table_ocorrencias[[#This Row],[tipo_local]],"")</f>
        <v>Externo</v>
      </c>
      <c r="I116" s="64" t="str">
        <f>IFERROR(IF(Table_ocorrencias[[#This Row],[instrumento10]] = 0,"",Table_ocorrencias[[#This Row],[instrumento10]]),"")</f>
        <v/>
      </c>
      <c r="J116" s="80" t="str">
        <f>IFERROR(VLOOKUP(Table_ocorrencias[[#This Row],[matricula_perito]],Table_peritos[],2,FALSE),"")</f>
        <v>VICTOR CEZAR LUCENA TAVARES DE SÁ LEITÃO</v>
      </c>
      <c r="K116" s="64" t="str">
        <f>IFERROR(VLOOKUP(Table_ocorrencias[[#This Row],[matricula_auxiliar]],Table_auxiliares[],2,FALSE),"")</f>
        <v>DANIELE YACYSZYN ALVES ROMÃO</v>
      </c>
      <c r="L116" s="64" t="str">
        <f>IFERROR(VLOOKUP(Table_ocorrencias[[#This Row],[matricula_delegado]],Table_delegados[],2,FALSE),"")</f>
        <v>PAULO GUSTAVO COELHO DIAS</v>
      </c>
      <c r="M116" s="64" t="str">
        <f>IFERROR(Table_ocorrencias[[#This Row],[viatura5]],"")</f>
        <v>UP006</v>
      </c>
      <c r="N116" s="64" t="str">
        <f>IFERROR(IF(Table_ocorrencias[[#This Row],[DPH2]] ="","",Table_ocorrencias[[#This Row],[DPH2]]&amp;"º DPH"),"")</f>
        <v/>
      </c>
      <c r="O116" s="64" t="str">
        <f>UPPER(IFERROR(VLOOKUP(Table_ocorrencias[[#This Row],[municipio]],Table_municipios[],2,FALSE),""))</f>
        <v>PAULISTA</v>
      </c>
      <c r="P116" s="80" t="str">
        <f>UPPER(IFERROR(Table_ocorrencias[[#This Row],[bairro8]],""))</f>
        <v>JANGA</v>
      </c>
      <c r="Q116" s="64" t="str">
        <f>IFERROR(IF(Table_ocorrencias[[#This Row],[rua9]] ="","",Table_ocorrencias[[#This Row],[rua9]]),"")</f>
        <v>RUA MONTEIROPOLIS, 850</v>
      </c>
      <c r="R116" s="64" t="str">
        <f>IFERROR(IF(Table_ocorrencias[[#This Row],[latitude6]] ="","",Table_ocorrencias[[#This Row],[latitude6]]),"")</f>
        <v/>
      </c>
      <c r="S116" s="64" t="str">
        <f>IFERROR(IF(Table_ocorrencias[[#This Row],[longitude7]] ="","",Table_ocorrencias[[#This Row],[longitude7]]),"")</f>
        <v/>
      </c>
      <c r="T11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CAVALCANTI DE AGUIAR (NIC 115571)</v>
      </c>
      <c r="U11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16" s="80" t="str">
        <f>UPPER(IFERROR(Table_ocorrencias[[#This Row],[descricao]],""))</f>
        <v>PM 998018137</v>
      </c>
      <c r="W116" s="66">
        <f>IFERROR(IF(Table_ocorrencias[[#This Row],[data_ciencia]]="","",Table_ocorrencias[[#This Row],[data_ciencia]]),"")</f>
        <v>0.93055555555555558</v>
      </c>
      <c r="X116" s="66">
        <f>IFERROR(IF(Table_ocorrencias[[#This Row],[data_saida]]="","",Table_ocorrencias[[#This Row],[data_saida]]),"")</f>
        <v>0.95833333333333337</v>
      </c>
      <c r="Y116" s="66">
        <f>IFERROR(IF(Table_ocorrencias[[#This Row],[data_chegada]]="","",Table_ocorrencias[[#This Row],[data_chegada]]),"")</f>
        <v>0</v>
      </c>
      <c r="Z116" s="66">
        <f>IFERROR(IF(Table_ocorrencias[[#This Row],[data_conclusao]]="","",Table_ocorrencias[[#This Row],[data_conclusao]]),"")</f>
        <v>1.3888888888888888E-2</v>
      </c>
      <c r="AA116" s="67">
        <v>2049</v>
      </c>
      <c r="AB116" s="67">
        <v>15</v>
      </c>
      <c r="AC116" s="67"/>
      <c r="AD116" s="67">
        <v>3866947</v>
      </c>
      <c r="AE116" s="67">
        <v>3876071</v>
      </c>
      <c r="AF116" s="67">
        <v>2725371</v>
      </c>
      <c r="AG116" s="67">
        <v>425</v>
      </c>
      <c r="AH116" s="65">
        <v>44201</v>
      </c>
      <c r="AI116" s="67" t="s">
        <v>8053</v>
      </c>
      <c r="AJ116" s="67" t="s">
        <v>167</v>
      </c>
      <c r="AK116" s="67" t="s">
        <v>168</v>
      </c>
      <c r="AL116" s="67" t="s">
        <v>1258</v>
      </c>
      <c r="AM116" s="68">
        <v>0.93055555555555558</v>
      </c>
      <c r="AN116" s="69">
        <v>0.95833333333333337</v>
      </c>
      <c r="AO116" s="69">
        <v>0</v>
      </c>
      <c r="AP116" s="69">
        <v>1.3888888888888888E-2</v>
      </c>
      <c r="AQ116" s="67"/>
      <c r="AR116" s="67"/>
      <c r="AS116" s="67">
        <v>13</v>
      </c>
      <c r="AT116" s="67" t="s">
        <v>2036</v>
      </c>
      <c r="AU116" s="67" t="s">
        <v>8054</v>
      </c>
      <c r="AV116" s="67" t="s">
        <v>8055</v>
      </c>
      <c r="AW116" s="70"/>
      <c r="AX116" s="67" t="s">
        <v>8056</v>
      </c>
      <c r="AY116" s="67" t="s">
        <v>8057</v>
      </c>
      <c r="AZ116" s="67" t="b">
        <v>0</v>
      </c>
      <c r="BA116" s="67" t="s">
        <v>273</v>
      </c>
      <c r="BB116" s="67" t="b">
        <v>0</v>
      </c>
      <c r="BC116" s="67"/>
      <c r="BD116" s="67"/>
    </row>
    <row r="117" spans="1:56" ht="17.25" customHeight="1" x14ac:dyDescent="0.25">
      <c r="A117" s="54">
        <f t="shared" si="2"/>
        <v>1</v>
      </c>
      <c r="B117" s="57" t="str">
        <f>IFERROR(TEXT(Table_ocorrencias[[#This Row],[caso_n]],"0000")&amp;Table_ocorrencias[[#This Row],[ponto]]&amp;"/"&amp;YEAR(Table_ocorrencias[[#This Row],[DATA PLANTÃO]]),"")</f>
        <v>0024.9/2021</v>
      </c>
      <c r="C117" s="57" t="str">
        <f>IFERROR(IF(Table_ocorrencias[[#This Row],[GDL]] = "","", Table_ocorrencias[[#This Row],[GDL]]&amp;"/"&amp;YEAR(Table_ocorrencias[[#This Row],[data_plantao]])),"")</f>
        <v>747/2021</v>
      </c>
      <c r="D117" s="57" t="str">
        <f>IF(Table_ocorrencias[[#This Row],[fotos_gdl]] = TRUE,"ENVIADAS","PENDENTE")</f>
        <v>PENDENTE</v>
      </c>
      <c r="E117" s="58">
        <f>IFERROR(Table_ocorrencias[[#This Row],[data_plantao]],"")</f>
        <v>44203</v>
      </c>
      <c r="F117" s="57" t="str">
        <f>IFERROR(Table_ocorrencias[[#This Row],[CIODS3]],"")</f>
        <v>D700442</v>
      </c>
      <c r="G117" s="57" t="str">
        <f>IFERROR(Table_ocorrencias[[#This Row],[natureza4]],"")</f>
        <v>Homicídio</v>
      </c>
      <c r="H117" s="57" t="str">
        <f>IFERROR(Table_ocorrencias[[#This Row],[tipo_local]],"")</f>
        <v>Externo</v>
      </c>
      <c r="I117" s="57" t="str">
        <f>IFERROR(IF(Table_ocorrencias[[#This Row],[instrumento10]] = 0,"",Table_ocorrencias[[#This Row],[instrumento10]]),"")</f>
        <v/>
      </c>
      <c r="J117" s="79" t="str">
        <f>IFERROR(VLOOKUP(Table_ocorrencias[[#This Row],[matricula_perito]],Table_peritos[],2,FALSE),"")</f>
        <v>FERNANDO HENRIQUE LEAL BENEVIDES</v>
      </c>
      <c r="K117" s="57" t="str">
        <f>IFERROR(VLOOKUP(Table_ocorrencias[[#This Row],[matricula_auxiliar]],Table_auxiliares[],2,FALSE),"")</f>
        <v>THIAGO ANDRÉ</v>
      </c>
      <c r="L117" s="57" t="str">
        <f>IFERROR(VLOOKUP(Table_ocorrencias[[#This Row],[matricula_delegado]],Table_delegados[],2,FALSE),"")</f>
        <v>JOAO BAPTISTA DE BRITTO ALVES FILHO</v>
      </c>
      <c r="M117" s="57" t="str">
        <f>IFERROR(Table_ocorrencias[[#This Row],[viatura5]],"")</f>
        <v>UP004</v>
      </c>
      <c r="N117" s="57" t="str">
        <f>IFERROR(IF(Table_ocorrencias[[#This Row],[DPH2]] ="","",Table_ocorrencias[[#This Row],[DPH2]]&amp;"º DPH"),"")</f>
        <v>9º DPH</v>
      </c>
      <c r="O117" s="57" t="str">
        <f>UPPER(IFERROR(VLOOKUP(Table_ocorrencias[[#This Row],[municipio]],Table_municipios[],2,FALSE),""))</f>
        <v>OLINDA</v>
      </c>
      <c r="P117" s="79" t="str">
        <f>UPPER(IFERROR(Table_ocorrencias[[#This Row],[bairro8]],""))</f>
        <v>OURO PRETO</v>
      </c>
      <c r="Q117" s="57" t="str">
        <f>IFERROR(IF(Table_ocorrencias[[#This Row],[rua9]] ="","",Table_ocorrencias[[#This Row],[rua9]]),"")</f>
        <v>AVENIDA SENADOR NILO COELHO</v>
      </c>
      <c r="R117" s="57" t="str">
        <f>IFERROR(IF(Table_ocorrencias[[#This Row],[latitude6]] ="","",Table_ocorrencias[[#This Row],[latitude6]]),"")</f>
        <v/>
      </c>
      <c r="S117" s="57" t="str">
        <f>IFERROR(IF(Table_ocorrencias[[#This Row],[longitude7]] ="","",Table_ocorrencias[[#This Row],[longitude7]]),"")</f>
        <v/>
      </c>
      <c r="T11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1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7" s="79" t="str">
        <f>UPPER(IFERROR(Table_ocorrencias[[#This Row],[descricao]],""))</f>
        <v>CB NUNES 984376247</v>
      </c>
      <c r="W117" s="59">
        <f>IFERROR(IF(Table_ocorrencias[[#This Row],[data_ciencia]]="","",Table_ocorrencias[[#This Row],[data_ciencia]]),"")</f>
        <v>0.77847222222222223</v>
      </c>
      <c r="X117" s="59" t="str">
        <f>IFERROR(IF(Table_ocorrencias[[#This Row],[data_saida]]="","",Table_ocorrencias[[#This Row],[data_saida]]),"")</f>
        <v/>
      </c>
      <c r="Y117" s="59" t="str">
        <f>IFERROR(IF(Table_ocorrencias[[#This Row],[data_chegada]]="","",Table_ocorrencias[[#This Row],[data_chegada]]),"")</f>
        <v/>
      </c>
      <c r="Z117" s="59" t="str">
        <f>IFERROR(IF(Table_ocorrencias[[#This Row],[data_conclusao]]="","",Table_ocorrencias[[#This Row],[data_conclusao]]),"")</f>
        <v/>
      </c>
      <c r="AA117" s="60">
        <v>2058</v>
      </c>
      <c r="AB117" s="60">
        <v>24</v>
      </c>
      <c r="AC117" s="60">
        <v>9</v>
      </c>
      <c r="AD117" s="60">
        <v>2962063</v>
      </c>
      <c r="AE117" s="60">
        <v>3870464</v>
      </c>
      <c r="AF117" s="60">
        <v>2139065</v>
      </c>
      <c r="AG117" s="60">
        <v>747</v>
      </c>
      <c r="AH117" s="58">
        <v>44203</v>
      </c>
      <c r="AI117" s="60" t="s">
        <v>12273</v>
      </c>
      <c r="AJ117" s="60" t="s">
        <v>167</v>
      </c>
      <c r="AK117" s="60" t="s">
        <v>168</v>
      </c>
      <c r="AL117" s="60" t="s">
        <v>255</v>
      </c>
      <c r="AM117" s="61">
        <v>0.77847222222222223</v>
      </c>
      <c r="AN117" s="62"/>
      <c r="AO117" s="62"/>
      <c r="AP117" s="62"/>
      <c r="AQ117" s="60"/>
      <c r="AR117" s="60"/>
      <c r="AS117" s="60">
        <v>12</v>
      </c>
      <c r="AT117" s="60" t="s">
        <v>1766</v>
      </c>
      <c r="AU117" s="60" t="s">
        <v>12274</v>
      </c>
      <c r="AV117" s="60" t="s">
        <v>12275</v>
      </c>
      <c r="AW117" s="63"/>
      <c r="AX117" s="60" t="s">
        <v>12276</v>
      </c>
      <c r="AY117" s="60" t="s">
        <v>12277</v>
      </c>
      <c r="AZ117" s="60" t="b">
        <v>0</v>
      </c>
      <c r="BA117" s="60" t="s">
        <v>273</v>
      </c>
      <c r="BB117" s="60" t="b">
        <v>0</v>
      </c>
      <c r="BC117" s="60"/>
      <c r="BD117" s="60"/>
    </row>
    <row r="118" spans="1:56" ht="17.25" customHeight="1" x14ac:dyDescent="0.25">
      <c r="A118" s="55">
        <f t="shared" si="2"/>
        <v>2</v>
      </c>
      <c r="B118" s="64" t="str">
        <f>IFERROR(TEXT(Table_ocorrencias[[#This Row],[caso_n]],"0000")&amp;Table_ocorrencias[[#This Row],[ponto]]&amp;"/"&amp;YEAR(Table_ocorrencias[[#This Row],[DATA PLANTÃO]]),"")</f>
        <v>0050.9/2021</v>
      </c>
      <c r="C118" s="64" t="str">
        <f>IFERROR(IF(Table_ocorrencias[[#This Row],[GDL]] = "","", Table_ocorrencias[[#This Row],[GDL]]&amp;"/"&amp;YEAR(Table_ocorrencias[[#This Row],[data_plantao]])),"")</f>
        <v/>
      </c>
      <c r="D118" s="64" t="str">
        <f>IF(Table_ocorrencias[[#This Row],[fotos_gdl]] = TRUE,"ENVIADAS","PENDENTE")</f>
        <v>PENDENTE</v>
      </c>
      <c r="E118" s="65">
        <f>IFERROR(Table_ocorrencias[[#This Row],[data_plantao]],"")</f>
        <v>44211</v>
      </c>
      <c r="F118" s="64" t="str">
        <f>IFERROR(Table_ocorrencias[[#This Row],[CIODS3]],"")</f>
        <v>D701148</v>
      </c>
      <c r="G118" s="64" t="str">
        <f>IFERROR(Table_ocorrencias[[#This Row],[natureza4]],"")</f>
        <v>Homicídio</v>
      </c>
      <c r="H118" s="64" t="str">
        <f>IFERROR(Table_ocorrencias[[#This Row],[tipo_local]],"")</f>
        <v>Externo</v>
      </c>
      <c r="I118" s="64" t="str">
        <f>IFERROR(IF(Table_ocorrencias[[#This Row],[instrumento10]] = 0,"",Table_ocorrencias[[#This Row],[instrumento10]]),"")</f>
        <v/>
      </c>
      <c r="J118" s="80" t="str">
        <f>IFERROR(VLOOKUP(Table_ocorrencias[[#This Row],[matricula_perito]],Table_peritos[],2,FALSE),"")</f>
        <v>FERNANDO HENRIQUE LEAL BENEVIDES</v>
      </c>
      <c r="K118" s="64" t="str">
        <f>IFERROR(VLOOKUP(Table_ocorrencias[[#This Row],[matricula_auxiliar]],Table_auxiliares[],2,FALSE),"")</f>
        <v>RICARDO ALEXANDRE MELO DA SILVA</v>
      </c>
      <c r="L118" s="64" t="str">
        <f>IFERROR(VLOOKUP(Table_ocorrencias[[#This Row],[matricula_delegado]],Table_delegados[],2,FALSE),"")</f>
        <v>AUSENTE</v>
      </c>
      <c r="M118" s="64" t="str">
        <f>IFERROR(Table_ocorrencias[[#This Row],[viatura5]],"")</f>
        <v>UP004</v>
      </c>
      <c r="N118" s="64" t="str">
        <f>IFERROR(IF(Table_ocorrencias[[#This Row],[DPH2]] ="","",Table_ocorrencias[[#This Row],[DPH2]]&amp;"º DPH"),"")</f>
        <v>14º DPH</v>
      </c>
      <c r="O118" s="64" t="str">
        <f>UPPER(IFERROR(VLOOKUP(Table_ocorrencias[[#This Row],[municipio]],Table_municipios[],2,FALSE),""))</f>
        <v>CABO DE SANTO AGOSTINHO</v>
      </c>
      <c r="P118" s="80" t="str">
        <f>UPPER(IFERROR(Table_ocorrencias[[#This Row],[bairro8]],""))</f>
        <v>ENGENHO ALGODOASSEM</v>
      </c>
      <c r="Q118" s="64" t="str">
        <f>IFERROR(IF(Table_ocorrencias[[#This Row],[rua9]] ="","",Table_ocorrencias[[#This Row],[rua9]]),"")</f>
        <v>ENGENHO ALGODOASSEM</v>
      </c>
      <c r="R118" s="64" t="str">
        <f>IFERROR(IF(Table_ocorrencias[[#This Row],[latitude6]] ="","",Table_ocorrencias[[#This Row],[latitude6]]),"")</f>
        <v/>
      </c>
      <c r="S118" s="64" t="str">
        <f>IFERROR(IF(Table_ocorrencias[[#This Row],[longitude7]] ="","",Table_ocorrencias[[#This Row],[longitude7]]),"")</f>
        <v/>
      </c>
      <c r="T11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1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8" s="80" t="str">
        <f>UPPER(IFERROR(Table_ocorrencias[[#This Row],[descricao]],""))</f>
        <v>PM 996302683</v>
      </c>
      <c r="W118" s="66">
        <f>IFERROR(IF(Table_ocorrencias[[#This Row],[data_ciencia]]="","",Table_ocorrencias[[#This Row],[data_ciencia]]),"")</f>
        <v>0.3888888888888889</v>
      </c>
      <c r="X118" s="66" t="str">
        <f>IFERROR(IF(Table_ocorrencias[[#This Row],[data_saida]]="","",Table_ocorrencias[[#This Row],[data_saida]]),"")</f>
        <v/>
      </c>
      <c r="Y118" s="66" t="str">
        <f>IFERROR(IF(Table_ocorrencias[[#This Row],[data_chegada]]="","",Table_ocorrencias[[#This Row],[data_chegada]]),"")</f>
        <v/>
      </c>
      <c r="Z118" s="66" t="str">
        <f>IFERROR(IF(Table_ocorrencias[[#This Row],[data_conclusao]]="","",Table_ocorrencias[[#This Row],[data_conclusao]]),"")</f>
        <v/>
      </c>
      <c r="AA118" s="67">
        <v>2088</v>
      </c>
      <c r="AB118" s="67">
        <v>50</v>
      </c>
      <c r="AC118" s="67">
        <v>14</v>
      </c>
      <c r="AD118" s="67">
        <v>2962063</v>
      </c>
      <c r="AE118" s="67">
        <v>3867641</v>
      </c>
      <c r="AF118" s="67"/>
      <c r="AG118" s="67"/>
      <c r="AH118" s="65">
        <v>44211</v>
      </c>
      <c r="AI118" s="67" t="s">
        <v>12559</v>
      </c>
      <c r="AJ118" s="67" t="s">
        <v>167</v>
      </c>
      <c r="AK118" s="67" t="s">
        <v>168</v>
      </c>
      <c r="AL118" s="67" t="s">
        <v>255</v>
      </c>
      <c r="AM118" s="68">
        <v>0.3888888888888889</v>
      </c>
      <c r="AN118" s="69"/>
      <c r="AO118" s="69"/>
      <c r="AP118" s="69"/>
      <c r="AQ118" s="67"/>
      <c r="AR118" s="67"/>
      <c r="AS118" s="67">
        <v>3</v>
      </c>
      <c r="AT118" s="67" t="s">
        <v>12560</v>
      </c>
      <c r="AU118" s="67" t="s">
        <v>12560</v>
      </c>
      <c r="AV118" s="67" t="s">
        <v>12561</v>
      </c>
      <c r="AW118" s="70"/>
      <c r="AX118" s="67" t="s">
        <v>12562</v>
      </c>
      <c r="AY118" s="67" t="s">
        <v>12563</v>
      </c>
      <c r="AZ118" s="67" t="b">
        <v>0</v>
      </c>
      <c r="BA118" s="67" t="s">
        <v>273</v>
      </c>
      <c r="BB118" s="67" t="b">
        <v>0</v>
      </c>
      <c r="BC118" s="67"/>
      <c r="BD118" s="67"/>
    </row>
    <row r="119" spans="1:56" ht="17.25" customHeight="1" x14ac:dyDescent="0.25">
      <c r="A119" s="53">
        <f t="shared" si="2"/>
        <v>2</v>
      </c>
      <c r="B119" s="57" t="str">
        <f>IFERROR(TEXT(Table_ocorrencias[[#This Row],[caso_n]],"0000")&amp;Table_ocorrencias[[#This Row],[ponto]]&amp;"/"&amp;YEAR(Table_ocorrencias[[#This Row],[DATA PLANTÃO]]),"")</f>
        <v>0052.9/2021</v>
      </c>
      <c r="C119" s="57" t="str">
        <f>IFERROR(IF(Table_ocorrencias[[#This Row],[GDL]] = "","", Table_ocorrencias[[#This Row],[GDL]]&amp;"/"&amp;YEAR(Table_ocorrencias[[#This Row],[data_plantao]])),"")</f>
        <v/>
      </c>
      <c r="D119" s="57" t="str">
        <f>IF(Table_ocorrencias[[#This Row],[fotos_gdl]] = TRUE,"ENVIADAS","PENDENTE")</f>
        <v>PENDENTE</v>
      </c>
      <c r="E119" s="58">
        <f>IFERROR(Table_ocorrencias[[#This Row],[data_plantao]],"")</f>
        <v>44211</v>
      </c>
      <c r="F119" s="57" t="str">
        <f>IFERROR(Table_ocorrencias[[#This Row],[CIODS3]],"")</f>
        <v>D701198</v>
      </c>
      <c r="G119" s="57" t="str">
        <f>IFERROR(Table_ocorrencias[[#This Row],[natureza4]],"")</f>
        <v>Homicídio</v>
      </c>
      <c r="H119" s="57" t="str">
        <f>IFERROR(Table_ocorrencias[[#This Row],[tipo_local]],"")</f>
        <v>Externo</v>
      </c>
      <c r="I119" s="57" t="str">
        <f>IFERROR(IF(Table_ocorrencias[[#This Row],[instrumento10]] = 0,"",Table_ocorrencias[[#This Row],[instrumento10]]),"")</f>
        <v/>
      </c>
      <c r="J119" s="79" t="str">
        <f>IFERROR(VLOOKUP(Table_ocorrencias[[#This Row],[matricula_perito]],Table_peritos[],2,FALSE),"")</f>
        <v>FERNANDO HENRIQUE LEAL BENEVIDES</v>
      </c>
      <c r="K119" s="57" t="str">
        <f>IFERROR(VLOOKUP(Table_ocorrencias[[#This Row],[matricula_auxiliar]],Table_auxiliares[],2,FALSE),"")</f>
        <v>THIAGO ANDRÉ</v>
      </c>
      <c r="L119" s="57" t="str">
        <f>IFERROR(VLOOKUP(Table_ocorrencias[[#This Row],[matricula_delegado]],Table_delegados[],2,FALSE),"")</f>
        <v>AUSENTE</v>
      </c>
      <c r="M119" s="57" t="str">
        <f>IFERROR(Table_ocorrencias[[#This Row],[viatura5]],"")</f>
        <v>UP004</v>
      </c>
      <c r="N119" s="57" t="str">
        <f>IFERROR(IF(Table_ocorrencias[[#This Row],[DPH2]] ="","",Table_ocorrencias[[#This Row],[DPH2]]&amp;"º DPH"),"")</f>
        <v>9º DPH</v>
      </c>
      <c r="O119" s="57" t="str">
        <f>UPPER(IFERROR(VLOOKUP(Table_ocorrencias[[#This Row],[municipio]],Table_municipios[],2,FALSE),""))</f>
        <v>OLINDA</v>
      </c>
      <c r="P119" s="79" t="str">
        <f>UPPER(IFERROR(Table_ocorrencias[[#This Row],[bairro8]],""))</f>
        <v>PEIXINHOS</v>
      </c>
      <c r="Q119" s="57" t="str">
        <f>IFERROR(IF(Table_ocorrencias[[#This Row],[rua9]] ="","",Table_ocorrencias[[#This Row],[rua9]]),"")</f>
        <v>RUA: JONAS TAURINO, 372</v>
      </c>
      <c r="R119" s="57" t="str">
        <f>IFERROR(IF(Table_ocorrencias[[#This Row],[latitude6]] ="","",Table_ocorrencias[[#This Row],[latitude6]]),"")</f>
        <v/>
      </c>
      <c r="S119" s="57" t="str">
        <f>IFERROR(IF(Table_ocorrencias[[#This Row],[longitude7]] ="","",Table_ocorrencias[[#This Row],[longitude7]]),"")</f>
        <v/>
      </c>
      <c r="T11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1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19" s="79" t="str">
        <f>UPPER(IFERROR(Table_ocorrencias[[#This Row],[descricao]],""))</f>
        <v>MASCULINO, "PAF".</v>
      </c>
      <c r="W119" s="59">
        <f>IFERROR(IF(Table_ocorrencias[[#This Row],[data_ciencia]]="","",Table_ocorrencias[[#This Row],[data_ciencia]]),"")</f>
        <v>0.7416666666666667</v>
      </c>
      <c r="X119" s="59" t="str">
        <f>IFERROR(IF(Table_ocorrencias[[#This Row],[data_saida]]="","",Table_ocorrencias[[#This Row],[data_saida]]),"")</f>
        <v/>
      </c>
      <c r="Y119" s="59" t="str">
        <f>IFERROR(IF(Table_ocorrencias[[#This Row],[data_chegada]]="","",Table_ocorrencias[[#This Row],[data_chegada]]),"")</f>
        <v/>
      </c>
      <c r="Z119" s="59" t="str">
        <f>IFERROR(IF(Table_ocorrencias[[#This Row],[data_conclusao]]="","",Table_ocorrencias[[#This Row],[data_conclusao]]),"")</f>
        <v/>
      </c>
      <c r="AA119" s="60">
        <v>2090</v>
      </c>
      <c r="AB119" s="60">
        <v>52</v>
      </c>
      <c r="AC119" s="60">
        <v>9</v>
      </c>
      <c r="AD119" s="60">
        <v>2962063</v>
      </c>
      <c r="AE119" s="60">
        <v>3870464</v>
      </c>
      <c r="AF119" s="60"/>
      <c r="AG119" s="60"/>
      <c r="AH119" s="58">
        <v>44211</v>
      </c>
      <c r="AI119" s="60" t="s">
        <v>12618</v>
      </c>
      <c r="AJ119" s="60" t="s">
        <v>167</v>
      </c>
      <c r="AK119" s="60" t="s">
        <v>168</v>
      </c>
      <c r="AL119" s="60" t="s">
        <v>255</v>
      </c>
      <c r="AM119" s="61">
        <v>0.7416666666666667</v>
      </c>
      <c r="AN119" s="62"/>
      <c r="AO119" s="62"/>
      <c r="AP119" s="62"/>
      <c r="AQ119" s="60"/>
      <c r="AR119" s="60"/>
      <c r="AS119" s="60">
        <v>12</v>
      </c>
      <c r="AT119" s="60" t="s">
        <v>2424</v>
      </c>
      <c r="AU119" s="60" t="s">
        <v>12619</v>
      </c>
      <c r="AV119" s="60" t="s">
        <v>12620</v>
      </c>
      <c r="AW119" s="63"/>
      <c r="AX119" s="60" t="s">
        <v>12621</v>
      </c>
      <c r="AY119" s="60" t="s">
        <v>12622</v>
      </c>
      <c r="AZ119" s="60" t="b">
        <v>0</v>
      </c>
      <c r="BA119" s="60" t="s">
        <v>273</v>
      </c>
      <c r="BB119" s="60" t="b">
        <v>0</v>
      </c>
      <c r="BC119" s="60"/>
      <c r="BD119" s="60"/>
    </row>
    <row r="120" spans="1:56" ht="17.25" customHeight="1" x14ac:dyDescent="0.25">
      <c r="A120" s="55">
        <f t="shared" si="2"/>
        <v>2</v>
      </c>
      <c r="B120" s="64" t="str">
        <f>IFERROR(TEXT(Table_ocorrencias[[#This Row],[caso_n]],"0000")&amp;Table_ocorrencias[[#This Row],[ponto]]&amp;"/"&amp;YEAR(Table_ocorrencias[[#This Row],[DATA PLANTÃO]]),"")</f>
        <v>0079.9/2021</v>
      </c>
      <c r="C120" s="64" t="str">
        <f>IFERROR(IF(Table_ocorrencias[[#This Row],[GDL]] = "","", Table_ocorrencias[[#This Row],[GDL]]&amp;"/"&amp;YEAR(Table_ocorrencias[[#This Row],[data_plantao]])),"")</f>
        <v>2749/2021</v>
      </c>
      <c r="D120" s="64" t="str">
        <f>IF(Table_ocorrencias[[#This Row],[fotos_gdl]] = TRUE,"ENVIADAS","PENDENTE")</f>
        <v>PENDENTE</v>
      </c>
      <c r="E120" s="65">
        <f>IFERROR(Table_ocorrencias[[#This Row],[data_plantao]],"")</f>
        <v>44219</v>
      </c>
      <c r="F120" s="64" t="str">
        <f>IFERROR(Table_ocorrencias[[#This Row],[CIODS3]],"")</f>
        <v>D701977</v>
      </c>
      <c r="G120" s="64" t="str">
        <f>IFERROR(Table_ocorrencias[[#This Row],[natureza4]],"")</f>
        <v>Homicídio</v>
      </c>
      <c r="H120" s="64" t="str">
        <f>IFERROR(Table_ocorrencias[[#This Row],[tipo_local]],"")</f>
        <v>Externo</v>
      </c>
      <c r="I120" s="64" t="str">
        <f>IFERROR(IF(Table_ocorrencias[[#This Row],[instrumento10]] = 0,"",Table_ocorrencias[[#This Row],[instrumento10]]),"")</f>
        <v/>
      </c>
      <c r="J120" s="80" t="str">
        <f>IFERROR(VLOOKUP(Table_ocorrencias[[#This Row],[matricula_perito]],Table_peritos[],2,FALSE),"")</f>
        <v>FERNANDO HENRIQUE LEAL BENEVIDES</v>
      </c>
      <c r="K120" s="64" t="str">
        <f>IFERROR(VLOOKUP(Table_ocorrencias[[#This Row],[matricula_auxiliar]],Table_auxiliares[],2,FALSE),"")</f>
        <v>FELIPE FRAGOSO MARINHO DE LIMA</v>
      </c>
      <c r="L120" s="64" t="str">
        <f>IFERROR(VLOOKUP(Table_ocorrencias[[#This Row],[matricula_delegado]],Table_delegados[],2,FALSE),"")</f>
        <v>PAULO GUSTAVO COELHO DIAS</v>
      </c>
      <c r="M120" s="64" t="str">
        <f>IFERROR(Table_ocorrencias[[#This Row],[viatura5]],"")</f>
        <v>UP006</v>
      </c>
      <c r="N120" s="64" t="str">
        <f>IFERROR(IF(Table_ocorrencias[[#This Row],[DPH2]] ="","",Table_ocorrencias[[#This Row],[DPH2]]&amp;"º DPH"),"")</f>
        <v>11º DPH</v>
      </c>
      <c r="O120" s="64" t="str">
        <f>UPPER(IFERROR(VLOOKUP(Table_ocorrencias[[#This Row],[municipio]],Table_municipios[],2,FALSE),""))</f>
        <v>JABOATÃO DOS GUARARAPES</v>
      </c>
      <c r="P120" s="80" t="str">
        <f>UPPER(IFERROR(Table_ocorrencias[[#This Row],[bairro8]],""))</f>
        <v>SOTAVE</v>
      </c>
      <c r="Q120" s="64" t="str">
        <f>IFERROR(IF(Table_ocorrencias[[#This Row],[rua9]] ="","",Table_ocorrencias[[#This Row],[rua9]]),"")</f>
        <v/>
      </c>
      <c r="R120" s="64" t="str">
        <f>IFERROR(IF(Table_ocorrencias[[#This Row],[latitude6]] ="","",Table_ocorrencias[[#This Row],[latitude6]]),"")</f>
        <v/>
      </c>
      <c r="S120" s="64" t="str">
        <f>IFERROR(IF(Table_ocorrencias[[#This Row],[longitude7]] ="","",Table_ocorrencias[[#This Row],[longitude7]]),"")</f>
        <v/>
      </c>
      <c r="T12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12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20" s="80" t="str">
        <f>UPPER(IFERROR(Table_ocorrencias[[#This Row],[descricao]],""))</f>
        <v/>
      </c>
      <c r="W120" s="66">
        <f>IFERROR(IF(Table_ocorrencias[[#This Row],[data_ciencia]]="","",Table_ocorrencias[[#This Row],[data_ciencia]]),"")</f>
        <v>0.34652777777777777</v>
      </c>
      <c r="X120" s="66" t="str">
        <f>IFERROR(IF(Table_ocorrencias[[#This Row],[data_saida]]="","",Table_ocorrencias[[#This Row],[data_saida]]),"")</f>
        <v/>
      </c>
      <c r="Y120" s="66" t="str">
        <f>IFERROR(IF(Table_ocorrencias[[#This Row],[data_chegada]]="","",Table_ocorrencias[[#This Row],[data_chegada]]),"")</f>
        <v/>
      </c>
      <c r="Z120" s="66" t="str">
        <f>IFERROR(IF(Table_ocorrencias[[#This Row],[data_conclusao]]="","",Table_ocorrencias[[#This Row],[data_conclusao]]),"")</f>
        <v/>
      </c>
      <c r="AA120" s="67">
        <v>2119</v>
      </c>
      <c r="AB120" s="67">
        <v>79</v>
      </c>
      <c r="AC120" s="67">
        <v>11</v>
      </c>
      <c r="AD120" s="67">
        <v>2962063</v>
      </c>
      <c r="AE120" s="67">
        <v>3872629</v>
      </c>
      <c r="AF120" s="67">
        <v>2725371</v>
      </c>
      <c r="AG120" s="67">
        <v>2749</v>
      </c>
      <c r="AH120" s="65">
        <v>44219</v>
      </c>
      <c r="AI120" s="67" t="s">
        <v>12785</v>
      </c>
      <c r="AJ120" s="67" t="s">
        <v>167</v>
      </c>
      <c r="AK120" s="67" t="s">
        <v>168</v>
      </c>
      <c r="AL120" s="67" t="s">
        <v>1258</v>
      </c>
      <c r="AM120" s="68">
        <v>0.34652777777777777</v>
      </c>
      <c r="AN120" s="69"/>
      <c r="AO120" s="69"/>
      <c r="AP120" s="69"/>
      <c r="AQ120" s="67"/>
      <c r="AR120" s="67"/>
      <c r="AS120" s="67">
        <v>10</v>
      </c>
      <c r="AT120" s="67" t="s">
        <v>5001</v>
      </c>
      <c r="AU120" s="67" t="s">
        <v>283</v>
      </c>
      <c r="AV120" s="67" t="s">
        <v>283</v>
      </c>
      <c r="AW120" s="70"/>
      <c r="AX120" s="67" t="s">
        <v>12786</v>
      </c>
      <c r="AY120" s="67" t="s">
        <v>283</v>
      </c>
      <c r="AZ120" s="67" t="b">
        <v>0</v>
      </c>
      <c r="BA120" s="67" t="s">
        <v>273</v>
      </c>
      <c r="BB120" s="67" t="b">
        <v>0</v>
      </c>
      <c r="BC120" s="67"/>
      <c r="BD120" s="67"/>
    </row>
    <row r="121" spans="1:56" ht="17.25" customHeight="1" x14ac:dyDescent="0.25">
      <c r="A121" s="55">
        <f t="shared" si="2"/>
        <v>2</v>
      </c>
      <c r="B121" s="64" t="str">
        <f>IFERROR(TEXT(Table_ocorrencias[[#This Row],[caso_n]],"0000")&amp;Table_ocorrencias[[#This Row],[ponto]]&amp;"/"&amp;YEAR(Table_ocorrencias[[#This Row],[DATA PLANTÃO]]),"")</f>
        <v>0099.9/2021</v>
      </c>
      <c r="C121" s="64" t="str">
        <f>IFERROR(IF(Table_ocorrencias[[#This Row],[GDL]] = "","", Table_ocorrencias[[#This Row],[GDL]]&amp;"/"&amp;YEAR(Table_ocorrencias[[#This Row],[data_plantao]])),"")</f>
        <v/>
      </c>
      <c r="D121" s="64" t="str">
        <f>IF(Table_ocorrencias[[#This Row],[fotos_gdl]] = TRUE,"ENVIADAS","PENDENTE")</f>
        <v>PENDENTE</v>
      </c>
      <c r="E121" s="65">
        <f>IFERROR(Table_ocorrencias[[#This Row],[data_plantao]],"")</f>
        <v>44225</v>
      </c>
      <c r="F121" s="64" t="str">
        <f>IFERROR(Table_ocorrencias[[#This Row],[CIODS3]],"")</f>
        <v>D702638</v>
      </c>
      <c r="G121" s="64" t="str">
        <f>IFERROR(Table_ocorrencias[[#This Row],[natureza4]],"")</f>
        <v>Homicídio</v>
      </c>
      <c r="H121" s="64" t="str">
        <f>IFERROR(Table_ocorrencias[[#This Row],[tipo_local]],"")</f>
        <v>Externo</v>
      </c>
      <c r="I121" s="64" t="str">
        <f>IFERROR(IF(Table_ocorrencias[[#This Row],[instrumento10]] = 0,"",Table_ocorrencias[[#This Row],[instrumento10]]),"")</f>
        <v/>
      </c>
      <c r="J121" s="80" t="str">
        <f>IFERROR(VLOOKUP(Table_ocorrencias[[#This Row],[matricula_perito]],Table_peritos[],2,FALSE),"")</f>
        <v>TADEU MORAIS CRUZ</v>
      </c>
      <c r="K121" s="64" t="str">
        <f>IFERROR(VLOOKUP(Table_ocorrencias[[#This Row],[matricula_auxiliar]],Table_auxiliares[],2,FALSE),"")</f>
        <v>BRENO HENRIQUE DANTAS DOS SANTOS</v>
      </c>
      <c r="L121" s="64" t="str">
        <f>IFERROR(VLOOKUP(Table_ocorrencias[[#This Row],[matricula_delegado]],Table_delegados[],2,FALSE),"")</f>
        <v>EURICELIA BATISTA NOGUEIRA</v>
      </c>
      <c r="M121" s="64" t="str">
        <f>IFERROR(Table_ocorrencias[[#This Row],[viatura5]],"")</f>
        <v>UP004</v>
      </c>
      <c r="N121" s="64" t="str">
        <f>IFERROR(IF(Table_ocorrencias[[#This Row],[DPH2]] ="","",Table_ocorrencias[[#This Row],[DPH2]]&amp;"º DPH"),"")</f>
        <v>13º DPH</v>
      </c>
      <c r="O121" s="64" t="str">
        <f>UPPER(IFERROR(VLOOKUP(Table_ocorrencias[[#This Row],[municipio]],Table_municipios[],2,FALSE),""))</f>
        <v>JABOATÃO DOS GUARARAPES</v>
      </c>
      <c r="P121" s="80" t="str">
        <f>UPPER(IFERROR(Table_ocorrencias[[#This Row],[bairro8]],""))</f>
        <v>VILA RICA</v>
      </c>
      <c r="Q121" s="64" t="str">
        <f>IFERROR(IF(Table_ocorrencias[[#This Row],[rua9]] ="","",Table_ocorrencias[[#This Row],[rua9]]),"")</f>
        <v>QUADRA 10</v>
      </c>
      <c r="R121" s="64" t="str">
        <f>IFERROR(IF(Table_ocorrencias[[#This Row],[latitude6]] ="","",Table_ocorrencias[[#This Row],[latitude6]]),"")</f>
        <v/>
      </c>
      <c r="S121" s="64" t="str">
        <f>IFERROR(IF(Table_ocorrencias[[#This Row],[longitude7]] ="","",Table_ocorrencias[[#This Row],[longitude7]]),"")</f>
        <v/>
      </c>
      <c r="T12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2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21" s="80" t="str">
        <f>UPPER(IFERROR(Table_ocorrencias[[#This Row],[descricao]],""))</f>
        <v>98872-1203/99530-2422</v>
      </c>
      <c r="W121" s="66">
        <f>IFERROR(IF(Table_ocorrencias[[#This Row],[data_ciencia]]="","",Table_ocorrencias[[#This Row],[data_ciencia]]),"")</f>
        <v>0.84722222222222221</v>
      </c>
      <c r="X121" s="66">
        <f>IFERROR(IF(Table_ocorrencias[[#This Row],[data_saida]]="","",Table_ocorrencias[[#This Row],[data_saida]]),"")</f>
        <v>0.84861111111111109</v>
      </c>
      <c r="Y121" s="66" t="str">
        <f>IFERROR(IF(Table_ocorrencias[[#This Row],[data_chegada]]="","",Table_ocorrencias[[#This Row],[data_chegada]]),"")</f>
        <v/>
      </c>
      <c r="Z121" s="66" t="str">
        <f>IFERROR(IF(Table_ocorrencias[[#This Row],[data_conclusao]]="","",Table_ocorrencias[[#This Row],[data_conclusao]]),"")</f>
        <v/>
      </c>
      <c r="AA121" s="67">
        <v>2142</v>
      </c>
      <c r="AB121" s="67">
        <v>99</v>
      </c>
      <c r="AC121" s="67">
        <v>13</v>
      </c>
      <c r="AD121" s="67">
        <v>2962136</v>
      </c>
      <c r="AE121" s="67">
        <v>3867820</v>
      </c>
      <c r="AF121" s="67">
        <v>2960494</v>
      </c>
      <c r="AG121" s="67"/>
      <c r="AH121" s="65">
        <v>44225</v>
      </c>
      <c r="AI121" s="67" t="s">
        <v>13029</v>
      </c>
      <c r="AJ121" s="67" t="s">
        <v>167</v>
      </c>
      <c r="AK121" s="67" t="s">
        <v>168</v>
      </c>
      <c r="AL121" s="67" t="s">
        <v>255</v>
      </c>
      <c r="AM121" s="68">
        <v>0.84722222222222221</v>
      </c>
      <c r="AN121" s="69">
        <v>0.84861111111111109</v>
      </c>
      <c r="AO121" s="69"/>
      <c r="AP121" s="69"/>
      <c r="AQ121" s="67"/>
      <c r="AR121" s="67"/>
      <c r="AS121" s="67">
        <v>10</v>
      </c>
      <c r="AT121" s="67" t="s">
        <v>435</v>
      </c>
      <c r="AU121" s="67" t="s">
        <v>13030</v>
      </c>
      <c r="AV121" s="67" t="s">
        <v>13031</v>
      </c>
      <c r="AW121" s="70"/>
      <c r="AX121" s="67" t="s">
        <v>13032</v>
      </c>
      <c r="AY121" s="67" t="s">
        <v>13033</v>
      </c>
      <c r="AZ121" s="67" t="b">
        <v>0</v>
      </c>
      <c r="BA121" s="67" t="s">
        <v>273</v>
      </c>
      <c r="BB121" s="67" t="b">
        <v>0</v>
      </c>
      <c r="BC121" s="67"/>
      <c r="BD121" s="67"/>
    </row>
    <row r="122" spans="1:56" ht="17.25" customHeight="1" x14ac:dyDescent="0.25">
      <c r="A122" s="54">
        <f t="shared" si="2"/>
        <v>0</v>
      </c>
      <c r="B122" s="57" t="str">
        <f>IFERROR(TEXT(Table_ocorrencias[[#This Row],[caso_n]],"0000")&amp;Table_ocorrencias[[#This Row],[ponto]]&amp;"/"&amp;YEAR(Table_ocorrencias[[#This Row],[DATA PLANTÃO]]),"")</f>
        <v>0606.9/2020</v>
      </c>
      <c r="C122" s="57" t="str">
        <f>IFERROR(IF(Table_ocorrencias[[#This Row],[GDL]] = "","", Table_ocorrencias[[#This Row],[GDL]]&amp;"/"&amp;YEAR(Table_ocorrencias[[#This Row],[data_plantao]])),"")</f>
        <v>18618/2020</v>
      </c>
      <c r="D122" s="57" t="str">
        <f>IF(Table_ocorrencias[[#This Row],[fotos_gdl]] = TRUE,"ENVIADAS","PENDENTE")</f>
        <v>ENVIADAS</v>
      </c>
      <c r="E122" s="58">
        <f>IFERROR(Table_ocorrencias[[#This Row],[data_plantao]],"")</f>
        <v>44020</v>
      </c>
      <c r="F122" s="57" t="str">
        <f>IFERROR(Table_ocorrencias[[#This Row],[CIODS3]],"")</f>
        <v>D681080</v>
      </c>
      <c r="G122" s="57" t="str">
        <f>IFERROR(Table_ocorrencias[[#This Row],[natureza4]],"")</f>
        <v>Homicídio</v>
      </c>
      <c r="H122" s="57" t="str">
        <f>IFERROR(Table_ocorrencias[[#This Row],[tipo_local]],"")</f>
        <v>Interno</v>
      </c>
      <c r="I122" s="57" t="str">
        <f>IFERROR(IF(Table_ocorrencias[[#This Row],[instrumento10]] = 0,"",Table_ocorrencias[[#This Row],[instrumento10]]),"")</f>
        <v>CONTUNDENTE</v>
      </c>
      <c r="J122" s="79" t="str">
        <f>IFERROR(VLOOKUP(Table_ocorrencias[[#This Row],[matricula_perito]],Table_peritos[],2,FALSE),"")</f>
        <v>RODION MALINOVSKY DE OLIVEIRA GOMES</v>
      </c>
      <c r="K122" s="57" t="str">
        <f>IFERROR(VLOOKUP(Table_ocorrencias[[#This Row],[matricula_auxiliar]],Table_auxiliares[],2,FALSE),"")</f>
        <v>ANDREZA CRISTINA MAIA DOS SANTOS</v>
      </c>
      <c r="L122" s="57" t="str">
        <f>IFERROR(VLOOKUP(Table_ocorrencias[[#This Row],[matricula_delegado]],Table_delegados[],2,FALSE),"")</f>
        <v>VANESSA BASTOS FERREIRA GOMES</v>
      </c>
      <c r="M122" s="57" t="str">
        <f>IFERROR(Table_ocorrencias[[#This Row],[viatura5]],"")</f>
        <v>UP004</v>
      </c>
      <c r="N122" s="57" t="str">
        <f>IFERROR(IF(Table_ocorrencias[[#This Row],[DPH2]] ="","",Table_ocorrencias[[#This Row],[DPH2]]&amp;"º DPH"),"")</f>
        <v>14º DPH</v>
      </c>
      <c r="O122" s="57" t="str">
        <f>UPPER(IFERROR(VLOOKUP(Table_ocorrencias[[#This Row],[municipio]],Table_municipios[],2,FALSE),""))</f>
        <v>CABO DE SANTO AGOSTINHO</v>
      </c>
      <c r="P122" s="79" t="str">
        <f>UPPER(IFERROR(Table_ocorrencias[[#This Row],[bairro8]],""))</f>
        <v>BELA VISTA</v>
      </c>
      <c r="Q122" s="57" t="str">
        <f>IFERROR(IF(Table_ocorrencias[[#This Row],[rua9]] ="","",Table_ocorrencias[[#This Row],[rua9]]),"")</f>
        <v>RUA QUATRO</v>
      </c>
      <c r="R122" s="57" t="str">
        <f>IFERROR(IF(Table_ocorrencias[[#This Row],[latitude6]] ="","",Table_ocorrencias[[#This Row],[latitude6]]),"")</f>
        <v/>
      </c>
      <c r="S122" s="57" t="str">
        <f>IFERROR(IF(Table_ocorrencias[[#This Row],[longitude7]] ="","",Table_ocorrencias[[#This Row],[longitude7]]),"")</f>
        <v/>
      </c>
      <c r="T12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110585)</v>
      </c>
      <c r="U12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22" s="79" t="str">
        <f>UPPER(IFERROR(Table_ocorrencias[[#This Row],[descricao]],""))</f>
        <v>VITIMA ENCONTRADA NO INTERIOR DE RESIDENCIA  COM LESÕES CORTO-CONTUNDENTES.</v>
      </c>
      <c r="W122" s="59">
        <f>IFERROR(IF(Table_ocorrencias[[#This Row],[data_ciencia]]="","",Table_ocorrencias[[#This Row],[data_ciencia]]),"")</f>
        <v>0.40972222222222221</v>
      </c>
      <c r="X122" s="59">
        <f>IFERROR(IF(Table_ocorrencias[[#This Row],[data_saida]]="","",Table_ocorrencias[[#This Row],[data_saida]]),"")</f>
        <v>0.41666666666666669</v>
      </c>
      <c r="Y122" s="59">
        <f>IFERROR(IF(Table_ocorrencias[[#This Row],[data_chegada]]="","",Table_ocorrencias[[#This Row],[data_chegada]]),"")</f>
        <v>0.4375</v>
      </c>
      <c r="Z122" s="59">
        <f>IFERROR(IF(Table_ocorrencias[[#This Row],[data_conclusao]]="","",Table_ocorrencias[[#This Row],[data_conclusao]]),"")</f>
        <v>0.5</v>
      </c>
      <c r="AA122" s="60">
        <v>1432</v>
      </c>
      <c r="AB122" s="60">
        <v>606</v>
      </c>
      <c r="AC122" s="60">
        <v>14</v>
      </c>
      <c r="AD122" s="60">
        <v>1917099</v>
      </c>
      <c r="AE122" s="60">
        <v>3876098</v>
      </c>
      <c r="AF122" s="60">
        <v>3865541</v>
      </c>
      <c r="AG122" s="60">
        <v>18618</v>
      </c>
      <c r="AH122" s="58">
        <v>44020</v>
      </c>
      <c r="AI122" s="60" t="s">
        <v>517</v>
      </c>
      <c r="AJ122" s="60" t="s">
        <v>167</v>
      </c>
      <c r="AK122" s="60" t="s">
        <v>414</v>
      </c>
      <c r="AL122" s="60" t="s">
        <v>255</v>
      </c>
      <c r="AM122" s="61">
        <v>0.40972222222222221</v>
      </c>
      <c r="AN122" s="62">
        <v>0.41666666666666669</v>
      </c>
      <c r="AO122" s="62">
        <v>0.4375</v>
      </c>
      <c r="AP122" s="62">
        <v>0.5</v>
      </c>
      <c r="AQ122" s="60"/>
      <c r="AR122" s="60"/>
      <c r="AS122" s="60">
        <v>3</v>
      </c>
      <c r="AT122" s="60" t="s">
        <v>518</v>
      </c>
      <c r="AU122" s="60" t="s">
        <v>519</v>
      </c>
      <c r="AV122" s="60" t="s">
        <v>520</v>
      </c>
      <c r="AW122" s="63" t="s">
        <v>481</v>
      </c>
      <c r="AX122" s="60" t="s">
        <v>521</v>
      </c>
      <c r="AY122" s="60" t="s">
        <v>524</v>
      </c>
      <c r="AZ122" s="60" t="b">
        <v>1</v>
      </c>
      <c r="BA122" s="60" t="s">
        <v>273</v>
      </c>
      <c r="BB122" s="60" t="b">
        <v>0</v>
      </c>
      <c r="BC122" s="60"/>
      <c r="BD122" s="60"/>
    </row>
    <row r="123" spans="1:56" ht="17.25" customHeight="1" x14ac:dyDescent="0.25">
      <c r="A123" s="55">
        <f t="shared" si="2"/>
        <v>0</v>
      </c>
      <c r="B123" s="64" t="str">
        <f>IFERROR(TEXT(Table_ocorrencias[[#This Row],[caso_n]],"0000")&amp;Table_ocorrencias[[#This Row],[ponto]]&amp;"/"&amp;YEAR(Table_ocorrencias[[#This Row],[DATA PLANTÃO]]),"")</f>
        <v>0622.9/2020</v>
      </c>
      <c r="C123" s="64" t="str">
        <f>IFERROR(IF(Table_ocorrencias[[#This Row],[GDL]] = "","", Table_ocorrencias[[#This Row],[GDL]]&amp;"/"&amp;YEAR(Table_ocorrencias[[#This Row],[data_plantao]])),"")</f>
        <v>19247/2020</v>
      </c>
      <c r="D123" s="64" t="str">
        <f>IF(Table_ocorrencias[[#This Row],[fotos_gdl]] = TRUE,"ENVIADAS","PENDENTE")</f>
        <v>PENDENTE</v>
      </c>
      <c r="E123" s="65">
        <f>IFERROR(Table_ocorrencias[[#This Row],[data_plantao]],"")</f>
        <v>44025</v>
      </c>
      <c r="F123" s="64" t="str">
        <f>IFERROR(Table_ocorrencias[[#This Row],[CIODS3]],"")</f>
        <v>D681590</v>
      </c>
      <c r="G123" s="64" t="str">
        <f>IFERROR(Table_ocorrencias[[#This Row],[natureza4]],"")</f>
        <v>Homicídio</v>
      </c>
      <c r="H123" s="64" t="str">
        <f>IFERROR(Table_ocorrencias[[#This Row],[tipo_local]],"")</f>
        <v>Interno</v>
      </c>
      <c r="I123" s="64" t="str">
        <f>IFERROR(IF(Table_ocorrencias[[#This Row],[instrumento10]] = 0,"",Table_ocorrencias[[#This Row],[instrumento10]]),"")</f>
        <v>PÉRFURO-CONTUNDENTE</v>
      </c>
      <c r="J123" s="80" t="str">
        <f>IFERROR(VLOOKUP(Table_ocorrencias[[#This Row],[matricula_perito]],Table_peritos[],2,FALSE),"")</f>
        <v>LUCAS ARAÚJO DE ALMEIDA</v>
      </c>
      <c r="K123" s="64" t="str">
        <f>IFERROR(VLOOKUP(Table_ocorrencias[[#This Row],[matricula_auxiliar]],Table_auxiliares[],2,FALSE),"")</f>
        <v>ERICSON BERNARDO DA SILVA</v>
      </c>
      <c r="L123" s="64" t="str">
        <f>IFERROR(VLOOKUP(Table_ocorrencias[[#This Row],[matricula_delegado]],Table_delegados[],2,FALSE),"")</f>
        <v>FELIPE MONTEIRO COSTA</v>
      </c>
      <c r="M123" s="64" t="str">
        <f>IFERROR(Table_ocorrencias[[#This Row],[viatura5]],"")</f>
        <v>UP004</v>
      </c>
      <c r="N123" s="64" t="str">
        <f>IFERROR(IF(Table_ocorrencias[[#This Row],[DPH2]] ="","",Table_ocorrencias[[#This Row],[DPH2]]&amp;"º DPH"),"")</f>
        <v>12º DPH</v>
      </c>
      <c r="O123" s="64" t="str">
        <f>UPPER(IFERROR(VLOOKUP(Table_ocorrencias[[#This Row],[municipio]],Table_municipios[],2,FALSE),""))</f>
        <v>JABOATÃO DOS GUARARAPES</v>
      </c>
      <c r="P123" s="80" t="str">
        <f>UPPER(IFERROR(Table_ocorrencias[[#This Row],[bairro8]],""))</f>
        <v>PIEDADE</v>
      </c>
      <c r="Q123" s="64" t="str">
        <f>IFERROR(IF(Table_ocorrencias[[#This Row],[rua9]] ="","",Table_ocorrencias[[#This Row],[rua9]]),"")</f>
        <v>RUA TANCREDO NEVES</v>
      </c>
      <c r="R123" s="64" t="str">
        <f>IFERROR(IF(Table_ocorrencias[[#This Row],[latitude6]] ="","",Table_ocorrencias[[#This Row],[latitude6]]),"")</f>
        <v/>
      </c>
      <c r="S123" s="64" t="str">
        <f>IFERROR(IF(Table_ocorrencias[[#This Row],[longitude7]] ="","",Table_ocorrencias[[#This Row],[longitude7]]),"")</f>
        <v/>
      </c>
      <c r="T12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IVISON JOÃO COSTA (NIC 110597)</v>
      </c>
      <c r="U12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23" s="80" t="str">
        <f>UPPER(IFERROR(Table_ocorrencias[[#This Row],[descricao]],""))</f>
        <v/>
      </c>
      <c r="W123" s="66">
        <f>IFERROR(IF(Table_ocorrencias[[#This Row],[data_ciencia]]="","",Table_ocorrencias[[#This Row],[data_ciencia]]),"")</f>
        <v>0.80138888888888893</v>
      </c>
      <c r="X123" s="66">
        <f>IFERROR(IF(Table_ocorrencias[[#This Row],[data_saida]]="","",Table_ocorrencias[[#This Row],[data_saida]]),"")</f>
        <v>0.82638888888888884</v>
      </c>
      <c r="Y123" s="66">
        <f>IFERROR(IF(Table_ocorrencias[[#This Row],[data_chegada]]="","",Table_ocorrencias[[#This Row],[data_chegada]]),"")</f>
        <v>0.85277777777777775</v>
      </c>
      <c r="Z123" s="66">
        <f>IFERROR(IF(Table_ocorrencias[[#This Row],[data_conclusao]]="","",Table_ocorrencias[[#This Row],[data_conclusao]]),"")</f>
        <v>0.88888888888888884</v>
      </c>
      <c r="AA123" s="67">
        <v>1449</v>
      </c>
      <c r="AB123" s="67">
        <v>622</v>
      </c>
      <c r="AC123" s="67">
        <v>12</v>
      </c>
      <c r="AD123" s="67">
        <v>3870006</v>
      </c>
      <c r="AE123" s="67">
        <v>3874494</v>
      </c>
      <c r="AF123" s="67">
        <v>2724723</v>
      </c>
      <c r="AG123" s="67">
        <v>19247</v>
      </c>
      <c r="AH123" s="65">
        <v>44025</v>
      </c>
      <c r="AI123" s="67" t="s">
        <v>710</v>
      </c>
      <c r="AJ123" s="67" t="s">
        <v>167</v>
      </c>
      <c r="AK123" s="67" t="s">
        <v>414</v>
      </c>
      <c r="AL123" s="67" t="s">
        <v>255</v>
      </c>
      <c r="AM123" s="68">
        <v>0.80138888888888893</v>
      </c>
      <c r="AN123" s="69">
        <v>0.82638888888888884</v>
      </c>
      <c r="AO123" s="69">
        <v>0.85277777777777775</v>
      </c>
      <c r="AP123" s="69">
        <v>0.88888888888888884</v>
      </c>
      <c r="AQ123" s="67"/>
      <c r="AR123" s="67"/>
      <c r="AS123" s="67">
        <v>10</v>
      </c>
      <c r="AT123" s="67" t="s">
        <v>711</v>
      </c>
      <c r="AU123" s="67" t="s">
        <v>712</v>
      </c>
      <c r="AV123" s="67" t="s">
        <v>713</v>
      </c>
      <c r="AW123" s="70" t="s">
        <v>276</v>
      </c>
      <c r="AX123" s="67" t="s">
        <v>714</v>
      </c>
      <c r="AY123" s="67" t="s">
        <v>283</v>
      </c>
      <c r="AZ123" s="67" t="b">
        <v>0</v>
      </c>
      <c r="BA123" s="67" t="s">
        <v>273</v>
      </c>
      <c r="BB123" s="67" t="b">
        <v>0</v>
      </c>
      <c r="BC123" s="67"/>
      <c r="BD123" s="67"/>
    </row>
    <row r="124" spans="1:56" ht="17.25" customHeight="1" x14ac:dyDescent="0.25">
      <c r="A124" s="53">
        <f t="shared" si="2"/>
        <v>0</v>
      </c>
      <c r="B124" s="57" t="str">
        <f>IFERROR(TEXT(Table_ocorrencias[[#This Row],[caso_n]],"0000")&amp;Table_ocorrencias[[#This Row],[ponto]]&amp;"/"&amp;YEAR(Table_ocorrencias[[#This Row],[DATA PLANTÃO]]),"")</f>
        <v>0630.9/2020</v>
      </c>
      <c r="C124" s="57" t="str">
        <f>IFERROR(IF(Table_ocorrencias[[#This Row],[GDL]] = "","", Table_ocorrencias[[#This Row],[GDL]]&amp;"/"&amp;YEAR(Table_ocorrencias[[#This Row],[data_plantao]])),"")</f>
        <v>19567/2020</v>
      </c>
      <c r="D124" s="57" t="str">
        <f>IF(Table_ocorrencias[[#This Row],[fotos_gdl]] = TRUE,"ENVIADAS","PENDENTE")</f>
        <v>ENVIADAS</v>
      </c>
      <c r="E124" s="58">
        <f>IFERROR(Table_ocorrencias[[#This Row],[data_plantao]],"")</f>
        <v>44027</v>
      </c>
      <c r="F124" s="57" t="str">
        <f>IFERROR(Table_ocorrencias[[#This Row],[CIODS3]],"")</f>
        <v>D681756</v>
      </c>
      <c r="G124" s="57" t="str">
        <f>IFERROR(Table_ocorrencias[[#This Row],[natureza4]],"")</f>
        <v>Homicídio</v>
      </c>
      <c r="H124" s="57" t="str">
        <f>IFERROR(Table_ocorrencias[[#This Row],[tipo_local]],"")</f>
        <v>Interno</v>
      </c>
      <c r="I124" s="57" t="str">
        <f>IFERROR(IF(Table_ocorrencias[[#This Row],[instrumento10]] = 0,"",Table_ocorrencias[[#This Row],[instrumento10]]),"")</f>
        <v>PÉRFURO-CONTUNDENTE</v>
      </c>
      <c r="J124" s="79" t="str">
        <f>IFERROR(VLOOKUP(Table_ocorrencias[[#This Row],[matricula_perito]],Table_peritos[],2,FALSE),"")</f>
        <v>RANON BARROS BEZERRA</v>
      </c>
      <c r="K124" s="57" t="str">
        <f>IFERROR(VLOOKUP(Table_ocorrencias[[#This Row],[matricula_auxiliar]],Table_auxiliares[],2,FALSE),"")</f>
        <v>HILTON PESSOA DE FREITAS NETO</v>
      </c>
      <c r="L124" s="57" t="str">
        <f>IFERROR(VLOOKUP(Table_ocorrencias[[#This Row],[matricula_delegado]],Table_delegados[],2,FALSE),"")</f>
        <v>CAIO WAGNER SIQUEIRA DE MORAIS</v>
      </c>
      <c r="M124" s="57" t="str">
        <f>IFERROR(Table_ocorrencias[[#This Row],[viatura5]],"")</f>
        <v>UP002</v>
      </c>
      <c r="N124" s="57" t="str">
        <f>IFERROR(IF(Table_ocorrencias[[#This Row],[DPH2]] ="","",Table_ocorrencias[[#This Row],[DPH2]]&amp;"º DPH"),"")</f>
        <v>5º DPH</v>
      </c>
      <c r="O124" s="57" t="str">
        <f>UPPER(IFERROR(VLOOKUP(Table_ocorrencias[[#This Row],[municipio]],Table_municipios[],2,FALSE),""))</f>
        <v>RECIFE</v>
      </c>
      <c r="P124" s="79" t="str">
        <f>UPPER(IFERROR(Table_ocorrencias[[#This Row],[bairro8]],""))</f>
        <v>ALTO JOSÉ DO PINHO</v>
      </c>
      <c r="Q124" s="57" t="str">
        <f>IFERROR(IF(Table_ocorrencias[[#This Row],[rua9]] ="","",Table_ocorrencias[[#This Row],[rua9]]),"")</f>
        <v>LUIZ GONZADA DE SOUZA, 84</v>
      </c>
      <c r="R124" s="57" t="str">
        <f>IFERROR(IF(Table_ocorrencias[[#This Row],[latitude6]] ="","",Table_ocorrencias[[#This Row],[latitude6]]),"")</f>
        <v/>
      </c>
      <c r="S124" s="57" t="str">
        <f>IFERROR(IF(Table_ocorrencias[[#This Row],[longitude7]] ="","",Table_ocorrencias[[#This Row],[longitude7]]),"")</f>
        <v/>
      </c>
      <c r="T1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RENATO MAURÍCIO SANTOS DA SILVA (NIC 111182)</v>
      </c>
      <c r="U1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24" s="79" t="str">
        <f>UPPER(IFERROR(Table_ocorrencias[[#This Row],[descricao]],""))</f>
        <v>PAF - MASC_x000D_
PM SGT CUNHA: 988171570</v>
      </c>
      <c r="W124" s="59">
        <f>IFERROR(IF(Table_ocorrencias[[#This Row],[data_ciencia]]="","",Table_ocorrencias[[#This Row],[data_ciencia]]),"")</f>
        <v>0.78125</v>
      </c>
      <c r="X124" s="59">
        <f>IFERROR(IF(Table_ocorrencias[[#This Row],[data_saida]]="","",Table_ocorrencias[[#This Row],[data_saida]]),"")</f>
        <v>0.79861111111111116</v>
      </c>
      <c r="Y124" s="59">
        <f>IFERROR(IF(Table_ocorrencias[[#This Row],[data_chegada]]="","",Table_ocorrencias[[#This Row],[data_chegada]]),"")</f>
        <v>0.8125</v>
      </c>
      <c r="Z124" s="59">
        <f>IFERROR(IF(Table_ocorrencias[[#This Row],[data_conclusao]]="","",Table_ocorrencias[[#This Row],[data_conclusao]]),"")</f>
        <v>0.85416666666666663</v>
      </c>
      <c r="AA124" s="60">
        <v>1457</v>
      </c>
      <c r="AB124" s="60">
        <v>630</v>
      </c>
      <c r="AC124" s="60">
        <v>5</v>
      </c>
      <c r="AD124" s="60">
        <v>3866670</v>
      </c>
      <c r="AE124" s="60">
        <v>3865967</v>
      </c>
      <c r="AF124" s="60">
        <v>3864910</v>
      </c>
      <c r="AG124" s="60">
        <v>19567</v>
      </c>
      <c r="AH124" s="58">
        <v>44027</v>
      </c>
      <c r="AI124" s="60" t="s">
        <v>1203</v>
      </c>
      <c r="AJ124" s="60" t="s">
        <v>167</v>
      </c>
      <c r="AK124" s="60" t="s">
        <v>414</v>
      </c>
      <c r="AL124" s="60" t="s">
        <v>278</v>
      </c>
      <c r="AM124" s="61">
        <v>0.78125</v>
      </c>
      <c r="AN124" s="62">
        <v>0.79861111111111116</v>
      </c>
      <c r="AO124" s="62">
        <v>0.8125</v>
      </c>
      <c r="AP124" s="62">
        <v>0.85416666666666663</v>
      </c>
      <c r="AQ124" s="60"/>
      <c r="AR124" s="60"/>
      <c r="AS124" s="60">
        <v>14</v>
      </c>
      <c r="AT124" s="60" t="s">
        <v>1204</v>
      </c>
      <c r="AU124" s="60" t="s">
        <v>1205</v>
      </c>
      <c r="AV124" s="60" t="s">
        <v>1206</v>
      </c>
      <c r="AW124" s="63" t="s">
        <v>276</v>
      </c>
      <c r="AX124" s="60" t="s">
        <v>1207</v>
      </c>
      <c r="AY124" s="60" t="s">
        <v>1208</v>
      </c>
      <c r="AZ124" s="60" t="b">
        <v>1</v>
      </c>
      <c r="BA124" s="60" t="s">
        <v>273</v>
      </c>
      <c r="BB124" s="60" t="b">
        <v>0</v>
      </c>
      <c r="BC124" s="60"/>
      <c r="BD124" s="60"/>
    </row>
    <row r="125" spans="1:56" ht="17.25" customHeight="1" x14ac:dyDescent="0.25">
      <c r="A125" s="54">
        <f t="shared" si="2"/>
        <v>0</v>
      </c>
      <c r="B125" s="57" t="str">
        <f>IFERROR(TEXT(Table_ocorrencias[[#This Row],[caso_n]],"0000")&amp;Table_ocorrencias[[#This Row],[ponto]]&amp;"/"&amp;YEAR(Table_ocorrencias[[#This Row],[DATA PLANTÃO]]),"")</f>
        <v>0637.9/2020</v>
      </c>
      <c r="C125" s="57" t="str">
        <f>IFERROR(IF(Table_ocorrencias[[#This Row],[GDL]] = "","", Table_ocorrencias[[#This Row],[GDL]]&amp;"/"&amp;YEAR(Table_ocorrencias[[#This Row],[data_plantao]])),"")</f>
        <v>19842/2020</v>
      </c>
      <c r="D125" s="57" t="str">
        <f>IF(Table_ocorrencias[[#This Row],[fotos_gdl]] = TRUE,"ENVIADAS","PENDENTE")</f>
        <v>PENDENTE</v>
      </c>
      <c r="E125" s="58">
        <f>IFERROR(Table_ocorrencias[[#This Row],[data_plantao]],"")</f>
        <v>44031</v>
      </c>
      <c r="F125" s="57" t="str">
        <f>IFERROR(Table_ocorrencias[[#This Row],[CIODS3]],"")</f>
        <v>D682068</v>
      </c>
      <c r="G125" s="57" t="str">
        <f>IFERROR(Table_ocorrencias[[#This Row],[natureza4]],"")</f>
        <v>Homicídio</v>
      </c>
      <c r="H125" s="57" t="str">
        <f>IFERROR(Table_ocorrencias[[#This Row],[tipo_local]],"")</f>
        <v>Interno</v>
      </c>
      <c r="I125" s="57" t="str">
        <f>IFERROR(IF(Table_ocorrencias[[#This Row],[instrumento10]] = 0,"",Table_ocorrencias[[#This Row],[instrumento10]]),"")</f>
        <v>PÉRFURO-CONTUNDENTE</v>
      </c>
      <c r="J125" s="79" t="str">
        <f>IFERROR(VLOOKUP(Table_ocorrencias[[#This Row],[matricula_perito]],Table_peritos[],2,FALSE),"")</f>
        <v>ADILSON CARDOSO DE OLIVEIRA</v>
      </c>
      <c r="K125" s="57" t="str">
        <f>IFERROR(VLOOKUP(Table_ocorrencias[[#This Row],[matricula_auxiliar]],Table_auxiliares[],2,FALSE),"")</f>
        <v>ELOISA NEVES ALMEIDA PIMENTEL</v>
      </c>
      <c r="L125" s="57" t="str">
        <f>IFERROR(VLOOKUP(Table_ocorrencias[[#This Row],[matricula_delegado]],Table_delegados[],2,FALSE),"")</f>
        <v>FRANCISCA ERICA DA SILVA BEZERRA</v>
      </c>
      <c r="M125" s="57" t="str">
        <f>IFERROR(Table_ocorrencias[[#This Row],[viatura5]],"")</f>
        <v>UP004</v>
      </c>
      <c r="N125" s="57" t="str">
        <f>IFERROR(IF(Table_ocorrencias[[#This Row],[DPH2]] ="","",Table_ocorrencias[[#This Row],[DPH2]]&amp;"º DPH"),"")</f>
        <v>2º DPH</v>
      </c>
      <c r="O125" s="57" t="str">
        <f>UPPER(IFERROR(VLOOKUP(Table_ocorrencias[[#This Row],[municipio]],Table_municipios[],2,FALSE),""))</f>
        <v>RECIFE</v>
      </c>
      <c r="P125" s="79" t="str">
        <f>UPPER(IFERROR(Table_ocorrencias[[#This Row],[bairro8]],""))</f>
        <v>CAMPO GRANDE</v>
      </c>
      <c r="Q125" s="57" t="str">
        <f>IFERROR(IF(Table_ocorrencias[[#This Row],[rua9]] ="","",Table_ocorrencias[[#This Row],[rua9]]),"")</f>
        <v>AV GOVERNADOR AGAMENON MAGALHÃES, Nº 3621</v>
      </c>
      <c r="R125" s="57" t="str">
        <f>IFERROR(IF(Table_ocorrencias[[#This Row],[latitude6]] ="","",Table_ocorrencias[[#This Row],[latitude6]]),"")</f>
        <v/>
      </c>
      <c r="S125" s="57" t="str">
        <f>IFERROR(IF(Table_ocorrencias[[#This Row],[longitude7]] ="","",Table_ocorrencias[[#This Row],[longitude7]]),"")</f>
        <v/>
      </c>
      <c r="T12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IVALDO SÉRGIO DA SILVA (NIC 111202)</v>
      </c>
      <c r="U12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25" s="79" t="str">
        <f>UPPER(IFERROR(Table_ocorrencias[[#This Row],[descricao]],""))</f>
        <v>VÍTIMA DO SEXO MASCULINO, ALVEJADA POR PAF EM LOCAL INTERNO</v>
      </c>
      <c r="W125" s="59">
        <f>IFERROR(IF(Table_ocorrencias[[#This Row],[data_ciencia]]="","",Table_ocorrencias[[#This Row],[data_ciencia]]),"")</f>
        <v>0.3888888888888889</v>
      </c>
      <c r="X125" s="59">
        <f>IFERROR(IF(Table_ocorrencias[[#This Row],[data_saida]]="","",Table_ocorrencias[[#This Row],[data_saida]]),"")</f>
        <v>0.40972222222222221</v>
      </c>
      <c r="Y125" s="59">
        <f>IFERROR(IF(Table_ocorrencias[[#This Row],[data_chegada]]="","",Table_ocorrencias[[#This Row],[data_chegada]]),"")</f>
        <v>0.4236111111111111</v>
      </c>
      <c r="Z125" s="59">
        <f>IFERROR(IF(Table_ocorrencias[[#This Row],[data_conclusao]]="","",Table_ocorrencias[[#This Row],[data_conclusao]]),"")</f>
        <v>0.46527777777777779</v>
      </c>
      <c r="AA125" s="60">
        <v>1466</v>
      </c>
      <c r="AB125" s="60">
        <v>637</v>
      </c>
      <c r="AC125" s="60">
        <v>2</v>
      </c>
      <c r="AD125" s="60">
        <v>1925024</v>
      </c>
      <c r="AE125" s="60">
        <v>3868710</v>
      </c>
      <c r="AF125" s="60">
        <v>2724782</v>
      </c>
      <c r="AG125" s="60">
        <v>19842</v>
      </c>
      <c r="AH125" s="58">
        <v>44031</v>
      </c>
      <c r="AI125" s="60" t="s">
        <v>1286</v>
      </c>
      <c r="AJ125" s="60" t="s">
        <v>167</v>
      </c>
      <c r="AK125" s="60" t="s">
        <v>414</v>
      </c>
      <c r="AL125" s="60" t="s">
        <v>255</v>
      </c>
      <c r="AM125" s="61">
        <v>0.3888888888888889</v>
      </c>
      <c r="AN125" s="62">
        <v>0.40972222222222221</v>
      </c>
      <c r="AO125" s="62">
        <v>0.4236111111111111</v>
      </c>
      <c r="AP125" s="62">
        <v>0.46527777777777779</v>
      </c>
      <c r="AQ125" s="60"/>
      <c r="AR125" s="60"/>
      <c r="AS125" s="60">
        <v>14</v>
      </c>
      <c r="AT125" s="60" t="s">
        <v>1287</v>
      </c>
      <c r="AU125" s="60" t="s">
        <v>1288</v>
      </c>
      <c r="AV125" s="60" t="s">
        <v>1289</v>
      </c>
      <c r="AW125" s="63" t="s">
        <v>276</v>
      </c>
      <c r="AX125" s="60" t="s">
        <v>1290</v>
      </c>
      <c r="AY125" s="60" t="s">
        <v>1291</v>
      </c>
      <c r="AZ125" s="60" t="b">
        <v>0</v>
      </c>
      <c r="BA125" s="60" t="s">
        <v>273</v>
      </c>
      <c r="BB125" s="60" t="b">
        <v>0</v>
      </c>
      <c r="BC125" s="60"/>
      <c r="BD125" s="60"/>
    </row>
    <row r="126" spans="1:56" ht="17.25" customHeight="1" x14ac:dyDescent="0.25">
      <c r="A126" s="86">
        <f t="shared" si="2"/>
        <v>0</v>
      </c>
      <c r="B126" s="87" t="str">
        <f>IFERROR(TEXT(Table_ocorrencias[[#This Row],[caso_n]],"0000")&amp;Table_ocorrencias[[#This Row],[ponto]]&amp;"/"&amp;YEAR(Table_ocorrencias[[#This Row],[DATA PLANTÃO]]),"")</f>
        <v>0642.9/2020</v>
      </c>
      <c r="C126" s="87" t="str">
        <f>IFERROR(IF(Table_ocorrencias[[#This Row],[GDL]] = "","", Table_ocorrencias[[#This Row],[GDL]]&amp;"/"&amp;YEAR(Table_ocorrencias[[#This Row],[data_plantao]])),"")</f>
        <v>19992/2020</v>
      </c>
      <c r="D126" s="87" t="str">
        <f>IF(Table_ocorrencias[[#This Row],[fotos_gdl]] = TRUE,"ENVIADAS","PENDENTE")</f>
        <v>ENVIADAS</v>
      </c>
      <c r="E126" s="88">
        <f>IFERROR(Table_ocorrencias[[#This Row],[data_plantao]],"")</f>
        <v>44032</v>
      </c>
      <c r="F126" s="87" t="str">
        <f>IFERROR(Table_ocorrencias[[#This Row],[CIODS3]],"")</f>
        <v>D682209</v>
      </c>
      <c r="G126" s="87" t="str">
        <f>IFERROR(Table_ocorrencias[[#This Row],[natureza4]],"")</f>
        <v>Homicídio</v>
      </c>
      <c r="H126" s="87" t="str">
        <f>IFERROR(Table_ocorrencias[[#This Row],[tipo_local]],"")</f>
        <v>Interno</v>
      </c>
      <c r="I126" s="87" t="str">
        <f>IFERROR(IF(Table_ocorrencias[[#This Row],[instrumento10]] = 0,"",Table_ocorrencias[[#This Row],[instrumento10]]),"")</f>
        <v>PÉRFURO-CONTUNDENTE</v>
      </c>
      <c r="J126" s="89" t="str">
        <f>IFERROR(VLOOKUP(Table_ocorrencias[[#This Row],[matricula_perito]],Table_peritos[],2,FALSE),"")</f>
        <v>CARLOS ARMANDO CORREIA LYRA</v>
      </c>
      <c r="K126" s="87" t="str">
        <f>IFERROR(VLOOKUP(Table_ocorrencias[[#This Row],[matricula_auxiliar]],Table_auxiliares[],2,FALSE),"")</f>
        <v>HILTON PESSOA DE FREITAS NETO</v>
      </c>
      <c r="L126" s="87" t="str">
        <f>IFERROR(VLOOKUP(Table_ocorrencias[[#This Row],[matricula_delegado]],Table_delegados[],2,FALSE),"")</f>
        <v>ANDRE RUBENS DE LIMA LUNA</v>
      </c>
      <c r="M126" s="87" t="str">
        <f>IFERROR(Table_ocorrencias[[#This Row],[viatura5]],"")</f>
        <v>UP002</v>
      </c>
      <c r="N126" s="87" t="str">
        <f>IFERROR(IF(Table_ocorrencias[[#This Row],[DPH2]] ="","",Table_ocorrencias[[#This Row],[DPH2]]&amp;"º DPH"),"")</f>
        <v>10º DPH</v>
      </c>
      <c r="O126" s="87" t="str">
        <f>UPPER(IFERROR(VLOOKUP(Table_ocorrencias[[#This Row],[municipio]],Table_municipios[],2,FALSE),""))</f>
        <v>SÃO LOURENÇO DA MATA</v>
      </c>
      <c r="P126" s="89" t="str">
        <f>UPPER(IFERROR(Table_ocorrencias[[#This Row],[bairro8]],""))</f>
        <v>CAPIBARIBE</v>
      </c>
      <c r="Q126" s="87" t="str">
        <f>IFERROR(IF(Table_ocorrencias[[#This Row],[rua9]] ="","",Table_ocorrencias[[#This Row],[rua9]]),"")</f>
        <v>IMPERIAL, 40</v>
      </c>
      <c r="R126" s="87" t="str">
        <f>IFERROR(IF(Table_ocorrencias[[#This Row],[latitude6]] ="","",Table_ocorrencias[[#This Row],[latitude6]]),"")</f>
        <v/>
      </c>
      <c r="S126" s="87" t="str">
        <f>IFERROR(IF(Table_ocorrencias[[#This Row],[longitude7]] ="","",Table_ocorrencias[[#This Row],[longitude7]]),"")</f>
        <v/>
      </c>
      <c r="T12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PEDRO HENRIQUE DE SOUSA (NIC 111218)</v>
      </c>
      <c r="U12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26" s="89" t="str">
        <f>UPPER(IFERROR(Table_ocorrencias[[#This Row],[descricao]],""))</f>
        <v>PM CB NELSON: 999093803</v>
      </c>
      <c r="W126" s="90">
        <f>IFERROR(IF(Table_ocorrencias[[#This Row],[data_ciencia]]="","",Table_ocorrencias[[#This Row],[data_ciencia]]),"")</f>
        <v>0.67708333333333337</v>
      </c>
      <c r="X126" s="90">
        <f>IFERROR(IF(Table_ocorrencias[[#This Row],[data_saida]]="","",Table_ocorrencias[[#This Row],[data_saida]]),"")</f>
        <v>0.72222222222222221</v>
      </c>
      <c r="Y126" s="90">
        <f>IFERROR(IF(Table_ocorrencias[[#This Row],[data_chegada]]="","",Table_ocorrencias[[#This Row],[data_chegada]]),"")</f>
        <v>0.74375000000000002</v>
      </c>
      <c r="Z126" s="90">
        <f>IFERROR(IF(Table_ocorrencias[[#This Row],[data_conclusao]]="","",Table_ocorrencias[[#This Row],[data_conclusao]]),"")</f>
        <v>0.77916666666666667</v>
      </c>
      <c r="AA126" s="91">
        <v>1472</v>
      </c>
      <c r="AB126" s="91">
        <v>642</v>
      </c>
      <c r="AC126" s="91">
        <v>10</v>
      </c>
      <c r="AD126" s="91">
        <v>3869091</v>
      </c>
      <c r="AE126" s="91">
        <v>3865967</v>
      </c>
      <c r="AF126" s="91">
        <v>3864758</v>
      </c>
      <c r="AG126" s="91">
        <v>19992</v>
      </c>
      <c r="AH126" s="88">
        <v>44032</v>
      </c>
      <c r="AI126" s="91" t="s">
        <v>1344</v>
      </c>
      <c r="AJ126" s="91" t="s">
        <v>167</v>
      </c>
      <c r="AK126" s="91" t="s">
        <v>414</v>
      </c>
      <c r="AL126" s="91" t="s">
        <v>278</v>
      </c>
      <c r="AM126" s="92">
        <v>0.67708333333333337</v>
      </c>
      <c r="AN126" s="93">
        <v>0.72222222222222221</v>
      </c>
      <c r="AO126" s="93">
        <v>0.74375000000000002</v>
      </c>
      <c r="AP126" s="93">
        <v>0.77916666666666667</v>
      </c>
      <c r="AQ126" s="91"/>
      <c r="AR126" s="91"/>
      <c r="AS126" s="91">
        <v>15</v>
      </c>
      <c r="AT126" s="91" t="s">
        <v>1345</v>
      </c>
      <c r="AU126" s="91" t="s">
        <v>1370</v>
      </c>
      <c r="AV126" s="91" t="s">
        <v>1346</v>
      </c>
      <c r="AW126" s="94" t="s">
        <v>276</v>
      </c>
      <c r="AX126" s="91" t="s">
        <v>1347</v>
      </c>
      <c r="AY126" s="91" t="s">
        <v>1348</v>
      </c>
      <c r="AZ126" s="91" t="b">
        <v>1</v>
      </c>
      <c r="BA126" s="91" t="s">
        <v>273</v>
      </c>
      <c r="BB126" s="91" t="b">
        <v>0</v>
      </c>
      <c r="BC126" s="91"/>
      <c r="BD126" s="91"/>
    </row>
    <row r="127" spans="1:56" ht="17.25" customHeight="1" x14ac:dyDescent="0.25">
      <c r="A127" s="55">
        <f t="shared" si="2"/>
        <v>0</v>
      </c>
      <c r="B127" s="64" t="str">
        <f>IFERROR(TEXT(Table_ocorrencias[[#This Row],[caso_n]],"0000")&amp;Table_ocorrencias[[#This Row],[ponto]]&amp;"/"&amp;YEAR(Table_ocorrencias[[#This Row],[DATA PLANTÃO]]),"")</f>
        <v>0646.9/2020</v>
      </c>
      <c r="C127" s="64" t="str">
        <f>IFERROR(IF(Table_ocorrencias[[#This Row],[GDL]] = "","", Table_ocorrencias[[#This Row],[GDL]]&amp;"/"&amp;YEAR(Table_ocorrencias[[#This Row],[data_plantao]])),"")</f>
        <v>19993/2020</v>
      </c>
      <c r="D127" s="64" t="str">
        <f>IF(Table_ocorrencias[[#This Row],[fotos_gdl]] = TRUE,"ENVIADAS","PENDENTE")</f>
        <v>ENVIADAS</v>
      </c>
      <c r="E127" s="65">
        <f>IFERROR(Table_ocorrencias[[#This Row],[data_plantao]],"")</f>
        <v>44032</v>
      </c>
      <c r="F127" s="64" t="str">
        <f>IFERROR(Table_ocorrencias[[#This Row],[CIODS3]],"")</f>
        <v>D682218</v>
      </c>
      <c r="G127" s="64" t="str">
        <f>IFERROR(Table_ocorrencias[[#This Row],[natureza4]],"")</f>
        <v>Homicídio</v>
      </c>
      <c r="H127" s="64" t="str">
        <f>IFERROR(Table_ocorrencias[[#This Row],[tipo_local]],"")</f>
        <v>Interno</v>
      </c>
      <c r="I127" s="64" t="str">
        <f>IFERROR(IF(Table_ocorrencias[[#This Row],[instrumento10]] = 0,"",Table_ocorrencias[[#This Row],[instrumento10]]),"")</f>
        <v>PÉRFURO-CONTUNDENTE</v>
      </c>
      <c r="J127" s="80" t="str">
        <f>IFERROR(VLOOKUP(Table_ocorrencias[[#This Row],[matricula_perito]],Table_peritos[],2,FALSE),"")</f>
        <v>CARLOS ARMANDO CORREIA LYRA</v>
      </c>
      <c r="K127" s="64" t="str">
        <f>IFERROR(VLOOKUP(Table_ocorrencias[[#This Row],[matricula_auxiliar]],Table_auxiliares[],2,FALSE),"")</f>
        <v>HILTON PESSOA DE FREITAS NETO</v>
      </c>
      <c r="L127" s="64" t="str">
        <f>IFERROR(VLOOKUP(Table_ocorrencias[[#This Row],[matricula_delegado]],Table_delegados[],2,FALSE),"")</f>
        <v>ADYR MARTENS DE ALMEIDA</v>
      </c>
      <c r="M127" s="64" t="str">
        <f>IFERROR(Table_ocorrencias[[#This Row],[viatura5]],"")</f>
        <v>UP002</v>
      </c>
      <c r="N127" s="64" t="str">
        <f>IFERROR(IF(Table_ocorrencias[[#This Row],[DPH2]] ="","",Table_ocorrencias[[#This Row],[DPH2]]&amp;"º DPH"),"")</f>
        <v>9º DPH</v>
      </c>
      <c r="O127" s="64" t="str">
        <f>UPPER(IFERROR(VLOOKUP(Table_ocorrencias[[#This Row],[municipio]],Table_municipios[],2,FALSE),""))</f>
        <v>OLINDA</v>
      </c>
      <c r="P127" s="80" t="str">
        <f>UPPER(IFERROR(Table_ocorrencias[[#This Row],[bairro8]],""))</f>
        <v>MONTE</v>
      </c>
      <c r="Q127" s="64" t="str">
        <f>IFERROR(IF(Table_ocorrencias[[#This Row],[rua9]] ="","",Table_ocorrencias[[#This Row],[rua9]]),"")</f>
        <v>DOM MIGUEL DE LIMA VALVERDE</v>
      </c>
      <c r="R127" s="64" t="str">
        <f>IFERROR(IF(Table_ocorrencias[[#This Row],[latitude6]] ="","",Table_ocorrencias[[#This Row],[latitude6]]),"")</f>
        <v/>
      </c>
      <c r="S127" s="64" t="str">
        <f>IFERROR(IF(Table_ocorrencias[[#This Row],[longitude7]] ="","",Table_ocorrencias[[#This Row],[longitude7]]),"")</f>
        <v/>
      </c>
      <c r="T12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CLEYTON NASCIMENTO SACRAMENTO (NIC 111220)</v>
      </c>
      <c r="U12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27" s="80" t="str">
        <f>UPPER(IFERROR(Table_ocorrencias[[#This Row],[descricao]],""))</f>
        <v>PAF- MASC</v>
      </c>
      <c r="W127" s="66">
        <f>IFERROR(IF(Table_ocorrencias[[#This Row],[data_ciencia]]="","",Table_ocorrencias[[#This Row],[data_ciencia]]),"")</f>
        <v>0.78472222222222221</v>
      </c>
      <c r="X127" s="66">
        <f>IFERROR(IF(Table_ocorrencias[[#This Row],[data_saida]]="","",Table_ocorrencias[[#This Row],[data_saida]]),"")</f>
        <v>0.79166666666666663</v>
      </c>
      <c r="Y127" s="66">
        <f>IFERROR(IF(Table_ocorrencias[[#This Row],[data_chegada]]="","",Table_ocorrencias[[#This Row],[data_chegada]]),"")</f>
        <v>0.81944444444444442</v>
      </c>
      <c r="Z127" s="66">
        <f>IFERROR(IF(Table_ocorrencias[[#This Row],[data_conclusao]]="","",Table_ocorrencias[[#This Row],[data_conclusao]]),"")</f>
        <v>0.84722222222222221</v>
      </c>
      <c r="AA127" s="67">
        <v>1476</v>
      </c>
      <c r="AB127" s="67">
        <v>646</v>
      </c>
      <c r="AC127" s="67">
        <v>9</v>
      </c>
      <c r="AD127" s="67">
        <v>3869091</v>
      </c>
      <c r="AE127" s="67">
        <v>3865967</v>
      </c>
      <c r="AF127" s="67">
        <v>2960397</v>
      </c>
      <c r="AG127" s="67">
        <v>19993</v>
      </c>
      <c r="AH127" s="65">
        <v>44032</v>
      </c>
      <c r="AI127" s="67" t="s">
        <v>1371</v>
      </c>
      <c r="AJ127" s="67" t="s">
        <v>167</v>
      </c>
      <c r="AK127" s="67" t="s">
        <v>414</v>
      </c>
      <c r="AL127" s="67" t="s">
        <v>278</v>
      </c>
      <c r="AM127" s="68">
        <v>0.78472222222222221</v>
      </c>
      <c r="AN127" s="69">
        <v>0.79166666666666663</v>
      </c>
      <c r="AO127" s="69">
        <v>0.81944444444444442</v>
      </c>
      <c r="AP127" s="69">
        <v>0.84722222222222221</v>
      </c>
      <c r="AQ127" s="67"/>
      <c r="AR127" s="67"/>
      <c r="AS127" s="67">
        <v>12</v>
      </c>
      <c r="AT127" s="67" t="s">
        <v>1365</v>
      </c>
      <c r="AU127" s="67" t="s">
        <v>1366</v>
      </c>
      <c r="AV127" s="67" t="s">
        <v>1367</v>
      </c>
      <c r="AW127" s="70" t="s">
        <v>276</v>
      </c>
      <c r="AX127" s="67" t="s">
        <v>1368</v>
      </c>
      <c r="AY127" s="67" t="s">
        <v>1369</v>
      </c>
      <c r="AZ127" s="67" t="b">
        <v>1</v>
      </c>
      <c r="BA127" s="67" t="s">
        <v>273</v>
      </c>
      <c r="BB127" s="67" t="b">
        <v>0</v>
      </c>
      <c r="BC127" s="67"/>
      <c r="BD127" s="67"/>
    </row>
    <row r="128" spans="1:56" ht="17.25" customHeight="1" x14ac:dyDescent="0.25">
      <c r="A128" s="53">
        <f t="shared" si="2"/>
        <v>0</v>
      </c>
      <c r="B128" s="57" t="str">
        <f>IFERROR(TEXT(Table_ocorrencias[[#This Row],[caso_n]],"0000")&amp;Table_ocorrencias[[#This Row],[ponto]]&amp;"/"&amp;YEAR(Table_ocorrencias[[#This Row],[DATA PLANTÃO]]),"")</f>
        <v>0651.9/2020</v>
      </c>
      <c r="C128" s="57" t="str">
        <f>IFERROR(IF(Table_ocorrencias[[#This Row],[GDL]] = "","", Table_ocorrencias[[#This Row],[GDL]]&amp;"/"&amp;YEAR(Table_ocorrencias[[#This Row],[data_plantao]])),"")</f>
        <v>21819/2020</v>
      </c>
      <c r="D128" s="57" t="str">
        <f>IF(Table_ocorrencias[[#This Row],[fotos_gdl]] = TRUE,"ENVIADAS","PENDENTE")</f>
        <v>ENVIADAS</v>
      </c>
      <c r="E128" s="58">
        <f>IFERROR(Table_ocorrencias[[#This Row],[data_plantao]],"")</f>
        <v>44033</v>
      </c>
      <c r="F128" s="57" t="str">
        <f>IFERROR(Table_ocorrencias[[#This Row],[CIODS3]],"")</f>
        <v>D682306</v>
      </c>
      <c r="G128" s="57" t="str">
        <f>IFERROR(Table_ocorrencias[[#This Row],[natureza4]],"")</f>
        <v>Homicídio</v>
      </c>
      <c r="H128" s="57" t="str">
        <f>IFERROR(Table_ocorrencias[[#This Row],[tipo_local]],"")</f>
        <v>Interno</v>
      </c>
      <c r="I128" s="57" t="str">
        <f>IFERROR(IF(Table_ocorrencias[[#This Row],[instrumento10]] = 0,"",Table_ocorrencias[[#This Row],[instrumento10]]),"")</f>
        <v>CONTUNDENTE</v>
      </c>
      <c r="J128" s="79" t="str">
        <f>IFERROR(VLOOKUP(Table_ocorrencias[[#This Row],[matricula_perito]],Table_peritos[],2,FALSE),"")</f>
        <v>RANON BARROS BEZERRA</v>
      </c>
      <c r="K128" s="57" t="str">
        <f>IFERROR(VLOOKUP(Table_ocorrencias[[#This Row],[matricula_auxiliar]],Table_auxiliares[],2,FALSE),"")</f>
        <v>MOISES JOSE SEABRA</v>
      </c>
      <c r="L128" s="57" t="str">
        <f>IFERROR(VLOOKUP(Table_ocorrencias[[#This Row],[matricula_delegado]],Table_delegados[],2,FALSE),"")</f>
        <v>FELIPE MONTEIRO COSTA</v>
      </c>
      <c r="M128" s="57" t="str">
        <f>IFERROR(Table_ocorrencias[[#This Row],[viatura5]],"")</f>
        <v>UP003</v>
      </c>
      <c r="N128" s="57" t="str">
        <f>IFERROR(IF(Table_ocorrencias[[#This Row],[DPH2]] ="","",Table_ocorrencias[[#This Row],[DPH2]]&amp;"º DPH"),"")</f>
        <v>14º DPH</v>
      </c>
      <c r="O128" s="57" t="str">
        <f>UPPER(IFERROR(VLOOKUP(Table_ocorrencias[[#This Row],[municipio]],Table_municipios[],2,FALSE),""))</f>
        <v>CABO DE SANTO AGOSTINHO</v>
      </c>
      <c r="P128" s="79" t="str">
        <f>UPPER(IFERROR(Table_ocorrencias[[#This Row],[bairro8]],""))</f>
        <v>ZONA RURAL</v>
      </c>
      <c r="Q128" s="57" t="str">
        <f>IFERROR(IF(Table_ocorrencias[[#This Row],[rua9]] ="","",Table_ocorrencias[[#This Row],[rua9]]),"")</f>
        <v>ENGENHO SEBASTIÃO PÓ</v>
      </c>
      <c r="R128" s="57" t="str">
        <f>IFERROR(IF(Table_ocorrencias[[#This Row],[latitude6]] ="","",Table_ocorrencias[[#This Row],[latitude6]]),"")</f>
        <v/>
      </c>
      <c r="S128" s="57" t="str">
        <f>IFERROR(IF(Table_ocorrencias[[#This Row],[longitude7]] ="","",Table_ocorrencias[[#This Row],[longitude7]]),"")</f>
        <v/>
      </c>
      <c r="T12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SIDCLEY MENDONÇA DOS SANTOS (NIC 111198)</v>
      </c>
      <c r="U12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28" s="79" t="str">
        <f>UPPER(IFERROR(Table_ocorrencias[[#This Row],[descricao]],""))</f>
        <v/>
      </c>
      <c r="W128" s="59">
        <f>IFERROR(IF(Table_ocorrencias[[#This Row],[data_ciencia]]="","",Table_ocorrencias[[#This Row],[data_ciencia]]),"")</f>
        <v>0.8125</v>
      </c>
      <c r="X128" s="59">
        <f>IFERROR(IF(Table_ocorrencias[[#This Row],[data_saida]]="","",Table_ocorrencias[[#This Row],[data_saida]]),"")</f>
        <v>0.84722222222222221</v>
      </c>
      <c r="Y128" s="59">
        <f>IFERROR(IF(Table_ocorrencias[[#This Row],[data_chegada]]="","",Table_ocorrencias[[#This Row],[data_chegada]]),"")</f>
        <v>0.875</v>
      </c>
      <c r="Z128" s="59">
        <f>IFERROR(IF(Table_ocorrencias[[#This Row],[data_conclusao]]="","",Table_ocorrencias[[#This Row],[data_conclusao]]),"")</f>
        <v>0.92708333333333337</v>
      </c>
      <c r="AA128" s="60">
        <v>1481</v>
      </c>
      <c r="AB128" s="60">
        <v>651</v>
      </c>
      <c r="AC128" s="60">
        <v>14</v>
      </c>
      <c r="AD128" s="60">
        <v>3866670</v>
      </c>
      <c r="AE128" s="60">
        <v>1347241</v>
      </c>
      <c r="AF128" s="60">
        <v>2724723</v>
      </c>
      <c r="AG128" s="60">
        <v>21819</v>
      </c>
      <c r="AH128" s="58">
        <v>44033</v>
      </c>
      <c r="AI128" s="60" t="s">
        <v>1435</v>
      </c>
      <c r="AJ128" s="60" t="s">
        <v>167</v>
      </c>
      <c r="AK128" s="60" t="s">
        <v>414</v>
      </c>
      <c r="AL128" s="60" t="s">
        <v>560</v>
      </c>
      <c r="AM128" s="61">
        <v>0.8125</v>
      </c>
      <c r="AN128" s="62">
        <v>0.84722222222222221</v>
      </c>
      <c r="AO128" s="62">
        <v>0.875</v>
      </c>
      <c r="AP128" s="62">
        <v>0.92708333333333337</v>
      </c>
      <c r="AQ128" s="60"/>
      <c r="AR128" s="60"/>
      <c r="AS128" s="60">
        <v>3</v>
      </c>
      <c r="AT128" s="60" t="s">
        <v>471</v>
      </c>
      <c r="AU128" s="60" t="s">
        <v>1436</v>
      </c>
      <c r="AV128" s="60" t="s">
        <v>1437</v>
      </c>
      <c r="AW128" s="63" t="s">
        <v>481</v>
      </c>
      <c r="AX128" s="60" t="s">
        <v>1438</v>
      </c>
      <c r="AY128" s="60" t="s">
        <v>283</v>
      </c>
      <c r="AZ128" s="60" t="b">
        <v>1</v>
      </c>
      <c r="BA128" s="60" t="s">
        <v>273</v>
      </c>
      <c r="BB128" s="60" t="b">
        <v>0</v>
      </c>
      <c r="BC128" s="60"/>
      <c r="BD128" s="60"/>
    </row>
    <row r="129" spans="1:56" ht="17.25" customHeight="1" x14ac:dyDescent="0.25">
      <c r="A129" s="54">
        <f t="shared" si="2"/>
        <v>0</v>
      </c>
      <c r="B129" s="57" t="str">
        <f>IFERROR(TEXT(Table_ocorrencias[[#This Row],[caso_n]],"0000")&amp;Table_ocorrencias[[#This Row],[ponto]]&amp;"/"&amp;YEAR(Table_ocorrencias[[#This Row],[DATA PLANTÃO]]),"")</f>
        <v>0662.9/2020</v>
      </c>
      <c r="C129" s="57" t="str">
        <f>IFERROR(IF(Table_ocorrencias[[#This Row],[GDL]] = "","", Table_ocorrencias[[#This Row],[GDL]]&amp;"/"&amp;YEAR(Table_ocorrencias[[#This Row],[data_plantao]])),"")</f>
        <v>20567/2020</v>
      </c>
      <c r="D129" s="57" t="str">
        <f>IF(Table_ocorrencias[[#This Row],[fotos_gdl]] = TRUE,"ENVIADAS","PENDENTE")</f>
        <v>ENVIADAS</v>
      </c>
      <c r="E129" s="58">
        <f>IFERROR(Table_ocorrencias[[#This Row],[data_plantao]],"")</f>
        <v>44036</v>
      </c>
      <c r="F129" s="57" t="str">
        <f>IFERROR(Table_ocorrencias[[#This Row],[CIODS3]],"")</f>
        <v>D682519</v>
      </c>
      <c r="G129" s="57" t="str">
        <f>IFERROR(Table_ocorrencias[[#This Row],[natureza4]],"")</f>
        <v>Homicídio</v>
      </c>
      <c r="H129" s="57" t="str">
        <f>IFERROR(Table_ocorrencias[[#This Row],[tipo_local]],"")</f>
        <v>Interno</v>
      </c>
      <c r="I129" s="57" t="str">
        <f>IFERROR(IF(Table_ocorrencias[[#This Row],[instrumento10]] = 0,"",Table_ocorrencias[[#This Row],[instrumento10]]),"")</f>
        <v>PÉRFURO-CONTUNDENTE</v>
      </c>
      <c r="J129" s="79" t="str">
        <f>IFERROR(VLOOKUP(Table_ocorrencias[[#This Row],[matricula_perito]],Table_peritos[],2,FALSE),"")</f>
        <v>DIEGO NUNES TELES DE MENDONÇA</v>
      </c>
      <c r="K129" s="57" t="str">
        <f>IFERROR(VLOOKUP(Table_ocorrencias[[#This Row],[matricula_auxiliar]],Table_auxiliares[],2,FALSE),"")</f>
        <v>HILTON PESSOA DE FREITAS NETO</v>
      </c>
      <c r="L129" s="57" t="str">
        <f>IFERROR(VLOOKUP(Table_ocorrencias[[#This Row],[matricula_delegado]],Table_delegados[],2,FALSE),"")</f>
        <v>ICARO BARROS SCHNEIDER</v>
      </c>
      <c r="M129" s="57" t="str">
        <f>IFERROR(Table_ocorrencias[[#This Row],[viatura5]],"")</f>
        <v>UP002</v>
      </c>
      <c r="N129" s="57" t="str">
        <f>IFERROR(IF(Table_ocorrencias[[#This Row],[DPH2]] ="","",Table_ocorrencias[[#This Row],[DPH2]]&amp;"º DPH"),"")</f>
        <v>11º DPH</v>
      </c>
      <c r="O129" s="57" t="str">
        <f>UPPER(IFERROR(VLOOKUP(Table_ocorrencias[[#This Row],[municipio]],Table_municipios[],2,FALSE),""))</f>
        <v>JABOATÃO DOS GUARARAPES</v>
      </c>
      <c r="P129" s="79" t="str">
        <f>UPPER(IFERROR(Table_ocorrencias[[#This Row],[bairro8]],""))</f>
        <v>JD MURIBECA</v>
      </c>
      <c r="Q129" s="57" t="str">
        <f>IFERROR(IF(Table_ocorrencias[[#This Row],[rua9]] ="","",Table_ocorrencias[[#This Row],[rua9]]),"")</f>
        <v>AV. SANTA HELENA , PROX 305</v>
      </c>
      <c r="R129" s="57" t="str">
        <f>IFERROR(IF(Table_ocorrencias[[#This Row],[latitude6]] ="","",Table_ocorrencias[[#This Row],[latitude6]]),"")</f>
        <v/>
      </c>
      <c r="S129" s="57" t="str">
        <f>IFERROR(IF(Table_ocorrencias[[#This Row],[longitude7]] ="","",Table_ocorrencias[[#This Row],[longitude7]]),"")</f>
        <v/>
      </c>
      <c r="T12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ROGERIO DA SILVA (NIC 111214)</v>
      </c>
      <c r="U12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29" s="79" t="str">
        <f>UPPER(IFERROR(Table_ocorrencias[[#This Row],[descricao]],""))</f>
        <v>PAF - MASC_x000D_
SGT XAVIER 987968706</v>
      </c>
      <c r="W129" s="59">
        <f>IFERROR(IF(Table_ocorrencias[[#This Row],[data_ciencia]]="","",Table_ocorrencias[[#This Row],[data_ciencia]]),"")</f>
        <v>0.52083333333333337</v>
      </c>
      <c r="X129" s="59">
        <f>IFERROR(IF(Table_ocorrencias[[#This Row],[data_saida]]="","",Table_ocorrencias[[#This Row],[data_saida]]),"")</f>
        <v>0.54166666666666663</v>
      </c>
      <c r="Y129" s="59">
        <f>IFERROR(IF(Table_ocorrencias[[#This Row],[data_chegada]]="","",Table_ocorrencias[[#This Row],[data_chegada]]),"")</f>
        <v>0.56944444444444442</v>
      </c>
      <c r="Z129" s="59">
        <f>IFERROR(IF(Table_ocorrencias[[#This Row],[data_conclusao]]="","",Table_ocorrencias[[#This Row],[data_conclusao]]),"")</f>
        <v>0.59722222222222221</v>
      </c>
      <c r="AA129" s="60">
        <v>1493</v>
      </c>
      <c r="AB129" s="60">
        <v>662</v>
      </c>
      <c r="AC129" s="60">
        <v>11</v>
      </c>
      <c r="AD129" s="60">
        <v>3869148</v>
      </c>
      <c r="AE129" s="60">
        <v>3865967</v>
      </c>
      <c r="AF129" s="60">
        <v>2724715</v>
      </c>
      <c r="AG129" s="60">
        <v>20567</v>
      </c>
      <c r="AH129" s="58">
        <v>44036</v>
      </c>
      <c r="AI129" s="60" t="s">
        <v>1523</v>
      </c>
      <c r="AJ129" s="60" t="s">
        <v>167</v>
      </c>
      <c r="AK129" s="60" t="s">
        <v>414</v>
      </c>
      <c r="AL129" s="60" t="s">
        <v>278</v>
      </c>
      <c r="AM129" s="61">
        <v>0.52083333333333337</v>
      </c>
      <c r="AN129" s="62">
        <v>0.54166666666666663</v>
      </c>
      <c r="AO129" s="62">
        <v>0.56944444444444442</v>
      </c>
      <c r="AP129" s="62">
        <v>0.59722222222222221</v>
      </c>
      <c r="AQ129" s="60"/>
      <c r="AR129" s="60"/>
      <c r="AS129" s="60">
        <v>10</v>
      </c>
      <c r="AT129" s="60" t="s">
        <v>1524</v>
      </c>
      <c r="AU129" s="60" t="s">
        <v>1525</v>
      </c>
      <c r="AV129" s="60" t="s">
        <v>1526</v>
      </c>
      <c r="AW129" s="63" t="s">
        <v>276</v>
      </c>
      <c r="AX129" s="60" t="s">
        <v>1527</v>
      </c>
      <c r="AY129" s="60" t="s">
        <v>1528</v>
      </c>
      <c r="AZ129" s="60" t="b">
        <v>1</v>
      </c>
      <c r="BA129" s="60" t="s">
        <v>273</v>
      </c>
      <c r="BB129" s="60" t="b">
        <v>0</v>
      </c>
      <c r="BC129" s="60"/>
      <c r="BD129" s="60"/>
    </row>
    <row r="130" spans="1:56" ht="17.25" customHeight="1" x14ac:dyDescent="0.25">
      <c r="A130" s="53">
        <f t="shared" si="2"/>
        <v>0</v>
      </c>
      <c r="B130" s="57" t="str">
        <f>IFERROR(TEXT(Table_ocorrencias[[#This Row],[caso_n]],"0000")&amp;Table_ocorrencias[[#This Row],[ponto]]&amp;"/"&amp;YEAR(Table_ocorrencias[[#This Row],[DATA PLANTÃO]]),"")</f>
        <v>0670.9/2020</v>
      </c>
      <c r="C130" s="57" t="str">
        <f>IFERROR(IF(Table_ocorrencias[[#This Row],[GDL]] = "","", Table_ocorrencias[[#This Row],[GDL]]&amp;"/"&amp;YEAR(Table_ocorrencias[[#This Row],[data_plantao]])),"")</f>
        <v>20670/2020</v>
      </c>
      <c r="D130" s="57" t="str">
        <f>IF(Table_ocorrencias[[#This Row],[fotos_gdl]] = TRUE,"ENVIADAS","PENDENTE")</f>
        <v>PENDENTE</v>
      </c>
      <c r="E130" s="58">
        <f>IFERROR(Table_ocorrencias[[#This Row],[data_plantao]],"")</f>
        <v>44038</v>
      </c>
      <c r="F130" s="57" t="str">
        <f>IFERROR(Table_ocorrencias[[#This Row],[CIODS3]],"")</f>
        <v>D682699</v>
      </c>
      <c r="G130" s="57" t="str">
        <f>IFERROR(Table_ocorrencias[[#This Row],[natureza4]],"")</f>
        <v>Homicídio</v>
      </c>
      <c r="H130" s="57" t="str">
        <f>IFERROR(Table_ocorrencias[[#This Row],[tipo_local]],"")</f>
        <v>Interno</v>
      </c>
      <c r="I130" s="57" t="str">
        <f>IFERROR(IF(Table_ocorrencias[[#This Row],[instrumento10]] = 0,"",Table_ocorrencias[[#This Row],[instrumento10]]),"")</f>
        <v>PÉRFURO-CONTUNDENTE</v>
      </c>
      <c r="J130" s="79" t="str">
        <f>IFERROR(VLOOKUP(Table_ocorrencias[[#This Row],[matricula_perito]],Table_peritos[],2,FALSE),"")</f>
        <v>RODION MALINOVSKY DE OLIVEIRA GOMES</v>
      </c>
      <c r="K130" s="57" t="str">
        <f>IFERROR(VLOOKUP(Table_ocorrencias[[#This Row],[matricula_auxiliar]],Table_auxiliares[],2,FALSE),"")</f>
        <v>ALMIR CARLOS DE SOUZA</v>
      </c>
      <c r="L130" s="57" t="str">
        <f>IFERROR(VLOOKUP(Table_ocorrencias[[#This Row],[matricula_delegado]],Table_delegados[],2,FALSE),"")</f>
        <v>CAIO WAGNER SIQUEIRA DE MORAIS</v>
      </c>
      <c r="M130" s="57" t="str">
        <f>IFERROR(Table_ocorrencias[[#This Row],[viatura5]],"")</f>
        <v>UP004</v>
      </c>
      <c r="N130" s="57" t="str">
        <f>IFERROR(IF(Table_ocorrencias[[#This Row],[DPH2]] ="","",Table_ocorrencias[[#This Row],[DPH2]]&amp;"º DPH"),"")</f>
        <v>10º DPH</v>
      </c>
      <c r="O130" s="57" t="str">
        <f>UPPER(IFERROR(VLOOKUP(Table_ocorrencias[[#This Row],[municipio]],Table_municipios[],2,FALSE),""))</f>
        <v>SÃO LOURENÇO DA MATA</v>
      </c>
      <c r="P130" s="79" t="str">
        <f>UPPER(IFERROR(Table_ocorrencias[[#This Row],[bairro8]],""))</f>
        <v>VARZEA FRIA</v>
      </c>
      <c r="Q130" s="57" t="str">
        <f>IFERROR(IF(Table_ocorrencias[[#This Row],[rua9]] ="","",Table_ocorrencias[[#This Row],[rua9]]),"")</f>
        <v>DOS PALMARES</v>
      </c>
      <c r="R130" s="57" t="str">
        <f>IFERROR(IF(Table_ocorrencias[[#This Row],[latitude6]] ="","",Table_ocorrencias[[#This Row],[latitude6]]),"")</f>
        <v/>
      </c>
      <c r="S130" s="57" t="str">
        <f>IFERROR(IF(Table_ocorrencias[[#This Row],[longitude7]] ="","",Table_ocorrencias[[#This Row],[longitude7]]),"")</f>
        <v/>
      </c>
      <c r="T13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AGUINALDO DA SILVA (NIC 110266)</v>
      </c>
      <c r="U13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30" s="79" t="str">
        <f>UPPER(IFERROR(Table_ocorrencias[[#This Row],[descricao]],""))</f>
        <v>PAF</v>
      </c>
      <c r="W130" s="59">
        <f>IFERROR(IF(Table_ocorrencias[[#This Row],[data_ciencia]]="","",Table_ocorrencias[[#This Row],[data_ciencia]]),"")</f>
        <v>6.5972222222222224E-2</v>
      </c>
      <c r="X130" s="59">
        <f>IFERROR(IF(Table_ocorrencias[[#This Row],[data_saida]]="","",Table_ocorrencias[[#This Row],[data_saida]]),"")</f>
        <v>6.9444444444444448E-2</v>
      </c>
      <c r="Y130" s="59">
        <f>IFERROR(IF(Table_ocorrencias[[#This Row],[data_chegada]]="","",Table_ocorrencias[[#This Row],[data_chegada]]),"")</f>
        <v>8.3333333333333329E-2</v>
      </c>
      <c r="Z130" s="59">
        <f>IFERROR(IF(Table_ocorrencias[[#This Row],[data_conclusao]]="","",Table_ocorrencias[[#This Row],[data_conclusao]]),"")</f>
        <v>0.1111111111111111</v>
      </c>
      <c r="AA130" s="60">
        <v>1503</v>
      </c>
      <c r="AB130" s="60">
        <v>670</v>
      </c>
      <c r="AC130" s="60">
        <v>10</v>
      </c>
      <c r="AD130" s="60">
        <v>1917099</v>
      </c>
      <c r="AE130" s="60">
        <v>1586920</v>
      </c>
      <c r="AF130" s="60">
        <v>3864910</v>
      </c>
      <c r="AG130" s="60">
        <v>20670</v>
      </c>
      <c r="AH130" s="58">
        <v>44038</v>
      </c>
      <c r="AI130" s="60" t="s">
        <v>1592</v>
      </c>
      <c r="AJ130" s="60" t="s">
        <v>167</v>
      </c>
      <c r="AK130" s="60" t="s">
        <v>414</v>
      </c>
      <c r="AL130" s="60" t="s">
        <v>255</v>
      </c>
      <c r="AM130" s="61">
        <v>6.5972222222222224E-2</v>
      </c>
      <c r="AN130" s="62">
        <v>6.9444444444444448E-2</v>
      </c>
      <c r="AO130" s="62">
        <v>8.3333333333333329E-2</v>
      </c>
      <c r="AP130" s="62">
        <v>0.1111111111111111</v>
      </c>
      <c r="AQ130" s="60"/>
      <c r="AR130" s="60"/>
      <c r="AS130" s="60">
        <v>15</v>
      </c>
      <c r="AT130" s="60" t="s">
        <v>1593</v>
      </c>
      <c r="AU130" s="60" t="s">
        <v>1594</v>
      </c>
      <c r="AV130" s="60" t="s">
        <v>1595</v>
      </c>
      <c r="AW130" s="63" t="s">
        <v>276</v>
      </c>
      <c r="AX130" s="60" t="s">
        <v>1596</v>
      </c>
      <c r="AY130" s="60" t="s">
        <v>1202</v>
      </c>
      <c r="AZ130" s="60" t="b">
        <v>0</v>
      </c>
      <c r="BA130" s="60" t="s">
        <v>273</v>
      </c>
      <c r="BB130" s="60" t="b">
        <v>0</v>
      </c>
      <c r="BC130" s="60"/>
      <c r="BD130" s="60"/>
    </row>
    <row r="131" spans="1:56" ht="17.25" customHeight="1" x14ac:dyDescent="0.25">
      <c r="A131" s="53">
        <f t="shared" ref="A131:A194" si="3">COUNTBLANK(B131:Q131)</f>
        <v>0</v>
      </c>
      <c r="B131" s="57" t="str">
        <f>IFERROR(TEXT(Table_ocorrencias[[#This Row],[caso_n]],"0000")&amp;Table_ocorrencias[[#This Row],[ponto]]&amp;"/"&amp;YEAR(Table_ocorrencias[[#This Row],[DATA PLANTÃO]]),"")</f>
        <v>0671.9/2020</v>
      </c>
      <c r="C131" s="57" t="str">
        <f>IFERROR(IF(Table_ocorrencias[[#This Row],[GDL]] = "","", Table_ocorrencias[[#This Row],[GDL]]&amp;"/"&amp;YEAR(Table_ocorrencias[[#This Row],[data_plantao]])),"")</f>
        <v>20666/2020</v>
      </c>
      <c r="D131" s="57" t="str">
        <f>IF(Table_ocorrencias[[#This Row],[fotos_gdl]] = TRUE,"ENVIADAS","PENDENTE")</f>
        <v>ENVIADAS</v>
      </c>
      <c r="E131" s="58">
        <f>IFERROR(Table_ocorrencias[[#This Row],[data_plantao]],"")</f>
        <v>44038</v>
      </c>
      <c r="F131" s="57" t="str">
        <f>IFERROR(Table_ocorrencias[[#This Row],[CIODS3]],"")</f>
        <v>D682704</v>
      </c>
      <c r="G131" s="57" t="str">
        <f>IFERROR(Table_ocorrencias[[#This Row],[natureza4]],"")</f>
        <v>Homicídio</v>
      </c>
      <c r="H131" s="57" t="str">
        <f>IFERROR(Table_ocorrencias[[#This Row],[tipo_local]],"")</f>
        <v>Interno</v>
      </c>
      <c r="I131" s="57" t="str">
        <f>IFERROR(IF(Table_ocorrencias[[#This Row],[instrumento10]] = 0,"",Table_ocorrencias[[#This Row],[instrumento10]]),"")</f>
        <v>PÉRFURO-CONTUNDENTE</v>
      </c>
      <c r="J131" s="79" t="str">
        <f>IFERROR(VLOOKUP(Table_ocorrencias[[#This Row],[matricula_perito]],Table_peritos[],2,FALSE),"")</f>
        <v>FERNANDO HENRIQUE LEAL BENEVIDES</v>
      </c>
      <c r="K131" s="57" t="str">
        <f>IFERROR(VLOOKUP(Table_ocorrencias[[#This Row],[matricula_auxiliar]],Table_auxiliares[],2,FALSE),"")</f>
        <v>RICARDO ALEXANDRE MELO DA SILVA</v>
      </c>
      <c r="L131" s="57" t="str">
        <f>IFERROR(VLOOKUP(Table_ocorrencias[[#This Row],[matricula_delegado]],Table_delegados[],2,FALSE),"")</f>
        <v>CAIO CEZAR CARVALHO DE ARAUJO</v>
      </c>
      <c r="M131" s="57" t="str">
        <f>IFERROR(Table_ocorrencias[[#This Row],[viatura5]],"")</f>
        <v>UP002</v>
      </c>
      <c r="N131" s="57" t="str">
        <f>IFERROR(IF(Table_ocorrencias[[#This Row],[DPH2]] ="","",Table_ocorrencias[[#This Row],[DPH2]]&amp;"º DPH"),"")</f>
        <v>5º DPH</v>
      </c>
      <c r="O131" s="57" t="str">
        <f>UPPER(IFERROR(VLOOKUP(Table_ocorrencias[[#This Row],[municipio]],Table_municipios[],2,FALSE),""))</f>
        <v>RECIFE</v>
      </c>
      <c r="P131" s="79" t="str">
        <f>UPPER(IFERROR(Table_ocorrencias[[#This Row],[bairro8]],""))</f>
        <v>DOIS UNIDOS</v>
      </c>
      <c r="Q131" s="57" t="str">
        <f>IFERROR(IF(Table_ocorrencias[[#This Row],[rua9]] ="","",Table_ocorrencias[[#This Row],[rua9]]),"")</f>
        <v>FREI DAMIÃO, Nº: 30-A</v>
      </c>
      <c r="R131" s="57" t="str">
        <f>IFERROR(IF(Table_ocorrencias[[#This Row],[latitude6]] ="","",Table_ocorrencias[[#This Row],[latitude6]]),"")</f>
        <v/>
      </c>
      <c r="S131" s="57" t="str">
        <f>IFERROR(IF(Table_ocorrencias[[#This Row],[longitude7]] ="","",Table_ocorrencias[[#This Row],[longitude7]]),"")</f>
        <v/>
      </c>
      <c r="T13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PABLO VAMPLAY DE OLIVEIRA (NIC 111226)</v>
      </c>
      <c r="U13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31" s="79" t="str">
        <f>UPPER(IFERROR(Table_ocorrencias[[#This Row],[descricao]],""))</f>
        <v/>
      </c>
      <c r="W131" s="59">
        <f>IFERROR(IF(Table_ocorrencias[[#This Row],[data_ciencia]]="","",Table_ocorrencias[[#This Row],[data_ciencia]]),"")</f>
        <v>0.14027777777777778</v>
      </c>
      <c r="X131" s="59" t="str">
        <f>IFERROR(IF(Table_ocorrencias[[#This Row],[data_saida]]="","",Table_ocorrencias[[#This Row],[data_saida]]),"")</f>
        <v/>
      </c>
      <c r="Y131" s="59" t="str">
        <f>IFERROR(IF(Table_ocorrencias[[#This Row],[data_chegada]]="","",Table_ocorrencias[[#This Row],[data_chegada]]),"")</f>
        <v/>
      </c>
      <c r="Z131" s="59" t="str">
        <f>IFERROR(IF(Table_ocorrencias[[#This Row],[data_conclusao]]="","",Table_ocorrencias[[#This Row],[data_conclusao]]),"")</f>
        <v/>
      </c>
      <c r="AA131" s="60">
        <v>1504</v>
      </c>
      <c r="AB131" s="60">
        <v>671</v>
      </c>
      <c r="AC131" s="60">
        <v>5</v>
      </c>
      <c r="AD131" s="60">
        <v>2962063</v>
      </c>
      <c r="AE131" s="60">
        <v>3867641</v>
      </c>
      <c r="AF131" s="60">
        <v>3864715</v>
      </c>
      <c r="AG131" s="60">
        <v>20666</v>
      </c>
      <c r="AH131" s="58">
        <v>44038</v>
      </c>
      <c r="AI131" s="60" t="s">
        <v>1597</v>
      </c>
      <c r="AJ131" s="60" t="s">
        <v>167</v>
      </c>
      <c r="AK131" s="60" t="s">
        <v>414</v>
      </c>
      <c r="AL131" s="60" t="s">
        <v>278</v>
      </c>
      <c r="AM131" s="61">
        <v>0.14027777777777778</v>
      </c>
      <c r="AN131" s="62"/>
      <c r="AO131" s="62"/>
      <c r="AP131" s="62"/>
      <c r="AQ131" s="60"/>
      <c r="AR131" s="60"/>
      <c r="AS131" s="60">
        <v>14</v>
      </c>
      <c r="AT131" s="60" t="s">
        <v>388</v>
      </c>
      <c r="AU131" s="60" t="s">
        <v>1598</v>
      </c>
      <c r="AV131" s="60" t="s">
        <v>283</v>
      </c>
      <c r="AW131" s="63" t="s">
        <v>276</v>
      </c>
      <c r="AX131" s="60" t="s">
        <v>1599</v>
      </c>
      <c r="AY131" s="60" t="s">
        <v>283</v>
      </c>
      <c r="AZ131" s="60" t="b">
        <v>1</v>
      </c>
      <c r="BA131" s="60" t="s">
        <v>273</v>
      </c>
      <c r="BB131" s="60" t="b">
        <v>0</v>
      </c>
      <c r="BC131" s="60"/>
      <c r="BD131" s="60"/>
    </row>
    <row r="132" spans="1:56" ht="17.25" customHeight="1" x14ac:dyDescent="0.25">
      <c r="A132" s="55">
        <f t="shared" si="3"/>
        <v>0</v>
      </c>
      <c r="B132" s="64" t="str">
        <f>IFERROR(TEXT(Table_ocorrencias[[#This Row],[caso_n]],"0000")&amp;Table_ocorrencias[[#This Row],[ponto]]&amp;"/"&amp;YEAR(Table_ocorrencias[[#This Row],[DATA PLANTÃO]]),"")</f>
        <v>0680.9/2020</v>
      </c>
      <c r="C132" s="64" t="str">
        <f>IFERROR(IF(Table_ocorrencias[[#This Row],[GDL]] = "","", Table_ocorrencias[[#This Row],[GDL]]&amp;"/"&amp;YEAR(Table_ocorrencias[[#This Row],[data_plantao]])),"")</f>
        <v>21192/2020</v>
      </c>
      <c r="D132" s="64" t="str">
        <f>IF(Table_ocorrencias[[#This Row],[fotos_gdl]] = TRUE,"ENVIADAS","PENDENTE")</f>
        <v>ENVIADAS</v>
      </c>
      <c r="E132" s="65">
        <f>IFERROR(Table_ocorrencias[[#This Row],[data_plantao]],"")</f>
        <v>44041</v>
      </c>
      <c r="F132" s="64" t="str">
        <f>IFERROR(Table_ocorrencias[[#This Row],[CIODS3]],"")</f>
        <v>D683020</v>
      </c>
      <c r="G132" s="64" t="str">
        <f>IFERROR(Table_ocorrencias[[#This Row],[natureza4]],"")</f>
        <v>Homicídio</v>
      </c>
      <c r="H132" s="64" t="str">
        <f>IFERROR(Table_ocorrencias[[#This Row],[tipo_local]],"")</f>
        <v>Interno</v>
      </c>
      <c r="I132" s="64" t="str">
        <f>IFERROR(IF(Table_ocorrencias[[#This Row],[instrumento10]] = 0,"",Table_ocorrencias[[#This Row],[instrumento10]]),"")</f>
        <v>PÉRFURO-CORTANTE</v>
      </c>
      <c r="J132" s="80" t="str">
        <f>IFERROR(VLOOKUP(Table_ocorrencias[[#This Row],[matricula_perito]],Table_peritos[],2,FALSE),"")</f>
        <v>RANON BARROS BEZERRA</v>
      </c>
      <c r="K132" s="64" t="str">
        <f>IFERROR(VLOOKUP(Table_ocorrencias[[#This Row],[matricula_auxiliar]],Table_auxiliares[],2,FALSE),"")</f>
        <v>HILTON PESSOA DE FREITAS NETO</v>
      </c>
      <c r="L132" s="64" t="str">
        <f>IFERROR(VLOOKUP(Table_ocorrencias[[#This Row],[matricula_delegado]],Table_delegados[],2,FALSE),"")</f>
        <v>FELIPE MONTEIRO COSTA</v>
      </c>
      <c r="M132" s="64" t="str">
        <f>IFERROR(Table_ocorrencias[[#This Row],[viatura5]],"")</f>
        <v>UP004</v>
      </c>
      <c r="N132" s="64" t="str">
        <f>IFERROR(IF(Table_ocorrencias[[#This Row],[DPH2]] ="","",Table_ocorrencias[[#This Row],[DPH2]]&amp;"º DPH"),"")</f>
        <v>14º DPH</v>
      </c>
      <c r="O132" s="64" t="str">
        <f>UPPER(IFERROR(VLOOKUP(Table_ocorrencias[[#This Row],[municipio]],Table_municipios[],2,FALSE),""))</f>
        <v>CABO DE SANTO AGOSTINHO</v>
      </c>
      <c r="P132" s="80" t="str">
        <f>UPPER(IFERROR(Table_ocorrencias[[#This Row],[bairro8]],""))</f>
        <v>PORNTE DOS CARVALHOS</v>
      </c>
      <c r="Q132" s="64" t="str">
        <f>IFERROR(IF(Table_ocorrencias[[#This Row],[rua9]] ="","",Table_ocorrencias[[#This Row],[rua9]]),"")</f>
        <v>RUA DA RECONCILIAÇÃO, N58</v>
      </c>
      <c r="R132" s="64" t="str">
        <f>IFERROR(IF(Table_ocorrencias[[#This Row],[latitude6]] ="","",Table_ocorrencias[[#This Row],[latitude6]]),"")</f>
        <v/>
      </c>
      <c r="S132" s="64" t="str">
        <f>IFERROR(IF(Table_ocorrencias[[#This Row],[longitude7]] ="","",Table_ocorrencias[[#This Row],[longitude7]]),"")</f>
        <v/>
      </c>
      <c r="T13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EDILSON TAVARES DE SOUSA (NIC 111195)</v>
      </c>
      <c r="U13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32" s="80" t="str">
        <f>UPPER(IFERROR(Table_ocorrencias[[#This Row],[descricao]],""))</f>
        <v>SD PEDRO 987143504, SD CLEBER 986977498</v>
      </c>
      <c r="W132" s="66">
        <f>IFERROR(IF(Table_ocorrencias[[#This Row],[data_ciencia]]="","",Table_ocorrencias[[#This Row],[data_ciencia]]),"")</f>
        <v>0.76388888888888884</v>
      </c>
      <c r="X132" s="66">
        <f>IFERROR(IF(Table_ocorrencias[[#This Row],[data_saida]]="","",Table_ocorrencias[[#This Row],[data_saida]]),"")</f>
        <v>0.79166666666666663</v>
      </c>
      <c r="Y132" s="66">
        <f>IFERROR(IF(Table_ocorrencias[[#This Row],[data_chegada]]="","",Table_ocorrencias[[#This Row],[data_chegada]]),"")</f>
        <v>0.81597222222222221</v>
      </c>
      <c r="Z132" s="66">
        <f>IFERROR(IF(Table_ocorrencias[[#This Row],[data_conclusao]]="","",Table_ocorrencias[[#This Row],[data_conclusao]]),"")</f>
        <v>0.86805555555555558</v>
      </c>
      <c r="AA132" s="67">
        <v>1513</v>
      </c>
      <c r="AB132" s="67">
        <v>680</v>
      </c>
      <c r="AC132" s="67">
        <v>14</v>
      </c>
      <c r="AD132" s="67">
        <v>3866670</v>
      </c>
      <c r="AE132" s="67">
        <v>3865967</v>
      </c>
      <c r="AF132" s="67">
        <v>2724723</v>
      </c>
      <c r="AG132" s="67">
        <v>21192</v>
      </c>
      <c r="AH132" s="65">
        <v>44041</v>
      </c>
      <c r="AI132" s="67" t="s">
        <v>1691</v>
      </c>
      <c r="AJ132" s="67" t="s">
        <v>167</v>
      </c>
      <c r="AK132" s="67" t="s">
        <v>414</v>
      </c>
      <c r="AL132" s="67" t="s">
        <v>255</v>
      </c>
      <c r="AM132" s="68">
        <v>0.76388888888888884</v>
      </c>
      <c r="AN132" s="69">
        <v>0.79166666666666663</v>
      </c>
      <c r="AO132" s="69">
        <v>0.81597222222222221</v>
      </c>
      <c r="AP132" s="69">
        <v>0.86805555555555558</v>
      </c>
      <c r="AQ132" s="67"/>
      <c r="AR132" s="67"/>
      <c r="AS132" s="67">
        <v>3</v>
      </c>
      <c r="AT132" s="67" t="s">
        <v>1692</v>
      </c>
      <c r="AU132" s="67" t="s">
        <v>1693</v>
      </c>
      <c r="AV132" s="67" t="s">
        <v>1694</v>
      </c>
      <c r="AW132" s="70" t="s">
        <v>744</v>
      </c>
      <c r="AX132" s="67" t="s">
        <v>1695</v>
      </c>
      <c r="AY132" s="67" t="s">
        <v>1696</v>
      </c>
      <c r="AZ132" s="67" t="b">
        <v>1</v>
      </c>
      <c r="BA132" s="67" t="s">
        <v>273</v>
      </c>
      <c r="BB132" s="67" t="b">
        <v>0</v>
      </c>
      <c r="BC132" s="67"/>
      <c r="BD132" s="67"/>
    </row>
    <row r="133" spans="1:56" ht="17.25" customHeight="1" x14ac:dyDescent="0.25">
      <c r="A133" s="55">
        <f t="shared" si="3"/>
        <v>0</v>
      </c>
      <c r="B133" s="64" t="str">
        <f>IFERROR(TEXT(Table_ocorrencias[[#This Row],[caso_n]],"0000")&amp;Table_ocorrencias[[#This Row],[ponto]]&amp;"/"&amp;YEAR(Table_ocorrencias[[#This Row],[DATA PLANTÃO]]),"")</f>
        <v>0684.9/2020</v>
      </c>
      <c r="C133" s="64" t="str">
        <f>IFERROR(IF(Table_ocorrencias[[#This Row],[GDL]] = "","", Table_ocorrencias[[#This Row],[GDL]]&amp;"/"&amp;YEAR(Table_ocorrencias[[#This Row],[data_plantao]])),"")</f>
        <v>21384/2020</v>
      </c>
      <c r="D133" s="64" t="str">
        <f>IF(Table_ocorrencias[[#This Row],[fotos_gdl]] = TRUE,"ENVIADAS","PENDENTE")</f>
        <v>ENVIADAS</v>
      </c>
      <c r="E133" s="65">
        <f>IFERROR(Table_ocorrencias[[#This Row],[data_plantao]],"")</f>
        <v>44042</v>
      </c>
      <c r="F133" s="64" t="str">
        <f>IFERROR(Table_ocorrencias[[#This Row],[CIODS3]],"")</f>
        <v>D683060</v>
      </c>
      <c r="G133" s="64" t="str">
        <f>IFERROR(Table_ocorrencias[[#This Row],[natureza4]],"")</f>
        <v>Homicídio</v>
      </c>
      <c r="H133" s="64" t="str">
        <f>IFERROR(Table_ocorrencias[[#This Row],[tipo_local]],"")</f>
        <v>Interno</v>
      </c>
      <c r="I133" s="64" t="str">
        <f>IFERROR(IF(Table_ocorrencias[[#This Row],[instrumento10]] = 0,"",Table_ocorrencias[[#This Row],[instrumento10]]),"")</f>
        <v>PÉRFURO-CONTUNDENTE</v>
      </c>
      <c r="J133" s="80" t="str">
        <f>IFERROR(VLOOKUP(Table_ocorrencias[[#This Row],[matricula_perito]],Table_peritos[],2,FALSE),"")</f>
        <v>TADEU MORAIS CRUZ</v>
      </c>
      <c r="K133" s="64" t="str">
        <f>IFERROR(VLOOKUP(Table_ocorrencias[[#This Row],[matricula_auxiliar]],Table_auxiliares[],2,FALSE),"")</f>
        <v>ANDREZA CRISTINA MAIA DOS SANTOS</v>
      </c>
      <c r="L133" s="64" t="str">
        <f>IFERROR(VLOOKUP(Table_ocorrencias[[#This Row],[matricula_delegado]],Table_delegados[],2,FALSE),"")</f>
        <v>DIEGO JARDIM FEITOSA</v>
      </c>
      <c r="M133" s="64" t="str">
        <f>IFERROR(Table_ocorrencias[[#This Row],[viatura5]],"")</f>
        <v>UP002</v>
      </c>
      <c r="N133" s="64" t="str">
        <f>IFERROR(IF(Table_ocorrencias[[#This Row],[DPH2]] ="","",Table_ocorrencias[[#This Row],[DPH2]]&amp;"º DPH"),"")</f>
        <v>10º DPH</v>
      </c>
      <c r="O133" s="64" t="str">
        <f>UPPER(IFERROR(VLOOKUP(Table_ocorrencias[[#This Row],[municipio]],Table_municipios[],2,FALSE),""))</f>
        <v>SÃO LOURENÇO DA MATA</v>
      </c>
      <c r="P133" s="80" t="str">
        <f>UPPER(IFERROR(Table_ocorrencias[[#This Row],[bairro8]],""))</f>
        <v>PIXETE</v>
      </c>
      <c r="Q133" s="64" t="str">
        <f>IFERROR(IF(Table_ocorrencias[[#This Row],[rua9]] ="","",Table_ocorrencias[[#This Row],[rua9]]),"")</f>
        <v>RUA AGOSTINHO RODRIGUES, Nº 301</v>
      </c>
      <c r="R133" s="64" t="str">
        <f>IFERROR(IF(Table_ocorrencias[[#This Row],[latitude6]] ="","",Table_ocorrencias[[#This Row],[latitude6]]),"")</f>
        <v/>
      </c>
      <c r="S133" s="64" t="str">
        <f>IFERROR(IF(Table_ocorrencias[[#This Row],[longitude7]] ="","",Table_ocorrencias[[#This Row],[longitude7]]),"")</f>
        <v/>
      </c>
      <c r="T13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FRANCISCO OSMANDO FERREIRA RIBEIRO (NIC 111667)</v>
      </c>
      <c r="U13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33" s="80" t="str">
        <f>UPPER(IFERROR(Table_ocorrencias[[#This Row],[descricao]],""))</f>
        <v>PAF - MASC._x000D_
SGT FERREIRA: 997825807</v>
      </c>
      <c r="W133" s="66">
        <f>IFERROR(IF(Table_ocorrencias[[#This Row],[data_ciencia]]="","",Table_ocorrencias[[#This Row],[data_ciencia]]),"")</f>
        <v>0.31944444444444442</v>
      </c>
      <c r="X133" s="66">
        <f>IFERROR(IF(Table_ocorrencias[[#This Row],[data_saida]]="","",Table_ocorrencias[[#This Row],[data_saida]]),"")</f>
        <v>0.33333333333333331</v>
      </c>
      <c r="Y133" s="66">
        <f>IFERROR(IF(Table_ocorrencias[[#This Row],[data_chegada]]="","",Table_ocorrencias[[#This Row],[data_chegada]]),"")</f>
        <v>0.35416666666666669</v>
      </c>
      <c r="Z133" s="66">
        <f>IFERROR(IF(Table_ocorrencias[[#This Row],[data_conclusao]]="","",Table_ocorrencias[[#This Row],[data_conclusao]]),"")</f>
        <v>0.41666666666666669</v>
      </c>
      <c r="AA133" s="67">
        <v>1517</v>
      </c>
      <c r="AB133" s="67">
        <v>684</v>
      </c>
      <c r="AC133" s="67">
        <v>10</v>
      </c>
      <c r="AD133" s="67">
        <v>2962136</v>
      </c>
      <c r="AE133" s="67">
        <v>3876098</v>
      </c>
      <c r="AF133" s="67">
        <v>3864944</v>
      </c>
      <c r="AG133" s="67">
        <v>21384</v>
      </c>
      <c r="AH133" s="65">
        <v>44042</v>
      </c>
      <c r="AI133" s="67" t="s">
        <v>1724</v>
      </c>
      <c r="AJ133" s="67" t="s">
        <v>167</v>
      </c>
      <c r="AK133" s="67" t="s">
        <v>414</v>
      </c>
      <c r="AL133" s="67" t="s">
        <v>278</v>
      </c>
      <c r="AM133" s="68">
        <v>0.31944444444444442</v>
      </c>
      <c r="AN133" s="69">
        <v>0.33333333333333331</v>
      </c>
      <c r="AO133" s="69">
        <v>0.35416666666666669</v>
      </c>
      <c r="AP133" s="69">
        <v>0.41666666666666669</v>
      </c>
      <c r="AQ133" s="67"/>
      <c r="AR133" s="67"/>
      <c r="AS133" s="67">
        <v>15</v>
      </c>
      <c r="AT133" s="67" t="s">
        <v>1725</v>
      </c>
      <c r="AU133" s="67" t="s">
        <v>1726</v>
      </c>
      <c r="AV133" s="67" t="s">
        <v>1727</v>
      </c>
      <c r="AW133" s="70" t="s">
        <v>276</v>
      </c>
      <c r="AX133" s="67" t="s">
        <v>1728</v>
      </c>
      <c r="AY133" s="67" t="s">
        <v>1729</v>
      </c>
      <c r="AZ133" s="67" t="b">
        <v>1</v>
      </c>
      <c r="BA133" s="67" t="s">
        <v>273</v>
      </c>
      <c r="BB133" s="67" t="b">
        <v>0</v>
      </c>
      <c r="BC133" s="67"/>
      <c r="BD133" s="67"/>
    </row>
    <row r="134" spans="1:56" ht="17.25" customHeight="1" x14ac:dyDescent="0.25">
      <c r="A134" s="53">
        <f t="shared" si="3"/>
        <v>0</v>
      </c>
      <c r="B134" s="57" t="str">
        <f>IFERROR(TEXT(Table_ocorrencias[[#This Row],[caso_n]],"0000")&amp;Table_ocorrencias[[#This Row],[ponto]]&amp;"/"&amp;YEAR(Table_ocorrencias[[#This Row],[DATA PLANTÃO]]),"")</f>
        <v>0687.9/2020</v>
      </c>
      <c r="C134" s="57" t="str">
        <f>IFERROR(IF(Table_ocorrencias[[#This Row],[GDL]] = "","", Table_ocorrencias[[#This Row],[GDL]]&amp;"/"&amp;YEAR(Table_ocorrencias[[#This Row],[data_plantao]])),"")</f>
        <v>21385/2020</v>
      </c>
      <c r="D134" s="57" t="str">
        <f>IF(Table_ocorrencias[[#This Row],[fotos_gdl]] = TRUE,"ENVIADAS","PENDENTE")</f>
        <v>ENVIADAS</v>
      </c>
      <c r="E134" s="58">
        <f>IFERROR(Table_ocorrencias[[#This Row],[data_plantao]],"")</f>
        <v>44042</v>
      </c>
      <c r="F134" s="57" t="str">
        <f>IFERROR(Table_ocorrencias[[#This Row],[CIODS3]],"")</f>
        <v>D683114</v>
      </c>
      <c r="G134" s="57" t="str">
        <f>IFERROR(Table_ocorrencias[[#This Row],[natureza4]],"")</f>
        <v>Homicídio</v>
      </c>
      <c r="H134" s="57" t="str">
        <f>IFERROR(Table_ocorrencias[[#This Row],[tipo_local]],"")</f>
        <v>Interno</v>
      </c>
      <c r="I134" s="57" t="str">
        <f>IFERROR(IF(Table_ocorrencias[[#This Row],[instrumento10]] = 0,"",Table_ocorrencias[[#This Row],[instrumento10]]),"")</f>
        <v>CONTUNDENTE</v>
      </c>
      <c r="J134" s="79" t="str">
        <f>IFERROR(VLOOKUP(Table_ocorrencias[[#This Row],[matricula_perito]],Table_peritos[],2,FALSE),"")</f>
        <v>TADEU MORAIS CRUZ</v>
      </c>
      <c r="K134" s="57" t="str">
        <f>IFERROR(VLOOKUP(Table_ocorrencias[[#This Row],[matricula_auxiliar]],Table_auxiliares[],2,FALSE),"")</f>
        <v>ANDREZA CRISTINA MAIA DOS SANTOS</v>
      </c>
      <c r="L134" s="57" t="str">
        <f>IFERROR(VLOOKUP(Table_ocorrencias[[#This Row],[matricula_delegado]],Table_delegados[],2,FALSE),"")</f>
        <v>ANTONIO DE CAMPOS FRANCISCO</v>
      </c>
      <c r="M134" s="57" t="str">
        <f>IFERROR(Table_ocorrencias[[#This Row],[viatura5]],"")</f>
        <v>UP003</v>
      </c>
      <c r="N134" s="57" t="str">
        <f>IFERROR(IF(Table_ocorrencias[[#This Row],[DPH2]] ="","",Table_ocorrencias[[#This Row],[DPH2]]&amp;"º DPH"),"")</f>
        <v>4º DPH</v>
      </c>
      <c r="O134" s="57" t="str">
        <f>UPPER(IFERROR(VLOOKUP(Table_ocorrencias[[#This Row],[municipio]],Table_municipios[],2,FALSE),""))</f>
        <v>RECIFE</v>
      </c>
      <c r="P134" s="79" t="str">
        <f>UPPER(IFERROR(Table_ocorrencias[[#This Row],[bairro8]],""))</f>
        <v>AFOGADOS</v>
      </c>
      <c r="Q134" s="57" t="str">
        <f>IFERROR(IF(Table_ocorrencias[[#This Row],[rua9]] ="","",Table_ocorrencias[[#This Row],[rua9]]),"")</f>
        <v>EUDORO PIRES</v>
      </c>
      <c r="R134" s="57" t="str">
        <f>IFERROR(IF(Table_ocorrencias[[#This Row],[latitude6]] ="","",Table_ocorrencias[[#This Row],[latitude6]]),"")</f>
        <v/>
      </c>
      <c r="S134" s="57" t="str">
        <f>IFERROR(IF(Table_ocorrencias[[#This Row],[longitude7]] ="","",Table_ocorrencias[[#This Row],[longitude7]]),"")</f>
        <v/>
      </c>
      <c r="T13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111676)</v>
      </c>
      <c r="U13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34" s="79" t="str">
        <f>UPPER(IFERROR(Table_ocorrencias[[#This Row],[descricao]],""))</f>
        <v/>
      </c>
      <c r="W134" s="59">
        <f>IFERROR(IF(Table_ocorrencias[[#This Row],[data_ciencia]]="","",Table_ocorrencias[[#This Row],[data_ciencia]]),"")</f>
        <v>0.84375</v>
      </c>
      <c r="X134" s="59">
        <f>IFERROR(IF(Table_ocorrencias[[#This Row],[data_saida]]="","",Table_ocorrencias[[#This Row],[data_saida]]),"")</f>
        <v>0.85416666666666663</v>
      </c>
      <c r="Y134" s="59">
        <f>IFERROR(IF(Table_ocorrencias[[#This Row],[data_chegada]]="","",Table_ocorrencias[[#This Row],[data_chegada]]),"")</f>
        <v>0.86805555555555558</v>
      </c>
      <c r="Z134" s="59">
        <f>IFERROR(IF(Table_ocorrencias[[#This Row],[data_conclusao]]="","",Table_ocorrencias[[#This Row],[data_conclusao]]),"")</f>
        <v>0.90972222222222221</v>
      </c>
      <c r="AA134" s="60">
        <v>1520</v>
      </c>
      <c r="AB134" s="60">
        <v>687</v>
      </c>
      <c r="AC134" s="60">
        <v>4</v>
      </c>
      <c r="AD134" s="60">
        <v>2962136</v>
      </c>
      <c r="AE134" s="60">
        <v>3876098</v>
      </c>
      <c r="AF134" s="60">
        <v>1967371</v>
      </c>
      <c r="AG134" s="60">
        <v>21385</v>
      </c>
      <c r="AH134" s="58">
        <v>44042</v>
      </c>
      <c r="AI134" s="60" t="s">
        <v>1744</v>
      </c>
      <c r="AJ134" s="60" t="s">
        <v>167</v>
      </c>
      <c r="AK134" s="60" t="s">
        <v>414</v>
      </c>
      <c r="AL134" s="60" t="s">
        <v>560</v>
      </c>
      <c r="AM134" s="61">
        <v>0.84375</v>
      </c>
      <c r="AN134" s="62">
        <v>0.85416666666666663</v>
      </c>
      <c r="AO134" s="62">
        <v>0.86805555555555558</v>
      </c>
      <c r="AP134" s="62">
        <v>0.90972222222222221</v>
      </c>
      <c r="AQ134" s="60"/>
      <c r="AR134" s="60"/>
      <c r="AS134" s="60">
        <v>14</v>
      </c>
      <c r="AT134" s="60" t="s">
        <v>1745</v>
      </c>
      <c r="AU134" s="60" t="s">
        <v>1746</v>
      </c>
      <c r="AV134" s="60" t="s">
        <v>1747</v>
      </c>
      <c r="AW134" s="63" t="s">
        <v>481</v>
      </c>
      <c r="AX134" s="60" t="s">
        <v>1748</v>
      </c>
      <c r="AY134" s="60" t="s">
        <v>283</v>
      </c>
      <c r="AZ134" s="60" t="b">
        <v>1</v>
      </c>
      <c r="BA134" s="60" t="s">
        <v>273</v>
      </c>
      <c r="BB134" s="60" t="b">
        <v>0</v>
      </c>
      <c r="BC134" s="60"/>
      <c r="BD134" s="60"/>
    </row>
    <row r="135" spans="1:56" ht="17.25" customHeight="1" x14ac:dyDescent="0.25">
      <c r="A135" s="55">
        <f t="shared" si="3"/>
        <v>0</v>
      </c>
      <c r="B135" s="64" t="str">
        <f>IFERROR(TEXT(Table_ocorrencias[[#This Row],[caso_n]],"0000")&amp;Table_ocorrencias[[#This Row],[ponto]]&amp;"/"&amp;YEAR(Table_ocorrencias[[#This Row],[DATA PLANTÃO]]),"")</f>
        <v>0693.9/2020</v>
      </c>
      <c r="C135" s="64" t="str">
        <f>IFERROR(IF(Table_ocorrencias[[#This Row],[GDL]] = "","", Table_ocorrencias[[#This Row],[GDL]]&amp;"/"&amp;YEAR(Table_ocorrencias[[#This Row],[data_plantao]])),"")</f>
        <v>21594/2020</v>
      </c>
      <c r="D135" s="64" t="str">
        <f>IF(Table_ocorrencias[[#This Row],[fotos_gdl]] = TRUE,"ENVIADAS","PENDENTE")</f>
        <v>ENVIADAS</v>
      </c>
      <c r="E135" s="65">
        <f>IFERROR(Table_ocorrencias[[#This Row],[data_plantao]],"")</f>
        <v>44044</v>
      </c>
      <c r="F135" s="64" t="str">
        <f>IFERROR(Table_ocorrencias[[#This Row],[CIODS3]],"")</f>
        <v>D683307</v>
      </c>
      <c r="G135" s="64" t="str">
        <f>IFERROR(Table_ocorrencias[[#This Row],[natureza4]],"")</f>
        <v>Homicídio</v>
      </c>
      <c r="H135" s="64" t="str">
        <f>IFERROR(Table_ocorrencias[[#This Row],[tipo_local]],"")</f>
        <v>Interno</v>
      </c>
      <c r="I135" s="64" t="str">
        <f>IFERROR(IF(Table_ocorrencias[[#This Row],[instrumento10]] = 0,"",Table_ocorrencias[[#This Row],[instrumento10]]),"")</f>
        <v>PÉRFURO-CONTUNDENTE</v>
      </c>
      <c r="J135" s="80" t="str">
        <f>IFERROR(VLOOKUP(Table_ocorrencias[[#This Row],[matricula_perito]],Table_peritos[],2,FALSE),"")</f>
        <v>CAMILA REIS OLIVEIRA GUIMARÃES</v>
      </c>
      <c r="K135" s="64" t="str">
        <f>IFERROR(VLOOKUP(Table_ocorrencias[[#This Row],[matricula_auxiliar]],Table_auxiliares[],2,FALSE),"")</f>
        <v>THAYSE BATISTA</v>
      </c>
      <c r="L135" s="64" t="str">
        <f>IFERROR(VLOOKUP(Table_ocorrencias[[#This Row],[matricula_delegado]],Table_delegados[],2,FALSE),"")</f>
        <v>PAULO GUSTAVO COELHO DIAS</v>
      </c>
      <c r="M135" s="64" t="str">
        <f>IFERROR(Table_ocorrencias[[#This Row],[viatura5]],"")</f>
        <v>UP004</v>
      </c>
      <c r="N135" s="64" t="str">
        <f>IFERROR(IF(Table_ocorrencias[[#This Row],[DPH2]] ="","",Table_ocorrencias[[#This Row],[DPH2]]&amp;"º DPH"),"")</f>
        <v>13º DPH</v>
      </c>
      <c r="O135" s="64" t="str">
        <f>UPPER(IFERROR(VLOOKUP(Table_ocorrencias[[#This Row],[municipio]],Table_municipios[],2,FALSE),""))</f>
        <v>JABOATÃO DOS GUARARAPES</v>
      </c>
      <c r="P135" s="80" t="str">
        <f>UPPER(IFERROR(Table_ocorrencias[[#This Row],[bairro8]],""))</f>
        <v>SUCUPUIRA</v>
      </c>
      <c r="Q135" s="64" t="str">
        <f>IFERROR(IF(Table_ocorrencias[[#This Row],[rua9]] ="","",Table_ocorrencias[[#This Row],[rua9]]),"")</f>
        <v>AV. GENERAL MANUEL RABELO</v>
      </c>
      <c r="R135" s="64" t="str">
        <f>IFERROR(IF(Table_ocorrencias[[#This Row],[latitude6]] ="","",Table_ocorrencias[[#This Row],[latitude6]]),"")</f>
        <v/>
      </c>
      <c r="S135" s="64" t="str">
        <f>IFERROR(IF(Table_ocorrencias[[#This Row],[longitude7]] ="","",Table_ocorrencias[[#This Row],[longitude7]]),"")</f>
        <v/>
      </c>
      <c r="T13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LEANDRO FELIPE CUSTÓDIO DA PAZ (NIC 111685)</v>
      </c>
      <c r="U13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35" s="80" t="str">
        <f>UPPER(IFERROR(Table_ocorrencias[[#This Row],[descricao]],""))</f>
        <v>PM CLEDSON 988097192,  PM CARLOS 99540-7995</v>
      </c>
      <c r="W135" s="66">
        <f>IFERROR(IF(Table_ocorrencias[[#This Row],[data_ciencia]]="","",Table_ocorrencias[[#This Row],[data_ciencia]]),"")</f>
        <v>0.81944444444444442</v>
      </c>
      <c r="X135" s="66">
        <f>IFERROR(IF(Table_ocorrencias[[#This Row],[data_saida]]="","",Table_ocorrencias[[#This Row],[data_saida]]),"")</f>
        <v>0.83333333333333337</v>
      </c>
      <c r="Y135" s="66">
        <f>IFERROR(IF(Table_ocorrencias[[#This Row],[data_chegada]]="","",Table_ocorrencias[[#This Row],[data_chegada]]),"")</f>
        <v>0.84722222222222221</v>
      </c>
      <c r="Z135" s="66">
        <f>IFERROR(IF(Table_ocorrencias[[#This Row],[data_conclusao]]="","",Table_ocorrencias[[#This Row],[data_conclusao]]),"")</f>
        <v>0.91666666666666663</v>
      </c>
      <c r="AA135" s="67">
        <v>1528</v>
      </c>
      <c r="AB135" s="67">
        <v>693</v>
      </c>
      <c r="AC135" s="67">
        <v>13</v>
      </c>
      <c r="AD135" s="67">
        <v>3869164</v>
      </c>
      <c r="AE135" s="67">
        <v>3870430</v>
      </c>
      <c r="AF135" s="67">
        <v>2725371</v>
      </c>
      <c r="AG135" s="67">
        <v>21594</v>
      </c>
      <c r="AH135" s="65">
        <v>44044</v>
      </c>
      <c r="AI135" s="67" t="s">
        <v>1803</v>
      </c>
      <c r="AJ135" s="67" t="s">
        <v>167</v>
      </c>
      <c r="AK135" s="67" t="s">
        <v>414</v>
      </c>
      <c r="AL135" s="67" t="s">
        <v>255</v>
      </c>
      <c r="AM135" s="68">
        <v>0.81944444444444442</v>
      </c>
      <c r="AN135" s="69">
        <v>0.83333333333333337</v>
      </c>
      <c r="AO135" s="69">
        <v>0.84722222222222221</v>
      </c>
      <c r="AP135" s="69">
        <v>0.91666666666666663</v>
      </c>
      <c r="AQ135" s="67"/>
      <c r="AR135" s="67"/>
      <c r="AS135" s="67">
        <v>10</v>
      </c>
      <c r="AT135" s="67" t="s">
        <v>1804</v>
      </c>
      <c r="AU135" s="67" t="s">
        <v>1805</v>
      </c>
      <c r="AV135" s="67" t="s">
        <v>1806</v>
      </c>
      <c r="AW135" s="70" t="s">
        <v>276</v>
      </c>
      <c r="AX135" s="67" t="s">
        <v>1807</v>
      </c>
      <c r="AY135" s="67" t="s">
        <v>1808</v>
      </c>
      <c r="AZ135" s="67" t="b">
        <v>1</v>
      </c>
      <c r="BA135" s="67" t="s">
        <v>273</v>
      </c>
      <c r="BB135" s="67" t="b">
        <v>0</v>
      </c>
      <c r="BC135" s="67"/>
      <c r="BD135" s="67"/>
    </row>
    <row r="136" spans="1:56" ht="17.25" customHeight="1" x14ac:dyDescent="0.25">
      <c r="A136" s="86">
        <f t="shared" si="3"/>
        <v>0</v>
      </c>
      <c r="B136" s="87" t="str">
        <f>IFERROR(TEXT(Table_ocorrencias[[#This Row],[caso_n]],"0000")&amp;Table_ocorrencias[[#This Row],[ponto]]&amp;"/"&amp;YEAR(Table_ocorrencias[[#This Row],[DATA PLANTÃO]]),"")</f>
        <v>0731.9/2020</v>
      </c>
      <c r="C136" s="87" t="str">
        <f>IFERROR(IF(Table_ocorrencias[[#This Row],[GDL]] = "","", Table_ocorrencias[[#This Row],[GDL]]&amp;"/"&amp;YEAR(Table_ocorrencias[[#This Row],[data_plantao]])),"")</f>
        <v>23379/2020</v>
      </c>
      <c r="D136" s="87" t="str">
        <f>IF(Table_ocorrencias[[#This Row],[fotos_gdl]] = TRUE,"ENVIADAS","PENDENTE")</f>
        <v>ENVIADAS</v>
      </c>
      <c r="E136" s="88">
        <f>IFERROR(Table_ocorrencias[[#This Row],[data_plantao]],"")</f>
        <v>44059</v>
      </c>
      <c r="F136" s="87" t="str">
        <f>IFERROR(Table_ocorrencias[[#This Row],[CIODS3]],"")</f>
        <v>D684736</v>
      </c>
      <c r="G136" s="87" t="str">
        <f>IFERROR(Table_ocorrencias[[#This Row],[natureza4]],"")</f>
        <v>Homicídio</v>
      </c>
      <c r="H136" s="87" t="str">
        <f>IFERROR(Table_ocorrencias[[#This Row],[tipo_local]],"")</f>
        <v>Interno</v>
      </c>
      <c r="I136" s="87" t="str">
        <f>IFERROR(IF(Table_ocorrencias[[#This Row],[instrumento10]] = 0,"",Table_ocorrencias[[#This Row],[instrumento10]]),"")</f>
        <v>PÉRFURO-CORTANTE</v>
      </c>
      <c r="J136" s="89" t="str">
        <f>IFERROR(VLOOKUP(Table_ocorrencias[[#This Row],[matricula_perito]],Table_peritos[],2,FALSE),"")</f>
        <v>LUCAS ARAÚJO DE ALMEIDA</v>
      </c>
      <c r="K136" s="87" t="str">
        <f>IFERROR(VLOOKUP(Table_ocorrencias[[#This Row],[matricula_auxiliar]],Table_auxiliares[],2,FALSE),"")</f>
        <v>BRUNA TATIANE DA SILVA OLIVEIRA</v>
      </c>
      <c r="L136" s="87" t="str">
        <f>IFERROR(VLOOKUP(Table_ocorrencias[[#This Row],[matricula_delegado]],Table_delegados[],2,FALSE),"")</f>
        <v>BRUNO DE UGALDE MELLO</v>
      </c>
      <c r="M136" s="87" t="str">
        <f>IFERROR(Table_ocorrencias[[#This Row],[viatura5]],"")</f>
        <v>UP004</v>
      </c>
      <c r="N136" s="87" t="str">
        <f>IFERROR(IF(Table_ocorrencias[[#This Row],[DPH2]] ="","",Table_ocorrencias[[#This Row],[DPH2]]&amp;"º DPH"),"")</f>
        <v>6º DPH</v>
      </c>
      <c r="O136" s="87" t="str">
        <f>UPPER(IFERROR(VLOOKUP(Table_ocorrencias[[#This Row],[municipio]],Table_municipios[],2,FALSE),""))</f>
        <v>IGARASSU</v>
      </c>
      <c r="P136" s="89" t="str">
        <f>UPPER(IFERROR(Table_ocorrencias[[#This Row],[bairro8]],""))</f>
        <v>MARCO DE PEDRA</v>
      </c>
      <c r="Q136" s="87" t="str">
        <f>IFERROR(IF(Table_ocorrencias[[#This Row],[rua9]] ="","",Table_ocorrencias[[#This Row],[rua9]]),"")</f>
        <v>RESIDENCIAL IGARASSU</v>
      </c>
      <c r="R136" s="87" t="str">
        <f>IFERROR(IF(Table_ocorrencias[[#This Row],[latitude6]] ="","",Table_ocorrencias[[#This Row],[latitude6]]),"")</f>
        <v/>
      </c>
      <c r="S136" s="87" t="str">
        <f>IFERROR(IF(Table_ocorrencias[[#This Row],[longitude7]] ="","",Table_ocorrencias[[#This Row],[longitude7]]),"")</f>
        <v/>
      </c>
      <c r="T13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ADRIANO MARCULINO DA SILVA (NIC 111952)</v>
      </c>
      <c r="U13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36" s="89" t="str">
        <f>UPPER(IFERROR(Table_ocorrencias[[#This Row],[descricao]],""))</f>
        <v>SD. JOHNY: 989198485</v>
      </c>
      <c r="W136" s="90">
        <f>IFERROR(IF(Table_ocorrencias[[#This Row],[data_ciencia]]="","",Table_ocorrencias[[#This Row],[data_ciencia]]),"")</f>
        <v>0.46875</v>
      </c>
      <c r="X136" s="90" t="str">
        <f>IFERROR(IF(Table_ocorrencias[[#This Row],[data_saida]]="","",Table_ocorrencias[[#This Row],[data_saida]]),"")</f>
        <v/>
      </c>
      <c r="Y136" s="90" t="str">
        <f>IFERROR(IF(Table_ocorrencias[[#This Row],[data_chegada]]="","",Table_ocorrencias[[#This Row],[data_chegada]]),"")</f>
        <v/>
      </c>
      <c r="Z136" s="90" t="str">
        <f>IFERROR(IF(Table_ocorrencias[[#This Row],[data_conclusao]]="","",Table_ocorrencias[[#This Row],[data_conclusao]]),"")</f>
        <v/>
      </c>
      <c r="AA136" s="91">
        <v>1569</v>
      </c>
      <c r="AB136" s="91">
        <v>731</v>
      </c>
      <c r="AC136" s="91">
        <v>6</v>
      </c>
      <c r="AD136" s="91">
        <v>3870006</v>
      </c>
      <c r="AE136" s="91">
        <v>3876080</v>
      </c>
      <c r="AF136" s="91">
        <v>3865339</v>
      </c>
      <c r="AG136" s="91">
        <v>23379</v>
      </c>
      <c r="AH136" s="88">
        <v>44059</v>
      </c>
      <c r="AI136" s="91" t="s">
        <v>2237</v>
      </c>
      <c r="AJ136" s="91" t="s">
        <v>167</v>
      </c>
      <c r="AK136" s="91" t="s">
        <v>414</v>
      </c>
      <c r="AL136" s="91" t="s">
        <v>255</v>
      </c>
      <c r="AM136" s="92">
        <v>0.46875</v>
      </c>
      <c r="AN136" s="93"/>
      <c r="AO136" s="93"/>
      <c r="AP136" s="93"/>
      <c r="AQ136" s="91"/>
      <c r="AR136" s="91"/>
      <c r="AS136" s="91">
        <v>6</v>
      </c>
      <c r="AT136" s="91" t="s">
        <v>2238</v>
      </c>
      <c r="AU136" s="91" t="s">
        <v>2239</v>
      </c>
      <c r="AV136" s="91" t="s">
        <v>2240</v>
      </c>
      <c r="AW136" s="94" t="s">
        <v>744</v>
      </c>
      <c r="AX136" s="91" t="s">
        <v>2241</v>
      </c>
      <c r="AY136" s="91" t="s">
        <v>2242</v>
      </c>
      <c r="AZ136" s="91" t="b">
        <v>1</v>
      </c>
      <c r="BA136" s="91" t="s">
        <v>273</v>
      </c>
      <c r="BB136" s="91" t="b">
        <v>0</v>
      </c>
      <c r="BC136" s="91"/>
      <c r="BD136" s="91"/>
    </row>
    <row r="137" spans="1:56" ht="17.25" customHeight="1" x14ac:dyDescent="0.25">
      <c r="A137" s="55">
        <f t="shared" si="3"/>
        <v>2</v>
      </c>
      <c r="B137" s="64" t="str">
        <f>IFERROR(TEXT(Table_ocorrencias[[#This Row],[caso_n]],"0000")&amp;Table_ocorrencias[[#This Row],[ponto]]&amp;"/"&amp;YEAR(Table_ocorrencias[[#This Row],[DATA PLANTÃO]]),"")</f>
        <v>0755.9/2020</v>
      </c>
      <c r="C137" s="64" t="str">
        <f>IFERROR(IF(Table_ocorrencias[[#This Row],[GDL]] = "","", Table_ocorrencias[[#This Row],[GDL]]&amp;"/"&amp;YEAR(Table_ocorrencias[[#This Row],[data_plantao]])),"")</f>
        <v/>
      </c>
      <c r="D137" s="64" t="str">
        <f>IF(Table_ocorrencias[[#This Row],[fotos_gdl]] = TRUE,"ENVIADAS","PENDENTE")</f>
        <v>PENDENTE</v>
      </c>
      <c r="E137" s="65">
        <f>IFERROR(Table_ocorrencias[[#This Row],[data_plantao]],"")</f>
        <v>44069</v>
      </c>
      <c r="F137" s="64" t="str">
        <f>IFERROR(Table_ocorrencias[[#This Row],[CIODS3]],"")</f>
        <v>D685670</v>
      </c>
      <c r="G137" s="64" t="str">
        <f>IFERROR(Table_ocorrencias[[#This Row],[natureza4]],"")</f>
        <v>Homicídio</v>
      </c>
      <c r="H137" s="64" t="str">
        <f>IFERROR(Table_ocorrencias[[#This Row],[tipo_local]],"")</f>
        <v>Interno</v>
      </c>
      <c r="I137" s="64" t="str">
        <f>IFERROR(IF(Table_ocorrencias[[#This Row],[instrumento10]] = 0,"",Table_ocorrencias[[#This Row],[instrumento10]]),"")</f>
        <v/>
      </c>
      <c r="J137" s="80" t="str">
        <f>IFERROR(VLOOKUP(Table_ocorrencias[[#This Row],[matricula_perito]],Table_peritos[],2,FALSE),"")</f>
        <v>TADEU MORAIS CRUZ</v>
      </c>
      <c r="K137" s="64" t="str">
        <f>IFERROR(VLOOKUP(Table_ocorrencias[[#This Row],[matricula_auxiliar]],Table_auxiliares[],2,FALSE),"")</f>
        <v>THIAGO ANDRÉ</v>
      </c>
      <c r="L137" s="64" t="str">
        <f>IFERROR(VLOOKUP(Table_ocorrencias[[#This Row],[matricula_delegado]],Table_delegados[],2,FALSE),"")</f>
        <v>AUSENTE</v>
      </c>
      <c r="M137" s="64" t="str">
        <f>IFERROR(Table_ocorrencias[[#This Row],[viatura5]],"")</f>
        <v>UP004</v>
      </c>
      <c r="N137" s="64" t="str">
        <f>IFERROR(IF(Table_ocorrencias[[#This Row],[DPH2]] ="","",Table_ocorrencias[[#This Row],[DPH2]]&amp;"º DPH"),"")</f>
        <v>7º DPH</v>
      </c>
      <c r="O137" s="64" t="str">
        <f>UPPER(IFERROR(VLOOKUP(Table_ocorrencias[[#This Row],[municipio]],Table_municipios[],2,FALSE),""))</f>
        <v>PAULISTA</v>
      </c>
      <c r="P137" s="80" t="str">
        <f>UPPER(IFERROR(Table_ocorrencias[[#This Row],[bairro8]],""))</f>
        <v>MIRUEIRA</v>
      </c>
      <c r="Q137" s="64" t="str">
        <f>IFERROR(IF(Table_ocorrencias[[#This Row],[rua9]] ="","",Table_ocorrencias[[#This Row],[rua9]]),"")</f>
        <v>RUA DO BOSQUE, 27</v>
      </c>
      <c r="R137" s="64" t="str">
        <f>IFERROR(IF(Table_ocorrencias[[#This Row],[latitude6]] ="","",Table_ocorrencias[[#This Row],[latitude6]]),"")</f>
        <v/>
      </c>
      <c r="S137" s="64" t="str">
        <f>IFERROR(IF(Table_ocorrencias[[#This Row],[longitude7]] ="","",Table_ocorrencias[[#This Row],[longitude7]]),"")</f>
        <v/>
      </c>
      <c r="T13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DERIVALDO GONÇALVES DE MEDEIROS (NIC 112422)</v>
      </c>
      <c r="U13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37" s="80" t="str">
        <f>UPPER(IFERROR(Table_ocorrencias[[#This Row],[descricao]],""))</f>
        <v>SGT WOLLACE 985903167</v>
      </c>
      <c r="W137" s="66">
        <f>IFERROR(IF(Table_ocorrencias[[#This Row],[data_ciencia]]="","",Table_ocorrencias[[#This Row],[data_ciencia]]),"")</f>
        <v>0.46666666666666667</v>
      </c>
      <c r="X137" s="66">
        <f>IFERROR(IF(Table_ocorrencias[[#This Row],[data_saida]]="","",Table_ocorrencias[[#This Row],[data_saida]]),"")</f>
        <v>0.47916666666666669</v>
      </c>
      <c r="Y137" s="66">
        <f>IFERROR(IF(Table_ocorrencias[[#This Row],[data_chegada]]="","",Table_ocorrencias[[#This Row],[data_chegada]]),"")</f>
        <v>0.49305555555555558</v>
      </c>
      <c r="Z137" s="66">
        <f>IFERROR(IF(Table_ocorrencias[[#This Row],[data_conclusao]]="","",Table_ocorrencias[[#This Row],[data_conclusao]]),"")</f>
        <v>0.52777777777777779</v>
      </c>
      <c r="AA137" s="67">
        <v>1599</v>
      </c>
      <c r="AB137" s="67">
        <v>755</v>
      </c>
      <c r="AC137" s="67">
        <v>7</v>
      </c>
      <c r="AD137" s="67">
        <v>2962136</v>
      </c>
      <c r="AE137" s="67">
        <v>3870464</v>
      </c>
      <c r="AF137" s="67">
        <v>0</v>
      </c>
      <c r="AG137" s="67"/>
      <c r="AH137" s="65">
        <v>44069</v>
      </c>
      <c r="AI137" s="67" t="s">
        <v>2516</v>
      </c>
      <c r="AJ137" s="67" t="s">
        <v>167</v>
      </c>
      <c r="AK137" s="67" t="s">
        <v>414</v>
      </c>
      <c r="AL137" s="67" t="s">
        <v>255</v>
      </c>
      <c r="AM137" s="68">
        <v>0.46666666666666667</v>
      </c>
      <c r="AN137" s="69">
        <v>0.47916666666666669</v>
      </c>
      <c r="AO137" s="69">
        <v>0.49305555555555558</v>
      </c>
      <c r="AP137" s="69">
        <v>0.52777777777777779</v>
      </c>
      <c r="AQ137" s="67"/>
      <c r="AR137" s="67"/>
      <c r="AS137" s="67">
        <v>13</v>
      </c>
      <c r="AT137" s="67" t="s">
        <v>2517</v>
      </c>
      <c r="AU137" s="67" t="s">
        <v>2518</v>
      </c>
      <c r="AV137" s="67" t="s">
        <v>2519</v>
      </c>
      <c r="AW137" s="70"/>
      <c r="AX137" s="67" t="s">
        <v>2520</v>
      </c>
      <c r="AY137" s="67" t="s">
        <v>2521</v>
      </c>
      <c r="AZ137" s="67" t="b">
        <v>0</v>
      </c>
      <c r="BA137" s="67" t="s">
        <v>273</v>
      </c>
      <c r="BB137" s="67" t="b">
        <v>0</v>
      </c>
      <c r="BC137" s="67"/>
      <c r="BD137" s="67"/>
    </row>
    <row r="138" spans="1:56" ht="17.25" customHeight="1" x14ac:dyDescent="0.25">
      <c r="A138" s="55">
        <f t="shared" si="3"/>
        <v>1</v>
      </c>
      <c r="B138" s="64" t="str">
        <f>IFERROR(TEXT(Table_ocorrencias[[#This Row],[caso_n]],"0000")&amp;Table_ocorrencias[[#This Row],[ponto]]&amp;"/"&amp;YEAR(Table_ocorrencias[[#This Row],[DATA PLANTÃO]]),"")</f>
        <v>0758.9/2020</v>
      </c>
      <c r="C138" s="64" t="str">
        <f>IFERROR(IF(Table_ocorrencias[[#This Row],[GDL]] = "","", Table_ocorrencias[[#This Row],[GDL]]&amp;"/"&amp;YEAR(Table_ocorrencias[[#This Row],[data_plantao]])),"")</f>
        <v>25023/2020</v>
      </c>
      <c r="D138" s="64" t="str">
        <f>IF(Table_ocorrencias[[#This Row],[fotos_gdl]] = TRUE,"ENVIADAS","PENDENTE")</f>
        <v>ENVIADAS</v>
      </c>
      <c r="E138" s="65">
        <f>IFERROR(Table_ocorrencias[[#This Row],[data_plantao]],"")</f>
        <v>44070</v>
      </c>
      <c r="F138" s="64" t="str">
        <f>IFERROR(Table_ocorrencias[[#This Row],[CIODS3]],"")</f>
        <v>D685751</v>
      </c>
      <c r="G138" s="64" t="str">
        <f>IFERROR(Table_ocorrencias[[#This Row],[natureza4]],"")</f>
        <v>Homicídio</v>
      </c>
      <c r="H138" s="64" t="str">
        <f>IFERROR(Table_ocorrencias[[#This Row],[tipo_local]],"")</f>
        <v>Interno</v>
      </c>
      <c r="I138" s="64" t="str">
        <f>IFERROR(IF(Table_ocorrencias[[#This Row],[instrumento10]] = 0,"",Table_ocorrencias[[#This Row],[instrumento10]]),"")</f>
        <v/>
      </c>
      <c r="J138" s="80" t="str">
        <f>IFERROR(VLOOKUP(Table_ocorrencias[[#This Row],[matricula_perito]],Table_peritos[],2,FALSE),"")</f>
        <v>TADEU MORAIS CRUZ</v>
      </c>
      <c r="K138" s="64" t="str">
        <f>IFERROR(VLOOKUP(Table_ocorrencias[[#This Row],[matricula_auxiliar]],Table_auxiliares[],2,FALSE),"")</f>
        <v>RICARDO ALEXANDRE MELO DA SILVA</v>
      </c>
      <c r="L138" s="64" t="str">
        <f>IFERROR(VLOOKUP(Table_ocorrencias[[#This Row],[matricula_delegado]],Table_delegados[],2,FALSE),"")</f>
        <v>PAULO GUSTAVO COELHO DIAS</v>
      </c>
      <c r="M138" s="64" t="str">
        <f>IFERROR(Table_ocorrencias[[#This Row],[viatura5]],"")</f>
        <v>UP004</v>
      </c>
      <c r="N138" s="64" t="str">
        <f>IFERROR(IF(Table_ocorrencias[[#This Row],[DPH2]] ="","",Table_ocorrencias[[#This Row],[DPH2]]&amp;"º DPH"),"")</f>
        <v>9º DPH</v>
      </c>
      <c r="O138" s="64" t="str">
        <f>UPPER(IFERROR(VLOOKUP(Table_ocorrencias[[#This Row],[municipio]],Table_municipios[],2,FALSE),""))</f>
        <v>OLINDA</v>
      </c>
      <c r="P138" s="80" t="str">
        <f>UPPER(IFERROR(Table_ocorrencias[[#This Row],[bairro8]],""))</f>
        <v>JATOBÁ</v>
      </c>
      <c r="Q138" s="64" t="str">
        <f>IFERROR(IF(Table_ocorrencias[[#This Row],[rua9]] ="","",Table_ocorrencias[[#This Row],[rua9]]),"")</f>
        <v>PE-15</v>
      </c>
      <c r="R138" s="64" t="str">
        <f>IFERROR(IF(Table_ocorrencias[[#This Row],[latitude6]] ="","",Table_ocorrencias[[#This Row],[latitude6]]),"")</f>
        <v/>
      </c>
      <c r="S138" s="64" t="str">
        <f>IFERROR(IF(Table_ocorrencias[[#This Row],[longitude7]] ="","",Table_ocorrencias[[#This Row],[longitude7]]),"")</f>
        <v/>
      </c>
      <c r="T13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112435)</v>
      </c>
      <c r="U13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38" s="80" t="str">
        <f>UPPER(IFERROR(Table_ocorrencias[[#This Row],[descricao]],""))</f>
        <v>SGT. BARBALHO 98795.3547 - PAF MASCULINO - INTERIOR DE OFICINA MECÂNICA</v>
      </c>
      <c r="W138" s="66">
        <f>IFERROR(IF(Table_ocorrencias[[#This Row],[data_ciencia]]="","",Table_ocorrencias[[#This Row],[data_ciencia]]),"")</f>
        <v>7.013888888888889E-2</v>
      </c>
      <c r="X138" s="66">
        <f>IFERROR(IF(Table_ocorrencias[[#This Row],[data_saida]]="","",Table_ocorrencias[[#This Row],[data_saida]]),"")</f>
        <v>7.6388888888888895E-2</v>
      </c>
      <c r="Y138" s="66">
        <f>IFERROR(IF(Table_ocorrencias[[#This Row],[data_chegada]]="","",Table_ocorrencias[[#This Row],[data_chegada]]),"")</f>
        <v>0.10416666666666667</v>
      </c>
      <c r="Z138" s="66">
        <f>IFERROR(IF(Table_ocorrencias[[#This Row],[data_conclusao]]="","",Table_ocorrencias[[#This Row],[data_conclusao]]),"")</f>
        <v>0.13194444444444445</v>
      </c>
      <c r="AA138" s="67">
        <v>1603</v>
      </c>
      <c r="AB138" s="67">
        <v>758</v>
      </c>
      <c r="AC138" s="67">
        <v>9</v>
      </c>
      <c r="AD138" s="67">
        <v>2962136</v>
      </c>
      <c r="AE138" s="67">
        <v>3867641</v>
      </c>
      <c r="AF138" s="67">
        <v>2725371</v>
      </c>
      <c r="AG138" s="67">
        <v>25023</v>
      </c>
      <c r="AH138" s="65">
        <v>44070</v>
      </c>
      <c r="AI138" s="67" t="s">
        <v>2556</v>
      </c>
      <c r="AJ138" s="67" t="s">
        <v>167</v>
      </c>
      <c r="AK138" s="67" t="s">
        <v>414</v>
      </c>
      <c r="AL138" s="67" t="s">
        <v>255</v>
      </c>
      <c r="AM138" s="68">
        <v>7.013888888888889E-2</v>
      </c>
      <c r="AN138" s="69">
        <v>7.6388888888888895E-2</v>
      </c>
      <c r="AO138" s="69">
        <v>0.10416666666666667</v>
      </c>
      <c r="AP138" s="69">
        <v>0.13194444444444445</v>
      </c>
      <c r="AQ138" s="67"/>
      <c r="AR138" s="67"/>
      <c r="AS138" s="67">
        <v>12</v>
      </c>
      <c r="AT138" s="67" t="s">
        <v>2557</v>
      </c>
      <c r="AU138" s="67" t="s">
        <v>2558</v>
      </c>
      <c r="AV138" s="67" t="s">
        <v>2559</v>
      </c>
      <c r="AW138" s="70"/>
      <c r="AX138" s="67" t="s">
        <v>2560</v>
      </c>
      <c r="AY138" s="67" t="s">
        <v>2561</v>
      </c>
      <c r="AZ138" s="67" t="b">
        <v>1</v>
      </c>
      <c r="BA138" s="67" t="s">
        <v>273</v>
      </c>
      <c r="BB138" s="67" t="b">
        <v>0</v>
      </c>
      <c r="BC138" s="67"/>
      <c r="BD138" s="67"/>
    </row>
    <row r="139" spans="1:56" ht="17.25" customHeight="1" x14ac:dyDescent="0.25">
      <c r="A139" s="55">
        <f t="shared" si="3"/>
        <v>0</v>
      </c>
      <c r="B139" s="64" t="str">
        <f>IFERROR(TEXT(Table_ocorrencias[[#This Row],[caso_n]],"0000")&amp;Table_ocorrencias[[#This Row],[ponto]]&amp;"/"&amp;YEAR(Table_ocorrencias[[#This Row],[DATA PLANTÃO]]),"")</f>
        <v>0759.9/2020</v>
      </c>
      <c r="C139" s="64" t="str">
        <f>IFERROR(IF(Table_ocorrencias[[#This Row],[GDL]] = "","", Table_ocorrencias[[#This Row],[GDL]]&amp;"/"&amp;YEAR(Table_ocorrencias[[#This Row],[data_plantao]])),"")</f>
        <v>25067/2020</v>
      </c>
      <c r="D139" s="64" t="str">
        <f>IF(Table_ocorrencias[[#This Row],[fotos_gdl]] = TRUE,"ENVIADAS","PENDENTE")</f>
        <v>ENVIADAS</v>
      </c>
      <c r="E139" s="65">
        <f>IFERROR(Table_ocorrencias[[#This Row],[data_plantao]],"")</f>
        <v>44070</v>
      </c>
      <c r="F139" s="64" t="str">
        <f>IFERROR(Table_ocorrencias[[#This Row],[CIODS3]],"")</f>
        <v>D685757</v>
      </c>
      <c r="G139" s="64" t="str">
        <f>IFERROR(Table_ocorrencias[[#This Row],[natureza4]],"")</f>
        <v>Homicídio</v>
      </c>
      <c r="H139" s="64" t="str">
        <f>IFERROR(Table_ocorrencias[[#This Row],[tipo_local]],"")</f>
        <v>Interno</v>
      </c>
      <c r="I139" s="64" t="str">
        <f>IFERROR(IF(Table_ocorrencias[[#This Row],[instrumento10]] = 0,"",Table_ocorrencias[[#This Row],[instrumento10]]),"")</f>
        <v>PÉRFURO-CONTUNDENTE</v>
      </c>
      <c r="J139" s="80" t="str">
        <f>IFERROR(VLOOKUP(Table_ocorrencias[[#This Row],[matricula_perito]],Table_peritos[],2,FALSE),"")</f>
        <v>LUCAS ARAÚJO DE ALMEIDA</v>
      </c>
      <c r="K139" s="64" t="str">
        <f>IFERROR(VLOOKUP(Table_ocorrencias[[#This Row],[matricula_auxiliar]],Table_auxiliares[],2,FALSE),"")</f>
        <v>ANDREZA CRISTINA MAIA DOS SANTOS</v>
      </c>
      <c r="L139" s="64" t="str">
        <f>IFERROR(VLOOKUP(Table_ocorrencias[[#This Row],[matricula_delegado]],Table_delegados[],2,FALSE),"")</f>
        <v>AUSENTE</v>
      </c>
      <c r="M139" s="64" t="str">
        <f>IFERROR(Table_ocorrencias[[#This Row],[viatura5]],"")</f>
        <v>UP004</v>
      </c>
      <c r="N139" s="64" t="str">
        <f>IFERROR(IF(Table_ocorrencias[[#This Row],[DPH2]] ="","",Table_ocorrencias[[#This Row],[DPH2]]&amp;"º DPH"),"")</f>
        <v>13º DPH</v>
      </c>
      <c r="O139" s="64" t="str">
        <f>UPPER(IFERROR(VLOOKUP(Table_ocorrencias[[#This Row],[municipio]],Table_municipios[],2,FALSE),""))</f>
        <v>JABOATÃO DOS GUARARAPES</v>
      </c>
      <c r="P139" s="80" t="str">
        <f>UPPER(IFERROR(Table_ocorrencias[[#This Row],[bairro8]],""))</f>
        <v>CURADO V</v>
      </c>
      <c r="Q139" s="64" t="str">
        <f>IFERROR(IF(Table_ocorrencias[[#This Row],[rua9]] ="","",Table_ocorrencias[[#This Row],[rua9]]),"")</f>
        <v>LUIS GONZAGA, 70 A</v>
      </c>
      <c r="R139" s="64" t="str">
        <f>IFERROR(IF(Table_ocorrencias[[#This Row],[latitude6]] ="","",Table_ocorrencias[[#This Row],[latitude6]]),"")</f>
        <v/>
      </c>
      <c r="S139" s="64" t="str">
        <f>IFERROR(IF(Table_ocorrencias[[#This Row],[longitude7]] ="","",Table_ocorrencias[[#This Row],[longitude7]]),"")</f>
        <v/>
      </c>
      <c r="T13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MÁRIO MARCOS GOMES DE LIMA (NIC 111666)</v>
      </c>
      <c r="U13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39" s="80" t="str">
        <f>UPPER(IFERROR(Table_ocorrencias[[#This Row],[descricao]],""))</f>
        <v>PM 987659622/ 987618383</v>
      </c>
      <c r="W139" s="66">
        <f>IFERROR(IF(Table_ocorrencias[[#This Row],[data_ciencia]]="","",Table_ocorrencias[[#This Row],[data_ciencia]]),"")</f>
        <v>0.3125</v>
      </c>
      <c r="X139" s="66">
        <f>IFERROR(IF(Table_ocorrencias[[#This Row],[data_saida]]="","",Table_ocorrencias[[#This Row],[data_saida]]),"")</f>
        <v>0.33263888888888887</v>
      </c>
      <c r="Y139" s="66">
        <f>IFERROR(IF(Table_ocorrencias[[#This Row],[data_chegada]]="","",Table_ocorrencias[[#This Row],[data_chegada]]),"")</f>
        <v>0.34375</v>
      </c>
      <c r="Z139" s="66">
        <f>IFERROR(IF(Table_ocorrencias[[#This Row],[data_conclusao]]="","",Table_ocorrencias[[#This Row],[data_conclusao]]),"")</f>
        <v>0.375</v>
      </c>
      <c r="AA139" s="67">
        <v>1604</v>
      </c>
      <c r="AB139" s="67">
        <v>759</v>
      </c>
      <c r="AC139" s="67">
        <v>13</v>
      </c>
      <c r="AD139" s="67">
        <v>3870006</v>
      </c>
      <c r="AE139" s="67">
        <v>3876098</v>
      </c>
      <c r="AF139" s="67">
        <v>0</v>
      </c>
      <c r="AG139" s="67">
        <v>25067</v>
      </c>
      <c r="AH139" s="65">
        <v>44070</v>
      </c>
      <c r="AI139" s="67" t="s">
        <v>2562</v>
      </c>
      <c r="AJ139" s="67" t="s">
        <v>167</v>
      </c>
      <c r="AK139" s="67" t="s">
        <v>414</v>
      </c>
      <c r="AL139" s="67" t="s">
        <v>255</v>
      </c>
      <c r="AM139" s="68">
        <v>0.3125</v>
      </c>
      <c r="AN139" s="69">
        <v>0.33263888888888887</v>
      </c>
      <c r="AO139" s="69">
        <v>0.34375</v>
      </c>
      <c r="AP139" s="69">
        <v>0.375</v>
      </c>
      <c r="AQ139" s="67"/>
      <c r="AR139" s="67"/>
      <c r="AS139" s="67">
        <v>10</v>
      </c>
      <c r="AT139" s="67" t="s">
        <v>2563</v>
      </c>
      <c r="AU139" s="67" t="s">
        <v>2564</v>
      </c>
      <c r="AV139" s="67" t="s">
        <v>2565</v>
      </c>
      <c r="AW139" s="70" t="s">
        <v>276</v>
      </c>
      <c r="AX139" s="67" t="s">
        <v>2566</v>
      </c>
      <c r="AY139" s="67" t="s">
        <v>2567</v>
      </c>
      <c r="AZ139" s="67" t="b">
        <v>1</v>
      </c>
      <c r="BA139" s="67" t="s">
        <v>273</v>
      </c>
      <c r="BB139" s="67" t="b">
        <v>0</v>
      </c>
      <c r="BC139" s="67"/>
      <c r="BD139" s="67"/>
    </row>
    <row r="140" spans="1:56" ht="17.25" customHeight="1" x14ac:dyDescent="0.25">
      <c r="A140" s="55">
        <f t="shared" si="3"/>
        <v>1</v>
      </c>
      <c r="B140" s="64" t="str">
        <f>IFERROR(TEXT(Table_ocorrencias[[#This Row],[caso_n]],"0000")&amp;Table_ocorrencias[[#This Row],[ponto]]&amp;"/"&amp;YEAR(Table_ocorrencias[[#This Row],[DATA PLANTÃO]]),"")</f>
        <v>0770.9/2020</v>
      </c>
      <c r="C140" s="64" t="str">
        <f>IFERROR(IF(Table_ocorrencias[[#This Row],[GDL]] = "","", Table_ocorrencias[[#This Row],[GDL]]&amp;"/"&amp;YEAR(Table_ocorrencias[[#This Row],[data_plantao]])),"")</f>
        <v>25513/2020</v>
      </c>
      <c r="D140" s="64" t="str">
        <f>IF(Table_ocorrencias[[#This Row],[fotos_gdl]] = TRUE,"ENVIADAS","PENDENTE")</f>
        <v>ENVIADAS</v>
      </c>
      <c r="E140" s="65">
        <f>IFERROR(Table_ocorrencias[[#This Row],[data_plantao]],"")</f>
        <v>44073</v>
      </c>
      <c r="F140" s="64" t="str">
        <f>IFERROR(Table_ocorrencias[[#This Row],[CIODS3]],"")</f>
        <v>D686099</v>
      </c>
      <c r="G140" s="64" t="str">
        <f>IFERROR(Table_ocorrencias[[#This Row],[natureza4]],"")</f>
        <v>Homicídio</v>
      </c>
      <c r="H140" s="64" t="str">
        <f>IFERROR(Table_ocorrencias[[#This Row],[tipo_local]],"")</f>
        <v>Interno</v>
      </c>
      <c r="I140" s="64" t="str">
        <f>IFERROR(IF(Table_ocorrencias[[#This Row],[instrumento10]] = 0,"",Table_ocorrencias[[#This Row],[instrumento10]]),"")</f>
        <v/>
      </c>
      <c r="J140" s="80" t="str">
        <f>IFERROR(VLOOKUP(Table_ocorrencias[[#This Row],[matricula_perito]],Table_peritos[],2,FALSE),"")</f>
        <v>AUGUSTO GUILHERME FEITOSA CACHO BORGES</v>
      </c>
      <c r="K140" s="64" t="str">
        <f>IFERROR(VLOOKUP(Table_ocorrencias[[#This Row],[matricula_auxiliar]],Table_auxiliares[],2,FALSE),"")</f>
        <v>BRENO HENRIQUE DANTAS DOS SANTOS</v>
      </c>
      <c r="L140" s="64" t="str">
        <f>IFERROR(VLOOKUP(Table_ocorrencias[[#This Row],[matricula_delegado]],Table_delegados[],2,FALSE),"")</f>
        <v>JOAO BAPTISTA DE BRITTO ALVES FILHO</v>
      </c>
      <c r="M140" s="64" t="str">
        <f>IFERROR(Table_ocorrencias[[#This Row],[viatura5]],"")</f>
        <v>UP004</v>
      </c>
      <c r="N140" s="64" t="str">
        <f>IFERROR(IF(Table_ocorrencias[[#This Row],[DPH2]] ="","",Table_ocorrencias[[#This Row],[DPH2]]&amp;"º DPH"),"")</f>
        <v>13º DPH</v>
      </c>
      <c r="O140" s="64" t="str">
        <f>UPPER(IFERROR(VLOOKUP(Table_ocorrencias[[#This Row],[municipio]],Table_municipios[],2,FALSE),""))</f>
        <v>JABOATÃO DOS GUARARAPES</v>
      </c>
      <c r="P140" s="80" t="str">
        <f>UPPER(IFERROR(Table_ocorrencias[[#This Row],[bairro8]],""))</f>
        <v>SANTO ALEIXO</v>
      </c>
      <c r="Q140" s="64" t="str">
        <f>IFERROR(IF(Table_ocorrencias[[#This Row],[rua9]] ="","",Table_ocorrencias[[#This Row],[rua9]]),"")</f>
        <v>CACAUEIRO,233</v>
      </c>
      <c r="R140" s="64" t="str">
        <f>IFERROR(IF(Table_ocorrencias[[#This Row],[latitude6]] ="","",Table_ocorrencias[[#This Row],[latitude6]]),"")</f>
        <v/>
      </c>
      <c r="S140" s="64" t="str">
        <f>IFERROR(IF(Table_ocorrencias[[#This Row],[longitude7]] ="","",Table_ocorrencias[[#This Row],[longitude7]]),"")</f>
        <v/>
      </c>
      <c r="T14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EMERSON CARNEIRO DE LIMA (NIC 112438)</v>
      </c>
      <c r="U14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40" s="80" t="str">
        <f>UPPER(IFERROR(Table_ocorrencias[[#This Row],[descricao]],""))</f>
        <v>998949692-PAF-EXT-MASC</v>
      </c>
      <c r="W140" s="66">
        <f>IFERROR(IF(Table_ocorrencias[[#This Row],[data_ciencia]]="","",Table_ocorrencias[[#This Row],[data_ciencia]]),"")</f>
        <v>0.59930555555555554</v>
      </c>
      <c r="X140" s="66" t="str">
        <f>IFERROR(IF(Table_ocorrencias[[#This Row],[data_saida]]="","",Table_ocorrencias[[#This Row],[data_saida]]),"")</f>
        <v/>
      </c>
      <c r="Y140" s="66" t="str">
        <f>IFERROR(IF(Table_ocorrencias[[#This Row],[data_chegada]]="","",Table_ocorrencias[[#This Row],[data_chegada]]),"")</f>
        <v/>
      </c>
      <c r="Z140" s="66" t="str">
        <f>IFERROR(IF(Table_ocorrencias[[#This Row],[data_conclusao]]="","",Table_ocorrencias[[#This Row],[data_conclusao]]),"")</f>
        <v/>
      </c>
      <c r="AA140" s="67">
        <v>1616</v>
      </c>
      <c r="AB140" s="67">
        <v>770</v>
      </c>
      <c r="AC140" s="67">
        <v>13</v>
      </c>
      <c r="AD140" s="67">
        <v>3870731</v>
      </c>
      <c r="AE140" s="67">
        <v>3867820</v>
      </c>
      <c r="AF140" s="67">
        <v>2139065</v>
      </c>
      <c r="AG140" s="67">
        <v>25513</v>
      </c>
      <c r="AH140" s="65">
        <v>44073</v>
      </c>
      <c r="AI140" s="67" t="s">
        <v>3377</v>
      </c>
      <c r="AJ140" s="67" t="s">
        <v>167</v>
      </c>
      <c r="AK140" s="67" t="s">
        <v>414</v>
      </c>
      <c r="AL140" s="67" t="s">
        <v>255</v>
      </c>
      <c r="AM140" s="68">
        <v>0.59930555555555554</v>
      </c>
      <c r="AN140" s="69"/>
      <c r="AO140" s="69"/>
      <c r="AP140" s="69"/>
      <c r="AQ140" s="67"/>
      <c r="AR140" s="67"/>
      <c r="AS140" s="67">
        <v>10</v>
      </c>
      <c r="AT140" s="67" t="s">
        <v>1359</v>
      </c>
      <c r="AU140" s="67" t="s">
        <v>3378</v>
      </c>
      <c r="AV140" s="67" t="s">
        <v>3379</v>
      </c>
      <c r="AW140" s="70"/>
      <c r="AX140" s="67" t="s">
        <v>3380</v>
      </c>
      <c r="AY140" s="67" t="s">
        <v>3381</v>
      </c>
      <c r="AZ140" s="67" t="b">
        <v>1</v>
      </c>
      <c r="BA140" s="67" t="s">
        <v>273</v>
      </c>
      <c r="BB140" s="67" t="b">
        <v>0</v>
      </c>
      <c r="BC140" s="67"/>
      <c r="BD140" s="67"/>
    </row>
    <row r="141" spans="1:56" ht="17.25" customHeight="1" x14ac:dyDescent="0.25">
      <c r="A141" s="53">
        <f t="shared" si="3"/>
        <v>0</v>
      </c>
      <c r="B141" s="57" t="str">
        <f>IFERROR(TEXT(Table_ocorrencias[[#This Row],[caso_n]],"0000")&amp;Table_ocorrencias[[#This Row],[ponto]]&amp;"/"&amp;YEAR(Table_ocorrencias[[#This Row],[DATA PLANTÃO]]),"")</f>
        <v>0777.9/2020</v>
      </c>
      <c r="C141" s="57" t="str">
        <f>IFERROR(IF(Table_ocorrencias[[#This Row],[GDL]] = "","", Table_ocorrencias[[#This Row],[GDL]]&amp;"/"&amp;YEAR(Table_ocorrencias[[#This Row],[data_plantao]])),"")</f>
        <v>25929/2020</v>
      </c>
      <c r="D141" s="57" t="str">
        <f>IF(Table_ocorrencias[[#This Row],[fotos_gdl]] = TRUE,"ENVIADAS","PENDENTE")</f>
        <v>PENDENTE</v>
      </c>
      <c r="E141" s="58">
        <f>IFERROR(Table_ocorrencias[[#This Row],[data_plantao]],"")</f>
        <v>44075</v>
      </c>
      <c r="F141" s="57" t="str">
        <f>IFERROR(Table_ocorrencias[[#This Row],[CIODS3]],"")</f>
        <v>D686332</v>
      </c>
      <c r="G141" s="57" t="str">
        <f>IFERROR(Table_ocorrencias[[#This Row],[natureza4]],"")</f>
        <v>Homicídio</v>
      </c>
      <c r="H141" s="57" t="str">
        <f>IFERROR(Table_ocorrencias[[#This Row],[tipo_local]],"")</f>
        <v>Interno</v>
      </c>
      <c r="I141" s="57" t="str">
        <f>IFERROR(IF(Table_ocorrencias[[#This Row],[instrumento10]] = 0,"",Table_ocorrencias[[#This Row],[instrumento10]]),"")</f>
        <v>PÉRFURO-CONTUNDENTE</v>
      </c>
      <c r="J141" s="79" t="str">
        <f>IFERROR(VLOOKUP(Table_ocorrencias[[#This Row],[matricula_perito]],Table_peritos[],2,FALSE),"")</f>
        <v>TADEU MORAIS CRUZ</v>
      </c>
      <c r="K141" s="57" t="str">
        <f>IFERROR(VLOOKUP(Table_ocorrencias[[#This Row],[matricula_auxiliar]],Table_auxiliares[],2,FALSE),"")</f>
        <v>THIAGO ANDRÉ</v>
      </c>
      <c r="L141" s="57" t="str">
        <f>IFERROR(VLOOKUP(Table_ocorrencias[[#This Row],[matricula_delegado]],Table_delegados[],2,FALSE),"")</f>
        <v>ADYR MARTENS DE ALMEIDA</v>
      </c>
      <c r="M141" s="57" t="str">
        <f>IFERROR(Table_ocorrencias[[#This Row],[viatura5]],"")</f>
        <v>UP002</v>
      </c>
      <c r="N141" s="57" t="str">
        <f>IFERROR(IF(Table_ocorrencias[[#This Row],[DPH2]] ="","",Table_ocorrencias[[#This Row],[DPH2]]&amp;"º DPH"),"")</f>
        <v>11º DPH</v>
      </c>
      <c r="O141" s="57" t="str">
        <f>UPPER(IFERROR(VLOOKUP(Table_ocorrencias[[#This Row],[municipio]],Table_municipios[],2,FALSE),""))</f>
        <v>JABOATÃO DOS GUARARAPES</v>
      </c>
      <c r="P141" s="79" t="str">
        <f>UPPER(IFERROR(Table_ocorrencias[[#This Row],[bairro8]],""))</f>
        <v>PRAZERES</v>
      </c>
      <c r="Q141" s="57" t="str">
        <f>IFERROR(IF(Table_ocorrencias[[#This Row],[rua9]] ="","",Table_ocorrencias[[#This Row],[rua9]]),"")</f>
        <v>MARINA DSHAMPS</v>
      </c>
      <c r="R141" s="57" t="str">
        <f>IFERROR(IF(Table_ocorrencias[[#This Row],[latitude6]] ="","",Table_ocorrencias[[#This Row],[latitude6]]),"")</f>
        <v/>
      </c>
      <c r="S141" s="57" t="str">
        <f>IFERROR(IF(Table_ocorrencias[[#This Row],[longitude7]] ="","",Table_ocorrencias[[#This Row],[longitude7]]),"")</f>
        <v/>
      </c>
      <c r="T14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DHRAYTON AVELINO DE MIRANDA (NIC 112409)</v>
      </c>
      <c r="U14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1" s="79" t="str">
        <f>UPPER(IFERROR(Table_ocorrencias[[#This Row],[descricao]],""))</f>
        <v>SGT VALDOMIRO - 988333215</v>
      </c>
      <c r="W141" s="59">
        <f>IFERROR(IF(Table_ocorrencias[[#This Row],[data_ciencia]]="","",Table_ocorrencias[[#This Row],[data_ciencia]]),"")</f>
        <v>0.80208333333333337</v>
      </c>
      <c r="X141" s="59">
        <f>IFERROR(IF(Table_ocorrencias[[#This Row],[data_saida]]="","",Table_ocorrencias[[#This Row],[data_saida]]),"")</f>
        <v>0.81597222222222221</v>
      </c>
      <c r="Y141" s="59">
        <f>IFERROR(IF(Table_ocorrencias[[#This Row],[data_chegada]]="","",Table_ocorrencias[[#This Row],[data_chegada]]),"")</f>
        <v>0.84027777777777779</v>
      </c>
      <c r="Z141" s="59">
        <f>IFERROR(IF(Table_ocorrencias[[#This Row],[data_conclusao]]="","",Table_ocorrencias[[#This Row],[data_conclusao]]),"")</f>
        <v>0.875</v>
      </c>
      <c r="AA141" s="60">
        <v>1625</v>
      </c>
      <c r="AB141" s="60">
        <v>777</v>
      </c>
      <c r="AC141" s="60">
        <v>11</v>
      </c>
      <c r="AD141" s="60">
        <v>2962136</v>
      </c>
      <c r="AE141" s="60">
        <v>3870464</v>
      </c>
      <c r="AF141" s="60">
        <v>2960397</v>
      </c>
      <c r="AG141" s="60">
        <v>25929</v>
      </c>
      <c r="AH141" s="58">
        <v>44075</v>
      </c>
      <c r="AI141" s="60" t="s">
        <v>3463</v>
      </c>
      <c r="AJ141" s="60" t="s">
        <v>167</v>
      </c>
      <c r="AK141" s="60" t="s">
        <v>414</v>
      </c>
      <c r="AL141" s="60" t="s">
        <v>278</v>
      </c>
      <c r="AM141" s="61">
        <v>0.80208333333333337</v>
      </c>
      <c r="AN141" s="62">
        <v>0.81597222222222221</v>
      </c>
      <c r="AO141" s="62">
        <v>0.84027777777777779</v>
      </c>
      <c r="AP141" s="62">
        <v>0.875</v>
      </c>
      <c r="AQ141" s="60"/>
      <c r="AR141" s="60"/>
      <c r="AS141" s="60">
        <v>10</v>
      </c>
      <c r="AT141" s="60" t="s">
        <v>1776</v>
      </c>
      <c r="AU141" s="60" t="s">
        <v>3464</v>
      </c>
      <c r="AV141" s="60" t="s">
        <v>3465</v>
      </c>
      <c r="AW141" s="63" t="s">
        <v>276</v>
      </c>
      <c r="AX141" s="60" t="s">
        <v>3466</v>
      </c>
      <c r="AY141" s="60" t="s">
        <v>3467</v>
      </c>
      <c r="AZ141" s="60" t="b">
        <v>0</v>
      </c>
      <c r="BA141" s="60" t="s">
        <v>273</v>
      </c>
      <c r="BB141" s="60" t="b">
        <v>0</v>
      </c>
      <c r="BC141" s="60"/>
      <c r="BD141" s="60"/>
    </row>
    <row r="142" spans="1:56" ht="17.25" customHeight="1" x14ac:dyDescent="0.25">
      <c r="A142" s="55">
        <f t="shared" si="3"/>
        <v>1</v>
      </c>
      <c r="B142" s="64" t="str">
        <f>IFERROR(TEXT(Table_ocorrencias[[#This Row],[caso_n]],"0000")&amp;Table_ocorrencias[[#This Row],[ponto]]&amp;"/"&amp;YEAR(Table_ocorrencias[[#This Row],[DATA PLANTÃO]]),"")</f>
        <v>0782.9/2020</v>
      </c>
      <c r="C142" s="64" t="str">
        <f>IFERROR(IF(Table_ocorrencias[[#This Row],[GDL]] = "","", Table_ocorrencias[[#This Row],[GDL]]&amp;"/"&amp;YEAR(Table_ocorrencias[[#This Row],[data_plantao]])),"")</f>
        <v>26163/2020</v>
      </c>
      <c r="D142" s="64" t="str">
        <f>IF(Table_ocorrencias[[#This Row],[fotos_gdl]] = TRUE,"ENVIADAS","PENDENTE")</f>
        <v>ENVIADAS</v>
      </c>
      <c r="E142" s="65">
        <f>IFERROR(Table_ocorrencias[[#This Row],[data_plantao]],"")</f>
        <v>44077</v>
      </c>
      <c r="F142" s="64" t="str">
        <f>IFERROR(Table_ocorrencias[[#This Row],[CIODS3]],"")</f>
        <v>D686464</v>
      </c>
      <c r="G142" s="64" t="str">
        <f>IFERROR(Table_ocorrencias[[#This Row],[natureza4]],"")</f>
        <v>Homicídio</v>
      </c>
      <c r="H142" s="64" t="str">
        <f>IFERROR(Table_ocorrencias[[#This Row],[tipo_local]],"")</f>
        <v>Interno</v>
      </c>
      <c r="I142" s="64" t="str">
        <f>IFERROR(IF(Table_ocorrencias[[#This Row],[instrumento10]] = 0,"",Table_ocorrencias[[#This Row],[instrumento10]]),"")</f>
        <v/>
      </c>
      <c r="J142" s="80" t="str">
        <f>IFERROR(VLOOKUP(Table_ocorrencias[[#This Row],[matricula_perito]],Table_peritos[],2,FALSE),"")</f>
        <v>DIEGO NUNES TELES DE MENDONÇA</v>
      </c>
      <c r="K142" s="64" t="str">
        <f>IFERROR(VLOOKUP(Table_ocorrencias[[#This Row],[matricula_auxiliar]],Table_auxiliares[],2,FALSE),"")</f>
        <v>BRENO HENRIQUE DANTAS DOS SANTOS</v>
      </c>
      <c r="L142" s="64" t="str">
        <f>IFERROR(VLOOKUP(Table_ocorrencias[[#This Row],[matricula_delegado]],Table_delegados[],2,FALSE),"")</f>
        <v>ANDRE RUBENS DE LIMA LUNA</v>
      </c>
      <c r="M142" s="64" t="str">
        <f>IFERROR(Table_ocorrencias[[#This Row],[viatura5]],"")</f>
        <v>UP004</v>
      </c>
      <c r="N142" s="64" t="str">
        <f>IFERROR(IF(Table_ocorrencias[[#This Row],[DPH2]] ="","",Table_ocorrencias[[#This Row],[DPH2]]&amp;"º DPH"),"")</f>
        <v>7º DPH</v>
      </c>
      <c r="O142" s="64" t="str">
        <f>UPPER(IFERROR(VLOOKUP(Table_ocorrencias[[#This Row],[municipio]],Table_municipios[],2,FALSE),""))</f>
        <v>PAULISTA</v>
      </c>
      <c r="P142" s="80" t="str">
        <f>UPPER(IFERROR(Table_ocorrencias[[#This Row],[bairro8]],""))</f>
        <v>MIRUEIRA</v>
      </c>
      <c r="Q142" s="64" t="str">
        <f>IFERROR(IF(Table_ocorrencias[[#This Row],[rua9]] ="","",Table_ocorrencias[[#This Row],[rua9]]),"")</f>
        <v>CARLOS ALVES (ANTIGA RUA DO CAPIM)</v>
      </c>
      <c r="R142" s="64" t="str">
        <f>IFERROR(IF(Table_ocorrencias[[#This Row],[latitude6]] ="","",Table_ocorrencias[[#This Row],[latitude6]]),"")</f>
        <v/>
      </c>
      <c r="S142" s="64" t="str">
        <f>IFERROR(IF(Table_ocorrencias[[#This Row],[longitude7]] ="","",Table_ocorrencias[[#This Row],[longitude7]]),"")</f>
        <v/>
      </c>
      <c r="T14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CLEYTON MIGUEL APOLINÁRIO DA SILVA (NIC 112403)</v>
      </c>
      <c r="U14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2" s="80" t="str">
        <f>UPPER(IFERROR(Table_ocorrencias[[#This Row],[descricao]],""))</f>
        <v>PAF-MASC</v>
      </c>
      <c r="W142" s="66">
        <f>IFERROR(IF(Table_ocorrencias[[#This Row],[data_ciencia]]="","",Table_ocorrencias[[#This Row],[data_ciencia]]),"")</f>
        <v>0.25694444444444442</v>
      </c>
      <c r="X142" s="66">
        <f>IFERROR(IF(Table_ocorrencias[[#This Row],[data_saida]]="","",Table_ocorrencias[[#This Row],[data_saida]]),"")</f>
        <v>0.31944444444444442</v>
      </c>
      <c r="Y142" s="66">
        <f>IFERROR(IF(Table_ocorrencias[[#This Row],[data_chegada]]="","",Table_ocorrencias[[#This Row],[data_chegada]]),"")</f>
        <v>0.34027777777777779</v>
      </c>
      <c r="Z142" s="66">
        <f>IFERROR(IF(Table_ocorrencias[[#This Row],[data_conclusao]]="","",Table_ocorrencias[[#This Row],[data_conclusao]]),"")</f>
        <v>0.39583333333333331</v>
      </c>
      <c r="AA142" s="67">
        <v>1631</v>
      </c>
      <c r="AB142" s="67">
        <v>782</v>
      </c>
      <c r="AC142" s="67">
        <v>7</v>
      </c>
      <c r="AD142" s="67">
        <v>3869148</v>
      </c>
      <c r="AE142" s="67">
        <v>3867820</v>
      </c>
      <c r="AF142" s="67">
        <v>3864758</v>
      </c>
      <c r="AG142" s="67">
        <v>26163</v>
      </c>
      <c r="AH142" s="65">
        <v>44077</v>
      </c>
      <c r="AI142" s="67" t="s">
        <v>3531</v>
      </c>
      <c r="AJ142" s="67" t="s">
        <v>167</v>
      </c>
      <c r="AK142" s="67" t="s">
        <v>414</v>
      </c>
      <c r="AL142" s="67" t="s">
        <v>255</v>
      </c>
      <c r="AM142" s="68">
        <v>0.25694444444444442</v>
      </c>
      <c r="AN142" s="69">
        <v>0.31944444444444442</v>
      </c>
      <c r="AO142" s="69">
        <v>0.34027777777777779</v>
      </c>
      <c r="AP142" s="69">
        <v>0.39583333333333331</v>
      </c>
      <c r="AQ142" s="67"/>
      <c r="AR142" s="67"/>
      <c r="AS142" s="67">
        <v>13</v>
      </c>
      <c r="AT142" s="67" t="s">
        <v>2517</v>
      </c>
      <c r="AU142" s="67" t="s">
        <v>3532</v>
      </c>
      <c r="AV142" s="67" t="s">
        <v>3533</v>
      </c>
      <c r="AW142" s="70"/>
      <c r="AX142" s="67" t="s">
        <v>3534</v>
      </c>
      <c r="AY142" s="67" t="s">
        <v>3535</v>
      </c>
      <c r="AZ142" s="67" t="b">
        <v>1</v>
      </c>
      <c r="BA142" s="67" t="s">
        <v>273</v>
      </c>
      <c r="BB142" s="67" t="b">
        <v>0</v>
      </c>
      <c r="BC142" s="67"/>
      <c r="BD142" s="67"/>
    </row>
    <row r="143" spans="1:56" ht="17.25" customHeight="1" x14ac:dyDescent="0.25">
      <c r="A143" s="53">
        <f t="shared" si="3"/>
        <v>1</v>
      </c>
      <c r="B143" s="57" t="str">
        <f>IFERROR(TEXT(Table_ocorrencias[[#This Row],[caso_n]],"0000")&amp;Table_ocorrencias[[#This Row],[ponto]]&amp;"/"&amp;YEAR(Table_ocorrencias[[#This Row],[DATA PLANTÃO]]),"")</f>
        <v>0809.9/2020</v>
      </c>
      <c r="C143" s="57" t="str">
        <f>IFERROR(IF(Table_ocorrencias[[#This Row],[GDL]] = "","", Table_ocorrencias[[#This Row],[GDL]]&amp;"/"&amp;YEAR(Table_ocorrencias[[#This Row],[data_plantao]])),"")</f>
        <v>27500/2020</v>
      </c>
      <c r="D143" s="57" t="str">
        <f>IF(Table_ocorrencias[[#This Row],[fotos_gdl]] = TRUE,"ENVIADAS","PENDENTE")</f>
        <v>ENVIADAS</v>
      </c>
      <c r="E143" s="58">
        <f>IFERROR(Table_ocorrencias[[#This Row],[data_plantao]],"")</f>
        <v>44087</v>
      </c>
      <c r="F143" s="57" t="str">
        <f>IFERROR(Table_ocorrencias[[#This Row],[CIODS3]],"")</f>
        <v>D687547</v>
      </c>
      <c r="G143" s="57" t="str">
        <f>IFERROR(Table_ocorrencias[[#This Row],[natureza4]],"")</f>
        <v>Homicídio</v>
      </c>
      <c r="H143" s="57" t="str">
        <f>IFERROR(Table_ocorrencias[[#This Row],[tipo_local]],"")</f>
        <v>Interno</v>
      </c>
      <c r="I143" s="57" t="str">
        <f>IFERROR(IF(Table_ocorrencias[[#This Row],[instrumento10]] = 0,"",Table_ocorrencias[[#This Row],[instrumento10]]),"")</f>
        <v/>
      </c>
      <c r="J143" s="79" t="str">
        <f>IFERROR(VLOOKUP(Table_ocorrencias[[#This Row],[matricula_perito]],Table_peritos[],2,FALSE),"")</f>
        <v>DOUGLAS DE OLIVEIRA MENDONÇA</v>
      </c>
      <c r="K143" s="57" t="str">
        <f>IFERROR(VLOOKUP(Table_ocorrencias[[#This Row],[matricula_auxiliar]],Table_auxiliares[],2,FALSE),"")</f>
        <v>DANIELE YACYSZYN ALVES ROMÃO</v>
      </c>
      <c r="L143" s="57" t="str">
        <f>IFERROR(VLOOKUP(Table_ocorrencias[[#This Row],[matricula_delegado]],Table_delegados[],2,FALSE),"")</f>
        <v>FABIO LACERDA MACHADO</v>
      </c>
      <c r="M143" s="57" t="str">
        <f>IFERROR(Table_ocorrencias[[#This Row],[viatura5]],"")</f>
        <v>UP004</v>
      </c>
      <c r="N143" s="57" t="str">
        <f>IFERROR(IF(Table_ocorrencias[[#This Row],[DPH2]] ="","",Table_ocorrencias[[#This Row],[DPH2]]&amp;"º DPH"),"")</f>
        <v>7º DPH</v>
      </c>
      <c r="O143" s="57" t="str">
        <f>UPPER(IFERROR(VLOOKUP(Table_ocorrencias[[#This Row],[municipio]],Table_municipios[],2,FALSE),""))</f>
        <v>PAULISTA</v>
      </c>
      <c r="P143" s="79" t="str">
        <f>UPPER(IFERROR(Table_ocorrencias[[#This Row],[bairro8]],""))</f>
        <v>SÍTIO FRAGOSO</v>
      </c>
      <c r="Q143" s="57" t="str">
        <f>IFERROR(IF(Table_ocorrencias[[#This Row],[rua9]] ="","",Table_ocorrencias[[#This Row],[rua9]]),"")</f>
        <v>NOVO HORIZONTE</v>
      </c>
      <c r="R143" s="57" t="str">
        <f>IFERROR(IF(Table_ocorrencias[[#This Row],[latitude6]] ="","",Table_ocorrencias[[#This Row],[latitude6]]),"")</f>
        <v/>
      </c>
      <c r="S143" s="57" t="str">
        <f>IFERROR(IF(Table_ocorrencias[[#This Row],[longitude7]] ="","",Table_ocorrencias[[#This Row],[longitude7]]),"")</f>
        <v/>
      </c>
      <c r="T14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112608)</v>
      </c>
      <c r="U14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143" s="79" t="str">
        <f>UPPER(IFERROR(Table_ocorrencias[[#This Row],[descricao]],""))</f>
        <v>INTERNO - PAF - MASCULINO.</v>
      </c>
      <c r="W143" s="59">
        <f>IFERROR(IF(Table_ocorrencias[[#This Row],[data_ciencia]]="","",Table_ocorrencias[[#This Row],[data_ciencia]]),"")</f>
        <v>0.30555555555555558</v>
      </c>
      <c r="X143" s="59">
        <f>IFERROR(IF(Table_ocorrencias[[#This Row],[data_saida]]="","",Table_ocorrencias[[#This Row],[data_saida]]),"")</f>
        <v>0.3611111111111111</v>
      </c>
      <c r="Y143" s="59">
        <f>IFERROR(IF(Table_ocorrencias[[#This Row],[data_chegada]]="","",Table_ocorrencias[[#This Row],[data_chegada]]),"")</f>
        <v>0.41666666666666669</v>
      </c>
      <c r="Z143" s="59">
        <f>IFERROR(IF(Table_ocorrencias[[#This Row],[data_conclusao]]="","",Table_ocorrencias[[#This Row],[data_conclusao]]),"")</f>
        <v>0.44444444444444442</v>
      </c>
      <c r="AA143" s="60">
        <v>1661</v>
      </c>
      <c r="AB143" s="60">
        <v>809</v>
      </c>
      <c r="AC143" s="60">
        <v>7</v>
      </c>
      <c r="AD143" s="60">
        <v>3870707</v>
      </c>
      <c r="AE143" s="60">
        <v>3876071</v>
      </c>
      <c r="AF143" s="60">
        <v>3864235</v>
      </c>
      <c r="AG143" s="60">
        <v>27500</v>
      </c>
      <c r="AH143" s="58">
        <v>44087</v>
      </c>
      <c r="AI143" s="60" t="s">
        <v>3848</v>
      </c>
      <c r="AJ143" s="60" t="s">
        <v>167</v>
      </c>
      <c r="AK143" s="60" t="s">
        <v>414</v>
      </c>
      <c r="AL143" s="60" t="s">
        <v>255</v>
      </c>
      <c r="AM143" s="61">
        <v>0.30555555555555558</v>
      </c>
      <c r="AN143" s="62">
        <v>0.3611111111111111</v>
      </c>
      <c r="AO143" s="62">
        <v>0.41666666666666669</v>
      </c>
      <c r="AP143" s="62">
        <v>0.44444444444444442</v>
      </c>
      <c r="AQ143" s="60"/>
      <c r="AR143" s="60"/>
      <c r="AS143" s="60">
        <v>13</v>
      </c>
      <c r="AT143" s="60" t="s">
        <v>3849</v>
      </c>
      <c r="AU143" s="60" t="s">
        <v>3850</v>
      </c>
      <c r="AV143" s="60" t="s">
        <v>3851</v>
      </c>
      <c r="AW143" s="63"/>
      <c r="AX143" s="60" t="s">
        <v>3852</v>
      </c>
      <c r="AY143" s="60" t="s">
        <v>3853</v>
      </c>
      <c r="AZ143" s="60" t="b">
        <v>1</v>
      </c>
      <c r="BA143" s="60" t="s">
        <v>273</v>
      </c>
      <c r="BB143" s="60" t="b">
        <v>0</v>
      </c>
      <c r="BC143" s="60"/>
      <c r="BD143" s="60"/>
    </row>
    <row r="144" spans="1:56" ht="17.25" customHeight="1" x14ac:dyDescent="0.25">
      <c r="A144" s="55">
        <f t="shared" si="3"/>
        <v>1</v>
      </c>
      <c r="B144" s="64" t="str">
        <f>IFERROR(TEXT(Table_ocorrencias[[#This Row],[caso_n]],"0000")&amp;Table_ocorrencias[[#This Row],[ponto]]&amp;"/"&amp;YEAR(Table_ocorrencias[[#This Row],[DATA PLANTÃO]]),"")</f>
        <v>0811.9/2020</v>
      </c>
      <c r="C144" s="64" t="str">
        <f>IFERROR(IF(Table_ocorrencias[[#This Row],[GDL]] = "","", Table_ocorrencias[[#This Row],[GDL]]&amp;"/"&amp;YEAR(Table_ocorrencias[[#This Row],[data_plantao]])),"")</f>
        <v>27520/2020</v>
      </c>
      <c r="D144" s="64" t="str">
        <f>IF(Table_ocorrencias[[#This Row],[fotos_gdl]] = TRUE,"ENVIADAS","PENDENTE")</f>
        <v>PENDENTE</v>
      </c>
      <c r="E144" s="65">
        <f>IFERROR(Table_ocorrencias[[#This Row],[data_plantao]],"")</f>
        <v>44087</v>
      </c>
      <c r="F144" s="64" t="str">
        <f>IFERROR(Table_ocorrencias[[#This Row],[CIODS3]],"")</f>
        <v>D687597</v>
      </c>
      <c r="G144" s="64" t="str">
        <f>IFERROR(Table_ocorrencias[[#This Row],[natureza4]],"")</f>
        <v>Homicídio</v>
      </c>
      <c r="H144" s="64" t="str">
        <f>IFERROR(Table_ocorrencias[[#This Row],[tipo_local]],"")</f>
        <v>Interno</v>
      </c>
      <c r="I144" s="64" t="str">
        <f>IFERROR(IF(Table_ocorrencias[[#This Row],[instrumento10]] = 0,"",Table_ocorrencias[[#This Row],[instrumento10]]),"")</f>
        <v/>
      </c>
      <c r="J144" s="80" t="str">
        <f>IFERROR(VLOOKUP(Table_ocorrencias[[#This Row],[matricula_perito]],Table_peritos[],2,FALSE),"")</f>
        <v>RODION MALINOVSKY DE OLIVEIRA GOMES</v>
      </c>
      <c r="K144" s="64" t="str">
        <f>IFERROR(VLOOKUP(Table_ocorrencias[[#This Row],[matricula_auxiliar]],Table_auxiliares[],2,FALSE),"")</f>
        <v>BRENO HENRIQUE DANTAS DOS SANTOS</v>
      </c>
      <c r="L144" s="64" t="str">
        <f>IFERROR(VLOOKUP(Table_ocorrencias[[#This Row],[matricula_delegado]],Table_delegados[],2,FALSE),"")</f>
        <v>PAULO GUSTAVO COELHO DIAS</v>
      </c>
      <c r="M144" s="64" t="str">
        <f>IFERROR(Table_ocorrencias[[#This Row],[viatura5]],"")</f>
        <v>UP004</v>
      </c>
      <c r="N144" s="64" t="str">
        <f>IFERROR(IF(Table_ocorrencias[[#This Row],[DPH2]] ="","",Table_ocorrencias[[#This Row],[DPH2]]&amp;"º DPH"),"")</f>
        <v>14º DPH</v>
      </c>
      <c r="O144" s="64" t="str">
        <f>UPPER(IFERROR(VLOOKUP(Table_ocorrencias[[#This Row],[municipio]],Table_municipios[],2,FALSE),""))</f>
        <v>CABO DE SANTO AGOSTINHO</v>
      </c>
      <c r="P144" s="80" t="str">
        <f>UPPER(IFERROR(Table_ocorrencias[[#This Row],[bairro8]],""))</f>
        <v>PIRAPAMA</v>
      </c>
      <c r="Q144" s="64" t="str">
        <f>IFERROR(IF(Table_ocorrencias[[#This Row],[rua9]] ="","",Table_ocorrencias[[#This Row],[rua9]]),"")</f>
        <v>DENTRO DO CLUBE CIDA PARK</v>
      </c>
      <c r="R144" s="64" t="str">
        <f>IFERROR(IF(Table_ocorrencias[[#This Row],[latitude6]] ="","",Table_ocorrencias[[#This Row],[latitude6]]),"")</f>
        <v/>
      </c>
      <c r="S144" s="64" t="str">
        <f>IFERROR(IF(Table_ocorrencias[[#This Row],[longitude7]] ="","",Table_ocorrencias[[#This Row],[longitude7]]),"")</f>
        <v/>
      </c>
      <c r="T14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EVELIN SUENIA DA SILVA (NIC 112621) / ISMAEL LIMA DAS VIRGENS (NIC 112622)</v>
      </c>
      <c r="U14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4" s="80" t="str">
        <f>UPPER(IFERROR(Table_ocorrencias[[#This Row],[descricao]],""))</f>
        <v>DUPLO HOMÍCIDIO-PAF-MASC-FEM</v>
      </c>
      <c r="W144" s="66">
        <f>IFERROR(IF(Table_ocorrencias[[#This Row],[data_ciencia]]="","",Table_ocorrencias[[#This Row],[data_ciencia]]),"")</f>
        <v>0.83333333333333337</v>
      </c>
      <c r="X144" s="66" t="str">
        <f>IFERROR(IF(Table_ocorrencias[[#This Row],[data_saida]]="","",Table_ocorrencias[[#This Row],[data_saida]]),"")</f>
        <v/>
      </c>
      <c r="Y144" s="66" t="str">
        <f>IFERROR(IF(Table_ocorrencias[[#This Row],[data_chegada]]="","",Table_ocorrencias[[#This Row],[data_chegada]]),"")</f>
        <v/>
      </c>
      <c r="Z144" s="66" t="str">
        <f>IFERROR(IF(Table_ocorrencias[[#This Row],[data_conclusao]]="","",Table_ocorrencias[[#This Row],[data_conclusao]]),"")</f>
        <v/>
      </c>
      <c r="AA144" s="67">
        <v>1663</v>
      </c>
      <c r="AB144" s="67">
        <v>811</v>
      </c>
      <c r="AC144" s="67">
        <v>14</v>
      </c>
      <c r="AD144" s="67">
        <v>1917099</v>
      </c>
      <c r="AE144" s="67">
        <v>3867820</v>
      </c>
      <c r="AF144" s="67">
        <v>2725371</v>
      </c>
      <c r="AG144" s="67">
        <v>27520</v>
      </c>
      <c r="AH144" s="65">
        <v>44087</v>
      </c>
      <c r="AI144" s="67" t="s">
        <v>3870</v>
      </c>
      <c r="AJ144" s="67" t="s">
        <v>167</v>
      </c>
      <c r="AK144" s="67" t="s">
        <v>414</v>
      </c>
      <c r="AL144" s="67" t="s">
        <v>255</v>
      </c>
      <c r="AM144" s="68">
        <v>0.83333333333333337</v>
      </c>
      <c r="AN144" s="69"/>
      <c r="AO144" s="69"/>
      <c r="AP144" s="69"/>
      <c r="AQ144" s="67"/>
      <c r="AR144" s="67"/>
      <c r="AS144" s="67">
        <v>3</v>
      </c>
      <c r="AT144" s="67" t="s">
        <v>3871</v>
      </c>
      <c r="AU144" s="67" t="s">
        <v>3872</v>
      </c>
      <c r="AV144" s="67" t="s">
        <v>3873</v>
      </c>
      <c r="AW144" s="70"/>
      <c r="AX144" s="67" t="s">
        <v>3874</v>
      </c>
      <c r="AY144" s="67" t="s">
        <v>3875</v>
      </c>
      <c r="AZ144" s="67" t="b">
        <v>0</v>
      </c>
      <c r="BA144" s="67" t="s">
        <v>273</v>
      </c>
      <c r="BB144" s="67" t="b">
        <v>0</v>
      </c>
      <c r="BC144" s="67"/>
      <c r="BD144" s="67"/>
    </row>
    <row r="145" spans="1:56" ht="17.25" customHeight="1" x14ac:dyDescent="0.25">
      <c r="A145" s="54">
        <f t="shared" si="3"/>
        <v>0</v>
      </c>
      <c r="B145" s="57" t="str">
        <f>IFERROR(TEXT(Table_ocorrencias[[#This Row],[caso_n]],"0000")&amp;Table_ocorrencias[[#This Row],[ponto]]&amp;"/"&amp;YEAR(Table_ocorrencias[[#This Row],[DATA PLANTÃO]]),"")</f>
        <v>0826.9/2020</v>
      </c>
      <c r="C145" s="57" t="str">
        <f>IFERROR(IF(Table_ocorrencias[[#This Row],[GDL]] = "","", Table_ocorrencias[[#This Row],[GDL]]&amp;"/"&amp;YEAR(Table_ocorrencias[[#This Row],[data_plantao]])),"")</f>
        <v>28512/2020</v>
      </c>
      <c r="D145" s="57" t="str">
        <f>IF(Table_ocorrencias[[#This Row],[fotos_gdl]] = TRUE,"ENVIADAS","PENDENTE")</f>
        <v>ENVIADAS</v>
      </c>
      <c r="E145" s="58">
        <f>IFERROR(Table_ocorrencias[[#This Row],[data_plantao]],"")</f>
        <v>44093</v>
      </c>
      <c r="F145" s="57" t="str">
        <f>IFERROR(Table_ocorrencias[[#This Row],[CIODS3]],"")</f>
        <v>D688085</v>
      </c>
      <c r="G145" s="57" t="str">
        <f>IFERROR(Table_ocorrencias[[#This Row],[natureza4]],"")</f>
        <v>Homicídio</v>
      </c>
      <c r="H145" s="57" t="str">
        <f>IFERROR(Table_ocorrencias[[#This Row],[tipo_local]],"")</f>
        <v>Interno</v>
      </c>
      <c r="I145" s="57" t="str">
        <f>IFERROR(IF(Table_ocorrencias[[#This Row],[instrumento10]] = 0,"",Table_ocorrencias[[#This Row],[instrumento10]]),"")</f>
        <v>PÉRFURO-CONTUNDENTE</v>
      </c>
      <c r="J145" s="79" t="str">
        <f>IFERROR(VLOOKUP(Table_ocorrencias[[#This Row],[matricula_perito]],Table_peritos[],2,FALSE),"")</f>
        <v>RANON BARROS BEZERRA</v>
      </c>
      <c r="K145" s="57" t="str">
        <f>IFERROR(VLOOKUP(Table_ocorrencias[[#This Row],[matricula_auxiliar]],Table_auxiliares[],2,FALSE),"")</f>
        <v>RICARDO ALEXANDRE MELO DA SILVA</v>
      </c>
      <c r="L145" s="57" t="str">
        <f>IFERROR(VLOOKUP(Table_ocorrencias[[#This Row],[matricula_delegado]],Table_delegados[],2,FALSE),"")</f>
        <v>SERGIO RICARDO FERREIRA DE VASCONCELOS</v>
      </c>
      <c r="M145" s="57" t="str">
        <f>IFERROR(Table_ocorrencias[[#This Row],[viatura5]],"")</f>
        <v>UP004</v>
      </c>
      <c r="N145" s="57" t="str">
        <f>IFERROR(IF(Table_ocorrencias[[#This Row],[DPH2]] ="","",Table_ocorrencias[[#This Row],[DPH2]]&amp;"º DPH"),"")</f>
        <v>8º DPH</v>
      </c>
      <c r="O145" s="57" t="str">
        <f>UPPER(IFERROR(VLOOKUP(Table_ocorrencias[[#This Row],[municipio]],Table_municipios[],2,FALSE),""))</f>
        <v>ILHA DE ITAMARACÁ</v>
      </c>
      <c r="P145" s="79" t="str">
        <f>UPPER(IFERROR(Table_ocorrencias[[#This Row],[bairro8]],""))</f>
        <v>QUATRO CANTOS</v>
      </c>
      <c r="Q145" s="57" t="str">
        <f>IFERROR(IF(Table_ocorrencias[[#This Row],[rua9]] ="","",Table_ocorrencias[[#This Row],[rua9]]),"")</f>
        <v>MARIA DO CARMO MENEZES, 17</v>
      </c>
      <c r="R145" s="57" t="str">
        <f>IFERROR(IF(Table_ocorrencias[[#This Row],[latitude6]] ="","",Table_ocorrencias[[#This Row],[latitude6]]),"")</f>
        <v/>
      </c>
      <c r="S145" s="57" t="str">
        <f>IFERROR(IF(Table_ocorrencias[[#This Row],[longitude7]] ="","",Table_ocorrencias[[#This Row],[longitude7]]),"")</f>
        <v/>
      </c>
      <c r="T14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ELIZIÁRIO MARCELINO DE BARROS NETO (NIC 112408)</v>
      </c>
      <c r="U14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45" s="79" t="str">
        <f>UPPER(IFERROR(Table_ocorrencias[[#This Row],[descricao]],""))</f>
        <v>PM GT26311 - 987242600</v>
      </c>
      <c r="W145" s="59">
        <f>IFERROR(IF(Table_ocorrencias[[#This Row],[data_ciencia]]="","",Table_ocorrencias[[#This Row],[data_ciencia]]),"")</f>
        <v>0.2013888888888889</v>
      </c>
      <c r="X145" s="59">
        <f>IFERROR(IF(Table_ocorrencias[[#This Row],[data_saida]]="","",Table_ocorrencias[[#This Row],[data_saida]]),"")</f>
        <v>0.21527777777777779</v>
      </c>
      <c r="Y145" s="59">
        <f>IFERROR(IF(Table_ocorrencias[[#This Row],[data_chegada]]="","",Table_ocorrencias[[#This Row],[data_chegada]]),"")</f>
        <v>0.25</v>
      </c>
      <c r="Z145" s="59">
        <f>IFERROR(IF(Table_ocorrencias[[#This Row],[data_conclusao]]="","",Table_ocorrencias[[#This Row],[data_conclusao]]),"")</f>
        <v>0.29166666666666669</v>
      </c>
      <c r="AA145" s="60">
        <v>1679</v>
      </c>
      <c r="AB145" s="60">
        <v>826</v>
      </c>
      <c r="AC145" s="60">
        <v>8</v>
      </c>
      <c r="AD145" s="60">
        <v>3866670</v>
      </c>
      <c r="AE145" s="60">
        <v>3867641</v>
      </c>
      <c r="AF145" s="60">
        <v>2139219</v>
      </c>
      <c r="AG145" s="60">
        <v>28512</v>
      </c>
      <c r="AH145" s="58">
        <v>44093</v>
      </c>
      <c r="AI145" s="60" t="s">
        <v>4104</v>
      </c>
      <c r="AJ145" s="60" t="s">
        <v>167</v>
      </c>
      <c r="AK145" s="60" t="s">
        <v>414</v>
      </c>
      <c r="AL145" s="60" t="s">
        <v>255</v>
      </c>
      <c r="AM145" s="61">
        <v>0.2013888888888889</v>
      </c>
      <c r="AN145" s="62">
        <v>0.21527777777777779</v>
      </c>
      <c r="AO145" s="62">
        <v>0.25</v>
      </c>
      <c r="AP145" s="62">
        <v>0.29166666666666669</v>
      </c>
      <c r="AQ145" s="60"/>
      <c r="AR145" s="60"/>
      <c r="AS145" s="60">
        <v>7</v>
      </c>
      <c r="AT145" s="60" t="s">
        <v>4105</v>
      </c>
      <c r="AU145" s="60" t="s">
        <v>4106</v>
      </c>
      <c r="AV145" s="60" t="s">
        <v>4107</v>
      </c>
      <c r="AW145" s="63" t="s">
        <v>276</v>
      </c>
      <c r="AX145" s="60" t="s">
        <v>4108</v>
      </c>
      <c r="AY145" s="60" t="s">
        <v>4109</v>
      </c>
      <c r="AZ145" s="60" t="b">
        <v>1</v>
      </c>
      <c r="BA145" s="60" t="s">
        <v>273</v>
      </c>
      <c r="BB145" s="60" t="b">
        <v>0</v>
      </c>
      <c r="BC145" s="60"/>
      <c r="BD145" s="60"/>
    </row>
    <row r="146" spans="1:56" ht="17.25" customHeight="1" x14ac:dyDescent="0.25">
      <c r="A146" s="55">
        <f t="shared" si="3"/>
        <v>0</v>
      </c>
      <c r="B146" s="64" t="str">
        <f>IFERROR(TEXT(Table_ocorrencias[[#This Row],[caso_n]],"0000")&amp;Table_ocorrencias[[#This Row],[ponto]]&amp;"/"&amp;YEAR(Table_ocorrencias[[#This Row],[DATA PLANTÃO]]),"")</f>
        <v>0977.9/2020</v>
      </c>
      <c r="C146" s="64" t="str">
        <f>IFERROR(IF(Table_ocorrencias[[#This Row],[GDL]] = "","", Table_ocorrencias[[#This Row],[GDL]]&amp;"/"&amp;YEAR(Table_ocorrencias[[#This Row],[data_plantao]])),"")</f>
        <v>34970/2020</v>
      </c>
      <c r="D146" s="64" t="str">
        <f>IF(Table_ocorrencias[[#This Row],[fotos_gdl]] = TRUE,"ENVIADAS","PENDENTE")</f>
        <v>ENVIADAS</v>
      </c>
      <c r="E146" s="65">
        <f>IFERROR(Table_ocorrencias[[#This Row],[data_plantao]],"")</f>
        <v>44140</v>
      </c>
      <c r="F146" s="64" t="str">
        <f>IFERROR(Table_ocorrencias[[#This Row],[CIODS3]],"")</f>
        <v>D693321</v>
      </c>
      <c r="G146" s="64" t="str">
        <f>IFERROR(Table_ocorrencias[[#This Row],[natureza4]],"")</f>
        <v>Homicídio</v>
      </c>
      <c r="H146" s="64" t="str">
        <f>IFERROR(Table_ocorrencias[[#This Row],[tipo_local]],"")</f>
        <v>Interno</v>
      </c>
      <c r="I146" s="64" t="str">
        <f>IFERROR(IF(Table_ocorrencias[[#This Row],[instrumento10]] = 0,"",Table_ocorrencias[[#This Row],[instrumento10]]),"")</f>
        <v>PÉRFURO-CONTUNDENTE</v>
      </c>
      <c r="J146" s="80" t="str">
        <f>IFERROR(VLOOKUP(Table_ocorrencias[[#This Row],[matricula_perito]],Table_peritos[],2,FALSE),"")</f>
        <v>FERNANDO HENRIQUE LEAL BENEVIDES</v>
      </c>
      <c r="K146" s="64" t="str">
        <f>IFERROR(VLOOKUP(Table_ocorrencias[[#This Row],[matricula_auxiliar]],Table_auxiliares[],2,FALSE),"")</f>
        <v>ANDREZA CRISTINA MAIA DOS SANTOS</v>
      </c>
      <c r="L146" s="64" t="str">
        <f>IFERROR(VLOOKUP(Table_ocorrencias[[#This Row],[matricula_delegado]],Table_delegados[],2,FALSE),"")</f>
        <v>JOAQUIM MARINOSIO RODRIGUES BRAGA NETO</v>
      </c>
      <c r="M146" s="64" t="str">
        <f>IFERROR(Table_ocorrencias[[#This Row],[viatura5]],"")</f>
        <v>UP006</v>
      </c>
      <c r="N146" s="64" t="str">
        <f>IFERROR(IF(Table_ocorrencias[[#This Row],[DPH2]] ="","",Table_ocorrencias[[#This Row],[DPH2]]&amp;"º DPH"),"")</f>
        <v>10º DPH</v>
      </c>
      <c r="O146" s="64" t="str">
        <f>UPPER(IFERROR(VLOOKUP(Table_ocorrencias[[#This Row],[municipio]],Table_municipios[],2,FALSE),""))</f>
        <v>CAMARAGIBE</v>
      </c>
      <c r="P146" s="80" t="str">
        <f>UPPER(IFERROR(Table_ocorrencias[[#This Row],[bairro8]],""))</f>
        <v>CENTRO</v>
      </c>
      <c r="Q146" s="64" t="str">
        <f>IFERROR(IF(Table_ocorrencias[[#This Row],[rua9]] ="","",Table_ocorrencias[[#This Row],[rua9]]),"")</f>
        <v>AV. BELMIRO CORREIA</v>
      </c>
      <c r="R146" s="64" t="str">
        <f>IFERROR(IF(Table_ocorrencias[[#This Row],[latitude6]] ="","",Table_ocorrencias[[#This Row],[latitude6]]),"")</f>
        <v/>
      </c>
      <c r="S146" s="64" t="str">
        <f>IFERROR(IF(Table_ocorrencias[[#This Row],[longitude7]] ="","",Table_ocorrencias[[#This Row],[longitude7]]),"")</f>
        <v/>
      </c>
      <c r="T14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MARCONE BARBOSA DA SILVA (NIC 113806)</v>
      </c>
      <c r="U14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46" s="80" t="str">
        <f>UPPER(IFERROR(Table_ocorrencias[[#This Row],[descricao]],""))</f>
        <v>PM 988154304</v>
      </c>
      <c r="W146" s="66">
        <f>IFERROR(IF(Table_ocorrencias[[#This Row],[data_ciencia]]="","",Table_ocorrencias[[#This Row],[data_ciencia]]),"")</f>
        <v>0.89583333333333337</v>
      </c>
      <c r="X146" s="66">
        <f>IFERROR(IF(Table_ocorrencias[[#This Row],[data_saida]]="","",Table_ocorrencias[[#This Row],[data_saida]]),"")</f>
        <v>0.89652777777777781</v>
      </c>
      <c r="Y146" s="66">
        <f>IFERROR(IF(Table_ocorrencias[[#This Row],[data_chegada]]="","",Table_ocorrencias[[#This Row],[data_chegada]]),"")</f>
        <v>0.91388888888888886</v>
      </c>
      <c r="Z146" s="66">
        <f>IFERROR(IF(Table_ocorrencias[[#This Row],[data_conclusao]]="","",Table_ocorrencias[[#This Row],[data_conclusao]]),"")</f>
        <v>0.95833333333333337</v>
      </c>
      <c r="AA146" s="67">
        <v>1843</v>
      </c>
      <c r="AB146" s="67">
        <v>977</v>
      </c>
      <c r="AC146" s="67">
        <v>10</v>
      </c>
      <c r="AD146" s="67">
        <v>2962063</v>
      </c>
      <c r="AE146" s="67">
        <v>3876098</v>
      </c>
      <c r="AF146" s="67">
        <v>1492225</v>
      </c>
      <c r="AG146" s="67">
        <v>34970</v>
      </c>
      <c r="AH146" s="65">
        <v>44140</v>
      </c>
      <c r="AI146" s="67" t="s">
        <v>5884</v>
      </c>
      <c r="AJ146" s="67" t="s">
        <v>167</v>
      </c>
      <c r="AK146" s="67" t="s">
        <v>414</v>
      </c>
      <c r="AL146" s="67" t="s">
        <v>1258</v>
      </c>
      <c r="AM146" s="68">
        <v>0.89583333333333337</v>
      </c>
      <c r="AN146" s="69">
        <v>0.89652777777777781</v>
      </c>
      <c r="AO146" s="69">
        <v>0.91388888888888886</v>
      </c>
      <c r="AP146" s="69">
        <v>0.95833333333333337</v>
      </c>
      <c r="AQ146" s="67"/>
      <c r="AR146" s="67"/>
      <c r="AS146" s="67">
        <v>4</v>
      </c>
      <c r="AT146" s="67" t="s">
        <v>265</v>
      </c>
      <c r="AU146" s="67" t="s">
        <v>5885</v>
      </c>
      <c r="AV146" s="67" t="s">
        <v>5886</v>
      </c>
      <c r="AW146" s="70" t="s">
        <v>276</v>
      </c>
      <c r="AX146" s="67" t="s">
        <v>5887</v>
      </c>
      <c r="AY146" s="67" t="s">
        <v>5888</v>
      </c>
      <c r="AZ146" s="67" t="b">
        <v>1</v>
      </c>
      <c r="BA146" s="67" t="s">
        <v>273</v>
      </c>
      <c r="BB146" s="67" t="b">
        <v>0</v>
      </c>
      <c r="BC146" s="67"/>
      <c r="BD146" s="67"/>
    </row>
    <row r="147" spans="1:56" ht="17.25" customHeight="1" x14ac:dyDescent="0.25">
      <c r="A147" s="55">
        <f t="shared" si="3"/>
        <v>4</v>
      </c>
      <c r="B147" s="64" t="str">
        <f>IFERROR(TEXT(Table_ocorrencias[[#This Row],[caso_n]],"0000")&amp;Table_ocorrencias[[#This Row],[ponto]]&amp;"/"&amp;YEAR(Table_ocorrencias[[#This Row],[DATA PLANTÃO]]),"")</f>
        <v>0997.9/2020</v>
      </c>
      <c r="C147" s="64" t="str">
        <f>IFERROR(IF(Table_ocorrencias[[#This Row],[GDL]] = "","", Table_ocorrencias[[#This Row],[GDL]]&amp;"/"&amp;YEAR(Table_ocorrencias[[#This Row],[data_plantao]])),"")</f>
        <v>36043/2020</v>
      </c>
      <c r="D147" s="64" t="str">
        <f>IF(Table_ocorrencias[[#This Row],[fotos_gdl]] = TRUE,"ENVIADAS","PENDENTE")</f>
        <v>PENDENTE</v>
      </c>
      <c r="E147" s="65">
        <f>IFERROR(Table_ocorrencias[[#This Row],[data_plantao]],"")</f>
        <v>44148</v>
      </c>
      <c r="F147" s="64" t="str">
        <f>IFERROR(Table_ocorrencias[[#This Row],[CIODS3]],"")</f>
        <v>D694128</v>
      </c>
      <c r="G147" s="64" t="str">
        <f>IFERROR(Table_ocorrencias[[#This Row],[natureza4]],"")</f>
        <v>Homicídio</v>
      </c>
      <c r="H147" s="64" t="str">
        <f>IFERROR(Table_ocorrencias[[#This Row],[tipo_local]],"")</f>
        <v/>
      </c>
      <c r="I147" s="64" t="str">
        <f>IFERROR(IF(Table_ocorrencias[[#This Row],[instrumento10]] = 0,"",Table_ocorrencias[[#This Row],[instrumento10]]),"")</f>
        <v/>
      </c>
      <c r="J147" s="80" t="str">
        <f>IFERROR(VLOOKUP(Table_ocorrencias[[#This Row],[matricula_perito]],Table_peritos[],2,FALSE),"")</f>
        <v>FERNANDO HENRIQUE LEAL BENEVIDES</v>
      </c>
      <c r="K147" s="64" t="str">
        <f>IFERROR(VLOOKUP(Table_ocorrencias[[#This Row],[matricula_auxiliar]],Table_auxiliares[],2,FALSE),"")</f>
        <v>THIAGO ANDRÉ</v>
      </c>
      <c r="L147" s="64" t="str">
        <f>IFERROR(VLOOKUP(Table_ocorrencias[[#This Row],[matricula_delegado]],Table_delegados[],2,FALSE),"")</f>
        <v>JOAO BAPTISTA DE BRITTO ALVES FILHO</v>
      </c>
      <c r="M147" s="64" t="str">
        <f>IFERROR(Table_ocorrencias[[#This Row],[viatura5]],"")</f>
        <v/>
      </c>
      <c r="N147" s="64" t="str">
        <f>IFERROR(IF(Table_ocorrencias[[#This Row],[DPH2]] ="","",Table_ocorrencias[[#This Row],[DPH2]]&amp;"º DPH"),"")</f>
        <v>5º DPH</v>
      </c>
      <c r="O147" s="64" t="str">
        <f>UPPER(IFERROR(VLOOKUP(Table_ocorrencias[[#This Row],[municipio]],Table_municipios[],2,FALSE),""))</f>
        <v>RECIFE</v>
      </c>
      <c r="P147" s="80" t="str">
        <f>UPPER(IFERROR(Table_ocorrencias[[#This Row],[bairro8]],""))</f>
        <v>NOVA DESCOBERTA</v>
      </c>
      <c r="Q147" s="64" t="str">
        <f>IFERROR(IF(Table_ocorrencias[[#This Row],[rua9]] ="","",Table_ocorrencias[[#This Row],[rua9]]),"")</f>
        <v/>
      </c>
      <c r="R147" s="64" t="str">
        <f>IFERROR(IF(Table_ocorrencias[[#This Row],[latitude6]] ="","",Table_ocorrencias[[#This Row],[latitude6]]),"")</f>
        <v/>
      </c>
      <c r="S147" s="64" t="str">
        <f>IFERROR(IF(Table_ocorrencias[[#This Row],[longitude7]] ="","",Table_ocorrencias[[#This Row],[longitude7]]),"")</f>
        <v/>
      </c>
      <c r="T14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7" s="80" t="str">
        <f>UPPER(IFERROR(Table_ocorrencias[[#This Row],[descricao]],""))</f>
        <v>LAT.-8°,0046005    LONG. -34°,9293874</v>
      </c>
      <c r="W147" s="66">
        <f>IFERROR(IF(Table_ocorrencias[[#This Row],[data_ciencia]]="","",Table_ocorrencias[[#This Row],[data_ciencia]]),"")</f>
        <v>0.25</v>
      </c>
      <c r="X147" s="66" t="str">
        <f>IFERROR(IF(Table_ocorrencias[[#This Row],[data_saida]]="","",Table_ocorrencias[[#This Row],[data_saida]]),"")</f>
        <v/>
      </c>
      <c r="Y147" s="66" t="str">
        <f>IFERROR(IF(Table_ocorrencias[[#This Row],[data_chegada]]="","",Table_ocorrencias[[#This Row],[data_chegada]]),"")</f>
        <v/>
      </c>
      <c r="Z147" s="66" t="str">
        <f>IFERROR(IF(Table_ocorrencias[[#This Row],[data_conclusao]]="","",Table_ocorrencias[[#This Row],[data_conclusao]]),"")</f>
        <v/>
      </c>
      <c r="AA147" s="67">
        <v>1865</v>
      </c>
      <c r="AB147" s="67">
        <v>997</v>
      </c>
      <c r="AC147" s="67">
        <v>5</v>
      </c>
      <c r="AD147" s="67">
        <v>2962063</v>
      </c>
      <c r="AE147" s="67">
        <v>3870464</v>
      </c>
      <c r="AF147" s="67">
        <v>2139065</v>
      </c>
      <c r="AG147" s="67">
        <v>36043</v>
      </c>
      <c r="AH147" s="65">
        <v>44148</v>
      </c>
      <c r="AI147" s="67" t="s">
        <v>6178</v>
      </c>
      <c r="AJ147" s="67" t="s">
        <v>167</v>
      </c>
      <c r="AK147" s="67" t="s">
        <v>283</v>
      </c>
      <c r="AL147" s="67" t="s">
        <v>283</v>
      </c>
      <c r="AM147" s="68">
        <v>0.25</v>
      </c>
      <c r="AN147" s="69"/>
      <c r="AO147" s="69"/>
      <c r="AP147" s="69"/>
      <c r="AQ147" s="67"/>
      <c r="AR147" s="67"/>
      <c r="AS147" s="67">
        <v>14</v>
      </c>
      <c r="AT147" s="67" t="s">
        <v>2270</v>
      </c>
      <c r="AU147" s="67" t="s">
        <v>283</v>
      </c>
      <c r="AV147" s="67" t="s">
        <v>283</v>
      </c>
      <c r="AW147" s="70"/>
      <c r="AX147" s="67" t="s">
        <v>6179</v>
      </c>
      <c r="AY147" s="67" t="s">
        <v>6185</v>
      </c>
      <c r="AZ147" s="67" t="b">
        <v>0</v>
      </c>
      <c r="BA147" s="67" t="s">
        <v>273</v>
      </c>
      <c r="BB147" s="67" t="b">
        <v>0</v>
      </c>
      <c r="BC147" s="67"/>
      <c r="BD147" s="67"/>
    </row>
    <row r="148" spans="1:56" ht="17.25" customHeight="1" x14ac:dyDescent="0.25">
      <c r="A148" s="55">
        <f t="shared" si="3"/>
        <v>0</v>
      </c>
      <c r="B148" s="64" t="str">
        <f>IFERROR(TEXT(Table_ocorrencias[[#This Row],[caso_n]],"0000")&amp;Table_ocorrencias[[#This Row],[ponto]]&amp;"/"&amp;YEAR(Table_ocorrencias[[#This Row],[DATA PLANTÃO]]),"")</f>
        <v>0732.9/2020</v>
      </c>
      <c r="C148" s="64" t="str">
        <f>IFERROR(IF(Table_ocorrencias[[#This Row],[GDL]] = "","", Table_ocorrencias[[#This Row],[GDL]]&amp;"/"&amp;YEAR(Table_ocorrencias[[#This Row],[data_plantao]])),"")</f>
        <v>23416/2020</v>
      </c>
      <c r="D148" s="64" t="str">
        <f>IF(Table_ocorrencias[[#This Row],[fotos_gdl]] = TRUE,"ENVIADAS","PENDENTE")</f>
        <v>ENVIADAS</v>
      </c>
      <c r="E148" s="65">
        <f>IFERROR(Table_ocorrencias[[#This Row],[data_plantao]],"")</f>
        <v>44060</v>
      </c>
      <c r="F148" s="64" t="str">
        <f>IFERROR(Table_ocorrencias[[#This Row],[CIODS3]],"")</f>
        <v>D684807</v>
      </c>
      <c r="G148" s="64" t="str">
        <f>IFERROR(Table_ocorrencias[[#This Row],[natureza4]],"")</f>
        <v>Homicídio</v>
      </c>
      <c r="H148" s="64" t="str">
        <f>IFERROR(Table_ocorrencias[[#This Row],[tipo_local]],"")</f>
        <v>Misto</v>
      </c>
      <c r="I148" s="64" t="str">
        <f>IFERROR(IF(Table_ocorrencias[[#This Row],[instrumento10]] = 0,"",Table_ocorrencias[[#This Row],[instrumento10]]),"")</f>
        <v>PÉRFURO-CONTUNDENTE</v>
      </c>
      <c r="J148" s="64" t="str">
        <f>IFERROR(VLOOKUP(Table_ocorrencias[[#This Row],[matricula_perito]],Table_peritos[],2,FALSE),"")</f>
        <v>DIOGO SINESIO TRAJANO DE ARRUDA</v>
      </c>
      <c r="K148" s="64" t="str">
        <f>IFERROR(VLOOKUP(Table_ocorrencias[[#This Row],[matricula_auxiliar]],Table_auxiliares[],2,FALSE),"")</f>
        <v>DANIELE YACYSZYN ALVES ROMÃO</v>
      </c>
      <c r="L148" s="64" t="str">
        <f>IFERROR(VLOOKUP(Table_ocorrencias[[#This Row],[matricula_delegado]],Table_delegados[],2,FALSE),"")</f>
        <v>ROBERTO DE LIMA FERREIRA</v>
      </c>
      <c r="M148" s="64" t="str">
        <f>IFERROR(Table_ocorrencias[[#This Row],[viatura5]],"")</f>
        <v>UP004</v>
      </c>
      <c r="N148" s="64" t="str">
        <f>IFERROR(IF(Table_ocorrencias[[#This Row],[DPH2]] ="","",Table_ocorrencias[[#This Row],[DPH2]]&amp;"º DPH"),"")</f>
        <v>12º DPH</v>
      </c>
      <c r="O148" s="64" t="str">
        <f>UPPER(IFERROR(VLOOKUP(Table_ocorrencias[[#This Row],[municipio]],Table_municipios[],2,FALSE),""))</f>
        <v>JABOATÃO DOS GUARARAPES</v>
      </c>
      <c r="P148" s="64" t="str">
        <f>UPPER(IFERROR(Table_ocorrencias[[#This Row],[bairro8]],""))</f>
        <v>PIEDADE</v>
      </c>
      <c r="Q148" s="64" t="str">
        <f>IFERROR(IF(Table_ocorrencias[[#This Row],[rua9]] ="","",Table_ocorrencias[[#This Row],[rua9]]),"")</f>
        <v>MAESTRO NELSON FERREIRA</v>
      </c>
      <c r="R148" s="64" t="str">
        <f>IFERROR(IF(Table_ocorrencias[[#This Row],[latitude6]] ="","",Table_ocorrencias[[#This Row],[latitude6]]),"")</f>
        <v>-8.176799</v>
      </c>
      <c r="S148" s="64" t="str">
        <f>IFERROR(IF(Table_ocorrencias[[#This Row],[longitude7]] ="","",Table_ocorrencias[[#This Row],[longitude7]]),"")</f>
        <v>-34.925776</v>
      </c>
      <c r="T148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JEFFERSON SALES MARTINS DA SILVA (NIC 111953)</v>
      </c>
      <c r="U14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48" s="64" t="str">
        <f>UPPER(IFERROR(Table_ocorrencias[[#This Row],[descricao]],""))</f>
        <v>CADÁVER DO SEXO MASCULINO, ENCONTRADO EM UM BAR, COM LESÕES POR PAF E TORNOZELEIRA ELETRÔNICA.</v>
      </c>
      <c r="W148" s="66">
        <f>IFERROR(IF(Table_ocorrencias[[#This Row],[data_ciencia]]="","",Table_ocorrencias[[#This Row],[data_ciencia]]),"")</f>
        <v>0.95833333333333337</v>
      </c>
      <c r="X148" s="66">
        <f>IFERROR(IF(Table_ocorrencias[[#This Row],[data_saida]]="","",Table_ocorrencias[[#This Row],[data_saida]]),"")</f>
        <v>0.97569444444444442</v>
      </c>
      <c r="Y148" s="66">
        <f>IFERROR(IF(Table_ocorrencias[[#This Row],[data_chegada]]="","",Table_ocorrencias[[#This Row],[data_chegada]]),"")</f>
        <v>0.99652777777777779</v>
      </c>
      <c r="Z148" s="66">
        <f>IFERROR(IF(Table_ocorrencias[[#This Row],[data_conclusao]]="","",Table_ocorrencias[[#This Row],[data_conclusao]]),"")</f>
        <v>4.1666666666666664E-2</v>
      </c>
      <c r="AA148" s="67">
        <v>1570</v>
      </c>
      <c r="AB148" s="67">
        <v>732</v>
      </c>
      <c r="AC148" s="67">
        <v>12</v>
      </c>
      <c r="AD148" s="67">
        <v>3871193</v>
      </c>
      <c r="AE148" s="67">
        <v>3876071</v>
      </c>
      <c r="AF148" s="67">
        <v>3864723</v>
      </c>
      <c r="AG148" s="67">
        <v>23416</v>
      </c>
      <c r="AH148" s="65">
        <v>44060</v>
      </c>
      <c r="AI148" s="67" t="s">
        <v>2245</v>
      </c>
      <c r="AJ148" s="67" t="s">
        <v>167</v>
      </c>
      <c r="AK148" s="67" t="s">
        <v>1310</v>
      </c>
      <c r="AL148" s="67" t="s">
        <v>255</v>
      </c>
      <c r="AM148" s="68">
        <v>0.95833333333333337</v>
      </c>
      <c r="AN148" s="69">
        <v>0.97569444444444442</v>
      </c>
      <c r="AO148" s="69">
        <v>0.99652777777777779</v>
      </c>
      <c r="AP148" s="69">
        <v>4.1666666666666664E-2</v>
      </c>
      <c r="AQ148" s="67" t="s">
        <v>2246</v>
      </c>
      <c r="AR148" s="67" t="s">
        <v>2247</v>
      </c>
      <c r="AS148" s="67">
        <v>10</v>
      </c>
      <c r="AT148" s="67" t="s">
        <v>711</v>
      </c>
      <c r="AU148" s="67" t="s">
        <v>2248</v>
      </c>
      <c r="AV148" s="67" t="s">
        <v>2249</v>
      </c>
      <c r="AW148" s="70" t="s">
        <v>276</v>
      </c>
      <c r="AX148" s="67" t="s">
        <v>2250</v>
      </c>
      <c r="AY148" s="67" t="s">
        <v>2251</v>
      </c>
      <c r="AZ148" s="67" t="b">
        <v>1</v>
      </c>
      <c r="BA148" s="67" t="s">
        <v>273</v>
      </c>
      <c r="BB148" s="67" t="b">
        <v>0</v>
      </c>
      <c r="BC148" s="67"/>
      <c r="BD148" s="67"/>
    </row>
    <row r="149" spans="1:56" ht="17.25" customHeight="1" x14ac:dyDescent="0.25">
      <c r="A149" s="55">
        <f t="shared" si="3"/>
        <v>0</v>
      </c>
      <c r="B149" s="64" t="str">
        <f>IFERROR(TEXT(Table_ocorrencias[[#This Row],[caso_n]],"0000")&amp;Table_ocorrencias[[#This Row],[ponto]]&amp;"/"&amp;YEAR(Table_ocorrencias[[#This Row],[DATA PLANTÃO]]),"")</f>
        <v>0888.9/2020</v>
      </c>
      <c r="C149" s="64" t="str">
        <f>IFERROR(IF(Table_ocorrencias[[#This Row],[GDL]] = "","", Table_ocorrencias[[#This Row],[GDL]]&amp;"/"&amp;YEAR(Table_ocorrencias[[#This Row],[data_plantao]])),"")</f>
        <v>31549/2020</v>
      </c>
      <c r="D149" s="64" t="str">
        <f>IF(Table_ocorrencias[[#This Row],[fotos_gdl]] = TRUE,"ENVIADAS","PENDENTE")</f>
        <v>PENDENTE</v>
      </c>
      <c r="E149" s="65">
        <f>IFERROR(Table_ocorrencias[[#This Row],[data_plantao]],"")</f>
        <v>44114</v>
      </c>
      <c r="F149" s="64" t="str">
        <f>IFERROR(Table_ocorrencias[[#This Row],[CIODS3]],"")</f>
        <v>D690264</v>
      </c>
      <c r="G149" s="64" t="str">
        <f>IFERROR(Table_ocorrencias[[#This Row],[natureza4]],"")</f>
        <v>Homicídio</v>
      </c>
      <c r="H149" s="64" t="str">
        <f>IFERROR(Table_ocorrencias[[#This Row],[tipo_local]],"")</f>
        <v>Misto</v>
      </c>
      <c r="I149" s="64" t="str">
        <f>IFERROR(IF(Table_ocorrencias[[#This Row],[instrumento10]] = 0,"",Table_ocorrencias[[#This Row],[instrumento10]]),"")</f>
        <v>PÉRFURO-CONTUNDENTE</v>
      </c>
      <c r="J149" s="80" t="str">
        <f>IFERROR(VLOOKUP(Table_ocorrencias[[#This Row],[matricula_perito]],Table_peritos[],2,FALSE),"")</f>
        <v>DIEGO NUNES TELES DE MENDONÇA</v>
      </c>
      <c r="K149" s="64" t="str">
        <f>IFERROR(VLOOKUP(Table_ocorrencias[[#This Row],[matricula_auxiliar]],Table_auxiliares[],2,FALSE),"")</f>
        <v>ERIVALDO CAMARA CORREIA</v>
      </c>
      <c r="L149" s="64" t="str">
        <f>IFERROR(VLOOKUP(Table_ocorrencias[[#This Row],[matricula_delegado]],Table_delegados[],2,FALSE),"")</f>
        <v>PAULO GUSTAVO COELHO DIAS</v>
      </c>
      <c r="M149" s="64" t="str">
        <f>IFERROR(Table_ocorrencias[[#This Row],[viatura5]],"")</f>
        <v>UP004</v>
      </c>
      <c r="N149" s="64" t="str">
        <f>IFERROR(IF(Table_ocorrencias[[#This Row],[DPH2]] ="","",Table_ocorrencias[[#This Row],[DPH2]]&amp;"º DPH"),"")</f>
        <v>5º DPH</v>
      </c>
      <c r="O149" s="64" t="str">
        <f>UPPER(IFERROR(VLOOKUP(Table_ocorrencias[[#This Row],[municipio]],Table_municipios[],2,FALSE),""))</f>
        <v>RECIFE</v>
      </c>
      <c r="P149" s="80" t="str">
        <f>UPPER(IFERROR(Table_ocorrencias[[#This Row],[bairro8]],""))</f>
        <v>PASSARINHO</v>
      </c>
      <c r="Q149" s="64" t="str">
        <f>IFERROR(IF(Table_ocorrencias[[#This Row],[rua9]] ="","",Table_ocorrencias[[#This Row],[rua9]]),"")</f>
        <v>BR-101</v>
      </c>
      <c r="R149" s="64" t="str">
        <f>IFERROR(IF(Table_ocorrencias[[#This Row],[latitude6]] ="","",Table_ocorrencias[[#This Row],[latitude6]]),"")</f>
        <v>7383063</v>
      </c>
      <c r="S149" s="64" t="str">
        <f>IFERROR(IF(Table_ocorrencias[[#This Row],[longitude7]] ="","",Table_ocorrencias[[#This Row],[longitude7]]),"")</f>
        <v>34931803</v>
      </c>
      <c r="T14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14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49" s="80" t="str">
        <f>UPPER(IFERROR(Table_ocorrencias[[#This Row],[descricao]],""))</f>
        <v>PAF - MASCULINO ,  INTERIOR DE UM VEÍCULO.</v>
      </c>
      <c r="W149" s="66">
        <f>IFERROR(IF(Table_ocorrencias[[#This Row],[data_ciencia]]="","",Table_ocorrencias[[#This Row],[data_ciencia]]),"")</f>
        <v>0.16111111111111112</v>
      </c>
      <c r="X149" s="66">
        <f>IFERROR(IF(Table_ocorrencias[[#This Row],[data_saida]]="","",Table_ocorrencias[[#This Row],[data_saida]]),"")</f>
        <v>0.19444444444444445</v>
      </c>
      <c r="Y149" s="66">
        <f>IFERROR(IF(Table_ocorrencias[[#This Row],[data_chegada]]="","",Table_ocorrencias[[#This Row],[data_chegada]]),"")</f>
        <v>0.20833333333333334</v>
      </c>
      <c r="Z149" s="66">
        <f>IFERROR(IF(Table_ocorrencias[[#This Row],[data_conclusao]]="","",Table_ocorrencias[[#This Row],[data_conclusao]]),"")</f>
        <v>0.25694444444444442</v>
      </c>
      <c r="AA149" s="67">
        <v>1746</v>
      </c>
      <c r="AB149" s="67">
        <v>888</v>
      </c>
      <c r="AC149" s="67">
        <v>5</v>
      </c>
      <c r="AD149" s="67">
        <v>3869148</v>
      </c>
      <c r="AE149" s="67">
        <v>1195204</v>
      </c>
      <c r="AF149" s="67">
        <v>2725371</v>
      </c>
      <c r="AG149" s="67">
        <v>31549</v>
      </c>
      <c r="AH149" s="65">
        <v>44114</v>
      </c>
      <c r="AI149" s="67" t="s">
        <v>4886</v>
      </c>
      <c r="AJ149" s="67" t="s">
        <v>167</v>
      </c>
      <c r="AK149" s="67" t="s">
        <v>1310</v>
      </c>
      <c r="AL149" s="67" t="s">
        <v>255</v>
      </c>
      <c r="AM149" s="68">
        <v>0.16111111111111112</v>
      </c>
      <c r="AN149" s="69">
        <v>0.19444444444444445</v>
      </c>
      <c r="AO149" s="69">
        <v>0.20833333333333334</v>
      </c>
      <c r="AP149" s="69">
        <v>0.25694444444444442</v>
      </c>
      <c r="AQ149" s="67" t="s">
        <v>4904</v>
      </c>
      <c r="AR149" s="67" t="s">
        <v>4905</v>
      </c>
      <c r="AS149" s="67">
        <v>14</v>
      </c>
      <c r="AT149" s="67" t="s">
        <v>678</v>
      </c>
      <c r="AU149" s="67" t="s">
        <v>666</v>
      </c>
      <c r="AV149" s="67" t="s">
        <v>4887</v>
      </c>
      <c r="AW149" s="70" t="s">
        <v>276</v>
      </c>
      <c r="AX149" s="67" t="s">
        <v>4888</v>
      </c>
      <c r="AY149" s="67" t="s">
        <v>4889</v>
      </c>
      <c r="AZ149" s="67" t="b">
        <v>0</v>
      </c>
      <c r="BA149" s="67" t="s">
        <v>273</v>
      </c>
      <c r="BB149" s="67" t="b">
        <v>0</v>
      </c>
      <c r="BC149" s="67"/>
      <c r="BD149" s="67"/>
    </row>
    <row r="150" spans="1:56" ht="17.25" customHeight="1" x14ac:dyDescent="0.25">
      <c r="A150" s="53">
        <f t="shared" si="3"/>
        <v>1</v>
      </c>
      <c r="B150" s="57" t="str">
        <f>IFERROR(TEXT(Table_ocorrencias[[#This Row],[caso_n]],"0000")&amp;Table_ocorrencias[[#This Row],[ponto]]&amp;"/"&amp;YEAR(Table_ocorrencias[[#This Row],[DATA PLANTÃO]]),"")</f>
        <v>0940.9/2020</v>
      </c>
      <c r="C150" s="57" t="str">
        <f>IFERROR(IF(Table_ocorrencias[[#This Row],[GDL]] = "","", Table_ocorrencias[[#This Row],[GDL]]&amp;"/"&amp;YEAR(Table_ocorrencias[[#This Row],[data_plantao]])),"")</f>
        <v/>
      </c>
      <c r="D150" s="57" t="str">
        <f>IF(Table_ocorrencias[[#This Row],[fotos_gdl]] = TRUE,"ENVIADAS","PENDENTE")</f>
        <v>PENDENTE</v>
      </c>
      <c r="E150" s="58">
        <f>IFERROR(Table_ocorrencias[[#This Row],[data_plantao]],"")</f>
        <v>44129</v>
      </c>
      <c r="F150" s="57" t="str">
        <f>IFERROR(Table_ocorrencias[[#This Row],[CIODS3]],"")</f>
        <v>D692024</v>
      </c>
      <c r="G150" s="57" t="str">
        <f>IFERROR(Table_ocorrencias[[#This Row],[natureza4]],"")</f>
        <v>Homicídio</v>
      </c>
      <c r="H150" s="57" t="str">
        <f>IFERROR(Table_ocorrencias[[#This Row],[tipo_local]],"")</f>
        <v>Misto</v>
      </c>
      <c r="I150" s="57" t="str">
        <f>IFERROR(IF(Table_ocorrencias[[#This Row],[instrumento10]] = 0,"",Table_ocorrencias[[#This Row],[instrumento10]]),"")</f>
        <v>PÉRFURO-CONTUNDENTE</v>
      </c>
      <c r="J150" s="79" t="str">
        <f>IFERROR(VLOOKUP(Table_ocorrencias[[#This Row],[matricula_perito]],Table_peritos[],2,FALSE),"")</f>
        <v>VICTOR CEZAR LUCENA TAVARES DE SÁ LEITÃO</v>
      </c>
      <c r="K150" s="57" t="str">
        <f>IFERROR(VLOOKUP(Table_ocorrencias[[#This Row],[matricula_auxiliar]],Table_auxiliares[],2,FALSE),"")</f>
        <v>FELIPE FRAGOSO MARINHO DE LIMA</v>
      </c>
      <c r="L150" s="57" t="str">
        <f>IFERROR(VLOOKUP(Table_ocorrencias[[#This Row],[matricula_delegado]],Table_delegados[],2,FALSE),"")</f>
        <v>SERGIO RICARDO FERREIRA DE VASCONCELOS</v>
      </c>
      <c r="M150" s="57" t="str">
        <f>IFERROR(Table_ocorrencias[[#This Row],[viatura5]],"")</f>
        <v>UP002</v>
      </c>
      <c r="N150" s="57" t="str">
        <f>IFERROR(IF(Table_ocorrencias[[#This Row],[DPH2]] ="","",Table_ocorrencias[[#This Row],[DPH2]]&amp;"º DPH"),"")</f>
        <v>10º DPH</v>
      </c>
      <c r="O150" s="57" t="str">
        <f>UPPER(IFERROR(VLOOKUP(Table_ocorrencias[[#This Row],[municipio]],Table_municipios[],2,FALSE),""))</f>
        <v>SÃO LOURENÇO DA MATA</v>
      </c>
      <c r="P150" s="79" t="str">
        <f>UPPER(IFERROR(Table_ocorrencias[[#This Row],[bairro8]],""))</f>
        <v>PENEDO</v>
      </c>
      <c r="Q150" s="57" t="str">
        <f>IFERROR(IF(Table_ocorrencias[[#This Row],[rua9]] ="","",Table_ocorrencias[[#This Row],[rua9]]),"")</f>
        <v>ADERITA EVANGELISTA</v>
      </c>
      <c r="R150" s="57" t="str">
        <f>IFERROR(IF(Table_ocorrencias[[#This Row],[latitude6]] ="","",Table_ocorrencias[[#This Row],[latitude6]]),"")</f>
        <v>-8,00272</v>
      </c>
      <c r="S150" s="57" t="str">
        <f>IFERROR(IF(Table_ocorrencias[[#This Row],[longitude7]] ="","",Table_ocorrencias[[#This Row],[longitude7]]),"")</f>
        <v>-35,031202</v>
      </c>
      <c r="T15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113850) / ROBERTO ANTONIO DA SILVA (NIC 113849)</v>
      </c>
      <c r="U15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50" s="79" t="str">
        <f>UPPER(IFERROR(Table_ocorrencias[[#This Row],[descricao]],""))</f>
        <v/>
      </c>
      <c r="W150" s="59">
        <f>IFERROR(IF(Table_ocorrencias[[#This Row],[data_ciencia]]="","",Table_ocorrencias[[#This Row],[data_ciencia]]),"")</f>
        <v>0.56041666666666667</v>
      </c>
      <c r="X150" s="59">
        <f>IFERROR(IF(Table_ocorrencias[[#This Row],[data_saida]]="","",Table_ocorrencias[[#This Row],[data_saida]]),"")</f>
        <v>0.60416666666666663</v>
      </c>
      <c r="Y150" s="59">
        <f>IFERROR(IF(Table_ocorrencias[[#This Row],[data_chegada]]="","",Table_ocorrencias[[#This Row],[data_chegada]]),"")</f>
        <v>0.67361111111111116</v>
      </c>
      <c r="Z150" s="59">
        <f>IFERROR(IF(Table_ocorrencias[[#This Row],[data_conclusao]]="","",Table_ocorrencias[[#This Row],[data_conclusao]]),"")</f>
        <v>0.69791666666666663</v>
      </c>
      <c r="AA150" s="60">
        <v>1802</v>
      </c>
      <c r="AB150" s="60">
        <v>940</v>
      </c>
      <c r="AC150" s="60">
        <v>10</v>
      </c>
      <c r="AD150" s="60">
        <v>3866947</v>
      </c>
      <c r="AE150" s="60">
        <v>3872629</v>
      </c>
      <c r="AF150" s="60">
        <v>2139219</v>
      </c>
      <c r="AG150" s="60"/>
      <c r="AH150" s="58">
        <v>44129</v>
      </c>
      <c r="AI150" s="60" t="s">
        <v>5466</v>
      </c>
      <c r="AJ150" s="60" t="s">
        <v>167</v>
      </c>
      <c r="AK150" s="60" t="s">
        <v>1310</v>
      </c>
      <c r="AL150" s="60" t="s">
        <v>278</v>
      </c>
      <c r="AM150" s="61">
        <v>0.56041666666666667</v>
      </c>
      <c r="AN150" s="62">
        <v>0.60416666666666663</v>
      </c>
      <c r="AO150" s="62">
        <v>0.67361111111111116</v>
      </c>
      <c r="AP150" s="62">
        <v>0.69791666666666663</v>
      </c>
      <c r="AQ150" s="60" t="s">
        <v>5467</v>
      </c>
      <c r="AR150" s="60" t="s">
        <v>5468</v>
      </c>
      <c r="AS150" s="60">
        <v>15</v>
      </c>
      <c r="AT150" s="60" t="s">
        <v>3427</v>
      </c>
      <c r="AU150" s="60" t="s">
        <v>5469</v>
      </c>
      <c r="AV150" s="60" t="s">
        <v>5470</v>
      </c>
      <c r="AW150" s="63" t="s">
        <v>276</v>
      </c>
      <c r="AX150" s="60" t="s">
        <v>5471</v>
      </c>
      <c r="AY150" s="60" t="s">
        <v>283</v>
      </c>
      <c r="AZ150" s="60" t="b">
        <v>0</v>
      </c>
      <c r="BA150" s="60" t="s">
        <v>273</v>
      </c>
      <c r="BB150" s="60" t="b">
        <v>0</v>
      </c>
      <c r="BC150" s="60"/>
      <c r="BD150" s="60"/>
    </row>
    <row r="151" spans="1:56" ht="17.25" customHeight="1" x14ac:dyDescent="0.25">
      <c r="A151" s="55">
        <f t="shared" si="3"/>
        <v>2</v>
      </c>
      <c r="B151" s="64" t="str">
        <f>IFERROR(TEXT(Table_ocorrencias[[#This Row],[caso_n]],"0000")&amp;Table_ocorrencias[[#This Row],[ponto]]&amp;"/"&amp;YEAR(Table_ocorrencias[[#This Row],[DATA PLANTÃO]]),"")</f>
        <v>0986.9/2020</v>
      </c>
      <c r="C151" s="64" t="str">
        <f>IFERROR(IF(Table_ocorrencias[[#This Row],[GDL]] = "","", Table_ocorrencias[[#This Row],[GDL]]&amp;"/"&amp;YEAR(Table_ocorrencias[[#This Row],[data_plantao]])),"")</f>
        <v/>
      </c>
      <c r="D151" s="64" t="str">
        <f>IF(Table_ocorrencias[[#This Row],[fotos_gdl]] = TRUE,"ENVIADAS","PENDENTE")</f>
        <v>PENDENTE</v>
      </c>
      <c r="E151" s="65">
        <f>IFERROR(Table_ocorrencias[[#This Row],[data_plantao]],"")</f>
        <v>44143</v>
      </c>
      <c r="F151" s="64" t="str">
        <f>IFERROR(Table_ocorrencias[[#This Row],[CIODS3]],"")</f>
        <v>D693648</v>
      </c>
      <c r="G151" s="64" t="str">
        <f>IFERROR(Table_ocorrencias[[#This Row],[natureza4]],"")</f>
        <v>Homicídio</v>
      </c>
      <c r="H151" s="64" t="str">
        <f>IFERROR(Table_ocorrencias[[#This Row],[tipo_local]],"")</f>
        <v>Misto</v>
      </c>
      <c r="I151" s="64" t="str">
        <f>IFERROR(IF(Table_ocorrencias[[#This Row],[instrumento10]] = 0,"",Table_ocorrencias[[#This Row],[instrumento10]]),"")</f>
        <v/>
      </c>
      <c r="J151" s="80" t="str">
        <f>IFERROR(VLOOKUP(Table_ocorrencias[[#This Row],[matricula_perito]],Table_peritos[],2,FALSE),"")</f>
        <v>TADEU MORAIS CRUZ</v>
      </c>
      <c r="K151" s="64" t="str">
        <f>IFERROR(VLOOKUP(Table_ocorrencias[[#This Row],[matricula_auxiliar]],Table_auxiliares[],2,FALSE),"")</f>
        <v>THIAGO ANDRÉ</v>
      </c>
      <c r="L151" s="64" t="str">
        <f>IFERROR(VLOOKUP(Table_ocorrencias[[#This Row],[matricula_delegado]],Table_delegados[],2,FALSE),"")</f>
        <v>SERGIO RICARDO FERREIRA DE VASCONCELOS</v>
      </c>
      <c r="M151" s="64" t="str">
        <f>IFERROR(Table_ocorrencias[[#This Row],[viatura5]],"")</f>
        <v>UP004</v>
      </c>
      <c r="N151" s="64" t="str">
        <f>IFERROR(IF(Table_ocorrencias[[#This Row],[DPH2]] ="","",Table_ocorrencias[[#This Row],[DPH2]]&amp;"º DPH"),"")</f>
        <v>5º DPH</v>
      </c>
      <c r="O151" s="64" t="str">
        <f>UPPER(IFERROR(VLOOKUP(Table_ocorrencias[[#This Row],[municipio]],Table_municipios[],2,FALSE),""))</f>
        <v>RECIFE</v>
      </c>
      <c r="P151" s="80" t="str">
        <f>UPPER(IFERROR(Table_ocorrencias[[#This Row],[bairro8]],""))</f>
        <v>GUABIRABA</v>
      </c>
      <c r="Q151" s="64" t="str">
        <f>IFERROR(IF(Table_ocorrencias[[#This Row],[rua9]] ="","",Table_ocorrencias[[#This Row],[rua9]]),"")</f>
        <v>SEGUNDA TRAVESSA DA RECUPERAÇÃO</v>
      </c>
      <c r="R151" s="64" t="str">
        <f>IFERROR(IF(Table_ocorrencias[[#This Row],[latitude6]] ="","",Table_ocorrencias[[#This Row],[latitude6]]),"")</f>
        <v>7° 56' 17"</v>
      </c>
      <c r="S151" s="64" t="str">
        <f>IFERROR(IF(Table_ocorrencias[[#This Row],[longitude7]] ="","",Table_ocorrencias[[#This Row],[longitude7]]),"")</f>
        <v>34° 54' 53"</v>
      </c>
      <c r="T15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MOISES PEREIRA NASCIMENTO (NIC 114094)</v>
      </c>
      <c r="U15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51" s="80" t="str">
        <f>UPPER(IFERROR(Table_ocorrencias[[#This Row],[descricao]],""))</f>
        <v/>
      </c>
      <c r="W151" s="66">
        <f>IFERROR(IF(Table_ocorrencias[[#This Row],[data_ciencia]]="","",Table_ocorrencias[[#This Row],[data_ciencia]]),"")</f>
        <v>0.85416666666666663</v>
      </c>
      <c r="X151" s="66">
        <f>IFERROR(IF(Table_ocorrencias[[#This Row],[data_saida]]="","",Table_ocorrencias[[#This Row],[data_saida]]),"")</f>
        <v>0.85416666666666663</v>
      </c>
      <c r="Y151" s="66">
        <f>IFERROR(IF(Table_ocorrencias[[#This Row],[data_chegada]]="","",Table_ocorrencias[[#This Row],[data_chegada]]),"")</f>
        <v>0.88888888888888884</v>
      </c>
      <c r="Z151" s="66">
        <f>IFERROR(IF(Table_ocorrencias[[#This Row],[data_conclusao]]="","",Table_ocorrencias[[#This Row],[data_conclusao]]),"")</f>
        <v>0.91666666666666663</v>
      </c>
      <c r="AA151" s="67">
        <v>1852</v>
      </c>
      <c r="AB151" s="67">
        <v>986</v>
      </c>
      <c r="AC151" s="67">
        <v>5</v>
      </c>
      <c r="AD151" s="67">
        <v>2962136</v>
      </c>
      <c r="AE151" s="67">
        <v>3870464</v>
      </c>
      <c r="AF151" s="67">
        <v>2139219</v>
      </c>
      <c r="AG151" s="67"/>
      <c r="AH151" s="65">
        <v>44143</v>
      </c>
      <c r="AI151" s="67" t="s">
        <v>5978</v>
      </c>
      <c r="AJ151" s="67" t="s">
        <v>167</v>
      </c>
      <c r="AK151" s="67" t="s">
        <v>1310</v>
      </c>
      <c r="AL151" s="67" t="s">
        <v>255</v>
      </c>
      <c r="AM151" s="68">
        <v>0.85416666666666663</v>
      </c>
      <c r="AN151" s="69">
        <v>0.85416666666666663</v>
      </c>
      <c r="AO151" s="69">
        <v>0.88888888888888884</v>
      </c>
      <c r="AP151" s="69">
        <v>0.91666666666666663</v>
      </c>
      <c r="AQ151" s="67" t="s">
        <v>5979</v>
      </c>
      <c r="AR151" s="67" t="s">
        <v>5980</v>
      </c>
      <c r="AS151" s="67">
        <v>14</v>
      </c>
      <c r="AT151" s="67" t="s">
        <v>1313</v>
      </c>
      <c r="AU151" s="67" t="s">
        <v>5981</v>
      </c>
      <c r="AV151" s="67" t="s">
        <v>5982</v>
      </c>
      <c r="AW151" s="70"/>
      <c r="AX151" s="67" t="s">
        <v>5983</v>
      </c>
      <c r="AY151" s="67" t="s">
        <v>283</v>
      </c>
      <c r="AZ151" s="67" t="b">
        <v>0</v>
      </c>
      <c r="BA151" s="67" t="s">
        <v>273</v>
      </c>
      <c r="BB151" s="67" t="b">
        <v>0</v>
      </c>
      <c r="BC151" s="67"/>
      <c r="BD151" s="67"/>
    </row>
    <row r="152" spans="1:56" ht="17.25" customHeight="1" x14ac:dyDescent="0.25">
      <c r="A152" s="53">
        <f t="shared" si="3"/>
        <v>1</v>
      </c>
      <c r="B152" s="57" t="str">
        <f>IFERROR(TEXT(Table_ocorrencias[[#This Row],[caso_n]],"0000")&amp;Table_ocorrencias[[#This Row],[ponto]]&amp;"/"&amp;YEAR(Table_ocorrencias[[#This Row],[DATA PLANTÃO]]),"")</f>
        <v>1112.9/2020</v>
      </c>
      <c r="C152" s="57" t="str">
        <f>IFERROR(IF(Table_ocorrencias[[#This Row],[GDL]] = "","", Table_ocorrencias[[#This Row],[GDL]]&amp;"/"&amp;YEAR(Table_ocorrencias[[#This Row],[data_plantao]])),"")</f>
        <v>42283/2020</v>
      </c>
      <c r="D152" s="57" t="str">
        <f>IF(Table_ocorrencias[[#This Row],[fotos_gdl]] = TRUE,"ENVIADAS","PENDENTE")</f>
        <v>PENDENTE</v>
      </c>
      <c r="E152" s="58">
        <f>IFERROR(Table_ocorrencias[[#This Row],[data_plantao]],"")</f>
        <v>44189</v>
      </c>
      <c r="F152" s="57" t="str">
        <f>IFERROR(Table_ocorrencias[[#This Row],[CIODS3]],"")</f>
        <v>D698851</v>
      </c>
      <c r="G152" s="57" t="str">
        <f>IFERROR(Table_ocorrencias[[#This Row],[natureza4]],"")</f>
        <v>Homicídio</v>
      </c>
      <c r="H152" s="57" t="str">
        <f>IFERROR(Table_ocorrencias[[#This Row],[tipo_local]],"")</f>
        <v>PE-35</v>
      </c>
      <c r="I152" s="57" t="str">
        <f>IFERROR(IF(Table_ocorrencias[[#This Row],[instrumento10]] = 0,"",Table_ocorrencias[[#This Row],[instrumento10]]),"")</f>
        <v>PÉRFURO-CONTUNDENTE</v>
      </c>
      <c r="J152" s="79" t="str">
        <f>IFERROR(VLOOKUP(Table_ocorrencias[[#This Row],[matricula_perito]],Table_peritos[],2,FALSE),"")</f>
        <v>RODION MALINOVSKY DE OLIVEIRA GOMES</v>
      </c>
      <c r="K152" s="57" t="str">
        <f>IFERROR(VLOOKUP(Table_ocorrencias[[#This Row],[matricula_auxiliar]],Table_auxiliares[],2,FALSE),"")</f>
        <v>BRUNA TATIANE DA SILVA OLIVEIRA</v>
      </c>
      <c r="L152" s="57" t="str">
        <f>IFERROR(VLOOKUP(Table_ocorrencias[[#This Row],[matricula_delegado]],Table_delegados[],2,FALSE),"")</f>
        <v>EURICELIA BATISTA NOGUEIRA</v>
      </c>
      <c r="M152" s="57" t="str">
        <f>IFERROR(Table_ocorrencias[[#This Row],[viatura5]],"")</f>
        <v>UP006</v>
      </c>
      <c r="N152" s="57" t="str">
        <f>IFERROR(IF(Table_ocorrencias[[#This Row],[DPH2]] ="","",Table_ocorrencias[[#This Row],[DPH2]]&amp;"º DPH"),"")</f>
        <v>8º DPH</v>
      </c>
      <c r="O152" s="57" t="str">
        <f>UPPER(IFERROR(VLOOKUP(Table_ocorrencias[[#This Row],[municipio]],Table_municipios[],2,FALSE),""))</f>
        <v>ILHA DE ITAMARACÁ</v>
      </c>
      <c r="P152" s="79" t="str">
        <f>UPPER(IFERROR(Table_ocorrencias[[#This Row],[bairro8]],""))</f>
        <v>ZONA RURAL</v>
      </c>
      <c r="Q152" s="57" t="str">
        <f>IFERROR(IF(Table_ocorrencias[[#This Row],[rua9]] ="","",Table_ocorrencias[[#This Row],[rua9]]),"")</f>
        <v/>
      </c>
      <c r="R152" s="57" t="str">
        <f>IFERROR(IF(Table_ocorrencias[[#This Row],[latitude6]] ="","",Table_ocorrencias[[#This Row],[latitude6]]),"")</f>
        <v>7.764730</v>
      </c>
      <c r="S152" s="57" t="str">
        <f>IFERROR(IF(Table_ocorrencias[[#This Row],[longitude7]] ="","",Table_ocorrencias[[#This Row],[longitude7]]),"")</f>
        <v>34.961240</v>
      </c>
      <c r="T15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SEBASTIAO BESERRA DOS SANTOS (NIC 115007)</v>
      </c>
      <c r="U15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52" s="79" t="str">
        <f>UPPER(IFERROR(Table_ocorrencias[[#This Row],[descricao]],""))</f>
        <v>988862427</v>
      </c>
      <c r="W152" s="59">
        <f>IFERROR(IF(Table_ocorrencias[[#This Row],[data_ciencia]]="","",Table_ocorrencias[[#This Row],[data_ciencia]]),"")</f>
        <v>0.38194444444444442</v>
      </c>
      <c r="X152" s="59">
        <f>IFERROR(IF(Table_ocorrencias[[#This Row],[data_saida]]="","",Table_ocorrencias[[#This Row],[data_saida]]),"")</f>
        <v>0.3888888888888889</v>
      </c>
      <c r="Y152" s="59">
        <f>IFERROR(IF(Table_ocorrencias[[#This Row],[data_chegada]]="","",Table_ocorrencias[[#This Row],[data_chegada]]),"")</f>
        <v>0.42708333333333331</v>
      </c>
      <c r="Z152" s="59">
        <f>IFERROR(IF(Table_ocorrencias[[#This Row],[data_conclusao]]="","",Table_ocorrencias[[#This Row],[data_conclusao]]),"")</f>
        <v>0.47916666666666669</v>
      </c>
      <c r="AA152" s="60">
        <v>2001</v>
      </c>
      <c r="AB152" s="60">
        <v>1112</v>
      </c>
      <c r="AC152" s="60">
        <v>8</v>
      </c>
      <c r="AD152" s="60">
        <v>1917099</v>
      </c>
      <c r="AE152" s="60">
        <v>3876080</v>
      </c>
      <c r="AF152" s="60">
        <v>2960494</v>
      </c>
      <c r="AG152" s="60">
        <v>42283</v>
      </c>
      <c r="AH152" s="58">
        <v>44189</v>
      </c>
      <c r="AI152" s="60" t="s">
        <v>7595</v>
      </c>
      <c r="AJ152" s="60" t="s">
        <v>167</v>
      </c>
      <c r="AK152" s="60" t="s">
        <v>7596</v>
      </c>
      <c r="AL152" s="60" t="s">
        <v>1258</v>
      </c>
      <c r="AM152" s="61">
        <v>0.38194444444444442</v>
      </c>
      <c r="AN152" s="62">
        <v>0.3888888888888889</v>
      </c>
      <c r="AO152" s="62">
        <v>0.42708333333333331</v>
      </c>
      <c r="AP152" s="62">
        <v>0.47916666666666669</v>
      </c>
      <c r="AQ152" s="60" t="s">
        <v>7619</v>
      </c>
      <c r="AR152" s="60" t="s">
        <v>7620</v>
      </c>
      <c r="AS152" s="60">
        <v>7</v>
      </c>
      <c r="AT152" s="60" t="s">
        <v>471</v>
      </c>
      <c r="AU152" s="60" t="s">
        <v>283</v>
      </c>
      <c r="AV152" s="60" t="s">
        <v>283</v>
      </c>
      <c r="AW152" s="63" t="s">
        <v>276</v>
      </c>
      <c r="AX152" s="60" t="s">
        <v>7597</v>
      </c>
      <c r="AY152" s="60" t="s">
        <v>7598</v>
      </c>
      <c r="AZ152" s="60" t="b">
        <v>0</v>
      </c>
      <c r="BA152" s="60" t="s">
        <v>273</v>
      </c>
      <c r="BB152" s="60" t="b">
        <v>0</v>
      </c>
      <c r="BC152" s="60"/>
      <c r="BD152" s="60"/>
    </row>
    <row r="153" spans="1:56" ht="17.25" customHeight="1" x14ac:dyDescent="0.25">
      <c r="A153" s="86">
        <f t="shared" si="3"/>
        <v>0</v>
      </c>
      <c r="B153" s="87" t="str">
        <f>IFERROR(TEXT(Table_ocorrencias[[#This Row],[caso_n]],"0000")&amp;Table_ocorrencias[[#This Row],[ponto]]&amp;"/"&amp;YEAR(Table_ocorrencias[[#This Row],[DATA PLANTÃO]]),"")</f>
        <v>0598.9/2020</v>
      </c>
      <c r="C153" s="87" t="str">
        <f>IFERROR(IF(Table_ocorrencias[[#This Row],[GDL]] = "","", Table_ocorrencias[[#This Row],[GDL]]&amp;"/"&amp;YEAR(Table_ocorrencias[[#This Row],[data_plantao]])),"")</f>
        <v>18275/2020</v>
      </c>
      <c r="D153" s="87" t="str">
        <f>IF(Table_ocorrencias[[#This Row],[fotos_gdl]] = TRUE,"ENVIADAS","PENDENTE")</f>
        <v>ENVIADAS</v>
      </c>
      <c r="E153" s="88">
        <f>IFERROR(Table_ocorrencias[[#This Row],[data_plantao]],"")</f>
        <v>44017</v>
      </c>
      <c r="F153" s="87" t="str">
        <f>IFERROR(Table_ocorrencias[[#This Row],[CIODS3]],"")</f>
        <v>D680849</v>
      </c>
      <c r="G153" s="87" t="str">
        <f>IFERROR(Table_ocorrencias[[#This Row],[natureza4]],"")</f>
        <v>Homicídio</v>
      </c>
      <c r="H153" s="87" t="str">
        <f>IFERROR(Table_ocorrencias[[#This Row],[tipo_local]],"")</f>
        <v>Interno</v>
      </c>
      <c r="I153" s="87" t="str">
        <f>IFERROR(IF(Table_ocorrencias[[#This Row],[instrumento10]] = 0,"",Table_ocorrencias[[#This Row],[instrumento10]]),"")</f>
        <v>PÉRFURO-CONTUNDENTE</v>
      </c>
      <c r="J153" s="89" t="str">
        <f>IFERROR(VLOOKUP(Table_ocorrencias[[#This Row],[matricula_perito]],Table_peritos[],2,FALSE),"")</f>
        <v>RANON BARROS BEZERRA</v>
      </c>
      <c r="K153" s="87" t="str">
        <f>IFERROR(VLOOKUP(Table_ocorrencias[[#This Row],[matricula_auxiliar]],Table_auxiliares[],2,FALSE),"")</f>
        <v>HILTON PESSOA DE FREITAS NETO</v>
      </c>
      <c r="L153" s="87" t="str">
        <f>IFERROR(VLOOKUP(Table_ocorrencias[[#This Row],[matricula_delegado]],Table_delegados[],2,FALSE),"")</f>
        <v>ROBERTO DE LIMA FERREIRA</v>
      </c>
      <c r="M153" s="87" t="str">
        <f>IFERROR(Table_ocorrencias[[#This Row],[viatura5]],"")</f>
        <v>UP004</v>
      </c>
      <c r="N153" s="87" t="str">
        <f>IFERROR(IF(Table_ocorrencias[[#This Row],[DPH2]] ="","",Table_ocorrencias[[#This Row],[DPH2]]&amp;"º DPH"),"")</f>
        <v>9º DPH</v>
      </c>
      <c r="O153" s="87" t="str">
        <f>UPPER(IFERROR(VLOOKUP(Table_ocorrencias[[#This Row],[municipio]],Table_municipios[],2,FALSE),""))</f>
        <v>OLINDA</v>
      </c>
      <c r="P153" s="89" t="str">
        <f>UPPER(IFERROR(Table_ocorrencias[[#This Row],[bairro8]],""))</f>
        <v>ÁGUAS COMPRIDAS</v>
      </c>
      <c r="Q153" s="87" t="str">
        <f>IFERROR(IF(Table_ocorrencias[[#This Row],[rua9]] ="","",Table_ocorrencias[[#This Row],[rua9]]),"")</f>
        <v>RUA TÓQUIO, 374</v>
      </c>
      <c r="R153" s="87" t="str">
        <f>IFERROR(IF(Table_ocorrencias[[#This Row],[latitude6]] ="","",Table_ocorrencias[[#This Row],[latitude6]]),"")</f>
        <v>-7.981928</v>
      </c>
      <c r="S153" s="87" t="str">
        <f>IFERROR(IF(Table_ocorrencias[[#This Row],[longitude7]] ="","",Table_ocorrencias[[#This Row],[longitude7]]),"")</f>
        <v>-34.906161</v>
      </c>
      <c r="T15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ARICLENES RILDO DE OLIVEIRA (NIC 110900)</v>
      </c>
      <c r="U15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53" s="89" t="str">
        <f>UPPER(IFERROR(Table_ocorrencias[[#This Row],[descricao]],""))</f>
        <v>PAF - MASC - PM 995877057_x000D_
VÍTIMA LOCALIZADA PROSTRADA SOBRE SOLO NO INTERIOR DE RESIDÊNCIA</v>
      </c>
      <c r="W153" s="90">
        <f>IFERROR(IF(Table_ocorrencias[[#This Row],[data_ciencia]]="","",Table_ocorrencias[[#This Row],[data_ciencia]]),"")</f>
        <v>0.77083333333333337</v>
      </c>
      <c r="X153" s="90">
        <f>IFERROR(IF(Table_ocorrencias[[#This Row],[data_saida]]="","",Table_ocorrencias[[#This Row],[data_saida]]),"")</f>
        <v>0.78472222222222221</v>
      </c>
      <c r="Y153" s="90">
        <f>IFERROR(IF(Table_ocorrencias[[#This Row],[data_chegada]]="","",Table_ocorrencias[[#This Row],[data_chegada]]),"")</f>
        <v>0.79861111111111116</v>
      </c>
      <c r="Z153" s="90">
        <f>IFERROR(IF(Table_ocorrencias[[#This Row],[data_conclusao]]="","",Table_ocorrencias[[#This Row],[data_conclusao]]),"")</f>
        <v>0.83333333333333337</v>
      </c>
      <c r="AA153" s="91">
        <v>1423</v>
      </c>
      <c r="AB153" s="91">
        <v>598</v>
      </c>
      <c r="AC153" s="91">
        <v>9</v>
      </c>
      <c r="AD153" s="91">
        <v>3866670</v>
      </c>
      <c r="AE153" s="91">
        <v>3865967</v>
      </c>
      <c r="AF153" s="91">
        <v>3864723</v>
      </c>
      <c r="AG153" s="91">
        <v>18275</v>
      </c>
      <c r="AH153" s="88">
        <v>44017</v>
      </c>
      <c r="AI153" s="91" t="s">
        <v>413</v>
      </c>
      <c r="AJ153" s="91" t="s">
        <v>167</v>
      </c>
      <c r="AK153" s="91" t="s">
        <v>414</v>
      </c>
      <c r="AL153" s="91" t="s">
        <v>255</v>
      </c>
      <c r="AM153" s="92">
        <v>0.77083333333333337</v>
      </c>
      <c r="AN153" s="93">
        <v>0.78472222222222221</v>
      </c>
      <c r="AO153" s="93">
        <v>0.79861111111111116</v>
      </c>
      <c r="AP153" s="93">
        <v>0.83333333333333337</v>
      </c>
      <c r="AQ153" s="91" t="s">
        <v>492</v>
      </c>
      <c r="AR153" s="91" t="s">
        <v>493</v>
      </c>
      <c r="AS153" s="91">
        <v>12</v>
      </c>
      <c r="AT153" s="91" t="s">
        <v>415</v>
      </c>
      <c r="AU153" s="91" t="s">
        <v>494</v>
      </c>
      <c r="AV153" s="91" t="s">
        <v>283</v>
      </c>
      <c r="AW153" s="94" t="s">
        <v>276</v>
      </c>
      <c r="AX153" s="91" t="s">
        <v>422</v>
      </c>
      <c r="AY153" s="91" t="s">
        <v>495</v>
      </c>
      <c r="AZ153" s="91" t="b">
        <v>1</v>
      </c>
      <c r="BA153" s="91" t="s">
        <v>273</v>
      </c>
      <c r="BB153" s="91" t="b">
        <v>0</v>
      </c>
      <c r="BC153" s="91"/>
      <c r="BD153" s="91"/>
    </row>
    <row r="154" spans="1:56" ht="17.25" customHeight="1" x14ac:dyDescent="0.25">
      <c r="A154" s="86">
        <f t="shared" si="3"/>
        <v>0</v>
      </c>
      <c r="B154" s="87" t="str">
        <f>IFERROR(TEXT(Table_ocorrencias[[#This Row],[caso_n]],"0000")&amp;Table_ocorrencias[[#This Row],[ponto]]&amp;"/"&amp;YEAR(Table_ocorrencias[[#This Row],[DATA PLANTÃO]]),"")</f>
        <v>0608.9/2020</v>
      </c>
      <c r="C154" s="87" t="str">
        <f>IFERROR(IF(Table_ocorrencias[[#This Row],[GDL]] = "","", Table_ocorrencias[[#This Row],[GDL]]&amp;"/"&amp;YEAR(Table_ocorrencias[[#This Row],[data_plantao]])),"")</f>
        <v>18792/2020</v>
      </c>
      <c r="D154" s="87" t="str">
        <f>IF(Table_ocorrencias[[#This Row],[fotos_gdl]] = TRUE,"ENVIADAS","PENDENTE")</f>
        <v>ENVIADAS</v>
      </c>
      <c r="E154" s="88">
        <f>IFERROR(Table_ocorrencias[[#This Row],[data_plantao]],"")</f>
        <v>44021</v>
      </c>
      <c r="F154" s="87" t="str">
        <f>IFERROR(Table_ocorrencias[[#This Row],[CIODS3]],"")</f>
        <v>D681158</v>
      </c>
      <c r="G154" s="87" t="str">
        <f>IFERROR(Table_ocorrencias[[#This Row],[natureza4]],"")</f>
        <v>Homicídio</v>
      </c>
      <c r="H154" s="87" t="str">
        <f>IFERROR(Table_ocorrencias[[#This Row],[tipo_local]],"")</f>
        <v>Interno</v>
      </c>
      <c r="I154" s="87" t="str">
        <f>IFERROR(IF(Table_ocorrencias[[#This Row],[instrumento10]] = 0,"",Table_ocorrencias[[#This Row],[instrumento10]]),"")</f>
        <v>CONTUNDENTE</v>
      </c>
      <c r="J154" s="89" t="str">
        <f>IFERROR(VLOOKUP(Table_ocorrencias[[#This Row],[matricula_perito]],Table_peritos[],2,FALSE),"")</f>
        <v>DIEGO NUNES TELES DE MENDONÇA</v>
      </c>
      <c r="K154" s="87" t="str">
        <f>IFERROR(VLOOKUP(Table_ocorrencias[[#This Row],[matricula_auxiliar]],Table_auxiliares[],2,FALSE),"")</f>
        <v>FLAVIA ROBERTA FERREIRA</v>
      </c>
      <c r="L154" s="87" t="str">
        <f>IFERROR(VLOOKUP(Table_ocorrencias[[#This Row],[matricula_delegado]],Table_delegados[],2,FALSE),"")</f>
        <v>RICARDO SILVEIRA DE AZEVEDO</v>
      </c>
      <c r="M154" s="87" t="str">
        <f>IFERROR(Table_ocorrencias[[#This Row],[viatura5]],"")</f>
        <v>UP002</v>
      </c>
      <c r="N154" s="87" t="str">
        <f>IFERROR(IF(Table_ocorrencias[[#This Row],[DPH2]] ="","",Table_ocorrencias[[#This Row],[DPH2]]&amp;"º DPH"),"")</f>
        <v>10º DPH</v>
      </c>
      <c r="O154" s="87" t="str">
        <f>UPPER(IFERROR(VLOOKUP(Table_ocorrencias[[#This Row],[municipio]],Table_municipios[],2,FALSE),""))</f>
        <v>CAMARAGIBE</v>
      </c>
      <c r="P154" s="89" t="str">
        <f>UPPER(IFERROR(Table_ocorrencias[[#This Row],[bairro8]],""))</f>
        <v>ALDEIA</v>
      </c>
      <c r="Q154" s="87" t="str">
        <f>IFERROR(IF(Table_ocorrencias[[#This Row],[rua9]] ="","",Table_ocorrencias[[#This Row],[rua9]]),"")</f>
        <v>MANOEL BIONE DE ARAUJO,101</v>
      </c>
      <c r="R154" s="87" t="str">
        <f>IFERROR(IF(Table_ocorrencias[[#This Row],[latitude6]] ="","",Table_ocorrencias[[#This Row],[latitude6]]),"")</f>
        <v>-7,9508010</v>
      </c>
      <c r="S154" s="87" t="str">
        <f>IFERROR(IF(Table_ocorrencias[[#This Row],[longitude7]] ="","",Table_ocorrencias[[#This Row],[longitude7]]),"")</f>
        <v>-35,0010060</v>
      </c>
      <c r="T15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MARIA HELENA BRAZ DE LIMA (NIC 110915)</v>
      </c>
      <c r="U15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54" s="89" t="str">
        <f>UPPER(IFERROR(Table_ocorrencias[[#This Row],[descricao]],""))</f>
        <v>FEMINICÍDIO INTERNO.</v>
      </c>
      <c r="W154" s="90">
        <f>IFERROR(IF(Table_ocorrencias[[#This Row],[data_ciencia]]="","",Table_ocorrencias[[#This Row],[data_ciencia]]),"")</f>
        <v>0.52777777777777779</v>
      </c>
      <c r="X154" s="90" t="str">
        <f>IFERROR(IF(Table_ocorrencias[[#This Row],[data_saida]]="","",Table_ocorrencias[[#This Row],[data_saida]]),"")</f>
        <v/>
      </c>
      <c r="Y154" s="90" t="str">
        <f>IFERROR(IF(Table_ocorrencias[[#This Row],[data_chegada]]="","",Table_ocorrencias[[#This Row],[data_chegada]]),"")</f>
        <v/>
      </c>
      <c r="Z154" s="90" t="str">
        <f>IFERROR(IF(Table_ocorrencias[[#This Row],[data_conclusao]]="","",Table_ocorrencias[[#This Row],[data_conclusao]]),"")</f>
        <v/>
      </c>
      <c r="AA154" s="91">
        <v>1435</v>
      </c>
      <c r="AB154" s="91">
        <v>608</v>
      </c>
      <c r="AC154" s="91">
        <v>10</v>
      </c>
      <c r="AD154" s="91">
        <v>3869148</v>
      </c>
      <c r="AE154" s="91">
        <v>3867684</v>
      </c>
      <c r="AF154" s="91">
        <v>2725304</v>
      </c>
      <c r="AG154" s="91">
        <v>18792</v>
      </c>
      <c r="AH154" s="88">
        <v>44021</v>
      </c>
      <c r="AI154" s="91" t="s">
        <v>546</v>
      </c>
      <c r="AJ154" s="91" t="s">
        <v>167</v>
      </c>
      <c r="AK154" s="91" t="s">
        <v>414</v>
      </c>
      <c r="AL154" s="91" t="s">
        <v>278</v>
      </c>
      <c r="AM154" s="92">
        <v>0.52777777777777779</v>
      </c>
      <c r="AN154" s="93"/>
      <c r="AO154" s="93"/>
      <c r="AP154" s="93"/>
      <c r="AQ154" s="91" t="s">
        <v>564</v>
      </c>
      <c r="AR154" s="91" t="s">
        <v>565</v>
      </c>
      <c r="AS154" s="91">
        <v>4</v>
      </c>
      <c r="AT154" s="91" t="s">
        <v>547</v>
      </c>
      <c r="AU154" s="91" t="s">
        <v>548</v>
      </c>
      <c r="AV154" s="91" t="s">
        <v>549</v>
      </c>
      <c r="AW154" s="94" t="s">
        <v>481</v>
      </c>
      <c r="AX154" s="91" t="s">
        <v>550</v>
      </c>
      <c r="AY154" s="91" t="s">
        <v>551</v>
      </c>
      <c r="AZ154" s="91" t="b">
        <v>1</v>
      </c>
      <c r="BA154" s="91" t="s">
        <v>273</v>
      </c>
      <c r="BB154" s="91" t="b">
        <v>0</v>
      </c>
      <c r="BC154" s="91"/>
      <c r="BD154" s="91"/>
    </row>
    <row r="155" spans="1:56" ht="17.25" customHeight="1" x14ac:dyDescent="0.25">
      <c r="A155" s="55">
        <f t="shared" si="3"/>
        <v>0</v>
      </c>
      <c r="B155" s="64" t="str">
        <f>IFERROR(TEXT(Table_ocorrencias[[#This Row],[caso_n]],"0000")&amp;Table_ocorrencias[[#This Row],[ponto]]&amp;"/"&amp;YEAR(Table_ocorrencias[[#This Row],[DATA PLANTÃO]]),"")</f>
        <v>0610.9/2020</v>
      </c>
      <c r="C155" s="64" t="str">
        <f>IFERROR(IF(Table_ocorrencias[[#This Row],[GDL]] = "","", Table_ocorrencias[[#This Row],[GDL]]&amp;"/"&amp;YEAR(Table_ocorrencias[[#This Row],[data_plantao]])),"")</f>
        <v>28506/2020</v>
      </c>
      <c r="D155" s="64" t="str">
        <f>IF(Table_ocorrencias[[#This Row],[fotos_gdl]] = TRUE,"ENVIADAS","PENDENTE")</f>
        <v>PENDENTE</v>
      </c>
      <c r="E155" s="65">
        <f>IFERROR(Table_ocorrencias[[#This Row],[data_plantao]],"")</f>
        <v>44022</v>
      </c>
      <c r="F155" s="64" t="str">
        <f>IFERROR(Table_ocorrencias[[#This Row],[CIODS3]],"")</f>
        <v>D681231</v>
      </c>
      <c r="G155" s="64" t="str">
        <f>IFERROR(Table_ocorrencias[[#This Row],[natureza4]],"")</f>
        <v>Homicídio</v>
      </c>
      <c r="H155" s="64" t="str">
        <f>IFERROR(Table_ocorrencias[[#This Row],[tipo_local]],"")</f>
        <v>Interno</v>
      </c>
      <c r="I155" s="64" t="str">
        <f>IFERROR(IF(Table_ocorrencias[[#This Row],[instrumento10]] = 0,"",Table_ocorrencias[[#This Row],[instrumento10]]),"")</f>
        <v>PÉRFURO-CORTANTE</v>
      </c>
      <c r="J155" s="80" t="str">
        <f>IFERROR(VLOOKUP(Table_ocorrencias[[#This Row],[matricula_perito]],Table_peritos[],2,FALSE),"")</f>
        <v>DIOGO SINESIO TRAJANO DE ARRUDA</v>
      </c>
      <c r="K155" s="64" t="str">
        <f>IFERROR(VLOOKUP(Table_ocorrencias[[#This Row],[matricula_auxiliar]],Table_auxiliares[],2,FALSE),"")</f>
        <v>GETULIO GOMES DE MOURA</v>
      </c>
      <c r="L155" s="64" t="str">
        <f>IFERROR(VLOOKUP(Table_ocorrencias[[#This Row],[matricula_delegado]],Table_delegados[],2,FALSE),"")</f>
        <v>ADYR MARTENS DE ALMEIDA</v>
      </c>
      <c r="M155" s="64" t="str">
        <f>IFERROR(Table_ocorrencias[[#This Row],[viatura5]],"")</f>
        <v>UP004</v>
      </c>
      <c r="N155" s="64" t="str">
        <f>IFERROR(IF(Table_ocorrencias[[#This Row],[DPH2]] ="","",Table_ocorrencias[[#This Row],[DPH2]]&amp;"º DPH"),"")</f>
        <v>6º DPH</v>
      </c>
      <c r="O155" s="64" t="str">
        <f>UPPER(IFERROR(VLOOKUP(Table_ocorrencias[[#This Row],[municipio]],Table_municipios[],2,FALSE),""))</f>
        <v>IGARASSU</v>
      </c>
      <c r="P155" s="80" t="str">
        <f>UPPER(IFERROR(Table_ocorrencias[[#This Row],[bairro8]],""))</f>
        <v>CRUZ DE REBOUÇAS</v>
      </c>
      <c r="Q155" s="64" t="str">
        <f>IFERROR(IF(Table_ocorrencias[[#This Row],[rua9]] ="","",Table_ocorrencias[[#This Row],[rua9]]),"")</f>
        <v>SÍTIO SANTA CRUZ, N 23-B</v>
      </c>
      <c r="R155" s="64" t="str">
        <f>IFERROR(IF(Table_ocorrencias[[#This Row],[latitude6]] ="","",Table_ocorrencias[[#This Row],[latitude6]]),"")</f>
        <v>-7.865152</v>
      </c>
      <c r="S155" s="64" t="str">
        <f>IFERROR(IF(Table_ocorrencias[[#This Row],[longitude7]] ="","",Table_ocorrencias[[#This Row],[longitude7]]),"")</f>
        <v>-34.895984</v>
      </c>
      <c r="T15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EVANDRO CARLOS  FRANCISCO MENDES (NIC 108946)</v>
      </c>
      <c r="U15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55" s="80" t="str">
        <f>UPPER(IFERROR(Table_ocorrencias[[#This Row],[descricao]],""))</f>
        <v>CADÁVER ENCONTRADO NA PARTE POSTERIOR DA RESIDÊNCIA (TERRENO) COM LESÕES CORTANTES E CONTUSAS.</v>
      </c>
      <c r="W155" s="66">
        <f>IFERROR(IF(Table_ocorrencias[[#This Row],[data_ciencia]]="","",Table_ocorrencias[[#This Row],[data_ciencia]]),"")</f>
        <v>8.6805555555555552E-2</v>
      </c>
      <c r="X155" s="66">
        <f>IFERROR(IF(Table_ocorrencias[[#This Row],[data_saida]]="","",Table_ocorrencias[[#This Row],[data_saida]]),"")</f>
        <v>0.1076388888888889</v>
      </c>
      <c r="Y155" s="66">
        <f>IFERROR(IF(Table_ocorrencias[[#This Row],[data_chegada]]="","",Table_ocorrencias[[#This Row],[data_chegada]]),"")</f>
        <v>0.13541666666666666</v>
      </c>
      <c r="Z155" s="66">
        <f>IFERROR(IF(Table_ocorrencias[[#This Row],[data_conclusao]]="","",Table_ocorrencias[[#This Row],[data_conclusao]]),"")</f>
        <v>0.21527777777777779</v>
      </c>
      <c r="AA155" s="67">
        <v>1437</v>
      </c>
      <c r="AB155" s="67">
        <v>610</v>
      </c>
      <c r="AC155" s="67">
        <v>6</v>
      </c>
      <c r="AD155" s="67">
        <v>3871193</v>
      </c>
      <c r="AE155" s="67">
        <v>3868680</v>
      </c>
      <c r="AF155" s="67">
        <v>2960397</v>
      </c>
      <c r="AG155" s="67">
        <v>28506</v>
      </c>
      <c r="AH155" s="65">
        <v>44022</v>
      </c>
      <c r="AI155" s="67" t="s">
        <v>582</v>
      </c>
      <c r="AJ155" s="67" t="s">
        <v>167</v>
      </c>
      <c r="AK155" s="67" t="s">
        <v>414</v>
      </c>
      <c r="AL155" s="67" t="s">
        <v>255</v>
      </c>
      <c r="AM155" s="68">
        <v>8.6805555555555552E-2</v>
      </c>
      <c r="AN155" s="69">
        <v>0.1076388888888889</v>
      </c>
      <c r="AO155" s="69">
        <v>0.13541666666666666</v>
      </c>
      <c r="AP155" s="69">
        <v>0.21527777777777779</v>
      </c>
      <c r="AQ155" s="67" t="s">
        <v>583</v>
      </c>
      <c r="AR155" s="67" t="s">
        <v>584</v>
      </c>
      <c r="AS155" s="67">
        <v>6</v>
      </c>
      <c r="AT155" s="67" t="s">
        <v>535</v>
      </c>
      <c r="AU155" s="67" t="s">
        <v>585</v>
      </c>
      <c r="AV155" s="67" t="s">
        <v>586</v>
      </c>
      <c r="AW155" s="70" t="s">
        <v>744</v>
      </c>
      <c r="AX155" s="67" t="s">
        <v>587</v>
      </c>
      <c r="AY155" s="67" t="s">
        <v>588</v>
      </c>
      <c r="AZ155" s="67" t="b">
        <v>0</v>
      </c>
      <c r="BA155" s="67" t="s">
        <v>273</v>
      </c>
      <c r="BB155" s="67" t="b">
        <v>0</v>
      </c>
      <c r="BC155" s="67"/>
      <c r="BD155" s="67"/>
    </row>
    <row r="156" spans="1:56" ht="17.25" customHeight="1" x14ac:dyDescent="0.25">
      <c r="A156" s="53">
        <f t="shared" si="3"/>
        <v>0</v>
      </c>
      <c r="B156" s="57" t="str">
        <f>IFERROR(TEXT(Table_ocorrencias[[#This Row],[caso_n]],"0000")&amp;Table_ocorrencias[[#This Row],[ponto]]&amp;"/"&amp;YEAR(Table_ocorrencias[[#This Row],[DATA PLANTÃO]]),"")</f>
        <v>0619.9/2020</v>
      </c>
      <c r="C156" s="57" t="str">
        <f>IFERROR(IF(Table_ocorrencias[[#This Row],[GDL]] = "","", Table_ocorrencias[[#This Row],[GDL]]&amp;"/"&amp;YEAR(Table_ocorrencias[[#This Row],[data_plantao]])),"")</f>
        <v>19126/2020</v>
      </c>
      <c r="D156" s="57" t="str">
        <f>IF(Table_ocorrencias[[#This Row],[fotos_gdl]] = TRUE,"ENVIADAS","PENDENTE")</f>
        <v>ENVIADAS</v>
      </c>
      <c r="E156" s="58">
        <f>IFERROR(Table_ocorrencias[[#This Row],[data_plantao]],"")</f>
        <v>44024</v>
      </c>
      <c r="F156" s="57" t="str">
        <f>IFERROR(Table_ocorrencias[[#This Row],[CIODS3]],"")</f>
        <v>D681496</v>
      </c>
      <c r="G156" s="57" t="str">
        <f>IFERROR(Table_ocorrencias[[#This Row],[natureza4]],"")</f>
        <v>Homicídio</v>
      </c>
      <c r="H156" s="57" t="str">
        <f>IFERROR(Table_ocorrencias[[#This Row],[tipo_local]],"")</f>
        <v>Interno</v>
      </c>
      <c r="I156" s="57" t="str">
        <f>IFERROR(IF(Table_ocorrencias[[#This Row],[instrumento10]] = 0,"",Table_ocorrencias[[#This Row],[instrumento10]]),"")</f>
        <v>PÉRFURO-CONTUNDENTE</v>
      </c>
      <c r="J156" s="79" t="str">
        <f>IFERROR(VLOOKUP(Table_ocorrencias[[#This Row],[matricula_perito]],Table_peritos[],2,FALSE),"")</f>
        <v>DIOGO SINESIO TRAJANO DE ARRUDA</v>
      </c>
      <c r="K156" s="57" t="str">
        <f>IFERROR(VLOOKUP(Table_ocorrencias[[#This Row],[matricula_auxiliar]],Table_auxiliares[],2,FALSE),"")</f>
        <v>THIAGO CHALEGRE</v>
      </c>
      <c r="L156" s="57" t="str">
        <f>IFERROR(VLOOKUP(Table_ocorrencias[[#This Row],[matricula_delegado]],Table_delegados[],2,FALSE),"")</f>
        <v>FRANCISCA ERICA DA SILVA BEZERRA</v>
      </c>
      <c r="M156" s="57" t="str">
        <f>IFERROR(Table_ocorrencias[[#This Row],[viatura5]],"")</f>
        <v>UP002</v>
      </c>
      <c r="N156" s="57" t="str">
        <f>IFERROR(IF(Table_ocorrencias[[#This Row],[DPH2]] ="","",Table_ocorrencias[[#This Row],[DPH2]]&amp;"º DPH"),"")</f>
        <v>15º DPH</v>
      </c>
      <c r="O156" s="57" t="str">
        <f>UPPER(IFERROR(VLOOKUP(Table_ocorrencias[[#This Row],[municipio]],Table_municipios[],2,FALSE),""))</f>
        <v>IPOJUCA</v>
      </c>
      <c r="P156" s="79" t="str">
        <f>UPPER(IFERROR(Table_ocorrencias[[#This Row],[bairro8]],""))</f>
        <v>CAMELA</v>
      </c>
      <c r="Q156" s="57" t="str">
        <f>IFERROR(IF(Table_ocorrencias[[#This Row],[rua9]] ="","",Table_ocorrencias[[#This Row],[rua9]]),"")</f>
        <v>DA BICA</v>
      </c>
      <c r="R156" s="57" t="str">
        <f>IFERROR(IF(Table_ocorrencias[[#This Row],[latitude6]] ="","",Table_ocorrencias[[#This Row],[latitude6]]),"")</f>
        <v>-8,512867</v>
      </c>
      <c r="S156" s="57" t="str">
        <f>IFERROR(IF(Table_ocorrencias[[#This Row],[longitude7]] ="","",Table_ocorrencias[[#This Row],[longitude7]]),"")</f>
        <v>-35,125453</v>
      </c>
      <c r="T15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FERNANDO SEVERINO DA SILVA (NIC 110592)</v>
      </c>
      <c r="U15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156" s="79" t="str">
        <f>UPPER(IFERROR(Table_ocorrencias[[#This Row],[descricao]],""))</f>
        <v/>
      </c>
      <c r="W156" s="59">
        <f>IFERROR(IF(Table_ocorrencias[[#This Row],[data_ciencia]]="","",Table_ocorrencias[[#This Row],[data_ciencia]]),"")</f>
        <v>0.8618055555555556</v>
      </c>
      <c r="X156" s="59">
        <f>IFERROR(IF(Table_ocorrencias[[#This Row],[data_saida]]="","",Table_ocorrencias[[#This Row],[data_saida]]),"")</f>
        <v>0.88541666666666663</v>
      </c>
      <c r="Y156" s="59">
        <f>IFERROR(IF(Table_ocorrencias[[#This Row],[data_chegada]]="","",Table_ocorrencias[[#This Row],[data_chegada]]),"")</f>
        <v>0.92708333333333337</v>
      </c>
      <c r="Z156" s="59">
        <f>IFERROR(IF(Table_ocorrencias[[#This Row],[data_conclusao]]="","",Table_ocorrencias[[#This Row],[data_conclusao]]),"")</f>
        <v>0.98263888888888884</v>
      </c>
      <c r="AA156" s="60">
        <v>1446</v>
      </c>
      <c r="AB156" s="60">
        <v>619</v>
      </c>
      <c r="AC156" s="60">
        <v>15</v>
      </c>
      <c r="AD156" s="60">
        <v>3871193</v>
      </c>
      <c r="AE156" s="60">
        <v>3868877</v>
      </c>
      <c r="AF156" s="60">
        <v>2724782</v>
      </c>
      <c r="AG156" s="60">
        <v>19126</v>
      </c>
      <c r="AH156" s="58">
        <v>44024</v>
      </c>
      <c r="AI156" s="60" t="s">
        <v>673</v>
      </c>
      <c r="AJ156" s="60" t="s">
        <v>167</v>
      </c>
      <c r="AK156" s="60" t="s">
        <v>414</v>
      </c>
      <c r="AL156" s="60" t="s">
        <v>278</v>
      </c>
      <c r="AM156" s="61">
        <v>0.8618055555555556</v>
      </c>
      <c r="AN156" s="62">
        <v>0.88541666666666663</v>
      </c>
      <c r="AO156" s="62">
        <v>0.92708333333333337</v>
      </c>
      <c r="AP156" s="62">
        <v>0.98263888888888884</v>
      </c>
      <c r="AQ156" s="60" t="s">
        <v>689</v>
      </c>
      <c r="AR156" s="60" t="s">
        <v>690</v>
      </c>
      <c r="AS156" s="60">
        <v>8</v>
      </c>
      <c r="AT156" s="60" t="s">
        <v>674</v>
      </c>
      <c r="AU156" s="60" t="s">
        <v>675</v>
      </c>
      <c r="AV156" s="60" t="s">
        <v>283</v>
      </c>
      <c r="AW156" s="63" t="s">
        <v>276</v>
      </c>
      <c r="AX156" s="60" t="s">
        <v>676</v>
      </c>
      <c r="AY156" s="60" t="s">
        <v>283</v>
      </c>
      <c r="AZ156" s="60" t="b">
        <v>1</v>
      </c>
      <c r="BA156" s="60" t="s">
        <v>273</v>
      </c>
      <c r="BB156" s="60" t="b">
        <v>0</v>
      </c>
      <c r="BC156" s="60"/>
      <c r="BD156" s="60"/>
    </row>
    <row r="157" spans="1:56" ht="17.25" customHeight="1" x14ac:dyDescent="0.25">
      <c r="A157" s="53">
        <f t="shared" si="3"/>
        <v>0</v>
      </c>
      <c r="B157" s="57" t="str">
        <f>IFERROR(TEXT(Table_ocorrencias[[#This Row],[caso_n]],"0000")&amp;Table_ocorrencias[[#This Row],[ponto]]&amp;"/"&amp;YEAR(Table_ocorrencias[[#This Row],[DATA PLANTÃO]]),"")</f>
        <v>0624.9/2020</v>
      </c>
      <c r="C157" s="57" t="str">
        <f>IFERROR(IF(Table_ocorrencias[[#This Row],[GDL]] = "","", Table_ocorrencias[[#This Row],[GDL]]&amp;"/"&amp;YEAR(Table_ocorrencias[[#This Row],[data_plantao]])),"")</f>
        <v>19323/2020</v>
      </c>
      <c r="D157" s="57" t="str">
        <f>IF(Table_ocorrencias[[#This Row],[fotos_gdl]] = TRUE,"ENVIADAS","PENDENTE")</f>
        <v>ENVIADAS</v>
      </c>
      <c r="E157" s="58">
        <f>IFERROR(Table_ocorrencias[[#This Row],[data_plantao]],"")</f>
        <v>44026</v>
      </c>
      <c r="F157" s="57" t="str">
        <f>IFERROR(Table_ocorrencias[[#This Row],[CIODS3]],"")</f>
        <v>D681649</v>
      </c>
      <c r="G157" s="57" t="str">
        <f>IFERROR(Table_ocorrencias[[#This Row],[natureza4]],"")</f>
        <v>Homicídio</v>
      </c>
      <c r="H157" s="57" t="str">
        <f>IFERROR(Table_ocorrencias[[#This Row],[tipo_local]],"")</f>
        <v>Interno</v>
      </c>
      <c r="I157" s="57" t="str">
        <f>IFERROR(IF(Table_ocorrencias[[#This Row],[instrumento10]] = 0,"",Table_ocorrencias[[#This Row],[instrumento10]]),"")</f>
        <v>PÉRFURO-CONTUNDENTE</v>
      </c>
      <c r="J157" s="79" t="str">
        <f>IFERROR(VLOOKUP(Table_ocorrencias[[#This Row],[matricula_perito]],Table_peritos[],2,FALSE),"")</f>
        <v>VICTOR CEZAR LUCENA TAVARES DE SÁ LEITÃO</v>
      </c>
      <c r="K157" s="57" t="str">
        <f>IFERROR(VLOOKUP(Table_ocorrencias[[#This Row],[matricula_auxiliar]],Table_auxiliares[],2,FALSE),"")</f>
        <v>THIAGO CHALEGRE</v>
      </c>
      <c r="L157" s="57" t="str">
        <f>IFERROR(VLOOKUP(Table_ocorrencias[[#This Row],[matricula_delegado]],Table_delegados[],2,FALSE),"")</f>
        <v>ANDRE RUBENS DE LIMA LUNA</v>
      </c>
      <c r="M157" s="57" t="str">
        <f>IFERROR(Table_ocorrencias[[#This Row],[viatura5]],"")</f>
        <v>UP004</v>
      </c>
      <c r="N157" s="57" t="str">
        <f>IFERROR(IF(Table_ocorrencias[[#This Row],[DPH2]] ="","",Table_ocorrencias[[#This Row],[DPH2]]&amp;"º DPH"),"")</f>
        <v>9º DPH</v>
      </c>
      <c r="O157" s="57" t="str">
        <f>UPPER(IFERROR(VLOOKUP(Table_ocorrencias[[#This Row],[municipio]],Table_municipios[],2,FALSE),""))</f>
        <v>OLINDA</v>
      </c>
      <c r="P157" s="79" t="str">
        <f>UPPER(IFERROR(Table_ocorrencias[[#This Row],[bairro8]],""))</f>
        <v>VARADOURO</v>
      </c>
      <c r="Q157" s="57" t="str">
        <f>IFERROR(IF(Table_ocorrencias[[#This Row],[rua9]] ="","",Table_ocorrencias[[#This Row],[rua9]]),"")</f>
        <v>AV JOAQUIM NABUCO</v>
      </c>
      <c r="R157" s="57" t="str">
        <f>IFERROR(IF(Table_ocorrencias[[#This Row],[latitude6]] ="","",Table_ocorrencias[[#This Row],[latitude6]]),"")</f>
        <v>-8.012682</v>
      </c>
      <c r="S157" s="57" t="str">
        <f>IFERROR(IF(Table_ocorrencias[[#This Row],[longitude7]] ="","",Table_ocorrencias[[#This Row],[longitude7]]),"")</f>
        <v>-34.856138</v>
      </c>
      <c r="T15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110595)</v>
      </c>
      <c r="U15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57" s="79" t="str">
        <f>UPPER(IFERROR(Table_ocorrencias[[#This Row],[descricao]],""))</f>
        <v>PAF MASC.</v>
      </c>
      <c r="W157" s="59">
        <f>IFERROR(IF(Table_ocorrencias[[#This Row],[data_ciencia]]="","",Table_ocorrencias[[#This Row],[data_ciencia]]),"")</f>
        <v>0.35416666666666669</v>
      </c>
      <c r="X157" s="59">
        <f>IFERROR(IF(Table_ocorrencias[[#This Row],[data_saida]]="","",Table_ocorrencias[[#This Row],[data_saida]]),"")</f>
        <v>0.3611111111111111</v>
      </c>
      <c r="Y157" s="59">
        <f>IFERROR(IF(Table_ocorrencias[[#This Row],[data_chegada]]="","",Table_ocorrencias[[#This Row],[data_chegada]]),"")</f>
        <v>0.38194444444444442</v>
      </c>
      <c r="Z157" s="59">
        <f>IFERROR(IF(Table_ocorrencias[[#This Row],[data_conclusao]]="","",Table_ocorrencias[[#This Row],[data_conclusao]]),"")</f>
        <v>0.4201388888888889</v>
      </c>
      <c r="AA157" s="60">
        <v>1451</v>
      </c>
      <c r="AB157" s="60">
        <v>624</v>
      </c>
      <c r="AC157" s="60">
        <v>9</v>
      </c>
      <c r="AD157" s="60">
        <v>3866947</v>
      </c>
      <c r="AE157" s="60">
        <v>3868877</v>
      </c>
      <c r="AF157" s="60">
        <v>3864758</v>
      </c>
      <c r="AG157" s="60">
        <v>19323</v>
      </c>
      <c r="AH157" s="58">
        <v>44026</v>
      </c>
      <c r="AI157" s="60" t="s">
        <v>728</v>
      </c>
      <c r="AJ157" s="60" t="s">
        <v>167</v>
      </c>
      <c r="AK157" s="60" t="s">
        <v>414</v>
      </c>
      <c r="AL157" s="60" t="s">
        <v>255</v>
      </c>
      <c r="AM157" s="61">
        <v>0.35416666666666669</v>
      </c>
      <c r="AN157" s="62">
        <v>0.3611111111111111</v>
      </c>
      <c r="AO157" s="62">
        <v>0.38194444444444442</v>
      </c>
      <c r="AP157" s="62">
        <v>0.4201388888888889</v>
      </c>
      <c r="AQ157" s="60" t="s">
        <v>735</v>
      </c>
      <c r="AR157" s="60" t="s">
        <v>736</v>
      </c>
      <c r="AS157" s="60">
        <v>12</v>
      </c>
      <c r="AT157" s="60" t="s">
        <v>729</v>
      </c>
      <c r="AU157" s="60" t="s">
        <v>730</v>
      </c>
      <c r="AV157" s="60" t="s">
        <v>731</v>
      </c>
      <c r="AW157" s="63" t="s">
        <v>276</v>
      </c>
      <c r="AX157" s="60" t="s">
        <v>732</v>
      </c>
      <c r="AY157" s="60" t="s">
        <v>733</v>
      </c>
      <c r="AZ157" s="60" t="b">
        <v>1</v>
      </c>
      <c r="BA157" s="60" t="s">
        <v>273</v>
      </c>
      <c r="BB157" s="60" t="b">
        <v>0</v>
      </c>
      <c r="BC157" s="60"/>
      <c r="BD157" s="60"/>
    </row>
    <row r="158" spans="1:56" ht="17.25" customHeight="1" x14ac:dyDescent="0.25">
      <c r="A158" s="54">
        <f t="shared" si="3"/>
        <v>0</v>
      </c>
      <c r="B158" s="57" t="str">
        <f>IFERROR(TEXT(Table_ocorrencias[[#This Row],[caso_n]],"0000")&amp;Table_ocorrencias[[#This Row],[ponto]]&amp;"/"&amp;YEAR(Table_ocorrencias[[#This Row],[DATA PLANTÃO]]),"")</f>
        <v>0625.9/2020</v>
      </c>
      <c r="C158" s="57" t="str">
        <f>IFERROR(IF(Table_ocorrencias[[#This Row],[GDL]] = "","", Table_ocorrencias[[#This Row],[GDL]]&amp;"/"&amp;YEAR(Table_ocorrencias[[#This Row],[data_plantao]])),"")</f>
        <v>19371/2020</v>
      </c>
      <c r="D158" s="57" t="str">
        <f>IF(Table_ocorrencias[[#This Row],[fotos_gdl]] = TRUE,"ENVIADAS","PENDENTE")</f>
        <v>ENVIADAS</v>
      </c>
      <c r="E158" s="58">
        <f>IFERROR(Table_ocorrencias[[#This Row],[data_plantao]],"")</f>
        <v>44026</v>
      </c>
      <c r="F158" s="57" t="str">
        <f>IFERROR(Table_ocorrencias[[#This Row],[CIODS3]],"")</f>
        <v>D681655</v>
      </c>
      <c r="G158" s="57" t="str">
        <f>IFERROR(Table_ocorrencias[[#This Row],[natureza4]],"")</f>
        <v>Homicídio</v>
      </c>
      <c r="H158" s="57" t="str">
        <f>IFERROR(Table_ocorrencias[[#This Row],[tipo_local]],"")</f>
        <v>Interno</v>
      </c>
      <c r="I158" s="57" t="str">
        <f>IFERROR(IF(Table_ocorrencias[[#This Row],[instrumento10]] = 0,"",Table_ocorrencias[[#This Row],[instrumento10]]),"")</f>
        <v>PÉRFURO-CORTANTE</v>
      </c>
      <c r="J158" s="79" t="str">
        <f>IFERROR(VLOOKUP(Table_ocorrencias[[#This Row],[matricula_perito]],Table_peritos[],2,FALSE),"")</f>
        <v>ADILSON CARDOSO DE OLIVEIRA</v>
      </c>
      <c r="K158" s="57" t="str">
        <f>IFERROR(VLOOKUP(Table_ocorrencias[[#This Row],[matricula_auxiliar]],Table_auxiliares[],2,FALSE),"")</f>
        <v>THAYSE BATISTA</v>
      </c>
      <c r="L158" s="57" t="str">
        <f>IFERROR(VLOOKUP(Table_ocorrencias[[#This Row],[matricula_delegado]],Table_delegados[],2,FALSE),"")</f>
        <v>IAN CAMPOS MOREIRA</v>
      </c>
      <c r="M158" s="57" t="str">
        <f>IFERROR(Table_ocorrencias[[#This Row],[viatura5]],"")</f>
        <v>UP004</v>
      </c>
      <c r="N158" s="57" t="str">
        <f>IFERROR(IF(Table_ocorrencias[[#This Row],[DPH2]] ="","",Table_ocorrencias[[#This Row],[DPH2]]&amp;"º DPH"),"")</f>
        <v>3º DPH</v>
      </c>
      <c r="O158" s="57" t="str">
        <f>UPPER(IFERROR(VLOOKUP(Table_ocorrencias[[#This Row],[municipio]],Table_municipios[],2,FALSE),""))</f>
        <v>RECIFE</v>
      </c>
      <c r="P158" s="79" t="str">
        <f>UPPER(IFERROR(Table_ocorrencias[[#This Row],[bairro8]],""))</f>
        <v>LAGOA ENCANTADA</v>
      </c>
      <c r="Q158" s="57" t="str">
        <f>IFERROR(IF(Table_ocorrencias[[#This Row],[rua9]] ="","",Table_ocorrencias[[#This Row],[rua9]]),"")</f>
        <v>DR MOACIR SALES</v>
      </c>
      <c r="R158" s="57" t="str">
        <f>IFERROR(IF(Table_ocorrencias[[#This Row],[latitude6]] ="","",Table_ocorrencias[[#This Row],[latitude6]]),"")</f>
        <v>-8.123107</v>
      </c>
      <c r="S158" s="57" t="str">
        <f>IFERROR(IF(Table_ocorrencias[[#This Row],[longitude7]] ="","",Table_ocorrencias[[#This Row],[longitude7]]),"")</f>
        <v>-34.952291</v>
      </c>
      <c r="T15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JANIO ALVES DE BRITO (NIC 110590)</v>
      </c>
      <c r="U15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58" s="79" t="str">
        <f>UPPER(IFERROR(Table_ocorrencias[[#This Row],[descricao]],""))</f>
        <v/>
      </c>
      <c r="W158" s="59">
        <f>IFERROR(IF(Table_ocorrencias[[#This Row],[data_ciencia]]="","",Table_ocorrencias[[#This Row],[data_ciencia]]),"")</f>
        <v>0.4861111111111111</v>
      </c>
      <c r="X158" s="59">
        <f>IFERROR(IF(Table_ocorrencias[[#This Row],[data_saida]]="","",Table_ocorrencias[[#This Row],[data_saida]]),"")</f>
        <v>0.52083333333333337</v>
      </c>
      <c r="Y158" s="59">
        <f>IFERROR(IF(Table_ocorrencias[[#This Row],[data_chegada]]="","",Table_ocorrencias[[#This Row],[data_chegada]]),"")</f>
        <v>0.53125</v>
      </c>
      <c r="Z158" s="59">
        <f>IFERROR(IF(Table_ocorrencias[[#This Row],[data_conclusao]]="","",Table_ocorrencias[[#This Row],[data_conclusao]]),"")</f>
        <v>0.57291666666666663</v>
      </c>
      <c r="AA158" s="60">
        <v>1452</v>
      </c>
      <c r="AB158" s="60">
        <v>625</v>
      </c>
      <c r="AC158" s="60">
        <v>3</v>
      </c>
      <c r="AD158" s="60">
        <v>1925024</v>
      </c>
      <c r="AE158" s="60">
        <v>3870430</v>
      </c>
      <c r="AF158" s="60">
        <v>2724707</v>
      </c>
      <c r="AG158" s="60">
        <v>19371</v>
      </c>
      <c r="AH158" s="58">
        <v>44026</v>
      </c>
      <c r="AI158" s="60" t="s">
        <v>737</v>
      </c>
      <c r="AJ158" s="60" t="s">
        <v>167</v>
      </c>
      <c r="AK158" s="60" t="s">
        <v>414</v>
      </c>
      <c r="AL158" s="60" t="s">
        <v>255</v>
      </c>
      <c r="AM158" s="61">
        <v>0.4861111111111111</v>
      </c>
      <c r="AN158" s="62">
        <v>0.52083333333333337</v>
      </c>
      <c r="AO158" s="62">
        <v>0.53125</v>
      </c>
      <c r="AP158" s="62">
        <v>0.57291666666666663</v>
      </c>
      <c r="AQ158" s="60" t="s">
        <v>738</v>
      </c>
      <c r="AR158" s="60" t="s">
        <v>739</v>
      </c>
      <c r="AS158" s="60">
        <v>14</v>
      </c>
      <c r="AT158" s="60" t="s">
        <v>740</v>
      </c>
      <c r="AU158" s="60" t="s">
        <v>741</v>
      </c>
      <c r="AV158" s="60" t="s">
        <v>742</v>
      </c>
      <c r="AW158" s="63" t="s">
        <v>744</v>
      </c>
      <c r="AX158" s="60" t="s">
        <v>743</v>
      </c>
      <c r="AY158" s="60" t="s">
        <v>283</v>
      </c>
      <c r="AZ158" s="60" t="b">
        <v>1</v>
      </c>
      <c r="BA158" s="60" t="s">
        <v>273</v>
      </c>
      <c r="BB158" s="60" t="b">
        <v>0</v>
      </c>
      <c r="BC158" s="60"/>
      <c r="BD158" s="60"/>
    </row>
    <row r="159" spans="1:56" ht="17.25" customHeight="1" x14ac:dyDescent="0.25">
      <c r="A159" s="86">
        <f t="shared" si="3"/>
        <v>0</v>
      </c>
      <c r="B159" s="87" t="str">
        <f>IFERROR(TEXT(Table_ocorrencias[[#This Row],[caso_n]],"0000")&amp;Table_ocorrencias[[#This Row],[ponto]]&amp;"/"&amp;YEAR(Table_ocorrencias[[#This Row],[DATA PLANTÃO]]),"")</f>
        <v>0626.9/2020</v>
      </c>
      <c r="C159" s="87" t="str">
        <f>IFERROR(IF(Table_ocorrencias[[#This Row],[GDL]] = "","", Table_ocorrencias[[#This Row],[GDL]]&amp;"/"&amp;YEAR(Table_ocorrencias[[#This Row],[data_plantao]])),"")</f>
        <v>19391/2020</v>
      </c>
      <c r="D159" s="87" t="str">
        <f>IF(Table_ocorrencias[[#This Row],[fotos_gdl]] = TRUE,"ENVIADAS","PENDENTE")</f>
        <v>ENVIADAS</v>
      </c>
      <c r="E159" s="88">
        <f>IFERROR(Table_ocorrencias[[#This Row],[data_plantao]],"")</f>
        <v>44026</v>
      </c>
      <c r="F159" s="87" t="str">
        <f>IFERROR(Table_ocorrencias[[#This Row],[CIODS3]],"")</f>
        <v>D681668</v>
      </c>
      <c r="G159" s="87" t="str">
        <f>IFERROR(Table_ocorrencias[[#This Row],[natureza4]],"")</f>
        <v>Homicídio</v>
      </c>
      <c r="H159" s="87" t="str">
        <f>IFERROR(Table_ocorrencias[[#This Row],[tipo_local]],"")</f>
        <v>Interno</v>
      </c>
      <c r="I159" s="87" t="str">
        <f>IFERROR(IF(Table_ocorrencias[[#This Row],[instrumento10]] = 0,"",Table_ocorrencias[[#This Row],[instrumento10]]),"")</f>
        <v>PÉRFURO-CONTUNDENTE</v>
      </c>
      <c r="J159" s="89" t="str">
        <f>IFERROR(VLOOKUP(Table_ocorrencias[[#This Row],[matricula_perito]],Table_peritos[],2,FALSE),"")</f>
        <v>VICTOR CEZAR LUCENA TAVARES DE SÁ LEITÃO</v>
      </c>
      <c r="K159" s="87" t="str">
        <f>IFERROR(VLOOKUP(Table_ocorrencias[[#This Row],[matricula_auxiliar]],Table_auxiliares[],2,FALSE),"")</f>
        <v>THIAGO CHALEGRE</v>
      </c>
      <c r="L159" s="87" t="str">
        <f>IFERROR(VLOOKUP(Table_ocorrencias[[#This Row],[matricula_delegado]],Table_delegados[],2,FALSE),"")</f>
        <v>ANDRE RUBENS DE LIMA LUNA</v>
      </c>
      <c r="M159" s="87" t="str">
        <f>IFERROR(Table_ocorrencias[[#This Row],[viatura5]],"")</f>
        <v>UP004</v>
      </c>
      <c r="N159" s="87" t="str">
        <f>IFERROR(IF(Table_ocorrencias[[#This Row],[DPH2]] ="","",Table_ocorrencias[[#This Row],[DPH2]]&amp;"º DPH"),"")</f>
        <v>7º DPH</v>
      </c>
      <c r="O159" s="87" t="str">
        <f>UPPER(IFERROR(VLOOKUP(Table_ocorrencias[[#This Row],[municipio]],Table_municipios[],2,FALSE),""))</f>
        <v>PAULISTA</v>
      </c>
      <c r="P159" s="89" t="str">
        <f>UPPER(IFERROR(Table_ocorrencias[[#This Row],[bairro8]],""))</f>
        <v>JARDIM PAULISTA</v>
      </c>
      <c r="Q159" s="87" t="str">
        <f>IFERROR(IF(Table_ocorrencias[[#This Row],[rua9]] ="","",Table_ocorrencias[[#This Row],[rua9]]),"")</f>
        <v>RUA 131</v>
      </c>
      <c r="R159" s="87" t="str">
        <f>IFERROR(IF(Table_ocorrencias[[#This Row],[latitude6]] ="","",Table_ocorrencias[[#This Row],[latitude6]]),"")</f>
        <v>-7.954676</v>
      </c>
      <c r="S159" s="87" t="str">
        <f>IFERROR(IF(Table_ocorrencias[[#This Row],[longitude7]] ="","",Table_ocorrencias[[#This Row],[longitude7]]),"")</f>
        <v>-34.8964</v>
      </c>
      <c r="T15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DAVID AUGUSTO DA SILVA FONTÃO (NIC 111183)</v>
      </c>
      <c r="U15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59" s="89" t="str">
        <f>UPPER(IFERROR(Table_ocorrencias[[#This Row],[descricao]],""))</f>
        <v>PAF; GRANJA SOLAR DA CODORNA; DELEGADO ANDRÉ LUNNA 386475-8</v>
      </c>
      <c r="W159" s="90">
        <f>IFERROR(IF(Table_ocorrencias[[#This Row],[data_ciencia]]="","",Table_ocorrencias[[#This Row],[data_ciencia]]),"")</f>
        <v>0.64722222222222225</v>
      </c>
      <c r="X159" s="90">
        <f>IFERROR(IF(Table_ocorrencias[[#This Row],[data_saida]]="","",Table_ocorrencias[[#This Row],[data_saida]]),"")</f>
        <v>0.64930555555555558</v>
      </c>
      <c r="Y159" s="90">
        <f>IFERROR(IF(Table_ocorrencias[[#This Row],[data_chegada]]="","",Table_ocorrencias[[#This Row],[data_chegada]]),"")</f>
        <v>0.68055555555555558</v>
      </c>
      <c r="Z159" s="90">
        <f>IFERROR(IF(Table_ocorrencias[[#This Row],[data_conclusao]]="","",Table_ocorrencias[[#This Row],[data_conclusao]]),"")</f>
        <v>0.72222222222222221</v>
      </c>
      <c r="AA159" s="91">
        <v>1453</v>
      </c>
      <c r="AB159" s="91">
        <v>626</v>
      </c>
      <c r="AC159" s="91">
        <v>7</v>
      </c>
      <c r="AD159" s="91">
        <v>3866947</v>
      </c>
      <c r="AE159" s="91">
        <v>3868877</v>
      </c>
      <c r="AF159" s="91">
        <v>3864758</v>
      </c>
      <c r="AG159" s="91">
        <v>19391</v>
      </c>
      <c r="AH159" s="88">
        <v>44026</v>
      </c>
      <c r="AI159" s="91" t="s">
        <v>754</v>
      </c>
      <c r="AJ159" s="91" t="s">
        <v>167</v>
      </c>
      <c r="AK159" s="91" t="s">
        <v>414</v>
      </c>
      <c r="AL159" s="91" t="s">
        <v>255</v>
      </c>
      <c r="AM159" s="92">
        <v>0.64722222222222225</v>
      </c>
      <c r="AN159" s="93">
        <v>0.64930555555555558</v>
      </c>
      <c r="AO159" s="93">
        <v>0.68055555555555558</v>
      </c>
      <c r="AP159" s="93">
        <v>0.72222222222222221</v>
      </c>
      <c r="AQ159" s="91" t="s">
        <v>758</v>
      </c>
      <c r="AR159" s="91" t="s">
        <v>759</v>
      </c>
      <c r="AS159" s="91">
        <v>13</v>
      </c>
      <c r="AT159" s="91" t="s">
        <v>755</v>
      </c>
      <c r="AU159" s="91" t="s">
        <v>760</v>
      </c>
      <c r="AV159" s="91" t="s">
        <v>756</v>
      </c>
      <c r="AW159" s="94" t="s">
        <v>276</v>
      </c>
      <c r="AX159" s="91" t="s">
        <v>757</v>
      </c>
      <c r="AY159" s="91" t="s">
        <v>761</v>
      </c>
      <c r="AZ159" s="91" t="b">
        <v>1</v>
      </c>
      <c r="BA159" s="91" t="s">
        <v>273</v>
      </c>
      <c r="BB159" s="91" t="b">
        <v>0</v>
      </c>
      <c r="BC159" s="91"/>
      <c r="BD159" s="91"/>
    </row>
    <row r="160" spans="1:56" ht="17.25" customHeight="1" x14ac:dyDescent="0.25">
      <c r="A160" s="53">
        <f t="shared" si="3"/>
        <v>0</v>
      </c>
      <c r="B160" s="57" t="str">
        <f>IFERROR(TEXT(Table_ocorrencias[[#This Row],[caso_n]],"0000")&amp;Table_ocorrencias[[#This Row],[ponto]]&amp;"/"&amp;YEAR(Table_ocorrencias[[#This Row],[DATA PLANTÃO]]),"")</f>
        <v>0638.9/2020</v>
      </c>
      <c r="C160" s="57" t="str">
        <f>IFERROR(IF(Table_ocorrencias[[#This Row],[GDL]] = "","", Table_ocorrencias[[#This Row],[GDL]]&amp;"/"&amp;YEAR(Table_ocorrencias[[#This Row],[data_plantao]])),"")</f>
        <v>19865/2020</v>
      </c>
      <c r="D160" s="57" t="str">
        <f>IF(Table_ocorrencias[[#This Row],[fotos_gdl]] = TRUE,"ENVIADAS","PENDENTE")</f>
        <v>PENDENTE</v>
      </c>
      <c r="E160" s="58">
        <f>IFERROR(Table_ocorrencias[[#This Row],[data_plantao]],"")</f>
        <v>44031</v>
      </c>
      <c r="F160" s="57" t="str">
        <f>IFERROR(Table_ocorrencias[[#This Row],[CIODS3]],"")</f>
        <v>D682095</v>
      </c>
      <c r="G160" s="57" t="str">
        <f>IFERROR(Table_ocorrencias[[#This Row],[natureza4]],"")</f>
        <v>Homicídio</v>
      </c>
      <c r="H160" s="57" t="str">
        <f>IFERROR(Table_ocorrencias[[#This Row],[tipo_local]],"")</f>
        <v>Interno</v>
      </c>
      <c r="I160" s="57" t="str">
        <f>IFERROR(IF(Table_ocorrencias[[#This Row],[instrumento10]] = 0,"",Table_ocorrencias[[#This Row],[instrumento10]]),"")</f>
        <v>PÉRFURO-CONTUNDENTE</v>
      </c>
      <c r="J160" s="79" t="str">
        <f>IFERROR(VLOOKUP(Table_ocorrencias[[#This Row],[matricula_perito]],Table_peritos[],2,FALSE),"")</f>
        <v>DIOGO SINESIO TRAJANO DE ARRUDA</v>
      </c>
      <c r="K160" s="57" t="str">
        <f>IFERROR(VLOOKUP(Table_ocorrencias[[#This Row],[matricula_auxiliar]],Table_auxiliares[],2,FALSE),"")</f>
        <v>AMANDA COSTA OLIVEIRA</v>
      </c>
      <c r="L160" s="57" t="str">
        <f>IFERROR(VLOOKUP(Table_ocorrencias[[#This Row],[matricula_delegado]],Table_delegados[],2,FALSE),"")</f>
        <v>FRANCISCA ERICA DA SILVA BEZERRA</v>
      </c>
      <c r="M160" s="57" t="str">
        <f>IFERROR(Table_ocorrencias[[#This Row],[viatura5]],"")</f>
        <v>UP004</v>
      </c>
      <c r="N160" s="57" t="str">
        <f>IFERROR(IF(Table_ocorrencias[[#This Row],[DPH2]] ="","",Table_ocorrencias[[#This Row],[DPH2]]&amp;"º DPH"),"")</f>
        <v>14º DPH</v>
      </c>
      <c r="O160" s="57" t="str">
        <f>UPPER(IFERROR(VLOOKUP(Table_ocorrencias[[#This Row],[municipio]],Table_municipios[],2,FALSE),""))</f>
        <v>CABO DE SANTO AGOSTINHO</v>
      </c>
      <c r="P160" s="79" t="str">
        <f>UPPER(IFERROR(Table_ocorrencias[[#This Row],[bairro8]],""))</f>
        <v>PONTE DOS CARVALHOS</v>
      </c>
      <c r="Q160" s="57" t="str">
        <f>IFERROR(IF(Table_ocorrencias[[#This Row],[rua9]] ="","",Table_ocorrencias[[#This Row],[rua9]]),"")</f>
        <v>RUA 23</v>
      </c>
      <c r="R160" s="57" t="str">
        <f>IFERROR(IF(Table_ocorrencias[[#This Row],[latitude6]] ="","",Table_ocorrencias[[#This Row],[latitude6]]),"")</f>
        <v>-8.238207</v>
      </c>
      <c r="S160" s="57" t="str">
        <f>IFERROR(IF(Table_ocorrencias[[#This Row],[longitude7]] ="","",Table_ocorrencias[[#This Row],[longitude7]]),"")</f>
        <v>-34.989213</v>
      </c>
      <c r="T16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AURA LUCIANA DA SILVA (NIC 111205)</v>
      </c>
      <c r="U16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160" s="79" t="str">
        <f>UPPER(IFERROR(Table_ocorrencias[[#This Row],[descricao]],""))</f>
        <v>VÍTIMA DO SEXO FEMININO ALVEJADA ENCONTRADA NO INTERIOR DE UMA RESIDÊNCIA, PROSTRADA SOBRE UM SOFÁ, COM LESÕES PRODUZIDAS POR PAF.</v>
      </c>
      <c r="W160" s="59">
        <f>IFERROR(IF(Table_ocorrencias[[#This Row],[data_ciencia]]="","",Table_ocorrencias[[#This Row],[data_ciencia]]),"")</f>
        <v>0.63888888888888884</v>
      </c>
      <c r="X160" s="59">
        <f>IFERROR(IF(Table_ocorrencias[[#This Row],[data_saida]]="","",Table_ocorrencias[[#This Row],[data_saida]]),"")</f>
        <v>0.68055555555555558</v>
      </c>
      <c r="Y160" s="59">
        <f>IFERROR(IF(Table_ocorrencias[[#This Row],[data_chegada]]="","",Table_ocorrencias[[#This Row],[data_chegada]]),"")</f>
        <v>0.73263888888888884</v>
      </c>
      <c r="Z160" s="59">
        <f>IFERROR(IF(Table_ocorrencias[[#This Row],[data_conclusao]]="","",Table_ocorrencias[[#This Row],[data_conclusao]]),"")</f>
        <v>0.75347222222222221</v>
      </c>
      <c r="AA160" s="60">
        <v>1467</v>
      </c>
      <c r="AB160" s="60">
        <v>638</v>
      </c>
      <c r="AC160" s="60">
        <v>14</v>
      </c>
      <c r="AD160" s="60">
        <v>3871193</v>
      </c>
      <c r="AE160" s="60">
        <v>3867790</v>
      </c>
      <c r="AF160" s="60">
        <v>2724782</v>
      </c>
      <c r="AG160" s="60">
        <v>19865</v>
      </c>
      <c r="AH160" s="58">
        <v>44031</v>
      </c>
      <c r="AI160" s="60" t="s">
        <v>1299</v>
      </c>
      <c r="AJ160" s="60" t="s">
        <v>167</v>
      </c>
      <c r="AK160" s="60" t="s">
        <v>414</v>
      </c>
      <c r="AL160" s="60" t="s">
        <v>255</v>
      </c>
      <c r="AM160" s="61">
        <v>0.63888888888888884</v>
      </c>
      <c r="AN160" s="62">
        <v>0.68055555555555558</v>
      </c>
      <c r="AO160" s="62">
        <v>0.73263888888888884</v>
      </c>
      <c r="AP160" s="62">
        <v>0.75347222222222221</v>
      </c>
      <c r="AQ160" s="60" t="s">
        <v>1937</v>
      </c>
      <c r="AR160" s="60" t="s">
        <v>1938</v>
      </c>
      <c r="AS160" s="60">
        <v>3</v>
      </c>
      <c r="AT160" s="60" t="s">
        <v>281</v>
      </c>
      <c r="AU160" s="60" t="s">
        <v>1300</v>
      </c>
      <c r="AV160" s="60" t="s">
        <v>1301</v>
      </c>
      <c r="AW160" s="63" t="s">
        <v>276</v>
      </c>
      <c r="AX160" s="60" t="s">
        <v>1302</v>
      </c>
      <c r="AY160" s="60" t="s">
        <v>1939</v>
      </c>
      <c r="AZ160" s="60" t="b">
        <v>0</v>
      </c>
      <c r="BA160" s="60" t="s">
        <v>273</v>
      </c>
      <c r="BB160" s="60" t="b">
        <v>0</v>
      </c>
      <c r="BC160" s="60"/>
      <c r="BD160" s="60"/>
    </row>
    <row r="161" spans="1:56" ht="17.25" customHeight="1" x14ac:dyDescent="0.25">
      <c r="A161" s="54">
        <f t="shared" si="3"/>
        <v>1</v>
      </c>
      <c r="B161" s="57" t="str">
        <f>IFERROR(TEXT(Table_ocorrencias[[#This Row],[caso_n]],"0000")&amp;Table_ocorrencias[[#This Row],[ponto]]&amp;"/"&amp;YEAR(Table_ocorrencias[[#This Row],[DATA PLANTÃO]]),"")</f>
        <v>0652.9/2020</v>
      </c>
      <c r="C161" s="57" t="str">
        <f>IFERROR(IF(Table_ocorrencias[[#This Row],[GDL]] = "","", Table_ocorrencias[[#This Row],[GDL]]&amp;"/"&amp;YEAR(Table_ocorrencias[[#This Row],[data_plantao]])),"")</f>
        <v>20168/2020</v>
      </c>
      <c r="D161" s="57" t="str">
        <f>IF(Table_ocorrencias[[#This Row],[fotos_gdl]] = TRUE,"ENVIADAS","PENDENTE")</f>
        <v>ENVIADAS</v>
      </c>
      <c r="E161" s="58">
        <f>IFERROR(Table_ocorrencias[[#This Row],[data_plantao]],"")</f>
        <v>44033</v>
      </c>
      <c r="F161" s="57" t="str">
        <f>IFERROR(Table_ocorrencias[[#This Row],[CIODS3]],"")</f>
        <v>D682313</v>
      </c>
      <c r="G161" s="57" t="str">
        <f>IFERROR(Table_ocorrencias[[#This Row],[natureza4]],"")</f>
        <v>Homicídio</v>
      </c>
      <c r="H161" s="57" t="str">
        <f>IFERROR(Table_ocorrencias[[#This Row],[tipo_local]],"")</f>
        <v>Interno</v>
      </c>
      <c r="I161" s="57" t="str">
        <f>IFERROR(IF(Table_ocorrencias[[#This Row],[instrumento10]] = 0,"",Table_ocorrencias[[#This Row],[instrumento10]]),"")</f>
        <v>OUTROS</v>
      </c>
      <c r="J161" s="79" t="str">
        <f>IFERROR(VLOOKUP(Table_ocorrencias[[#This Row],[matricula_perito]],Table_peritos[],2,FALSE),"")</f>
        <v>FERNANDO HENRIQUE LEAL BENEVIDES</v>
      </c>
      <c r="K161" s="57" t="str">
        <f>IFERROR(VLOOKUP(Table_ocorrencias[[#This Row],[matricula_auxiliar]],Table_auxiliares[],2,FALSE),"")</f>
        <v>RICARDO ALEXANDRE MELO DA SILVA</v>
      </c>
      <c r="L161" s="57" t="str">
        <f>IFERROR(VLOOKUP(Table_ocorrencias[[#This Row],[matricula_delegado]],Table_delegados[],2,FALSE),"")</f>
        <v>JOAQUIM MARINOSIO RODRIGUES BRAGA NETO</v>
      </c>
      <c r="M161" s="57" t="str">
        <f>IFERROR(Table_ocorrencias[[#This Row],[viatura5]],"")</f>
        <v>UP004</v>
      </c>
      <c r="N161" s="57" t="str">
        <f>IFERROR(IF(Table_ocorrencias[[#This Row],[DPH2]] ="","",Table_ocorrencias[[#This Row],[DPH2]]&amp;"º DPH"),"")</f>
        <v/>
      </c>
      <c r="O161" s="57" t="str">
        <f>UPPER(IFERROR(VLOOKUP(Table_ocorrencias[[#This Row],[municipio]],Table_municipios[],2,FALSE),""))</f>
        <v>RECIFE</v>
      </c>
      <c r="P161" s="79" t="str">
        <f>UPPER(IFERROR(Table_ocorrencias[[#This Row],[bairro8]],""))</f>
        <v>LAGOA ENCANTADA</v>
      </c>
      <c r="Q161" s="57" t="str">
        <f>IFERROR(IF(Table_ocorrencias[[#This Row],[rua9]] ="","",Table_ocorrencias[[#This Row],[rua9]]),"")</f>
        <v>RUA SANTA JOANA</v>
      </c>
      <c r="R161" s="57" t="str">
        <f>IFERROR(IF(Table_ocorrencias[[#This Row],[latitude6]] ="","",Table_ocorrencias[[#This Row],[latitude6]]),"")</f>
        <v>-8.127931</v>
      </c>
      <c r="S161" s="57" t="str">
        <f>IFERROR(IF(Table_ocorrencias[[#This Row],[longitude7]] ="","",Table_ocorrencias[[#This Row],[longitude7]]),"")</f>
        <v xml:space="preserve"> -34.951374</v>
      </c>
      <c r="T16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ISRAEL FRANCISCO FERREIRA (NIC 111209)</v>
      </c>
      <c r="U16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1" s="79" t="str">
        <f>UPPER(IFERROR(Table_ocorrencias[[#This Row],[descricao]],""))</f>
        <v>NÃO IDENTIFICADO O INSTRUMENTO UTILIZADO.</v>
      </c>
      <c r="W161" s="59">
        <f>IFERROR(IF(Table_ocorrencias[[#This Row],[data_ciencia]]="","",Table_ocorrencias[[#This Row],[data_ciencia]]),"")</f>
        <v>0.84375</v>
      </c>
      <c r="X161" s="59" t="str">
        <f>IFERROR(IF(Table_ocorrencias[[#This Row],[data_saida]]="","",Table_ocorrencias[[#This Row],[data_saida]]),"")</f>
        <v/>
      </c>
      <c r="Y161" s="59" t="str">
        <f>IFERROR(IF(Table_ocorrencias[[#This Row],[data_chegada]]="","",Table_ocorrencias[[#This Row],[data_chegada]]),"")</f>
        <v/>
      </c>
      <c r="Z161" s="59" t="str">
        <f>IFERROR(IF(Table_ocorrencias[[#This Row],[data_conclusao]]="","",Table_ocorrencias[[#This Row],[data_conclusao]]),"")</f>
        <v/>
      </c>
      <c r="AA161" s="60">
        <v>1482</v>
      </c>
      <c r="AB161" s="60">
        <v>652</v>
      </c>
      <c r="AC161" s="60"/>
      <c r="AD161" s="60">
        <v>2962063</v>
      </c>
      <c r="AE161" s="60">
        <v>3867641</v>
      </c>
      <c r="AF161" s="60">
        <v>1492225</v>
      </c>
      <c r="AG161" s="60">
        <v>20168</v>
      </c>
      <c r="AH161" s="58">
        <v>44033</v>
      </c>
      <c r="AI161" s="60" t="s">
        <v>1439</v>
      </c>
      <c r="AJ161" s="60" t="s">
        <v>167</v>
      </c>
      <c r="AK161" s="60" t="s">
        <v>414</v>
      </c>
      <c r="AL161" s="60" t="s">
        <v>255</v>
      </c>
      <c r="AM161" s="61">
        <v>0.84375</v>
      </c>
      <c r="AN161" s="62"/>
      <c r="AO161" s="62"/>
      <c r="AP161" s="62"/>
      <c r="AQ161" s="60" t="s">
        <v>1440</v>
      </c>
      <c r="AR161" s="60" t="s">
        <v>1441</v>
      </c>
      <c r="AS161" s="60">
        <v>14</v>
      </c>
      <c r="AT161" s="60" t="s">
        <v>740</v>
      </c>
      <c r="AU161" s="60" t="s">
        <v>1442</v>
      </c>
      <c r="AV161" s="60" t="s">
        <v>1443</v>
      </c>
      <c r="AW161" s="63" t="s">
        <v>433</v>
      </c>
      <c r="AX161" s="60" t="s">
        <v>1444</v>
      </c>
      <c r="AY161" s="60" t="s">
        <v>1445</v>
      </c>
      <c r="AZ161" s="60" t="b">
        <v>1</v>
      </c>
      <c r="BA161" s="60" t="s">
        <v>273</v>
      </c>
      <c r="BB161" s="60" t="b">
        <v>0</v>
      </c>
      <c r="BC161" s="60"/>
      <c r="BD161" s="60"/>
    </row>
    <row r="162" spans="1:56" ht="17.25" customHeight="1" x14ac:dyDescent="0.25">
      <c r="A162" s="53">
        <f t="shared" si="3"/>
        <v>0</v>
      </c>
      <c r="B162" s="57" t="str">
        <f>IFERROR(TEXT(Table_ocorrencias[[#This Row],[caso_n]],"0000")&amp;Table_ocorrencias[[#This Row],[ponto]]&amp;"/"&amp;YEAR(Table_ocorrencias[[#This Row],[DATA PLANTÃO]]),"")</f>
        <v>0720.9/2020</v>
      </c>
      <c r="C162" s="57" t="str">
        <f>IFERROR(IF(Table_ocorrencias[[#This Row],[GDL]] = "","", Table_ocorrencias[[#This Row],[GDL]]&amp;"/"&amp;YEAR(Table_ocorrencias[[#This Row],[data_plantao]])),"")</f>
        <v>28509/2020</v>
      </c>
      <c r="D162" s="57" t="str">
        <f>IF(Table_ocorrencias[[#This Row],[fotos_gdl]] = TRUE,"ENVIADAS","PENDENTE")</f>
        <v>PENDENTE</v>
      </c>
      <c r="E162" s="58">
        <f>IFERROR(Table_ocorrencias[[#This Row],[data_plantao]],"")</f>
        <v>44053</v>
      </c>
      <c r="F162" s="57" t="str">
        <f>IFERROR(Table_ocorrencias[[#This Row],[CIODS3]],"")</f>
        <v>D684157</v>
      </c>
      <c r="G162" s="57" t="str">
        <f>IFERROR(Table_ocorrencias[[#This Row],[natureza4]],"")</f>
        <v>Homicídio</v>
      </c>
      <c r="H162" s="57" t="str">
        <f>IFERROR(Table_ocorrencias[[#This Row],[tipo_local]],"")</f>
        <v>Interno</v>
      </c>
      <c r="I162" s="57" t="str">
        <f>IFERROR(IF(Table_ocorrencias[[#This Row],[instrumento10]] = 0,"",Table_ocorrencias[[#This Row],[instrumento10]]),"")</f>
        <v>OUTROS</v>
      </c>
      <c r="J162" s="79" t="str">
        <f>IFERROR(VLOOKUP(Table_ocorrencias[[#This Row],[matricula_perito]],Table_peritos[],2,FALSE),"")</f>
        <v>BETSON FERNANDO DELGADO DOS SANTOS ANDRADE</v>
      </c>
      <c r="K162" s="57" t="str">
        <f>IFERROR(VLOOKUP(Table_ocorrencias[[#This Row],[matricula_auxiliar]],Table_auxiliares[],2,FALSE),"")</f>
        <v>BRENO HENRIQUE DANTAS DOS SANTOS</v>
      </c>
      <c r="L162" s="57" t="str">
        <f>IFERROR(VLOOKUP(Table_ocorrencias[[#This Row],[matricula_delegado]],Table_delegados[],2,FALSE),"")</f>
        <v>ELIELTON BARBOSA DA SILVA XAVIER</v>
      </c>
      <c r="M162" s="57" t="str">
        <f>IFERROR(Table_ocorrencias[[#This Row],[viatura5]],"")</f>
        <v>UP003</v>
      </c>
      <c r="N162" s="57" t="str">
        <f>IFERROR(IF(Table_ocorrencias[[#This Row],[DPH2]] ="","",Table_ocorrencias[[#This Row],[DPH2]]&amp;"º DPH"),"")</f>
        <v>4º DPH</v>
      </c>
      <c r="O162" s="57" t="str">
        <f>UPPER(IFERROR(VLOOKUP(Table_ocorrencias[[#This Row],[municipio]],Table_municipios[],2,FALSE),""))</f>
        <v>RECIFE</v>
      </c>
      <c r="P162" s="79" t="str">
        <f>UPPER(IFERROR(Table_ocorrencias[[#This Row],[bairro8]],""))</f>
        <v>AFOGADOS</v>
      </c>
      <c r="Q162" s="57" t="str">
        <f>IFERROR(IF(Table_ocorrencias[[#This Row],[rua9]] ="","",Table_ocorrencias[[#This Row],[rua9]]),"")</f>
        <v>R. VISCONDE DE INHAÚMA</v>
      </c>
      <c r="R162" s="57" t="str">
        <f>IFERROR(IF(Table_ocorrencias[[#This Row],[latitude6]] ="","",Table_ocorrencias[[#This Row],[latitude6]]),"")</f>
        <v>-8.077491</v>
      </c>
      <c r="S162" s="57" t="str">
        <f>IFERROR(IF(Table_ocorrencias[[#This Row],[longitude7]] ="","",Table_ocorrencias[[#This Row],[longitude7]]),"")</f>
        <v>-34.910418</v>
      </c>
      <c r="T16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111698)</v>
      </c>
      <c r="U16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2" s="79" t="str">
        <f>UPPER(IFERROR(Table_ocorrencias[[#This Row],[descricao]],""))</f>
        <v>POSSÍVEL HOMICÍDIO</v>
      </c>
      <c r="W162" s="59">
        <f>IFERROR(IF(Table_ocorrencias[[#This Row],[data_ciencia]]="","",Table_ocorrencias[[#This Row],[data_ciencia]]),"")</f>
        <v>0.44444444444444442</v>
      </c>
      <c r="X162" s="59">
        <f>IFERROR(IF(Table_ocorrencias[[#This Row],[data_saida]]="","",Table_ocorrencias[[#This Row],[data_saida]]),"")</f>
        <v>0.4513888888888889</v>
      </c>
      <c r="Y162" s="59">
        <f>IFERROR(IF(Table_ocorrencias[[#This Row],[data_chegada]]="","",Table_ocorrencias[[#This Row],[data_chegada]]),"")</f>
        <v>0.46527777777777779</v>
      </c>
      <c r="Z162" s="59">
        <f>IFERROR(IF(Table_ocorrencias[[#This Row],[data_conclusao]]="","",Table_ocorrencias[[#This Row],[data_conclusao]]),"")</f>
        <v>0.54166666666666663</v>
      </c>
      <c r="AA162" s="60">
        <v>1556</v>
      </c>
      <c r="AB162" s="60">
        <v>720</v>
      </c>
      <c r="AC162" s="60">
        <v>4</v>
      </c>
      <c r="AD162" s="60">
        <v>3869903</v>
      </c>
      <c r="AE162" s="60">
        <v>3867820</v>
      </c>
      <c r="AF162" s="60">
        <v>3864588</v>
      </c>
      <c r="AG162" s="60">
        <v>28509</v>
      </c>
      <c r="AH162" s="58">
        <v>44053</v>
      </c>
      <c r="AI162" s="60" t="s">
        <v>2113</v>
      </c>
      <c r="AJ162" s="60" t="s">
        <v>167</v>
      </c>
      <c r="AK162" s="60" t="s">
        <v>414</v>
      </c>
      <c r="AL162" s="60" t="s">
        <v>560</v>
      </c>
      <c r="AM162" s="61">
        <v>0.44444444444444442</v>
      </c>
      <c r="AN162" s="62">
        <v>0.4513888888888889</v>
      </c>
      <c r="AO162" s="62">
        <v>0.46527777777777779</v>
      </c>
      <c r="AP162" s="62">
        <v>0.54166666666666663</v>
      </c>
      <c r="AQ162" s="60" t="s">
        <v>2191</v>
      </c>
      <c r="AR162" s="60" t="s">
        <v>2192</v>
      </c>
      <c r="AS162" s="60">
        <v>14</v>
      </c>
      <c r="AT162" s="60" t="s">
        <v>1745</v>
      </c>
      <c r="AU162" s="60" t="s">
        <v>2114</v>
      </c>
      <c r="AV162" s="60" t="s">
        <v>2115</v>
      </c>
      <c r="AW162" s="63" t="s">
        <v>433</v>
      </c>
      <c r="AX162" s="60" t="s">
        <v>2116</v>
      </c>
      <c r="AY162" s="60" t="s">
        <v>2117</v>
      </c>
      <c r="AZ162" s="60" t="b">
        <v>0</v>
      </c>
      <c r="BA162" s="60" t="s">
        <v>273</v>
      </c>
      <c r="BB162" s="60" t="b">
        <v>0</v>
      </c>
      <c r="BC162" s="60"/>
      <c r="BD162" s="60"/>
    </row>
    <row r="163" spans="1:56" ht="17.25" customHeight="1" x14ac:dyDescent="0.25">
      <c r="A163" s="55">
        <f t="shared" si="3"/>
        <v>0</v>
      </c>
      <c r="B163" s="64" t="str">
        <f>IFERROR(TEXT(Table_ocorrencias[[#This Row],[caso_n]],"0000")&amp;Table_ocorrencias[[#This Row],[ponto]]&amp;"/"&amp;YEAR(Table_ocorrencias[[#This Row],[DATA PLANTÃO]]),"")</f>
        <v>0754.9/2020</v>
      </c>
      <c r="C163" s="64" t="str">
        <f>IFERROR(IF(Table_ocorrencias[[#This Row],[GDL]] = "","", Table_ocorrencias[[#This Row],[GDL]]&amp;"/"&amp;YEAR(Table_ocorrencias[[#This Row],[data_plantao]])),"")</f>
        <v>24796/2020</v>
      </c>
      <c r="D163" s="64" t="str">
        <f>IF(Table_ocorrencias[[#This Row],[fotos_gdl]] = TRUE,"ENVIADAS","PENDENTE")</f>
        <v>ENVIADAS</v>
      </c>
      <c r="E163" s="65">
        <f>IFERROR(Table_ocorrencias[[#This Row],[data_plantao]],"")</f>
        <v>44068</v>
      </c>
      <c r="F163" s="64" t="str">
        <f>IFERROR(Table_ocorrencias[[#This Row],[CIODS3]],"")</f>
        <v>D685614</v>
      </c>
      <c r="G163" s="64" t="str">
        <f>IFERROR(Table_ocorrencias[[#This Row],[natureza4]],"")</f>
        <v>Homicídio</v>
      </c>
      <c r="H163" s="64" t="str">
        <f>IFERROR(Table_ocorrencias[[#This Row],[tipo_local]],"")</f>
        <v>Interno</v>
      </c>
      <c r="I163" s="64" t="str">
        <f>IFERROR(IF(Table_ocorrencias[[#This Row],[instrumento10]] = 0,"",Table_ocorrencias[[#This Row],[instrumento10]]),"")</f>
        <v>PÉRFURO-CONTUNDENTE</v>
      </c>
      <c r="J163" s="80" t="str">
        <f>IFERROR(VLOOKUP(Table_ocorrencias[[#This Row],[matricula_perito]],Table_peritos[],2,FALSE),"")</f>
        <v>CARLOS ARMANDO CORREIA LYRA</v>
      </c>
      <c r="K163" s="64" t="str">
        <f>IFERROR(VLOOKUP(Table_ocorrencias[[#This Row],[matricula_auxiliar]],Table_auxiliares[],2,FALSE),"")</f>
        <v>ANDREZA CRISTINA MAIA DOS SANTOS</v>
      </c>
      <c r="L163" s="64" t="str">
        <f>IFERROR(VLOOKUP(Table_ocorrencias[[#This Row],[matricula_delegado]],Table_delegados[],2,FALSE),"")</f>
        <v>AUSENTE</v>
      </c>
      <c r="M163" s="64" t="str">
        <f>IFERROR(Table_ocorrencias[[#This Row],[viatura5]],"")</f>
        <v>UP004</v>
      </c>
      <c r="N163" s="64" t="str">
        <f>IFERROR(IF(Table_ocorrencias[[#This Row],[DPH2]] ="","",Table_ocorrencias[[#This Row],[DPH2]]&amp;"º DPH"),"")</f>
        <v>10º DPH</v>
      </c>
      <c r="O163" s="64" t="str">
        <f>UPPER(IFERROR(VLOOKUP(Table_ocorrencias[[#This Row],[municipio]],Table_municipios[],2,FALSE),""))</f>
        <v>CAMARAGIBE</v>
      </c>
      <c r="P163" s="80" t="str">
        <f>UPPER(IFERROR(Table_ocorrencias[[#This Row],[bairro8]],""))</f>
        <v>CENTRO</v>
      </c>
      <c r="Q163" s="64" t="str">
        <f>IFERROR(IF(Table_ocorrencias[[#This Row],[rua9]] ="","",Table_ocorrencias[[#This Row],[rua9]]),"")</f>
        <v>ELISA CABRAL DE SOUZA</v>
      </c>
      <c r="R163" s="64" t="str">
        <f>IFERROR(IF(Table_ocorrencias[[#This Row],[latitude6]] ="","",Table_ocorrencias[[#This Row],[latitude6]]),"")</f>
        <v>-8,132463</v>
      </c>
      <c r="S163" s="64" t="str">
        <f>IFERROR(IF(Table_ocorrencias[[#This Row],[longitude7]] ="","",Table_ocorrencias[[#This Row],[longitude7]]),"")</f>
        <v>-34,585260</v>
      </c>
      <c r="T16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JOSEVALDO FERREIRA DA SILVA (NIC 112421)</v>
      </c>
      <c r="U16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3" s="80" t="str">
        <f>UPPER(IFERROR(Table_ocorrencias[[#This Row],[descricao]],""))</f>
        <v>CBPM LUIS 987077894</v>
      </c>
      <c r="W163" s="66">
        <f>IFERROR(IF(Table_ocorrencias[[#This Row],[data_ciencia]]="","",Table_ocorrencias[[#This Row],[data_ciencia]]),"")</f>
        <v>0.56874999999999998</v>
      </c>
      <c r="X163" s="66">
        <f>IFERROR(IF(Table_ocorrencias[[#This Row],[data_saida]]="","",Table_ocorrencias[[#This Row],[data_saida]]),"")</f>
        <v>0.58194444444444449</v>
      </c>
      <c r="Y163" s="66">
        <f>IFERROR(IF(Table_ocorrencias[[#This Row],[data_chegada]]="","",Table_ocorrencias[[#This Row],[data_chegada]]),"")</f>
        <v>0.59375</v>
      </c>
      <c r="Z163" s="66">
        <f>IFERROR(IF(Table_ocorrencias[[#This Row],[data_conclusao]]="","",Table_ocorrencias[[#This Row],[data_conclusao]]),"")</f>
        <v>0.61527777777777781</v>
      </c>
      <c r="AA163" s="67">
        <v>1598</v>
      </c>
      <c r="AB163" s="67">
        <v>754</v>
      </c>
      <c r="AC163" s="67">
        <v>10</v>
      </c>
      <c r="AD163" s="67">
        <v>3869091</v>
      </c>
      <c r="AE163" s="67">
        <v>3876098</v>
      </c>
      <c r="AF163" s="67">
        <v>0</v>
      </c>
      <c r="AG163" s="67">
        <v>24796</v>
      </c>
      <c r="AH163" s="65">
        <v>44068</v>
      </c>
      <c r="AI163" s="67" t="s">
        <v>2504</v>
      </c>
      <c r="AJ163" s="67" t="s">
        <v>167</v>
      </c>
      <c r="AK163" s="67" t="s">
        <v>414</v>
      </c>
      <c r="AL163" s="67" t="s">
        <v>255</v>
      </c>
      <c r="AM163" s="68">
        <v>0.56874999999999998</v>
      </c>
      <c r="AN163" s="69">
        <v>0.58194444444444449</v>
      </c>
      <c r="AO163" s="69">
        <v>0.59375</v>
      </c>
      <c r="AP163" s="69">
        <v>0.61527777777777781</v>
      </c>
      <c r="AQ163" s="67" t="s">
        <v>2505</v>
      </c>
      <c r="AR163" s="67" t="s">
        <v>2506</v>
      </c>
      <c r="AS163" s="67">
        <v>4</v>
      </c>
      <c r="AT163" s="67" t="s">
        <v>265</v>
      </c>
      <c r="AU163" s="67" t="s">
        <v>2507</v>
      </c>
      <c r="AV163" s="67" t="s">
        <v>2508</v>
      </c>
      <c r="AW163" s="70" t="s">
        <v>276</v>
      </c>
      <c r="AX163" s="67" t="s">
        <v>2509</v>
      </c>
      <c r="AY163" s="67" t="s">
        <v>2510</v>
      </c>
      <c r="AZ163" s="67" t="b">
        <v>1</v>
      </c>
      <c r="BA163" s="67" t="s">
        <v>273</v>
      </c>
      <c r="BB163" s="67" t="b">
        <v>0</v>
      </c>
      <c r="BC163" s="67"/>
      <c r="BD163" s="67"/>
    </row>
    <row r="164" spans="1:56" ht="17.25" customHeight="1" x14ac:dyDescent="0.25">
      <c r="A164" s="55">
        <f t="shared" si="3"/>
        <v>0</v>
      </c>
      <c r="B164" s="64" t="str">
        <f>IFERROR(TEXT(Table_ocorrencias[[#This Row],[caso_n]],"0000")&amp;Table_ocorrencias[[#This Row],[ponto]]&amp;"/"&amp;YEAR(Table_ocorrencias[[#This Row],[DATA PLANTÃO]]),"")</f>
        <v>0766.9/2020</v>
      </c>
      <c r="C164" s="64" t="str">
        <f>IFERROR(IF(Table_ocorrencias[[#This Row],[GDL]] = "","", Table_ocorrencias[[#This Row],[GDL]]&amp;"/"&amp;YEAR(Table_ocorrencias[[#This Row],[data_plantao]])),"")</f>
        <v>25449/2020</v>
      </c>
      <c r="D164" s="64" t="str">
        <f>IF(Table_ocorrencias[[#This Row],[fotos_gdl]] = TRUE,"ENVIADAS","PENDENTE")</f>
        <v>ENVIADAS</v>
      </c>
      <c r="E164" s="65">
        <f>IFERROR(Table_ocorrencias[[#This Row],[data_plantao]],"")</f>
        <v>44072</v>
      </c>
      <c r="F164" s="64" t="str">
        <f>IFERROR(Table_ocorrencias[[#This Row],[CIODS3]],"")</f>
        <v>D686007</v>
      </c>
      <c r="G164" s="64" t="str">
        <f>IFERROR(Table_ocorrencias[[#This Row],[natureza4]],"")</f>
        <v>Homicídio</v>
      </c>
      <c r="H164" s="64" t="str">
        <f>IFERROR(Table_ocorrencias[[#This Row],[tipo_local]],"")</f>
        <v>Interno</v>
      </c>
      <c r="I164" s="64" t="str">
        <f>IFERROR(IF(Table_ocorrencias[[#This Row],[instrumento10]] = 0,"",Table_ocorrencias[[#This Row],[instrumento10]]),"")</f>
        <v>PÉRFURO-CORTANTE</v>
      </c>
      <c r="J164" s="80" t="str">
        <f>IFERROR(VLOOKUP(Table_ocorrencias[[#This Row],[matricula_perito]],Table_peritos[],2,FALSE),"")</f>
        <v>CARLOS ARMANDO CORREIA LYRA</v>
      </c>
      <c r="K164" s="64" t="str">
        <f>IFERROR(VLOOKUP(Table_ocorrencias[[#This Row],[matricula_auxiliar]],Table_auxiliares[],2,FALSE),"")</f>
        <v>THAYSE BATISTA</v>
      </c>
      <c r="L164" s="64" t="str">
        <f>IFERROR(VLOOKUP(Table_ocorrencias[[#This Row],[matricula_delegado]],Table_delegados[],2,FALSE),"")</f>
        <v>ROBERTO DE LIMA FERREIRA</v>
      </c>
      <c r="M164" s="64" t="str">
        <f>IFERROR(Table_ocorrencias[[#This Row],[viatura5]],"")</f>
        <v>UP002</v>
      </c>
      <c r="N164" s="64" t="str">
        <f>IFERROR(IF(Table_ocorrencias[[#This Row],[DPH2]] ="","",Table_ocorrencias[[#This Row],[DPH2]]&amp;"º DPH"),"")</f>
        <v>9º DPH</v>
      </c>
      <c r="O164" s="64" t="str">
        <f>UPPER(IFERROR(VLOOKUP(Table_ocorrencias[[#This Row],[municipio]],Table_municipios[],2,FALSE),""))</f>
        <v>OLINDA</v>
      </c>
      <c r="P164" s="80" t="str">
        <f>UPPER(IFERROR(Table_ocorrencias[[#This Row],[bairro8]],""))</f>
        <v>RIO DOCE</v>
      </c>
      <c r="Q164" s="64" t="str">
        <f>IFERROR(IF(Table_ocorrencias[[#This Row],[rua9]] ="","",Table_ocorrencias[[#This Row],[rua9]]),"")</f>
        <v>RUA PROFESSOR ENIO CARLOS DE ALBUQUERQUE, QUADRA 62</v>
      </c>
      <c r="R164" s="64" t="str">
        <f>IFERROR(IF(Table_ocorrencias[[#This Row],[latitude6]] ="","",Table_ocorrencias[[#This Row],[latitude6]]),"")</f>
        <v>7°57'52.537''S</v>
      </c>
      <c r="S164" s="64" t="str">
        <f>IFERROR(IF(Table_ocorrencias[[#This Row],[longitude7]] ="","",Table_ocorrencias[[#This Row],[longitude7]]),"")</f>
        <v>34°50'46.593''</v>
      </c>
      <c r="T16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112418)</v>
      </c>
      <c r="U16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64" s="80" t="str">
        <f>UPPER(IFERROR(Table_ocorrencias[[#This Row],[descricao]],""))</f>
        <v>FEMINICÍDIO (ARMA BRANCA); PM 96031080</v>
      </c>
      <c r="W164" s="66">
        <f>IFERROR(IF(Table_ocorrencias[[#This Row],[data_ciencia]]="","",Table_ocorrencias[[#This Row],[data_ciencia]]),"")</f>
        <v>0.80902777777777779</v>
      </c>
      <c r="X164" s="66">
        <f>IFERROR(IF(Table_ocorrencias[[#This Row],[data_saida]]="","",Table_ocorrencias[[#This Row],[data_saida]]),"")</f>
        <v>0.82847222222222228</v>
      </c>
      <c r="Y164" s="66">
        <f>IFERROR(IF(Table_ocorrencias[[#This Row],[data_chegada]]="","",Table_ocorrencias[[#This Row],[data_chegada]]),"")</f>
        <v>0.86111111111111116</v>
      </c>
      <c r="Z164" s="66">
        <f>IFERROR(IF(Table_ocorrencias[[#This Row],[data_conclusao]]="","",Table_ocorrencias[[#This Row],[data_conclusao]]),"")</f>
        <v>0.90972222222222221</v>
      </c>
      <c r="AA164" s="67">
        <v>1612</v>
      </c>
      <c r="AB164" s="67">
        <v>766</v>
      </c>
      <c r="AC164" s="67">
        <v>9</v>
      </c>
      <c r="AD164" s="67">
        <v>3869091</v>
      </c>
      <c r="AE164" s="67">
        <v>3870430</v>
      </c>
      <c r="AF164" s="67">
        <v>3864723</v>
      </c>
      <c r="AG164" s="67">
        <v>25449</v>
      </c>
      <c r="AH164" s="65">
        <v>44072</v>
      </c>
      <c r="AI164" s="67" t="s">
        <v>3314</v>
      </c>
      <c r="AJ164" s="67" t="s">
        <v>167</v>
      </c>
      <c r="AK164" s="67" t="s">
        <v>414</v>
      </c>
      <c r="AL164" s="67" t="s">
        <v>278</v>
      </c>
      <c r="AM164" s="68">
        <v>0.80902777777777779</v>
      </c>
      <c r="AN164" s="69">
        <v>0.82847222222222228</v>
      </c>
      <c r="AO164" s="69">
        <v>0.86111111111111116</v>
      </c>
      <c r="AP164" s="69">
        <v>0.90972222222222221</v>
      </c>
      <c r="AQ164" s="67" t="s">
        <v>3340</v>
      </c>
      <c r="AR164" s="67" t="s">
        <v>3341</v>
      </c>
      <c r="AS164" s="67">
        <v>12</v>
      </c>
      <c r="AT164" s="67" t="s">
        <v>3315</v>
      </c>
      <c r="AU164" s="67" t="s">
        <v>3342</v>
      </c>
      <c r="AV164" s="67" t="s">
        <v>3316</v>
      </c>
      <c r="AW164" s="70" t="s">
        <v>744</v>
      </c>
      <c r="AX164" s="67" t="s">
        <v>3317</v>
      </c>
      <c r="AY164" s="67" t="s">
        <v>3318</v>
      </c>
      <c r="AZ164" s="67" t="b">
        <v>1</v>
      </c>
      <c r="BA164" s="67" t="s">
        <v>273</v>
      </c>
      <c r="BB164" s="67" t="b">
        <v>0</v>
      </c>
      <c r="BC164" s="67"/>
      <c r="BD164" s="67"/>
    </row>
    <row r="165" spans="1:56" ht="17.25" customHeight="1" x14ac:dyDescent="0.25">
      <c r="A165" s="55">
        <f t="shared" si="3"/>
        <v>0</v>
      </c>
      <c r="B165" s="64" t="str">
        <f>IFERROR(TEXT(Table_ocorrencias[[#This Row],[caso_n]],"0000")&amp;Table_ocorrencias[[#This Row],[ponto]]&amp;"/"&amp;YEAR(Table_ocorrencias[[#This Row],[DATA PLANTÃO]]),"")</f>
        <v>0775.9/2020</v>
      </c>
      <c r="C165" s="64" t="str">
        <f>IFERROR(IF(Table_ocorrencias[[#This Row],[GDL]] = "","", Table_ocorrencias[[#This Row],[GDL]]&amp;"/"&amp;YEAR(Table_ocorrencias[[#This Row],[data_plantao]])),"")</f>
        <v>25887/2020</v>
      </c>
      <c r="D165" s="64" t="str">
        <f>IF(Table_ocorrencias[[#This Row],[fotos_gdl]] = TRUE,"ENVIADAS","PENDENTE")</f>
        <v>ENVIADAS</v>
      </c>
      <c r="E165" s="65">
        <f>IFERROR(Table_ocorrencias[[#This Row],[data_plantao]],"")</f>
        <v>44075</v>
      </c>
      <c r="F165" s="64" t="str">
        <f>IFERROR(Table_ocorrencias[[#This Row],[CIODS3]],"")</f>
        <v>D686298</v>
      </c>
      <c r="G165" s="64" t="str">
        <f>IFERROR(Table_ocorrencias[[#This Row],[natureza4]],"")</f>
        <v>Homicídio</v>
      </c>
      <c r="H165" s="64" t="str">
        <f>IFERROR(Table_ocorrencias[[#This Row],[tipo_local]],"")</f>
        <v>Interno</v>
      </c>
      <c r="I165" s="64" t="str">
        <f>IFERROR(IF(Table_ocorrencias[[#This Row],[instrumento10]] = 0,"",Table_ocorrencias[[#This Row],[instrumento10]]),"")</f>
        <v>PÉRFURO-CONTUNDENTE</v>
      </c>
      <c r="J165" s="80" t="str">
        <f>IFERROR(VLOOKUP(Table_ocorrencias[[#This Row],[matricula_perito]],Table_peritos[],2,FALSE),"")</f>
        <v>LUCAS ARAÚJO DE ALMEIDA</v>
      </c>
      <c r="K165" s="64" t="str">
        <f>IFERROR(VLOOKUP(Table_ocorrencias[[#This Row],[matricula_auxiliar]],Table_auxiliares[],2,FALSE),"")</f>
        <v>SANDRA CABRAL</v>
      </c>
      <c r="L165" s="64" t="str">
        <f>IFERROR(VLOOKUP(Table_ocorrencias[[#This Row],[matricula_delegado]],Table_delegados[],2,FALSE),"")</f>
        <v>PAULO GUSTAVO COELHO DIAS</v>
      </c>
      <c r="M165" s="64" t="str">
        <f>IFERROR(Table_ocorrencias[[#This Row],[viatura5]],"")</f>
        <v>UP004</v>
      </c>
      <c r="N165" s="64" t="str">
        <f>IFERROR(IF(Table_ocorrencias[[#This Row],[DPH2]] ="","",Table_ocorrencias[[#This Row],[DPH2]]&amp;"º DPH"),"")</f>
        <v>4º DPH</v>
      </c>
      <c r="O165" s="64" t="str">
        <f>UPPER(IFERROR(VLOOKUP(Table_ocorrencias[[#This Row],[municipio]],Table_municipios[],2,FALSE),""))</f>
        <v>RECIFE</v>
      </c>
      <c r="P165" s="80" t="str">
        <f>UPPER(IFERROR(Table_ocorrencias[[#This Row],[bairro8]],""))</f>
        <v>ENGENHO DO MEIO</v>
      </c>
      <c r="Q165" s="64" t="str">
        <f>IFERROR(IF(Table_ocorrencias[[#This Row],[rua9]] ="","",Table_ocorrencias[[#This Row],[rua9]]),"")</f>
        <v>RUA DOM JOÃO MOURA</v>
      </c>
      <c r="R165" s="64" t="str">
        <f>IFERROR(IF(Table_ocorrencias[[#This Row],[latitude6]] ="","",Table_ocorrencias[[#This Row],[latitude6]]),"")</f>
        <v>-8,0601727</v>
      </c>
      <c r="S165" s="64" t="str">
        <f>IFERROR(IF(Table_ocorrencias[[#This Row],[longitude7]] ="","",Table_ocorrencias[[#This Row],[longitude7]]),"")</f>
        <v>-34,9420941</v>
      </c>
      <c r="T16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DIOGO RODRIGUES DA SILVA (NIC 112439)</v>
      </c>
      <c r="U16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65" s="80" t="str">
        <f>UPPER(IFERROR(Table_ocorrencias[[#This Row],[descricao]],""))</f>
        <v>PRÓXIMO AO CLUBE DA COMPESA; SGT. TRAJANO 9.9712-5848</v>
      </c>
      <c r="W165" s="66">
        <f>IFERROR(IF(Table_ocorrencias[[#This Row],[data_ciencia]]="","",Table_ocorrencias[[#This Row],[data_ciencia]]),"")</f>
        <v>0.57361111111111107</v>
      </c>
      <c r="X165" s="66">
        <f>IFERROR(IF(Table_ocorrencias[[#This Row],[data_saida]]="","",Table_ocorrencias[[#This Row],[data_saida]]),"")</f>
        <v>0.59027777777777779</v>
      </c>
      <c r="Y165" s="66">
        <f>IFERROR(IF(Table_ocorrencias[[#This Row],[data_chegada]]="","",Table_ocorrencias[[#This Row],[data_chegada]]),"")</f>
        <v>0.63888888888888884</v>
      </c>
      <c r="Z165" s="66">
        <f>IFERROR(IF(Table_ocorrencias[[#This Row],[data_conclusao]]="","",Table_ocorrencias[[#This Row],[data_conclusao]]),"")</f>
        <v>0.64583333333333337</v>
      </c>
      <c r="AA165" s="67">
        <v>1623</v>
      </c>
      <c r="AB165" s="67">
        <v>775</v>
      </c>
      <c r="AC165" s="67">
        <v>4</v>
      </c>
      <c r="AD165" s="67">
        <v>3870006</v>
      </c>
      <c r="AE165" s="67">
        <v>3872726</v>
      </c>
      <c r="AF165" s="67">
        <v>2725371</v>
      </c>
      <c r="AG165" s="67">
        <v>25887</v>
      </c>
      <c r="AH165" s="65">
        <v>44075</v>
      </c>
      <c r="AI165" s="67" t="s">
        <v>3452</v>
      </c>
      <c r="AJ165" s="67" t="s">
        <v>167</v>
      </c>
      <c r="AK165" s="67" t="s">
        <v>414</v>
      </c>
      <c r="AL165" s="67" t="s">
        <v>255</v>
      </c>
      <c r="AM165" s="68">
        <v>0.57361111111111107</v>
      </c>
      <c r="AN165" s="69">
        <v>0.59027777777777779</v>
      </c>
      <c r="AO165" s="69">
        <v>0.63888888888888884</v>
      </c>
      <c r="AP165" s="69">
        <v>0.64583333333333337</v>
      </c>
      <c r="AQ165" s="67" t="s">
        <v>3453</v>
      </c>
      <c r="AR165" s="67" t="s">
        <v>3454</v>
      </c>
      <c r="AS165" s="67">
        <v>14</v>
      </c>
      <c r="AT165" s="67" t="s">
        <v>3455</v>
      </c>
      <c r="AU165" s="67" t="s">
        <v>3456</v>
      </c>
      <c r="AV165" s="67" t="s">
        <v>3457</v>
      </c>
      <c r="AW165" s="70" t="s">
        <v>276</v>
      </c>
      <c r="AX165" s="67" t="s">
        <v>3458</v>
      </c>
      <c r="AY165" s="67" t="s">
        <v>3459</v>
      </c>
      <c r="AZ165" s="67" t="b">
        <v>1</v>
      </c>
      <c r="BA165" s="67" t="s">
        <v>273</v>
      </c>
      <c r="BB165" s="67" t="b">
        <v>0</v>
      </c>
      <c r="BC165" s="67"/>
      <c r="BD165" s="67"/>
    </row>
    <row r="166" spans="1:56" ht="17.25" customHeight="1" x14ac:dyDescent="0.25">
      <c r="A166" s="54">
        <f t="shared" si="3"/>
        <v>0</v>
      </c>
      <c r="B166" s="57" t="str">
        <f>IFERROR(TEXT(Table_ocorrencias[[#This Row],[caso_n]],"0000")&amp;Table_ocorrencias[[#This Row],[ponto]]&amp;"/"&amp;YEAR(Table_ocorrencias[[#This Row],[DATA PLANTÃO]]),"")</f>
        <v>0780.9/2020</v>
      </c>
      <c r="C166" s="57" t="str">
        <f>IFERROR(IF(Table_ocorrencias[[#This Row],[GDL]] = "","", Table_ocorrencias[[#This Row],[GDL]]&amp;"/"&amp;YEAR(Table_ocorrencias[[#This Row],[data_plantao]])),"")</f>
        <v>26110/2020</v>
      </c>
      <c r="D166" s="57" t="str">
        <f>IF(Table_ocorrencias[[#This Row],[fotos_gdl]] = TRUE,"ENVIADAS","PENDENTE")</f>
        <v>ENVIADAS</v>
      </c>
      <c r="E166" s="58">
        <f>IFERROR(Table_ocorrencias[[#This Row],[data_plantao]],"")</f>
        <v>44076</v>
      </c>
      <c r="F166" s="57" t="str">
        <f>IFERROR(Table_ocorrencias[[#This Row],[CIODS3]],"")</f>
        <v>D686442</v>
      </c>
      <c r="G166" s="57" t="str">
        <f>IFERROR(Table_ocorrencias[[#This Row],[natureza4]],"")</f>
        <v>Homicídio</v>
      </c>
      <c r="H166" s="57" t="str">
        <f>IFERROR(Table_ocorrencias[[#This Row],[tipo_local]],"")</f>
        <v>Interno</v>
      </c>
      <c r="I166" s="57" t="str">
        <f>IFERROR(IF(Table_ocorrencias[[#This Row],[instrumento10]] = 0,"",Table_ocorrencias[[#This Row],[instrumento10]]),"")</f>
        <v>PÉRFURO-CONTUNDENTE</v>
      </c>
      <c r="J166" s="79" t="str">
        <f>IFERROR(VLOOKUP(Table_ocorrencias[[#This Row],[matricula_perito]],Table_peritos[],2,FALSE),"")</f>
        <v>TADEU MORAIS CRUZ</v>
      </c>
      <c r="K166" s="57" t="str">
        <f>IFERROR(VLOOKUP(Table_ocorrencias[[#This Row],[matricula_auxiliar]],Table_auxiliares[],2,FALSE),"")</f>
        <v>WILLIAME CORDEIRO DA SILVA JÚNIOR</v>
      </c>
      <c r="L166" s="57" t="str">
        <f>IFERROR(VLOOKUP(Table_ocorrencias[[#This Row],[matricula_delegado]],Table_delegados[],2,FALSE),"")</f>
        <v>ADYR MARTENS DE ALMEIDA</v>
      </c>
      <c r="M166" s="57" t="str">
        <f>IFERROR(Table_ocorrencias[[#This Row],[viatura5]],"")</f>
        <v>UP004</v>
      </c>
      <c r="N166" s="57" t="str">
        <f>IFERROR(IF(Table_ocorrencias[[#This Row],[DPH2]] ="","",Table_ocorrencias[[#This Row],[DPH2]]&amp;"º DPH"),"")</f>
        <v>3º DPH</v>
      </c>
      <c r="O166" s="57" t="str">
        <f>UPPER(IFERROR(VLOOKUP(Table_ocorrencias[[#This Row],[municipio]],Table_municipios[],2,FALSE),""))</f>
        <v>RECIFE</v>
      </c>
      <c r="P166" s="79" t="str">
        <f>UPPER(IFERROR(Table_ocorrencias[[#This Row],[bairro8]],""))</f>
        <v>IMBIRIBEIRA</v>
      </c>
      <c r="Q166" s="57" t="str">
        <f>IFERROR(IF(Table_ocorrencias[[#This Row],[rua9]] ="","",Table_ocorrencias[[#This Row],[rua9]]),"")</f>
        <v>RUA ANTÔNIO PAZ BARRETO</v>
      </c>
      <c r="R166" s="57" t="str">
        <f>IFERROR(IF(Table_ocorrencias[[#This Row],[latitude6]] ="","",Table_ocorrencias[[#This Row],[latitude6]]),"")</f>
        <v>8°6'55''</v>
      </c>
      <c r="S166" s="57" t="str">
        <f>IFERROR(IF(Table_ocorrencias[[#This Row],[longitude7]] ="","",Table_ocorrencias[[#This Row],[longitude7]]),"")</f>
        <v>34°54'33''</v>
      </c>
      <c r="T16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GIVANILDO BERNARDO DA HORA (NIC 112401)</v>
      </c>
      <c r="U16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6" s="79" t="str">
        <f>UPPER(IFERROR(Table_ocorrencias[[#This Row],[descricao]],""))</f>
        <v>HOMICÍDIO CONSUMADO</v>
      </c>
      <c r="W166" s="59">
        <f>IFERROR(IF(Table_ocorrencias[[#This Row],[data_ciencia]]="","",Table_ocorrencias[[#This Row],[data_ciencia]]),"")</f>
        <v>0.96805555555555556</v>
      </c>
      <c r="X166" s="59">
        <f>IFERROR(IF(Table_ocorrencias[[#This Row],[data_saida]]="","",Table_ocorrencias[[#This Row],[data_saida]]),"")</f>
        <v>0.98263888888888884</v>
      </c>
      <c r="Y166" s="59">
        <f>IFERROR(IF(Table_ocorrencias[[#This Row],[data_chegada]]="","",Table_ocorrencias[[#This Row],[data_chegada]]),"")</f>
        <v>0.99513888888888891</v>
      </c>
      <c r="Z166" s="59">
        <f>IFERROR(IF(Table_ocorrencias[[#This Row],[data_conclusao]]="","",Table_ocorrencias[[#This Row],[data_conclusao]]),"")</f>
        <v>3.3333333333333333E-2</v>
      </c>
      <c r="AA166" s="60">
        <v>1629</v>
      </c>
      <c r="AB166" s="60">
        <v>780</v>
      </c>
      <c r="AC166" s="60">
        <v>3</v>
      </c>
      <c r="AD166" s="60">
        <v>2962136</v>
      </c>
      <c r="AE166" s="60">
        <v>3870332</v>
      </c>
      <c r="AF166" s="60">
        <v>2960397</v>
      </c>
      <c r="AG166" s="60">
        <v>26110</v>
      </c>
      <c r="AH166" s="58">
        <v>44076</v>
      </c>
      <c r="AI166" s="60" t="s">
        <v>3514</v>
      </c>
      <c r="AJ166" s="60" t="s">
        <v>167</v>
      </c>
      <c r="AK166" s="60" t="s">
        <v>414</v>
      </c>
      <c r="AL166" s="60" t="s">
        <v>255</v>
      </c>
      <c r="AM166" s="61">
        <v>0.96805555555555556</v>
      </c>
      <c r="AN166" s="62">
        <v>0.98263888888888884</v>
      </c>
      <c r="AO166" s="62">
        <v>0.99513888888888891</v>
      </c>
      <c r="AP166" s="62">
        <v>3.3333333333333333E-2</v>
      </c>
      <c r="AQ166" s="60" t="s">
        <v>3523</v>
      </c>
      <c r="AR166" s="60" t="s">
        <v>3524</v>
      </c>
      <c r="AS166" s="60">
        <v>14</v>
      </c>
      <c r="AT166" s="60" t="s">
        <v>345</v>
      </c>
      <c r="AU166" s="60" t="s">
        <v>3515</v>
      </c>
      <c r="AV166" s="60" t="s">
        <v>3516</v>
      </c>
      <c r="AW166" s="63" t="s">
        <v>276</v>
      </c>
      <c r="AX166" s="60" t="s">
        <v>3517</v>
      </c>
      <c r="AY166" s="60" t="s">
        <v>3525</v>
      </c>
      <c r="AZ166" s="60" t="b">
        <v>1</v>
      </c>
      <c r="BA166" s="60" t="s">
        <v>273</v>
      </c>
      <c r="BB166" s="60" t="b">
        <v>0</v>
      </c>
      <c r="BC166" s="60"/>
      <c r="BD166" s="60"/>
    </row>
    <row r="167" spans="1:56" ht="17.25" customHeight="1" x14ac:dyDescent="0.25">
      <c r="A167" s="53">
        <f t="shared" si="3"/>
        <v>0</v>
      </c>
      <c r="B167" s="57" t="str">
        <f>IFERROR(TEXT(Table_ocorrencias[[#This Row],[caso_n]],"0000")&amp;Table_ocorrencias[[#This Row],[ponto]]&amp;"/"&amp;YEAR(Table_ocorrencias[[#This Row],[DATA PLANTÃO]]),"")</f>
        <v>0795.9/2020</v>
      </c>
      <c r="C167" s="57" t="str">
        <f>IFERROR(IF(Table_ocorrencias[[#This Row],[GDL]] = "","", Table_ocorrencias[[#This Row],[GDL]]&amp;"/"&amp;YEAR(Table_ocorrencias[[#This Row],[data_plantao]])),"")</f>
        <v>26829/2020</v>
      </c>
      <c r="D167" s="57" t="str">
        <f>IF(Table_ocorrencias[[#This Row],[fotos_gdl]] = TRUE,"ENVIADAS","PENDENTE")</f>
        <v>ENVIADAS</v>
      </c>
      <c r="E167" s="58">
        <f>IFERROR(Table_ocorrencias[[#This Row],[data_plantao]],"")</f>
        <v>44082</v>
      </c>
      <c r="F167" s="57" t="str">
        <f>IFERROR(Table_ocorrencias[[#This Row],[CIODS3]],"")</f>
        <v>D687126</v>
      </c>
      <c r="G167" s="57" t="str">
        <f>IFERROR(Table_ocorrencias[[#This Row],[natureza4]],"")</f>
        <v>Homicídio</v>
      </c>
      <c r="H167" s="57" t="str">
        <f>IFERROR(Table_ocorrencias[[#This Row],[tipo_local]],"")</f>
        <v>Interno</v>
      </c>
      <c r="I167" s="57" t="str">
        <f>IFERROR(IF(Table_ocorrencias[[#This Row],[instrumento10]] = 0,"",Table_ocorrencias[[#This Row],[instrumento10]]),"")</f>
        <v>PÉRFURO-CONTUNDENTE</v>
      </c>
      <c r="J167" s="79" t="str">
        <f>IFERROR(VLOOKUP(Table_ocorrencias[[#This Row],[matricula_perito]],Table_peritos[],2,FALSE),"")</f>
        <v>BETSON FERNANDO DELGADO DOS SANTOS ANDRADE</v>
      </c>
      <c r="K167" s="57" t="str">
        <f>IFERROR(VLOOKUP(Table_ocorrencias[[#This Row],[matricula_auxiliar]],Table_auxiliares[],2,FALSE),"")</f>
        <v>THAYSE BATISTA</v>
      </c>
      <c r="L167" s="57" t="str">
        <f>IFERROR(VLOOKUP(Table_ocorrencias[[#This Row],[matricula_delegado]],Table_delegados[],2,FALSE),"")</f>
        <v>ANTONIO DE CAMPOS FRANCISCO</v>
      </c>
      <c r="M167" s="57" t="str">
        <f>IFERROR(Table_ocorrencias[[#This Row],[viatura5]],"")</f>
        <v>UP004</v>
      </c>
      <c r="N167" s="57" t="str">
        <f>IFERROR(IF(Table_ocorrencias[[#This Row],[DPH2]] ="","",Table_ocorrencias[[#This Row],[DPH2]]&amp;"º DPH"),"")</f>
        <v>7º DPH</v>
      </c>
      <c r="O167" s="57" t="str">
        <f>UPPER(IFERROR(VLOOKUP(Table_ocorrencias[[#This Row],[municipio]],Table_municipios[],2,FALSE),""))</f>
        <v>PAULISTA</v>
      </c>
      <c r="P167" s="79" t="str">
        <f>UPPER(IFERROR(Table_ocorrencias[[#This Row],[bairro8]],""))</f>
        <v>PARATIBE</v>
      </c>
      <c r="Q167" s="57" t="str">
        <f>IFERROR(IF(Table_ocorrencias[[#This Row],[rua9]] ="","",Table_ocorrencias[[#This Row],[rua9]]),"")</f>
        <v>PREFEITO PEDRO ERNESTO, S/N</v>
      </c>
      <c r="R167" s="57" t="str">
        <f>IFERROR(IF(Table_ocorrencias[[#This Row],[latitude6]] ="","",Table_ocorrencias[[#This Row],[latitude6]]),"")</f>
        <v>-7.93516</v>
      </c>
      <c r="S167" s="57" t="str">
        <f>IFERROR(IF(Table_ocorrencias[[#This Row],[longitude7]] ="","",Table_ocorrencias[[#This Row],[longitude7]]),"")</f>
        <v>-34.90109</v>
      </c>
      <c r="T16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112611)</v>
      </c>
      <c r="U16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67" s="79" t="str">
        <f>UPPER(IFERROR(Table_ocorrencias[[#This Row],[descricao]],""))</f>
        <v>SG NOBRE 96896963</v>
      </c>
      <c r="W167" s="59">
        <f>IFERROR(IF(Table_ocorrencias[[#This Row],[data_ciencia]]="","",Table_ocorrencias[[#This Row],[data_ciencia]]),"")</f>
        <v>0.95138888888888884</v>
      </c>
      <c r="X167" s="59">
        <f>IFERROR(IF(Table_ocorrencias[[#This Row],[data_saida]]="","",Table_ocorrencias[[#This Row],[data_saida]]),"")</f>
        <v>0.96180555555555558</v>
      </c>
      <c r="Y167" s="59">
        <f>IFERROR(IF(Table_ocorrencias[[#This Row],[data_chegada]]="","",Table_ocorrencias[[#This Row],[data_chegada]]),"")</f>
        <v>0.97916666666666663</v>
      </c>
      <c r="Z167" s="59">
        <f>IFERROR(IF(Table_ocorrencias[[#This Row],[data_conclusao]]="","",Table_ocorrencias[[#This Row],[data_conclusao]]),"")</f>
        <v>2.0833333333333332E-2</v>
      </c>
      <c r="AA167" s="60">
        <v>1645</v>
      </c>
      <c r="AB167" s="60">
        <v>795</v>
      </c>
      <c r="AC167" s="60">
        <v>7</v>
      </c>
      <c r="AD167" s="60">
        <v>3869903</v>
      </c>
      <c r="AE167" s="60">
        <v>3870430</v>
      </c>
      <c r="AF167" s="60">
        <v>1967371</v>
      </c>
      <c r="AG167" s="60">
        <v>26829</v>
      </c>
      <c r="AH167" s="58">
        <v>44082</v>
      </c>
      <c r="AI167" s="60" t="s">
        <v>3693</v>
      </c>
      <c r="AJ167" s="60" t="s">
        <v>167</v>
      </c>
      <c r="AK167" s="60" t="s">
        <v>414</v>
      </c>
      <c r="AL167" s="60" t="s">
        <v>255</v>
      </c>
      <c r="AM167" s="61">
        <v>0.95138888888888884</v>
      </c>
      <c r="AN167" s="62">
        <v>0.96180555555555558</v>
      </c>
      <c r="AO167" s="62">
        <v>0.97916666666666663</v>
      </c>
      <c r="AP167" s="62">
        <v>2.0833333333333332E-2</v>
      </c>
      <c r="AQ167" s="60" t="s">
        <v>3705</v>
      </c>
      <c r="AR167" s="60" t="s">
        <v>3706</v>
      </c>
      <c r="AS167" s="60">
        <v>13</v>
      </c>
      <c r="AT167" s="60" t="s">
        <v>497</v>
      </c>
      <c r="AU167" s="60" t="s">
        <v>3707</v>
      </c>
      <c r="AV167" s="60" t="s">
        <v>3694</v>
      </c>
      <c r="AW167" s="63" t="s">
        <v>276</v>
      </c>
      <c r="AX167" s="60" t="s">
        <v>3695</v>
      </c>
      <c r="AY167" s="60" t="s">
        <v>3696</v>
      </c>
      <c r="AZ167" s="60" t="b">
        <v>1</v>
      </c>
      <c r="BA167" s="60" t="s">
        <v>273</v>
      </c>
      <c r="BB167" s="60" t="b">
        <v>0</v>
      </c>
      <c r="BC167" s="60"/>
      <c r="BD167" s="60"/>
    </row>
    <row r="168" spans="1:56" ht="17.25" customHeight="1" x14ac:dyDescent="0.25">
      <c r="A168" s="53">
        <f t="shared" si="3"/>
        <v>0</v>
      </c>
      <c r="B168" s="57" t="str">
        <f>IFERROR(TEXT(Table_ocorrencias[[#This Row],[caso_n]],"0000")&amp;Table_ocorrencias[[#This Row],[ponto]]&amp;"/"&amp;YEAR(Table_ocorrencias[[#This Row],[DATA PLANTÃO]]),"")</f>
        <v>0798.9/2020</v>
      </c>
      <c r="C168" s="57" t="str">
        <f>IFERROR(IF(Table_ocorrencias[[#This Row],[GDL]] = "","", Table_ocorrencias[[#This Row],[GDL]]&amp;"/"&amp;YEAR(Table_ocorrencias[[#This Row],[data_plantao]])),"")</f>
        <v>27240/2020</v>
      </c>
      <c r="D168" s="57" t="str">
        <f>IF(Table_ocorrencias[[#This Row],[fotos_gdl]] = TRUE,"ENVIADAS","PENDENTE")</f>
        <v>ENVIADAS</v>
      </c>
      <c r="E168" s="58">
        <f>IFERROR(Table_ocorrencias[[#This Row],[data_plantao]],"")</f>
        <v>44084</v>
      </c>
      <c r="F168" s="57" t="str">
        <f>IFERROR(Table_ocorrencias[[#This Row],[CIODS3]],"")</f>
        <v>D687263</v>
      </c>
      <c r="G168" s="57" t="str">
        <f>IFERROR(Table_ocorrencias[[#This Row],[natureza4]],"")</f>
        <v>Homicídio</v>
      </c>
      <c r="H168" s="57" t="str">
        <f>IFERROR(Table_ocorrencias[[#This Row],[tipo_local]],"")</f>
        <v>Interno</v>
      </c>
      <c r="I168" s="57" t="str">
        <f>IFERROR(IF(Table_ocorrencias[[#This Row],[instrumento10]] = 0,"",Table_ocorrencias[[#This Row],[instrumento10]]),"")</f>
        <v>PÉRFURO-CONTUNDENTE</v>
      </c>
      <c r="J168" s="79" t="str">
        <f>IFERROR(VLOOKUP(Table_ocorrencias[[#This Row],[matricula_perito]],Table_peritos[],2,FALSE),"")</f>
        <v>TADEU MORAIS CRUZ</v>
      </c>
      <c r="K168" s="57" t="str">
        <f>IFERROR(VLOOKUP(Table_ocorrencias[[#This Row],[matricula_auxiliar]],Table_auxiliares[],2,FALSE),"")</f>
        <v>ANDREZA CRISTINA MAIA DOS SANTOS</v>
      </c>
      <c r="L168" s="57" t="str">
        <f>IFERROR(VLOOKUP(Table_ocorrencias[[#This Row],[matricula_delegado]],Table_delegados[],2,FALSE),"")</f>
        <v>FABIO LACERDA MACHADO</v>
      </c>
      <c r="M168" s="57" t="str">
        <f>IFERROR(Table_ocorrencias[[#This Row],[viatura5]],"")</f>
        <v>UP002</v>
      </c>
      <c r="N168" s="57" t="str">
        <f>IFERROR(IF(Table_ocorrencias[[#This Row],[DPH2]] ="","",Table_ocorrencias[[#This Row],[DPH2]]&amp;"º DPH"),"")</f>
        <v>11º DPH</v>
      </c>
      <c r="O168" s="57" t="str">
        <f>UPPER(IFERROR(VLOOKUP(Table_ocorrencias[[#This Row],[municipio]],Table_municipios[],2,FALSE),""))</f>
        <v>JABOATÃO DOS GUARARAPES</v>
      </c>
      <c r="P168" s="79" t="str">
        <f>UPPER(IFERROR(Table_ocorrencias[[#This Row],[bairro8]],""))</f>
        <v>MURIBECA</v>
      </c>
      <c r="Q168" s="57" t="str">
        <f>IFERROR(IF(Table_ocorrencias[[#This Row],[rua9]] ="","",Table_ocorrencias[[#This Row],[rua9]]),"")</f>
        <v>VERA CRUZ ,74</v>
      </c>
      <c r="R168" s="57" t="str">
        <f>IFERROR(IF(Table_ocorrencias[[#This Row],[latitude6]] ="","",Table_ocorrencias[[#This Row],[latitude6]]),"")</f>
        <v>-8,09252</v>
      </c>
      <c r="S168" s="57" t="str">
        <f>IFERROR(IF(Table_ocorrencias[[#This Row],[longitude7]] ="","",Table_ocorrencias[[#This Row],[longitude7]]),"")</f>
        <v>-34,57328</v>
      </c>
      <c r="T16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EDILENE MARIA DA SILVA (NIC 112613)</v>
      </c>
      <c r="U16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68" s="79" t="str">
        <f>UPPER(IFERROR(Table_ocorrencias[[#This Row],[descricao]],""))</f>
        <v>FEM - PAF                                               PM 998700134/ 997955042</v>
      </c>
      <c r="W168" s="59">
        <f>IFERROR(IF(Table_ocorrencias[[#This Row],[data_ciencia]]="","",Table_ocorrencias[[#This Row],[data_ciencia]]),"")</f>
        <v>0.5493055555555556</v>
      </c>
      <c r="X168" s="59">
        <f>IFERROR(IF(Table_ocorrencias[[#This Row],[data_saida]]="","",Table_ocorrencias[[#This Row],[data_saida]]),"")</f>
        <v>0.56944444444444442</v>
      </c>
      <c r="Y168" s="59">
        <f>IFERROR(IF(Table_ocorrencias[[#This Row],[data_chegada]]="","",Table_ocorrencias[[#This Row],[data_chegada]]),"")</f>
        <v>0.59722222222222221</v>
      </c>
      <c r="Z168" s="59">
        <f>IFERROR(IF(Table_ocorrencias[[#This Row],[data_conclusao]]="","",Table_ocorrencias[[#This Row],[data_conclusao]]),"")</f>
        <v>0.64236111111111116</v>
      </c>
      <c r="AA168" s="60">
        <v>1648</v>
      </c>
      <c r="AB168" s="60">
        <v>798</v>
      </c>
      <c r="AC168" s="60">
        <v>11</v>
      </c>
      <c r="AD168" s="60">
        <v>2962136</v>
      </c>
      <c r="AE168" s="60">
        <v>3876098</v>
      </c>
      <c r="AF168" s="60">
        <v>3864235</v>
      </c>
      <c r="AG168" s="60">
        <v>27240</v>
      </c>
      <c r="AH168" s="58">
        <v>44084</v>
      </c>
      <c r="AI168" s="60" t="s">
        <v>3731</v>
      </c>
      <c r="AJ168" s="60" t="s">
        <v>167</v>
      </c>
      <c r="AK168" s="60" t="s">
        <v>414</v>
      </c>
      <c r="AL168" s="60" t="s">
        <v>278</v>
      </c>
      <c r="AM168" s="61">
        <v>0.5493055555555556</v>
      </c>
      <c r="AN168" s="62">
        <v>0.56944444444444442</v>
      </c>
      <c r="AO168" s="62">
        <v>0.59722222222222221</v>
      </c>
      <c r="AP168" s="62">
        <v>0.64236111111111116</v>
      </c>
      <c r="AQ168" s="60" t="s">
        <v>3737</v>
      </c>
      <c r="AR168" s="60" t="s">
        <v>3738</v>
      </c>
      <c r="AS168" s="60">
        <v>10</v>
      </c>
      <c r="AT168" s="60" t="s">
        <v>1627</v>
      </c>
      <c r="AU168" s="60" t="s">
        <v>3732</v>
      </c>
      <c r="AV168" s="60" t="s">
        <v>3733</v>
      </c>
      <c r="AW168" s="63" t="s">
        <v>276</v>
      </c>
      <c r="AX168" s="60" t="s">
        <v>3734</v>
      </c>
      <c r="AY168" s="60" t="s">
        <v>3739</v>
      </c>
      <c r="AZ168" s="60" t="b">
        <v>1</v>
      </c>
      <c r="BA168" s="60" t="s">
        <v>273</v>
      </c>
      <c r="BB168" s="60" t="b">
        <v>0</v>
      </c>
      <c r="BC168" s="60"/>
      <c r="BD168" s="60"/>
    </row>
    <row r="169" spans="1:56" ht="17.25" customHeight="1" x14ac:dyDescent="0.25">
      <c r="A169" s="55">
        <f t="shared" si="3"/>
        <v>0</v>
      </c>
      <c r="B169" s="64" t="str">
        <f>IFERROR(TEXT(Table_ocorrencias[[#This Row],[caso_n]],"0000")&amp;Table_ocorrencias[[#This Row],[ponto]]&amp;"/"&amp;YEAR(Table_ocorrencias[[#This Row],[DATA PLANTÃO]]),"")</f>
        <v>0802.9/2020</v>
      </c>
      <c r="C169" s="64" t="str">
        <f>IFERROR(IF(Table_ocorrencias[[#This Row],[GDL]] = "","", Table_ocorrencias[[#This Row],[GDL]]&amp;"/"&amp;YEAR(Table_ocorrencias[[#This Row],[data_plantao]])),"")</f>
        <v>27395/2020</v>
      </c>
      <c r="D169" s="64" t="str">
        <f>IF(Table_ocorrencias[[#This Row],[fotos_gdl]] = TRUE,"ENVIADAS","PENDENTE")</f>
        <v>PENDENTE</v>
      </c>
      <c r="E169" s="65">
        <f>IFERROR(Table_ocorrencias[[#This Row],[data_plantao]],"")</f>
        <v>44085</v>
      </c>
      <c r="F169" s="64" t="str">
        <f>IFERROR(Table_ocorrencias[[#This Row],[CIODS3]],"")</f>
        <v>D687325</v>
      </c>
      <c r="G169" s="64" t="str">
        <f>IFERROR(Table_ocorrencias[[#This Row],[natureza4]],"")</f>
        <v>Homicídio</v>
      </c>
      <c r="H169" s="64" t="str">
        <f>IFERROR(Table_ocorrencias[[#This Row],[tipo_local]],"")</f>
        <v>Interno</v>
      </c>
      <c r="I169" s="64" t="str">
        <f>IFERROR(IF(Table_ocorrencias[[#This Row],[instrumento10]] = 0,"",Table_ocorrencias[[#This Row],[instrumento10]]),"")</f>
        <v>PÉRFURO-CONTUNDENTE</v>
      </c>
      <c r="J169" s="80" t="str">
        <f>IFERROR(VLOOKUP(Table_ocorrencias[[#This Row],[matricula_perito]],Table_peritos[],2,FALSE),"")</f>
        <v>RODION MALINOVSKY DE OLIVEIRA GOMES</v>
      </c>
      <c r="K169" s="64" t="str">
        <f>IFERROR(VLOOKUP(Table_ocorrencias[[#This Row],[matricula_auxiliar]],Table_auxiliares[],2,FALSE),"")</f>
        <v>TALITA ATANAZIO ROSA</v>
      </c>
      <c r="L169" s="64" t="str">
        <f>IFERROR(VLOOKUP(Table_ocorrencias[[#This Row],[matricula_delegado]],Table_delegados[],2,FALSE),"")</f>
        <v>BARBARA ALICE FORT DOS SANTOS</v>
      </c>
      <c r="M169" s="64" t="str">
        <f>IFERROR(Table_ocorrencias[[#This Row],[viatura5]],"")</f>
        <v>UP006</v>
      </c>
      <c r="N169" s="64" t="str">
        <f>IFERROR(IF(Table_ocorrencias[[#This Row],[DPH2]] ="","",Table_ocorrencias[[#This Row],[DPH2]]&amp;"º DPH"),"")</f>
        <v>13º DPH</v>
      </c>
      <c r="O169" s="64" t="str">
        <f>UPPER(IFERROR(VLOOKUP(Table_ocorrencias[[#This Row],[municipio]],Table_municipios[],2,FALSE),""))</f>
        <v>JABOATÃO DOS GUARARAPES</v>
      </c>
      <c r="P169" s="80" t="str">
        <f>UPPER(IFERROR(Table_ocorrencias[[#This Row],[bairro8]],""))</f>
        <v>CURADO IV</v>
      </c>
      <c r="Q169" s="64" t="str">
        <f>IFERROR(IF(Table_ocorrencias[[#This Row],[rua9]] ="","",Table_ocorrencias[[#This Row],[rua9]]),"")</f>
        <v>QUATORZE, 706</v>
      </c>
      <c r="R169" s="64" t="str">
        <f>IFERROR(IF(Table_ocorrencias[[#This Row],[latitude6]] ="","",Table_ocorrencias[[#This Row],[latitude6]]),"")</f>
        <v>8.0680397</v>
      </c>
      <c r="S169" s="64" t="str">
        <f>IFERROR(IF(Table_ocorrencias[[#This Row],[longitude7]] ="","",Table_ocorrencias[[#This Row],[longitude7]]),"")</f>
        <v>35.0007371</v>
      </c>
      <c r="T16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BRUNO PEREIRA ELOI DA SILVA (NIC 112607)</v>
      </c>
      <c r="U16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69" s="80" t="str">
        <f>UPPER(IFERROR(Table_ocorrencias[[#This Row],[descricao]],""))</f>
        <v>EQUIPE DESLOCOU-SE PARA ESSE CASO APÓS O CASO 803.9/20 (VÁRZEA)</v>
      </c>
      <c r="W169" s="66">
        <f>IFERROR(IF(Table_ocorrencias[[#This Row],[data_ciencia]]="","",Table_ocorrencias[[#This Row],[data_ciencia]]),"")</f>
        <v>9.4444444444444442E-2</v>
      </c>
      <c r="X169" s="66">
        <f>IFERROR(IF(Table_ocorrencias[[#This Row],[data_saida]]="","",Table_ocorrencias[[#This Row],[data_saida]]),"")</f>
        <v>0.14583333333333334</v>
      </c>
      <c r="Y169" s="66">
        <f>IFERROR(IF(Table_ocorrencias[[#This Row],[data_chegada]]="","",Table_ocorrencias[[#This Row],[data_chegada]]),"")</f>
        <v>0.17708333333333334</v>
      </c>
      <c r="Z169" s="66">
        <f>IFERROR(IF(Table_ocorrencias[[#This Row],[data_conclusao]]="","",Table_ocorrencias[[#This Row],[data_conclusao]]),"")</f>
        <v>0.20833333333333334</v>
      </c>
      <c r="AA169" s="67">
        <v>1652</v>
      </c>
      <c r="AB169" s="67">
        <v>802</v>
      </c>
      <c r="AC169" s="67">
        <v>13</v>
      </c>
      <c r="AD169" s="67">
        <v>1917099</v>
      </c>
      <c r="AE169" s="67">
        <v>3875598</v>
      </c>
      <c r="AF169" s="67">
        <v>3864090</v>
      </c>
      <c r="AG169" s="67">
        <v>27395</v>
      </c>
      <c r="AH169" s="65">
        <v>44085</v>
      </c>
      <c r="AI169" s="67" t="s">
        <v>3757</v>
      </c>
      <c r="AJ169" s="67" t="s">
        <v>167</v>
      </c>
      <c r="AK169" s="67" t="s">
        <v>414</v>
      </c>
      <c r="AL169" s="67" t="s">
        <v>1258</v>
      </c>
      <c r="AM169" s="68">
        <v>9.4444444444444442E-2</v>
      </c>
      <c r="AN169" s="69">
        <v>0.14583333333333334</v>
      </c>
      <c r="AO169" s="69">
        <v>0.17708333333333334</v>
      </c>
      <c r="AP169" s="69">
        <v>0.20833333333333334</v>
      </c>
      <c r="AQ169" s="67" t="s">
        <v>3798</v>
      </c>
      <c r="AR169" s="67" t="s">
        <v>3799</v>
      </c>
      <c r="AS169" s="67">
        <v>10</v>
      </c>
      <c r="AT169" s="67" t="s">
        <v>3356</v>
      </c>
      <c r="AU169" s="67" t="s">
        <v>3773</v>
      </c>
      <c r="AV169" s="67" t="s">
        <v>3758</v>
      </c>
      <c r="AW169" s="70" t="s">
        <v>276</v>
      </c>
      <c r="AX169" s="67" t="s">
        <v>3759</v>
      </c>
      <c r="AY169" s="67" t="s">
        <v>3800</v>
      </c>
      <c r="AZ169" s="67" t="b">
        <v>0</v>
      </c>
      <c r="BA169" s="67" t="s">
        <v>273</v>
      </c>
      <c r="BB169" s="67" t="b">
        <v>0</v>
      </c>
      <c r="BC169" s="67"/>
      <c r="BD169" s="67"/>
    </row>
    <row r="170" spans="1:56" ht="17.25" customHeight="1" x14ac:dyDescent="0.25">
      <c r="A170" s="53">
        <f t="shared" si="3"/>
        <v>1</v>
      </c>
      <c r="B170" s="57" t="str">
        <f>IFERROR(TEXT(Table_ocorrencias[[#This Row],[caso_n]],"0000")&amp;Table_ocorrencias[[#This Row],[ponto]]&amp;"/"&amp;YEAR(Table_ocorrencias[[#This Row],[DATA PLANTÃO]]),"")</f>
        <v>0805.9/2020</v>
      </c>
      <c r="C170" s="57" t="str">
        <f>IFERROR(IF(Table_ocorrencias[[#This Row],[GDL]] = "","", Table_ocorrencias[[#This Row],[GDL]]&amp;"/"&amp;YEAR(Table_ocorrencias[[#This Row],[data_plantao]])),"")</f>
        <v>27497/2020</v>
      </c>
      <c r="D170" s="57" t="str">
        <f>IF(Table_ocorrencias[[#This Row],[fotos_gdl]] = TRUE,"ENVIADAS","PENDENTE")</f>
        <v>ENVIADAS</v>
      </c>
      <c r="E170" s="58">
        <f>IFERROR(Table_ocorrencias[[#This Row],[data_plantao]],"")</f>
        <v>44085</v>
      </c>
      <c r="F170" s="57" t="str">
        <f>IFERROR(Table_ocorrencias[[#This Row],[CIODS3]],"")</f>
        <v>D687408</v>
      </c>
      <c r="G170" s="57" t="str">
        <f>IFERROR(Table_ocorrencias[[#This Row],[natureza4]],"")</f>
        <v>Homicídio</v>
      </c>
      <c r="H170" s="57" t="str">
        <f>IFERROR(Table_ocorrencias[[#This Row],[tipo_local]],"")</f>
        <v>Interno</v>
      </c>
      <c r="I170" s="57" t="str">
        <f>IFERROR(IF(Table_ocorrencias[[#This Row],[instrumento10]] = 0,"",Table_ocorrencias[[#This Row],[instrumento10]]),"")</f>
        <v/>
      </c>
      <c r="J170" s="79" t="str">
        <f>IFERROR(VLOOKUP(Table_ocorrencias[[#This Row],[matricula_perito]],Table_peritos[],2,FALSE),"")</f>
        <v>RODION MALINOVSKY DE OLIVEIRA GOMES</v>
      </c>
      <c r="K170" s="57" t="str">
        <f>IFERROR(VLOOKUP(Table_ocorrencias[[#This Row],[matricula_auxiliar]],Table_auxiliares[],2,FALSE),"")</f>
        <v>BRENO HENRIQUE DANTAS DOS SANTOS</v>
      </c>
      <c r="L170" s="57" t="str">
        <f>IFERROR(VLOOKUP(Table_ocorrencias[[#This Row],[matricula_delegado]],Table_delegados[],2,FALSE),"")</f>
        <v>FRANCISCO OCELIO LIMA RIBEIRO</v>
      </c>
      <c r="M170" s="57" t="str">
        <f>IFERROR(Table_ocorrencias[[#This Row],[viatura5]],"")</f>
        <v>UP004</v>
      </c>
      <c r="N170" s="57" t="str">
        <f>IFERROR(IF(Table_ocorrencias[[#This Row],[DPH2]] ="","",Table_ocorrencias[[#This Row],[DPH2]]&amp;"º DPH"),"")</f>
        <v>14º DPH</v>
      </c>
      <c r="O170" s="57" t="str">
        <f>UPPER(IFERROR(VLOOKUP(Table_ocorrencias[[#This Row],[municipio]],Table_municipios[],2,FALSE),""))</f>
        <v>CABO DE SANTO AGOSTINHO</v>
      </c>
      <c r="P170" s="79" t="str">
        <f>UPPER(IFERROR(Table_ocorrencias[[#This Row],[bairro8]],""))</f>
        <v>DISTRITO INDUSTRIAL</v>
      </c>
      <c r="Q170" s="57" t="str">
        <f>IFERROR(IF(Table_ocorrencias[[#This Row],[rua9]] ="","",Table_ocorrencias[[#This Row],[rua9]]),"")</f>
        <v>RODOVIA PE-60</v>
      </c>
      <c r="R170" s="57" t="str">
        <f>IFERROR(IF(Table_ocorrencias[[#This Row],[latitude6]] ="","",Table_ocorrencias[[#This Row],[latitude6]]),"")</f>
        <v>8.364922</v>
      </c>
      <c r="S170" s="57" t="str">
        <f>IFERROR(IF(Table_ocorrencias[[#This Row],[longitude7]] ="","",Table_ocorrencias[[#This Row],[longitude7]]),"")</f>
        <v>35.035446</v>
      </c>
      <c r="T17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LUANDERSON ROBERTO DA SILVA SANTOS (NIC 112623)</v>
      </c>
      <c r="U17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0" s="79" t="str">
        <f>UPPER(IFERROR(Table_ocorrencias[[#This Row],[descricao]],""))</f>
        <v>VITIMA FOI ROUBAR, HAVENDO TROCA DE TIROS COM O VIGILANTE DENTRO DA EMPRESA UNILEVER/ SGT VALDIR 979164132</v>
      </c>
      <c r="W170" s="59">
        <f>IFERROR(IF(Table_ocorrencias[[#This Row],[data_ciencia]]="","",Table_ocorrencias[[#This Row],[data_ciencia]]),"")</f>
        <v>0.92361111111111116</v>
      </c>
      <c r="X170" s="59">
        <f>IFERROR(IF(Table_ocorrencias[[#This Row],[data_saida]]="","",Table_ocorrencias[[#This Row],[data_saida]]),"")</f>
        <v>0.9375</v>
      </c>
      <c r="Y170" s="59">
        <f>IFERROR(IF(Table_ocorrencias[[#This Row],[data_chegada]]="","",Table_ocorrencias[[#This Row],[data_chegada]]),"")</f>
        <v>0.97222222222222221</v>
      </c>
      <c r="Z170" s="59">
        <f>IFERROR(IF(Table_ocorrencias[[#This Row],[data_conclusao]]="","",Table_ocorrencias[[#This Row],[data_conclusao]]),"")</f>
        <v>0</v>
      </c>
      <c r="AA170" s="60">
        <v>1656</v>
      </c>
      <c r="AB170" s="60">
        <v>805</v>
      </c>
      <c r="AC170" s="60">
        <v>14</v>
      </c>
      <c r="AD170" s="60">
        <v>1917099</v>
      </c>
      <c r="AE170" s="60">
        <v>3867820</v>
      </c>
      <c r="AF170" s="60">
        <v>3467520</v>
      </c>
      <c r="AG170" s="60">
        <v>27497</v>
      </c>
      <c r="AH170" s="58">
        <v>44085</v>
      </c>
      <c r="AI170" s="60" t="s">
        <v>3808</v>
      </c>
      <c r="AJ170" s="60" t="s">
        <v>167</v>
      </c>
      <c r="AK170" s="60" t="s">
        <v>414</v>
      </c>
      <c r="AL170" s="60" t="s">
        <v>255</v>
      </c>
      <c r="AM170" s="61">
        <v>0.92361111111111116</v>
      </c>
      <c r="AN170" s="62">
        <v>0.9375</v>
      </c>
      <c r="AO170" s="62">
        <v>0.97222222222222221</v>
      </c>
      <c r="AP170" s="62">
        <v>0</v>
      </c>
      <c r="AQ170" s="60" t="s">
        <v>3876</v>
      </c>
      <c r="AR170" s="60" t="s">
        <v>3877</v>
      </c>
      <c r="AS170" s="60">
        <v>3</v>
      </c>
      <c r="AT170" s="60" t="s">
        <v>3809</v>
      </c>
      <c r="AU170" s="60" t="s">
        <v>3810</v>
      </c>
      <c r="AV170" s="60" t="s">
        <v>3811</v>
      </c>
      <c r="AW170" s="63"/>
      <c r="AX170" s="60" t="s">
        <v>3812</v>
      </c>
      <c r="AY170" s="60" t="s">
        <v>3813</v>
      </c>
      <c r="AZ170" s="60" t="b">
        <v>1</v>
      </c>
      <c r="BA170" s="60" t="s">
        <v>273</v>
      </c>
      <c r="BB170" s="60" t="b">
        <v>0</v>
      </c>
      <c r="BC170" s="60"/>
      <c r="BD170" s="60"/>
    </row>
    <row r="171" spans="1:56" ht="17.25" customHeight="1" x14ac:dyDescent="0.25">
      <c r="A171" s="55">
        <f t="shared" si="3"/>
        <v>1</v>
      </c>
      <c r="B171" s="64" t="str">
        <f>IFERROR(TEXT(Table_ocorrencias[[#This Row],[caso_n]],"0000")&amp;Table_ocorrencias[[#This Row],[ponto]]&amp;"/"&amp;YEAR(Table_ocorrencias[[#This Row],[DATA PLANTÃO]]),"")</f>
        <v>0814.9/2020</v>
      </c>
      <c r="C171" s="64" t="str">
        <f>IFERROR(IF(Table_ocorrencias[[#This Row],[GDL]] = "","", Table_ocorrencias[[#This Row],[GDL]]&amp;"/"&amp;YEAR(Table_ocorrencias[[#This Row],[data_plantao]])),"")</f>
        <v>32017/2020</v>
      </c>
      <c r="D171" s="64" t="str">
        <f>IF(Table_ocorrencias[[#This Row],[fotos_gdl]] = TRUE,"ENVIADAS","PENDENTE")</f>
        <v>PENDENTE</v>
      </c>
      <c r="E171" s="65">
        <f>IFERROR(Table_ocorrencias[[#This Row],[data_plantao]],"")</f>
        <v>44089</v>
      </c>
      <c r="F171" s="64" t="str">
        <f>IFERROR(Table_ocorrencias[[#This Row],[CIODS3]],"")</f>
        <v>D687737</v>
      </c>
      <c r="G171" s="64" t="str">
        <f>IFERROR(Table_ocorrencias[[#This Row],[natureza4]],"")</f>
        <v>Homicídio</v>
      </c>
      <c r="H171" s="64" t="str">
        <f>IFERROR(Table_ocorrencias[[#This Row],[tipo_local]],"")</f>
        <v>Interno</v>
      </c>
      <c r="I171" s="64" t="str">
        <f>IFERROR(IF(Table_ocorrencias[[#This Row],[instrumento10]] = 0,"",Table_ocorrencias[[#This Row],[instrumento10]]),"")</f>
        <v/>
      </c>
      <c r="J171" s="80" t="str">
        <f>IFERROR(VLOOKUP(Table_ocorrencias[[#This Row],[matricula_perito]],Table_peritos[],2,FALSE),"")</f>
        <v>BETSON FERNANDO DELGADO DOS SANTOS ANDRADE</v>
      </c>
      <c r="K171" s="64" t="str">
        <f>IFERROR(VLOOKUP(Table_ocorrencias[[#This Row],[matricula_auxiliar]],Table_auxiliares[],2,FALSE),"")</f>
        <v>FELIPE FRAGOSO MARINHO DE LIMA</v>
      </c>
      <c r="L171" s="64" t="str">
        <f>IFERROR(VLOOKUP(Table_ocorrencias[[#This Row],[matricula_delegado]],Table_delegados[],2,FALSE),"")</f>
        <v>BARBARA ALICE FORT DOS SANTOS</v>
      </c>
      <c r="M171" s="64" t="str">
        <f>IFERROR(Table_ocorrencias[[#This Row],[viatura5]],"")</f>
        <v>UP004</v>
      </c>
      <c r="N171" s="64" t="str">
        <f>IFERROR(IF(Table_ocorrencias[[#This Row],[DPH2]] ="","",Table_ocorrencias[[#This Row],[DPH2]]&amp;"º DPH"),"")</f>
        <v>15º DPH</v>
      </c>
      <c r="O171" s="64" t="str">
        <f>UPPER(IFERROR(VLOOKUP(Table_ocorrencias[[#This Row],[municipio]],Table_municipios[],2,FALSE),""))</f>
        <v>IPOJUCA</v>
      </c>
      <c r="P171" s="80" t="str">
        <f>UPPER(IFERROR(Table_ocorrencias[[#This Row],[bairro8]],""))</f>
        <v>CAMELA</v>
      </c>
      <c r="Q171" s="64" t="str">
        <f>IFERROR(IF(Table_ocorrencias[[#This Row],[rua9]] ="","",Table_ocorrencias[[#This Row],[rua9]]),"")</f>
        <v>NOVA CAMELA</v>
      </c>
      <c r="R171" s="64" t="str">
        <f>IFERROR(IF(Table_ocorrencias[[#This Row],[latitude6]] ="","",Table_ocorrencias[[#This Row],[latitude6]]),"")</f>
        <v>-8,51345</v>
      </c>
      <c r="S171" s="64" t="str">
        <f>IFERROR(IF(Table_ocorrencias[[#This Row],[longitude7]] ="","",Table_ocorrencias[[#This Row],[longitude7]]),"")</f>
        <v>-35,1204</v>
      </c>
      <c r="T17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GILIARDE JOSÉ DA SILVA JESUS (NIC 112615) / ALDEMIR BENTO DA SILVA (NIC 112631)</v>
      </c>
      <c r="U17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1" s="80" t="str">
        <f>UPPER(IFERROR(Table_ocorrencias[[#This Row],[descricao]],""))</f>
        <v>DUPLO HOMICÍDIO, PAF, UM CORPO EM VIA PÚBLICA, OUTRO CORPO DENTRO DE RESIDÊNCIA.</v>
      </c>
      <c r="W171" s="66">
        <f>IFERROR(IF(Table_ocorrencias[[#This Row],[data_ciencia]]="","",Table_ocorrencias[[#This Row],[data_ciencia]]),"")</f>
        <v>7.5694444444444439E-2</v>
      </c>
      <c r="X171" s="66">
        <f>IFERROR(IF(Table_ocorrencias[[#This Row],[data_saida]]="","",Table_ocorrencias[[#This Row],[data_saida]]),"")</f>
        <v>9.0277777777777776E-2</v>
      </c>
      <c r="Y171" s="66">
        <f>IFERROR(IF(Table_ocorrencias[[#This Row],[data_chegada]]="","",Table_ocorrencias[[#This Row],[data_chegada]]),"")</f>
        <v>0.1423611111111111</v>
      </c>
      <c r="Z171" s="66">
        <f>IFERROR(IF(Table_ocorrencias[[#This Row],[data_conclusao]]="","",Table_ocorrencias[[#This Row],[data_conclusao]]),"")</f>
        <v>0.21875</v>
      </c>
      <c r="AA171" s="67">
        <v>1666</v>
      </c>
      <c r="AB171" s="67">
        <v>814</v>
      </c>
      <c r="AC171" s="67">
        <v>15</v>
      </c>
      <c r="AD171" s="67">
        <v>3869903</v>
      </c>
      <c r="AE171" s="67">
        <v>3872629</v>
      </c>
      <c r="AF171" s="67">
        <v>3864090</v>
      </c>
      <c r="AG171" s="67">
        <v>32017</v>
      </c>
      <c r="AH171" s="65">
        <v>44089</v>
      </c>
      <c r="AI171" s="67" t="s">
        <v>3916</v>
      </c>
      <c r="AJ171" s="67" t="s">
        <v>167</v>
      </c>
      <c r="AK171" s="67" t="s">
        <v>414</v>
      </c>
      <c r="AL171" s="67" t="s">
        <v>255</v>
      </c>
      <c r="AM171" s="68">
        <v>7.5694444444444439E-2</v>
      </c>
      <c r="AN171" s="69">
        <v>9.0277777777777776E-2</v>
      </c>
      <c r="AO171" s="69">
        <v>0.1423611111111111</v>
      </c>
      <c r="AP171" s="69">
        <v>0.21875</v>
      </c>
      <c r="AQ171" s="67" t="s">
        <v>3920</v>
      </c>
      <c r="AR171" s="67" t="s">
        <v>3921</v>
      </c>
      <c r="AS171" s="67">
        <v>8</v>
      </c>
      <c r="AT171" s="67" t="s">
        <v>674</v>
      </c>
      <c r="AU171" s="67" t="s">
        <v>3917</v>
      </c>
      <c r="AV171" s="67" t="s">
        <v>3918</v>
      </c>
      <c r="AW171" s="70"/>
      <c r="AX171" s="67" t="s">
        <v>3919</v>
      </c>
      <c r="AY171" s="67" t="s">
        <v>3922</v>
      </c>
      <c r="AZ171" s="67" t="b">
        <v>0</v>
      </c>
      <c r="BA171" s="67" t="s">
        <v>273</v>
      </c>
      <c r="BB171" s="67" t="b">
        <v>0</v>
      </c>
      <c r="BC171" s="67"/>
      <c r="BD171" s="67"/>
    </row>
    <row r="172" spans="1:56" ht="17.25" customHeight="1" x14ac:dyDescent="0.25">
      <c r="A172" s="54">
        <f t="shared" si="3"/>
        <v>0</v>
      </c>
      <c r="B172" s="57" t="str">
        <f>IFERROR(TEXT(Table_ocorrencias[[#This Row],[caso_n]],"0000")&amp;Table_ocorrencias[[#This Row],[ponto]]&amp;"/"&amp;YEAR(Table_ocorrencias[[#This Row],[DATA PLANTÃO]]),"")</f>
        <v>0825.9/2020</v>
      </c>
      <c r="C172" s="57" t="str">
        <f>IFERROR(IF(Table_ocorrencias[[#This Row],[GDL]] = "","", Table_ocorrencias[[#This Row],[GDL]]&amp;"/"&amp;YEAR(Table_ocorrencias[[#This Row],[data_plantao]])),"")</f>
        <v>28392/2020</v>
      </c>
      <c r="D172" s="57" t="str">
        <f>IF(Table_ocorrencias[[#This Row],[fotos_gdl]] = TRUE,"ENVIADAS","PENDENTE")</f>
        <v>ENVIADAS</v>
      </c>
      <c r="E172" s="58">
        <f>IFERROR(Table_ocorrencias[[#This Row],[data_plantao]],"")</f>
        <v>44092</v>
      </c>
      <c r="F172" s="57" t="str">
        <f>IFERROR(Table_ocorrencias[[#This Row],[CIODS3]],"")</f>
        <v>D688060</v>
      </c>
      <c r="G172" s="57" t="str">
        <f>IFERROR(Table_ocorrencias[[#This Row],[natureza4]],"")</f>
        <v>Homicídio</v>
      </c>
      <c r="H172" s="57" t="str">
        <f>IFERROR(Table_ocorrencias[[#This Row],[tipo_local]],"")</f>
        <v>Interno</v>
      </c>
      <c r="I172" s="57" t="str">
        <f>IFERROR(IF(Table_ocorrencias[[#This Row],[instrumento10]] = 0,"",Table_ocorrencias[[#This Row],[instrumento10]]),"")</f>
        <v>PÉRFURO-CORTANTE</v>
      </c>
      <c r="J172" s="79" t="str">
        <f>IFERROR(VLOOKUP(Table_ocorrencias[[#This Row],[matricula_perito]],Table_peritos[],2,FALSE),"")</f>
        <v>VICTOR CEZAR LUCENA TAVARES DE SÁ LEITÃO</v>
      </c>
      <c r="K172" s="57" t="str">
        <f>IFERROR(VLOOKUP(Table_ocorrencias[[#This Row],[matricula_auxiliar]],Table_auxiliares[],2,FALSE),"")</f>
        <v>THIAGO CHALEGRE</v>
      </c>
      <c r="L172" s="57" t="str">
        <f>IFERROR(VLOOKUP(Table_ocorrencias[[#This Row],[matricula_delegado]],Table_delegados[],2,FALSE),"")</f>
        <v>BRUNO GABRIEL ANDRADE DE OLIVEIRA</v>
      </c>
      <c r="M172" s="57" t="str">
        <f>IFERROR(Table_ocorrencias[[#This Row],[viatura5]],"")</f>
        <v>UP004</v>
      </c>
      <c r="N172" s="57" t="str">
        <f>IFERROR(IF(Table_ocorrencias[[#This Row],[DPH2]] ="","",Table_ocorrencias[[#This Row],[DPH2]]&amp;"º DPH"),"")</f>
        <v>5º DPH</v>
      </c>
      <c r="O172" s="57" t="str">
        <f>UPPER(IFERROR(VLOOKUP(Table_ocorrencias[[#This Row],[municipio]],Table_municipios[],2,FALSE),""))</f>
        <v>RECIFE</v>
      </c>
      <c r="P172" s="79" t="str">
        <f>UPPER(IFERROR(Table_ocorrencias[[#This Row],[bairro8]],""))</f>
        <v>BREJO DE BEBERIBE</v>
      </c>
      <c r="Q172" s="57" t="str">
        <f>IFERROR(IF(Table_ocorrencias[[#This Row],[rua9]] ="","",Table_ocorrencias[[#This Row],[rua9]]),"")</f>
        <v>VER OTACILIO DE AZEVEDO</v>
      </c>
      <c r="R172" s="57" t="str">
        <f>IFERROR(IF(Table_ocorrencias[[#This Row],[latitude6]] ="","",Table_ocorrencias[[#This Row],[latitude6]]),"")</f>
        <v>-8.0031111</v>
      </c>
      <c r="S172" s="57" t="str">
        <f>IFERROR(IF(Table_ocorrencias[[#This Row],[longitude7]] ="","",Table_ocorrencias[[#This Row],[longitude7]]),"")</f>
        <v>-34.9176762</v>
      </c>
      <c r="T17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RITA BEZERRA DE MENEZES DA SILVA (NIC 112638)</v>
      </c>
      <c r="U17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2" s="79" t="str">
        <f>UPPER(IFERROR(Table_ocorrencias[[#This Row],[descricao]],""))</f>
        <v/>
      </c>
      <c r="W172" s="59">
        <f>IFERROR(IF(Table_ocorrencias[[#This Row],[data_ciencia]]="","",Table_ocorrencias[[#This Row],[data_ciencia]]),"")</f>
        <v>0.92777777777777781</v>
      </c>
      <c r="X172" s="59">
        <f>IFERROR(IF(Table_ocorrencias[[#This Row],[data_saida]]="","",Table_ocorrencias[[#This Row],[data_saida]]),"")</f>
        <v>0.9375</v>
      </c>
      <c r="Y172" s="59">
        <f>IFERROR(IF(Table_ocorrencias[[#This Row],[data_chegada]]="","",Table_ocorrencias[[#This Row],[data_chegada]]),"")</f>
        <v>0.95833333333333337</v>
      </c>
      <c r="Z172" s="59">
        <f>IFERROR(IF(Table_ocorrencias[[#This Row],[data_conclusao]]="","",Table_ocorrencias[[#This Row],[data_conclusao]]),"")</f>
        <v>1.0416666666666666E-2</v>
      </c>
      <c r="AA172" s="60">
        <v>1678</v>
      </c>
      <c r="AB172" s="60">
        <v>825</v>
      </c>
      <c r="AC172" s="60">
        <v>5</v>
      </c>
      <c r="AD172" s="60">
        <v>3866947</v>
      </c>
      <c r="AE172" s="60">
        <v>3868877</v>
      </c>
      <c r="AF172" s="60">
        <v>3864537</v>
      </c>
      <c r="AG172" s="60">
        <v>28392</v>
      </c>
      <c r="AH172" s="58">
        <v>44092</v>
      </c>
      <c r="AI172" s="60" t="s">
        <v>4094</v>
      </c>
      <c r="AJ172" s="60" t="s">
        <v>167</v>
      </c>
      <c r="AK172" s="60" t="s">
        <v>414</v>
      </c>
      <c r="AL172" s="60" t="s">
        <v>255</v>
      </c>
      <c r="AM172" s="61">
        <v>0.92777777777777781</v>
      </c>
      <c r="AN172" s="62">
        <v>0.9375</v>
      </c>
      <c r="AO172" s="62">
        <v>0.95833333333333337</v>
      </c>
      <c r="AP172" s="62">
        <v>1.0416666666666666E-2</v>
      </c>
      <c r="AQ172" s="60" t="s">
        <v>4099</v>
      </c>
      <c r="AR172" s="60" t="s">
        <v>4100</v>
      </c>
      <c r="AS172" s="60">
        <v>14</v>
      </c>
      <c r="AT172" s="60" t="s">
        <v>4095</v>
      </c>
      <c r="AU172" s="60" t="s">
        <v>4096</v>
      </c>
      <c r="AV172" s="60" t="s">
        <v>4097</v>
      </c>
      <c r="AW172" s="63" t="s">
        <v>744</v>
      </c>
      <c r="AX172" s="60" t="s">
        <v>4098</v>
      </c>
      <c r="AY172" s="60" t="s">
        <v>283</v>
      </c>
      <c r="AZ172" s="60" t="b">
        <v>1</v>
      </c>
      <c r="BA172" s="60" t="s">
        <v>273</v>
      </c>
      <c r="BB172" s="60" t="b">
        <v>0</v>
      </c>
      <c r="BC172" s="60"/>
      <c r="BD172" s="60"/>
    </row>
    <row r="173" spans="1:56" ht="17.25" customHeight="1" x14ac:dyDescent="0.25">
      <c r="A173" s="54">
        <f t="shared" si="3"/>
        <v>0</v>
      </c>
      <c r="B173" s="57" t="str">
        <f>IFERROR(TEXT(Table_ocorrencias[[#This Row],[caso_n]],"0000")&amp;Table_ocorrencias[[#This Row],[ponto]]&amp;"/"&amp;YEAR(Table_ocorrencias[[#This Row],[DATA PLANTÃO]]),"")</f>
        <v>0834.9/2020</v>
      </c>
      <c r="C173" s="57" t="str">
        <f>IFERROR(IF(Table_ocorrencias[[#This Row],[GDL]] = "","", Table_ocorrencias[[#This Row],[GDL]]&amp;"/"&amp;YEAR(Table_ocorrencias[[#This Row],[data_plantao]])),"")</f>
        <v>28833/2020</v>
      </c>
      <c r="D173" s="57" t="str">
        <f>IF(Table_ocorrencias[[#This Row],[fotos_gdl]] = TRUE,"ENVIADAS","PENDENTE")</f>
        <v>ENVIADAS</v>
      </c>
      <c r="E173" s="58">
        <f>IFERROR(Table_ocorrencias[[#This Row],[data_plantao]],"")</f>
        <v>44096</v>
      </c>
      <c r="F173" s="57" t="str">
        <f>IFERROR(Table_ocorrencias[[#This Row],[CIODS3]],"")</f>
        <v>D688449</v>
      </c>
      <c r="G173" s="57" t="str">
        <f>IFERROR(Table_ocorrencias[[#This Row],[natureza4]],"")</f>
        <v>Homicídio</v>
      </c>
      <c r="H173" s="57" t="str">
        <f>IFERROR(Table_ocorrencias[[#This Row],[tipo_local]],"")</f>
        <v>Interno</v>
      </c>
      <c r="I173" s="57" t="str">
        <f>IFERROR(IF(Table_ocorrencias[[#This Row],[instrumento10]] = 0,"",Table_ocorrencias[[#This Row],[instrumento10]]),"")</f>
        <v>PÉRFURO-CONTUNDENTE</v>
      </c>
      <c r="J173" s="79" t="str">
        <f>IFERROR(VLOOKUP(Table_ocorrencias[[#This Row],[matricula_perito]],Table_peritos[],2,FALSE),"")</f>
        <v>FERNANDO HENRIQUE LEAL BENEVIDES</v>
      </c>
      <c r="K173" s="57" t="str">
        <f>IFERROR(VLOOKUP(Table_ocorrencias[[#This Row],[matricula_auxiliar]],Table_auxiliares[],2,FALSE),"")</f>
        <v>ANDREZA CRISTINA MAIA DOS SANTOS</v>
      </c>
      <c r="L173" s="57" t="str">
        <f>IFERROR(VLOOKUP(Table_ocorrencias[[#This Row],[matricula_delegado]],Table_delegados[],2,FALSE),"")</f>
        <v>FABIO LACERDA MACHADO</v>
      </c>
      <c r="M173" s="57" t="str">
        <f>IFERROR(Table_ocorrencias[[#This Row],[viatura5]],"")</f>
        <v>UP006</v>
      </c>
      <c r="N173" s="57" t="str">
        <f>IFERROR(IF(Table_ocorrencias[[#This Row],[DPH2]] ="","",Table_ocorrencias[[#This Row],[DPH2]]&amp;"º DPH"),"")</f>
        <v>14º DPH</v>
      </c>
      <c r="O173" s="57" t="str">
        <f>UPPER(IFERROR(VLOOKUP(Table_ocorrencias[[#This Row],[municipio]],Table_municipios[],2,FALSE),""))</f>
        <v>CABO DE SANTO AGOSTINHO</v>
      </c>
      <c r="P173" s="79" t="str">
        <f>UPPER(IFERROR(Table_ocorrencias[[#This Row],[bairro8]],""))</f>
        <v>PONTEZINHA</v>
      </c>
      <c r="Q173" s="57" t="str">
        <f>IFERROR(IF(Table_ocorrencias[[#This Row],[rua9]] ="","",Table_ocorrencias[[#This Row],[rua9]]),"")</f>
        <v>QUATRO</v>
      </c>
      <c r="R173" s="57" t="str">
        <f>IFERROR(IF(Table_ocorrencias[[#This Row],[latitude6]] ="","",Table_ocorrencias[[#This Row],[latitude6]]),"")</f>
        <v>-8,221778</v>
      </c>
      <c r="S173" s="57" t="str">
        <f>IFERROR(IF(Table_ocorrencias[[#This Row],[longitude7]] ="","",Table_ocorrencias[[#This Row],[longitude7]]),"")</f>
        <v>-34,961366</v>
      </c>
      <c r="T17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EMERSON DOS SANTOS BONFIM (NIC 112632)</v>
      </c>
      <c r="U17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73" s="79" t="str">
        <f>UPPER(IFERROR(Table_ocorrencias[[#This Row],[descricao]],""))</f>
        <v>PM 987209311</v>
      </c>
      <c r="W173" s="59">
        <f>IFERROR(IF(Table_ocorrencias[[#This Row],[data_ciencia]]="","",Table_ocorrencias[[#This Row],[data_ciencia]]),"")</f>
        <v>0.47569444444444442</v>
      </c>
      <c r="X173" s="59">
        <f>IFERROR(IF(Table_ocorrencias[[#This Row],[data_saida]]="","",Table_ocorrencias[[#This Row],[data_saida]]),"")</f>
        <v>0.48958333333333331</v>
      </c>
      <c r="Y173" s="59">
        <f>IFERROR(IF(Table_ocorrencias[[#This Row],[data_chegada]]="","",Table_ocorrencias[[#This Row],[data_chegada]]),"")</f>
        <v>0.51388888888888884</v>
      </c>
      <c r="Z173" s="59">
        <f>IFERROR(IF(Table_ocorrencias[[#This Row],[data_conclusao]]="","",Table_ocorrencias[[#This Row],[data_conclusao]]),"")</f>
        <v>0.54861111111111116</v>
      </c>
      <c r="AA173" s="60">
        <v>1688</v>
      </c>
      <c r="AB173" s="60">
        <v>834</v>
      </c>
      <c r="AC173" s="60">
        <v>14</v>
      </c>
      <c r="AD173" s="60">
        <v>2962063</v>
      </c>
      <c r="AE173" s="60">
        <v>3876098</v>
      </c>
      <c r="AF173" s="60">
        <v>3864235</v>
      </c>
      <c r="AG173" s="60">
        <v>28833</v>
      </c>
      <c r="AH173" s="58">
        <v>44096</v>
      </c>
      <c r="AI173" s="60" t="s">
        <v>4195</v>
      </c>
      <c r="AJ173" s="60" t="s">
        <v>167</v>
      </c>
      <c r="AK173" s="60" t="s">
        <v>414</v>
      </c>
      <c r="AL173" s="60" t="s">
        <v>1258</v>
      </c>
      <c r="AM173" s="61">
        <v>0.47569444444444442</v>
      </c>
      <c r="AN173" s="62">
        <v>0.48958333333333331</v>
      </c>
      <c r="AO173" s="62">
        <v>0.51388888888888884</v>
      </c>
      <c r="AP173" s="62">
        <v>0.54861111111111116</v>
      </c>
      <c r="AQ173" s="60" t="s">
        <v>4196</v>
      </c>
      <c r="AR173" s="60" t="s">
        <v>4197</v>
      </c>
      <c r="AS173" s="60">
        <v>3</v>
      </c>
      <c r="AT173" s="60" t="s">
        <v>4198</v>
      </c>
      <c r="AU173" s="60" t="s">
        <v>4199</v>
      </c>
      <c r="AV173" s="60" t="s">
        <v>4200</v>
      </c>
      <c r="AW173" s="63" t="s">
        <v>276</v>
      </c>
      <c r="AX173" s="60" t="s">
        <v>4201</v>
      </c>
      <c r="AY173" s="60" t="s">
        <v>4202</v>
      </c>
      <c r="AZ173" s="60" t="b">
        <v>1</v>
      </c>
      <c r="BA173" s="60" t="s">
        <v>273</v>
      </c>
      <c r="BB173" s="60" t="b">
        <v>0</v>
      </c>
      <c r="BC173" s="60"/>
      <c r="BD173" s="60"/>
    </row>
    <row r="174" spans="1:56" ht="17.25" customHeight="1" x14ac:dyDescent="0.25">
      <c r="A174" s="54">
        <f t="shared" si="3"/>
        <v>0</v>
      </c>
      <c r="B174" s="57" t="str">
        <f>IFERROR(TEXT(Table_ocorrencias[[#This Row],[caso_n]],"0000")&amp;Table_ocorrencias[[#This Row],[ponto]]&amp;"/"&amp;YEAR(Table_ocorrencias[[#This Row],[DATA PLANTÃO]]),"")</f>
        <v>0838.9/2020</v>
      </c>
      <c r="C174" s="57" t="str">
        <f>IFERROR(IF(Table_ocorrencias[[#This Row],[GDL]] = "","", Table_ocorrencias[[#This Row],[GDL]]&amp;"/"&amp;YEAR(Table_ocorrencias[[#This Row],[data_plantao]])),"")</f>
        <v>29110/2020</v>
      </c>
      <c r="D174" s="57" t="str">
        <f>IF(Table_ocorrencias[[#This Row],[fotos_gdl]] = TRUE,"ENVIADAS","PENDENTE")</f>
        <v>ENVIADAS</v>
      </c>
      <c r="E174" s="58">
        <f>IFERROR(Table_ocorrencias[[#This Row],[data_plantao]],"")</f>
        <v>44097</v>
      </c>
      <c r="F174" s="57" t="str">
        <f>IFERROR(Table_ocorrencias[[#This Row],[CIODS3]],"")</f>
        <v>D688579</v>
      </c>
      <c r="G174" s="57" t="str">
        <f>IFERROR(Table_ocorrencias[[#This Row],[natureza4]],"")</f>
        <v>Homicídio</v>
      </c>
      <c r="H174" s="57" t="str">
        <f>IFERROR(Table_ocorrencias[[#This Row],[tipo_local]],"")</f>
        <v>Interno</v>
      </c>
      <c r="I174" s="57" t="str">
        <f>IFERROR(IF(Table_ocorrencias[[#This Row],[instrumento10]] = 0,"",Table_ocorrencias[[#This Row],[instrumento10]]),"")</f>
        <v>PÉRFURO-CONTUNDENTE</v>
      </c>
      <c r="J174" s="79" t="str">
        <f>IFERROR(VLOOKUP(Table_ocorrencias[[#This Row],[matricula_perito]],Table_peritos[],2,FALSE),"")</f>
        <v>RANON BARROS BEZERRA</v>
      </c>
      <c r="K174" s="57" t="str">
        <f>IFERROR(VLOOKUP(Table_ocorrencias[[#This Row],[matricula_auxiliar]],Table_auxiliares[],2,FALSE),"")</f>
        <v>JÚLIO CÉSAR DINIZ</v>
      </c>
      <c r="L174" s="57" t="str">
        <f>IFERROR(VLOOKUP(Table_ocorrencias[[#This Row],[matricula_delegado]],Table_delegados[],2,FALSE),"")</f>
        <v>FELIPE MONTEIRO COSTA</v>
      </c>
      <c r="M174" s="57" t="str">
        <f>IFERROR(Table_ocorrencias[[#This Row],[viatura5]],"")</f>
        <v>UP006</v>
      </c>
      <c r="N174" s="57" t="str">
        <f>IFERROR(IF(Table_ocorrencias[[#This Row],[DPH2]] ="","",Table_ocorrencias[[#This Row],[DPH2]]&amp;"º DPH"),"")</f>
        <v>2º DPH</v>
      </c>
      <c r="O174" s="57" t="str">
        <f>UPPER(IFERROR(VLOOKUP(Table_ocorrencias[[#This Row],[municipio]],Table_municipios[],2,FALSE),""))</f>
        <v>RECIFE</v>
      </c>
      <c r="P174" s="79" t="str">
        <f>UPPER(IFERROR(Table_ocorrencias[[#This Row],[bairro8]],""))</f>
        <v>TORRE</v>
      </c>
      <c r="Q174" s="57" t="str">
        <f>IFERROR(IF(Table_ocorrencias[[#This Row],[rua9]] ="","",Table_ocorrencias[[#This Row],[rua9]]),"")</f>
        <v>RUA SOUZA BANDEIRA, 12</v>
      </c>
      <c r="R174" s="57" t="str">
        <f>IFERROR(IF(Table_ocorrencias[[#This Row],[latitude6]] ="","",Table_ocorrencias[[#This Row],[latitude6]]),"")</f>
        <v>-8.044691</v>
      </c>
      <c r="S174" s="57" t="str">
        <f>IFERROR(IF(Table_ocorrencias[[#This Row],[longitude7]] ="","",Table_ocorrencias[[#This Row],[longitude7]]),"")</f>
        <v>-34.916682</v>
      </c>
      <c r="T17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WALDECIR FERREIRA DIAS (NIC 112643)</v>
      </c>
      <c r="U17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4" s="79" t="str">
        <f>UPPER(IFERROR(Table_ocorrencias[[#This Row],[descricao]],""))</f>
        <v>PAF, MASCULINO. PM 98861.0454</v>
      </c>
      <c r="W174" s="59">
        <f>IFERROR(IF(Table_ocorrencias[[#This Row],[data_ciencia]]="","",Table_ocorrencias[[#This Row],[data_ciencia]]),"")</f>
        <v>0.84305555555555556</v>
      </c>
      <c r="X174" s="59">
        <f>IFERROR(IF(Table_ocorrencias[[#This Row],[data_saida]]="","",Table_ocorrencias[[#This Row],[data_saida]]),"")</f>
        <v>0.85069444444444442</v>
      </c>
      <c r="Y174" s="59">
        <f>IFERROR(IF(Table_ocorrencias[[#This Row],[data_chegada]]="","",Table_ocorrencias[[#This Row],[data_chegada]]),"")</f>
        <v>0.85416666666666663</v>
      </c>
      <c r="Z174" s="59">
        <f>IFERROR(IF(Table_ocorrencias[[#This Row],[data_conclusao]]="","",Table_ocorrencias[[#This Row],[data_conclusao]]),"")</f>
        <v>0.88541666666666663</v>
      </c>
      <c r="AA174" s="60">
        <v>1693</v>
      </c>
      <c r="AB174" s="60">
        <v>838</v>
      </c>
      <c r="AC174" s="60">
        <v>2</v>
      </c>
      <c r="AD174" s="60">
        <v>3866670</v>
      </c>
      <c r="AE174" s="60">
        <v>3867595</v>
      </c>
      <c r="AF174" s="60">
        <v>2724723</v>
      </c>
      <c r="AG174" s="60">
        <v>29110</v>
      </c>
      <c r="AH174" s="58">
        <v>44097</v>
      </c>
      <c r="AI174" s="60" t="s">
        <v>4267</v>
      </c>
      <c r="AJ174" s="60" t="s">
        <v>167</v>
      </c>
      <c r="AK174" s="60" t="s">
        <v>414</v>
      </c>
      <c r="AL174" s="60" t="s">
        <v>1258</v>
      </c>
      <c r="AM174" s="61">
        <v>0.84305555555555556</v>
      </c>
      <c r="AN174" s="62">
        <v>0.85069444444444442</v>
      </c>
      <c r="AO174" s="62">
        <v>0.85416666666666663</v>
      </c>
      <c r="AP174" s="62">
        <v>0.88541666666666663</v>
      </c>
      <c r="AQ174" s="60" t="s">
        <v>4268</v>
      </c>
      <c r="AR174" s="60" t="s">
        <v>4269</v>
      </c>
      <c r="AS174" s="60">
        <v>14</v>
      </c>
      <c r="AT174" s="60" t="s">
        <v>4270</v>
      </c>
      <c r="AU174" s="60" t="s">
        <v>4271</v>
      </c>
      <c r="AV174" s="60" t="s">
        <v>4272</v>
      </c>
      <c r="AW174" s="63" t="s">
        <v>276</v>
      </c>
      <c r="AX174" s="60" t="s">
        <v>4273</v>
      </c>
      <c r="AY174" s="60" t="s">
        <v>4274</v>
      </c>
      <c r="AZ174" s="60" t="b">
        <v>1</v>
      </c>
      <c r="BA174" s="60" t="s">
        <v>273</v>
      </c>
      <c r="BB174" s="60" t="b">
        <v>0</v>
      </c>
      <c r="BC174" s="60"/>
      <c r="BD174" s="60"/>
    </row>
    <row r="175" spans="1:56" ht="17.25" customHeight="1" x14ac:dyDescent="0.25">
      <c r="A175" s="55">
        <f t="shared" si="3"/>
        <v>0</v>
      </c>
      <c r="B175" s="64" t="str">
        <f>IFERROR(TEXT(Table_ocorrencias[[#This Row],[caso_n]],"0000")&amp;Table_ocorrencias[[#This Row],[ponto]]&amp;"/"&amp;YEAR(Table_ocorrencias[[#This Row],[DATA PLANTÃO]]),"")</f>
        <v>0841.9/2020</v>
      </c>
      <c r="C175" s="64" t="str">
        <f>IFERROR(IF(Table_ocorrencias[[#This Row],[GDL]] = "","", Table_ocorrencias[[#This Row],[GDL]]&amp;"/"&amp;YEAR(Table_ocorrencias[[#This Row],[data_plantao]])),"")</f>
        <v>29237/2020</v>
      </c>
      <c r="D175" s="64" t="str">
        <f>IF(Table_ocorrencias[[#This Row],[fotos_gdl]] = TRUE,"ENVIADAS","PENDENTE")</f>
        <v>ENVIADAS</v>
      </c>
      <c r="E175" s="65">
        <f>IFERROR(Table_ocorrencias[[#This Row],[data_plantao]],"")</f>
        <v>44098</v>
      </c>
      <c r="F175" s="64" t="str">
        <f>IFERROR(Table_ocorrencias[[#This Row],[CIODS3]],"")</f>
        <v>D688641</v>
      </c>
      <c r="G175" s="64" t="str">
        <f>IFERROR(Table_ocorrencias[[#This Row],[natureza4]],"")</f>
        <v>Homicídio</v>
      </c>
      <c r="H175" s="64" t="str">
        <f>IFERROR(Table_ocorrencias[[#This Row],[tipo_local]],"")</f>
        <v>Interno</v>
      </c>
      <c r="I175" s="64" t="str">
        <f>IFERROR(IF(Table_ocorrencias[[#This Row],[instrumento10]] = 0,"",Table_ocorrencias[[#This Row],[instrumento10]]),"")</f>
        <v>PÉRFURO-CONTUNDENTE</v>
      </c>
      <c r="J175" s="64" t="str">
        <f>IFERROR(VLOOKUP(Table_ocorrencias[[#This Row],[matricula_perito]],Table_peritos[],2,FALSE),"")</f>
        <v>BETSON FERNANDO DELGADO DOS SANTOS ANDRADE</v>
      </c>
      <c r="K175" s="64" t="str">
        <f>IFERROR(VLOOKUP(Table_ocorrencias[[#This Row],[matricula_auxiliar]],Table_auxiliares[],2,FALSE),"")</f>
        <v>THAYSE BATISTA</v>
      </c>
      <c r="L175" s="64" t="str">
        <f>IFERROR(VLOOKUP(Table_ocorrencias[[#This Row],[matricula_delegado]],Table_delegados[],2,FALSE),"")</f>
        <v>CAIO WAGNER SIQUEIRA DE MORAIS</v>
      </c>
      <c r="M175" s="64" t="str">
        <f>IFERROR(Table_ocorrencias[[#This Row],[viatura5]],"")</f>
        <v>UP006</v>
      </c>
      <c r="N175" s="64" t="str">
        <f>IFERROR(IF(Table_ocorrencias[[#This Row],[DPH2]] ="","",Table_ocorrencias[[#This Row],[DPH2]]&amp;"º DPH"),"")</f>
        <v>11º DPH</v>
      </c>
      <c r="O175" s="64" t="str">
        <f>UPPER(IFERROR(VLOOKUP(Table_ocorrencias[[#This Row],[municipio]],Table_municipios[],2,FALSE),""))</f>
        <v>JABOATÃO DOS GUARARAPES</v>
      </c>
      <c r="P175" s="64" t="str">
        <f>UPPER(IFERROR(Table_ocorrencias[[#This Row],[bairro8]],""))</f>
        <v>MURIBECA</v>
      </c>
      <c r="Q175" s="64" t="str">
        <f>IFERROR(IF(Table_ocorrencias[[#This Row],[rua9]] ="","",Table_ocorrencias[[#This Row],[rua9]]),"")</f>
        <v>BR 101 SUL</v>
      </c>
      <c r="R175" s="64" t="str">
        <f>IFERROR(IF(Table_ocorrencias[[#This Row],[latitude6]] ="","",Table_ocorrencias[[#This Row],[latitude6]]),"")</f>
        <v>-8,140676</v>
      </c>
      <c r="S175" s="64" t="str">
        <f>IFERROR(IF(Table_ocorrencias[[#This Row],[longitude7]] ="","",Table_ocorrencias[[#This Row],[longitude7]]),"")</f>
        <v>-34,947061</v>
      </c>
      <c r="T175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MAVEN NILSON DA SILVA (NIC 112656)</v>
      </c>
      <c r="U17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75" s="64" t="str">
        <f>UPPER(IFERROR(Table_ocorrencias[[#This Row],[descricao]],""))</f>
        <v>PM: (83) 98189 2299</v>
      </c>
      <c r="W175" s="66">
        <f>IFERROR(IF(Table_ocorrencias[[#This Row],[data_ciencia]]="","",Table_ocorrencias[[#This Row],[data_ciencia]]),"")</f>
        <v>0.67083333333333328</v>
      </c>
      <c r="X175" s="66">
        <f>IFERROR(IF(Table_ocorrencias[[#This Row],[data_saida]]="","",Table_ocorrencias[[#This Row],[data_saida]]),"")</f>
        <v>0.6875</v>
      </c>
      <c r="Y175" s="66">
        <f>IFERROR(IF(Table_ocorrencias[[#This Row],[data_chegada]]="","",Table_ocorrencias[[#This Row],[data_chegada]]),"")</f>
        <v>0.70833333333333337</v>
      </c>
      <c r="Z175" s="66">
        <f>IFERROR(IF(Table_ocorrencias[[#This Row],[data_conclusao]]="","",Table_ocorrencias[[#This Row],[data_conclusao]]),"")</f>
        <v>0.75694444444444442</v>
      </c>
      <c r="AA175" s="67">
        <v>1696</v>
      </c>
      <c r="AB175" s="67">
        <v>841</v>
      </c>
      <c r="AC175" s="67">
        <v>11</v>
      </c>
      <c r="AD175" s="67">
        <v>3869903</v>
      </c>
      <c r="AE175" s="67">
        <v>3870430</v>
      </c>
      <c r="AF175" s="67">
        <v>3864910</v>
      </c>
      <c r="AG175" s="67">
        <v>29237</v>
      </c>
      <c r="AH175" s="65">
        <v>44098</v>
      </c>
      <c r="AI175" s="67" t="s">
        <v>4297</v>
      </c>
      <c r="AJ175" s="67" t="s">
        <v>167</v>
      </c>
      <c r="AK175" s="67" t="s">
        <v>414</v>
      </c>
      <c r="AL175" s="67" t="s">
        <v>1258</v>
      </c>
      <c r="AM175" s="68">
        <v>0.67083333333333328</v>
      </c>
      <c r="AN175" s="69">
        <v>0.6875</v>
      </c>
      <c r="AO175" s="69">
        <v>0.70833333333333337</v>
      </c>
      <c r="AP175" s="69">
        <v>0.75694444444444442</v>
      </c>
      <c r="AQ175" s="67" t="s">
        <v>4298</v>
      </c>
      <c r="AR175" s="67" t="s">
        <v>4299</v>
      </c>
      <c r="AS175" s="67">
        <v>10</v>
      </c>
      <c r="AT175" s="67" t="s">
        <v>1627</v>
      </c>
      <c r="AU175" s="67" t="s">
        <v>4300</v>
      </c>
      <c r="AV175" s="67" t="s">
        <v>4301</v>
      </c>
      <c r="AW175" s="70" t="s">
        <v>276</v>
      </c>
      <c r="AX175" s="67" t="s">
        <v>4302</v>
      </c>
      <c r="AY175" s="67" t="s">
        <v>4303</v>
      </c>
      <c r="AZ175" s="67" t="b">
        <v>1</v>
      </c>
      <c r="BA175" s="67" t="s">
        <v>273</v>
      </c>
      <c r="BB175" s="67" t="b">
        <v>0</v>
      </c>
      <c r="BC175" s="67"/>
      <c r="BD175" s="67"/>
    </row>
    <row r="176" spans="1:56" ht="17.25" customHeight="1" x14ac:dyDescent="0.25">
      <c r="A176" s="53">
        <f t="shared" si="3"/>
        <v>0</v>
      </c>
      <c r="B176" s="57" t="str">
        <f>IFERROR(TEXT(Table_ocorrencias[[#This Row],[caso_n]],"0000")&amp;Table_ocorrencias[[#This Row],[ponto]]&amp;"/"&amp;YEAR(Table_ocorrencias[[#This Row],[DATA PLANTÃO]]),"")</f>
        <v>0843.9/2020</v>
      </c>
      <c r="C176" s="57" t="str">
        <f>IFERROR(IF(Table_ocorrencias[[#This Row],[GDL]] = "","", Table_ocorrencias[[#This Row],[GDL]]&amp;"/"&amp;YEAR(Table_ocorrencias[[#This Row],[data_plantao]])),"")</f>
        <v>29446/2020</v>
      </c>
      <c r="D176" s="57" t="str">
        <f>IF(Table_ocorrencias[[#This Row],[fotos_gdl]] = TRUE,"ENVIADAS","PENDENTE")</f>
        <v>ENVIADAS</v>
      </c>
      <c r="E176" s="58">
        <f>IFERROR(Table_ocorrencias[[#This Row],[data_plantao]],"")</f>
        <v>44098</v>
      </c>
      <c r="F176" s="57" t="str">
        <f>IFERROR(Table_ocorrencias[[#This Row],[CIODS3]],"")</f>
        <v>D688676</v>
      </c>
      <c r="G176" s="57" t="str">
        <f>IFERROR(Table_ocorrencias[[#This Row],[natureza4]],"")</f>
        <v>Homicídio</v>
      </c>
      <c r="H176" s="57" t="str">
        <f>IFERROR(Table_ocorrencias[[#This Row],[tipo_local]],"")</f>
        <v>Interno</v>
      </c>
      <c r="I176" s="57" t="str">
        <f>IFERROR(IF(Table_ocorrencias[[#This Row],[instrumento10]] = 0,"",Table_ocorrencias[[#This Row],[instrumento10]]),"")</f>
        <v>PÉRFURO-CONTUNDENTE</v>
      </c>
      <c r="J176" s="79" t="str">
        <f>IFERROR(VLOOKUP(Table_ocorrencias[[#This Row],[matricula_perito]],Table_peritos[],2,FALSE),"")</f>
        <v>DIEGO NUNES TELES DE MENDONÇA</v>
      </c>
      <c r="K176" s="57" t="str">
        <f>IFERROR(VLOOKUP(Table_ocorrencias[[#This Row],[matricula_auxiliar]],Table_auxiliares[],2,FALSE),"")</f>
        <v>ANDREZA CRISTINA MAIA DOS SANTOS</v>
      </c>
      <c r="L176" s="57" t="str">
        <f>IFERROR(VLOOKUP(Table_ocorrencias[[#This Row],[matricula_delegado]],Table_delegados[],2,FALSE),"")</f>
        <v>ALAUMO LIMA</v>
      </c>
      <c r="M176" s="57" t="str">
        <f>IFERROR(Table_ocorrencias[[#This Row],[viatura5]],"")</f>
        <v>UP006</v>
      </c>
      <c r="N176" s="57" t="str">
        <f>IFERROR(IF(Table_ocorrencias[[#This Row],[DPH2]] ="","",Table_ocorrencias[[#This Row],[DPH2]]&amp;"º DPH"),"")</f>
        <v>9º DPH</v>
      </c>
      <c r="O176" s="57" t="str">
        <f>UPPER(IFERROR(VLOOKUP(Table_ocorrencias[[#This Row],[municipio]],Table_municipios[],2,FALSE),""))</f>
        <v>OLINDA</v>
      </c>
      <c r="P176" s="79" t="str">
        <f>UPPER(IFERROR(Table_ocorrencias[[#This Row],[bairro8]],""))</f>
        <v>ALTO DA BONDADE</v>
      </c>
      <c r="Q176" s="57" t="str">
        <f>IFERROR(IF(Table_ocorrencias[[#This Row],[rua9]] ="","",Table_ocorrencias[[#This Row],[rua9]]),"")</f>
        <v>MURAMBI</v>
      </c>
      <c r="R176" s="57" t="str">
        <f>IFERROR(IF(Table_ocorrencias[[#This Row],[latitude6]] ="","",Table_ocorrencias[[#This Row],[latitude6]]),"")</f>
        <v>-7,985644</v>
      </c>
      <c r="S176" s="57" t="str">
        <f>IFERROR(IF(Table_ocorrencias[[#This Row],[longitude7]] ="","",Table_ocorrencias[[#This Row],[longitude7]]),"")</f>
        <v>-34,913478</v>
      </c>
      <c r="T17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ALEXSANDRO JOAQUIM DE ARRUDA (NIC 112654)</v>
      </c>
      <c r="U17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76" s="79" t="str">
        <f>UPPER(IFERROR(Table_ocorrencias[[#This Row],[descricao]],""))</f>
        <v>PM 984337317</v>
      </c>
      <c r="W176" s="59">
        <f>IFERROR(IF(Table_ocorrencias[[#This Row],[data_ciencia]]="","",Table_ocorrencias[[#This Row],[data_ciencia]]),"")</f>
        <v>0.95833333333333337</v>
      </c>
      <c r="X176" s="59">
        <f>IFERROR(IF(Table_ocorrencias[[#This Row],[data_saida]]="","",Table_ocorrencias[[#This Row],[data_saida]]),"")</f>
        <v>0.97222222222222221</v>
      </c>
      <c r="Y176" s="59">
        <f>IFERROR(IF(Table_ocorrencias[[#This Row],[data_chegada]]="","",Table_ocorrencias[[#This Row],[data_chegada]]),"")</f>
        <v>0.98958333333333337</v>
      </c>
      <c r="Z176" s="59">
        <f>IFERROR(IF(Table_ocorrencias[[#This Row],[data_conclusao]]="","",Table_ocorrencias[[#This Row],[data_conclusao]]),"")</f>
        <v>2.7777777777777776E-2</v>
      </c>
      <c r="AA176" s="60">
        <v>1698</v>
      </c>
      <c r="AB176" s="60">
        <v>843</v>
      </c>
      <c r="AC176" s="60">
        <v>9</v>
      </c>
      <c r="AD176" s="60">
        <v>3869148</v>
      </c>
      <c r="AE176" s="60">
        <v>3876098</v>
      </c>
      <c r="AF176" s="60">
        <v>3910180</v>
      </c>
      <c r="AG176" s="60">
        <v>29446</v>
      </c>
      <c r="AH176" s="58">
        <v>44098</v>
      </c>
      <c r="AI176" s="60" t="s">
        <v>4304</v>
      </c>
      <c r="AJ176" s="60" t="s">
        <v>167</v>
      </c>
      <c r="AK176" s="60" t="s">
        <v>414</v>
      </c>
      <c r="AL176" s="60" t="s">
        <v>1258</v>
      </c>
      <c r="AM176" s="61">
        <v>0.95833333333333337</v>
      </c>
      <c r="AN176" s="62">
        <v>0.97222222222222221</v>
      </c>
      <c r="AO176" s="62">
        <v>0.98958333333333337</v>
      </c>
      <c r="AP176" s="62">
        <v>2.7777777777777776E-2</v>
      </c>
      <c r="AQ176" s="60" t="s">
        <v>4305</v>
      </c>
      <c r="AR176" s="60" t="s">
        <v>4306</v>
      </c>
      <c r="AS176" s="60">
        <v>12</v>
      </c>
      <c r="AT176" s="60" t="s">
        <v>4307</v>
      </c>
      <c r="AU176" s="60" t="s">
        <v>4380</v>
      </c>
      <c r="AV176" s="60" t="s">
        <v>4308</v>
      </c>
      <c r="AW176" s="63" t="s">
        <v>276</v>
      </c>
      <c r="AX176" s="60" t="s">
        <v>4309</v>
      </c>
      <c r="AY176" s="60" t="s">
        <v>4310</v>
      </c>
      <c r="AZ176" s="60" t="b">
        <v>1</v>
      </c>
      <c r="BA176" s="60" t="s">
        <v>273</v>
      </c>
      <c r="BB176" s="60" t="b">
        <v>0</v>
      </c>
      <c r="BC176" s="60"/>
      <c r="BD176" s="60"/>
    </row>
    <row r="177" spans="1:56" ht="17.25" customHeight="1" x14ac:dyDescent="0.25">
      <c r="A177" s="55">
        <f t="shared" si="3"/>
        <v>0</v>
      </c>
      <c r="B177" s="64" t="str">
        <f>IFERROR(TEXT(Table_ocorrencias[[#This Row],[caso_n]],"0000")&amp;Table_ocorrencias[[#This Row],[ponto]]&amp;"/"&amp;YEAR(Table_ocorrencias[[#This Row],[DATA PLANTÃO]]),"")</f>
        <v>0845.9/2020</v>
      </c>
      <c r="C177" s="64" t="str">
        <f>IFERROR(IF(Table_ocorrencias[[#This Row],[GDL]] = "","", Table_ocorrencias[[#This Row],[GDL]]&amp;"/"&amp;YEAR(Table_ocorrencias[[#This Row],[data_plantao]])),"")</f>
        <v>29416/2020</v>
      </c>
      <c r="D177" s="64" t="str">
        <f>IF(Table_ocorrencias[[#This Row],[fotos_gdl]] = TRUE,"ENVIADAS","PENDENTE")</f>
        <v>PENDENTE</v>
      </c>
      <c r="E177" s="65">
        <f>IFERROR(Table_ocorrencias[[#This Row],[data_plantao]],"")</f>
        <v>44099</v>
      </c>
      <c r="F177" s="64" t="str">
        <f>IFERROR(Table_ocorrencias[[#This Row],[CIODS3]],"")</f>
        <v>D688734</v>
      </c>
      <c r="G177" s="64" t="str">
        <f>IFERROR(Table_ocorrencias[[#This Row],[natureza4]],"")</f>
        <v>Homicídio</v>
      </c>
      <c r="H177" s="64" t="str">
        <f>IFERROR(Table_ocorrencias[[#This Row],[tipo_local]],"")</f>
        <v>Interno</v>
      </c>
      <c r="I177" s="64" t="str">
        <f>IFERROR(IF(Table_ocorrencias[[#This Row],[instrumento10]] = 0,"",Table_ocorrencias[[#This Row],[instrumento10]]),"")</f>
        <v>PÉRFURO-CONTUNDENTE</v>
      </c>
      <c r="J177" s="80" t="str">
        <f>IFERROR(VLOOKUP(Table_ocorrencias[[#This Row],[matricula_perito]],Table_peritos[],2,FALSE),"")</f>
        <v>DIOGO SINESIO TRAJANO DE ARRUDA</v>
      </c>
      <c r="K177" s="64" t="str">
        <f>IFERROR(VLOOKUP(Table_ocorrencias[[#This Row],[matricula_auxiliar]],Table_auxiliares[],2,FALSE),"")</f>
        <v>THIAGO ANDRÉ</v>
      </c>
      <c r="L177" s="64" t="str">
        <f>IFERROR(VLOOKUP(Table_ocorrencias[[#This Row],[matricula_delegado]],Table_delegados[],2,FALSE),"")</f>
        <v>ADYR MARTENS DE ALMEIDA</v>
      </c>
      <c r="M177" s="64" t="str">
        <f>IFERROR(Table_ocorrencias[[#This Row],[viatura5]],"")</f>
        <v>UP006</v>
      </c>
      <c r="N177" s="64" t="str">
        <f>IFERROR(IF(Table_ocorrencias[[#This Row],[DPH2]] ="","",Table_ocorrencias[[#This Row],[DPH2]]&amp;"º DPH"),"")</f>
        <v>4º DPH</v>
      </c>
      <c r="O177" s="64" t="str">
        <f>UPPER(IFERROR(VLOOKUP(Table_ocorrencias[[#This Row],[municipio]],Table_municipios[],2,FALSE),""))</f>
        <v>RECIFE</v>
      </c>
      <c r="P177" s="80" t="str">
        <f>UPPER(IFERROR(Table_ocorrencias[[#This Row],[bairro8]],""))</f>
        <v>MANGUEIRA</v>
      </c>
      <c r="Q177" s="64" t="str">
        <f>IFERROR(IF(Table_ocorrencias[[#This Row],[rua9]] ="","",Table_ocorrencias[[#This Row],[rua9]]),"")</f>
        <v>SANTA ROSA</v>
      </c>
      <c r="R177" s="64" t="str">
        <f>IFERROR(IF(Table_ocorrencias[[#This Row],[latitude6]] ="","",Table_ocorrencias[[#This Row],[latitude6]]),"")</f>
        <v>-8.075399</v>
      </c>
      <c r="S177" s="64" t="str">
        <f>IFERROR(IF(Table_ocorrencias[[#This Row],[longitude7]] ="","",Table_ocorrencias[[#This Row],[longitude7]]),"")</f>
        <v>-34.924985</v>
      </c>
      <c r="T17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WANDSON PUEBLO GOMES DA SILVA (NIC 113224)</v>
      </c>
      <c r="U17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77" s="80" t="str">
        <f>UPPER(IFERROR(Table_ocorrencias[[#This Row],[descricao]],""))</f>
        <v>PAF / PM SGT ELIELSON 98787-3845</v>
      </c>
      <c r="W177" s="66">
        <f>IFERROR(IF(Table_ocorrencias[[#This Row],[data_ciencia]]="","",Table_ocorrencias[[#This Row],[data_ciencia]]),"")</f>
        <v>0.75</v>
      </c>
      <c r="X177" s="66">
        <f>IFERROR(IF(Table_ocorrencias[[#This Row],[data_saida]]="","",Table_ocorrencias[[#This Row],[data_saida]]),"")</f>
        <v>0.78819444444444442</v>
      </c>
      <c r="Y177" s="66">
        <f>IFERROR(IF(Table_ocorrencias[[#This Row],[data_chegada]]="","",Table_ocorrencias[[#This Row],[data_chegada]]),"")</f>
        <v>0.79513888888888884</v>
      </c>
      <c r="Z177" s="66">
        <f>IFERROR(IF(Table_ocorrencias[[#This Row],[data_conclusao]]="","",Table_ocorrencias[[#This Row],[data_conclusao]]),"")</f>
        <v>0.84375</v>
      </c>
      <c r="AA177" s="67">
        <v>1702</v>
      </c>
      <c r="AB177" s="67">
        <v>845</v>
      </c>
      <c r="AC177" s="67">
        <v>4</v>
      </c>
      <c r="AD177" s="67">
        <v>3871193</v>
      </c>
      <c r="AE177" s="67">
        <v>3870464</v>
      </c>
      <c r="AF177" s="67">
        <v>2960397</v>
      </c>
      <c r="AG177" s="67">
        <v>29416</v>
      </c>
      <c r="AH177" s="65">
        <v>44099</v>
      </c>
      <c r="AI177" s="67" t="s">
        <v>4360</v>
      </c>
      <c r="AJ177" s="67" t="s">
        <v>167</v>
      </c>
      <c r="AK177" s="67" t="s">
        <v>414</v>
      </c>
      <c r="AL177" s="67" t="s">
        <v>1258</v>
      </c>
      <c r="AM177" s="68">
        <v>0.75</v>
      </c>
      <c r="AN177" s="69">
        <v>0.78819444444444442</v>
      </c>
      <c r="AO177" s="69">
        <v>0.79513888888888884</v>
      </c>
      <c r="AP177" s="69">
        <v>0.84375</v>
      </c>
      <c r="AQ177" s="67" t="s">
        <v>4369</v>
      </c>
      <c r="AR177" s="67" t="s">
        <v>4381</v>
      </c>
      <c r="AS177" s="67">
        <v>14</v>
      </c>
      <c r="AT177" s="67" t="s">
        <v>4361</v>
      </c>
      <c r="AU177" s="67" t="s">
        <v>4362</v>
      </c>
      <c r="AV177" s="67" t="s">
        <v>4363</v>
      </c>
      <c r="AW177" s="70" t="s">
        <v>276</v>
      </c>
      <c r="AX177" s="67" t="s">
        <v>4364</v>
      </c>
      <c r="AY177" s="67" t="s">
        <v>4365</v>
      </c>
      <c r="AZ177" s="67" t="b">
        <v>0</v>
      </c>
      <c r="BA177" s="67" t="s">
        <v>273</v>
      </c>
      <c r="BB177" s="67" t="b">
        <v>0</v>
      </c>
      <c r="BC177" s="67"/>
      <c r="BD177" s="67"/>
    </row>
    <row r="178" spans="1:56" ht="17.25" customHeight="1" x14ac:dyDescent="0.25">
      <c r="A178" s="53">
        <f t="shared" si="3"/>
        <v>0</v>
      </c>
      <c r="B178" s="57" t="str">
        <f>IFERROR(TEXT(Table_ocorrencias[[#This Row],[caso_n]],"0000")&amp;Table_ocorrencias[[#This Row],[ponto]]&amp;"/"&amp;YEAR(Table_ocorrencias[[#This Row],[DATA PLANTÃO]]),"")</f>
        <v>0851.9/2020</v>
      </c>
      <c r="C178" s="57" t="str">
        <f>IFERROR(IF(Table_ocorrencias[[#This Row],[GDL]] = "","", Table_ocorrencias[[#This Row],[GDL]]&amp;"/"&amp;YEAR(Table_ocorrencias[[#This Row],[data_plantao]])),"")</f>
        <v>29688/2020</v>
      </c>
      <c r="D178" s="57" t="str">
        <f>IF(Table_ocorrencias[[#This Row],[fotos_gdl]] = TRUE,"ENVIADAS","PENDENTE")</f>
        <v>ENVIADAS</v>
      </c>
      <c r="E178" s="58">
        <f>IFERROR(Table_ocorrencias[[#This Row],[data_plantao]],"")</f>
        <v>44102</v>
      </c>
      <c r="F178" s="57" t="str">
        <f>IFERROR(Table_ocorrencias[[#This Row],[CIODS3]],"")</f>
        <v>D689005</v>
      </c>
      <c r="G178" s="57" t="str">
        <f>IFERROR(Table_ocorrencias[[#This Row],[natureza4]],"")</f>
        <v>Homicídio</v>
      </c>
      <c r="H178" s="57" t="str">
        <f>IFERROR(Table_ocorrencias[[#This Row],[tipo_local]],"")</f>
        <v>Interno</v>
      </c>
      <c r="I178" s="57" t="str">
        <f>IFERROR(IF(Table_ocorrencias[[#This Row],[instrumento10]] = 0,"",Table_ocorrencias[[#This Row],[instrumento10]]),"")</f>
        <v>PÉRFURO-CORTANTE</v>
      </c>
      <c r="J178" s="79" t="str">
        <f>IFERROR(VLOOKUP(Table_ocorrencias[[#This Row],[matricula_perito]],Table_peritos[],2,FALSE),"")</f>
        <v>VICTOR CEZAR LUCENA TAVARES DE SÁ LEITÃO</v>
      </c>
      <c r="K178" s="57" t="str">
        <f>IFERROR(VLOOKUP(Table_ocorrencias[[#This Row],[matricula_auxiliar]],Table_auxiliares[],2,FALSE),"")</f>
        <v>THIAGO CHALEGRE</v>
      </c>
      <c r="L178" s="57" t="str">
        <f>IFERROR(VLOOKUP(Table_ocorrencias[[#This Row],[matricula_delegado]],Table_delegados[],2,FALSE),"")</f>
        <v>RICARDO SILVEIRA DE AZEVEDO</v>
      </c>
      <c r="M178" s="57" t="str">
        <f>IFERROR(Table_ocorrencias[[#This Row],[viatura5]],"")</f>
        <v>UP006</v>
      </c>
      <c r="N178" s="57" t="str">
        <f>IFERROR(IF(Table_ocorrencias[[#This Row],[DPH2]] ="","",Table_ocorrencias[[#This Row],[DPH2]]&amp;"º DPH"),"")</f>
        <v>10º DPH</v>
      </c>
      <c r="O178" s="57" t="str">
        <f>UPPER(IFERROR(VLOOKUP(Table_ocorrencias[[#This Row],[municipio]],Table_municipios[],2,FALSE),""))</f>
        <v>SÃO LOURENÇO DA MATA</v>
      </c>
      <c r="P178" s="79" t="str">
        <f>UPPER(IFERROR(Table_ocorrencias[[#This Row],[bairro8]],""))</f>
        <v>VILA DOURADA</v>
      </c>
      <c r="Q178" s="57" t="str">
        <f>IFERROR(IF(Table_ocorrencias[[#This Row],[rua9]] ="","",Table_ocorrencias[[#This Row],[rua9]]),"")</f>
        <v>SEVERINO TEODORO RODRIGUES</v>
      </c>
      <c r="R178" s="57" t="str">
        <f>IFERROR(IF(Table_ocorrencias[[#This Row],[latitude6]] ="","",Table_ocorrencias[[#This Row],[latitude6]]),"")</f>
        <v>-7.98439</v>
      </c>
      <c r="S178" s="57" t="str">
        <f>IFERROR(IF(Table_ocorrencias[[#This Row],[longitude7]] ="","",Table_ocorrencias[[#This Row],[longitude7]]),"")</f>
        <v>-35.0448572</v>
      </c>
      <c r="T17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113234)</v>
      </c>
      <c r="U17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78" s="79" t="str">
        <f>UPPER(IFERROR(Table_ocorrencias[[#This Row],[descricao]],""))</f>
        <v>FAB - MASCULINO CB CLEMENTINO 981884492</v>
      </c>
      <c r="W178" s="59">
        <f>IFERROR(IF(Table_ocorrencias[[#This Row],[data_ciencia]]="","",Table_ocorrencias[[#This Row],[data_ciencia]]),"")</f>
        <v>0.40625</v>
      </c>
      <c r="X178" s="59">
        <f>IFERROR(IF(Table_ocorrencias[[#This Row],[data_saida]]="","",Table_ocorrencias[[#This Row],[data_saida]]),"")</f>
        <v>0.41666666666666669</v>
      </c>
      <c r="Y178" s="59">
        <f>IFERROR(IF(Table_ocorrencias[[#This Row],[data_chegada]]="","",Table_ocorrencias[[#This Row],[data_chegada]]),"")</f>
        <v>0.44791666666666669</v>
      </c>
      <c r="Z178" s="59">
        <f>IFERROR(IF(Table_ocorrencias[[#This Row],[data_conclusao]]="","",Table_ocorrencias[[#This Row],[data_conclusao]]),"")</f>
        <v>0.50347222222222221</v>
      </c>
      <c r="AA178" s="60">
        <v>1708</v>
      </c>
      <c r="AB178" s="60">
        <v>851</v>
      </c>
      <c r="AC178" s="60">
        <v>10</v>
      </c>
      <c r="AD178" s="60">
        <v>3866947</v>
      </c>
      <c r="AE178" s="60">
        <v>3868877</v>
      </c>
      <c r="AF178" s="60">
        <v>2725304</v>
      </c>
      <c r="AG178" s="60">
        <v>29688</v>
      </c>
      <c r="AH178" s="58">
        <v>44102</v>
      </c>
      <c r="AI178" s="60" t="s">
        <v>4442</v>
      </c>
      <c r="AJ178" s="60" t="s">
        <v>167</v>
      </c>
      <c r="AK178" s="60" t="s">
        <v>414</v>
      </c>
      <c r="AL178" s="60" t="s">
        <v>1258</v>
      </c>
      <c r="AM178" s="61">
        <v>0.40625</v>
      </c>
      <c r="AN178" s="62">
        <v>0.41666666666666669</v>
      </c>
      <c r="AO178" s="62">
        <v>0.44791666666666669</v>
      </c>
      <c r="AP178" s="62">
        <v>0.50347222222222221</v>
      </c>
      <c r="AQ178" s="60" t="s">
        <v>4448</v>
      </c>
      <c r="AR178" s="60" t="s">
        <v>4449</v>
      </c>
      <c r="AS178" s="60">
        <v>15</v>
      </c>
      <c r="AT178" s="60" t="s">
        <v>4443</v>
      </c>
      <c r="AU178" s="60" t="s">
        <v>4444</v>
      </c>
      <c r="AV178" s="60" t="s">
        <v>4445</v>
      </c>
      <c r="AW178" s="63" t="s">
        <v>744</v>
      </c>
      <c r="AX178" s="60" t="s">
        <v>4446</v>
      </c>
      <c r="AY178" s="60" t="s">
        <v>4447</v>
      </c>
      <c r="AZ178" s="60" t="b">
        <v>1</v>
      </c>
      <c r="BA178" s="60" t="s">
        <v>273</v>
      </c>
      <c r="BB178" s="60" t="b">
        <v>0</v>
      </c>
      <c r="BC178" s="60"/>
      <c r="BD178" s="60"/>
    </row>
    <row r="179" spans="1:56" ht="17.25" customHeight="1" x14ac:dyDescent="0.25">
      <c r="A179" s="53">
        <f t="shared" si="3"/>
        <v>0</v>
      </c>
      <c r="B179" s="57" t="str">
        <f>IFERROR(TEXT(Table_ocorrencias[[#This Row],[caso_n]],"0000")&amp;Table_ocorrencias[[#This Row],[ponto]]&amp;"/"&amp;YEAR(Table_ocorrencias[[#This Row],[DATA PLANTÃO]]),"")</f>
        <v>0855.9/2020</v>
      </c>
      <c r="C179" s="57" t="str">
        <f>IFERROR(IF(Table_ocorrencias[[#This Row],[GDL]] = "","", Table_ocorrencias[[#This Row],[GDL]]&amp;"/"&amp;YEAR(Table_ocorrencias[[#This Row],[data_plantao]])),"")</f>
        <v>29796/2020</v>
      </c>
      <c r="D179" s="57" t="str">
        <f>IF(Table_ocorrencias[[#This Row],[fotos_gdl]] = TRUE,"ENVIADAS","PENDENTE")</f>
        <v>ENVIADAS</v>
      </c>
      <c r="E179" s="58">
        <f>IFERROR(Table_ocorrencias[[#This Row],[data_plantao]],"")</f>
        <v>44103</v>
      </c>
      <c r="F179" s="57" t="str">
        <f>IFERROR(Table_ocorrencias[[#This Row],[CIODS3]],"")</f>
        <v>D689085</v>
      </c>
      <c r="G179" s="57" t="str">
        <f>IFERROR(Table_ocorrencias[[#This Row],[natureza4]],"")</f>
        <v>Homicídio</v>
      </c>
      <c r="H179" s="57" t="str">
        <f>IFERROR(Table_ocorrencias[[#This Row],[tipo_local]],"")</f>
        <v>Interno</v>
      </c>
      <c r="I179" s="57" t="str">
        <f>IFERROR(IF(Table_ocorrencias[[#This Row],[instrumento10]] = 0,"",Table_ocorrencias[[#This Row],[instrumento10]]),"")</f>
        <v>PÉRFURO-CONTUNDENTE</v>
      </c>
      <c r="J179" s="79" t="str">
        <f>IFERROR(VLOOKUP(Table_ocorrencias[[#This Row],[matricula_perito]],Table_peritos[],2,FALSE),"")</f>
        <v>VICTOR CEZAR LUCENA TAVARES DE SÁ LEITÃO</v>
      </c>
      <c r="K179" s="57" t="str">
        <f>IFERROR(VLOOKUP(Table_ocorrencias[[#This Row],[matricula_auxiliar]],Table_auxiliares[],2,FALSE),"")</f>
        <v>BRENO HENRIQUE DANTAS DOS SANTOS</v>
      </c>
      <c r="L179" s="57" t="str">
        <f>IFERROR(VLOOKUP(Table_ocorrencias[[#This Row],[matricula_delegado]],Table_delegados[],2,FALSE),"")</f>
        <v>VICTOR HUGO JARDIM RONDON</v>
      </c>
      <c r="M179" s="57" t="str">
        <f>IFERROR(Table_ocorrencias[[#This Row],[viatura5]],"")</f>
        <v>UP004</v>
      </c>
      <c r="N179" s="57" t="str">
        <f>IFERROR(IF(Table_ocorrencias[[#This Row],[DPH2]] ="","",Table_ocorrencias[[#This Row],[DPH2]]&amp;"º DPH"),"")</f>
        <v>13º DPH</v>
      </c>
      <c r="O179" s="57" t="str">
        <f>UPPER(IFERROR(VLOOKUP(Table_ocorrencias[[#This Row],[municipio]],Table_municipios[],2,FALSE),""))</f>
        <v>JABOATÃO DOS GUARARAPES</v>
      </c>
      <c r="P179" s="79" t="str">
        <f>UPPER(IFERROR(Table_ocorrencias[[#This Row],[bairro8]],""))</f>
        <v>CURADO IV</v>
      </c>
      <c r="Q179" s="57" t="str">
        <f>IFERROR(IF(Table_ocorrencias[[#This Row],[rua9]] ="","",Table_ocorrencias[[#This Row],[rua9]]),"")</f>
        <v>PATRÍCIA BARBOSA</v>
      </c>
      <c r="R179" s="57" t="str">
        <f>IFERROR(IF(Table_ocorrencias[[#This Row],[latitude6]] ="","",Table_ocorrencias[[#This Row],[latitude6]]),"")</f>
        <v>-8,0747122</v>
      </c>
      <c r="S179" s="57" t="str">
        <f>IFERROR(IF(Table_ocorrencias[[#This Row],[longitude7]] ="","",Table_ocorrencias[[#This Row],[longitude7]]),"")</f>
        <v>-34,9911037</v>
      </c>
      <c r="T17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JUNIO DA SILVA CAMARA (NIC 113229)</v>
      </c>
      <c r="U17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79" s="79" t="str">
        <f>UPPER(IFERROR(Table_ocorrencias[[#This Row],[descricao]],""))</f>
        <v>PAF - SGT CALASSA 985346680</v>
      </c>
      <c r="W179" s="59">
        <f>IFERROR(IF(Table_ocorrencias[[#This Row],[data_ciencia]]="","",Table_ocorrencias[[#This Row],[data_ciencia]]),"")</f>
        <v>0.32291666666666669</v>
      </c>
      <c r="X179" s="59">
        <f>IFERROR(IF(Table_ocorrencias[[#This Row],[data_saida]]="","",Table_ocorrencias[[#This Row],[data_saida]]),"")</f>
        <v>0.3611111111111111</v>
      </c>
      <c r="Y179" s="59">
        <f>IFERROR(IF(Table_ocorrencias[[#This Row],[data_chegada]]="","",Table_ocorrencias[[#This Row],[data_chegada]]),"")</f>
        <v>0.375</v>
      </c>
      <c r="Z179" s="59">
        <f>IFERROR(IF(Table_ocorrencias[[#This Row],[data_conclusao]]="","",Table_ocorrencias[[#This Row],[data_conclusao]]),"")</f>
        <v>0.41666666666666669</v>
      </c>
      <c r="AA179" s="60">
        <v>1712</v>
      </c>
      <c r="AB179" s="60">
        <v>855</v>
      </c>
      <c r="AC179" s="60">
        <v>13</v>
      </c>
      <c r="AD179" s="60">
        <v>3866947</v>
      </c>
      <c r="AE179" s="60">
        <v>3867820</v>
      </c>
      <c r="AF179" s="60">
        <v>2725053</v>
      </c>
      <c r="AG179" s="60">
        <v>29796</v>
      </c>
      <c r="AH179" s="58">
        <v>44103</v>
      </c>
      <c r="AI179" s="60" t="s">
        <v>4479</v>
      </c>
      <c r="AJ179" s="60" t="s">
        <v>167</v>
      </c>
      <c r="AK179" s="60" t="s">
        <v>414</v>
      </c>
      <c r="AL179" s="60" t="s">
        <v>255</v>
      </c>
      <c r="AM179" s="61">
        <v>0.32291666666666669</v>
      </c>
      <c r="AN179" s="62">
        <v>0.3611111111111111</v>
      </c>
      <c r="AO179" s="62">
        <v>0.375</v>
      </c>
      <c r="AP179" s="62">
        <v>0.41666666666666669</v>
      </c>
      <c r="AQ179" s="60" t="s">
        <v>4480</v>
      </c>
      <c r="AR179" s="60" t="s">
        <v>4481</v>
      </c>
      <c r="AS179" s="60">
        <v>10</v>
      </c>
      <c r="AT179" s="60" t="s">
        <v>3356</v>
      </c>
      <c r="AU179" s="60" t="s">
        <v>4482</v>
      </c>
      <c r="AV179" s="60" t="s">
        <v>4483</v>
      </c>
      <c r="AW179" s="63" t="s">
        <v>276</v>
      </c>
      <c r="AX179" s="60" t="s">
        <v>4484</v>
      </c>
      <c r="AY179" s="60" t="s">
        <v>4485</v>
      </c>
      <c r="AZ179" s="60" t="b">
        <v>1</v>
      </c>
      <c r="BA179" s="60" t="s">
        <v>273</v>
      </c>
      <c r="BB179" s="60" t="b">
        <v>0</v>
      </c>
      <c r="BC179" s="60"/>
      <c r="BD179" s="60"/>
    </row>
    <row r="180" spans="1:56" ht="17.25" customHeight="1" x14ac:dyDescent="0.25">
      <c r="A180" s="55">
        <f t="shared" si="3"/>
        <v>0</v>
      </c>
      <c r="B180" s="64" t="str">
        <f>IFERROR(TEXT(Table_ocorrencias[[#This Row],[caso_n]],"0000")&amp;Table_ocorrencias[[#This Row],[ponto]]&amp;"/"&amp;YEAR(Table_ocorrencias[[#This Row],[DATA PLANTÃO]]),"")</f>
        <v>0863.9/2020</v>
      </c>
      <c r="C180" s="64" t="str">
        <f>IFERROR(IF(Table_ocorrencias[[#This Row],[GDL]] = "","", Table_ocorrencias[[#This Row],[GDL]]&amp;"/"&amp;YEAR(Table_ocorrencias[[#This Row],[data_plantao]])),"")</f>
        <v>30258/2020</v>
      </c>
      <c r="D180" s="64" t="str">
        <f>IF(Table_ocorrencias[[#This Row],[fotos_gdl]] = TRUE,"ENVIADAS","PENDENTE")</f>
        <v>ENVIADAS</v>
      </c>
      <c r="E180" s="65">
        <f>IFERROR(Table_ocorrencias[[#This Row],[data_plantao]],"")</f>
        <v>44105</v>
      </c>
      <c r="F180" s="64" t="str">
        <f>IFERROR(Table_ocorrencias[[#This Row],[CIODS3]],"")</f>
        <v>D689308</v>
      </c>
      <c r="G180" s="64" t="str">
        <f>IFERROR(Table_ocorrencias[[#This Row],[natureza4]],"")</f>
        <v>Homicídio</v>
      </c>
      <c r="H180" s="64" t="str">
        <f>IFERROR(Table_ocorrencias[[#This Row],[tipo_local]],"")</f>
        <v>Interno</v>
      </c>
      <c r="I180" s="64" t="str">
        <f>IFERROR(IF(Table_ocorrencias[[#This Row],[instrumento10]] = 0,"",Table_ocorrencias[[#This Row],[instrumento10]]),"")</f>
        <v>PÉRFURO-CORTANTE</v>
      </c>
      <c r="J180" s="80" t="str">
        <f>IFERROR(VLOOKUP(Table_ocorrencias[[#This Row],[matricula_perito]],Table_peritos[],2,FALSE),"")</f>
        <v>RANON BARROS BEZERRA</v>
      </c>
      <c r="K180" s="64" t="str">
        <f>IFERROR(VLOOKUP(Table_ocorrencias[[#This Row],[matricula_auxiliar]],Table_auxiliares[],2,FALSE),"")</f>
        <v>FELIPE JOSÉ DE LIMA ALBUQUERQUE</v>
      </c>
      <c r="L180" s="64" t="str">
        <f>IFERROR(VLOOKUP(Table_ocorrencias[[#This Row],[matricula_delegado]],Table_delegados[],2,FALSE),"")</f>
        <v>PAULO GUSTAVO COELHO DIAS</v>
      </c>
      <c r="M180" s="64" t="str">
        <f>IFERROR(Table_ocorrencias[[#This Row],[viatura5]],"")</f>
        <v>UP006</v>
      </c>
      <c r="N180" s="64" t="str">
        <f>IFERROR(IF(Table_ocorrencias[[#This Row],[DPH2]] ="","",Table_ocorrencias[[#This Row],[DPH2]]&amp;"º DPH"),"")</f>
        <v>1º DPH</v>
      </c>
      <c r="O180" s="64" t="str">
        <f>UPPER(IFERROR(VLOOKUP(Table_ocorrencias[[#This Row],[municipio]],Table_municipios[],2,FALSE),""))</f>
        <v>RECIFE</v>
      </c>
      <c r="P180" s="80" t="str">
        <f>UPPER(IFERROR(Table_ocorrencias[[#This Row],[bairro8]],""))</f>
        <v>SANTO ANTONIO</v>
      </c>
      <c r="Q180" s="64" t="str">
        <f>IFERROR(IF(Table_ocorrencias[[#This Row],[rua9]] ="","",Table_ocorrencias[[#This Row],[rua9]]),"")</f>
        <v>DO IMPERADOR</v>
      </c>
      <c r="R180" s="64" t="str">
        <f>IFERROR(IF(Table_ocorrencias[[#This Row],[latitude6]] ="","",Table_ocorrencias[[#This Row],[latitude6]]),"")</f>
        <v>-8.063340</v>
      </c>
      <c r="S180" s="64" t="str">
        <f>IFERROR(IF(Table_ocorrencias[[#This Row],[longitude7]] ="","",Table_ocorrencias[[#This Row],[longitude7]]),"")</f>
        <v>-34.876406</v>
      </c>
      <c r="T18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CÉSAR BARRETO (NIC 113265)</v>
      </c>
      <c r="U18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80" s="80" t="str">
        <f>UPPER(IFERROR(Table_ocorrencias[[#This Row],[descricao]],""))</f>
        <v>ARMA BRANCA</v>
      </c>
      <c r="W180" s="66">
        <f>IFERROR(IF(Table_ocorrencias[[#This Row],[data_ciencia]]="","",Table_ocorrencias[[#This Row],[data_ciencia]]),"")</f>
        <v>0.52083333333333337</v>
      </c>
      <c r="X180" s="66">
        <f>IFERROR(IF(Table_ocorrencias[[#This Row],[data_saida]]="","",Table_ocorrencias[[#This Row],[data_saida]]),"")</f>
        <v>0.53819444444444442</v>
      </c>
      <c r="Y180" s="66">
        <f>IFERROR(IF(Table_ocorrencias[[#This Row],[data_chegada]]="","",Table_ocorrencias[[#This Row],[data_chegada]]),"")</f>
        <v>0.55902777777777779</v>
      </c>
      <c r="Z180" s="66">
        <f>IFERROR(IF(Table_ocorrencias[[#This Row],[data_conclusao]]="","",Table_ocorrencias[[#This Row],[data_conclusao]]),"")</f>
        <v>0.59375</v>
      </c>
      <c r="AA180" s="67">
        <v>1720</v>
      </c>
      <c r="AB180" s="67">
        <v>863</v>
      </c>
      <c r="AC180" s="67">
        <v>1</v>
      </c>
      <c r="AD180" s="67">
        <v>3866670</v>
      </c>
      <c r="AE180" s="67">
        <v>3870367</v>
      </c>
      <c r="AF180" s="67">
        <v>2725371</v>
      </c>
      <c r="AG180" s="67">
        <v>30258</v>
      </c>
      <c r="AH180" s="65">
        <v>44105</v>
      </c>
      <c r="AI180" s="67" t="s">
        <v>4577</v>
      </c>
      <c r="AJ180" s="67" t="s">
        <v>167</v>
      </c>
      <c r="AK180" s="67" t="s">
        <v>414</v>
      </c>
      <c r="AL180" s="67" t="s">
        <v>1258</v>
      </c>
      <c r="AM180" s="68">
        <v>0.52083333333333337</v>
      </c>
      <c r="AN180" s="69">
        <v>0.53819444444444442</v>
      </c>
      <c r="AO180" s="69">
        <v>0.55902777777777779</v>
      </c>
      <c r="AP180" s="69">
        <v>0.59375</v>
      </c>
      <c r="AQ180" s="67" t="s">
        <v>4578</v>
      </c>
      <c r="AR180" s="67" t="s">
        <v>4579</v>
      </c>
      <c r="AS180" s="67">
        <v>14</v>
      </c>
      <c r="AT180" s="67" t="s">
        <v>4580</v>
      </c>
      <c r="AU180" s="67" t="s">
        <v>4581</v>
      </c>
      <c r="AV180" s="67" t="s">
        <v>4582</v>
      </c>
      <c r="AW180" s="70" t="s">
        <v>744</v>
      </c>
      <c r="AX180" s="67" t="s">
        <v>4583</v>
      </c>
      <c r="AY180" s="67" t="s">
        <v>4584</v>
      </c>
      <c r="AZ180" s="67" t="b">
        <v>1</v>
      </c>
      <c r="BA180" s="67" t="s">
        <v>273</v>
      </c>
      <c r="BB180" s="67" t="b">
        <v>0</v>
      </c>
      <c r="BC180" s="67"/>
      <c r="BD180" s="67"/>
    </row>
    <row r="181" spans="1:56" ht="17.25" customHeight="1" x14ac:dyDescent="0.25">
      <c r="A181" s="53">
        <f t="shared" si="3"/>
        <v>0</v>
      </c>
      <c r="B181" s="64" t="str">
        <f>IFERROR(TEXT(Table_ocorrencias[[#This Row],[caso_n]],"0000")&amp;Table_ocorrencias[[#This Row],[ponto]]&amp;"/"&amp;YEAR(Table_ocorrencias[[#This Row],[DATA PLANTÃO]]),"")</f>
        <v>0866.9/2020</v>
      </c>
      <c r="C181" s="64" t="str">
        <f>IFERROR(IF(Table_ocorrencias[[#This Row],[GDL]] = "","", Table_ocorrencias[[#This Row],[GDL]]&amp;"/"&amp;YEAR(Table_ocorrencias[[#This Row],[data_plantao]])),"")</f>
        <v>30306/2020</v>
      </c>
      <c r="D181" s="57" t="str">
        <f>IF(Table_ocorrencias[[#This Row],[fotos_gdl]] = TRUE,"ENVIADAS","PENDENTE")</f>
        <v>ENVIADAS</v>
      </c>
      <c r="E181" s="65">
        <f>IFERROR(Table_ocorrencias[[#This Row],[data_plantao]],"")</f>
        <v>44105</v>
      </c>
      <c r="F181" s="64" t="str">
        <f>IFERROR(Table_ocorrencias[[#This Row],[CIODS3]],"")</f>
        <v>D689359</v>
      </c>
      <c r="G181" s="64" t="str">
        <f>IFERROR(Table_ocorrencias[[#This Row],[natureza4]],"")</f>
        <v>Homicídio</v>
      </c>
      <c r="H181" s="64" t="str">
        <f>IFERROR(Table_ocorrencias[[#This Row],[tipo_local]],"")</f>
        <v>Interno</v>
      </c>
      <c r="I181" s="64" t="str">
        <f>IFERROR(IF(Table_ocorrencias[[#This Row],[instrumento10]] = 0,"",Table_ocorrencias[[#This Row],[instrumento10]]),"")</f>
        <v>PÉRFURO-CONTUNDENTE</v>
      </c>
      <c r="J181" s="80" t="str">
        <f>IFERROR(VLOOKUP(Table_ocorrencias[[#This Row],[matricula_perito]],Table_peritos[],2,FALSE),"")</f>
        <v>FERNANDO HENRIQUE LEAL BENEVIDES</v>
      </c>
      <c r="K181" s="64" t="str">
        <f>IFERROR(VLOOKUP(Table_ocorrencias[[#This Row],[matricula_auxiliar]],Table_auxiliares[],2,FALSE),"")</f>
        <v>BRENO HENRIQUE DANTAS DOS SANTOS</v>
      </c>
      <c r="L181" s="64" t="str">
        <f>IFERROR(VLOOKUP(Table_ocorrencias[[#This Row],[matricula_delegado]],Table_delegados[],2,FALSE),"")</f>
        <v>JOAQUIM MARINOSIO RODRIGUES BRAGA NETO</v>
      </c>
      <c r="M181" s="64" t="str">
        <f>IFERROR(Table_ocorrencias[[#This Row],[viatura5]],"")</f>
        <v>UP004</v>
      </c>
      <c r="N181" s="64" t="str">
        <f>IFERROR(IF(Table_ocorrencias[[#This Row],[DPH2]] ="","",Table_ocorrencias[[#This Row],[DPH2]]&amp;"º DPH"),"")</f>
        <v>13º DPH</v>
      </c>
      <c r="O181" s="64" t="str">
        <f>UPPER(IFERROR(VLOOKUP(Table_ocorrencias[[#This Row],[municipio]],Table_municipios[],2,FALSE),""))</f>
        <v>CABO DE SANTO AGOSTINHO</v>
      </c>
      <c r="P181" s="80" t="str">
        <f>UPPER(IFERROR(Table_ocorrencias[[#This Row],[bairro8]],""))</f>
        <v>XARÉU</v>
      </c>
      <c r="Q181" s="64" t="str">
        <f>IFERROR(IF(Table_ocorrencias[[#This Row],[rua9]] ="","",Table_ocorrencias[[#This Row],[rua9]]),"")</f>
        <v>PEDRA DE XARÉU</v>
      </c>
      <c r="R181" s="64" t="str">
        <f>IFERROR(IF(Table_ocorrencias[[#This Row],[latitude6]] ="","",Table_ocorrencias[[#This Row],[latitude6]]),"")</f>
        <v>8°18`6.67"S</v>
      </c>
      <c r="S181" s="64" t="str">
        <f>IFERROR(IF(Table_ocorrencias[[#This Row],[longitude7]] ="","",Table_ocorrencias[[#This Row],[longitude7]]),"")</f>
        <v>34°56`58.06"O</v>
      </c>
      <c r="T18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WALACE AMORIM DOS SANTOS (NIC 113263)</v>
      </c>
      <c r="U18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1" s="80" t="str">
        <f>UPPER(IFERROR(Table_ocorrencias[[#This Row],[descricao]],""))</f>
        <v>LAURINDO-95360940</v>
      </c>
      <c r="W181" s="66">
        <f>IFERROR(IF(Table_ocorrencias[[#This Row],[data_ciencia]]="","",Table_ocorrencias[[#This Row],[data_ciencia]]),"")</f>
        <v>0.94652777777777775</v>
      </c>
      <c r="X181" s="66">
        <f>IFERROR(IF(Table_ocorrencias[[#This Row],[data_saida]]="","",Table_ocorrencias[[#This Row],[data_saida]]),"")</f>
        <v>0.95833333333333337</v>
      </c>
      <c r="Y181" s="66">
        <f>IFERROR(IF(Table_ocorrencias[[#This Row],[data_chegada]]="","",Table_ocorrencias[[#This Row],[data_chegada]]),"")</f>
        <v>0.98055555555555551</v>
      </c>
      <c r="Z181" s="66">
        <f>IFERROR(IF(Table_ocorrencias[[#This Row],[data_conclusao]]="","",Table_ocorrencias[[#This Row],[data_conclusao]]),"")</f>
        <v>4.5138888888888888E-2</v>
      </c>
      <c r="AA181" s="67">
        <v>1723</v>
      </c>
      <c r="AB181" s="67">
        <v>866</v>
      </c>
      <c r="AC181" s="67">
        <v>13</v>
      </c>
      <c r="AD181" s="67">
        <v>2962063</v>
      </c>
      <c r="AE181" s="67">
        <v>3867820</v>
      </c>
      <c r="AF181" s="67">
        <v>1492225</v>
      </c>
      <c r="AG181" s="67">
        <v>30306</v>
      </c>
      <c r="AH181" s="65">
        <v>44105</v>
      </c>
      <c r="AI181" s="67" t="s">
        <v>4607</v>
      </c>
      <c r="AJ181" s="67" t="s">
        <v>167</v>
      </c>
      <c r="AK181" s="67" t="s">
        <v>414</v>
      </c>
      <c r="AL181" s="67" t="s">
        <v>255</v>
      </c>
      <c r="AM181" s="68">
        <v>0.94652777777777775</v>
      </c>
      <c r="AN181" s="69">
        <v>0.95833333333333337</v>
      </c>
      <c r="AO181" s="69">
        <v>0.98055555555555551</v>
      </c>
      <c r="AP181" s="69">
        <v>4.5138888888888888E-2</v>
      </c>
      <c r="AQ181" s="67" t="s">
        <v>4608</v>
      </c>
      <c r="AR181" s="67" t="s">
        <v>4609</v>
      </c>
      <c r="AS181" s="67">
        <v>3</v>
      </c>
      <c r="AT181" s="67" t="s">
        <v>4610</v>
      </c>
      <c r="AU181" s="67" t="s">
        <v>4611</v>
      </c>
      <c r="AV181" s="67" t="s">
        <v>4612</v>
      </c>
      <c r="AW181" s="70" t="s">
        <v>276</v>
      </c>
      <c r="AX181" s="67" t="s">
        <v>4613</v>
      </c>
      <c r="AY181" s="67" t="s">
        <v>4614</v>
      </c>
      <c r="AZ181" s="67" t="b">
        <v>1</v>
      </c>
      <c r="BA181" s="67" t="s">
        <v>273</v>
      </c>
      <c r="BB181" s="67" t="b">
        <v>0</v>
      </c>
      <c r="BC181" s="67"/>
      <c r="BD181" s="67"/>
    </row>
    <row r="182" spans="1:56" ht="17.25" customHeight="1" x14ac:dyDescent="0.25">
      <c r="A182" s="55">
        <f t="shared" si="3"/>
        <v>0</v>
      </c>
      <c r="B182" s="64" t="str">
        <f>IFERROR(TEXT(Table_ocorrencias[[#This Row],[caso_n]],"0000")&amp;Table_ocorrencias[[#This Row],[ponto]]&amp;"/"&amp;YEAR(Table_ocorrencias[[#This Row],[DATA PLANTÃO]]),"")</f>
        <v>0867.9/2020</v>
      </c>
      <c r="C182" s="64" t="str">
        <f>IFERROR(IF(Table_ocorrencias[[#This Row],[GDL]] = "","", Table_ocorrencias[[#This Row],[GDL]]&amp;"/"&amp;YEAR(Table_ocorrencias[[#This Row],[data_plantao]])),"")</f>
        <v>30310/2020</v>
      </c>
      <c r="D182" s="64" t="str">
        <f>IF(Table_ocorrencias[[#This Row],[fotos_gdl]] = TRUE,"ENVIADAS","PENDENTE")</f>
        <v>ENVIADAS</v>
      </c>
      <c r="E182" s="65">
        <f>IFERROR(Table_ocorrencias[[#This Row],[data_plantao]],"")</f>
        <v>44106</v>
      </c>
      <c r="F182" s="64" t="str">
        <f>IFERROR(Table_ocorrencias[[#This Row],[CIODS3]],"")</f>
        <v>D689369</v>
      </c>
      <c r="G182" s="64" t="str">
        <f>IFERROR(Table_ocorrencias[[#This Row],[natureza4]],"")</f>
        <v>Homicídio</v>
      </c>
      <c r="H182" s="64" t="str">
        <f>IFERROR(Table_ocorrencias[[#This Row],[tipo_local]],"")</f>
        <v>Interno</v>
      </c>
      <c r="I182" s="57" t="str">
        <f>IFERROR(IF(Table_ocorrencias[[#This Row],[instrumento10]] = 0,"",Table_ocorrencias[[#This Row],[instrumento10]]),"")</f>
        <v>PÉRFURO-CONTUNDENTE</v>
      </c>
      <c r="J182" s="80" t="str">
        <f>IFERROR(VLOOKUP(Table_ocorrencias[[#This Row],[matricula_perito]],Table_peritos[],2,FALSE),"")</f>
        <v>RANON BARROS BEZERRA</v>
      </c>
      <c r="K182" s="64" t="str">
        <f>IFERROR(VLOOKUP(Table_ocorrencias[[#This Row],[matricula_auxiliar]],Table_auxiliares[],2,FALSE),"")</f>
        <v>FELIPE JOSÉ DE LIMA ALBUQUERQUE</v>
      </c>
      <c r="L182" s="64" t="str">
        <f>IFERROR(VLOOKUP(Table_ocorrencias[[#This Row],[matricula_delegado]],Table_delegados[],2,FALSE),"")</f>
        <v>PAULO GUSTAVO COELHO DIAS</v>
      </c>
      <c r="M182" s="64" t="str">
        <f>IFERROR(Table_ocorrencias[[#This Row],[viatura5]],"")</f>
        <v>UP006</v>
      </c>
      <c r="N182" s="64" t="str">
        <f>IFERROR(IF(Table_ocorrencias[[#This Row],[DPH2]] ="","",Table_ocorrencias[[#This Row],[DPH2]]&amp;"º DPH"),"")</f>
        <v>2º DPH</v>
      </c>
      <c r="O182" s="64" t="str">
        <f>UPPER(IFERROR(VLOOKUP(Table_ocorrencias[[#This Row],[municipio]],Table_municipios[],2,FALSE),""))</f>
        <v>RECIFE</v>
      </c>
      <c r="P182" s="80" t="str">
        <f>UPPER(IFERROR(Table_ocorrencias[[#This Row],[bairro8]],""))</f>
        <v>TORRE</v>
      </c>
      <c r="Q182" s="64" t="str">
        <f>IFERROR(IF(Table_ocorrencias[[#This Row],[rua9]] ="","",Table_ocorrencias[[#This Row],[rua9]]),"")</f>
        <v>PROFESSOR FRANCISCO ESTEVÃO DA COSTA</v>
      </c>
      <c r="R182" s="76" t="str">
        <f>IFERROR(IF(Table_ocorrencias[[#This Row],[latitude6]] ="","",Table_ocorrencias[[#This Row],[latitude6]]),"")</f>
        <v>-8.044785</v>
      </c>
      <c r="S182" s="76" t="str">
        <f>IFERROR(IF(Table_ocorrencias[[#This Row],[longitude7]] ="","",Table_ocorrencias[[#This Row],[longitude7]]),"")</f>
        <v>-34.917996</v>
      </c>
      <c r="T18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GEIZA CRISTINA DA SILVA (NIC 113262)</v>
      </c>
      <c r="U18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2" s="79" t="str">
        <f>UPPER(IFERROR(Table_ocorrencias[[#This Row],[descricao]],""))</f>
        <v>PMPE 988610454, INTERNO</v>
      </c>
      <c r="W182" s="66">
        <f>IFERROR(IF(Table_ocorrencias[[#This Row],[data_ciencia]]="","",Table_ocorrencias[[#This Row],[data_ciencia]]),"")</f>
        <v>0.11458333333333333</v>
      </c>
      <c r="X182" s="66">
        <f>IFERROR(IF(Table_ocorrencias[[#This Row],[data_saida]]="","",Table_ocorrencias[[#This Row],[data_saida]]),"")</f>
        <v>0.12847222222222221</v>
      </c>
      <c r="Y182" s="66">
        <f>IFERROR(IF(Table_ocorrencias[[#This Row],[data_chegada]]="","",Table_ocorrencias[[#This Row],[data_chegada]]),"")</f>
        <v>0.13541666666666666</v>
      </c>
      <c r="Z182" s="66">
        <f>IFERROR(IF(Table_ocorrencias[[#This Row],[data_conclusao]]="","",Table_ocorrencias[[#This Row],[data_conclusao]]),"")</f>
        <v>0.1875</v>
      </c>
      <c r="AA182" s="67">
        <v>1724</v>
      </c>
      <c r="AB182" s="67">
        <v>867</v>
      </c>
      <c r="AC182" s="67">
        <v>2</v>
      </c>
      <c r="AD182" s="67">
        <v>3866670</v>
      </c>
      <c r="AE182" s="67">
        <v>3870367</v>
      </c>
      <c r="AF182" s="67">
        <v>2725371</v>
      </c>
      <c r="AG182" s="67">
        <v>30310</v>
      </c>
      <c r="AH182" s="65">
        <v>44106</v>
      </c>
      <c r="AI182" s="67" t="s">
        <v>4615</v>
      </c>
      <c r="AJ182" s="67" t="s">
        <v>167</v>
      </c>
      <c r="AK182" s="67" t="s">
        <v>414</v>
      </c>
      <c r="AL182" s="67" t="s">
        <v>1258</v>
      </c>
      <c r="AM182" s="68">
        <v>0.11458333333333333</v>
      </c>
      <c r="AN182" s="69">
        <v>0.12847222222222221</v>
      </c>
      <c r="AO182" s="69">
        <v>0.13541666666666666</v>
      </c>
      <c r="AP182" s="69">
        <v>0.1875</v>
      </c>
      <c r="AQ182" s="67" t="s">
        <v>4616</v>
      </c>
      <c r="AR182" s="67" t="s">
        <v>4617</v>
      </c>
      <c r="AS182" s="67">
        <v>14</v>
      </c>
      <c r="AT182" s="67" t="s">
        <v>4270</v>
      </c>
      <c r="AU182" s="67" t="s">
        <v>4618</v>
      </c>
      <c r="AV182" s="67" t="s">
        <v>4619</v>
      </c>
      <c r="AW182" s="70" t="s">
        <v>276</v>
      </c>
      <c r="AX182" s="67" t="s">
        <v>4620</v>
      </c>
      <c r="AY182" s="67" t="s">
        <v>4621</v>
      </c>
      <c r="AZ182" s="67" t="b">
        <v>1</v>
      </c>
      <c r="BA182" s="67" t="s">
        <v>273</v>
      </c>
      <c r="BB182" s="67" t="b">
        <v>0</v>
      </c>
      <c r="BC182" s="67"/>
      <c r="BD182" s="67"/>
    </row>
    <row r="183" spans="1:56" ht="17.25" customHeight="1" x14ac:dyDescent="0.25">
      <c r="A183" s="53">
        <f t="shared" si="3"/>
        <v>0</v>
      </c>
      <c r="B183" s="57" t="str">
        <f>IFERROR(TEXT(Table_ocorrencias[[#This Row],[caso_n]],"0000")&amp;Table_ocorrencias[[#This Row],[ponto]]&amp;"/"&amp;YEAR(Table_ocorrencias[[#This Row],[DATA PLANTÃO]]),"")</f>
        <v>0875.9/2020</v>
      </c>
      <c r="C183" s="57" t="str">
        <f>IFERROR(IF(Table_ocorrencias[[#This Row],[GDL]] = "","", Table_ocorrencias[[#This Row],[GDL]]&amp;"/"&amp;YEAR(Table_ocorrencias[[#This Row],[data_plantao]])),"")</f>
        <v>30557/2020</v>
      </c>
      <c r="D183" s="57" t="str">
        <f>IF(Table_ocorrencias[[#This Row],[fotos_gdl]] = TRUE,"ENVIADAS","PENDENTE")</f>
        <v>PENDENTE</v>
      </c>
      <c r="E183" s="58">
        <f>IFERROR(Table_ocorrencias[[#This Row],[data_plantao]],"")</f>
        <v>44108</v>
      </c>
      <c r="F183" s="57" t="str">
        <f>IFERROR(Table_ocorrencias[[#This Row],[CIODS3]],"")</f>
        <v>D689623</v>
      </c>
      <c r="G183" s="57" t="str">
        <f>IFERROR(Table_ocorrencias[[#This Row],[natureza4]],"")</f>
        <v>Homicídio</v>
      </c>
      <c r="H183" s="57" t="str">
        <f>IFERROR(Table_ocorrencias[[#This Row],[tipo_local]],"")</f>
        <v>Interno</v>
      </c>
      <c r="I183" s="57" t="str">
        <f>IFERROR(IF(Table_ocorrencias[[#This Row],[instrumento10]] = 0,"",Table_ocorrencias[[#This Row],[instrumento10]]),"")</f>
        <v>PÉRFURO-CORTANTE</v>
      </c>
      <c r="J183" s="79" t="str">
        <f>IFERROR(VLOOKUP(Table_ocorrencias[[#This Row],[matricula_perito]],Table_peritos[],2,FALSE),"")</f>
        <v>TADEU MORAIS CRUZ</v>
      </c>
      <c r="K183" s="57" t="str">
        <f>IFERROR(VLOOKUP(Table_ocorrencias[[#This Row],[matricula_auxiliar]],Table_auxiliares[],2,FALSE),"")</f>
        <v>AMANDA COSTA OLIVEIRA</v>
      </c>
      <c r="L183" s="57" t="str">
        <f>IFERROR(VLOOKUP(Table_ocorrencias[[#This Row],[matricula_delegado]],Table_delegados[],2,FALSE),"")</f>
        <v>CAIO WAGNER SIQUEIRA DE MORAIS</v>
      </c>
      <c r="M183" s="57" t="str">
        <f>IFERROR(Table_ocorrencias[[#This Row],[viatura5]],"")</f>
        <v>UP006</v>
      </c>
      <c r="N183" s="57" t="str">
        <f>IFERROR(IF(Table_ocorrencias[[#This Row],[DPH2]] ="","",Table_ocorrencias[[#This Row],[DPH2]]&amp;"º DPH"),"")</f>
        <v>14º DPH</v>
      </c>
      <c r="O183" s="57" t="str">
        <f>UPPER(IFERROR(VLOOKUP(Table_ocorrencias[[#This Row],[municipio]],Table_municipios[],2,FALSE),""))</f>
        <v>CABO DE SANTO AGOSTINHO</v>
      </c>
      <c r="P183" s="79" t="str">
        <f>UPPER(IFERROR(Table_ocorrencias[[#This Row],[bairro8]],""))</f>
        <v>CHARNEQUINHA</v>
      </c>
      <c r="Q183" s="57" t="str">
        <f>IFERROR(IF(Table_ocorrencias[[#This Row],[rua9]] ="","",Table_ocorrencias[[#This Row],[rua9]]),"")</f>
        <v>1ª TRAVESSA, Nº 51</v>
      </c>
      <c r="R183" s="57" t="str">
        <f>IFERROR(IF(Table_ocorrencias[[#This Row],[latitude6]] ="","",Table_ocorrencias[[#This Row],[latitude6]]),"")</f>
        <v>-8º17'53''</v>
      </c>
      <c r="S183" s="57" t="str">
        <f>IFERROR(IF(Table_ocorrencias[[#This Row],[longitude7]] ="","",Table_ocorrencias[[#This Row],[longitude7]]),"")</f>
        <v>-35º2'40''</v>
      </c>
      <c r="T18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113266)</v>
      </c>
      <c r="U18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83" s="79" t="str">
        <f>UPPER(IFERROR(Table_ocorrencias[[#This Row],[descricao]],""))</f>
        <v>MASC - ARMA BRANCA_x000D_
PM CB DANIEL: 996873214</v>
      </c>
      <c r="W183" s="59">
        <f>IFERROR(IF(Table_ocorrencias[[#This Row],[data_ciencia]]="","",Table_ocorrencias[[#This Row],[data_ciencia]]),"")</f>
        <v>0.375</v>
      </c>
      <c r="X183" s="59">
        <f>IFERROR(IF(Table_ocorrencias[[#This Row],[data_saida]]="","",Table_ocorrencias[[#This Row],[data_saida]]),"")</f>
        <v>0.3888888888888889</v>
      </c>
      <c r="Y183" s="59">
        <f>IFERROR(IF(Table_ocorrencias[[#This Row],[data_chegada]]="","",Table_ocorrencias[[#This Row],[data_chegada]]),"")</f>
        <v>0.44444444444444442</v>
      </c>
      <c r="Z183" s="59">
        <f>IFERROR(IF(Table_ocorrencias[[#This Row],[data_conclusao]]="","",Table_ocorrencias[[#This Row],[data_conclusao]]),"")</f>
        <v>0.47222222222222221</v>
      </c>
      <c r="AA183" s="60">
        <v>1733</v>
      </c>
      <c r="AB183" s="60">
        <v>875</v>
      </c>
      <c r="AC183" s="60">
        <v>14</v>
      </c>
      <c r="AD183" s="60">
        <v>2962136</v>
      </c>
      <c r="AE183" s="60">
        <v>3867790</v>
      </c>
      <c r="AF183" s="60">
        <v>3864910</v>
      </c>
      <c r="AG183" s="60">
        <v>30557</v>
      </c>
      <c r="AH183" s="58">
        <v>44108</v>
      </c>
      <c r="AI183" s="60" t="s">
        <v>4716</v>
      </c>
      <c r="AJ183" s="60" t="s">
        <v>167</v>
      </c>
      <c r="AK183" s="60" t="s">
        <v>414</v>
      </c>
      <c r="AL183" s="60" t="s">
        <v>1258</v>
      </c>
      <c r="AM183" s="61">
        <v>0.375</v>
      </c>
      <c r="AN183" s="62">
        <v>0.3888888888888889</v>
      </c>
      <c r="AO183" s="62">
        <v>0.44444444444444442</v>
      </c>
      <c r="AP183" s="62">
        <v>0.47222222222222221</v>
      </c>
      <c r="AQ183" s="60" t="s">
        <v>4721</v>
      </c>
      <c r="AR183" s="60" t="s">
        <v>4722</v>
      </c>
      <c r="AS183" s="60">
        <v>3</v>
      </c>
      <c r="AT183" s="60" t="s">
        <v>1838</v>
      </c>
      <c r="AU183" s="60" t="s">
        <v>4717</v>
      </c>
      <c r="AV183" s="60" t="s">
        <v>4718</v>
      </c>
      <c r="AW183" s="63" t="s">
        <v>744</v>
      </c>
      <c r="AX183" s="60" t="s">
        <v>4719</v>
      </c>
      <c r="AY183" s="60" t="s">
        <v>4720</v>
      </c>
      <c r="AZ183" s="60" t="b">
        <v>0</v>
      </c>
      <c r="BA183" s="60" t="s">
        <v>273</v>
      </c>
      <c r="BB183" s="60" t="b">
        <v>0</v>
      </c>
      <c r="BC183" s="60"/>
      <c r="BD183" s="60"/>
    </row>
    <row r="184" spans="1:56" ht="17.25" customHeight="1" x14ac:dyDescent="0.25">
      <c r="A184" s="54">
        <f t="shared" si="3"/>
        <v>0</v>
      </c>
      <c r="B184" s="57" t="str">
        <f>IFERROR(TEXT(Table_ocorrencias[[#This Row],[caso_n]],"0000")&amp;Table_ocorrencias[[#This Row],[ponto]]&amp;"/"&amp;YEAR(Table_ocorrencias[[#This Row],[DATA PLANTÃO]]),"")</f>
        <v>0881.9/2020</v>
      </c>
      <c r="C184" s="57" t="str">
        <f>IFERROR(IF(Table_ocorrencias[[#This Row],[GDL]] = "","", Table_ocorrencias[[#This Row],[GDL]]&amp;"/"&amp;YEAR(Table_ocorrencias[[#This Row],[data_plantao]])),"")</f>
        <v>31127/2020</v>
      </c>
      <c r="D184" s="57" t="str">
        <f>IF(Table_ocorrencias[[#This Row],[fotos_gdl]] = TRUE,"ENVIADAS","PENDENTE")</f>
        <v>ENVIADAS</v>
      </c>
      <c r="E184" s="58">
        <f>IFERROR(Table_ocorrencias[[#This Row],[data_plantao]],"")</f>
        <v>44111</v>
      </c>
      <c r="F184" s="57" t="str">
        <f>IFERROR(Table_ocorrencias[[#This Row],[CIODS3]],"")</f>
        <v>D689960</v>
      </c>
      <c r="G184" s="57" t="str">
        <f>IFERROR(Table_ocorrencias[[#This Row],[natureza4]],"")</f>
        <v>Homicídio</v>
      </c>
      <c r="H184" s="57" t="str">
        <f>IFERROR(Table_ocorrencias[[#This Row],[tipo_local]],"")</f>
        <v>Interno</v>
      </c>
      <c r="I184" s="57" t="str">
        <f>IFERROR(IF(Table_ocorrencias[[#This Row],[instrumento10]] = 0,"",Table_ocorrencias[[#This Row],[instrumento10]]),"")</f>
        <v>PÉRFURO-CONTUNDENTE</v>
      </c>
      <c r="J184" s="79" t="str">
        <f>IFERROR(VLOOKUP(Table_ocorrencias[[#This Row],[matricula_perito]],Table_peritos[],2,FALSE),"")</f>
        <v>BETSON FERNANDO DELGADO DOS SANTOS ANDRADE</v>
      </c>
      <c r="K184" s="57" t="str">
        <f>IFERROR(VLOOKUP(Table_ocorrencias[[#This Row],[matricula_auxiliar]],Table_auxiliares[],2,FALSE),"")</f>
        <v>RICARDO ALEXANDRE MELO DA SILVA</v>
      </c>
      <c r="L184" s="57" t="str">
        <f>IFERROR(VLOOKUP(Table_ocorrencias[[#This Row],[matricula_delegado]],Table_delegados[],2,FALSE),"")</f>
        <v>DIEGO CAVALCANTI DE A ACIOLI LINS</v>
      </c>
      <c r="M184" s="57" t="str">
        <f>IFERROR(Table_ocorrencias[[#This Row],[viatura5]],"")</f>
        <v>UP004</v>
      </c>
      <c r="N184" s="57" t="str">
        <f>IFERROR(IF(Table_ocorrencias[[#This Row],[DPH2]] ="","",Table_ocorrencias[[#This Row],[DPH2]]&amp;"º DPH"),"")</f>
        <v>5º DPH</v>
      </c>
      <c r="O184" s="57" t="str">
        <f>UPPER(IFERROR(VLOOKUP(Table_ocorrencias[[#This Row],[municipio]],Table_municipios[],2,FALSE),""))</f>
        <v>RECIFE</v>
      </c>
      <c r="P184" s="79" t="str">
        <f>UPPER(IFERROR(Table_ocorrencias[[#This Row],[bairro8]],""))</f>
        <v>DOIS UNIDOS</v>
      </c>
      <c r="Q184" s="57" t="str">
        <f>IFERROR(IF(Table_ocorrencias[[#This Row],[rua9]] ="","",Table_ocorrencias[[#This Row],[rua9]]),"")</f>
        <v>RUA DORÂNDIA, 385</v>
      </c>
      <c r="R184" s="57" t="str">
        <f>IFERROR(IF(Table_ocorrencias[[#This Row],[latitude6]] ="","",Table_ocorrencias[[#This Row],[latitude6]]),"")</f>
        <v>-8.003914</v>
      </c>
      <c r="S184" s="57" t="str">
        <f>IFERROR(IF(Table_ocorrencias[[#This Row],[longitude7]] ="","",Table_ocorrencias[[#This Row],[longitude7]]),"")</f>
        <v>-34.907046</v>
      </c>
      <c r="T18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ADRIANO ANTÔNIO DA SILVA (NIC 113237)</v>
      </c>
      <c r="U18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4" s="79" t="str">
        <f>UPPER(IFERROR(Table_ocorrencias[[#This Row],[descricao]],""))</f>
        <v>DENTRO DO SALÃO DE BELEZA, HOMOSSEXUAL. PAF. CB. SÉRGIO - (81) 987909167</v>
      </c>
      <c r="W184" s="59">
        <f>IFERROR(IF(Table_ocorrencias[[#This Row],[data_ciencia]]="","",Table_ocorrencias[[#This Row],[data_ciencia]]),"")</f>
        <v>0.44305555555555554</v>
      </c>
      <c r="X184" s="59">
        <f>IFERROR(IF(Table_ocorrencias[[#This Row],[data_saida]]="","",Table_ocorrencias[[#This Row],[data_saida]]),"")</f>
        <v>0.46388888888888891</v>
      </c>
      <c r="Y184" s="59">
        <f>IFERROR(IF(Table_ocorrencias[[#This Row],[data_chegada]]="","",Table_ocorrencias[[#This Row],[data_chegada]]),"")</f>
        <v>0.47708333333333336</v>
      </c>
      <c r="Z184" s="59">
        <f>IFERROR(IF(Table_ocorrencias[[#This Row],[data_conclusao]]="","",Table_ocorrencias[[#This Row],[data_conclusao]]),"")</f>
        <v>0.53125</v>
      </c>
      <c r="AA184" s="60">
        <v>1739</v>
      </c>
      <c r="AB184" s="60">
        <v>881</v>
      </c>
      <c r="AC184" s="60">
        <v>5</v>
      </c>
      <c r="AD184" s="60">
        <v>3869903</v>
      </c>
      <c r="AE184" s="60">
        <v>3867641</v>
      </c>
      <c r="AF184" s="60">
        <v>2724561</v>
      </c>
      <c r="AG184" s="60">
        <v>31127</v>
      </c>
      <c r="AH184" s="58">
        <v>44111</v>
      </c>
      <c r="AI184" s="60" t="s">
        <v>4801</v>
      </c>
      <c r="AJ184" s="60" t="s">
        <v>167</v>
      </c>
      <c r="AK184" s="60" t="s">
        <v>414</v>
      </c>
      <c r="AL184" s="60" t="s">
        <v>255</v>
      </c>
      <c r="AM184" s="61">
        <v>0.44305555555555554</v>
      </c>
      <c r="AN184" s="62">
        <v>0.46388888888888891</v>
      </c>
      <c r="AO184" s="62">
        <v>0.47708333333333336</v>
      </c>
      <c r="AP184" s="62">
        <v>0.53125</v>
      </c>
      <c r="AQ184" s="60" t="s">
        <v>4811</v>
      </c>
      <c r="AR184" s="60" t="s">
        <v>4812</v>
      </c>
      <c r="AS184" s="60">
        <v>14</v>
      </c>
      <c r="AT184" s="60" t="s">
        <v>388</v>
      </c>
      <c r="AU184" s="60" t="s">
        <v>4802</v>
      </c>
      <c r="AV184" s="60" t="s">
        <v>4803</v>
      </c>
      <c r="AW184" s="63" t="s">
        <v>276</v>
      </c>
      <c r="AX184" s="60" t="s">
        <v>4804</v>
      </c>
      <c r="AY184" s="60" t="s">
        <v>4805</v>
      </c>
      <c r="AZ184" s="60" t="b">
        <v>1</v>
      </c>
      <c r="BA184" s="60" t="s">
        <v>273</v>
      </c>
      <c r="BB184" s="60" t="b">
        <v>0</v>
      </c>
      <c r="BC184" s="60"/>
      <c r="BD184" s="60"/>
    </row>
    <row r="185" spans="1:56" ht="17.25" customHeight="1" x14ac:dyDescent="0.25">
      <c r="A185" s="55">
        <f t="shared" si="3"/>
        <v>1</v>
      </c>
      <c r="B185" s="64" t="str">
        <f>IFERROR(TEXT(Table_ocorrencias[[#This Row],[caso_n]],"0000")&amp;Table_ocorrencias[[#This Row],[ponto]]&amp;"/"&amp;YEAR(Table_ocorrencias[[#This Row],[DATA PLANTÃO]]),"")</f>
        <v>0885.9/2020</v>
      </c>
      <c r="C185" s="64" t="str">
        <f>IFERROR(IF(Table_ocorrencias[[#This Row],[GDL]] = "","", Table_ocorrencias[[#This Row],[GDL]]&amp;"/"&amp;YEAR(Table_ocorrencias[[#This Row],[data_plantao]])),"")</f>
        <v/>
      </c>
      <c r="D185" s="64" t="str">
        <f>IF(Table_ocorrencias[[#This Row],[fotos_gdl]] = TRUE,"ENVIADAS","PENDENTE")</f>
        <v>ENVIADAS</v>
      </c>
      <c r="E185" s="65">
        <f>IFERROR(Table_ocorrencias[[#This Row],[data_plantao]],"")</f>
        <v>44113</v>
      </c>
      <c r="F185" s="64" t="str">
        <f>IFERROR(Table_ocorrencias[[#This Row],[CIODS3]],"")</f>
        <v>D690161</v>
      </c>
      <c r="G185" s="64" t="str">
        <f>IFERROR(Table_ocorrencias[[#This Row],[natureza4]],"")</f>
        <v>Homicídio</v>
      </c>
      <c r="H185" s="64" t="str">
        <f>IFERROR(Table_ocorrencias[[#This Row],[tipo_local]],"")</f>
        <v>Interno</v>
      </c>
      <c r="I185" s="64" t="str">
        <f>IFERROR(IF(Table_ocorrencias[[#This Row],[instrumento10]] = 0,"",Table_ocorrencias[[#This Row],[instrumento10]]),"")</f>
        <v>PÉRFURO-CONTUNDENTE</v>
      </c>
      <c r="J185" s="80" t="str">
        <f>IFERROR(VLOOKUP(Table_ocorrencias[[#This Row],[matricula_perito]],Table_peritos[],2,FALSE),"")</f>
        <v>DIEGO NUNES TELES DE MENDONÇA</v>
      </c>
      <c r="K185" s="64" t="str">
        <f>IFERROR(VLOOKUP(Table_ocorrencias[[#This Row],[matricula_auxiliar]],Table_auxiliares[],2,FALSE),"")</f>
        <v>JULIO CAMELO DE LIRA FILHO</v>
      </c>
      <c r="L185" s="64" t="str">
        <f>IFERROR(VLOOKUP(Table_ocorrencias[[#This Row],[matricula_delegado]],Table_delegados[],2,FALSE),"")</f>
        <v>ANDRE RUBENS DE LIMA LUNA</v>
      </c>
      <c r="M185" s="64" t="str">
        <f>IFERROR(Table_ocorrencias[[#This Row],[viatura5]],"")</f>
        <v>UP002</v>
      </c>
      <c r="N185" s="64" t="str">
        <f>IFERROR(IF(Table_ocorrencias[[#This Row],[DPH2]] ="","",Table_ocorrencias[[#This Row],[DPH2]]&amp;"º DPH"),"")</f>
        <v>8º DPH</v>
      </c>
      <c r="O185" s="64" t="str">
        <f>UPPER(IFERROR(VLOOKUP(Table_ocorrencias[[#This Row],[municipio]],Table_municipios[],2,FALSE),""))</f>
        <v>ILHA DE ITAMARACÁ</v>
      </c>
      <c r="P185" s="80" t="str">
        <f>UPPER(IFERROR(Table_ocorrencias[[#This Row],[bairro8]],""))</f>
        <v>SOSSEGO</v>
      </c>
      <c r="Q185" s="64" t="str">
        <f>IFERROR(IF(Table_ocorrencias[[#This Row],[rua9]] ="","",Table_ocorrencias[[#This Row],[rua9]]),"")</f>
        <v>SIMOME</v>
      </c>
      <c r="R185" s="64" t="str">
        <f>IFERROR(IF(Table_ocorrencias[[#This Row],[latitude6]] ="","",Table_ocorrencias[[#This Row],[latitude6]]),"")</f>
        <v>-7.723239</v>
      </c>
      <c r="S185" s="64" t="str">
        <f>IFERROR(IF(Table_ocorrencias[[#This Row],[longitude7]] ="","",Table_ocorrencias[[#This Row],[longitude7]]),"")</f>
        <v>-34.838328</v>
      </c>
      <c r="T18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SÉRGIO FRANCISCO DA SILVA FILHO (NIC 113245)</v>
      </c>
      <c r="U18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5" s="80" t="str">
        <f>UPPER(IFERROR(Table_ocorrencias[[#This Row],[descricao]],""))</f>
        <v>CONTATO CB. MARCOS 988547001</v>
      </c>
      <c r="W185" s="66">
        <f>IFERROR(IF(Table_ocorrencias[[#This Row],[data_ciencia]]="","",Table_ocorrencias[[#This Row],[data_ciencia]]),"")</f>
        <v>0.34236111111111112</v>
      </c>
      <c r="X185" s="66">
        <f>IFERROR(IF(Table_ocorrencias[[#This Row],[data_saida]]="","",Table_ocorrencias[[#This Row],[data_saida]]),"")</f>
        <v>0.3611111111111111</v>
      </c>
      <c r="Y185" s="66">
        <f>IFERROR(IF(Table_ocorrencias[[#This Row],[data_chegada]]="","",Table_ocorrencias[[#This Row],[data_chegada]]),"")</f>
        <v>0.4236111111111111</v>
      </c>
      <c r="Z185" s="66">
        <f>IFERROR(IF(Table_ocorrencias[[#This Row],[data_conclusao]]="","",Table_ocorrencias[[#This Row],[data_conclusao]]),"")</f>
        <v>0.45833333333333331</v>
      </c>
      <c r="AA185" s="67">
        <v>1743</v>
      </c>
      <c r="AB185" s="67">
        <v>885</v>
      </c>
      <c r="AC185" s="67">
        <v>8</v>
      </c>
      <c r="AD185" s="67">
        <v>3869148</v>
      </c>
      <c r="AE185" s="67">
        <v>1527738</v>
      </c>
      <c r="AF185" s="67">
        <v>3864758</v>
      </c>
      <c r="AG185" s="67"/>
      <c r="AH185" s="65">
        <v>44113</v>
      </c>
      <c r="AI185" s="67" t="s">
        <v>4849</v>
      </c>
      <c r="AJ185" s="67" t="s">
        <v>167</v>
      </c>
      <c r="AK185" s="67" t="s">
        <v>414</v>
      </c>
      <c r="AL185" s="67" t="s">
        <v>278</v>
      </c>
      <c r="AM185" s="68">
        <v>0.34236111111111112</v>
      </c>
      <c r="AN185" s="69">
        <v>0.3611111111111111</v>
      </c>
      <c r="AO185" s="69">
        <v>0.4236111111111111</v>
      </c>
      <c r="AP185" s="69">
        <v>0.45833333333333331</v>
      </c>
      <c r="AQ185" s="67" t="s">
        <v>4860</v>
      </c>
      <c r="AR185" s="67" t="s">
        <v>4861</v>
      </c>
      <c r="AS185" s="67">
        <v>7</v>
      </c>
      <c r="AT185" s="67" t="s">
        <v>360</v>
      </c>
      <c r="AU185" s="67" t="s">
        <v>4850</v>
      </c>
      <c r="AV185" s="67" t="s">
        <v>4851</v>
      </c>
      <c r="AW185" s="70" t="s">
        <v>276</v>
      </c>
      <c r="AX185" s="67" t="s">
        <v>4852</v>
      </c>
      <c r="AY185" s="67" t="s">
        <v>4853</v>
      </c>
      <c r="AZ185" s="67" t="b">
        <v>1</v>
      </c>
      <c r="BA185" s="67" t="s">
        <v>273</v>
      </c>
      <c r="BB185" s="67" t="b">
        <v>0</v>
      </c>
      <c r="BC185" s="67"/>
      <c r="BD185" s="67"/>
    </row>
    <row r="186" spans="1:56" ht="17.25" customHeight="1" x14ac:dyDescent="0.25">
      <c r="A186" s="55">
        <f t="shared" si="3"/>
        <v>1</v>
      </c>
      <c r="B186" s="64" t="str">
        <f>IFERROR(TEXT(Table_ocorrencias[[#This Row],[caso_n]],"0000")&amp;Table_ocorrencias[[#This Row],[ponto]]&amp;"/"&amp;YEAR(Table_ocorrencias[[#This Row],[DATA PLANTÃO]]),"")</f>
        <v>0887.9/2020</v>
      </c>
      <c r="C186" s="64" t="str">
        <f>IFERROR(IF(Table_ocorrencias[[#This Row],[GDL]] = "","", Table_ocorrencias[[#This Row],[GDL]]&amp;"/"&amp;YEAR(Table_ocorrencias[[#This Row],[data_plantao]])),"")</f>
        <v>31507/2020</v>
      </c>
      <c r="D186" s="64" t="str">
        <f>IF(Table_ocorrencias[[#This Row],[fotos_gdl]] = TRUE,"ENVIADAS","PENDENTE")</f>
        <v>ENVIADAS</v>
      </c>
      <c r="E186" s="65">
        <f>IFERROR(Table_ocorrencias[[#This Row],[data_plantao]],"")</f>
        <v>44113</v>
      </c>
      <c r="F186" s="64" t="str">
        <f>IFERROR(Table_ocorrencias[[#This Row],[CIODS3]],"")</f>
        <v>D690223</v>
      </c>
      <c r="G186" s="64" t="str">
        <f>IFERROR(Table_ocorrencias[[#This Row],[natureza4]],"")</f>
        <v>Homicídio</v>
      </c>
      <c r="H186" s="64" t="str">
        <f>IFERROR(Table_ocorrencias[[#This Row],[tipo_local]],"")</f>
        <v>Interno</v>
      </c>
      <c r="I186" s="64" t="str">
        <f>IFERROR(IF(Table_ocorrencias[[#This Row],[instrumento10]] = 0,"",Table_ocorrencias[[#This Row],[instrumento10]]),"")</f>
        <v/>
      </c>
      <c r="J186" s="64" t="str">
        <f>IFERROR(VLOOKUP(Table_ocorrencias[[#This Row],[matricula_perito]],Table_peritos[],2,FALSE),"")</f>
        <v>CARLOS ARMANDO CORREIA LYRA</v>
      </c>
      <c r="K186" s="64" t="str">
        <f>IFERROR(VLOOKUP(Table_ocorrencias[[#This Row],[matricula_auxiliar]],Table_auxiliares[],2,FALSE),"")</f>
        <v>MARÍLIA ANDRADE DE FRANÇA</v>
      </c>
      <c r="L186" s="64" t="str">
        <f>IFERROR(VLOOKUP(Table_ocorrencias[[#This Row],[matricula_delegado]],Table_delegados[],2,FALSE),"")</f>
        <v>SERGIO RICARDO FERREIRA DE VASCONCELOS</v>
      </c>
      <c r="M186" s="64" t="str">
        <f>IFERROR(Table_ocorrencias[[#This Row],[viatura5]],"")</f>
        <v>UP004</v>
      </c>
      <c r="N186" s="64" t="str">
        <f>IFERROR(IF(Table_ocorrencias[[#This Row],[DPH2]] ="","",Table_ocorrencias[[#This Row],[DPH2]]&amp;"º DPH"),"")</f>
        <v>13º DPH</v>
      </c>
      <c r="O186" s="64" t="str">
        <f>UPPER(IFERROR(VLOOKUP(Table_ocorrencias[[#This Row],[municipio]],Table_municipios[],2,FALSE),""))</f>
        <v>JABOATÃO DOS GUARARAPES</v>
      </c>
      <c r="P186" s="64" t="str">
        <f>UPPER(IFERROR(Table_ocorrencias[[#This Row],[bairro8]],""))</f>
        <v>CURADO IV</v>
      </c>
      <c r="Q186" s="64" t="str">
        <f>IFERROR(IF(Table_ocorrencias[[#This Row],[rua9]] ="","",Table_ocorrencias[[#This Row],[rua9]]),"")</f>
        <v>RUA DEZENOVE</v>
      </c>
      <c r="R186" s="64" t="str">
        <f>IFERROR(IF(Table_ocorrencias[[#This Row],[latitude6]] ="","",Table_ocorrencias[[#This Row],[latitude6]]),"")</f>
        <v>-8,418434</v>
      </c>
      <c r="S186" s="64" t="str">
        <f>IFERROR(IF(Table_ocorrencias[[#This Row],[longitude7]] ="","",Table_ocorrencias[[#This Row],[longitude7]]),"")</f>
        <v>-34,5953459</v>
      </c>
      <c r="T186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CLÁUDIO ROBERTO DA SILVA JÚNIOR (NIC 113244)</v>
      </c>
      <c r="U18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6" s="64" t="str">
        <f>UPPER(IFERROR(Table_ocorrencias[[#This Row],[descricao]],""))</f>
        <v>NO INTERIOR DO BLOCO 101.</v>
      </c>
      <c r="W186" s="66">
        <f>IFERROR(IF(Table_ocorrencias[[#This Row],[data_ciencia]]="","",Table_ocorrencias[[#This Row],[data_ciencia]]),"")</f>
        <v>0.8666666666666667</v>
      </c>
      <c r="X186" s="66">
        <f>IFERROR(IF(Table_ocorrencias[[#This Row],[data_saida]]="","",Table_ocorrencias[[#This Row],[data_saida]]),"")</f>
        <v>0.89236111111111116</v>
      </c>
      <c r="Y186" s="66">
        <f>IFERROR(IF(Table_ocorrencias[[#This Row],[data_chegada]]="","",Table_ocorrencias[[#This Row],[data_chegada]]),"")</f>
        <v>0.90625</v>
      </c>
      <c r="Z186" s="66">
        <f>IFERROR(IF(Table_ocorrencias[[#This Row],[data_conclusao]]="","",Table_ocorrencias[[#This Row],[data_conclusao]]),"")</f>
        <v>0.94444444444444442</v>
      </c>
      <c r="AA186" s="67">
        <v>1745</v>
      </c>
      <c r="AB186" s="67">
        <v>887</v>
      </c>
      <c r="AC186" s="67">
        <v>13</v>
      </c>
      <c r="AD186" s="67">
        <v>3869091</v>
      </c>
      <c r="AE186" s="67">
        <v>3874400</v>
      </c>
      <c r="AF186" s="67">
        <v>2139219</v>
      </c>
      <c r="AG186" s="67">
        <v>31507</v>
      </c>
      <c r="AH186" s="65">
        <v>44113</v>
      </c>
      <c r="AI186" s="67" t="s">
        <v>4872</v>
      </c>
      <c r="AJ186" s="67" t="s">
        <v>167</v>
      </c>
      <c r="AK186" s="67" t="s">
        <v>414</v>
      </c>
      <c r="AL186" s="67" t="s">
        <v>255</v>
      </c>
      <c r="AM186" s="68">
        <v>0.8666666666666667</v>
      </c>
      <c r="AN186" s="69">
        <v>0.89236111111111116</v>
      </c>
      <c r="AO186" s="69">
        <v>0.90625</v>
      </c>
      <c r="AP186" s="69">
        <v>0.94444444444444442</v>
      </c>
      <c r="AQ186" s="67" t="s">
        <v>4876</v>
      </c>
      <c r="AR186" s="67" t="s">
        <v>4877</v>
      </c>
      <c r="AS186" s="67">
        <v>10</v>
      </c>
      <c r="AT186" s="67" t="s">
        <v>3356</v>
      </c>
      <c r="AU186" s="67" t="s">
        <v>4873</v>
      </c>
      <c r="AV186" s="67" t="s">
        <v>4878</v>
      </c>
      <c r="AW186" s="70"/>
      <c r="AX186" s="67" t="s">
        <v>4874</v>
      </c>
      <c r="AY186" s="67" t="s">
        <v>4875</v>
      </c>
      <c r="AZ186" s="67" t="b">
        <v>1</v>
      </c>
      <c r="BA186" s="67" t="s">
        <v>273</v>
      </c>
      <c r="BB186" s="67" t="b">
        <v>0</v>
      </c>
      <c r="BC186" s="67"/>
      <c r="BD186" s="67"/>
    </row>
    <row r="187" spans="1:56" ht="17.25" customHeight="1" x14ac:dyDescent="0.25">
      <c r="A187" s="86">
        <f t="shared" si="3"/>
        <v>0</v>
      </c>
      <c r="B187" s="87" t="str">
        <f>IFERROR(TEXT(Table_ocorrencias[[#This Row],[caso_n]],"0000")&amp;Table_ocorrencias[[#This Row],[ponto]]&amp;"/"&amp;YEAR(Table_ocorrencias[[#This Row],[DATA PLANTÃO]]),"")</f>
        <v>0916.9/2020</v>
      </c>
      <c r="C187" s="87" t="str">
        <f>IFERROR(IF(Table_ocorrencias[[#This Row],[GDL]] = "","", Table_ocorrencias[[#This Row],[GDL]]&amp;"/"&amp;YEAR(Table_ocorrencias[[#This Row],[data_plantao]])),"")</f>
        <v>32631/2020</v>
      </c>
      <c r="D187" s="87" t="str">
        <f>IF(Table_ocorrencias[[#This Row],[fotos_gdl]] = TRUE,"ENVIADAS","PENDENTE")</f>
        <v>ENVIADAS</v>
      </c>
      <c r="E187" s="88">
        <f>IFERROR(Table_ocorrencias[[#This Row],[data_plantao]],"")</f>
        <v>44123</v>
      </c>
      <c r="F187" s="87" t="str">
        <f>IFERROR(Table_ocorrencias[[#This Row],[CIODS3]],"")</f>
        <v>D691387</v>
      </c>
      <c r="G187" s="87" t="str">
        <f>IFERROR(Table_ocorrencias[[#This Row],[natureza4]],"")</f>
        <v>Homicídio</v>
      </c>
      <c r="H187" s="87" t="str">
        <f>IFERROR(Table_ocorrencias[[#This Row],[tipo_local]],"")</f>
        <v>Interno</v>
      </c>
      <c r="I187" s="87" t="str">
        <f>IFERROR(IF(Table_ocorrencias[[#This Row],[instrumento10]] = 0,"",Table_ocorrencias[[#This Row],[instrumento10]]),"")</f>
        <v>PÉRFURO-CONTUNDENTE</v>
      </c>
      <c r="J187" s="89" t="str">
        <f>IFERROR(VLOOKUP(Table_ocorrencias[[#This Row],[matricula_perito]],Table_peritos[],2,FALSE),"")</f>
        <v>VICTOR CEZAR LUCENA TAVARES DE SÁ LEITÃO</v>
      </c>
      <c r="K187" s="87" t="str">
        <f>IFERROR(VLOOKUP(Table_ocorrencias[[#This Row],[matricula_auxiliar]],Table_auxiliares[],2,FALSE),"")</f>
        <v>RICARDO ALEXANDRE MELO DA SILVA</v>
      </c>
      <c r="L187" s="87" t="str">
        <f>IFERROR(VLOOKUP(Table_ocorrencias[[#This Row],[matricula_delegado]],Table_delegados[],2,FALSE),"")</f>
        <v>JOAO BAPTISTA DE BRITTO ALVES FILHO</v>
      </c>
      <c r="M187" s="87" t="str">
        <f>IFERROR(Table_ocorrencias[[#This Row],[viatura5]],"")</f>
        <v>UP006</v>
      </c>
      <c r="N187" s="87" t="str">
        <f>IFERROR(IF(Table_ocorrencias[[#This Row],[DPH2]] ="","",Table_ocorrencias[[#This Row],[DPH2]]&amp;"º DPH"),"")</f>
        <v>6º DPH</v>
      </c>
      <c r="O187" s="87" t="str">
        <f>UPPER(IFERROR(VLOOKUP(Table_ocorrencias[[#This Row],[municipio]],Table_municipios[],2,FALSE),""))</f>
        <v>ABREU E LIMA</v>
      </c>
      <c r="P187" s="89" t="str">
        <f>UPPER(IFERROR(Table_ocorrencias[[#This Row],[bairro8]],""))</f>
        <v>CAETES I</v>
      </c>
      <c r="Q187" s="87" t="str">
        <f>IFERROR(IF(Table_ocorrencias[[#This Row],[rua9]] ="","",Table_ocorrencias[[#This Row],[rua9]]),"")</f>
        <v>RUA 170, 270</v>
      </c>
      <c r="R187" s="87" t="str">
        <f>IFERROR(IF(Table_ocorrencias[[#This Row],[latitude6]] ="","",Table_ocorrencias[[#This Row],[latitude6]]),"")</f>
        <v>-7,9149690</v>
      </c>
      <c r="S187" s="87" t="str">
        <f>IFERROR(IF(Table_ocorrencias[[#This Row],[longitude7]] ="","",Table_ocorrencias[[#This Row],[longitude7]]),"")</f>
        <v>-34,9234842</v>
      </c>
      <c r="T18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DAVID DANIEL DA SILVA (NIC 113251)</v>
      </c>
      <c r="U18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7" s="89" t="str">
        <f>UPPER(IFERROR(Table_ocorrencias[[#This Row],[descricao]],""))</f>
        <v>PAF, INTERNO, MASCULINO - CABO SILVA - 997435017</v>
      </c>
      <c r="W187" s="90">
        <f>IFERROR(IF(Table_ocorrencias[[#This Row],[data_ciencia]]="","",Table_ocorrencias[[#This Row],[data_ciencia]]),"")</f>
        <v>0.7993055555555556</v>
      </c>
      <c r="X187" s="90">
        <f>IFERROR(IF(Table_ocorrencias[[#This Row],[data_saida]]="","",Table_ocorrencias[[#This Row],[data_saida]]),"")</f>
        <v>0.8125</v>
      </c>
      <c r="Y187" s="90">
        <f>IFERROR(IF(Table_ocorrencias[[#This Row],[data_chegada]]="","",Table_ocorrencias[[#This Row],[data_chegada]]),"")</f>
        <v>0.82638888888888884</v>
      </c>
      <c r="Z187" s="90">
        <f>IFERROR(IF(Table_ocorrencias[[#This Row],[data_conclusao]]="","",Table_ocorrencias[[#This Row],[data_conclusao]]),"")</f>
        <v>0.87638888888888888</v>
      </c>
      <c r="AA187" s="91">
        <v>1777</v>
      </c>
      <c r="AB187" s="91">
        <v>916</v>
      </c>
      <c r="AC187" s="91">
        <v>6</v>
      </c>
      <c r="AD187" s="91">
        <v>3866947</v>
      </c>
      <c r="AE187" s="91">
        <v>3867641</v>
      </c>
      <c r="AF187" s="91">
        <v>2139065</v>
      </c>
      <c r="AG187" s="91">
        <v>32631</v>
      </c>
      <c r="AH187" s="88">
        <v>44123</v>
      </c>
      <c r="AI187" s="91" t="s">
        <v>5184</v>
      </c>
      <c r="AJ187" s="91" t="s">
        <v>167</v>
      </c>
      <c r="AK187" s="91" t="s">
        <v>414</v>
      </c>
      <c r="AL187" s="91" t="s">
        <v>1258</v>
      </c>
      <c r="AM187" s="92">
        <v>0.7993055555555556</v>
      </c>
      <c r="AN187" s="93">
        <v>0.8125</v>
      </c>
      <c r="AO187" s="93">
        <v>0.82638888888888884</v>
      </c>
      <c r="AP187" s="93">
        <v>0.87638888888888888</v>
      </c>
      <c r="AQ187" s="91" t="s">
        <v>5190</v>
      </c>
      <c r="AR187" s="91" t="s">
        <v>5191</v>
      </c>
      <c r="AS187" s="91">
        <v>1</v>
      </c>
      <c r="AT187" s="91" t="s">
        <v>5185</v>
      </c>
      <c r="AU187" s="91" t="s">
        <v>5186</v>
      </c>
      <c r="AV187" s="91" t="s">
        <v>5187</v>
      </c>
      <c r="AW187" s="94" t="s">
        <v>276</v>
      </c>
      <c r="AX187" s="91" t="s">
        <v>5188</v>
      </c>
      <c r="AY187" s="91" t="s">
        <v>5189</v>
      </c>
      <c r="AZ187" s="91" t="b">
        <v>1</v>
      </c>
      <c r="BA187" s="91" t="s">
        <v>273</v>
      </c>
      <c r="BB187" s="91" t="b">
        <v>0</v>
      </c>
      <c r="BC187" s="91"/>
      <c r="BD187" s="91"/>
    </row>
    <row r="188" spans="1:56" ht="17.25" customHeight="1" x14ac:dyDescent="0.25">
      <c r="A188" s="55">
        <f t="shared" si="3"/>
        <v>0</v>
      </c>
      <c r="B188" s="64" t="str">
        <f>IFERROR(TEXT(Table_ocorrencias[[#This Row],[caso_n]],"0000")&amp;Table_ocorrencias[[#This Row],[ponto]]&amp;"/"&amp;YEAR(Table_ocorrencias[[#This Row],[DATA PLANTÃO]]),"")</f>
        <v>0919.9/2020</v>
      </c>
      <c r="C188" s="64" t="str">
        <f>IFERROR(IF(Table_ocorrencias[[#This Row],[GDL]] = "","", Table_ocorrencias[[#This Row],[GDL]]&amp;"/"&amp;YEAR(Table_ocorrencias[[#This Row],[data_plantao]])),"")</f>
        <v>32803/2020</v>
      </c>
      <c r="D188" s="64" t="str">
        <f>IF(Table_ocorrencias[[#This Row],[fotos_gdl]] = TRUE,"ENVIADAS","PENDENTE")</f>
        <v>ENVIADAS</v>
      </c>
      <c r="E188" s="65">
        <f>IFERROR(Table_ocorrencias[[#This Row],[data_plantao]],"")</f>
        <v>44124</v>
      </c>
      <c r="F188" s="64" t="str">
        <f>IFERROR(Table_ocorrencias[[#This Row],[CIODS3]],"")</f>
        <v>D691486</v>
      </c>
      <c r="G188" s="64" t="str">
        <f>IFERROR(Table_ocorrencias[[#This Row],[natureza4]],"")</f>
        <v>Homicídio</v>
      </c>
      <c r="H188" s="64" t="str">
        <f>IFERROR(Table_ocorrencias[[#This Row],[tipo_local]],"")</f>
        <v>Interno</v>
      </c>
      <c r="I188" s="64" t="str">
        <f>IFERROR(IF(Table_ocorrencias[[#This Row],[instrumento10]] = 0,"",Table_ocorrencias[[#This Row],[instrumento10]]),"")</f>
        <v>PÉRFURO-CONTUNDENTE</v>
      </c>
      <c r="J188" s="80" t="str">
        <f>IFERROR(VLOOKUP(Table_ocorrencias[[#This Row],[matricula_perito]],Table_peritos[],2,FALSE),"")</f>
        <v>TADEU MORAIS CRUZ</v>
      </c>
      <c r="K188" s="64" t="str">
        <f>IFERROR(VLOOKUP(Table_ocorrencias[[#This Row],[matricula_auxiliar]],Table_auxiliares[],2,FALSE),"")</f>
        <v>HILTON PESSOA DE FREITAS NETO</v>
      </c>
      <c r="L188" s="64" t="str">
        <f>IFERROR(VLOOKUP(Table_ocorrencias[[#This Row],[matricula_delegado]],Table_delegados[],2,FALSE),"")</f>
        <v>FRANCISCA ERICA DA SILVA BEZERRA</v>
      </c>
      <c r="M188" s="64" t="str">
        <f>IFERROR(Table_ocorrencias[[#This Row],[viatura5]],"")</f>
        <v>UP006</v>
      </c>
      <c r="N188" s="64" t="str">
        <f>IFERROR(IF(Table_ocorrencias[[#This Row],[DPH2]] ="","",Table_ocorrencias[[#This Row],[DPH2]]&amp;"º DPH"),"")</f>
        <v>5º DPH</v>
      </c>
      <c r="O188" s="64" t="str">
        <f>UPPER(IFERROR(VLOOKUP(Table_ocorrencias[[#This Row],[municipio]],Table_municipios[],2,FALSE),""))</f>
        <v>RECIFE</v>
      </c>
      <c r="P188" s="80" t="str">
        <f>UPPER(IFERROR(Table_ocorrencias[[#This Row],[bairro8]],""))</f>
        <v>MACAXEIRA</v>
      </c>
      <c r="Q188" s="64" t="str">
        <f>IFERROR(IF(Table_ocorrencias[[#This Row],[rua9]] ="","",Table_ocorrencias[[#This Row],[rua9]]),"")</f>
        <v>RUA DO CANAL, 200</v>
      </c>
      <c r="R188" s="64" t="str">
        <f>IFERROR(IF(Table_ocorrencias[[#This Row],[latitude6]] ="","",Table_ocorrencias[[#This Row],[latitude6]]),"")</f>
        <v>-8°1'6"</v>
      </c>
      <c r="S188" s="64" t="str">
        <f>IFERROR(IF(Table_ocorrencias[[#This Row],[longitude7]] ="","",Table_ocorrencias[[#This Row],[longitude7]]),"")</f>
        <v>-34°55'45"</v>
      </c>
      <c r="T18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EUGENIO DA SILVA (NIC 112832)</v>
      </c>
      <c r="U18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88" s="80" t="str">
        <f>UPPER(IFERROR(Table_ocorrencias[[#This Row],[descricao]],""))</f>
        <v>PAF - MASC_x000D_
PM CB CLÉSIO: 995779700</v>
      </c>
      <c r="W188" s="66">
        <f>IFERROR(IF(Table_ocorrencias[[#This Row],[data_ciencia]]="","",Table_ocorrencias[[#This Row],[data_ciencia]]),"")</f>
        <v>0.8</v>
      </c>
      <c r="X188" s="66">
        <f>IFERROR(IF(Table_ocorrencias[[#This Row],[data_saida]]="","",Table_ocorrencias[[#This Row],[data_saida]]),"")</f>
        <v>0.80555555555555558</v>
      </c>
      <c r="Y188" s="66">
        <f>IFERROR(IF(Table_ocorrencias[[#This Row],[data_chegada]]="","",Table_ocorrencias[[#This Row],[data_chegada]]),"")</f>
        <v>0.81597222222222221</v>
      </c>
      <c r="Z188" s="66">
        <f>IFERROR(IF(Table_ocorrencias[[#This Row],[data_conclusao]]="","",Table_ocorrencias[[#This Row],[data_conclusao]]),"")</f>
        <v>0.84375</v>
      </c>
      <c r="AA188" s="67">
        <v>1780</v>
      </c>
      <c r="AB188" s="67">
        <v>919</v>
      </c>
      <c r="AC188" s="67">
        <v>5</v>
      </c>
      <c r="AD188" s="67">
        <v>2962136</v>
      </c>
      <c r="AE188" s="67">
        <v>3865967</v>
      </c>
      <c r="AF188" s="67">
        <v>2724782</v>
      </c>
      <c r="AG188" s="67">
        <v>32803</v>
      </c>
      <c r="AH188" s="65">
        <v>44124</v>
      </c>
      <c r="AI188" s="67" t="s">
        <v>5230</v>
      </c>
      <c r="AJ188" s="67" t="s">
        <v>167</v>
      </c>
      <c r="AK188" s="67" t="s">
        <v>414</v>
      </c>
      <c r="AL188" s="67" t="s">
        <v>1258</v>
      </c>
      <c r="AM188" s="68">
        <v>0.8</v>
      </c>
      <c r="AN188" s="69">
        <v>0.80555555555555558</v>
      </c>
      <c r="AO188" s="69">
        <v>0.81597222222222221</v>
      </c>
      <c r="AP188" s="69">
        <v>0.84375</v>
      </c>
      <c r="AQ188" s="67" t="s">
        <v>5249</v>
      </c>
      <c r="AR188" s="67" t="s">
        <v>5250</v>
      </c>
      <c r="AS188" s="67">
        <v>14</v>
      </c>
      <c r="AT188" s="67" t="s">
        <v>1739</v>
      </c>
      <c r="AU188" s="67" t="s">
        <v>5231</v>
      </c>
      <c r="AV188" s="67" t="s">
        <v>5232</v>
      </c>
      <c r="AW188" s="70" t="s">
        <v>276</v>
      </c>
      <c r="AX188" s="67" t="s">
        <v>5233</v>
      </c>
      <c r="AY188" s="67" t="s">
        <v>5234</v>
      </c>
      <c r="AZ188" s="67" t="b">
        <v>1</v>
      </c>
      <c r="BA188" s="67" t="s">
        <v>273</v>
      </c>
      <c r="BB188" s="67" t="b">
        <v>0</v>
      </c>
      <c r="BC188" s="67"/>
      <c r="BD188" s="67"/>
    </row>
    <row r="189" spans="1:56" ht="17.25" customHeight="1" x14ac:dyDescent="0.25">
      <c r="A189" s="53">
        <f t="shared" si="3"/>
        <v>0</v>
      </c>
      <c r="B189" s="57" t="str">
        <f>IFERROR(TEXT(Table_ocorrencias[[#This Row],[caso_n]],"0000")&amp;Table_ocorrencias[[#This Row],[ponto]]&amp;"/"&amp;YEAR(Table_ocorrencias[[#This Row],[DATA PLANTÃO]]),"")</f>
        <v>0933.9/2020</v>
      </c>
      <c r="C189" s="57" t="str">
        <f>IFERROR(IF(Table_ocorrencias[[#This Row],[GDL]] = "","", Table_ocorrencias[[#This Row],[GDL]]&amp;"/"&amp;YEAR(Table_ocorrencias[[#This Row],[data_plantao]])),"")</f>
        <v>33329/2020</v>
      </c>
      <c r="D189" s="57" t="str">
        <f>IF(Table_ocorrencias[[#This Row],[fotos_gdl]] = TRUE,"ENVIADAS","PENDENTE")</f>
        <v>ENVIADAS</v>
      </c>
      <c r="E189" s="58">
        <f>IFERROR(Table_ocorrencias[[#This Row],[data_plantao]],"")</f>
        <v>44127</v>
      </c>
      <c r="F189" s="57" t="str">
        <f>IFERROR(Table_ocorrencias[[#This Row],[CIODS3]],"")</f>
        <v>D691787</v>
      </c>
      <c r="G189" s="57" t="str">
        <f>IFERROR(Table_ocorrencias[[#This Row],[natureza4]],"")</f>
        <v>Homicídio</v>
      </c>
      <c r="H189" s="57" t="str">
        <f>IFERROR(Table_ocorrencias[[#This Row],[tipo_local]],"")</f>
        <v>Interno</v>
      </c>
      <c r="I189" s="57" t="str">
        <f>IFERROR(IF(Table_ocorrencias[[#This Row],[instrumento10]] = 0,"",Table_ocorrencias[[#This Row],[instrumento10]]),"")</f>
        <v>OUTROS</v>
      </c>
      <c r="J189" s="79" t="str">
        <f>IFERROR(VLOOKUP(Table_ocorrencias[[#This Row],[matricula_perito]],Table_peritos[],2,FALSE),"")</f>
        <v>FERNANDO HENRIQUE LEAL BENEVIDES</v>
      </c>
      <c r="K189" s="57" t="str">
        <f>IFERROR(VLOOKUP(Table_ocorrencias[[#This Row],[matricula_auxiliar]],Table_auxiliares[],2,FALSE),"")</f>
        <v>BRENO HENRIQUE DANTAS DOS SANTOS</v>
      </c>
      <c r="L189" s="57" t="str">
        <f>IFERROR(VLOOKUP(Table_ocorrencias[[#This Row],[matricula_delegado]],Table_delegados[],2,FALSE),"")</f>
        <v>FABIO LACERDA MACHADO</v>
      </c>
      <c r="M189" s="57" t="str">
        <f>IFERROR(Table_ocorrencias[[#This Row],[viatura5]],"")</f>
        <v>UP004</v>
      </c>
      <c r="N189" s="57" t="str">
        <f>IFERROR(IF(Table_ocorrencias[[#This Row],[DPH2]] ="","",Table_ocorrencias[[#This Row],[DPH2]]&amp;"º DPH"),"")</f>
        <v>14º DPH</v>
      </c>
      <c r="O189" s="57" t="str">
        <f>UPPER(IFERROR(VLOOKUP(Table_ocorrencias[[#This Row],[municipio]],Table_municipios[],2,FALSE),""))</f>
        <v>CABO DE SANTO AGOSTINHO</v>
      </c>
      <c r="P189" s="79" t="str">
        <f>UPPER(IFERROR(Table_ocorrencias[[#This Row],[bairro8]],""))</f>
        <v>PONTE DOS CARVALHOS</v>
      </c>
      <c r="Q189" s="57" t="str">
        <f>IFERROR(IF(Table_ocorrencias[[#This Row],[rua9]] ="","",Table_ocorrencias[[#This Row],[rua9]]),"")</f>
        <v>RUA 06</v>
      </c>
      <c r="R189" s="57" t="str">
        <f>IFERROR(IF(Table_ocorrencias[[#This Row],[latitude6]] ="","",Table_ocorrencias[[#This Row],[latitude6]]),"")</f>
        <v>-8245146</v>
      </c>
      <c r="S189" s="57" t="str">
        <f>IFERROR(IF(Table_ocorrencias[[#This Row],[longitude7]] ="","",Table_ocorrencias[[#This Row],[longitude7]]),"")</f>
        <v>-34.981125</v>
      </c>
      <c r="T18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GENIVAL SALUSTINO SILVA (NIC 113796)</v>
      </c>
      <c r="U18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89" s="79" t="str">
        <f>UPPER(IFERROR(Table_ocorrencias[[#This Row],[descricao]],""))</f>
        <v>996595626</v>
      </c>
      <c r="W189" s="59">
        <f>IFERROR(IF(Table_ocorrencias[[#This Row],[data_ciencia]]="","",Table_ocorrencias[[#This Row],[data_ciencia]]),"")</f>
        <v>0.52777777777777779</v>
      </c>
      <c r="X189" s="59">
        <f>IFERROR(IF(Table_ocorrencias[[#This Row],[data_saida]]="","",Table_ocorrencias[[#This Row],[data_saida]]),"")</f>
        <v>0.53472222222222221</v>
      </c>
      <c r="Y189" s="59">
        <f>IFERROR(IF(Table_ocorrencias[[#This Row],[data_chegada]]="","",Table_ocorrencias[[#This Row],[data_chegada]]),"")</f>
        <v>0.55277777777777781</v>
      </c>
      <c r="Z189" s="59">
        <f>IFERROR(IF(Table_ocorrencias[[#This Row],[data_conclusao]]="","",Table_ocorrencias[[#This Row],[data_conclusao]]),"")</f>
        <v>0.60069444444444442</v>
      </c>
      <c r="AA189" s="60">
        <v>1795</v>
      </c>
      <c r="AB189" s="60">
        <v>933</v>
      </c>
      <c r="AC189" s="60">
        <v>14</v>
      </c>
      <c r="AD189" s="60">
        <v>2962063</v>
      </c>
      <c r="AE189" s="60">
        <v>3867820</v>
      </c>
      <c r="AF189" s="60">
        <v>3864235</v>
      </c>
      <c r="AG189" s="60">
        <v>33329</v>
      </c>
      <c r="AH189" s="58">
        <v>44127</v>
      </c>
      <c r="AI189" s="60" t="s">
        <v>5398</v>
      </c>
      <c r="AJ189" s="60" t="s">
        <v>167</v>
      </c>
      <c r="AK189" s="60" t="s">
        <v>414</v>
      </c>
      <c r="AL189" s="60" t="s">
        <v>255</v>
      </c>
      <c r="AM189" s="61">
        <v>0.52777777777777779</v>
      </c>
      <c r="AN189" s="62">
        <v>0.53472222222222221</v>
      </c>
      <c r="AO189" s="62">
        <v>0.55277777777777781</v>
      </c>
      <c r="AP189" s="62">
        <v>0.60069444444444442</v>
      </c>
      <c r="AQ189" s="60" t="s">
        <v>5403</v>
      </c>
      <c r="AR189" s="60" t="s">
        <v>5404</v>
      </c>
      <c r="AS189" s="60">
        <v>3</v>
      </c>
      <c r="AT189" s="60" t="s">
        <v>281</v>
      </c>
      <c r="AU189" s="60" t="s">
        <v>5399</v>
      </c>
      <c r="AV189" s="60" t="s">
        <v>5400</v>
      </c>
      <c r="AW189" s="63" t="s">
        <v>433</v>
      </c>
      <c r="AX189" s="60" t="s">
        <v>5401</v>
      </c>
      <c r="AY189" s="60" t="s">
        <v>5402</v>
      </c>
      <c r="AZ189" s="60" t="b">
        <v>1</v>
      </c>
      <c r="BA189" s="60" t="s">
        <v>273</v>
      </c>
      <c r="BB189" s="60" t="b">
        <v>0</v>
      </c>
      <c r="BC189" s="60"/>
      <c r="BD189" s="60"/>
    </row>
    <row r="190" spans="1:56" ht="17.25" customHeight="1" x14ac:dyDescent="0.25">
      <c r="A190" s="55">
        <f t="shared" si="3"/>
        <v>0</v>
      </c>
      <c r="B190" s="64" t="str">
        <f>IFERROR(TEXT(Table_ocorrencias[[#This Row],[caso_n]],"0000")&amp;Table_ocorrencias[[#This Row],[ponto]]&amp;"/"&amp;YEAR(Table_ocorrencias[[#This Row],[DATA PLANTÃO]]),"")</f>
        <v>0936.9/2020</v>
      </c>
      <c r="C190" s="64" t="str">
        <f>IFERROR(IF(Table_ocorrencias[[#This Row],[GDL]] = "","", Table_ocorrencias[[#This Row],[GDL]]&amp;"/"&amp;YEAR(Table_ocorrencias[[#This Row],[data_plantao]])),"")</f>
        <v>33415/2020</v>
      </c>
      <c r="D190" s="64" t="str">
        <f>IF(Table_ocorrencias[[#This Row],[fotos_gdl]] = TRUE,"ENVIADAS","PENDENTE")</f>
        <v>ENVIADAS</v>
      </c>
      <c r="E190" s="65">
        <f>IFERROR(Table_ocorrencias[[#This Row],[data_plantao]],"")</f>
        <v>44128</v>
      </c>
      <c r="F190" s="64" t="str">
        <f>IFERROR(Table_ocorrencias[[#This Row],[CIODS3]],"")</f>
        <v>D691878</v>
      </c>
      <c r="G190" s="64" t="str">
        <f>IFERROR(Table_ocorrencias[[#This Row],[natureza4]],"")</f>
        <v>Homicídio</v>
      </c>
      <c r="H190" s="64" t="str">
        <f>IFERROR(Table_ocorrencias[[#This Row],[tipo_local]],"")</f>
        <v>Interno</v>
      </c>
      <c r="I190" s="64" t="str">
        <f>IFERROR(IF(Table_ocorrencias[[#This Row],[instrumento10]] = 0,"",Table_ocorrencias[[#This Row],[instrumento10]]),"")</f>
        <v>CONTUNDENTE</v>
      </c>
      <c r="J190" s="64" t="str">
        <f>IFERROR(VLOOKUP(Table_ocorrencias[[#This Row],[matricula_perito]],Table_peritos[],2,FALSE),"")</f>
        <v>LUCAS ARAÚJO DE ALMEIDA</v>
      </c>
      <c r="K190" s="64" t="str">
        <f>IFERROR(VLOOKUP(Table_ocorrencias[[#This Row],[matricula_auxiliar]],Table_auxiliares[],2,FALSE),"")</f>
        <v>FLAVIO HENRIQUE DOS SANTOS</v>
      </c>
      <c r="L190" s="64" t="str">
        <f>IFERROR(VLOOKUP(Table_ocorrencias[[#This Row],[matricula_delegado]],Table_delegados[],2,FALSE),"")</f>
        <v>JOAO FELIPE DE LIMA FURTADO</v>
      </c>
      <c r="M190" s="64" t="str">
        <f>IFERROR(Table_ocorrencias[[#This Row],[viatura5]],"")</f>
        <v>UP004</v>
      </c>
      <c r="N190" s="64" t="str">
        <f>IFERROR(IF(Table_ocorrencias[[#This Row],[DPH2]] ="","",Table_ocorrencias[[#This Row],[DPH2]]&amp;"º DPH"),"")</f>
        <v>12º DPH</v>
      </c>
      <c r="O190" s="64" t="str">
        <f>UPPER(IFERROR(VLOOKUP(Table_ocorrencias[[#This Row],[municipio]],Table_municipios[],2,FALSE),""))</f>
        <v>JABOATÃO DOS GUARARAPES</v>
      </c>
      <c r="P190" s="64" t="str">
        <f>UPPER(IFERROR(Table_ocorrencias[[#This Row],[bairro8]],""))</f>
        <v>PIEDADE</v>
      </c>
      <c r="Q190" s="64" t="str">
        <f>IFERROR(IF(Table_ocorrencias[[#This Row],[rua9]] ="","",Table_ocorrencias[[#This Row],[rua9]]),"")</f>
        <v>1 ª TRAVESSA, JARDIM COPA CABANA, Nº 78</v>
      </c>
      <c r="R190" s="64" t="str">
        <f>IFERROR(IF(Table_ocorrencias[[#This Row],[latitude6]] ="","",Table_ocorrencias[[#This Row],[latitude6]]),"")</f>
        <v>-8,17606</v>
      </c>
      <c r="S190" s="64" t="str">
        <f>IFERROR(IF(Table_ocorrencias[[#This Row],[longitude7]] ="","",Table_ocorrencias[[#This Row],[longitude7]]),"")</f>
        <v>-34,92127</v>
      </c>
      <c r="T19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ADRIELE BENJAMIM DOS SANTOS (NIC 113807)</v>
      </c>
      <c r="U19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90" s="64" t="str">
        <f>UPPER(IFERROR(Table_ocorrencias[[#This Row],[descricao]],""))</f>
        <v>SGT EZEQUIEL, TEL 98967-7340, SEXO FEMININO ( AFOGAMENTO )</v>
      </c>
      <c r="W190" s="66">
        <f>IFERROR(IF(Table_ocorrencias[[#This Row],[data_ciencia]]="","",Table_ocorrencias[[#This Row],[data_ciencia]]),"")</f>
        <v>0.37638888888888888</v>
      </c>
      <c r="X190" s="66">
        <f>IFERROR(IF(Table_ocorrencias[[#This Row],[data_saida]]="","",Table_ocorrencias[[#This Row],[data_saida]]),"")</f>
        <v>0.3923611111111111</v>
      </c>
      <c r="Y190" s="66">
        <f>IFERROR(IF(Table_ocorrencias[[#This Row],[data_chegada]]="","",Table_ocorrencias[[#This Row],[data_chegada]]),"")</f>
        <v>0.4201388888888889</v>
      </c>
      <c r="Z190" s="66">
        <f>IFERROR(IF(Table_ocorrencias[[#This Row],[data_conclusao]]="","",Table_ocorrencias[[#This Row],[data_conclusao]]),"")</f>
        <v>0.46944444444444444</v>
      </c>
      <c r="AA190" s="67">
        <v>1798</v>
      </c>
      <c r="AB190" s="67">
        <v>936</v>
      </c>
      <c r="AC190" s="67">
        <v>12</v>
      </c>
      <c r="AD190" s="67">
        <v>3870006</v>
      </c>
      <c r="AE190" s="67">
        <v>3868699</v>
      </c>
      <c r="AF190" s="67">
        <v>1207580</v>
      </c>
      <c r="AG190" s="67">
        <v>33415</v>
      </c>
      <c r="AH190" s="65">
        <v>44128</v>
      </c>
      <c r="AI190" s="67" t="s">
        <v>5430</v>
      </c>
      <c r="AJ190" s="67" t="s">
        <v>167</v>
      </c>
      <c r="AK190" s="67" t="s">
        <v>414</v>
      </c>
      <c r="AL190" s="67" t="s">
        <v>255</v>
      </c>
      <c r="AM190" s="68">
        <v>0.37638888888888888</v>
      </c>
      <c r="AN190" s="69">
        <v>0.3923611111111111</v>
      </c>
      <c r="AO190" s="69">
        <v>0.4201388888888889</v>
      </c>
      <c r="AP190" s="69">
        <v>0.46944444444444444</v>
      </c>
      <c r="AQ190" s="67" t="s">
        <v>5435</v>
      </c>
      <c r="AR190" s="67" t="s">
        <v>5436</v>
      </c>
      <c r="AS190" s="67">
        <v>10</v>
      </c>
      <c r="AT190" s="67" t="s">
        <v>711</v>
      </c>
      <c r="AU190" s="67" t="s">
        <v>5431</v>
      </c>
      <c r="AV190" s="67" t="s">
        <v>5432</v>
      </c>
      <c r="AW190" s="70" t="s">
        <v>481</v>
      </c>
      <c r="AX190" s="67" t="s">
        <v>5433</v>
      </c>
      <c r="AY190" s="67" t="s">
        <v>5434</v>
      </c>
      <c r="AZ190" s="67" t="b">
        <v>1</v>
      </c>
      <c r="BA190" s="67" t="s">
        <v>273</v>
      </c>
      <c r="BB190" s="67" t="b">
        <v>0</v>
      </c>
      <c r="BC190" s="67"/>
      <c r="BD190" s="67"/>
    </row>
    <row r="191" spans="1:56" ht="17.25" customHeight="1" x14ac:dyDescent="0.25">
      <c r="A191" s="54">
        <f t="shared" si="3"/>
        <v>0</v>
      </c>
      <c r="B191" s="57" t="str">
        <f>IFERROR(TEXT(Table_ocorrencias[[#This Row],[caso_n]],"0000")&amp;Table_ocorrencias[[#This Row],[ponto]]&amp;"/"&amp;YEAR(Table_ocorrencias[[#This Row],[DATA PLANTÃO]]),"")</f>
        <v>0938.9/2020</v>
      </c>
      <c r="C191" s="57" t="str">
        <f>IFERROR(IF(Table_ocorrencias[[#This Row],[GDL]] = "","", Table_ocorrencias[[#This Row],[GDL]]&amp;"/"&amp;YEAR(Table_ocorrencias[[#This Row],[data_plantao]])),"")</f>
        <v>33479/2020</v>
      </c>
      <c r="D191" s="57" t="str">
        <f>IF(Table_ocorrencias[[#This Row],[fotos_gdl]] = TRUE,"ENVIADAS","PENDENTE")</f>
        <v>ENVIADAS</v>
      </c>
      <c r="E191" s="58">
        <f>IFERROR(Table_ocorrencias[[#This Row],[data_plantao]],"")</f>
        <v>44128</v>
      </c>
      <c r="F191" s="57" t="str">
        <f>IFERROR(Table_ocorrencias[[#This Row],[CIODS3]],"")</f>
        <v>D691976</v>
      </c>
      <c r="G191" s="57" t="str">
        <f>IFERROR(Table_ocorrencias[[#This Row],[natureza4]],"")</f>
        <v>Homicídio</v>
      </c>
      <c r="H191" s="57" t="str">
        <f>IFERROR(Table_ocorrencias[[#This Row],[tipo_local]],"")</f>
        <v>Interno</v>
      </c>
      <c r="I191" s="57" t="str">
        <f>IFERROR(IF(Table_ocorrencias[[#This Row],[instrumento10]] = 0,"",Table_ocorrencias[[#This Row],[instrumento10]]),"")</f>
        <v>PÉRFURO-CONTUNDENTE</v>
      </c>
      <c r="J191" s="79" t="str">
        <f>IFERROR(VLOOKUP(Table_ocorrencias[[#This Row],[matricula_perito]],Table_peritos[],2,FALSE),"")</f>
        <v>DIOGO SINESIO TRAJANO DE ARRUDA</v>
      </c>
      <c r="K191" s="57" t="str">
        <f>IFERROR(VLOOKUP(Table_ocorrencias[[#This Row],[matricula_auxiliar]],Table_auxiliares[],2,FALSE),"")</f>
        <v>HILTON PESSOA DE FREITAS NETO</v>
      </c>
      <c r="L191" s="57" t="str">
        <f>IFERROR(VLOOKUP(Table_ocorrencias[[#This Row],[matricula_delegado]],Table_delegados[],2,FALSE),"")</f>
        <v>VICTOR HUGO JARDIM RONDON</v>
      </c>
      <c r="M191" s="57" t="str">
        <f>IFERROR(Table_ocorrencias[[#This Row],[viatura5]],"")</f>
        <v>UP004</v>
      </c>
      <c r="N191" s="57" t="str">
        <f>IFERROR(IF(Table_ocorrencias[[#This Row],[DPH2]] ="","",Table_ocorrencias[[#This Row],[DPH2]]&amp;"º DPH"),"")</f>
        <v>7º DPH</v>
      </c>
      <c r="O191" s="57" t="str">
        <f>UPPER(IFERROR(VLOOKUP(Table_ocorrencias[[#This Row],[municipio]],Table_municipios[],2,FALSE),""))</f>
        <v>PAULISTA</v>
      </c>
      <c r="P191" s="79" t="str">
        <f>UPPER(IFERROR(Table_ocorrencias[[#This Row],[bairro8]],""))</f>
        <v>MARINHA FARINHA</v>
      </c>
      <c r="Q191" s="57" t="str">
        <f>IFERROR(IF(Table_ocorrencias[[#This Row],[rua9]] ="","",Table_ocorrencias[[#This Row],[rua9]]),"")</f>
        <v>RUA DO XAREU</v>
      </c>
      <c r="R191" s="57" t="str">
        <f>IFERROR(IF(Table_ocorrencias[[#This Row],[latitude6]] ="","",Table_ocorrencias[[#This Row],[latitude6]]),"")</f>
        <v>-7.856112</v>
      </c>
      <c r="S191" s="57" t="str">
        <f>IFERROR(IF(Table_ocorrencias[[#This Row],[longitude7]] ="","",Table_ocorrencias[[#This Row],[longitude7]]),"")</f>
        <v>-34.838416</v>
      </c>
      <c r="T19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HENRIQUE DA SILVA (NIC 113805)</v>
      </c>
      <c r="U19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191" s="79" t="str">
        <f>UPPER(IFERROR(Table_ocorrencias[[#This Row],[descricao]],""))</f>
        <v>PAF - MASC_x000D_
PM SGT FENTES: 995381141</v>
      </c>
      <c r="W191" s="59">
        <f>IFERROR(IF(Table_ocorrencias[[#This Row],[data_ciencia]]="","",Table_ocorrencias[[#This Row],[data_ciencia]]),"")</f>
        <v>0.125</v>
      </c>
      <c r="X191" s="59">
        <f>IFERROR(IF(Table_ocorrencias[[#This Row],[data_saida]]="","",Table_ocorrencias[[#This Row],[data_saida]]),"")</f>
        <v>0.14583333333333334</v>
      </c>
      <c r="Y191" s="59">
        <f>IFERROR(IF(Table_ocorrencias[[#This Row],[data_chegada]]="","",Table_ocorrencias[[#This Row],[data_chegada]]),"")</f>
        <v>0.17708333333333334</v>
      </c>
      <c r="Z191" s="59">
        <f>IFERROR(IF(Table_ocorrencias[[#This Row],[data_conclusao]]="","",Table_ocorrencias[[#This Row],[data_conclusao]]),"")</f>
        <v>0.2361111111111111</v>
      </c>
      <c r="AA191" s="60">
        <v>1800</v>
      </c>
      <c r="AB191" s="60">
        <v>938</v>
      </c>
      <c r="AC191" s="60">
        <v>7</v>
      </c>
      <c r="AD191" s="60">
        <v>3871193</v>
      </c>
      <c r="AE191" s="60">
        <v>3865967</v>
      </c>
      <c r="AF191" s="60">
        <v>2725053</v>
      </c>
      <c r="AG191" s="60">
        <v>33479</v>
      </c>
      <c r="AH191" s="58">
        <v>44128</v>
      </c>
      <c r="AI191" s="60" t="s">
        <v>5451</v>
      </c>
      <c r="AJ191" s="60" t="s">
        <v>167</v>
      </c>
      <c r="AK191" s="60" t="s">
        <v>414</v>
      </c>
      <c r="AL191" s="60" t="s">
        <v>255</v>
      </c>
      <c r="AM191" s="61">
        <v>0.125</v>
      </c>
      <c r="AN191" s="62">
        <v>0.14583333333333334</v>
      </c>
      <c r="AO191" s="62">
        <v>0.17708333333333334</v>
      </c>
      <c r="AP191" s="62">
        <v>0.2361111111111111</v>
      </c>
      <c r="AQ191" s="60" t="s">
        <v>5457</v>
      </c>
      <c r="AR191" s="60" t="s">
        <v>5458</v>
      </c>
      <c r="AS191" s="60">
        <v>13</v>
      </c>
      <c r="AT191" s="60" t="s">
        <v>5452</v>
      </c>
      <c r="AU191" s="60" t="s">
        <v>5453</v>
      </c>
      <c r="AV191" s="60" t="s">
        <v>5454</v>
      </c>
      <c r="AW191" s="63" t="s">
        <v>276</v>
      </c>
      <c r="AX191" s="60" t="s">
        <v>5455</v>
      </c>
      <c r="AY191" s="60" t="s">
        <v>5456</v>
      </c>
      <c r="AZ191" s="60" t="b">
        <v>1</v>
      </c>
      <c r="BA191" s="60" t="s">
        <v>273</v>
      </c>
      <c r="BB191" s="60" t="b">
        <v>0</v>
      </c>
      <c r="BC191" s="60"/>
      <c r="BD191" s="60"/>
    </row>
    <row r="192" spans="1:56" ht="17.25" customHeight="1" x14ac:dyDescent="0.25">
      <c r="A192" s="55">
        <f t="shared" si="3"/>
        <v>0</v>
      </c>
      <c r="B192" s="64" t="str">
        <f>IFERROR(TEXT(Table_ocorrencias[[#This Row],[caso_n]],"0000")&amp;Table_ocorrencias[[#This Row],[ponto]]&amp;"/"&amp;YEAR(Table_ocorrencias[[#This Row],[DATA PLANTÃO]]),"")</f>
        <v>0944.9/2020</v>
      </c>
      <c r="C192" s="64" t="str">
        <f>IFERROR(IF(Table_ocorrencias[[#This Row],[GDL]] = "","", Table_ocorrencias[[#This Row],[GDL]]&amp;"/"&amp;YEAR(Table_ocorrencias[[#This Row],[data_plantao]])),"")</f>
        <v>33511/2020</v>
      </c>
      <c r="D192" s="64" t="str">
        <f>IF(Table_ocorrencias[[#This Row],[fotos_gdl]] = TRUE,"ENVIADAS","PENDENTE")</f>
        <v>ENVIADAS</v>
      </c>
      <c r="E192" s="65">
        <f>IFERROR(Table_ocorrencias[[#This Row],[data_plantao]],"")</f>
        <v>44129</v>
      </c>
      <c r="F192" s="64" t="str">
        <f>IFERROR(Table_ocorrencias[[#This Row],[CIODS3]],"")</f>
        <v>D692095</v>
      </c>
      <c r="G192" s="64" t="str">
        <f>IFERROR(Table_ocorrencias[[#This Row],[natureza4]],"")</f>
        <v>Homicídio</v>
      </c>
      <c r="H192" s="64" t="str">
        <f>IFERROR(Table_ocorrencias[[#This Row],[tipo_local]],"")</f>
        <v>Interno</v>
      </c>
      <c r="I192" s="64" t="str">
        <f>IFERROR(IF(Table_ocorrencias[[#This Row],[instrumento10]] = 0,"",Table_ocorrencias[[#This Row],[instrumento10]]),"")</f>
        <v>PÉRFURO-CONTUNDENTE</v>
      </c>
      <c r="J192" s="80" t="str">
        <f>IFERROR(VLOOKUP(Table_ocorrencias[[#This Row],[matricula_perito]],Table_peritos[],2,FALSE),"")</f>
        <v>BETSON FERNANDO DELGADO DOS SANTOS ANDRADE</v>
      </c>
      <c r="K192" s="64" t="str">
        <f>IFERROR(VLOOKUP(Table_ocorrencias[[#This Row],[matricula_auxiliar]],Table_auxiliares[],2,FALSE),"")</f>
        <v>BRENO HENRIQUE DANTAS DOS SANTOS</v>
      </c>
      <c r="L192" s="64" t="str">
        <f>IFERROR(VLOOKUP(Table_ocorrencias[[#This Row],[matricula_delegado]],Table_delegados[],2,FALSE),"")</f>
        <v>FELIPE MONTEIRO COSTA</v>
      </c>
      <c r="M192" s="64" t="str">
        <f>IFERROR(Table_ocorrencias[[#This Row],[viatura5]],"")</f>
        <v>UP004</v>
      </c>
      <c r="N192" s="64" t="str">
        <f>IFERROR(IF(Table_ocorrencias[[#This Row],[DPH2]] ="","",Table_ocorrencias[[#This Row],[DPH2]]&amp;"º DPH"),"")</f>
        <v>4º DPH</v>
      </c>
      <c r="O192" s="64" t="str">
        <f>UPPER(IFERROR(VLOOKUP(Table_ocorrencias[[#This Row],[municipio]],Table_municipios[],2,FALSE),""))</f>
        <v>RECIFE</v>
      </c>
      <c r="P192" s="80" t="str">
        <f>UPPER(IFERROR(Table_ocorrencias[[#This Row],[bairro8]],""))</f>
        <v>MUSTARDINHA</v>
      </c>
      <c r="Q192" s="64" t="str">
        <f>IFERROR(IF(Table_ocorrencias[[#This Row],[rua9]] ="","",Table_ocorrencias[[#This Row],[rua9]]),"")</f>
        <v>RUA ADOLFO BEZERRA, 237</v>
      </c>
      <c r="R192" s="64" t="str">
        <f>IFERROR(IF(Table_ocorrencias[[#This Row],[latitude6]] ="","",Table_ocorrencias[[#This Row],[latitude6]]),"")</f>
        <v>-8.07242</v>
      </c>
      <c r="S192" s="64" t="str">
        <f>IFERROR(IF(Table_ocorrencias[[#This Row],[longitude7]] ="","",Table_ocorrencias[[#This Row],[longitude7]]),"")</f>
        <v>-34.9172</v>
      </c>
      <c r="T19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SERGIO DA SILVA NEVES (NIC 113839)</v>
      </c>
      <c r="U19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92" s="80" t="str">
        <f>UPPER(IFERROR(Table_ocorrencias[[#This Row],[descricao]],""))</f>
        <v>98444-8102</v>
      </c>
      <c r="W192" s="66">
        <f>IFERROR(IF(Table_ocorrencias[[#This Row],[data_ciencia]]="","",Table_ocorrencias[[#This Row],[data_ciencia]]),"")</f>
        <v>0.99305555555555558</v>
      </c>
      <c r="X192" s="66">
        <f>IFERROR(IF(Table_ocorrencias[[#This Row],[data_saida]]="","",Table_ocorrencias[[#This Row],[data_saida]]),"")</f>
        <v>6.9444444444444441E-3</v>
      </c>
      <c r="Y192" s="66">
        <f>IFERROR(IF(Table_ocorrencias[[#This Row],[data_chegada]]="","",Table_ocorrencias[[#This Row],[data_chegada]]),"")</f>
        <v>1.3888888888888888E-2</v>
      </c>
      <c r="Z192" s="66">
        <f>IFERROR(IF(Table_ocorrencias[[#This Row],[data_conclusao]]="","",Table_ocorrencias[[#This Row],[data_conclusao]]),"")</f>
        <v>6.9444444444444448E-2</v>
      </c>
      <c r="AA192" s="67">
        <v>1807</v>
      </c>
      <c r="AB192" s="67">
        <v>944</v>
      </c>
      <c r="AC192" s="67">
        <v>4</v>
      </c>
      <c r="AD192" s="67">
        <v>3869903</v>
      </c>
      <c r="AE192" s="67">
        <v>3867820</v>
      </c>
      <c r="AF192" s="67">
        <v>2724723</v>
      </c>
      <c r="AG192" s="67">
        <v>33511</v>
      </c>
      <c r="AH192" s="65">
        <v>44129</v>
      </c>
      <c r="AI192" s="67" t="s">
        <v>5472</v>
      </c>
      <c r="AJ192" s="67" t="s">
        <v>167</v>
      </c>
      <c r="AK192" s="67" t="s">
        <v>414</v>
      </c>
      <c r="AL192" s="67" t="s">
        <v>255</v>
      </c>
      <c r="AM192" s="68">
        <v>0.99305555555555558</v>
      </c>
      <c r="AN192" s="69">
        <v>6.9444444444444441E-3</v>
      </c>
      <c r="AO192" s="69">
        <v>1.3888888888888888E-2</v>
      </c>
      <c r="AP192" s="69">
        <v>6.9444444444444448E-2</v>
      </c>
      <c r="AQ192" s="67" t="s">
        <v>5473</v>
      </c>
      <c r="AR192" s="67" t="s">
        <v>5474</v>
      </c>
      <c r="AS192" s="67">
        <v>14</v>
      </c>
      <c r="AT192" s="67" t="s">
        <v>1278</v>
      </c>
      <c r="AU192" s="67" t="s">
        <v>5475</v>
      </c>
      <c r="AV192" s="67" t="s">
        <v>5476</v>
      </c>
      <c r="AW192" s="70" t="s">
        <v>276</v>
      </c>
      <c r="AX192" s="67" t="s">
        <v>5477</v>
      </c>
      <c r="AY192" s="67" t="s">
        <v>5478</v>
      </c>
      <c r="AZ192" s="67" t="b">
        <v>1</v>
      </c>
      <c r="BA192" s="67" t="s">
        <v>273</v>
      </c>
      <c r="BB192" s="67" t="b">
        <v>0</v>
      </c>
      <c r="BC192" s="67"/>
      <c r="BD192" s="67"/>
    </row>
    <row r="193" spans="1:56" ht="17.25" customHeight="1" x14ac:dyDescent="0.25">
      <c r="A193" s="86">
        <f t="shared" si="3"/>
        <v>0</v>
      </c>
      <c r="B193" s="87" t="str">
        <f>IFERROR(TEXT(Table_ocorrencias[[#This Row],[caso_n]],"0000")&amp;Table_ocorrencias[[#This Row],[ponto]]&amp;"/"&amp;YEAR(Table_ocorrencias[[#This Row],[DATA PLANTÃO]]),"")</f>
        <v>0948.9/2020</v>
      </c>
      <c r="C193" s="87" t="str">
        <f>IFERROR(IF(Table_ocorrencias[[#This Row],[GDL]] = "","", Table_ocorrencias[[#This Row],[GDL]]&amp;"/"&amp;YEAR(Table_ocorrencias[[#This Row],[data_plantao]])),"")</f>
        <v>33654/2020</v>
      </c>
      <c r="D193" s="87" t="str">
        <f>IF(Table_ocorrencias[[#This Row],[fotos_gdl]] = TRUE,"ENVIADAS","PENDENTE")</f>
        <v>ENVIADAS</v>
      </c>
      <c r="E193" s="88">
        <f>IFERROR(Table_ocorrencias[[#This Row],[data_plantao]],"")</f>
        <v>44130</v>
      </c>
      <c r="F193" s="87" t="str">
        <f>IFERROR(Table_ocorrencias[[#This Row],[CIODS3]],"")</f>
        <v>D692213</v>
      </c>
      <c r="G193" s="87" t="str">
        <f>IFERROR(Table_ocorrencias[[#This Row],[natureza4]],"")</f>
        <v>Homicídio</v>
      </c>
      <c r="H193" s="87" t="str">
        <f>IFERROR(Table_ocorrencias[[#This Row],[tipo_local]],"")</f>
        <v>Interno</v>
      </c>
      <c r="I193" s="87" t="str">
        <f>IFERROR(IF(Table_ocorrencias[[#This Row],[instrumento10]] = 0,"",Table_ocorrencias[[#This Row],[instrumento10]]),"")</f>
        <v>PÉRFURO-CONTUNDENTE</v>
      </c>
      <c r="J193" s="89" t="str">
        <f>IFERROR(VLOOKUP(Table_ocorrencias[[#This Row],[matricula_perito]],Table_peritos[],2,FALSE),"")</f>
        <v>RODION MALINOVSKY DE OLIVEIRA GOMES</v>
      </c>
      <c r="K193" s="87" t="str">
        <f>IFERROR(VLOOKUP(Table_ocorrencias[[#This Row],[matricula_auxiliar]],Table_auxiliares[],2,FALSE),"")</f>
        <v>THAYSE BATISTA</v>
      </c>
      <c r="L193" s="87" t="str">
        <f>IFERROR(VLOOKUP(Table_ocorrencias[[#This Row],[matricula_delegado]],Table_delegados[],2,FALSE),"")</f>
        <v>ALAUMO LIMA</v>
      </c>
      <c r="M193" s="87" t="str">
        <f>IFERROR(Table_ocorrencias[[#This Row],[viatura5]],"")</f>
        <v>UP006</v>
      </c>
      <c r="N193" s="87" t="str">
        <f>IFERROR(IF(Table_ocorrencias[[#This Row],[DPH2]] ="","",Table_ocorrencias[[#This Row],[DPH2]]&amp;"º DPH"),"")</f>
        <v>14º DPH</v>
      </c>
      <c r="O193" s="87" t="str">
        <f>UPPER(IFERROR(VLOOKUP(Table_ocorrencias[[#This Row],[municipio]],Table_municipios[],2,FALSE),""))</f>
        <v>CABO DE SANTO AGOSTINHO</v>
      </c>
      <c r="P193" s="89" t="str">
        <f>UPPER(IFERROR(Table_ocorrencias[[#This Row],[bairro8]],""))</f>
        <v>ZONA RURAL</v>
      </c>
      <c r="Q193" s="87" t="str">
        <f>IFERROR(IF(Table_ocorrencias[[#This Row],[rua9]] ="","",Table_ocorrencias[[#This Row],[rua9]]),"")</f>
        <v>ENGENHO SERRARIA</v>
      </c>
      <c r="R193" s="87" t="str">
        <f>IFERROR(IF(Table_ocorrencias[[#This Row],[latitude6]] ="","",Table_ocorrencias[[#This Row],[latitude6]]),"")</f>
        <v>-8.352530</v>
      </c>
      <c r="S193" s="87" t="str">
        <f>IFERROR(IF(Table_ocorrencias[[#This Row],[longitude7]] ="","",Table_ocorrencias[[#This Row],[longitude7]]),"")</f>
        <v>-35.017750</v>
      </c>
      <c r="T19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DANIEL BARRETO (NIC 113835)</v>
      </c>
      <c r="U19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93" s="89" t="str">
        <f>UPPER(IFERROR(Table_ocorrencias[[#This Row],[descricao]],""))</f>
        <v>CB MARIANO 987079310</v>
      </c>
      <c r="W193" s="90">
        <f>IFERROR(IF(Table_ocorrencias[[#This Row],[data_ciencia]]="","",Table_ocorrencias[[#This Row],[data_ciencia]]),"")</f>
        <v>0.86111111111111116</v>
      </c>
      <c r="X193" s="90">
        <f>IFERROR(IF(Table_ocorrencias[[#This Row],[data_saida]]="","",Table_ocorrencias[[#This Row],[data_saida]]),"")</f>
        <v>0.88541666666666663</v>
      </c>
      <c r="Y193" s="90">
        <f>IFERROR(IF(Table_ocorrencias[[#This Row],[data_chegada]]="","",Table_ocorrencias[[#This Row],[data_chegada]]),"")</f>
        <v>0.92708333333333337</v>
      </c>
      <c r="Z193" s="90">
        <f>IFERROR(IF(Table_ocorrencias[[#This Row],[data_conclusao]]="","",Table_ocorrencias[[#This Row],[data_conclusao]]),"")</f>
        <v>0.96527777777777779</v>
      </c>
      <c r="AA193" s="91">
        <v>1812</v>
      </c>
      <c r="AB193" s="91">
        <v>948</v>
      </c>
      <c r="AC193" s="91">
        <v>14</v>
      </c>
      <c r="AD193" s="91">
        <v>1917099</v>
      </c>
      <c r="AE193" s="91">
        <v>3870430</v>
      </c>
      <c r="AF193" s="91">
        <v>3910180</v>
      </c>
      <c r="AG193" s="91">
        <v>33654</v>
      </c>
      <c r="AH193" s="88">
        <v>44130</v>
      </c>
      <c r="AI193" s="91" t="s">
        <v>5559</v>
      </c>
      <c r="AJ193" s="91" t="s">
        <v>167</v>
      </c>
      <c r="AK193" s="91" t="s">
        <v>414</v>
      </c>
      <c r="AL193" s="91" t="s">
        <v>1258</v>
      </c>
      <c r="AM193" s="92">
        <v>0.86111111111111116</v>
      </c>
      <c r="AN193" s="93">
        <v>0.88541666666666663</v>
      </c>
      <c r="AO193" s="93">
        <v>0.92708333333333337</v>
      </c>
      <c r="AP193" s="93">
        <v>0.96527777777777779</v>
      </c>
      <c r="AQ193" s="91" t="s">
        <v>5569</v>
      </c>
      <c r="AR193" s="91" t="s">
        <v>5570</v>
      </c>
      <c r="AS193" s="91">
        <v>3</v>
      </c>
      <c r="AT193" s="91" t="s">
        <v>471</v>
      </c>
      <c r="AU193" s="91" t="s">
        <v>5560</v>
      </c>
      <c r="AV193" s="91" t="s">
        <v>5561</v>
      </c>
      <c r="AW193" s="94" t="s">
        <v>276</v>
      </c>
      <c r="AX193" s="91" t="s">
        <v>5562</v>
      </c>
      <c r="AY193" s="91" t="s">
        <v>5563</v>
      </c>
      <c r="AZ193" s="91" t="b">
        <v>1</v>
      </c>
      <c r="BA193" s="91" t="s">
        <v>273</v>
      </c>
      <c r="BB193" s="91" t="b">
        <v>0</v>
      </c>
      <c r="BC193" s="91"/>
      <c r="BD193" s="91"/>
    </row>
    <row r="194" spans="1:56" ht="17.25" customHeight="1" x14ac:dyDescent="0.25">
      <c r="A194" s="86">
        <f t="shared" si="3"/>
        <v>0</v>
      </c>
      <c r="B194" s="87" t="str">
        <f>IFERROR(TEXT(Table_ocorrencias[[#This Row],[caso_n]],"0000")&amp;Table_ocorrencias[[#This Row],[ponto]]&amp;"/"&amp;YEAR(Table_ocorrencias[[#This Row],[DATA PLANTÃO]]),"")</f>
        <v>0950.9/2020</v>
      </c>
      <c r="C194" s="87" t="str">
        <f>IFERROR(IF(Table_ocorrencias[[#This Row],[GDL]] = "","", Table_ocorrencias[[#This Row],[GDL]]&amp;"/"&amp;YEAR(Table_ocorrencias[[#This Row],[data_plantao]])),"")</f>
        <v>34730/2020</v>
      </c>
      <c r="D194" s="87" t="str">
        <f>IF(Table_ocorrencias[[#This Row],[fotos_gdl]] = TRUE,"ENVIADAS","PENDENTE")</f>
        <v>PENDENTE</v>
      </c>
      <c r="E194" s="88">
        <f>IFERROR(Table_ocorrencias[[#This Row],[data_plantao]],"")</f>
        <v>44131</v>
      </c>
      <c r="F194" s="87" t="str">
        <f>IFERROR(Table_ocorrencias[[#This Row],[CIODS3]],"")</f>
        <v>D692273</v>
      </c>
      <c r="G194" s="87" t="str">
        <f>IFERROR(Table_ocorrencias[[#This Row],[natureza4]],"")</f>
        <v>Homicídio</v>
      </c>
      <c r="H194" s="87" t="str">
        <f>IFERROR(Table_ocorrencias[[#This Row],[tipo_local]],"")</f>
        <v>Interno</v>
      </c>
      <c r="I194" s="87" t="str">
        <f>IFERROR(IF(Table_ocorrencias[[#This Row],[instrumento10]] = 0,"",Table_ocorrencias[[#This Row],[instrumento10]]),"")</f>
        <v>PÉRFURO-CONTUNDENTE</v>
      </c>
      <c r="J194" s="89" t="str">
        <f>IFERROR(VLOOKUP(Table_ocorrencias[[#This Row],[matricula_perito]],Table_peritos[],2,FALSE),"")</f>
        <v>LUCAS ARAÚJO DE ALMEIDA</v>
      </c>
      <c r="K194" s="87" t="str">
        <f>IFERROR(VLOOKUP(Table_ocorrencias[[#This Row],[matricula_auxiliar]],Table_auxiliares[],2,FALSE),"")</f>
        <v>BRENO HENRIQUE DANTAS DOS SANTOS</v>
      </c>
      <c r="L194" s="87" t="str">
        <f>IFERROR(VLOOKUP(Table_ocorrencias[[#This Row],[matricula_delegado]],Table_delegados[],2,FALSE),"")</f>
        <v>JOAO BAPTISTA DE BRITTO ALVES FILHO</v>
      </c>
      <c r="M194" s="87" t="str">
        <f>IFERROR(Table_ocorrencias[[#This Row],[viatura5]],"")</f>
        <v>UP004</v>
      </c>
      <c r="N194" s="87" t="str">
        <f>IFERROR(IF(Table_ocorrencias[[#This Row],[DPH2]] ="","",Table_ocorrencias[[#This Row],[DPH2]]&amp;"º DPH"),"")</f>
        <v>4º DPH</v>
      </c>
      <c r="O194" s="87" t="str">
        <f>UPPER(IFERROR(VLOOKUP(Table_ocorrencias[[#This Row],[municipio]],Table_municipios[],2,FALSE),""))</f>
        <v>RECIFE</v>
      </c>
      <c r="P194" s="89" t="str">
        <f>UPPER(IFERROR(Table_ocorrencias[[#This Row],[bairro8]],""))</f>
        <v>TORRÕES</v>
      </c>
      <c r="Q194" s="87" t="str">
        <f>IFERROR(IF(Table_ocorrencias[[#This Row],[rua9]] ="","",Table_ocorrencias[[#This Row],[rua9]]),"")</f>
        <v>RUA JUSCELÂNDIA, 56</v>
      </c>
      <c r="R194" s="87" t="str">
        <f>IFERROR(IF(Table_ocorrencias[[#This Row],[latitude6]] ="","",Table_ocorrencias[[#This Row],[latitude6]]),"")</f>
        <v>-8,066397</v>
      </c>
      <c r="S194" s="87" t="str">
        <f>IFERROR(IF(Table_ocorrencias[[#This Row],[longitude7]] ="","",Table_ocorrencias[[#This Row],[longitude7]]),"")</f>
        <v>-34,935233</v>
      </c>
      <c r="T19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FLORENCIO DA ROCHA NETO (NIC 113809)</v>
      </c>
      <c r="U19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94" s="89" t="str">
        <f>UPPER(IFERROR(Table_ocorrencias[[#This Row],[descricao]],""))</f>
        <v/>
      </c>
      <c r="W194" s="90">
        <f>IFERROR(IF(Table_ocorrencias[[#This Row],[data_ciencia]]="","",Table_ocorrencias[[#This Row],[data_ciencia]]),"")</f>
        <v>0.79791666666666672</v>
      </c>
      <c r="X194" s="90">
        <f>IFERROR(IF(Table_ocorrencias[[#This Row],[data_saida]]="","",Table_ocorrencias[[#This Row],[data_saida]]),"")</f>
        <v>0.8125</v>
      </c>
      <c r="Y194" s="90">
        <f>IFERROR(IF(Table_ocorrencias[[#This Row],[data_chegada]]="","",Table_ocorrencias[[#This Row],[data_chegada]]),"")</f>
        <v>0.83333333333333337</v>
      </c>
      <c r="Z194" s="90">
        <f>IFERROR(IF(Table_ocorrencias[[#This Row],[data_conclusao]]="","",Table_ocorrencias[[#This Row],[data_conclusao]]),"")</f>
        <v>0.85416666666666663</v>
      </c>
      <c r="AA194" s="91">
        <v>1815</v>
      </c>
      <c r="AB194" s="91">
        <v>950</v>
      </c>
      <c r="AC194" s="91">
        <v>4</v>
      </c>
      <c r="AD194" s="91">
        <v>3870006</v>
      </c>
      <c r="AE194" s="91">
        <v>3867820</v>
      </c>
      <c r="AF194" s="91">
        <v>2139065</v>
      </c>
      <c r="AG194" s="91">
        <v>34730</v>
      </c>
      <c r="AH194" s="88">
        <v>44131</v>
      </c>
      <c r="AI194" s="91" t="s">
        <v>5593</v>
      </c>
      <c r="AJ194" s="91" t="s">
        <v>167</v>
      </c>
      <c r="AK194" s="91" t="s">
        <v>414</v>
      </c>
      <c r="AL194" s="91" t="s">
        <v>255</v>
      </c>
      <c r="AM194" s="92">
        <v>0.79791666666666672</v>
      </c>
      <c r="AN194" s="93">
        <v>0.8125</v>
      </c>
      <c r="AO194" s="93">
        <v>0.83333333333333337</v>
      </c>
      <c r="AP194" s="93">
        <v>0.85416666666666663</v>
      </c>
      <c r="AQ194" s="91" t="s">
        <v>5616</v>
      </c>
      <c r="AR194" s="91" t="s">
        <v>5617</v>
      </c>
      <c r="AS194" s="91">
        <v>14</v>
      </c>
      <c r="AT194" s="91" t="s">
        <v>3367</v>
      </c>
      <c r="AU194" s="91" t="s">
        <v>5618</v>
      </c>
      <c r="AV194" s="91" t="s">
        <v>5594</v>
      </c>
      <c r="AW194" s="94" t="s">
        <v>276</v>
      </c>
      <c r="AX194" s="91" t="s">
        <v>5595</v>
      </c>
      <c r="AY194" s="91" t="s">
        <v>283</v>
      </c>
      <c r="AZ194" s="91" t="b">
        <v>0</v>
      </c>
      <c r="BA194" s="91" t="s">
        <v>273</v>
      </c>
      <c r="BB194" s="91" t="b">
        <v>0</v>
      </c>
      <c r="BC194" s="91"/>
      <c r="BD194" s="91"/>
    </row>
    <row r="195" spans="1:56" ht="17.25" customHeight="1" x14ac:dyDescent="0.25">
      <c r="A195" s="53">
        <f t="shared" ref="A195:A258" si="4">COUNTBLANK(B195:Q195)</f>
        <v>0</v>
      </c>
      <c r="B195" s="57" t="str">
        <f>IFERROR(TEXT(Table_ocorrencias[[#This Row],[caso_n]],"0000")&amp;Table_ocorrencias[[#This Row],[ponto]]&amp;"/"&amp;YEAR(Table_ocorrencias[[#This Row],[DATA PLANTÃO]]),"")</f>
        <v>0953.9/2020</v>
      </c>
      <c r="C195" s="57" t="str">
        <f>IFERROR(IF(Table_ocorrencias[[#This Row],[GDL]] = "","", Table_ocorrencias[[#This Row],[GDL]]&amp;"/"&amp;YEAR(Table_ocorrencias[[#This Row],[data_plantao]])),"")</f>
        <v>33836/2020</v>
      </c>
      <c r="D195" s="57" t="str">
        <f>IF(Table_ocorrencias[[#This Row],[fotos_gdl]] = TRUE,"ENVIADAS","PENDENTE")</f>
        <v>ENVIADAS</v>
      </c>
      <c r="E195" s="58">
        <f>IFERROR(Table_ocorrencias[[#This Row],[data_plantao]],"")</f>
        <v>44131</v>
      </c>
      <c r="F195" s="57" t="str">
        <f>IFERROR(Table_ocorrencias[[#This Row],[CIODS3]],"")</f>
        <v>D692313</v>
      </c>
      <c r="G195" s="57" t="str">
        <f>IFERROR(Table_ocorrencias[[#This Row],[natureza4]],"")</f>
        <v>Homicídio</v>
      </c>
      <c r="H195" s="57" t="str">
        <f>IFERROR(Table_ocorrencias[[#This Row],[tipo_local]],"")</f>
        <v>Interno</v>
      </c>
      <c r="I195" s="57" t="str">
        <f>IFERROR(IF(Table_ocorrencias[[#This Row],[instrumento10]] = 0,"",Table_ocorrencias[[#This Row],[instrumento10]]),"")</f>
        <v>PÉRFURO-CONTUNDENTE</v>
      </c>
      <c r="J195" s="79" t="str">
        <f>IFERROR(VLOOKUP(Table_ocorrencias[[#This Row],[matricula_perito]],Table_peritos[],2,FALSE),"")</f>
        <v>VICTOR CEZAR LUCENA TAVARES DE SÁ LEITÃO</v>
      </c>
      <c r="K195" s="57" t="str">
        <f>IFERROR(VLOOKUP(Table_ocorrencias[[#This Row],[matricula_auxiliar]],Table_auxiliares[],2,FALSE),"")</f>
        <v>BRENO HENRIQUE DANTAS DOS SANTOS</v>
      </c>
      <c r="L195" s="57" t="str">
        <f>IFERROR(VLOOKUP(Table_ocorrencias[[#This Row],[matricula_delegado]],Table_delegados[],2,FALSE),"")</f>
        <v>ADYR MARTENS DE ALMEIDA</v>
      </c>
      <c r="M195" s="57" t="str">
        <f>IFERROR(Table_ocorrencias[[#This Row],[viatura5]],"")</f>
        <v>UP004</v>
      </c>
      <c r="N195" s="57" t="str">
        <f>IFERROR(IF(Table_ocorrencias[[#This Row],[DPH2]] ="","",Table_ocorrencias[[#This Row],[DPH2]]&amp;"º DPH"),"")</f>
        <v>9º DPH</v>
      </c>
      <c r="O195" s="57" t="str">
        <f>UPPER(IFERROR(VLOOKUP(Table_ocorrencias[[#This Row],[municipio]],Table_municipios[],2,FALSE),""))</f>
        <v>OLINDA</v>
      </c>
      <c r="P195" s="79" t="str">
        <f>UPPER(IFERROR(Table_ocorrencias[[#This Row],[bairro8]],""))</f>
        <v>PASSARINHO</v>
      </c>
      <c r="Q195" s="57" t="str">
        <f>IFERROR(IF(Table_ocorrencias[[#This Row],[rua9]] ="","",Table_ocorrencias[[#This Row],[rua9]]),"")</f>
        <v>RUA NINIVE</v>
      </c>
      <c r="R195" s="57" t="str">
        <f>IFERROR(IF(Table_ocorrencias[[#This Row],[latitude6]] ="","",Table_ocorrencias[[#This Row],[latitude6]]),"")</f>
        <v>-7.977390</v>
      </c>
      <c r="S195" s="57" t="str">
        <f>IFERROR(IF(Table_ocorrencias[[#This Row],[longitude7]] ="","",Table_ocorrencias[[#This Row],[longitude7]]),"")</f>
        <v>-34.917709</v>
      </c>
      <c r="T19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113803)</v>
      </c>
      <c r="U19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195" s="79" t="str">
        <f>UPPER(IFERROR(Table_ocorrencias[[#This Row],[descricao]],""))</f>
        <v>INTERIOR DA RESIDÊNCIA</v>
      </c>
      <c r="W195" s="59">
        <f>IFERROR(IF(Table_ocorrencias[[#This Row],[data_ciencia]]="","",Table_ocorrencias[[#This Row],[data_ciencia]]),"")</f>
        <v>1.7361111111111112E-2</v>
      </c>
      <c r="X195" s="59">
        <f>IFERROR(IF(Table_ocorrencias[[#This Row],[data_saida]]="","",Table_ocorrencias[[#This Row],[data_saida]]),"")</f>
        <v>2.4305555555555556E-2</v>
      </c>
      <c r="Y195" s="59">
        <f>IFERROR(IF(Table_ocorrencias[[#This Row],[data_chegada]]="","",Table_ocorrencias[[#This Row],[data_chegada]]),"")</f>
        <v>3.4722222222222224E-2</v>
      </c>
      <c r="Z195" s="59">
        <f>IFERROR(IF(Table_ocorrencias[[#This Row],[data_conclusao]]="","",Table_ocorrencias[[#This Row],[data_conclusao]]),"")</f>
        <v>8.3333333333333329E-2</v>
      </c>
      <c r="AA195" s="60">
        <v>1818</v>
      </c>
      <c r="AB195" s="60">
        <v>953</v>
      </c>
      <c r="AC195" s="60">
        <v>9</v>
      </c>
      <c r="AD195" s="60">
        <v>3866947</v>
      </c>
      <c r="AE195" s="60">
        <v>3867820</v>
      </c>
      <c r="AF195" s="60">
        <v>2960397</v>
      </c>
      <c r="AG195" s="60">
        <v>33836</v>
      </c>
      <c r="AH195" s="58">
        <v>44131</v>
      </c>
      <c r="AI195" s="60" t="s">
        <v>5624</v>
      </c>
      <c r="AJ195" s="60" t="s">
        <v>167</v>
      </c>
      <c r="AK195" s="60" t="s">
        <v>414</v>
      </c>
      <c r="AL195" s="60" t="s">
        <v>255</v>
      </c>
      <c r="AM195" s="61">
        <v>1.7361111111111112E-2</v>
      </c>
      <c r="AN195" s="62">
        <v>2.4305555555555556E-2</v>
      </c>
      <c r="AO195" s="62">
        <v>3.4722222222222224E-2</v>
      </c>
      <c r="AP195" s="62">
        <v>8.3333333333333329E-2</v>
      </c>
      <c r="AQ195" s="60" t="s">
        <v>5625</v>
      </c>
      <c r="AR195" s="60" t="s">
        <v>5626</v>
      </c>
      <c r="AS195" s="60">
        <v>12</v>
      </c>
      <c r="AT195" s="60" t="s">
        <v>678</v>
      </c>
      <c r="AU195" s="60" t="s">
        <v>5627</v>
      </c>
      <c r="AV195" s="60" t="s">
        <v>5628</v>
      </c>
      <c r="AW195" s="63" t="s">
        <v>276</v>
      </c>
      <c r="AX195" s="60" t="s">
        <v>5629</v>
      </c>
      <c r="AY195" s="60" t="s">
        <v>5630</v>
      </c>
      <c r="AZ195" s="60" t="b">
        <v>1</v>
      </c>
      <c r="BA195" s="60" t="s">
        <v>273</v>
      </c>
      <c r="BB195" s="60" t="b">
        <v>0</v>
      </c>
      <c r="BC195" s="60"/>
      <c r="BD195" s="60"/>
    </row>
    <row r="196" spans="1:56" ht="17.25" customHeight="1" x14ac:dyDescent="0.25">
      <c r="A196" s="53">
        <f t="shared" si="4"/>
        <v>0</v>
      </c>
      <c r="B196" s="57" t="str">
        <f>IFERROR(TEXT(Table_ocorrencias[[#This Row],[caso_n]],"0000")&amp;Table_ocorrencias[[#This Row],[ponto]]&amp;"/"&amp;YEAR(Table_ocorrencias[[#This Row],[DATA PLANTÃO]]),"")</f>
        <v>0956.9/2020</v>
      </c>
      <c r="C196" s="57" t="str">
        <f>IFERROR(IF(Table_ocorrencias[[#This Row],[GDL]] = "","", Table_ocorrencias[[#This Row],[GDL]]&amp;"/"&amp;YEAR(Table_ocorrencias[[#This Row],[data_plantao]])),"")</f>
        <v>33950/2020</v>
      </c>
      <c r="D196" s="57" t="str">
        <f>IF(Table_ocorrencias[[#This Row],[fotos_gdl]] = TRUE,"ENVIADAS","PENDENTE")</f>
        <v>ENVIADAS</v>
      </c>
      <c r="E196" s="58">
        <f>IFERROR(Table_ocorrencias[[#This Row],[data_plantao]],"")</f>
        <v>44132</v>
      </c>
      <c r="F196" s="57" t="str">
        <f>IFERROR(Table_ocorrencias[[#This Row],[CIODS3]],"")</f>
        <v>D692338</v>
      </c>
      <c r="G196" s="57" t="str">
        <f>IFERROR(Table_ocorrencias[[#This Row],[natureza4]],"")</f>
        <v>Homicídio</v>
      </c>
      <c r="H196" s="57" t="str">
        <f>IFERROR(Table_ocorrencias[[#This Row],[tipo_local]],"")</f>
        <v>Interno</v>
      </c>
      <c r="I196" s="57" t="str">
        <f>IFERROR(IF(Table_ocorrencias[[#This Row],[instrumento10]] = 0,"",Table_ocorrencias[[#This Row],[instrumento10]]),"")</f>
        <v>PÉRFURO-CORTANTE</v>
      </c>
      <c r="J196" s="79" t="str">
        <f>IFERROR(VLOOKUP(Table_ocorrencias[[#This Row],[matricula_perito]],Table_peritos[],2,FALSE),"")</f>
        <v>DIOGO SINESIO TRAJANO DE ARRUDA</v>
      </c>
      <c r="K196" s="57" t="str">
        <f>IFERROR(VLOOKUP(Table_ocorrencias[[#This Row],[matricula_auxiliar]],Table_auxiliares[],2,FALSE),"")</f>
        <v>THIAGO CHALEGRE</v>
      </c>
      <c r="L196" s="57" t="str">
        <f>IFERROR(VLOOKUP(Table_ocorrencias[[#This Row],[matricula_delegado]],Table_delegados[],2,FALSE),"")</f>
        <v>FRANCISCO OCELIO LIMA RIBEIRO</v>
      </c>
      <c r="M196" s="57" t="str">
        <f>IFERROR(Table_ocorrencias[[#This Row],[viatura5]],"")</f>
        <v>UP004</v>
      </c>
      <c r="N196" s="57" t="str">
        <f>IFERROR(IF(Table_ocorrencias[[#This Row],[DPH2]] ="","",Table_ocorrencias[[#This Row],[DPH2]]&amp;"º DPH"),"")</f>
        <v>10º DPH</v>
      </c>
      <c r="O196" s="57" t="str">
        <f>UPPER(IFERROR(VLOOKUP(Table_ocorrencias[[#This Row],[municipio]],Table_municipios[],2,FALSE),""))</f>
        <v>CAMARAGIBE</v>
      </c>
      <c r="P196" s="79" t="str">
        <f>UPPER(IFERROR(Table_ocorrencias[[#This Row],[bairro8]],""))</f>
        <v>DOS ESTADOS, 340</v>
      </c>
      <c r="Q196" s="57" t="str">
        <f>IFERROR(IF(Table_ocorrencias[[#This Row],[rua9]] ="","",Table_ocorrencias[[#This Row],[rua9]]),"")</f>
        <v>RUA DO GUARANI</v>
      </c>
      <c r="R196" s="57" t="str">
        <f>IFERROR(IF(Table_ocorrencias[[#This Row],[latitude6]] ="","",Table_ocorrencias[[#This Row],[latitude6]]),"")</f>
        <v>-8.032676</v>
      </c>
      <c r="S196" s="57" t="str">
        <f>IFERROR(IF(Table_ocorrencias[[#This Row],[longitude7]] ="","",Table_ocorrencias[[#This Row],[longitude7]]),"")</f>
        <v>-34.980951</v>
      </c>
      <c r="T19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MARLENE SANTANA DE LUCENA (NIC 112805)</v>
      </c>
      <c r="U19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196" s="79" t="str">
        <f>UPPER(IFERROR(Table_ocorrencias[[#This Row],[descricao]],""))</f>
        <v>ARMA BRANCA - FEM</v>
      </c>
      <c r="W196" s="59">
        <f>IFERROR(IF(Table_ocorrencias[[#This Row],[data_ciencia]]="","",Table_ocorrencias[[#This Row],[data_ciencia]]),"")</f>
        <v>0.49305555555555558</v>
      </c>
      <c r="X196" s="59">
        <f>IFERROR(IF(Table_ocorrencias[[#This Row],[data_saida]]="","",Table_ocorrencias[[#This Row],[data_saida]]),"")</f>
        <v>0.51041666666666663</v>
      </c>
      <c r="Y196" s="59">
        <f>IFERROR(IF(Table_ocorrencias[[#This Row],[data_chegada]]="","",Table_ocorrencias[[#This Row],[data_chegada]]),"")</f>
        <v>0.53125</v>
      </c>
      <c r="Z196" s="59">
        <f>IFERROR(IF(Table_ocorrencias[[#This Row],[data_conclusao]]="","",Table_ocorrencias[[#This Row],[data_conclusao]]),"")</f>
        <v>0.59375</v>
      </c>
      <c r="AA196" s="60">
        <v>1821</v>
      </c>
      <c r="AB196" s="60">
        <v>956</v>
      </c>
      <c r="AC196" s="60">
        <v>10</v>
      </c>
      <c r="AD196" s="60">
        <v>3871193</v>
      </c>
      <c r="AE196" s="60">
        <v>3868877</v>
      </c>
      <c r="AF196" s="60">
        <v>3467520</v>
      </c>
      <c r="AG196" s="60">
        <v>33950</v>
      </c>
      <c r="AH196" s="58">
        <v>44132</v>
      </c>
      <c r="AI196" s="60" t="s">
        <v>5631</v>
      </c>
      <c r="AJ196" s="60" t="s">
        <v>167</v>
      </c>
      <c r="AK196" s="60" t="s">
        <v>414</v>
      </c>
      <c r="AL196" s="60" t="s">
        <v>255</v>
      </c>
      <c r="AM196" s="61">
        <v>0.49305555555555558</v>
      </c>
      <c r="AN196" s="62">
        <v>0.51041666666666663</v>
      </c>
      <c r="AO196" s="62">
        <v>0.53125</v>
      </c>
      <c r="AP196" s="62">
        <v>0.59375</v>
      </c>
      <c r="AQ196" s="60" t="s">
        <v>5632</v>
      </c>
      <c r="AR196" s="60" t="s">
        <v>5633</v>
      </c>
      <c r="AS196" s="60">
        <v>4</v>
      </c>
      <c r="AT196" s="60" t="s">
        <v>5634</v>
      </c>
      <c r="AU196" s="60" t="s">
        <v>5635</v>
      </c>
      <c r="AV196" s="60" t="s">
        <v>283</v>
      </c>
      <c r="AW196" s="63" t="s">
        <v>744</v>
      </c>
      <c r="AX196" s="60" t="s">
        <v>5636</v>
      </c>
      <c r="AY196" s="60" t="s">
        <v>5637</v>
      </c>
      <c r="AZ196" s="60" t="b">
        <v>1</v>
      </c>
      <c r="BA196" s="60" t="s">
        <v>273</v>
      </c>
      <c r="BB196" s="60" t="b">
        <v>0</v>
      </c>
      <c r="BC196" s="60"/>
      <c r="BD196" s="60"/>
    </row>
    <row r="197" spans="1:56" ht="17.25" customHeight="1" x14ac:dyDescent="0.25">
      <c r="A197" s="55">
        <f t="shared" si="4"/>
        <v>0</v>
      </c>
      <c r="B197" s="64" t="str">
        <f>IFERROR(TEXT(Table_ocorrencias[[#This Row],[caso_n]],"0000")&amp;Table_ocorrencias[[#This Row],[ponto]]&amp;"/"&amp;YEAR(Table_ocorrencias[[#This Row],[DATA PLANTÃO]]),"")</f>
        <v>0962.9/2020</v>
      </c>
      <c r="C197" s="64" t="str">
        <f>IFERROR(IF(Table_ocorrencias[[#This Row],[GDL]] = "","", Table_ocorrencias[[#This Row],[GDL]]&amp;"/"&amp;YEAR(Table_ocorrencias[[#This Row],[data_plantao]])),"")</f>
        <v>34286/2020</v>
      </c>
      <c r="D197" s="64" t="str">
        <f>IF(Table_ocorrencias[[#This Row],[fotos_gdl]] = TRUE,"ENVIADAS","PENDENTE")</f>
        <v>ENVIADAS</v>
      </c>
      <c r="E197" s="65">
        <f>IFERROR(Table_ocorrencias[[#This Row],[data_plantao]],"")</f>
        <v>44134</v>
      </c>
      <c r="F197" s="64" t="str">
        <f>IFERROR(Table_ocorrencias[[#This Row],[CIODS3]],"")</f>
        <v>D692594</v>
      </c>
      <c r="G197" s="64" t="str">
        <f>IFERROR(Table_ocorrencias[[#This Row],[natureza4]],"")</f>
        <v>Homicídio</v>
      </c>
      <c r="H197" s="64" t="str">
        <f>IFERROR(Table_ocorrencias[[#This Row],[tipo_local]],"")</f>
        <v>Interno</v>
      </c>
      <c r="I197" s="64" t="str">
        <f>IFERROR(IF(Table_ocorrencias[[#This Row],[instrumento10]] = 0,"",Table_ocorrencias[[#This Row],[instrumento10]]),"")</f>
        <v>PÉRFURO-CONTUNDENTE</v>
      </c>
      <c r="J197" s="80" t="str">
        <f>IFERROR(VLOOKUP(Table_ocorrencias[[#This Row],[matricula_perito]],Table_peritos[],2,FALSE),"")</f>
        <v>BETSON FERNANDO DELGADO DOS SANTOS ANDRADE</v>
      </c>
      <c r="K197" s="64" t="str">
        <f>IFERROR(VLOOKUP(Table_ocorrencias[[#This Row],[matricula_auxiliar]],Table_auxiliares[],2,FALSE),"")</f>
        <v>THAYSE BATISTA</v>
      </c>
      <c r="L197" s="64" t="str">
        <f>IFERROR(VLOOKUP(Table_ocorrencias[[#This Row],[matricula_delegado]],Table_delegados[],2,FALSE),"")</f>
        <v>BRUNO DE UGALDE MELLO</v>
      </c>
      <c r="M197" s="64" t="str">
        <f>IFERROR(Table_ocorrencias[[#This Row],[viatura5]],"")</f>
        <v>UP006</v>
      </c>
      <c r="N197" s="64" t="str">
        <f>IFERROR(IF(Table_ocorrencias[[#This Row],[DPH2]] ="","",Table_ocorrencias[[#This Row],[DPH2]]&amp;"º DPH"),"")</f>
        <v>9º DPH</v>
      </c>
      <c r="O197" s="64" t="str">
        <f>UPPER(IFERROR(VLOOKUP(Table_ocorrencias[[#This Row],[municipio]],Table_municipios[],2,FALSE),""))</f>
        <v>OLINDA</v>
      </c>
      <c r="P197" s="80" t="str">
        <f>UPPER(IFERROR(Table_ocorrencias[[#This Row],[bairro8]],""))</f>
        <v>JARDIM FRAGOSO</v>
      </c>
      <c r="Q197" s="64" t="str">
        <f>IFERROR(IF(Table_ocorrencias[[#This Row],[rua9]] ="","",Table_ocorrencias[[#This Row],[rua9]]),"")</f>
        <v>TRAVESSA CAJUEIRO</v>
      </c>
      <c r="R197" s="64" t="str">
        <f>IFERROR(IF(Table_ocorrencias[[#This Row],[latitude6]] ="","",Table_ocorrencias[[#This Row],[latitude6]]),"")</f>
        <v>-7.97276</v>
      </c>
      <c r="S197" s="64" t="str">
        <f>IFERROR(IF(Table_ocorrencias[[#This Row],[longitude7]] ="","",Table_ocorrencias[[#This Row],[longitude7]]),"")</f>
        <v>-34.85744</v>
      </c>
      <c r="T19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JANAÍNA ARAÚJO DE SANTANA (NIC 113838)</v>
      </c>
      <c r="U19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97" s="80" t="str">
        <f>UPPER(IFERROR(Table_ocorrencias[[#This Row],[descricao]],""))</f>
        <v>PAF INTERNO FEMININO. PM 988.115.343; 997.753.260</v>
      </c>
      <c r="W197" s="66">
        <f>IFERROR(IF(Table_ocorrencias[[#This Row],[data_ciencia]]="","",Table_ocorrencias[[#This Row],[data_ciencia]]),"")</f>
        <v>2.0833333333333332E-2</v>
      </c>
      <c r="X197" s="66">
        <f>IFERROR(IF(Table_ocorrencias[[#This Row],[data_saida]]="","",Table_ocorrencias[[#This Row],[data_saida]]),"")</f>
        <v>3.4722222222222224E-2</v>
      </c>
      <c r="Y197" s="66">
        <f>IFERROR(IF(Table_ocorrencias[[#This Row],[data_chegada]]="","",Table_ocorrencias[[#This Row],[data_chegada]]),"")</f>
        <v>4.8611111111111112E-2</v>
      </c>
      <c r="Z197" s="66">
        <f>IFERROR(IF(Table_ocorrencias[[#This Row],[data_conclusao]]="","",Table_ocorrencias[[#This Row],[data_conclusao]]),"")</f>
        <v>9.0277777777777776E-2</v>
      </c>
      <c r="AA197" s="67">
        <v>1828</v>
      </c>
      <c r="AB197" s="67">
        <v>962</v>
      </c>
      <c r="AC197" s="67">
        <v>9</v>
      </c>
      <c r="AD197" s="67">
        <v>3869903</v>
      </c>
      <c r="AE197" s="67">
        <v>3870430</v>
      </c>
      <c r="AF197" s="67">
        <v>3865339</v>
      </c>
      <c r="AG197" s="67">
        <v>34286</v>
      </c>
      <c r="AH197" s="65">
        <v>44134</v>
      </c>
      <c r="AI197" s="67" t="s">
        <v>5714</v>
      </c>
      <c r="AJ197" s="67" t="s">
        <v>167</v>
      </c>
      <c r="AK197" s="67" t="s">
        <v>414</v>
      </c>
      <c r="AL197" s="67" t="s">
        <v>1258</v>
      </c>
      <c r="AM197" s="68">
        <v>2.0833333333333332E-2</v>
      </c>
      <c r="AN197" s="69">
        <v>3.4722222222222224E-2</v>
      </c>
      <c r="AO197" s="69">
        <v>4.8611111111111112E-2</v>
      </c>
      <c r="AP197" s="69">
        <v>9.0277777777777776E-2</v>
      </c>
      <c r="AQ197" s="67" t="s">
        <v>5718</v>
      </c>
      <c r="AR197" s="67" t="s">
        <v>5719</v>
      </c>
      <c r="AS197" s="67">
        <v>12</v>
      </c>
      <c r="AT197" s="67" t="s">
        <v>2480</v>
      </c>
      <c r="AU197" s="67" t="s">
        <v>5720</v>
      </c>
      <c r="AV197" s="67" t="s">
        <v>5715</v>
      </c>
      <c r="AW197" s="70" t="s">
        <v>276</v>
      </c>
      <c r="AX197" s="67" t="s">
        <v>5716</v>
      </c>
      <c r="AY197" s="67" t="s">
        <v>5717</v>
      </c>
      <c r="AZ197" s="67" t="b">
        <v>1</v>
      </c>
      <c r="BA197" s="67" t="s">
        <v>273</v>
      </c>
      <c r="BB197" s="67" t="b">
        <v>0</v>
      </c>
      <c r="BC197" s="67"/>
      <c r="BD197" s="67"/>
    </row>
    <row r="198" spans="1:56" ht="17.25" customHeight="1" x14ac:dyDescent="0.25">
      <c r="A198" s="53">
        <f t="shared" si="4"/>
        <v>2</v>
      </c>
      <c r="B198" s="57" t="str">
        <f>IFERROR(TEXT(Table_ocorrencias[[#This Row],[caso_n]],"0000")&amp;Table_ocorrencias[[#This Row],[ponto]]&amp;"/"&amp;YEAR(Table_ocorrencias[[#This Row],[DATA PLANTÃO]]),"")</f>
        <v>0964.9/2020</v>
      </c>
      <c r="C198" s="57" t="str">
        <f>IFERROR(IF(Table_ocorrencias[[#This Row],[GDL]] = "","", Table_ocorrencias[[#This Row],[GDL]]&amp;"/"&amp;YEAR(Table_ocorrencias[[#This Row],[data_plantao]])),"")</f>
        <v/>
      </c>
      <c r="D198" s="57" t="str">
        <f>IF(Table_ocorrencias[[#This Row],[fotos_gdl]] = TRUE,"ENVIADAS","PENDENTE")</f>
        <v>PENDENTE</v>
      </c>
      <c r="E198" s="58">
        <f>IFERROR(Table_ocorrencias[[#This Row],[data_plantao]],"")</f>
        <v>44136</v>
      </c>
      <c r="F198" s="57" t="str">
        <f>IFERROR(Table_ocorrencias[[#This Row],[CIODS3]],"")</f>
        <v>D692839</v>
      </c>
      <c r="G198" s="57" t="str">
        <f>IFERROR(Table_ocorrencias[[#This Row],[natureza4]],"")</f>
        <v>Homicídio</v>
      </c>
      <c r="H198" s="57" t="str">
        <f>IFERROR(Table_ocorrencias[[#This Row],[tipo_local]],"")</f>
        <v>Interno</v>
      </c>
      <c r="I198" s="57" t="str">
        <f>IFERROR(IF(Table_ocorrencias[[#This Row],[instrumento10]] = 0,"",Table_ocorrencias[[#This Row],[instrumento10]]),"")</f>
        <v/>
      </c>
      <c r="J198" s="79" t="str">
        <f>IFERROR(VLOOKUP(Table_ocorrencias[[#This Row],[matricula_perito]],Table_peritos[],2,FALSE),"")</f>
        <v>MOISEIS GAUTHIER</v>
      </c>
      <c r="K198" s="57" t="str">
        <f>IFERROR(VLOOKUP(Table_ocorrencias[[#This Row],[matricula_auxiliar]],Table_auxiliares[],2,FALSE),"")</f>
        <v>FELIPE JOSÉ DE LIMA ALBUQUERQUE</v>
      </c>
      <c r="L198" s="57" t="str">
        <f>IFERROR(VLOOKUP(Table_ocorrencias[[#This Row],[matricula_delegado]],Table_delegados[],2,FALSE),"")</f>
        <v>ROBERTO DE LIMA FERREIRA</v>
      </c>
      <c r="M198" s="57" t="str">
        <f>IFERROR(Table_ocorrencias[[#This Row],[viatura5]],"")</f>
        <v>UP006</v>
      </c>
      <c r="N198" s="57" t="str">
        <f>IFERROR(IF(Table_ocorrencias[[#This Row],[DPH2]] ="","",Table_ocorrencias[[#This Row],[DPH2]]&amp;"º DPH"),"")</f>
        <v>10º DPH</v>
      </c>
      <c r="O198" s="57" t="str">
        <f>UPPER(IFERROR(VLOOKUP(Table_ocorrencias[[#This Row],[municipio]],Table_municipios[],2,FALSE),""))</f>
        <v>CAMARAGIBE</v>
      </c>
      <c r="P198" s="79" t="str">
        <f>UPPER(IFERROR(Table_ocorrencias[[#This Row],[bairro8]],""))</f>
        <v>CENTRO</v>
      </c>
      <c r="Q198" s="57" t="str">
        <f>IFERROR(IF(Table_ocorrencias[[#This Row],[rua9]] ="","",Table_ocorrencias[[#This Row],[rua9]]),"")</f>
        <v>RUA ROBERVAL LUNA DE OLIVEIRA 140</v>
      </c>
      <c r="R198" s="57" t="str">
        <f>IFERROR(IF(Table_ocorrencias[[#This Row],[latitude6]] ="","",Table_ocorrencias[[#This Row],[latitude6]]),"")</f>
        <v>-8.021883</v>
      </c>
      <c r="S198" s="57" t="str">
        <f>IFERROR(IF(Table_ocorrencias[[#This Row],[longitude7]] ="","",Table_ocorrencias[[#This Row],[longitude7]]),"")</f>
        <v>-34.999400</v>
      </c>
      <c r="T19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RENATO JOSÉ DUARTE VIEIRA DA SILVA (NIC 114072)</v>
      </c>
      <c r="U19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98" s="79" t="str">
        <f>UPPER(IFERROR(Table_ocorrencias[[#This Row],[descricao]],""))</f>
        <v>PM: 984573940</v>
      </c>
      <c r="W198" s="59">
        <f>IFERROR(IF(Table_ocorrencias[[#This Row],[data_ciencia]]="","",Table_ocorrencias[[#This Row],[data_ciencia]]),"")</f>
        <v>0.78472222222222221</v>
      </c>
      <c r="X198" s="59">
        <f>IFERROR(IF(Table_ocorrencias[[#This Row],[data_saida]]="","",Table_ocorrencias[[#This Row],[data_saida]]),"")</f>
        <v>0.80555555555555558</v>
      </c>
      <c r="Y198" s="59">
        <f>IFERROR(IF(Table_ocorrencias[[#This Row],[data_chegada]]="","",Table_ocorrencias[[#This Row],[data_chegada]]),"")</f>
        <v>0.82291666666666663</v>
      </c>
      <c r="Z198" s="59">
        <f>IFERROR(IF(Table_ocorrencias[[#This Row],[data_conclusao]]="","",Table_ocorrencias[[#This Row],[data_conclusao]]),"")</f>
        <v>0.86111111111111116</v>
      </c>
      <c r="AA198" s="60">
        <v>1830</v>
      </c>
      <c r="AB198" s="60">
        <v>964</v>
      </c>
      <c r="AC198" s="60">
        <v>10</v>
      </c>
      <c r="AD198" s="60">
        <v>3871282</v>
      </c>
      <c r="AE198" s="60">
        <v>3870367</v>
      </c>
      <c r="AF198" s="60">
        <v>3864723</v>
      </c>
      <c r="AG198" s="60"/>
      <c r="AH198" s="58">
        <v>44136</v>
      </c>
      <c r="AI198" s="60" t="s">
        <v>5736</v>
      </c>
      <c r="AJ198" s="60" t="s">
        <v>167</v>
      </c>
      <c r="AK198" s="60" t="s">
        <v>414</v>
      </c>
      <c r="AL198" s="60" t="s">
        <v>1258</v>
      </c>
      <c r="AM198" s="61">
        <v>0.78472222222222221</v>
      </c>
      <c r="AN198" s="62">
        <v>0.80555555555555558</v>
      </c>
      <c r="AO198" s="62">
        <v>0.82291666666666663</v>
      </c>
      <c r="AP198" s="62">
        <v>0.86111111111111116</v>
      </c>
      <c r="AQ198" s="60" t="s">
        <v>5740</v>
      </c>
      <c r="AR198" s="60" t="s">
        <v>5741</v>
      </c>
      <c r="AS198" s="60">
        <v>4</v>
      </c>
      <c r="AT198" s="60" t="s">
        <v>265</v>
      </c>
      <c r="AU198" s="60" t="s">
        <v>5737</v>
      </c>
      <c r="AV198" s="60" t="s">
        <v>283</v>
      </c>
      <c r="AW198" s="63"/>
      <c r="AX198" s="60" t="s">
        <v>5738</v>
      </c>
      <c r="AY198" s="60" t="s">
        <v>5739</v>
      </c>
      <c r="AZ198" s="60" t="b">
        <v>0</v>
      </c>
      <c r="BA198" s="60" t="s">
        <v>273</v>
      </c>
      <c r="BB198" s="60" t="b">
        <v>0</v>
      </c>
      <c r="BC198" s="60"/>
      <c r="BD198" s="60"/>
    </row>
    <row r="199" spans="1:56" ht="17.25" customHeight="1" x14ac:dyDescent="0.25">
      <c r="A199" s="53">
        <f t="shared" si="4"/>
        <v>0</v>
      </c>
      <c r="B199" s="57" t="str">
        <f>IFERROR(TEXT(Table_ocorrencias[[#This Row],[caso_n]],"0000")&amp;Table_ocorrencias[[#This Row],[ponto]]&amp;"/"&amp;YEAR(Table_ocorrencias[[#This Row],[DATA PLANTÃO]]),"")</f>
        <v>0966.9/2020</v>
      </c>
      <c r="C199" s="57" t="str">
        <f>IFERROR(IF(Table_ocorrencias[[#This Row],[GDL]] = "","", Table_ocorrencias[[#This Row],[GDL]]&amp;"/"&amp;YEAR(Table_ocorrencias[[#This Row],[data_plantao]])),"")</f>
        <v>34371/2020</v>
      </c>
      <c r="D199" s="57" t="str">
        <f>IF(Table_ocorrencias[[#This Row],[fotos_gdl]] = TRUE,"ENVIADAS","PENDENTE")</f>
        <v>ENVIADAS</v>
      </c>
      <c r="E199" s="58">
        <f>IFERROR(Table_ocorrencias[[#This Row],[data_plantao]],"")</f>
        <v>44136</v>
      </c>
      <c r="F199" s="57" t="str">
        <f>IFERROR(Table_ocorrencias[[#This Row],[CIODS3]],"")</f>
        <v>D692909</v>
      </c>
      <c r="G199" s="57" t="str">
        <f>IFERROR(Table_ocorrencias[[#This Row],[natureza4]],"")</f>
        <v>Homicídio</v>
      </c>
      <c r="H199" s="57" t="str">
        <f>IFERROR(Table_ocorrencias[[#This Row],[tipo_local]],"")</f>
        <v>Interno</v>
      </c>
      <c r="I199" s="57" t="str">
        <f>IFERROR(IF(Table_ocorrencias[[#This Row],[instrumento10]] = 0,"",Table_ocorrencias[[#This Row],[instrumento10]]),"")</f>
        <v>PÉRFURO-CONTUNDENTE</v>
      </c>
      <c r="J199" s="79" t="str">
        <f>IFERROR(VLOOKUP(Table_ocorrencias[[#This Row],[matricula_perito]],Table_peritos[],2,FALSE),"")</f>
        <v>BETSON FERNANDO DELGADO DOS SANTOS ANDRADE</v>
      </c>
      <c r="K199" s="57" t="str">
        <f>IFERROR(VLOOKUP(Table_ocorrencias[[#This Row],[matricula_auxiliar]],Table_auxiliares[],2,FALSE),"")</f>
        <v>HILTON PESSOA DE FREITAS NETO</v>
      </c>
      <c r="L199" s="57" t="str">
        <f>IFERROR(VLOOKUP(Table_ocorrencias[[#This Row],[matricula_delegado]],Table_delegados[],2,FALSE),"")</f>
        <v>ADYR MARTENS DE ALMEIDA</v>
      </c>
      <c r="M199" s="57" t="str">
        <f>IFERROR(Table_ocorrencias[[#This Row],[viatura5]],"")</f>
        <v>UP006</v>
      </c>
      <c r="N199" s="57" t="str">
        <f>IFERROR(IF(Table_ocorrencias[[#This Row],[DPH2]] ="","",Table_ocorrencias[[#This Row],[DPH2]]&amp;"º DPH"),"")</f>
        <v>7º DPH</v>
      </c>
      <c r="O199" s="57" t="str">
        <f>UPPER(IFERROR(VLOOKUP(Table_ocorrencias[[#This Row],[municipio]],Table_municipios[],2,FALSE),""))</f>
        <v>PAULISTA</v>
      </c>
      <c r="P199" s="79" t="str">
        <f>UPPER(IFERROR(Table_ocorrencias[[#This Row],[bairro8]],""))</f>
        <v>ENGENHO MARANGUAPE</v>
      </c>
      <c r="Q199" s="57" t="str">
        <f>IFERROR(IF(Table_ocorrencias[[#This Row],[rua9]] ="","",Table_ocorrencias[[#This Row],[rua9]]),"")</f>
        <v>R. CORONEL PAULINO PEREIRA, 10</v>
      </c>
      <c r="R199" s="57" t="str">
        <f>IFERROR(IF(Table_ocorrencias[[#This Row],[latitude6]] ="","",Table_ocorrencias[[#This Row],[latitude6]]),"")</f>
        <v>-7.9201348</v>
      </c>
      <c r="S199" s="57" t="str">
        <f>IFERROR(IF(Table_ocorrencias[[#This Row],[longitude7]] ="","",Table_ocorrencias[[#This Row],[longitude7]]),"")</f>
        <v>-34.8422857</v>
      </c>
      <c r="T19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VITOR FERREIRA (NIC 114076)</v>
      </c>
      <c r="U19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199" s="79" t="str">
        <f>UPPER(IFERROR(Table_ocorrencias[[#This Row],[descricao]],""))</f>
        <v>PAF, MASCULINO, INTERNO, SIMPLES. PM: SGT. MEIRELLES 983662821</v>
      </c>
      <c r="W199" s="59">
        <f>IFERROR(IF(Table_ocorrencias[[#This Row],[data_ciencia]]="","",Table_ocorrencias[[#This Row],[data_ciencia]]),"")</f>
        <v>4.8611111111111112E-2</v>
      </c>
      <c r="X199" s="59">
        <f>IFERROR(IF(Table_ocorrencias[[#This Row],[data_saida]]="","",Table_ocorrencias[[#This Row],[data_saida]]),"")</f>
        <v>6.5972222222222224E-2</v>
      </c>
      <c r="Y199" s="59">
        <f>IFERROR(IF(Table_ocorrencias[[#This Row],[data_chegada]]="","",Table_ocorrencias[[#This Row],[data_chegada]]),"")</f>
        <v>8.3333333333333329E-2</v>
      </c>
      <c r="Z199" s="59">
        <f>IFERROR(IF(Table_ocorrencias[[#This Row],[data_conclusao]]="","",Table_ocorrencias[[#This Row],[data_conclusao]]),"")</f>
        <v>0.14583333333333334</v>
      </c>
      <c r="AA199" s="60">
        <v>1832</v>
      </c>
      <c r="AB199" s="60">
        <v>966</v>
      </c>
      <c r="AC199" s="60">
        <v>7</v>
      </c>
      <c r="AD199" s="60">
        <v>3869903</v>
      </c>
      <c r="AE199" s="60">
        <v>3865967</v>
      </c>
      <c r="AF199" s="60">
        <v>2960397</v>
      </c>
      <c r="AG199" s="60">
        <v>34371</v>
      </c>
      <c r="AH199" s="58">
        <v>44136</v>
      </c>
      <c r="AI199" s="60" t="s">
        <v>5752</v>
      </c>
      <c r="AJ199" s="60" t="s">
        <v>167</v>
      </c>
      <c r="AK199" s="60" t="s">
        <v>414</v>
      </c>
      <c r="AL199" s="60" t="s">
        <v>1258</v>
      </c>
      <c r="AM199" s="61">
        <v>4.8611111111111112E-2</v>
      </c>
      <c r="AN199" s="62">
        <v>6.5972222222222224E-2</v>
      </c>
      <c r="AO199" s="62">
        <v>8.3333333333333329E-2</v>
      </c>
      <c r="AP199" s="62">
        <v>0.14583333333333334</v>
      </c>
      <c r="AQ199" s="60" t="s">
        <v>5764</v>
      </c>
      <c r="AR199" s="60" t="s">
        <v>5765</v>
      </c>
      <c r="AS199" s="60">
        <v>13</v>
      </c>
      <c r="AT199" s="60" t="s">
        <v>458</v>
      </c>
      <c r="AU199" s="60" t="s">
        <v>5766</v>
      </c>
      <c r="AV199" s="60" t="s">
        <v>5753</v>
      </c>
      <c r="AW199" s="63" t="s">
        <v>276</v>
      </c>
      <c r="AX199" s="60" t="s">
        <v>5754</v>
      </c>
      <c r="AY199" s="60" t="s">
        <v>5755</v>
      </c>
      <c r="AZ199" s="60" t="b">
        <v>1</v>
      </c>
      <c r="BA199" s="60" t="s">
        <v>273</v>
      </c>
      <c r="BB199" s="60" t="b">
        <v>0</v>
      </c>
      <c r="BC199" s="60"/>
      <c r="BD199" s="60"/>
    </row>
    <row r="200" spans="1:56" ht="17.25" customHeight="1" x14ac:dyDescent="0.25">
      <c r="A200" s="55">
        <f t="shared" si="4"/>
        <v>0</v>
      </c>
      <c r="B200" s="64" t="str">
        <f>IFERROR(TEXT(Table_ocorrencias[[#This Row],[caso_n]],"0000")&amp;Table_ocorrencias[[#This Row],[ponto]]&amp;"/"&amp;YEAR(Table_ocorrencias[[#This Row],[DATA PLANTÃO]]),"")</f>
        <v>0972.9/2020</v>
      </c>
      <c r="C200" s="64" t="str">
        <f>IFERROR(IF(Table_ocorrencias[[#This Row],[GDL]] = "","", Table_ocorrencias[[#This Row],[GDL]]&amp;"/"&amp;YEAR(Table_ocorrencias[[#This Row],[data_plantao]])),"")</f>
        <v>34598/2020</v>
      </c>
      <c r="D200" s="64" t="str">
        <f>IF(Table_ocorrencias[[#This Row],[fotos_gdl]] = TRUE,"ENVIADAS","PENDENTE")</f>
        <v>PENDENTE</v>
      </c>
      <c r="E200" s="65">
        <f>IFERROR(Table_ocorrencias[[#This Row],[data_plantao]],"")</f>
        <v>44138</v>
      </c>
      <c r="F200" s="64" t="str">
        <f>IFERROR(Table_ocorrencias[[#This Row],[CIODS3]],"")</f>
        <v>D693103</v>
      </c>
      <c r="G200" s="64" t="str">
        <f>IFERROR(Table_ocorrencias[[#This Row],[natureza4]],"")</f>
        <v>Homicídio</v>
      </c>
      <c r="H200" s="64" t="str">
        <f>IFERROR(Table_ocorrencias[[#This Row],[tipo_local]],"")</f>
        <v>Interno</v>
      </c>
      <c r="I200" s="64" t="str">
        <f>IFERROR(IF(Table_ocorrencias[[#This Row],[instrumento10]] = 0,"",Table_ocorrencias[[#This Row],[instrumento10]]),"")</f>
        <v>PÉRFURO-CONTUNDENTE</v>
      </c>
      <c r="J200" s="80" t="str">
        <f>IFERROR(VLOOKUP(Table_ocorrencias[[#This Row],[matricula_perito]],Table_peritos[],2,FALSE),"")</f>
        <v>RANON BARROS BEZERRA</v>
      </c>
      <c r="K200" s="64" t="str">
        <f>IFERROR(VLOOKUP(Table_ocorrencias[[#This Row],[matricula_auxiliar]],Table_auxiliares[],2,FALSE),"")</f>
        <v>HILTON PESSOA DE FREITAS NETO</v>
      </c>
      <c r="L200" s="64" t="str">
        <f>IFERROR(VLOOKUP(Table_ocorrencias[[#This Row],[matricula_delegado]],Table_delegados[],2,FALSE),"")</f>
        <v>SERGIO RICARDO FERREIRA DE VASCONCELOS</v>
      </c>
      <c r="M200" s="64" t="str">
        <f>IFERROR(Table_ocorrencias[[#This Row],[viatura5]],"")</f>
        <v>UP006</v>
      </c>
      <c r="N200" s="64" t="str">
        <f>IFERROR(IF(Table_ocorrencias[[#This Row],[DPH2]] ="","",Table_ocorrencias[[#This Row],[DPH2]]&amp;"º DPH"),"")</f>
        <v>10º DPH</v>
      </c>
      <c r="O200" s="64" t="str">
        <f>UPPER(IFERROR(VLOOKUP(Table_ocorrencias[[#This Row],[municipio]],Table_municipios[],2,FALSE),""))</f>
        <v>CAMARAGIBE</v>
      </c>
      <c r="P200" s="80" t="str">
        <f>UPPER(IFERROR(Table_ocorrencias[[#This Row],[bairro8]],""))</f>
        <v>ALBERTO MAIA</v>
      </c>
      <c r="Q200" s="64" t="str">
        <f>IFERROR(IF(Table_ocorrencias[[#This Row],[rua9]] ="","",Table_ocorrencias[[#This Row],[rua9]]),"")</f>
        <v>RUA ALEXANDRIA</v>
      </c>
      <c r="R200" s="64" t="str">
        <f>IFERROR(IF(Table_ocorrencias[[#This Row],[latitude6]] ="","",Table_ocorrencias[[#This Row],[latitude6]]),"")</f>
        <v>-8.026635</v>
      </c>
      <c r="S200" s="64" t="str">
        <f>IFERROR(IF(Table_ocorrencias[[#This Row],[longitude7]] ="","",Table_ocorrencias[[#This Row],[longitude7]]),"")</f>
        <v>-35.013925</v>
      </c>
      <c r="T20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ADRIANO PEREIRA DA SILVA (NIC 114080)</v>
      </c>
      <c r="U20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00" s="80" t="str">
        <f>UPPER(IFERROR(Table_ocorrencias[[#This Row],[descricao]],""))</f>
        <v>PAF - MASC_x000D_
CB TRINDADE: 988121191</v>
      </c>
      <c r="W200" s="66">
        <f>IFERROR(IF(Table_ocorrencias[[#This Row],[data_ciencia]]="","",Table_ocorrencias[[#This Row],[data_ciencia]]),"")</f>
        <v>0.80902777777777779</v>
      </c>
      <c r="X200" s="66">
        <f>IFERROR(IF(Table_ocorrencias[[#This Row],[data_saida]]="","",Table_ocorrencias[[#This Row],[data_saida]]),"")</f>
        <v>0.82986111111111116</v>
      </c>
      <c r="Y200" s="66">
        <f>IFERROR(IF(Table_ocorrencias[[#This Row],[data_chegada]]="","",Table_ocorrencias[[#This Row],[data_chegada]]),"")</f>
        <v>0.84722222222222221</v>
      </c>
      <c r="Z200" s="66">
        <f>IFERROR(IF(Table_ocorrencias[[#This Row],[data_conclusao]]="","",Table_ocorrencias[[#This Row],[data_conclusao]]),"")</f>
        <v>0.875</v>
      </c>
      <c r="AA200" s="67">
        <v>1838</v>
      </c>
      <c r="AB200" s="67">
        <v>972</v>
      </c>
      <c r="AC200" s="67">
        <v>10</v>
      </c>
      <c r="AD200" s="67">
        <v>3866670</v>
      </c>
      <c r="AE200" s="67">
        <v>3865967</v>
      </c>
      <c r="AF200" s="67">
        <v>2139219</v>
      </c>
      <c r="AG200" s="67">
        <v>34598</v>
      </c>
      <c r="AH200" s="65">
        <v>44138</v>
      </c>
      <c r="AI200" s="67" t="s">
        <v>5832</v>
      </c>
      <c r="AJ200" s="67" t="s">
        <v>167</v>
      </c>
      <c r="AK200" s="67" t="s">
        <v>414</v>
      </c>
      <c r="AL200" s="67" t="s">
        <v>1258</v>
      </c>
      <c r="AM200" s="68">
        <v>0.80902777777777779</v>
      </c>
      <c r="AN200" s="69">
        <v>0.82986111111111116</v>
      </c>
      <c r="AO200" s="69">
        <v>0.84722222222222221</v>
      </c>
      <c r="AP200" s="69">
        <v>0.875</v>
      </c>
      <c r="AQ200" s="67" t="s">
        <v>5838</v>
      </c>
      <c r="AR200" s="67" t="s">
        <v>5839</v>
      </c>
      <c r="AS200" s="67">
        <v>4</v>
      </c>
      <c r="AT200" s="67" t="s">
        <v>5833</v>
      </c>
      <c r="AU200" s="67" t="s">
        <v>5834</v>
      </c>
      <c r="AV200" s="67" t="s">
        <v>5835</v>
      </c>
      <c r="AW200" s="70" t="s">
        <v>276</v>
      </c>
      <c r="AX200" s="67" t="s">
        <v>5836</v>
      </c>
      <c r="AY200" s="67" t="s">
        <v>5837</v>
      </c>
      <c r="AZ200" s="67" t="b">
        <v>0</v>
      </c>
      <c r="BA200" s="67" t="s">
        <v>273</v>
      </c>
      <c r="BB200" s="67" t="b">
        <v>0</v>
      </c>
      <c r="BC200" s="67"/>
      <c r="BD200" s="67"/>
    </row>
    <row r="201" spans="1:56" ht="17.25" customHeight="1" x14ac:dyDescent="0.25">
      <c r="A201" s="53">
        <f t="shared" si="4"/>
        <v>0</v>
      </c>
      <c r="B201" s="57" t="str">
        <f>IFERROR(TEXT(Table_ocorrencias[[#This Row],[caso_n]],"0000")&amp;Table_ocorrencias[[#This Row],[ponto]]&amp;"/"&amp;YEAR(Table_ocorrencias[[#This Row],[DATA PLANTÃO]]),"")</f>
        <v>0979.9/2020</v>
      </c>
      <c r="C201" s="57" t="str">
        <f>IFERROR(IF(Table_ocorrencias[[#This Row],[GDL]] = "","", Table_ocorrencias[[#This Row],[GDL]]&amp;"/"&amp;YEAR(Table_ocorrencias[[#This Row],[data_plantao]])),"")</f>
        <v>35077/2020</v>
      </c>
      <c r="D201" s="57" t="str">
        <f>IF(Table_ocorrencias[[#This Row],[fotos_gdl]] = TRUE,"ENVIADAS","PENDENTE")</f>
        <v>ENVIADAS</v>
      </c>
      <c r="E201" s="58">
        <f>IFERROR(Table_ocorrencias[[#This Row],[data_plantao]],"")</f>
        <v>44141</v>
      </c>
      <c r="F201" s="57" t="str">
        <f>IFERROR(Table_ocorrencias[[#This Row],[CIODS3]],"")</f>
        <v>D693340</v>
      </c>
      <c r="G201" s="57" t="str">
        <f>IFERROR(Table_ocorrencias[[#This Row],[natureza4]],"")</f>
        <v>Homicídio</v>
      </c>
      <c r="H201" s="57" t="str">
        <f>IFERROR(Table_ocorrencias[[#This Row],[tipo_local]],"")</f>
        <v>Interno</v>
      </c>
      <c r="I201" s="57" t="str">
        <f>IFERROR(IF(Table_ocorrencias[[#This Row],[instrumento10]] = 0,"",Table_ocorrencias[[#This Row],[instrumento10]]),"")</f>
        <v>OUTROS</v>
      </c>
      <c r="J201" s="79" t="str">
        <f>IFERROR(VLOOKUP(Table_ocorrencias[[#This Row],[matricula_perito]],Table_peritos[],2,FALSE),"")</f>
        <v>DOUGLAS DE OLIVEIRA MENDONÇA</v>
      </c>
      <c r="K201" s="57" t="str">
        <f>IFERROR(VLOOKUP(Table_ocorrencias[[#This Row],[matricula_auxiliar]],Table_auxiliares[],2,FALSE),"")</f>
        <v>SANDRA CABRAL</v>
      </c>
      <c r="L201" s="57" t="str">
        <f>IFERROR(VLOOKUP(Table_ocorrencias[[#This Row],[matricula_delegado]],Table_delegados[],2,FALSE),"")</f>
        <v>MARCOS DE CASTRO GUIMARAES JUNIOR</v>
      </c>
      <c r="M201" s="57" t="str">
        <f>IFERROR(Table_ocorrencias[[#This Row],[viatura5]],"")</f>
        <v>UP004</v>
      </c>
      <c r="N201" s="57" t="str">
        <f>IFERROR(IF(Table_ocorrencias[[#This Row],[DPH2]] ="","",Table_ocorrencias[[#This Row],[DPH2]]&amp;"º DPH"),"")</f>
        <v>12º DPH</v>
      </c>
      <c r="O201" s="57" t="str">
        <f>UPPER(IFERROR(VLOOKUP(Table_ocorrencias[[#This Row],[municipio]],Table_municipios[],2,FALSE),""))</f>
        <v>JABOATÃO DOS GUARARAPES</v>
      </c>
      <c r="P201" s="79" t="str">
        <f>UPPER(IFERROR(Table_ocorrencias[[#This Row],[bairro8]],""))</f>
        <v>CANDEIAS</v>
      </c>
      <c r="Q201" s="57" t="str">
        <f>IFERROR(IF(Table_ocorrencias[[#This Row],[rua9]] ="","",Table_ocorrencias[[#This Row],[rua9]]),"")</f>
        <v>RUA ÁGUAS CLARAS</v>
      </c>
      <c r="R201" s="57" t="str">
        <f>IFERROR(IF(Table_ocorrencias[[#This Row],[latitude6]] ="","",Table_ocorrencias[[#This Row],[latitude6]]),"")</f>
        <v>8°11'37.896"</v>
      </c>
      <c r="S201" s="57" t="str">
        <f>IFERROR(IF(Table_ocorrencias[[#This Row],[longitude7]] ="","",Table_ocorrencias[[#This Row],[longitude7]]),"")</f>
        <v>34°55'38.766"</v>
      </c>
      <c r="T20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114083)</v>
      </c>
      <c r="U20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01" s="79" t="str">
        <f>UPPER(IFERROR(Table_ocorrencias[[#This Row],[descricao]],""))</f>
        <v>FEMININO - INTERNO - CB LUIZ 997886731</v>
      </c>
      <c r="W201" s="59">
        <f>IFERROR(IF(Table_ocorrencias[[#This Row],[data_ciencia]]="","",Table_ocorrencias[[#This Row],[data_ciencia]]),"")</f>
        <v>0.3888888888888889</v>
      </c>
      <c r="X201" s="59">
        <f>IFERROR(IF(Table_ocorrencias[[#This Row],[data_saida]]="","",Table_ocorrencias[[#This Row],[data_saida]]),"")</f>
        <v>0.4375</v>
      </c>
      <c r="Y201" s="59">
        <f>IFERROR(IF(Table_ocorrencias[[#This Row],[data_chegada]]="","",Table_ocorrencias[[#This Row],[data_chegada]]),"")</f>
        <v>0.4861111111111111</v>
      </c>
      <c r="Z201" s="59">
        <f>IFERROR(IF(Table_ocorrencias[[#This Row],[data_conclusao]]="","",Table_ocorrencias[[#This Row],[data_conclusao]]),"")</f>
        <v>0.51388888888888884</v>
      </c>
      <c r="AA201" s="60">
        <v>1845</v>
      </c>
      <c r="AB201" s="60">
        <v>979</v>
      </c>
      <c r="AC201" s="60">
        <v>12</v>
      </c>
      <c r="AD201" s="60">
        <v>3870707</v>
      </c>
      <c r="AE201" s="60">
        <v>3872726</v>
      </c>
      <c r="AF201" s="60">
        <v>3865126</v>
      </c>
      <c r="AG201" s="60">
        <v>35077</v>
      </c>
      <c r="AH201" s="58">
        <v>44141</v>
      </c>
      <c r="AI201" s="60" t="s">
        <v>5915</v>
      </c>
      <c r="AJ201" s="60" t="s">
        <v>167</v>
      </c>
      <c r="AK201" s="60" t="s">
        <v>414</v>
      </c>
      <c r="AL201" s="60" t="s">
        <v>255</v>
      </c>
      <c r="AM201" s="61">
        <v>0.3888888888888889</v>
      </c>
      <c r="AN201" s="62">
        <v>0.4375</v>
      </c>
      <c r="AO201" s="62">
        <v>0.4861111111111111</v>
      </c>
      <c r="AP201" s="62">
        <v>0.51388888888888884</v>
      </c>
      <c r="AQ201" s="60" t="s">
        <v>5920</v>
      </c>
      <c r="AR201" s="60" t="s">
        <v>5921</v>
      </c>
      <c r="AS201" s="60">
        <v>10</v>
      </c>
      <c r="AT201" s="60" t="s">
        <v>5079</v>
      </c>
      <c r="AU201" s="60" t="s">
        <v>5916</v>
      </c>
      <c r="AV201" s="60" t="s">
        <v>5917</v>
      </c>
      <c r="AW201" s="63" t="s">
        <v>433</v>
      </c>
      <c r="AX201" s="60" t="s">
        <v>5918</v>
      </c>
      <c r="AY201" s="60" t="s">
        <v>5919</v>
      </c>
      <c r="AZ201" s="60" t="b">
        <v>1</v>
      </c>
      <c r="BA201" s="60" t="s">
        <v>273</v>
      </c>
      <c r="BB201" s="60" t="b">
        <v>0</v>
      </c>
      <c r="BC201" s="60"/>
      <c r="BD201" s="60"/>
    </row>
    <row r="202" spans="1:56" ht="17.25" customHeight="1" x14ac:dyDescent="0.25">
      <c r="A202" s="53">
        <f t="shared" si="4"/>
        <v>0</v>
      </c>
      <c r="B202" s="57" t="str">
        <f>IFERROR(TEXT(Table_ocorrencias[[#This Row],[caso_n]],"0000")&amp;Table_ocorrencias[[#This Row],[ponto]]&amp;"/"&amp;YEAR(Table_ocorrencias[[#This Row],[DATA PLANTÃO]]),"")</f>
        <v>0982.9/2020</v>
      </c>
      <c r="C202" s="57" t="str">
        <f>IFERROR(IF(Table_ocorrencias[[#This Row],[GDL]] = "","", Table_ocorrencias[[#This Row],[GDL]]&amp;"/"&amp;YEAR(Table_ocorrencias[[#This Row],[data_plantao]])),"")</f>
        <v>35123/2020</v>
      </c>
      <c r="D202" s="57" t="str">
        <f>IF(Table_ocorrencias[[#This Row],[fotos_gdl]] = TRUE,"ENVIADAS","PENDENTE")</f>
        <v>PENDENTE</v>
      </c>
      <c r="E202" s="58">
        <f>IFERROR(Table_ocorrencias[[#This Row],[data_plantao]],"")</f>
        <v>44141</v>
      </c>
      <c r="F202" s="57" t="str">
        <f>IFERROR(Table_ocorrencias[[#This Row],[CIODS3]],"")</f>
        <v>D693410</v>
      </c>
      <c r="G202" s="57" t="str">
        <f>IFERROR(Table_ocorrencias[[#This Row],[natureza4]],"")</f>
        <v>Homicídio</v>
      </c>
      <c r="H202" s="57" t="str">
        <f>IFERROR(Table_ocorrencias[[#This Row],[tipo_local]],"")</f>
        <v>Interno</v>
      </c>
      <c r="I202" s="57" t="str">
        <f>IFERROR(IF(Table_ocorrencias[[#This Row],[instrumento10]] = 0,"",Table_ocorrencias[[#This Row],[instrumento10]]),"")</f>
        <v>PÉRFURO-CONTUNDENTE</v>
      </c>
      <c r="J202" s="79" t="str">
        <f>IFERROR(VLOOKUP(Table_ocorrencias[[#This Row],[matricula_perito]],Table_peritos[],2,FALSE),"")</f>
        <v>DOUGLAS DE OLIVEIRA MENDONÇA</v>
      </c>
      <c r="K202" s="57" t="str">
        <f>IFERROR(VLOOKUP(Table_ocorrencias[[#This Row],[matricula_auxiliar]],Table_auxiliares[],2,FALSE),"")</f>
        <v>THIAGO ANDRÉ</v>
      </c>
      <c r="L202" s="57" t="str">
        <f>IFERROR(VLOOKUP(Table_ocorrencias[[#This Row],[matricula_delegado]],Table_delegados[],2,FALSE),"")</f>
        <v>SERGIO RICARDO FERREIRA DE VASCONCELOS</v>
      </c>
      <c r="M202" s="57" t="str">
        <f>IFERROR(Table_ocorrencias[[#This Row],[viatura5]],"")</f>
        <v>UP004</v>
      </c>
      <c r="N202" s="57" t="str">
        <f>IFERROR(IF(Table_ocorrencias[[#This Row],[DPH2]] ="","",Table_ocorrencias[[#This Row],[DPH2]]&amp;"º DPH"),"")</f>
        <v>3º DPH</v>
      </c>
      <c r="O202" s="57" t="str">
        <f>UPPER(IFERROR(VLOOKUP(Table_ocorrencias[[#This Row],[municipio]],Table_municipios[],2,FALSE),""))</f>
        <v>RECIFE</v>
      </c>
      <c r="P202" s="79" t="str">
        <f>UPPER(IFERROR(Table_ocorrencias[[#This Row],[bairro8]],""))</f>
        <v>IMBIRIBEIRA</v>
      </c>
      <c r="Q202" s="57" t="str">
        <f>IFERROR(IF(Table_ocorrencias[[#This Row],[rua9]] ="","",Table_ocorrencias[[#This Row],[rua9]]),"")</f>
        <v>RUA ALVES DE SOUZA, S/N</v>
      </c>
      <c r="R202" s="57" t="str">
        <f>IFERROR(IF(Table_ocorrencias[[#This Row],[latitude6]] ="","",Table_ocorrencias[[#This Row],[latitude6]]),"")</f>
        <v>8,096384</v>
      </c>
      <c r="S202" s="57" t="str">
        <f>IFERROR(IF(Table_ocorrencias[[#This Row],[longitude7]] ="","",Table_ocorrencias[[#This Row],[longitude7]]),"")</f>
        <v>34,919704</v>
      </c>
      <c r="T20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MARIA SUELY DA SILVA (NIC 114095)</v>
      </c>
      <c r="U20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02" s="79" t="str">
        <f>UPPER(IFERROR(Table_ocorrencias[[#This Row],[descricao]],""))</f>
        <v>PM 986825784</v>
      </c>
      <c r="W202" s="59">
        <f>IFERROR(IF(Table_ocorrencias[[#This Row],[data_ciencia]]="","",Table_ocorrencias[[#This Row],[data_ciencia]]),"")</f>
        <v>0.90972222222222221</v>
      </c>
      <c r="X202" s="59">
        <f>IFERROR(IF(Table_ocorrencias[[#This Row],[data_saida]]="","",Table_ocorrencias[[#This Row],[data_saida]]),"")</f>
        <v>0.93055555555555558</v>
      </c>
      <c r="Y202" s="59">
        <f>IFERROR(IF(Table_ocorrencias[[#This Row],[data_chegada]]="","",Table_ocorrencias[[#This Row],[data_chegada]]),"")</f>
        <v>0.94097222222222221</v>
      </c>
      <c r="Z202" s="59">
        <f>IFERROR(IF(Table_ocorrencias[[#This Row],[data_conclusao]]="","",Table_ocorrencias[[#This Row],[data_conclusao]]),"")</f>
        <v>0.97916666666666663</v>
      </c>
      <c r="AA202" s="60">
        <v>1848</v>
      </c>
      <c r="AB202" s="60">
        <v>982</v>
      </c>
      <c r="AC202" s="60">
        <v>3</v>
      </c>
      <c r="AD202" s="60">
        <v>3870707</v>
      </c>
      <c r="AE202" s="60">
        <v>3870464</v>
      </c>
      <c r="AF202" s="60">
        <v>2139219</v>
      </c>
      <c r="AG202" s="60">
        <v>35123</v>
      </c>
      <c r="AH202" s="58">
        <v>44141</v>
      </c>
      <c r="AI202" s="60" t="s">
        <v>5922</v>
      </c>
      <c r="AJ202" s="60" t="s">
        <v>167</v>
      </c>
      <c r="AK202" s="60" t="s">
        <v>414</v>
      </c>
      <c r="AL202" s="60" t="s">
        <v>255</v>
      </c>
      <c r="AM202" s="61">
        <v>0.90972222222222221</v>
      </c>
      <c r="AN202" s="62">
        <v>0.93055555555555558</v>
      </c>
      <c r="AO202" s="62">
        <v>0.94097222222222221</v>
      </c>
      <c r="AP202" s="62">
        <v>0.97916666666666663</v>
      </c>
      <c r="AQ202" s="60" t="s">
        <v>5923</v>
      </c>
      <c r="AR202" s="60" t="s">
        <v>5924</v>
      </c>
      <c r="AS202" s="60">
        <v>14</v>
      </c>
      <c r="AT202" s="60" t="s">
        <v>345</v>
      </c>
      <c r="AU202" s="60" t="s">
        <v>5925</v>
      </c>
      <c r="AV202" s="60" t="s">
        <v>5926</v>
      </c>
      <c r="AW202" s="63" t="s">
        <v>276</v>
      </c>
      <c r="AX202" s="60" t="s">
        <v>5927</v>
      </c>
      <c r="AY202" s="60" t="s">
        <v>5928</v>
      </c>
      <c r="AZ202" s="60" t="b">
        <v>0</v>
      </c>
      <c r="BA202" s="60" t="s">
        <v>273</v>
      </c>
      <c r="BB202" s="60" t="b">
        <v>0</v>
      </c>
      <c r="BC202" s="60"/>
      <c r="BD202" s="60"/>
    </row>
    <row r="203" spans="1:56" ht="17.25" customHeight="1" x14ac:dyDescent="0.25">
      <c r="A203" s="55">
        <f t="shared" si="4"/>
        <v>0</v>
      </c>
      <c r="B203" s="64" t="str">
        <f>IFERROR(TEXT(Table_ocorrencias[[#This Row],[caso_n]],"0000")&amp;Table_ocorrencias[[#This Row],[ponto]]&amp;"/"&amp;YEAR(Table_ocorrencias[[#This Row],[DATA PLANTÃO]]),"")</f>
        <v>1021.9/2020</v>
      </c>
      <c r="C203" s="64" t="str">
        <f>IFERROR(IF(Table_ocorrencias[[#This Row],[GDL]] = "","", Table_ocorrencias[[#This Row],[GDL]]&amp;"/"&amp;YEAR(Table_ocorrencias[[#This Row],[data_plantao]])),"")</f>
        <v>37330/2020</v>
      </c>
      <c r="D203" s="64" t="str">
        <f>IF(Table_ocorrencias[[#This Row],[fotos_gdl]] = TRUE,"ENVIADAS","PENDENTE")</f>
        <v>ENVIADAS</v>
      </c>
      <c r="E203" s="65">
        <f>IFERROR(Table_ocorrencias[[#This Row],[data_plantao]],"")</f>
        <v>44158</v>
      </c>
      <c r="F203" s="64" t="str">
        <f>IFERROR(Table_ocorrencias[[#This Row],[CIODS3]],"")</f>
        <v>D695437</v>
      </c>
      <c r="G203" s="64" t="str">
        <f>IFERROR(Table_ocorrencias[[#This Row],[natureza4]],"")</f>
        <v>Homicídio</v>
      </c>
      <c r="H203" s="64" t="str">
        <f>IFERROR(Table_ocorrencias[[#This Row],[tipo_local]],"")</f>
        <v>Interno</v>
      </c>
      <c r="I203" s="64" t="str">
        <f>IFERROR(IF(Table_ocorrencias[[#This Row],[instrumento10]] = 0,"",Table_ocorrencias[[#This Row],[instrumento10]]),"")</f>
        <v>PÉRFURO-CONTUNDENTE</v>
      </c>
      <c r="J203" s="80" t="str">
        <f>IFERROR(VLOOKUP(Table_ocorrencias[[#This Row],[matricula_perito]],Table_peritos[],2,FALSE),"")</f>
        <v>DIEGO NUNES TELES DE MENDONÇA</v>
      </c>
      <c r="K203" s="64" t="str">
        <f>IFERROR(VLOOKUP(Table_ocorrencias[[#This Row],[matricula_auxiliar]],Table_auxiliares[],2,FALSE),"")</f>
        <v>THAYSE BATISTA</v>
      </c>
      <c r="L203" s="64" t="str">
        <f>IFERROR(VLOOKUP(Table_ocorrencias[[#This Row],[matricula_delegado]],Table_delegados[],2,FALSE),"")</f>
        <v>JOAQUIM MARINOSIO RODRIGUES BRAGA NETO</v>
      </c>
      <c r="M203" s="64" t="str">
        <f>IFERROR(Table_ocorrencias[[#This Row],[viatura5]],"")</f>
        <v>UP003</v>
      </c>
      <c r="N203" s="64" t="str">
        <f>IFERROR(IF(Table_ocorrencias[[#This Row],[DPH2]] ="","",Table_ocorrencias[[#This Row],[DPH2]]&amp;"º DPH"),"")</f>
        <v>4º DPH</v>
      </c>
      <c r="O203" s="64" t="str">
        <f>UPPER(IFERROR(VLOOKUP(Table_ocorrencias[[#This Row],[municipio]],Table_municipios[],2,FALSE),""))</f>
        <v>RECIFE</v>
      </c>
      <c r="P203" s="80" t="str">
        <f>UPPER(IFERROR(Table_ocorrencias[[#This Row],[bairro8]],""))</f>
        <v>TORROES</v>
      </c>
      <c r="Q203" s="64" t="str">
        <f>IFERROR(IF(Table_ocorrencias[[#This Row],[rua9]] ="","",Table_ocorrencias[[#This Row],[rua9]]),"")</f>
        <v>RUA VIANÓPOLIS, N°13</v>
      </c>
      <c r="R203" s="64" t="str">
        <f>IFERROR(IF(Table_ocorrencias[[#This Row],[latitude6]] ="","",Table_ocorrencias[[#This Row],[latitude6]]),"")</f>
        <v>-8.057456</v>
      </c>
      <c r="S203" s="64" t="str">
        <f>IFERROR(IF(Table_ocorrencias[[#This Row],[longitude7]] ="","",Table_ocorrencias[[#This Row],[longitude7]]),"")</f>
        <v>-34.932798</v>
      </c>
      <c r="T20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EMANOEL JOSÉ DIAS (NIC 114496)</v>
      </c>
      <c r="U20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03" s="80" t="str">
        <f>UPPER(IFERROR(Table_ocorrencias[[#This Row],[descricao]],""))</f>
        <v/>
      </c>
      <c r="W203" s="66">
        <f>IFERROR(IF(Table_ocorrencias[[#This Row],[data_ciencia]]="","",Table_ocorrencias[[#This Row],[data_ciencia]]),"")</f>
        <v>1.7361111111111112E-2</v>
      </c>
      <c r="X203" s="66">
        <f>IFERROR(IF(Table_ocorrencias[[#This Row],[data_saida]]="","",Table_ocorrencias[[#This Row],[data_saida]]),"")</f>
        <v>3.125E-2</v>
      </c>
      <c r="Y203" s="66">
        <f>IFERROR(IF(Table_ocorrencias[[#This Row],[data_chegada]]="","",Table_ocorrencias[[#This Row],[data_chegada]]),"")</f>
        <v>3.8194444444444448E-2</v>
      </c>
      <c r="Z203" s="66">
        <f>IFERROR(IF(Table_ocorrencias[[#This Row],[data_conclusao]]="","",Table_ocorrencias[[#This Row],[data_conclusao]]),"")</f>
        <v>6.25E-2</v>
      </c>
      <c r="AA203" s="67">
        <v>1895</v>
      </c>
      <c r="AB203" s="67">
        <v>1021</v>
      </c>
      <c r="AC203" s="67">
        <v>4</v>
      </c>
      <c r="AD203" s="67">
        <v>3869148</v>
      </c>
      <c r="AE203" s="67">
        <v>3870430</v>
      </c>
      <c r="AF203" s="67">
        <v>1492225</v>
      </c>
      <c r="AG203" s="67">
        <v>37330</v>
      </c>
      <c r="AH203" s="65">
        <v>44158</v>
      </c>
      <c r="AI203" s="67" t="s">
        <v>6538</v>
      </c>
      <c r="AJ203" s="67" t="s">
        <v>167</v>
      </c>
      <c r="AK203" s="67" t="s">
        <v>414</v>
      </c>
      <c r="AL203" s="67" t="s">
        <v>560</v>
      </c>
      <c r="AM203" s="68">
        <v>1.7361111111111112E-2</v>
      </c>
      <c r="AN203" s="69">
        <v>3.125E-2</v>
      </c>
      <c r="AO203" s="69">
        <v>3.8194444444444448E-2</v>
      </c>
      <c r="AP203" s="69">
        <v>6.25E-2</v>
      </c>
      <c r="AQ203" s="67" t="s">
        <v>6542</v>
      </c>
      <c r="AR203" s="67" t="s">
        <v>6543</v>
      </c>
      <c r="AS203" s="67">
        <v>14</v>
      </c>
      <c r="AT203" s="67" t="s">
        <v>6339</v>
      </c>
      <c r="AU203" s="67" t="s">
        <v>6539</v>
      </c>
      <c r="AV203" s="67" t="s">
        <v>6540</v>
      </c>
      <c r="AW203" s="70" t="s">
        <v>276</v>
      </c>
      <c r="AX203" s="67" t="s">
        <v>6541</v>
      </c>
      <c r="AY203" s="67" t="s">
        <v>283</v>
      </c>
      <c r="AZ203" s="67" t="b">
        <v>1</v>
      </c>
      <c r="BA203" s="67" t="s">
        <v>273</v>
      </c>
      <c r="BB203" s="67" t="b">
        <v>0</v>
      </c>
      <c r="BC203" s="67"/>
      <c r="BD203" s="67"/>
    </row>
    <row r="204" spans="1:56" ht="17.25" customHeight="1" x14ac:dyDescent="0.25">
      <c r="A204" s="55">
        <f t="shared" si="4"/>
        <v>0</v>
      </c>
      <c r="B204" s="64" t="str">
        <f>IFERROR(TEXT(Table_ocorrencias[[#This Row],[caso_n]],"0000")&amp;Table_ocorrencias[[#This Row],[ponto]]&amp;"/"&amp;YEAR(Table_ocorrencias[[#This Row],[DATA PLANTÃO]]),"")</f>
        <v>1022.9/2020</v>
      </c>
      <c r="C204" s="64" t="str">
        <f>IFERROR(IF(Table_ocorrencias[[#This Row],[GDL]] = "","", Table_ocorrencias[[#This Row],[GDL]]&amp;"/"&amp;YEAR(Table_ocorrencias[[#This Row],[data_plantao]])),"")</f>
        <v>37382/2020</v>
      </c>
      <c r="D204" s="64" t="str">
        <f>IF(Table_ocorrencias[[#This Row],[fotos_gdl]] = TRUE,"ENVIADAS","PENDENTE")</f>
        <v>PENDENTE</v>
      </c>
      <c r="E204" s="65">
        <f>IFERROR(Table_ocorrencias[[#This Row],[data_plantao]],"")</f>
        <v>44159</v>
      </c>
      <c r="F204" s="64" t="str">
        <f>IFERROR(Table_ocorrencias[[#This Row],[CIODS3]],"")</f>
        <v>D695450</v>
      </c>
      <c r="G204" s="64" t="str">
        <f>IFERROR(Table_ocorrencias[[#This Row],[natureza4]],"")</f>
        <v>Homicídio</v>
      </c>
      <c r="H204" s="64" t="str">
        <f>IFERROR(Table_ocorrencias[[#This Row],[tipo_local]],"")</f>
        <v>Interno</v>
      </c>
      <c r="I204" s="64" t="str">
        <f>IFERROR(IF(Table_ocorrencias[[#This Row],[instrumento10]] = 0,"",Table_ocorrencias[[#This Row],[instrumento10]]),"")</f>
        <v>PÉRFURO-CONTUNDENTE</v>
      </c>
      <c r="J204" s="80" t="str">
        <f>IFERROR(VLOOKUP(Table_ocorrencias[[#This Row],[matricula_perito]],Table_peritos[],2,FALSE),"")</f>
        <v>TADEU MORAIS CRUZ</v>
      </c>
      <c r="K204" s="64" t="str">
        <f>IFERROR(VLOOKUP(Table_ocorrencias[[#This Row],[matricula_auxiliar]],Table_auxiliares[],2,FALSE),"")</f>
        <v>THIAGO ANDRÉ</v>
      </c>
      <c r="L204" s="64" t="str">
        <f>IFERROR(VLOOKUP(Table_ocorrencias[[#This Row],[matricula_delegado]],Table_delegados[],2,FALSE),"")</f>
        <v>CAIO WAGNER SIQUEIRA DE MORAIS</v>
      </c>
      <c r="M204" s="64" t="str">
        <f>IFERROR(Table_ocorrencias[[#This Row],[viatura5]],"")</f>
        <v>UP006</v>
      </c>
      <c r="N204" s="64" t="str">
        <f>IFERROR(IF(Table_ocorrencias[[#This Row],[DPH2]] ="","",Table_ocorrencias[[#This Row],[DPH2]]&amp;"º DPH"),"")</f>
        <v>12º DPH</v>
      </c>
      <c r="O204" s="64" t="str">
        <f>UPPER(IFERROR(VLOOKUP(Table_ocorrencias[[#This Row],[municipio]],Table_municipios[],2,FALSE),""))</f>
        <v>JABOATÃO DOS GUARARAPES</v>
      </c>
      <c r="P204" s="80" t="str">
        <f>UPPER(IFERROR(Table_ocorrencias[[#This Row],[bairro8]],""))</f>
        <v>BARRA DE JANGADA</v>
      </c>
      <c r="Q204" s="64" t="str">
        <f>IFERROR(IF(Table_ocorrencias[[#This Row],[rua9]] ="","",Table_ocorrencias[[#This Row],[rua9]]),"")</f>
        <v>3ª TRAVESSA DA RUA DO REGISTRO, PORTELINHA</v>
      </c>
      <c r="R204" s="64" t="str">
        <f>IFERROR(IF(Table_ocorrencias[[#This Row],[latitude6]] ="","",Table_ocorrencias[[#This Row],[latitude6]]),"")</f>
        <v>8°13'51"</v>
      </c>
      <c r="S204" s="64" t="str">
        <f>IFERROR(IF(Table_ocorrencias[[#This Row],[longitude7]] ="","",Table_ocorrencias[[#This Row],[longitude7]]),"")</f>
        <v>34°56'34"</v>
      </c>
      <c r="T20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BARBOSA DE FRANÇA (NIC 114493)</v>
      </c>
      <c r="U20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04" s="80" t="str">
        <f>UPPER(IFERROR(Table_ocorrencias[[#This Row],[descricao]],""))</f>
        <v>PMPE NATALIA 99626 9728</v>
      </c>
      <c r="W204" s="66">
        <f>IFERROR(IF(Table_ocorrencias[[#This Row],[data_ciencia]]="","",Table_ocorrencias[[#This Row],[data_ciencia]]),"")</f>
        <v>0.29166666666666669</v>
      </c>
      <c r="X204" s="66">
        <f>IFERROR(IF(Table_ocorrencias[[#This Row],[data_saida]]="","",Table_ocorrencias[[#This Row],[data_saida]]),"")</f>
        <v>0.33333333333333331</v>
      </c>
      <c r="Y204" s="66">
        <f>IFERROR(IF(Table_ocorrencias[[#This Row],[data_chegada]]="","",Table_ocorrencias[[#This Row],[data_chegada]]),"")</f>
        <v>0.375</v>
      </c>
      <c r="Z204" s="66">
        <f>IFERROR(IF(Table_ocorrencias[[#This Row],[data_conclusao]]="","",Table_ocorrencias[[#This Row],[data_conclusao]]),"")</f>
        <v>0.41666666666666669</v>
      </c>
      <c r="AA204" s="67">
        <v>1896</v>
      </c>
      <c r="AB204" s="67">
        <v>1022</v>
      </c>
      <c r="AC204" s="67">
        <v>12</v>
      </c>
      <c r="AD204" s="67">
        <v>2962136</v>
      </c>
      <c r="AE204" s="67">
        <v>3870464</v>
      </c>
      <c r="AF204" s="67">
        <v>3864910</v>
      </c>
      <c r="AG204" s="67">
        <v>37382</v>
      </c>
      <c r="AH204" s="65">
        <v>44159</v>
      </c>
      <c r="AI204" s="67" t="s">
        <v>6556</v>
      </c>
      <c r="AJ204" s="67" t="s">
        <v>167</v>
      </c>
      <c r="AK204" s="67" t="s">
        <v>414</v>
      </c>
      <c r="AL204" s="67" t="s">
        <v>1258</v>
      </c>
      <c r="AM204" s="68">
        <v>0.29166666666666669</v>
      </c>
      <c r="AN204" s="69">
        <v>0.33333333333333331</v>
      </c>
      <c r="AO204" s="69">
        <v>0.375</v>
      </c>
      <c r="AP204" s="69">
        <v>0.41666666666666669</v>
      </c>
      <c r="AQ204" s="67" t="s">
        <v>6561</v>
      </c>
      <c r="AR204" s="67" t="s">
        <v>6562</v>
      </c>
      <c r="AS204" s="67">
        <v>10</v>
      </c>
      <c r="AT204" s="67" t="s">
        <v>1263</v>
      </c>
      <c r="AU204" s="67" t="s">
        <v>6557</v>
      </c>
      <c r="AV204" s="67" t="s">
        <v>6558</v>
      </c>
      <c r="AW204" s="63" t="s">
        <v>276</v>
      </c>
      <c r="AX204" s="67" t="s">
        <v>6559</v>
      </c>
      <c r="AY204" s="67" t="s">
        <v>6560</v>
      </c>
      <c r="AZ204" s="67" t="b">
        <v>0</v>
      </c>
      <c r="BA204" s="67" t="s">
        <v>273</v>
      </c>
      <c r="BB204" s="67" t="b">
        <v>0</v>
      </c>
      <c r="BC204" s="67"/>
      <c r="BD204" s="67"/>
    </row>
    <row r="205" spans="1:56" ht="17.25" customHeight="1" x14ac:dyDescent="0.25">
      <c r="A205" s="53">
        <f t="shared" si="4"/>
        <v>0</v>
      </c>
      <c r="B205" s="57" t="str">
        <f>IFERROR(TEXT(Table_ocorrencias[[#This Row],[caso_n]],"0000")&amp;Table_ocorrencias[[#This Row],[ponto]]&amp;"/"&amp;YEAR(Table_ocorrencias[[#This Row],[DATA PLANTÃO]]),"")</f>
        <v>1031.9/2020</v>
      </c>
      <c r="C205" s="57" t="str">
        <f>IFERROR(IF(Table_ocorrencias[[#This Row],[GDL]] = "","", Table_ocorrencias[[#This Row],[GDL]]&amp;"/"&amp;YEAR(Table_ocorrencias[[#This Row],[data_plantao]])),"")</f>
        <v>38064/2020</v>
      </c>
      <c r="D205" s="57" t="str">
        <f>IF(Table_ocorrencias[[#This Row],[fotos_gdl]] = TRUE,"ENVIADAS","PENDENTE")</f>
        <v>ENVIADAS</v>
      </c>
      <c r="E205" s="58">
        <f>IFERROR(Table_ocorrencias[[#This Row],[data_plantao]],"")</f>
        <v>44162</v>
      </c>
      <c r="F205" s="57" t="str">
        <f>IFERROR(Table_ocorrencias[[#This Row],[CIODS3]],"")</f>
        <v>D695752</v>
      </c>
      <c r="G205" s="57" t="str">
        <f>IFERROR(Table_ocorrencias[[#This Row],[natureza4]],"")</f>
        <v>Homicídio</v>
      </c>
      <c r="H205" s="57" t="str">
        <f>IFERROR(Table_ocorrencias[[#This Row],[tipo_local]],"")</f>
        <v>Interno</v>
      </c>
      <c r="I205" s="57" t="str">
        <f>IFERROR(IF(Table_ocorrencias[[#This Row],[instrumento10]] = 0,"",Table_ocorrencias[[#This Row],[instrumento10]]),"")</f>
        <v>PÉRFURO-CONTUNDENTE</v>
      </c>
      <c r="J205" s="79" t="str">
        <f>IFERROR(VLOOKUP(Table_ocorrencias[[#This Row],[matricula_perito]],Table_peritos[],2,FALSE),"")</f>
        <v>FERNANDO HENRIQUE LEAL BENEVIDES</v>
      </c>
      <c r="K205" s="57" t="str">
        <f>IFERROR(VLOOKUP(Table_ocorrencias[[#This Row],[matricula_auxiliar]],Table_auxiliares[],2,FALSE),"")</f>
        <v>THAYSE BATISTA</v>
      </c>
      <c r="L205" s="57" t="str">
        <f>IFERROR(VLOOKUP(Table_ocorrencias[[#This Row],[matricula_delegado]],Table_delegados[],2,FALSE),"")</f>
        <v>ANTONIO DE CAMPOS FRANCISCO</v>
      </c>
      <c r="M205" s="57" t="str">
        <f>IFERROR(Table_ocorrencias[[#This Row],[viatura5]],"")</f>
        <v>UP004</v>
      </c>
      <c r="N205" s="57" t="str">
        <f>IFERROR(IF(Table_ocorrencias[[#This Row],[DPH2]] ="","",Table_ocorrencias[[#This Row],[DPH2]]&amp;"º DPH"),"")</f>
        <v>11º DPH</v>
      </c>
      <c r="O205" s="57" t="str">
        <f>UPPER(IFERROR(VLOOKUP(Table_ocorrencias[[#This Row],[municipio]],Table_municipios[],2,FALSE),""))</f>
        <v>JABOATÃO DOS GUARARAPES</v>
      </c>
      <c r="P205" s="79" t="str">
        <f>UPPER(IFERROR(Table_ocorrencias[[#This Row],[bairro8]],""))</f>
        <v>MURIBECA</v>
      </c>
      <c r="Q205" s="57" t="str">
        <f>IFERROR(IF(Table_ocorrencias[[#This Row],[rua9]] ="","",Table_ocorrencias[[#This Row],[rua9]]),"")</f>
        <v>RUA 12, N°136</v>
      </c>
      <c r="R205" s="57" t="str">
        <f>IFERROR(IF(Table_ocorrencias[[#This Row],[latitude6]] ="","",Table_ocorrencias[[#This Row],[latitude6]]),"")</f>
        <v>-8.169652</v>
      </c>
      <c r="S205" s="57" t="str">
        <f>IFERROR(IF(Table_ocorrencias[[#This Row],[longitude7]] ="","",Table_ocorrencias[[#This Row],[longitude7]]),"")</f>
        <v>-34.998245</v>
      </c>
      <c r="T20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LAUDICELIA MARCOLINO DA SILVA OLIVEIRA (NIC 114501)</v>
      </c>
      <c r="U20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05" s="79" t="str">
        <f>UPPER(IFERROR(Table_ocorrencias[[#This Row],[descricao]],""))</f>
        <v>987666704 , FEMININO - PAF</v>
      </c>
      <c r="W205" s="59">
        <f>IFERROR(IF(Table_ocorrencias[[#This Row],[data_ciencia]]="","",Table_ocorrencias[[#This Row],[data_ciencia]]),"")</f>
        <v>0.84722222222222221</v>
      </c>
      <c r="X205" s="59">
        <f>IFERROR(IF(Table_ocorrencias[[#This Row],[data_saida]]="","",Table_ocorrencias[[#This Row],[data_saida]]),"")</f>
        <v>0.86805555555555558</v>
      </c>
      <c r="Y205" s="59">
        <f>IFERROR(IF(Table_ocorrencias[[#This Row],[data_chegada]]="","",Table_ocorrencias[[#This Row],[data_chegada]]),"")</f>
        <v>0.88888888888888884</v>
      </c>
      <c r="Z205" s="59">
        <f>IFERROR(IF(Table_ocorrencias[[#This Row],[data_conclusao]]="","",Table_ocorrencias[[#This Row],[data_conclusao]]),"")</f>
        <v>0.91666666666666663</v>
      </c>
      <c r="AA205" s="60">
        <v>1905</v>
      </c>
      <c r="AB205" s="60">
        <v>1031</v>
      </c>
      <c r="AC205" s="60">
        <v>11</v>
      </c>
      <c r="AD205" s="60">
        <v>2962063</v>
      </c>
      <c r="AE205" s="60">
        <v>3870430</v>
      </c>
      <c r="AF205" s="60">
        <v>1967371</v>
      </c>
      <c r="AG205" s="60">
        <v>38064</v>
      </c>
      <c r="AH205" s="58">
        <v>44162</v>
      </c>
      <c r="AI205" s="60" t="s">
        <v>6672</v>
      </c>
      <c r="AJ205" s="60" t="s">
        <v>167</v>
      </c>
      <c r="AK205" s="60" t="s">
        <v>414</v>
      </c>
      <c r="AL205" s="60" t="s">
        <v>255</v>
      </c>
      <c r="AM205" s="61">
        <v>0.84722222222222221</v>
      </c>
      <c r="AN205" s="62">
        <v>0.86805555555555558</v>
      </c>
      <c r="AO205" s="62">
        <v>0.88888888888888884</v>
      </c>
      <c r="AP205" s="62">
        <v>0.91666666666666663</v>
      </c>
      <c r="AQ205" s="60" t="s">
        <v>6682</v>
      </c>
      <c r="AR205" s="60" t="s">
        <v>6683</v>
      </c>
      <c r="AS205" s="60">
        <v>10</v>
      </c>
      <c r="AT205" s="60" t="s">
        <v>1627</v>
      </c>
      <c r="AU205" s="60" t="s">
        <v>6673</v>
      </c>
      <c r="AV205" s="60" t="s">
        <v>6674</v>
      </c>
      <c r="AW205" s="63" t="s">
        <v>276</v>
      </c>
      <c r="AX205" s="60" t="s">
        <v>6675</v>
      </c>
      <c r="AY205" s="60" t="s">
        <v>6676</v>
      </c>
      <c r="AZ205" s="60" t="b">
        <v>1</v>
      </c>
      <c r="BA205" s="60" t="s">
        <v>273</v>
      </c>
      <c r="BB205" s="60" t="b">
        <v>0</v>
      </c>
      <c r="BC205" s="60"/>
      <c r="BD205" s="60"/>
    </row>
    <row r="206" spans="1:56" ht="17.25" customHeight="1" x14ac:dyDescent="0.25">
      <c r="A206" s="53">
        <f t="shared" si="4"/>
        <v>1</v>
      </c>
      <c r="B206" s="57" t="str">
        <f>IFERROR(TEXT(Table_ocorrencias[[#This Row],[caso_n]],"0000")&amp;Table_ocorrencias[[#This Row],[ponto]]&amp;"/"&amp;YEAR(Table_ocorrencias[[#This Row],[DATA PLANTÃO]]),"")</f>
        <v>1043.9/2020</v>
      </c>
      <c r="C206" s="57" t="str">
        <f>IFERROR(IF(Table_ocorrencias[[#This Row],[GDL]] = "","", Table_ocorrencias[[#This Row],[GDL]]&amp;"/"&amp;YEAR(Table_ocorrencias[[#This Row],[data_plantao]])),"")</f>
        <v>38191/2020</v>
      </c>
      <c r="D206" s="57" t="str">
        <f>IF(Table_ocorrencias[[#This Row],[fotos_gdl]] = TRUE,"ENVIADAS","PENDENTE")</f>
        <v>PENDENTE</v>
      </c>
      <c r="E206" s="58">
        <f>IFERROR(Table_ocorrencias[[#This Row],[data_plantao]],"")</f>
        <v>44164</v>
      </c>
      <c r="F206" s="57" t="str">
        <f>IFERROR(Table_ocorrencias[[#This Row],[CIODS3]],"")</f>
        <v>D695995</v>
      </c>
      <c r="G206" s="57" t="str">
        <f>IFERROR(Table_ocorrencias[[#This Row],[natureza4]],"")</f>
        <v>Homicídio</v>
      </c>
      <c r="H206" s="57" t="str">
        <f>IFERROR(Table_ocorrencias[[#This Row],[tipo_local]],"")</f>
        <v>Interno</v>
      </c>
      <c r="I206" s="57" t="str">
        <f>IFERROR(IF(Table_ocorrencias[[#This Row],[instrumento10]] = 0,"",Table_ocorrencias[[#This Row],[instrumento10]]),"")</f>
        <v/>
      </c>
      <c r="J206" s="79" t="str">
        <f>IFERROR(VLOOKUP(Table_ocorrencias[[#This Row],[matricula_perito]],Table_peritos[],2,FALSE),"")</f>
        <v>RODION MALINOVSKY DE OLIVEIRA GOMES</v>
      </c>
      <c r="K206" s="57" t="str">
        <f>IFERROR(VLOOKUP(Table_ocorrencias[[#This Row],[matricula_auxiliar]],Table_auxiliares[],2,FALSE),"")</f>
        <v>HILTON PESSOA DE FREITAS NETO</v>
      </c>
      <c r="L206" s="57" t="str">
        <f>IFERROR(VLOOKUP(Table_ocorrencias[[#This Row],[matricula_delegado]],Table_delegados[],2,FALSE),"")</f>
        <v>JOAQUIM MARINOSIO RODRIGUES BRAGA NETO</v>
      </c>
      <c r="M206" s="57" t="str">
        <f>IFERROR(Table_ocorrencias[[#This Row],[viatura5]],"")</f>
        <v>UP004</v>
      </c>
      <c r="N206" s="57" t="str">
        <f>IFERROR(IF(Table_ocorrencias[[#This Row],[DPH2]] ="","",Table_ocorrencias[[#This Row],[DPH2]]&amp;"º DPH"),"")</f>
        <v>13º DPH</v>
      </c>
      <c r="O206" s="57" t="str">
        <f>UPPER(IFERROR(VLOOKUP(Table_ocorrencias[[#This Row],[municipio]],Table_municipios[],2,FALSE),""))</f>
        <v>JABOATÃO DOS GUARARAPES</v>
      </c>
      <c r="P206" s="79" t="str">
        <f>UPPER(IFERROR(Table_ocorrencias[[#This Row],[bairro8]],""))</f>
        <v>VILA RICA</v>
      </c>
      <c r="Q206" s="57" t="str">
        <f>IFERROR(IF(Table_ocorrencias[[#This Row],[rua9]] ="","",Table_ocorrencias[[#This Row],[rua9]]),"")</f>
        <v>RUA ALAGOAS, 216 A</v>
      </c>
      <c r="R206" s="57" t="str">
        <f>IFERROR(IF(Table_ocorrencias[[#This Row],[latitude6]] ="","",Table_ocorrencias[[#This Row],[latitude6]]),"")</f>
        <v>-8.119978</v>
      </c>
      <c r="S206" s="57" t="str">
        <f>IFERROR(IF(Table_ocorrencias[[#This Row],[longitude7]] ="","",Table_ocorrencias[[#This Row],[longitude7]]),"")</f>
        <v>-35.029671</v>
      </c>
      <c r="T20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CARLOS JARDIEL RODRIGUES PEREIRA (NIC 114560)</v>
      </c>
      <c r="U20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06" s="79" t="str">
        <f>UPPER(IFERROR(Table_ocorrencias[[#This Row],[descricao]],""))</f>
        <v>PAF - MASC_x000D_
PM: (74) 988198968</v>
      </c>
      <c r="W206" s="59">
        <f>IFERROR(IF(Table_ocorrencias[[#This Row],[data_ciencia]]="","",Table_ocorrencias[[#This Row],[data_ciencia]]),"")</f>
        <v>0.84027777777777779</v>
      </c>
      <c r="X206" s="59">
        <f>IFERROR(IF(Table_ocorrencias[[#This Row],[data_saida]]="","",Table_ocorrencias[[#This Row],[data_saida]]),"")</f>
        <v>0.85069444444444442</v>
      </c>
      <c r="Y206" s="59">
        <f>IFERROR(IF(Table_ocorrencias[[#This Row],[data_chegada]]="","",Table_ocorrencias[[#This Row],[data_chegada]]),"")</f>
        <v>0.86805555555555558</v>
      </c>
      <c r="Z206" s="59">
        <f>IFERROR(IF(Table_ocorrencias[[#This Row],[data_conclusao]]="","",Table_ocorrencias[[#This Row],[data_conclusao]]),"")</f>
        <v>0.89930555555555558</v>
      </c>
      <c r="AA206" s="60">
        <v>1917</v>
      </c>
      <c r="AB206" s="60">
        <v>1043</v>
      </c>
      <c r="AC206" s="60">
        <v>13</v>
      </c>
      <c r="AD206" s="60">
        <v>1917099</v>
      </c>
      <c r="AE206" s="60">
        <v>3865967</v>
      </c>
      <c r="AF206" s="60">
        <v>1492225</v>
      </c>
      <c r="AG206" s="60">
        <v>38191</v>
      </c>
      <c r="AH206" s="58">
        <v>44164</v>
      </c>
      <c r="AI206" s="60" t="s">
        <v>6777</v>
      </c>
      <c r="AJ206" s="60" t="s">
        <v>167</v>
      </c>
      <c r="AK206" s="60" t="s">
        <v>414</v>
      </c>
      <c r="AL206" s="60" t="s">
        <v>255</v>
      </c>
      <c r="AM206" s="61">
        <v>0.84027777777777779</v>
      </c>
      <c r="AN206" s="62">
        <v>0.85069444444444442</v>
      </c>
      <c r="AO206" s="62">
        <v>0.86805555555555558</v>
      </c>
      <c r="AP206" s="62">
        <v>0.89930555555555558</v>
      </c>
      <c r="AQ206" s="60" t="s">
        <v>6810</v>
      </c>
      <c r="AR206" s="60" t="s">
        <v>6811</v>
      </c>
      <c r="AS206" s="60">
        <v>10</v>
      </c>
      <c r="AT206" s="60" t="s">
        <v>435</v>
      </c>
      <c r="AU206" s="60" t="s">
        <v>6778</v>
      </c>
      <c r="AV206" s="60" t="s">
        <v>6779</v>
      </c>
      <c r="AW206" s="63"/>
      <c r="AX206" s="60" t="s">
        <v>6780</v>
      </c>
      <c r="AY206" s="60" t="s">
        <v>6781</v>
      </c>
      <c r="AZ206" s="60" t="b">
        <v>0</v>
      </c>
      <c r="BA206" s="60" t="s">
        <v>273</v>
      </c>
      <c r="BB206" s="60" t="b">
        <v>0</v>
      </c>
      <c r="BC206" s="60"/>
      <c r="BD206" s="60"/>
    </row>
    <row r="207" spans="1:56" ht="17.25" customHeight="1" x14ac:dyDescent="0.25">
      <c r="A207" s="55">
        <f t="shared" si="4"/>
        <v>2</v>
      </c>
      <c r="B207" s="64" t="str">
        <f>IFERROR(TEXT(Table_ocorrencias[[#This Row],[caso_n]],"0000")&amp;Table_ocorrencias[[#This Row],[ponto]]&amp;"/"&amp;YEAR(Table_ocorrencias[[#This Row],[DATA PLANTÃO]]),"")</f>
        <v>1070.9/2020</v>
      </c>
      <c r="C207" s="64" t="str">
        <f>IFERROR(IF(Table_ocorrencias[[#This Row],[GDL]] = "","", Table_ocorrencias[[#This Row],[GDL]]&amp;"/"&amp;YEAR(Table_ocorrencias[[#This Row],[data_plantao]])),"")</f>
        <v/>
      </c>
      <c r="D207" s="64" t="str">
        <f>IF(Table_ocorrencias[[#This Row],[fotos_gdl]] = TRUE,"ENVIADAS","PENDENTE")</f>
        <v>PENDENTE</v>
      </c>
      <c r="E207" s="65">
        <f>IFERROR(Table_ocorrencias[[#This Row],[data_plantao]],"")</f>
        <v>44171</v>
      </c>
      <c r="F207" s="64" t="str">
        <f>IFERROR(Table_ocorrencias[[#This Row],[CIODS3]],"")</f>
        <v>D696905</v>
      </c>
      <c r="G207" s="64" t="str">
        <f>IFERROR(Table_ocorrencias[[#This Row],[natureza4]],"")</f>
        <v>Homicídio</v>
      </c>
      <c r="H207" s="64" t="str">
        <f>IFERROR(Table_ocorrencias[[#This Row],[tipo_local]],"")</f>
        <v>Interno</v>
      </c>
      <c r="I207" s="64" t="str">
        <f>IFERROR(IF(Table_ocorrencias[[#This Row],[instrumento10]] = 0,"",Table_ocorrencias[[#This Row],[instrumento10]]),"")</f>
        <v/>
      </c>
      <c r="J207" s="80" t="str">
        <f>IFERROR(VLOOKUP(Table_ocorrencias[[#This Row],[matricula_perito]],Table_peritos[],2,FALSE),"")</f>
        <v>MOISEIS GAUTHIER</v>
      </c>
      <c r="K207" s="64" t="str">
        <f>IFERROR(VLOOKUP(Table_ocorrencias[[#This Row],[matricula_auxiliar]],Table_auxiliares[],2,FALSE),"")</f>
        <v>ELOISA NEVES ALMEIDA PIMENTEL</v>
      </c>
      <c r="L207" s="64" t="str">
        <f>IFERROR(VLOOKUP(Table_ocorrencias[[#This Row],[matricula_delegado]],Table_delegados[],2,FALSE),"")</f>
        <v>VILANEIDA PARENTE AGUIAR</v>
      </c>
      <c r="M207" s="64" t="str">
        <f>IFERROR(Table_ocorrencias[[#This Row],[viatura5]],"")</f>
        <v>UP006</v>
      </c>
      <c r="N207" s="64" t="str">
        <f>IFERROR(IF(Table_ocorrencias[[#This Row],[DPH2]] ="","",Table_ocorrencias[[#This Row],[DPH2]]&amp;"º DPH"),"")</f>
        <v>3º DPH</v>
      </c>
      <c r="O207" s="64" t="str">
        <f>UPPER(IFERROR(VLOOKUP(Table_ocorrencias[[#This Row],[municipio]],Table_municipios[],2,FALSE),""))</f>
        <v>RECIFE</v>
      </c>
      <c r="P207" s="80" t="str">
        <f>UPPER(IFERROR(Table_ocorrencias[[#This Row],[bairro8]],""))</f>
        <v>BOA VIAGEM</v>
      </c>
      <c r="Q207" s="64" t="str">
        <f>IFERROR(IF(Table_ocorrencias[[#This Row],[rua9]] ="","",Table_ocorrencias[[#This Row],[rua9]]),"")</f>
        <v>RUA PROFESSOR EDUARDO WANDERLEY FILHO</v>
      </c>
      <c r="R207" s="64" t="str">
        <f>IFERROR(IF(Table_ocorrencias[[#This Row],[latitude6]] ="","",Table_ocorrencias[[#This Row],[latitude6]]),"")</f>
        <v>-8,108572</v>
      </c>
      <c r="S207" s="64" t="str">
        <f>IFERROR(IF(Table_ocorrencias[[#This Row],[longitude7]] ="","",Table_ocorrencias[[#This Row],[longitude7]]),"")</f>
        <v>-34,896206</v>
      </c>
      <c r="T20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EDUARDO AUGUSTO DA SILVA (NIC 114575)</v>
      </c>
      <c r="U20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07" s="80" t="str">
        <f>UPPER(IFERROR(Table_ocorrencias[[#This Row],[descricao]],""))</f>
        <v>EM FRENTE AO NR 123, EM UM BECO, MAS SITUAÇÃO INTERNA-988614472</v>
      </c>
      <c r="W207" s="66">
        <f>IFERROR(IF(Table_ocorrencias[[#This Row],[data_ciencia]]="","",Table_ocorrencias[[#This Row],[data_ciencia]]),"")</f>
        <v>0.99027777777777781</v>
      </c>
      <c r="X207" s="66">
        <f>IFERROR(IF(Table_ocorrencias[[#This Row],[data_saida]]="","",Table_ocorrencias[[#This Row],[data_saida]]),"")</f>
        <v>1.0416666666666666E-2</v>
      </c>
      <c r="Y207" s="66">
        <f>IFERROR(IF(Table_ocorrencias[[#This Row],[data_chegada]]="","",Table_ocorrencias[[#This Row],[data_chegada]]),"")</f>
        <v>2.0833333333333332E-2</v>
      </c>
      <c r="Z207" s="66">
        <f>IFERROR(IF(Table_ocorrencias[[#This Row],[data_conclusao]]="","",Table_ocorrencias[[#This Row],[data_conclusao]]),"")</f>
        <v>6.25E-2</v>
      </c>
      <c r="AA207" s="67">
        <v>1950</v>
      </c>
      <c r="AB207" s="67">
        <v>1070</v>
      </c>
      <c r="AC207" s="67">
        <v>3</v>
      </c>
      <c r="AD207" s="67">
        <v>3871282</v>
      </c>
      <c r="AE207" s="67">
        <v>3868710</v>
      </c>
      <c r="AF207" s="67">
        <v>2725070</v>
      </c>
      <c r="AG207" s="67"/>
      <c r="AH207" s="65">
        <v>44171</v>
      </c>
      <c r="AI207" s="67" t="s">
        <v>7089</v>
      </c>
      <c r="AJ207" s="67" t="s">
        <v>167</v>
      </c>
      <c r="AK207" s="67" t="s">
        <v>414</v>
      </c>
      <c r="AL207" s="67" t="s">
        <v>1258</v>
      </c>
      <c r="AM207" s="68">
        <v>0.99027777777777781</v>
      </c>
      <c r="AN207" s="69">
        <v>1.0416666666666666E-2</v>
      </c>
      <c r="AO207" s="69">
        <v>2.0833333333333332E-2</v>
      </c>
      <c r="AP207" s="69">
        <v>6.25E-2</v>
      </c>
      <c r="AQ207" s="67" t="s">
        <v>7094</v>
      </c>
      <c r="AR207" s="67" t="s">
        <v>7095</v>
      </c>
      <c r="AS207" s="67">
        <v>14</v>
      </c>
      <c r="AT207" s="67" t="s">
        <v>1561</v>
      </c>
      <c r="AU207" s="67" t="s">
        <v>7090</v>
      </c>
      <c r="AV207" s="67" t="s">
        <v>7091</v>
      </c>
      <c r="AW207" s="70"/>
      <c r="AX207" s="67" t="s">
        <v>7092</v>
      </c>
      <c r="AY207" s="67" t="s">
        <v>7093</v>
      </c>
      <c r="AZ207" s="67" t="b">
        <v>0</v>
      </c>
      <c r="BA207" s="67" t="s">
        <v>273</v>
      </c>
      <c r="BB207" s="67" t="b">
        <v>0</v>
      </c>
      <c r="BC207" s="67"/>
      <c r="BD207" s="67"/>
    </row>
    <row r="208" spans="1:56" ht="17.25" customHeight="1" x14ac:dyDescent="0.25">
      <c r="A208" s="54">
        <f t="shared" si="4"/>
        <v>0</v>
      </c>
      <c r="B208" s="57" t="str">
        <f>IFERROR(TEXT(Table_ocorrencias[[#This Row],[caso_n]],"0000")&amp;Table_ocorrencias[[#This Row],[ponto]]&amp;"/"&amp;YEAR(Table_ocorrencias[[#This Row],[DATA PLANTÃO]]),"")</f>
        <v>1076.9/2020</v>
      </c>
      <c r="C208" s="57" t="str">
        <f>IFERROR(IF(Table_ocorrencias[[#This Row],[GDL]] = "","", Table_ocorrencias[[#This Row],[GDL]]&amp;"/"&amp;YEAR(Table_ocorrencias[[#This Row],[data_plantao]])),"")</f>
        <v>39821/2020</v>
      </c>
      <c r="D208" s="57" t="str">
        <f>IF(Table_ocorrencias[[#This Row],[fotos_gdl]] = TRUE,"ENVIADAS","PENDENTE")</f>
        <v>ENVIADAS</v>
      </c>
      <c r="E208" s="58">
        <f>IFERROR(Table_ocorrencias[[#This Row],[data_plantao]],"")</f>
        <v>44174</v>
      </c>
      <c r="F208" s="57" t="str">
        <f>IFERROR(Table_ocorrencias[[#This Row],[CIODS3]],"")</f>
        <v>D697133</v>
      </c>
      <c r="G208" s="57" t="str">
        <f>IFERROR(Table_ocorrencias[[#This Row],[natureza4]],"")</f>
        <v>Homicídio</v>
      </c>
      <c r="H208" s="57" t="str">
        <f>IFERROR(Table_ocorrencias[[#This Row],[tipo_local]],"")</f>
        <v>Interno</v>
      </c>
      <c r="I208" s="57" t="str">
        <f>IFERROR(IF(Table_ocorrencias[[#This Row],[instrumento10]] = 0,"",Table_ocorrencias[[#This Row],[instrumento10]]),"")</f>
        <v>PÉRFURO-CONTUNDENTE</v>
      </c>
      <c r="J208" s="79" t="str">
        <f>IFERROR(VLOOKUP(Table_ocorrencias[[#This Row],[matricula_perito]],Table_peritos[],2,FALSE),"")</f>
        <v>TADEU MORAIS CRUZ</v>
      </c>
      <c r="K208" s="57" t="str">
        <f>IFERROR(VLOOKUP(Table_ocorrencias[[#This Row],[matricula_auxiliar]],Table_auxiliares[],2,FALSE),"")</f>
        <v>HILTON PESSOA DE FREITAS NETO</v>
      </c>
      <c r="L208" s="57" t="str">
        <f>IFERROR(VLOOKUP(Table_ocorrencias[[#This Row],[matricula_delegado]],Table_delegados[],2,FALSE),"")</f>
        <v>RICARDO SILVEIRA DE AZEVEDO</v>
      </c>
      <c r="M208" s="57" t="str">
        <f>IFERROR(Table_ocorrencias[[#This Row],[viatura5]],"")</f>
        <v>UP006</v>
      </c>
      <c r="N208" s="57" t="str">
        <f>IFERROR(IF(Table_ocorrencias[[#This Row],[DPH2]] ="","",Table_ocorrencias[[#This Row],[DPH2]]&amp;"º DPH"),"")</f>
        <v>7º DPH</v>
      </c>
      <c r="O208" s="57" t="str">
        <f>UPPER(IFERROR(VLOOKUP(Table_ocorrencias[[#This Row],[municipio]],Table_municipios[],2,FALSE),""))</f>
        <v>PAULISTA</v>
      </c>
      <c r="P208" s="79" t="str">
        <f>UPPER(IFERROR(Table_ocorrencias[[#This Row],[bairro8]],""))</f>
        <v>JANGA</v>
      </c>
      <c r="Q208" s="57" t="str">
        <f>IFERROR(IF(Table_ocorrencias[[#This Row],[rua9]] ="","",Table_ocorrencias[[#This Row],[rua9]]),"")</f>
        <v>RUA HOSANA ALVES NASCIMENTO, Nº 49</v>
      </c>
      <c r="R208" s="57" t="str">
        <f>IFERROR(IF(Table_ocorrencias[[#This Row],[latitude6]] ="","",Table_ocorrencias[[#This Row],[latitude6]]),"")</f>
        <v>-7.946124</v>
      </c>
      <c r="S208" s="57" t="str">
        <f>IFERROR(IF(Table_ocorrencias[[#This Row],[longitude7]] ="","",Table_ocorrencias[[#This Row],[longitude7]]),"")</f>
        <v>-34.832726</v>
      </c>
      <c r="T20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JACKSON PEREIRA DA SILVA (NIC 114972)</v>
      </c>
      <c r="U20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08" s="79" t="str">
        <f>UPPER(IFERROR(Table_ocorrencias[[#This Row],[descricao]],""))</f>
        <v>PAF - MASC_x000D_
PM 994451409</v>
      </c>
      <c r="W208" s="59">
        <f>IFERROR(IF(Table_ocorrencias[[#This Row],[data_ciencia]]="","",Table_ocorrencias[[#This Row],[data_ciencia]]),"")</f>
        <v>0.3263888888888889</v>
      </c>
      <c r="X208" s="59">
        <f>IFERROR(IF(Table_ocorrencias[[#This Row],[data_saida]]="","",Table_ocorrencias[[#This Row],[data_saida]]),"")</f>
        <v>0.34722222222222221</v>
      </c>
      <c r="Y208" s="59">
        <f>IFERROR(IF(Table_ocorrencias[[#This Row],[data_chegada]]="","",Table_ocorrencias[[#This Row],[data_chegada]]),"")</f>
        <v>0.375</v>
      </c>
      <c r="Z208" s="59">
        <f>IFERROR(IF(Table_ocorrencias[[#This Row],[data_conclusao]]="","",Table_ocorrencias[[#This Row],[data_conclusao]]),"")</f>
        <v>0.40972222222222221</v>
      </c>
      <c r="AA208" s="60">
        <v>1959</v>
      </c>
      <c r="AB208" s="60">
        <v>1076</v>
      </c>
      <c r="AC208" s="60">
        <v>7</v>
      </c>
      <c r="AD208" s="60">
        <v>2962136</v>
      </c>
      <c r="AE208" s="60">
        <v>3865967</v>
      </c>
      <c r="AF208" s="60">
        <v>2725304</v>
      </c>
      <c r="AG208" s="60">
        <v>39821</v>
      </c>
      <c r="AH208" s="58">
        <v>44174</v>
      </c>
      <c r="AI208" s="60" t="s">
        <v>7176</v>
      </c>
      <c r="AJ208" s="60" t="s">
        <v>167</v>
      </c>
      <c r="AK208" s="60" t="s">
        <v>414</v>
      </c>
      <c r="AL208" s="60" t="s">
        <v>1258</v>
      </c>
      <c r="AM208" s="61">
        <v>0.3263888888888889</v>
      </c>
      <c r="AN208" s="62">
        <v>0.34722222222222221</v>
      </c>
      <c r="AO208" s="62">
        <v>0.375</v>
      </c>
      <c r="AP208" s="62">
        <v>0.40972222222222221</v>
      </c>
      <c r="AQ208" s="60" t="s">
        <v>7177</v>
      </c>
      <c r="AR208" s="60" t="s">
        <v>7178</v>
      </c>
      <c r="AS208" s="60">
        <v>13</v>
      </c>
      <c r="AT208" s="60" t="s">
        <v>2036</v>
      </c>
      <c r="AU208" s="60" t="s">
        <v>7179</v>
      </c>
      <c r="AV208" s="60" t="s">
        <v>7180</v>
      </c>
      <c r="AW208" s="63" t="s">
        <v>276</v>
      </c>
      <c r="AX208" s="60" t="s">
        <v>7181</v>
      </c>
      <c r="AY208" s="60" t="s">
        <v>7182</v>
      </c>
      <c r="AZ208" s="60" t="b">
        <v>1</v>
      </c>
      <c r="BA208" s="60" t="s">
        <v>273</v>
      </c>
      <c r="BB208" s="60" t="b">
        <v>0</v>
      </c>
      <c r="BC208" s="60"/>
      <c r="BD208" s="60"/>
    </row>
    <row r="209" spans="1:56" ht="17.25" customHeight="1" x14ac:dyDescent="0.25">
      <c r="A209" s="55">
        <f t="shared" si="4"/>
        <v>0</v>
      </c>
      <c r="B209" s="64" t="str">
        <f>IFERROR(TEXT(Table_ocorrencias[[#This Row],[caso_n]],"0000")&amp;Table_ocorrencias[[#This Row],[ponto]]&amp;"/"&amp;YEAR(Table_ocorrencias[[#This Row],[DATA PLANTÃO]]),"")</f>
        <v>1078.9/2020</v>
      </c>
      <c r="C209" s="64" t="str">
        <f>IFERROR(IF(Table_ocorrencias[[#This Row],[GDL]] = "","", Table_ocorrencias[[#This Row],[GDL]]&amp;"/"&amp;YEAR(Table_ocorrencias[[#This Row],[data_plantao]])),"")</f>
        <v>39989/2020</v>
      </c>
      <c r="D209" s="64" t="str">
        <f>IF(Table_ocorrencias[[#This Row],[fotos_gdl]] = TRUE,"ENVIADAS","PENDENTE")</f>
        <v>ENVIADAS</v>
      </c>
      <c r="E209" s="65">
        <f>IFERROR(Table_ocorrencias[[#This Row],[data_plantao]],"")</f>
        <v>44174</v>
      </c>
      <c r="F209" s="64" t="str">
        <f>IFERROR(Table_ocorrencias[[#This Row],[CIODS3]],"")</f>
        <v>D697188</v>
      </c>
      <c r="G209" s="64" t="str">
        <f>IFERROR(Table_ocorrencias[[#This Row],[natureza4]],"")</f>
        <v>Homicídio</v>
      </c>
      <c r="H209" s="64" t="str">
        <f>IFERROR(Table_ocorrencias[[#This Row],[tipo_local]],"")</f>
        <v>Interno</v>
      </c>
      <c r="I209" s="64" t="str">
        <f>IFERROR(IF(Table_ocorrencias[[#This Row],[instrumento10]] = 0,"",Table_ocorrencias[[#This Row],[instrumento10]]),"")</f>
        <v>PÉRFURO-CONTUNDENTE</v>
      </c>
      <c r="J209" s="80" t="str">
        <f>IFERROR(VLOOKUP(Table_ocorrencias[[#This Row],[matricula_perito]],Table_peritos[],2,FALSE),"")</f>
        <v>DIOGO SINESIO TRAJANO DE ARRUDA</v>
      </c>
      <c r="K209" s="64" t="str">
        <f>IFERROR(VLOOKUP(Table_ocorrencias[[#This Row],[matricula_auxiliar]],Table_auxiliares[],2,FALSE),"")</f>
        <v>HILTON PESSOA DE FREITAS NETO</v>
      </c>
      <c r="L209" s="64" t="str">
        <f>IFERROR(VLOOKUP(Table_ocorrencias[[#This Row],[matricula_delegado]],Table_delegados[],2,FALSE),"")</f>
        <v>BRUNO MARCIO DE AMORIM MAGALHAES</v>
      </c>
      <c r="M209" s="64" t="str">
        <f>IFERROR(Table_ocorrencias[[#This Row],[viatura5]],"")</f>
        <v>UP006</v>
      </c>
      <c r="N209" s="64" t="str">
        <f>IFERROR(IF(Table_ocorrencias[[#This Row],[DPH2]] ="","",Table_ocorrencias[[#This Row],[DPH2]]&amp;"º DPH"),"")</f>
        <v>5º DPH</v>
      </c>
      <c r="O209" s="64" t="str">
        <f>UPPER(IFERROR(VLOOKUP(Table_ocorrencias[[#This Row],[municipio]],Table_municipios[],2,FALSE),""))</f>
        <v>RECIFE</v>
      </c>
      <c r="P209" s="80" t="str">
        <f>UPPER(IFERROR(Table_ocorrencias[[#This Row],[bairro8]],""))</f>
        <v>VASCO DA GAMA</v>
      </c>
      <c r="Q209" s="64" t="str">
        <f>IFERROR(IF(Table_ocorrencias[[#This Row],[rua9]] ="","",Table_ocorrencias[[#This Row],[rua9]]),"")</f>
        <v>RUA DOURADINHA 131</v>
      </c>
      <c r="R209" s="64" t="str">
        <f>IFERROR(IF(Table_ocorrencias[[#This Row],[latitude6]] ="","",Table_ocorrencias[[#This Row],[latitude6]]),"")</f>
        <v>-8.005328</v>
      </c>
      <c r="S209" s="64" t="str">
        <f>IFERROR(IF(Table_ocorrencias[[#This Row],[longitude7]] ="","",Table_ocorrencias[[#This Row],[longitude7]]),"")</f>
        <v>-34.917738</v>
      </c>
      <c r="T20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ADEMILSON JOSÉ DE LIMA (NIC 114975)</v>
      </c>
      <c r="U20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09" s="80" t="str">
        <f>UPPER(IFERROR(Table_ocorrencias[[#This Row],[descricao]],""))</f>
        <v>PM 988489256</v>
      </c>
      <c r="W209" s="66">
        <f>IFERROR(IF(Table_ocorrencias[[#This Row],[data_ciencia]]="","",Table_ocorrencias[[#This Row],[data_ciencia]]),"")</f>
        <v>0.79861111111111116</v>
      </c>
      <c r="X209" s="66">
        <f>IFERROR(IF(Table_ocorrencias[[#This Row],[data_saida]]="","",Table_ocorrencias[[#This Row],[data_saida]]),"")</f>
        <v>0.82638888888888884</v>
      </c>
      <c r="Y209" s="66">
        <f>IFERROR(IF(Table_ocorrencias[[#This Row],[data_chegada]]="","",Table_ocorrencias[[#This Row],[data_chegada]]),"")</f>
        <v>0.84722222222222221</v>
      </c>
      <c r="Z209" s="66">
        <f>IFERROR(IF(Table_ocorrencias[[#This Row],[data_conclusao]]="","",Table_ocorrencias[[#This Row],[data_conclusao]]),"")</f>
        <v>0.88888888888888884</v>
      </c>
      <c r="AA209" s="67">
        <v>1962</v>
      </c>
      <c r="AB209" s="67">
        <v>1078</v>
      </c>
      <c r="AC209" s="67">
        <v>5</v>
      </c>
      <c r="AD209" s="67">
        <v>3871193</v>
      </c>
      <c r="AE209" s="67">
        <v>3865967</v>
      </c>
      <c r="AF209" s="67">
        <v>2960419</v>
      </c>
      <c r="AG209" s="67">
        <v>39989</v>
      </c>
      <c r="AH209" s="65">
        <v>44174</v>
      </c>
      <c r="AI209" s="67" t="s">
        <v>7193</v>
      </c>
      <c r="AJ209" s="67" t="s">
        <v>167</v>
      </c>
      <c r="AK209" s="67" t="s">
        <v>414</v>
      </c>
      <c r="AL209" s="67" t="s">
        <v>1258</v>
      </c>
      <c r="AM209" s="68">
        <v>0.79861111111111116</v>
      </c>
      <c r="AN209" s="69">
        <v>0.82638888888888884</v>
      </c>
      <c r="AO209" s="69">
        <v>0.84722222222222221</v>
      </c>
      <c r="AP209" s="69">
        <v>0.88888888888888884</v>
      </c>
      <c r="AQ209" s="67" t="s">
        <v>7210</v>
      </c>
      <c r="AR209" s="67" t="s">
        <v>7211</v>
      </c>
      <c r="AS209" s="67">
        <v>14</v>
      </c>
      <c r="AT209" s="67" t="s">
        <v>2054</v>
      </c>
      <c r="AU209" s="67" t="s">
        <v>7194</v>
      </c>
      <c r="AV209" s="67" t="s">
        <v>7195</v>
      </c>
      <c r="AW209" s="70" t="s">
        <v>276</v>
      </c>
      <c r="AX209" s="67" t="s">
        <v>7196</v>
      </c>
      <c r="AY209" s="67" t="s">
        <v>7197</v>
      </c>
      <c r="AZ209" s="67" t="b">
        <v>1</v>
      </c>
      <c r="BA209" s="67" t="s">
        <v>273</v>
      </c>
      <c r="BB209" s="67" t="b">
        <v>0</v>
      </c>
      <c r="BC209" s="67"/>
      <c r="BD209" s="67"/>
    </row>
    <row r="210" spans="1:56" ht="17.25" customHeight="1" x14ac:dyDescent="0.25">
      <c r="A210" s="55">
        <f t="shared" si="4"/>
        <v>2</v>
      </c>
      <c r="B210" s="64" t="str">
        <f>IFERROR(TEXT(Table_ocorrencias[[#This Row],[caso_n]],"0000")&amp;Table_ocorrencias[[#This Row],[ponto]]&amp;"/"&amp;YEAR(Table_ocorrencias[[#This Row],[DATA PLANTÃO]]),"")</f>
        <v>1087.9/2020</v>
      </c>
      <c r="C210" s="64" t="str">
        <f>IFERROR(IF(Table_ocorrencias[[#This Row],[GDL]] = "","", Table_ocorrencias[[#This Row],[GDL]]&amp;"/"&amp;YEAR(Table_ocorrencias[[#This Row],[data_plantao]])),"")</f>
        <v/>
      </c>
      <c r="D210" s="64" t="str">
        <f>IF(Table_ocorrencias[[#This Row],[fotos_gdl]] = TRUE,"ENVIADAS","PENDENTE")</f>
        <v>PENDENTE</v>
      </c>
      <c r="E210" s="65">
        <f>IFERROR(Table_ocorrencias[[#This Row],[data_plantao]],"")</f>
        <v>44177</v>
      </c>
      <c r="F210" s="64" t="str">
        <f>IFERROR(Table_ocorrencias[[#This Row],[CIODS3]],"")</f>
        <v>D697482</v>
      </c>
      <c r="G210" s="64" t="str">
        <f>IFERROR(Table_ocorrencias[[#This Row],[natureza4]],"")</f>
        <v>Homicídio</v>
      </c>
      <c r="H210" s="64" t="str">
        <f>IFERROR(Table_ocorrencias[[#This Row],[tipo_local]],"")</f>
        <v>Interno</v>
      </c>
      <c r="I210" s="64" t="str">
        <f>IFERROR(IF(Table_ocorrencias[[#This Row],[instrumento10]] = 0,"",Table_ocorrencias[[#This Row],[instrumento10]]),"")</f>
        <v/>
      </c>
      <c r="J210" s="64" t="str">
        <f>IFERROR(VLOOKUP(Table_ocorrencias[[#This Row],[matricula_perito]],Table_peritos[],2,FALSE),"")</f>
        <v>AUGUSTO GUILHERME FEITOSA CACHO BORGES</v>
      </c>
      <c r="K210" s="64" t="str">
        <f>IFERROR(VLOOKUP(Table_ocorrencias[[#This Row],[matricula_auxiliar]],Table_auxiliares[],2,FALSE),"")</f>
        <v>THIAGO ANDRÉ</v>
      </c>
      <c r="L210" s="64" t="str">
        <f>IFERROR(VLOOKUP(Table_ocorrencias[[#This Row],[matricula_delegado]],Table_delegados[],2,FALSE),"")</f>
        <v>FRANCISCO OCELIO LIMA RIBEIRO</v>
      </c>
      <c r="M210" s="64" t="str">
        <f>IFERROR(Table_ocorrencias[[#This Row],[viatura5]],"")</f>
        <v>UP006</v>
      </c>
      <c r="N210" s="64" t="str">
        <f>IFERROR(IF(Table_ocorrencias[[#This Row],[DPH2]] ="","",Table_ocorrencias[[#This Row],[DPH2]]&amp;"º DPH"),"")</f>
        <v>7º DPH</v>
      </c>
      <c r="O210" s="64" t="str">
        <f>UPPER(IFERROR(VLOOKUP(Table_ocorrencias[[#This Row],[municipio]],Table_municipios[],2,FALSE),""))</f>
        <v>PAULISTA</v>
      </c>
      <c r="P210" s="64" t="str">
        <f>UPPER(IFERROR(Table_ocorrencias[[#This Row],[bairro8]],""))</f>
        <v>NOBRE</v>
      </c>
      <c r="Q210" s="64" t="str">
        <f>IFERROR(IF(Table_ocorrencias[[#This Row],[rua9]] ="","",Table_ocorrencias[[#This Row],[rua9]]),"")</f>
        <v>RUA DO NOBRE</v>
      </c>
      <c r="R210" s="64" t="str">
        <f>IFERROR(IF(Table_ocorrencias[[#This Row],[latitude6]] ="","",Table_ocorrencias[[#This Row],[latitude6]]),"")</f>
        <v>-7.941775</v>
      </c>
      <c r="S210" s="64" t="str">
        <f>IFERROR(IF(Table_ocorrencias[[#This Row],[longitude7]] ="","",Table_ocorrencias[[#This Row],[longitude7]]),"")</f>
        <v>-34.88633</v>
      </c>
      <c r="T21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 xml:space="preserve"> (NIC )</v>
      </c>
      <c r="U21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0" s="64" t="str">
        <f>UPPER(IFERROR(Table_ocorrencias[[#This Row],[descricao]],""))</f>
        <v>PAF, SEXO MASC, DENTRO DE UMA BORRACHARIA.</v>
      </c>
      <c r="W210" s="66">
        <f>IFERROR(IF(Table_ocorrencias[[#This Row],[data_ciencia]]="","",Table_ocorrencias[[#This Row],[data_ciencia]]),"")</f>
        <v>0.5541666666666667</v>
      </c>
      <c r="X210" s="66" t="str">
        <f>IFERROR(IF(Table_ocorrencias[[#This Row],[data_saida]]="","",Table_ocorrencias[[#This Row],[data_saida]]),"")</f>
        <v/>
      </c>
      <c r="Y210" s="66" t="str">
        <f>IFERROR(IF(Table_ocorrencias[[#This Row],[data_chegada]]="","",Table_ocorrencias[[#This Row],[data_chegada]]),"")</f>
        <v/>
      </c>
      <c r="Z210" s="66" t="str">
        <f>IFERROR(IF(Table_ocorrencias[[#This Row],[data_conclusao]]="","",Table_ocorrencias[[#This Row],[data_conclusao]]),"")</f>
        <v/>
      </c>
      <c r="AA210" s="67">
        <v>1971</v>
      </c>
      <c r="AB210" s="67">
        <v>1087</v>
      </c>
      <c r="AC210" s="67">
        <v>7</v>
      </c>
      <c r="AD210" s="67">
        <v>3870731</v>
      </c>
      <c r="AE210" s="67">
        <v>3870464</v>
      </c>
      <c r="AF210" s="67">
        <v>3467520</v>
      </c>
      <c r="AG210" s="67"/>
      <c r="AH210" s="65">
        <v>44177</v>
      </c>
      <c r="AI210" s="67" t="s">
        <v>7306</v>
      </c>
      <c r="AJ210" s="67" t="s">
        <v>167</v>
      </c>
      <c r="AK210" s="67" t="s">
        <v>414</v>
      </c>
      <c r="AL210" s="67" t="s">
        <v>1258</v>
      </c>
      <c r="AM210" s="68">
        <v>0.5541666666666667</v>
      </c>
      <c r="AN210" s="69"/>
      <c r="AO210" s="69"/>
      <c r="AP210" s="69"/>
      <c r="AQ210" s="67" t="s">
        <v>7316</v>
      </c>
      <c r="AR210" s="67" t="s">
        <v>7317</v>
      </c>
      <c r="AS210" s="67">
        <v>13</v>
      </c>
      <c r="AT210" s="67" t="s">
        <v>7307</v>
      </c>
      <c r="AU210" s="67" t="s">
        <v>7308</v>
      </c>
      <c r="AV210" s="67" t="s">
        <v>7309</v>
      </c>
      <c r="AW210" s="70"/>
      <c r="AX210" s="67" t="s">
        <v>7310</v>
      </c>
      <c r="AY210" s="67" t="s">
        <v>7311</v>
      </c>
      <c r="AZ210" s="67" t="b">
        <v>0</v>
      </c>
      <c r="BA210" s="67" t="s">
        <v>273</v>
      </c>
      <c r="BB210" s="67" t="b">
        <v>0</v>
      </c>
      <c r="BC210" s="67"/>
      <c r="BD210" s="67"/>
    </row>
    <row r="211" spans="1:56" ht="17.25" customHeight="1" x14ac:dyDescent="0.25">
      <c r="A211" s="54">
        <f t="shared" si="4"/>
        <v>1</v>
      </c>
      <c r="B211" s="57" t="str">
        <f>IFERROR(TEXT(Table_ocorrencias[[#This Row],[caso_n]],"0000")&amp;Table_ocorrencias[[#This Row],[ponto]]&amp;"/"&amp;YEAR(Table_ocorrencias[[#This Row],[DATA PLANTÃO]]),"")</f>
        <v>1091.9/2020</v>
      </c>
      <c r="C211" s="57" t="str">
        <f>IFERROR(IF(Table_ocorrencias[[#This Row],[GDL]] = "","", Table_ocorrencias[[#This Row],[GDL]]&amp;"/"&amp;YEAR(Table_ocorrencias[[#This Row],[data_plantao]])),"")</f>
        <v>40590/2020</v>
      </c>
      <c r="D211" s="57" t="str">
        <f>IF(Table_ocorrencias[[#This Row],[fotos_gdl]] = TRUE,"ENVIADAS","PENDENTE")</f>
        <v>PENDENTE</v>
      </c>
      <c r="E211" s="58">
        <f>IFERROR(Table_ocorrencias[[#This Row],[data_plantao]],"")</f>
        <v>44179</v>
      </c>
      <c r="F211" s="57" t="str">
        <f>IFERROR(Table_ocorrencias[[#This Row],[CIODS3]],"")</f>
        <v>D697754</v>
      </c>
      <c r="G211" s="57" t="str">
        <f>IFERROR(Table_ocorrencias[[#This Row],[natureza4]],"")</f>
        <v>Homicídio</v>
      </c>
      <c r="H211" s="57" t="str">
        <f>IFERROR(Table_ocorrencias[[#This Row],[tipo_local]],"")</f>
        <v>Interno</v>
      </c>
      <c r="I211" s="57" t="str">
        <f>IFERROR(IF(Table_ocorrencias[[#This Row],[instrumento10]] = 0,"",Table_ocorrencias[[#This Row],[instrumento10]]),"")</f>
        <v/>
      </c>
      <c r="J211" s="79" t="str">
        <f>IFERROR(VLOOKUP(Table_ocorrencias[[#This Row],[matricula_perito]],Table_peritos[],2,FALSE),"")</f>
        <v>AUGUSTO GUILHERME FEITOSA CACHO BORGES</v>
      </c>
      <c r="K211" s="57" t="str">
        <f>IFERROR(VLOOKUP(Table_ocorrencias[[#This Row],[matricula_auxiliar]],Table_auxiliares[],2,FALSE),"")</f>
        <v>THIAGO ANDRÉ</v>
      </c>
      <c r="L211" s="57" t="str">
        <f>IFERROR(VLOOKUP(Table_ocorrencias[[#This Row],[matricula_delegado]],Table_delegados[],2,FALSE),"")</f>
        <v>MARCONI LUSTOSA FELIX FILHO</v>
      </c>
      <c r="M211" s="57" t="str">
        <f>IFERROR(Table_ocorrencias[[#This Row],[viatura5]],"")</f>
        <v>UP004</v>
      </c>
      <c r="N211" s="57" t="str">
        <f>IFERROR(IF(Table_ocorrencias[[#This Row],[DPH2]] ="","",Table_ocorrencias[[#This Row],[DPH2]]&amp;"º DPH"),"")</f>
        <v>13º DPH</v>
      </c>
      <c r="O211" s="57" t="str">
        <f>UPPER(IFERROR(VLOOKUP(Table_ocorrencias[[#This Row],[municipio]],Table_municipios[],2,FALSE),""))</f>
        <v>MORENO</v>
      </c>
      <c r="P211" s="79" t="str">
        <f>UPPER(IFERROR(Table_ocorrencias[[#This Row],[bairro8]],""))</f>
        <v>GALINHA D ÁGUA</v>
      </c>
      <c r="Q211" s="57" t="str">
        <f>IFERROR(IF(Table_ocorrencias[[#This Row],[rua9]] ="","",Table_ocorrencias[[#This Row],[rua9]]),"")</f>
        <v>RUA MARIA HELENA</v>
      </c>
      <c r="R211" s="57" t="str">
        <f>IFERROR(IF(Table_ocorrencias[[#This Row],[latitude6]] ="","",Table_ocorrencias[[#This Row],[latitude6]]),"")</f>
        <v>-8.119797</v>
      </c>
      <c r="S211" s="57" t="str">
        <f>IFERROR(IF(Table_ocorrencias[[#This Row],[longitude7]] ="","",Table_ocorrencias[[#This Row],[longitude7]]),"")</f>
        <v>-35.109059</v>
      </c>
      <c r="T21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114984)</v>
      </c>
      <c r="U21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1" s="79" t="str">
        <f>UPPER(IFERROR(Table_ocorrencias[[#This Row],[descricao]],""))</f>
        <v/>
      </c>
      <c r="W211" s="59">
        <f>IFERROR(IF(Table_ocorrencias[[#This Row],[data_ciencia]]="","",Table_ocorrencias[[#This Row],[data_ciencia]]),"")</f>
        <v>0.48888888888888887</v>
      </c>
      <c r="X211" s="59" t="str">
        <f>IFERROR(IF(Table_ocorrencias[[#This Row],[data_saida]]="","",Table_ocorrencias[[#This Row],[data_saida]]),"")</f>
        <v/>
      </c>
      <c r="Y211" s="59" t="str">
        <f>IFERROR(IF(Table_ocorrencias[[#This Row],[data_chegada]]="","",Table_ocorrencias[[#This Row],[data_chegada]]),"")</f>
        <v/>
      </c>
      <c r="Z211" s="59" t="str">
        <f>IFERROR(IF(Table_ocorrencias[[#This Row],[data_conclusao]]="","",Table_ocorrencias[[#This Row],[data_conclusao]]),"")</f>
        <v/>
      </c>
      <c r="AA211" s="60">
        <v>1975</v>
      </c>
      <c r="AB211" s="60">
        <v>1091</v>
      </c>
      <c r="AC211" s="60">
        <v>13</v>
      </c>
      <c r="AD211" s="60">
        <v>3870731</v>
      </c>
      <c r="AE211" s="60">
        <v>3870464</v>
      </c>
      <c r="AF211" s="60">
        <v>3864405</v>
      </c>
      <c r="AG211" s="60">
        <v>40590</v>
      </c>
      <c r="AH211" s="58">
        <v>44179</v>
      </c>
      <c r="AI211" s="60" t="s">
        <v>7340</v>
      </c>
      <c r="AJ211" s="60" t="s">
        <v>167</v>
      </c>
      <c r="AK211" s="60" t="s">
        <v>414</v>
      </c>
      <c r="AL211" s="60" t="s">
        <v>255</v>
      </c>
      <c r="AM211" s="61">
        <v>0.48888888888888887</v>
      </c>
      <c r="AN211" s="62"/>
      <c r="AO211" s="62"/>
      <c r="AP211" s="62"/>
      <c r="AQ211" s="60" t="s">
        <v>7341</v>
      </c>
      <c r="AR211" s="60" t="s">
        <v>7342</v>
      </c>
      <c r="AS211" s="60">
        <v>11</v>
      </c>
      <c r="AT211" s="60" t="s">
        <v>7343</v>
      </c>
      <c r="AU211" s="60" t="s">
        <v>7344</v>
      </c>
      <c r="AV211" s="60" t="s">
        <v>283</v>
      </c>
      <c r="AW211" s="63"/>
      <c r="AX211" s="60" t="s">
        <v>7345</v>
      </c>
      <c r="AY211" s="60" t="s">
        <v>283</v>
      </c>
      <c r="AZ211" s="60" t="b">
        <v>0</v>
      </c>
      <c r="BA211" s="60" t="s">
        <v>273</v>
      </c>
      <c r="BB211" s="60" t="b">
        <v>0</v>
      </c>
      <c r="BC211" s="60"/>
      <c r="BD211" s="60"/>
    </row>
    <row r="212" spans="1:56" ht="17.25" customHeight="1" x14ac:dyDescent="0.25">
      <c r="A212" s="53">
        <f t="shared" si="4"/>
        <v>0</v>
      </c>
      <c r="B212" s="57" t="str">
        <f>IFERROR(TEXT(Table_ocorrencias[[#This Row],[caso_n]],"0000")&amp;Table_ocorrencias[[#This Row],[ponto]]&amp;"/"&amp;YEAR(Table_ocorrencias[[#This Row],[DATA PLANTÃO]]),"")</f>
        <v>1106.9/2020</v>
      </c>
      <c r="C212" s="57" t="str">
        <f>IFERROR(IF(Table_ocorrencias[[#This Row],[GDL]] = "","", Table_ocorrencias[[#This Row],[GDL]]&amp;"/"&amp;YEAR(Table_ocorrencias[[#This Row],[data_plantao]])),"")</f>
        <v>41744/2020</v>
      </c>
      <c r="D212" s="57" t="str">
        <f>IF(Table_ocorrencias[[#This Row],[fotos_gdl]] = TRUE,"ENVIADAS","PENDENTE")</f>
        <v>ENVIADAS</v>
      </c>
      <c r="E212" s="58">
        <f>IFERROR(Table_ocorrencias[[#This Row],[data_plantao]],"")</f>
        <v>44186</v>
      </c>
      <c r="F212" s="57" t="str">
        <f>IFERROR(Table_ocorrencias[[#This Row],[CIODS3]],"")</f>
        <v>D698565</v>
      </c>
      <c r="G212" s="57" t="str">
        <f>IFERROR(Table_ocorrencias[[#This Row],[natureza4]],"")</f>
        <v>Homicídio</v>
      </c>
      <c r="H212" s="57" t="str">
        <f>IFERROR(Table_ocorrencias[[#This Row],[tipo_local]],"")</f>
        <v>Interno</v>
      </c>
      <c r="I212" s="57" t="str">
        <f>IFERROR(IF(Table_ocorrencias[[#This Row],[instrumento10]] = 0,"",Table_ocorrencias[[#This Row],[instrumento10]]),"")</f>
        <v>PÉRFURO-CONTUNDENTE</v>
      </c>
      <c r="J212" s="79" t="str">
        <f>IFERROR(VLOOKUP(Table_ocorrencias[[#This Row],[matricula_perito]],Table_peritos[],2,FALSE),"")</f>
        <v>LUCAS ARAÚJO DE ALMEIDA</v>
      </c>
      <c r="K212" s="57" t="str">
        <f>IFERROR(VLOOKUP(Table_ocorrencias[[#This Row],[matricula_auxiliar]],Table_auxiliares[],2,FALSE),"")</f>
        <v>ANDREZA CRISTINA MAIA DOS SANTOS</v>
      </c>
      <c r="L212" s="57" t="str">
        <f>IFERROR(VLOOKUP(Table_ocorrencias[[#This Row],[matricula_delegado]],Table_delegados[],2,FALSE),"")</f>
        <v>FRANCISCA ERICA DA SILVA BEZERRA</v>
      </c>
      <c r="M212" s="57" t="str">
        <f>IFERROR(Table_ocorrencias[[#This Row],[viatura5]],"")</f>
        <v>UP004</v>
      </c>
      <c r="N212" s="57" t="str">
        <f>IFERROR(IF(Table_ocorrencias[[#This Row],[DPH2]] ="","",Table_ocorrencias[[#This Row],[DPH2]]&amp;"º DPH"),"")</f>
        <v>13º DPH</v>
      </c>
      <c r="O212" s="57" t="str">
        <f>UPPER(IFERROR(VLOOKUP(Table_ocorrencias[[#This Row],[municipio]],Table_municipios[],2,FALSE),""))</f>
        <v>JABOATÃO DOS GUARARAPES</v>
      </c>
      <c r="P212" s="79" t="str">
        <f>UPPER(IFERROR(Table_ocorrencias[[#This Row],[bairro8]],""))</f>
        <v>CENTRO</v>
      </c>
      <c r="Q212" s="57" t="str">
        <f>IFERROR(IF(Table_ocorrencias[[#This Row],[rua9]] ="","",Table_ocorrencias[[#This Row],[rua9]]),"")</f>
        <v>RUA ALTINHO, N 93</v>
      </c>
      <c r="R212" s="57" t="str">
        <f>IFERROR(IF(Table_ocorrencias[[#This Row],[latitude6]] ="","",Table_ocorrencias[[#This Row],[latitude6]]),"")</f>
        <v>-8,105848</v>
      </c>
      <c r="S212" s="57" t="str">
        <f>IFERROR(IF(Table_ocorrencias[[#This Row],[longitude7]] ="","",Table_ocorrencias[[#This Row],[longitude7]]),"")</f>
        <v>-35,023041</v>
      </c>
      <c r="T21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RONALDO NUNES PEREIRA (NIC 115000)</v>
      </c>
      <c r="U21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2" s="79" t="str">
        <f>UPPER(IFERROR(Table_ocorrencias[[#This Row],[descricao]],""))</f>
        <v>PAF; MASCULINO; SGT. EDVALDO: 983635439</v>
      </c>
      <c r="W212" s="59">
        <f>IFERROR(IF(Table_ocorrencias[[#This Row],[data_ciencia]]="","",Table_ocorrencias[[#This Row],[data_ciencia]]),"")</f>
        <v>0.875</v>
      </c>
      <c r="X212" s="59">
        <f>IFERROR(IF(Table_ocorrencias[[#This Row],[data_saida]]="","",Table_ocorrencias[[#This Row],[data_saida]]),"")</f>
        <v>0.88194444444444442</v>
      </c>
      <c r="Y212" s="59">
        <f>IFERROR(IF(Table_ocorrencias[[#This Row],[data_chegada]]="","",Table_ocorrencias[[#This Row],[data_chegada]]),"")</f>
        <v>0.90277777777777779</v>
      </c>
      <c r="Z212" s="59">
        <f>IFERROR(IF(Table_ocorrencias[[#This Row],[data_conclusao]]="","",Table_ocorrencias[[#This Row],[data_conclusao]]),"")</f>
        <v>0.94791666666666663</v>
      </c>
      <c r="AA212" s="60">
        <v>1993</v>
      </c>
      <c r="AB212" s="60">
        <v>1106</v>
      </c>
      <c r="AC212" s="60">
        <v>13</v>
      </c>
      <c r="AD212" s="60">
        <v>3870006</v>
      </c>
      <c r="AE212" s="60">
        <v>3876098</v>
      </c>
      <c r="AF212" s="60">
        <v>2724782</v>
      </c>
      <c r="AG212" s="60">
        <v>41744</v>
      </c>
      <c r="AH212" s="58">
        <v>44186</v>
      </c>
      <c r="AI212" s="60" t="s">
        <v>7527</v>
      </c>
      <c r="AJ212" s="60" t="s">
        <v>167</v>
      </c>
      <c r="AK212" s="60" t="s">
        <v>414</v>
      </c>
      <c r="AL212" s="60" t="s">
        <v>255</v>
      </c>
      <c r="AM212" s="61">
        <v>0.875</v>
      </c>
      <c r="AN212" s="62">
        <v>0.88194444444444442</v>
      </c>
      <c r="AO212" s="62">
        <v>0.90277777777777779</v>
      </c>
      <c r="AP212" s="62">
        <v>0.94791666666666663</v>
      </c>
      <c r="AQ212" s="60" t="s">
        <v>7532</v>
      </c>
      <c r="AR212" s="60" t="s">
        <v>7533</v>
      </c>
      <c r="AS212" s="60">
        <v>10</v>
      </c>
      <c r="AT212" s="60" t="s">
        <v>265</v>
      </c>
      <c r="AU212" s="60" t="s">
        <v>7528</v>
      </c>
      <c r="AV212" s="60" t="s">
        <v>7529</v>
      </c>
      <c r="AW212" s="63" t="s">
        <v>276</v>
      </c>
      <c r="AX212" s="60" t="s">
        <v>7530</v>
      </c>
      <c r="AY212" s="60" t="s">
        <v>7531</v>
      </c>
      <c r="AZ212" s="60" t="b">
        <v>1</v>
      </c>
      <c r="BA212" s="60" t="s">
        <v>273</v>
      </c>
      <c r="BB212" s="60" t="b">
        <v>0</v>
      </c>
      <c r="BC212" s="60"/>
      <c r="BD212" s="60"/>
    </row>
    <row r="213" spans="1:56" ht="17.25" customHeight="1" x14ac:dyDescent="0.25">
      <c r="A213" s="86">
        <f t="shared" si="4"/>
        <v>0</v>
      </c>
      <c r="B213" s="87" t="str">
        <f>IFERROR(TEXT(Table_ocorrencias[[#This Row],[caso_n]],"0000")&amp;Table_ocorrencias[[#This Row],[ponto]]&amp;"/"&amp;YEAR(Table_ocorrencias[[#This Row],[DATA PLANTÃO]]),"")</f>
        <v>1108.9/2020</v>
      </c>
      <c r="C213" s="87" t="str">
        <f>IFERROR(IF(Table_ocorrencias[[#This Row],[GDL]] = "","", Table_ocorrencias[[#This Row],[GDL]]&amp;"/"&amp;YEAR(Table_ocorrencias[[#This Row],[data_plantao]])),"")</f>
        <v>42260/2020</v>
      </c>
      <c r="D213" s="87" t="str">
        <f>IF(Table_ocorrencias[[#This Row],[fotos_gdl]] = TRUE,"ENVIADAS","PENDENTE")</f>
        <v>ENVIADAS</v>
      </c>
      <c r="E213" s="88">
        <f>IFERROR(Table_ocorrencias[[#This Row],[data_plantao]],"")</f>
        <v>44188</v>
      </c>
      <c r="F213" s="87" t="str">
        <f>IFERROR(Table_ocorrencias[[#This Row],[CIODS3]],"")</f>
        <v>D698700</v>
      </c>
      <c r="G213" s="87" t="str">
        <f>IFERROR(Table_ocorrencias[[#This Row],[natureza4]],"")</f>
        <v>Homicídio</v>
      </c>
      <c r="H213" s="87" t="str">
        <f>IFERROR(Table_ocorrencias[[#This Row],[tipo_local]],"")</f>
        <v>Interno</v>
      </c>
      <c r="I213" s="87" t="str">
        <f>IFERROR(IF(Table_ocorrencias[[#This Row],[instrumento10]] = 0,"",Table_ocorrencias[[#This Row],[instrumento10]]),"")</f>
        <v>OUTROS</v>
      </c>
      <c r="J213" s="89" t="str">
        <f>IFERROR(VLOOKUP(Table_ocorrencias[[#This Row],[matricula_perito]],Table_peritos[],2,FALSE),"")</f>
        <v>RANON BARROS BEZERRA</v>
      </c>
      <c r="K213" s="87" t="str">
        <f>IFERROR(VLOOKUP(Table_ocorrencias[[#This Row],[matricula_auxiliar]],Table_auxiliares[],2,FALSE),"")</f>
        <v>RICARDO ALEXANDRE MELO DA SILVA</v>
      </c>
      <c r="L213" s="87" t="str">
        <f>IFERROR(VLOOKUP(Table_ocorrencias[[#This Row],[matricula_delegado]],Table_delegados[],2,FALSE),"")</f>
        <v>CAIO WAGNER SIQUEIRA DE MORAIS</v>
      </c>
      <c r="M213" s="87" t="str">
        <f>IFERROR(Table_ocorrencias[[#This Row],[viatura5]],"")</f>
        <v>UP004</v>
      </c>
      <c r="N213" s="87" t="str">
        <f>IFERROR(IF(Table_ocorrencias[[#This Row],[DPH2]] ="","",Table_ocorrencias[[#This Row],[DPH2]]&amp;"º DPH"),"")</f>
        <v>8º DPH</v>
      </c>
      <c r="O213" s="87" t="str">
        <f>UPPER(IFERROR(VLOOKUP(Table_ocorrencias[[#This Row],[municipio]],Table_municipios[],2,FALSE),""))</f>
        <v>ILHA DE ITAMARACÁ</v>
      </c>
      <c r="P213" s="89" t="str">
        <f>UPPER(IFERROR(Table_ocorrencias[[#This Row],[bairro8]],""))</f>
        <v>ELDORADO</v>
      </c>
      <c r="Q213" s="87" t="str">
        <f>IFERROR(IF(Table_ocorrencias[[#This Row],[rua9]] ="","",Table_ocorrencias[[#This Row],[rua9]]),"")</f>
        <v>RUA CARAVELAS, 10</v>
      </c>
      <c r="R213" s="87" t="str">
        <f>IFERROR(IF(Table_ocorrencias[[#This Row],[latitude6]] ="","",Table_ocorrencias[[#This Row],[latitude6]]),"")</f>
        <v>-7.752108730928787</v>
      </c>
      <c r="S213" s="87" t="str">
        <f>IFERROR(IF(Table_ocorrencias[[#This Row],[longitude7]] ="","",Table_ocorrencias[[#This Row],[longitude7]]),"")</f>
        <v>-34.8322356545259</v>
      </c>
      <c r="T21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LINDA INÊS BARBOSA DE SOUZA (NIC 114998)</v>
      </c>
      <c r="U21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3" s="89" t="str">
        <f>UPPER(IFERROR(Table_ocorrencias[[#This Row],[descricao]],""))</f>
        <v>INTERNO - BRIGA ENTRE IRMÃOS, INCÊNDIO CONTIDO PELOS BOMBEIROS, CORPO DECAPTADO NUMA RESIDÊNCIA.</v>
      </c>
      <c r="W213" s="90">
        <f>IFERROR(IF(Table_ocorrencias[[#This Row],[data_ciencia]]="","",Table_ocorrencias[[#This Row],[data_ciencia]]),"")</f>
        <v>0.18402777777777779</v>
      </c>
      <c r="X213" s="90">
        <f>IFERROR(IF(Table_ocorrencias[[#This Row],[data_saida]]="","",Table_ocorrencias[[#This Row],[data_saida]]),"")</f>
        <v>0.2048611111111111</v>
      </c>
      <c r="Y213" s="90">
        <f>IFERROR(IF(Table_ocorrencias[[#This Row],[data_chegada]]="","",Table_ocorrencias[[#This Row],[data_chegada]]),"")</f>
        <v>0.24652777777777779</v>
      </c>
      <c r="Z213" s="90">
        <f>IFERROR(IF(Table_ocorrencias[[#This Row],[data_conclusao]]="","",Table_ocorrencias[[#This Row],[data_conclusao]]),"")</f>
        <v>0.27777777777777779</v>
      </c>
      <c r="AA213" s="91">
        <v>1995</v>
      </c>
      <c r="AB213" s="91">
        <v>1108</v>
      </c>
      <c r="AC213" s="91">
        <v>8</v>
      </c>
      <c r="AD213" s="91">
        <v>3866670</v>
      </c>
      <c r="AE213" s="91">
        <v>3867641</v>
      </c>
      <c r="AF213" s="91">
        <v>3864910</v>
      </c>
      <c r="AG213" s="91">
        <v>42260</v>
      </c>
      <c r="AH213" s="88">
        <v>44188</v>
      </c>
      <c r="AI213" s="91" t="s">
        <v>7542</v>
      </c>
      <c r="AJ213" s="91" t="s">
        <v>167</v>
      </c>
      <c r="AK213" s="91" t="s">
        <v>414</v>
      </c>
      <c r="AL213" s="91" t="s">
        <v>255</v>
      </c>
      <c r="AM213" s="92">
        <v>0.18402777777777779</v>
      </c>
      <c r="AN213" s="93">
        <v>0.2048611111111111</v>
      </c>
      <c r="AO213" s="93">
        <v>0.24652777777777779</v>
      </c>
      <c r="AP213" s="93">
        <v>0.27777777777777779</v>
      </c>
      <c r="AQ213" s="91" t="s">
        <v>7543</v>
      </c>
      <c r="AR213" s="91" t="s">
        <v>7544</v>
      </c>
      <c r="AS213" s="91">
        <v>7</v>
      </c>
      <c r="AT213" s="91" t="s">
        <v>7545</v>
      </c>
      <c r="AU213" s="91" t="s">
        <v>7546</v>
      </c>
      <c r="AV213" s="91" t="s">
        <v>7547</v>
      </c>
      <c r="AW213" s="94" t="s">
        <v>433</v>
      </c>
      <c r="AX213" s="91" t="s">
        <v>7548</v>
      </c>
      <c r="AY213" s="91" t="s">
        <v>7549</v>
      </c>
      <c r="AZ213" s="91" t="b">
        <v>1</v>
      </c>
      <c r="BA213" s="91" t="s">
        <v>273</v>
      </c>
      <c r="BB213" s="91" t="b">
        <v>0</v>
      </c>
      <c r="BC213" s="91"/>
      <c r="BD213" s="91"/>
    </row>
    <row r="214" spans="1:56" ht="17.25" customHeight="1" x14ac:dyDescent="0.25">
      <c r="A214" s="86">
        <f t="shared" si="4"/>
        <v>2</v>
      </c>
      <c r="B214" s="87" t="str">
        <f>IFERROR(TEXT(Table_ocorrencias[[#This Row],[caso_n]],"0000")&amp;Table_ocorrencias[[#This Row],[ponto]]&amp;"/"&amp;YEAR(Table_ocorrencias[[#This Row],[DATA PLANTÃO]]),"")</f>
        <v>1117.9/2020</v>
      </c>
      <c r="C214" s="87" t="str">
        <f>IFERROR(IF(Table_ocorrencias[[#This Row],[GDL]] = "","", Table_ocorrencias[[#This Row],[GDL]]&amp;"/"&amp;YEAR(Table_ocorrencias[[#This Row],[data_plantao]])),"")</f>
        <v/>
      </c>
      <c r="D214" s="87" t="str">
        <f>IF(Table_ocorrencias[[#This Row],[fotos_gdl]] = TRUE,"ENVIADAS","PENDENTE")</f>
        <v>PENDENTE</v>
      </c>
      <c r="E214" s="88">
        <f>IFERROR(Table_ocorrencias[[#This Row],[data_plantao]],"")</f>
        <v>44189</v>
      </c>
      <c r="F214" s="87" t="str">
        <f>IFERROR(Table_ocorrencias[[#This Row],[CIODS3]],"")</f>
        <v>D698949</v>
      </c>
      <c r="G214" s="87" t="str">
        <f>IFERROR(Table_ocorrencias[[#This Row],[natureza4]],"")</f>
        <v>Homicídio</v>
      </c>
      <c r="H214" s="87" t="str">
        <f>IFERROR(Table_ocorrencias[[#This Row],[tipo_local]],"")</f>
        <v>Interno</v>
      </c>
      <c r="I214" s="87" t="str">
        <f>IFERROR(IF(Table_ocorrencias[[#This Row],[instrumento10]] = 0,"",Table_ocorrencias[[#This Row],[instrumento10]]),"")</f>
        <v/>
      </c>
      <c r="J214" s="89" t="str">
        <f>IFERROR(VLOOKUP(Table_ocorrencias[[#This Row],[matricula_perito]],Table_peritos[],2,FALSE),"")</f>
        <v>FERNANDO HENRIQUE LEAL BENEVIDES</v>
      </c>
      <c r="K214" s="87" t="str">
        <f>IFERROR(VLOOKUP(Table_ocorrencias[[#This Row],[matricula_auxiliar]],Table_auxiliares[],2,FALSE),"")</f>
        <v>HELENA PAULA O. NASCIMENTO BASTOS</v>
      </c>
      <c r="L214" s="87" t="str">
        <f>IFERROR(VLOOKUP(Table_ocorrencias[[#This Row],[matricula_delegado]],Table_delegados[],2,FALSE),"")</f>
        <v>EURICELIA BATISTA NOGUEIRA</v>
      </c>
      <c r="M214" s="87" t="str">
        <f>IFERROR(Table_ocorrencias[[#This Row],[viatura5]],"")</f>
        <v>UP004</v>
      </c>
      <c r="N214" s="87" t="str">
        <f>IFERROR(IF(Table_ocorrencias[[#This Row],[DPH2]] ="","",Table_ocorrencias[[#This Row],[DPH2]]&amp;"º DPH"),"")</f>
        <v>5º DPH</v>
      </c>
      <c r="O214" s="87" t="str">
        <f>UPPER(IFERROR(VLOOKUP(Table_ocorrencias[[#This Row],[municipio]],Table_municipios[],2,FALSE),""))</f>
        <v>RECIFE</v>
      </c>
      <c r="P214" s="89" t="str">
        <f>UPPER(IFERROR(Table_ocorrencias[[#This Row],[bairro8]],""))</f>
        <v>ALTO DO MANDU</v>
      </c>
      <c r="Q214" s="87" t="str">
        <f>IFERROR(IF(Table_ocorrencias[[#This Row],[rua9]] ="","",Table_ocorrencias[[#This Row],[rua9]]),"")</f>
        <v>AV. DR. EURICO CHAVES</v>
      </c>
      <c r="R214" s="87" t="str">
        <f>IFERROR(IF(Table_ocorrencias[[#This Row],[latitude6]] ="","",Table_ocorrencias[[#This Row],[latitude6]]),"")</f>
        <v>8°1'28.79''</v>
      </c>
      <c r="S214" s="87" t="str">
        <f>IFERROR(IF(Table_ocorrencias[[#This Row],[longitude7]] ="","",Table_ocorrencias[[#This Row],[longitude7]]),"")</f>
        <v>34°55'32.74''</v>
      </c>
      <c r="T21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ANA PAULA PORFÍRIO DOS SANTOS (NIC 115003)</v>
      </c>
      <c r="U21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4" s="89" t="str">
        <f>UPPER(IFERROR(Table_ocorrencias[[#This Row],[descricao]],""))</f>
        <v>FEM - PAF - INTERNO =&gt; PM ATIROU CONTRA A ESPOSA</v>
      </c>
      <c r="W214" s="90">
        <f>IFERROR(IF(Table_ocorrencias[[#This Row],[data_ciencia]]="","",Table_ocorrencias[[#This Row],[data_ciencia]]),"")</f>
        <v>0.15972222222222221</v>
      </c>
      <c r="X214" s="90">
        <f>IFERROR(IF(Table_ocorrencias[[#This Row],[data_saida]]="","",Table_ocorrencias[[#This Row],[data_saida]]),"")</f>
        <v>0.1736111111111111</v>
      </c>
      <c r="Y214" s="90">
        <f>IFERROR(IF(Table_ocorrencias[[#This Row],[data_chegada]]="","",Table_ocorrencias[[#This Row],[data_chegada]]),"")</f>
        <v>0.18402777777777779</v>
      </c>
      <c r="Z214" s="90">
        <f>IFERROR(IF(Table_ocorrencias[[#This Row],[data_conclusao]]="","",Table_ocorrencias[[#This Row],[data_conclusao]]),"")</f>
        <v>0.24305555555555555</v>
      </c>
      <c r="AA214" s="91">
        <v>2008</v>
      </c>
      <c r="AB214" s="91">
        <v>1117</v>
      </c>
      <c r="AC214" s="91">
        <v>5</v>
      </c>
      <c r="AD214" s="91">
        <v>2962063</v>
      </c>
      <c r="AE214" s="91">
        <v>3876101</v>
      </c>
      <c r="AF214" s="91">
        <v>2960494</v>
      </c>
      <c r="AG214" s="91"/>
      <c r="AH214" s="88">
        <v>44189</v>
      </c>
      <c r="AI214" s="91" t="s">
        <v>7639</v>
      </c>
      <c r="AJ214" s="91" t="s">
        <v>167</v>
      </c>
      <c r="AK214" s="91" t="s">
        <v>414</v>
      </c>
      <c r="AL214" s="91" t="s">
        <v>255</v>
      </c>
      <c r="AM214" s="92">
        <v>0.15972222222222221</v>
      </c>
      <c r="AN214" s="93">
        <v>0.1736111111111111</v>
      </c>
      <c r="AO214" s="93">
        <v>0.18402777777777779</v>
      </c>
      <c r="AP214" s="93">
        <v>0.24305555555555555</v>
      </c>
      <c r="AQ214" s="91" t="s">
        <v>7640</v>
      </c>
      <c r="AR214" s="91" t="s">
        <v>7641</v>
      </c>
      <c r="AS214" s="91">
        <v>14</v>
      </c>
      <c r="AT214" s="91" t="s">
        <v>7642</v>
      </c>
      <c r="AU214" s="91" t="s">
        <v>7643</v>
      </c>
      <c r="AV214" s="91" t="s">
        <v>7644</v>
      </c>
      <c r="AW214" s="94"/>
      <c r="AX214" s="91" t="s">
        <v>7645</v>
      </c>
      <c r="AY214" s="91" t="s">
        <v>7646</v>
      </c>
      <c r="AZ214" s="91" t="b">
        <v>0</v>
      </c>
      <c r="BA214" s="91" t="s">
        <v>273</v>
      </c>
      <c r="BB214" s="91" t="b">
        <v>0</v>
      </c>
      <c r="BC214" s="91"/>
      <c r="BD214" s="91"/>
    </row>
    <row r="215" spans="1:56" ht="17.25" customHeight="1" x14ac:dyDescent="0.25">
      <c r="A215" s="55">
        <f t="shared" si="4"/>
        <v>0</v>
      </c>
      <c r="B215" s="64" t="str">
        <f>IFERROR(TEXT(Table_ocorrencias[[#This Row],[caso_n]],"0000")&amp;Table_ocorrencias[[#This Row],[ponto]]&amp;"/"&amp;YEAR(Table_ocorrencias[[#This Row],[DATA PLANTÃO]]),"")</f>
        <v>1119.9/2020</v>
      </c>
      <c r="C215" s="64" t="str">
        <f>IFERROR(IF(Table_ocorrencias[[#This Row],[GDL]] = "","", Table_ocorrencias[[#This Row],[GDL]]&amp;"/"&amp;YEAR(Table_ocorrencias[[#This Row],[data_plantao]])),"")</f>
        <v>42335/2020</v>
      </c>
      <c r="D215" s="64" t="str">
        <f>IF(Table_ocorrencias[[#This Row],[fotos_gdl]] = TRUE,"ENVIADAS","PENDENTE")</f>
        <v>ENVIADAS</v>
      </c>
      <c r="E215" s="65">
        <f>IFERROR(Table_ocorrencias[[#This Row],[data_plantao]],"")</f>
        <v>44190</v>
      </c>
      <c r="F215" s="64" t="str">
        <f>IFERROR(Table_ocorrencias[[#This Row],[CIODS3]],"")</f>
        <v>D698967</v>
      </c>
      <c r="G215" s="64" t="str">
        <f>IFERROR(Table_ocorrencias[[#This Row],[natureza4]],"")</f>
        <v>Homicídio</v>
      </c>
      <c r="H215" s="64" t="str">
        <f>IFERROR(Table_ocorrencias[[#This Row],[tipo_local]],"")</f>
        <v>Interno</v>
      </c>
      <c r="I215" s="64" t="str">
        <f>IFERROR(IF(Table_ocorrencias[[#This Row],[instrumento10]] = 0,"",Table_ocorrencias[[#This Row],[instrumento10]]),"")</f>
        <v>PÉRFURO-CONTUNDENTE</v>
      </c>
      <c r="J215" s="80" t="str">
        <f>IFERROR(VLOOKUP(Table_ocorrencias[[#This Row],[matricula_perito]],Table_peritos[],2,FALSE),"")</f>
        <v>MOISEIS GAUTHIER</v>
      </c>
      <c r="K215" s="64" t="str">
        <f>IFERROR(VLOOKUP(Table_ocorrencias[[#This Row],[matricula_auxiliar]],Table_auxiliares[],2,FALSE),"")</f>
        <v>ANDREZA CRISTINA MAIA DOS SANTOS</v>
      </c>
      <c r="L215" s="64" t="str">
        <f>IFERROR(VLOOKUP(Table_ocorrencias[[#This Row],[matricula_delegado]],Table_delegados[],2,FALSE),"")</f>
        <v>JOAQUIM MARINOSIO RODRIGUES BRAGA NETO</v>
      </c>
      <c r="M215" s="64" t="str">
        <f>IFERROR(Table_ocorrencias[[#This Row],[viatura5]],"")</f>
        <v>UP004</v>
      </c>
      <c r="N215" s="64" t="str">
        <f>IFERROR(IF(Table_ocorrencias[[#This Row],[DPH2]] ="","",Table_ocorrencias[[#This Row],[DPH2]]&amp;"º DPH"),"")</f>
        <v>13º DPH</v>
      </c>
      <c r="O215" s="64" t="str">
        <f>UPPER(IFERROR(VLOOKUP(Table_ocorrencias[[#This Row],[municipio]],Table_municipios[],2,FALSE),""))</f>
        <v>JABOATÃO DOS GUARARAPES</v>
      </c>
      <c r="P215" s="80" t="str">
        <f>UPPER(IFERROR(Table_ocorrencias[[#This Row],[bairro8]],""))</f>
        <v>SANTO ALEIXO</v>
      </c>
      <c r="Q215" s="64" t="str">
        <f>IFERROR(IF(Table_ocorrencias[[#This Row],[rua9]] ="","",Table_ocorrencias[[#This Row],[rua9]]),"")</f>
        <v>RUA SENADOR TEOTÔNIO VILELA</v>
      </c>
      <c r="R215" s="64" t="str">
        <f>IFERROR(IF(Table_ocorrencias[[#This Row],[latitude6]] ="","",Table_ocorrencias[[#This Row],[latitude6]]),"")</f>
        <v>-8,5555</v>
      </c>
      <c r="S215" s="64" t="str">
        <f>IFERROR(IF(Table_ocorrencias[[#This Row],[longitude7]] ="","",Table_ocorrencias[[#This Row],[longitude7]]),"")</f>
        <v>-35,0510</v>
      </c>
      <c r="T21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EDVALDO GONÇALO AMARANTE FILHO (NIC 115579)</v>
      </c>
      <c r="U21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5" s="80" t="str">
        <f>UPPER(IFERROR(Table_ocorrencias[[#This Row],[descricao]],""))</f>
        <v>MASC. PAF.  CONTATO SGT JEREMIAS 985085492</v>
      </c>
      <c r="W215" s="66">
        <f>IFERROR(IF(Table_ocorrencias[[#This Row],[data_ciencia]]="","",Table_ocorrencias[[#This Row],[data_ciencia]]),"")</f>
        <v>0.38750000000000001</v>
      </c>
      <c r="X215" s="66">
        <f>IFERROR(IF(Table_ocorrencias[[#This Row],[data_saida]]="","",Table_ocorrencias[[#This Row],[data_saida]]),"")</f>
        <v>0.40972222222222221</v>
      </c>
      <c r="Y215" s="66">
        <f>IFERROR(IF(Table_ocorrencias[[#This Row],[data_chegada]]="","",Table_ocorrencias[[#This Row],[data_chegada]]),"")</f>
        <v>0.43055555555555558</v>
      </c>
      <c r="Z215" s="66">
        <f>IFERROR(IF(Table_ocorrencias[[#This Row],[data_conclusao]]="","",Table_ocorrencias[[#This Row],[data_conclusao]]),"")</f>
        <v>0.47222222222222221</v>
      </c>
      <c r="AA215" s="67">
        <v>2010</v>
      </c>
      <c r="AB215" s="67">
        <v>1119</v>
      </c>
      <c r="AC215" s="67">
        <v>13</v>
      </c>
      <c r="AD215" s="67">
        <v>3871282</v>
      </c>
      <c r="AE215" s="67">
        <v>3876098</v>
      </c>
      <c r="AF215" s="67">
        <v>1492225</v>
      </c>
      <c r="AG215" s="67">
        <v>42335</v>
      </c>
      <c r="AH215" s="65">
        <v>44190</v>
      </c>
      <c r="AI215" s="67" t="s">
        <v>7669</v>
      </c>
      <c r="AJ215" s="67" t="s">
        <v>167</v>
      </c>
      <c r="AK215" s="67" t="s">
        <v>414</v>
      </c>
      <c r="AL215" s="67" t="s">
        <v>255</v>
      </c>
      <c r="AM215" s="68">
        <v>0.38750000000000001</v>
      </c>
      <c r="AN215" s="69">
        <v>0.40972222222222221</v>
      </c>
      <c r="AO215" s="69">
        <v>0.43055555555555558</v>
      </c>
      <c r="AP215" s="69">
        <v>0.47222222222222221</v>
      </c>
      <c r="AQ215" s="67" t="s">
        <v>7704</v>
      </c>
      <c r="AR215" s="67" t="s">
        <v>7705</v>
      </c>
      <c r="AS215" s="67">
        <v>10</v>
      </c>
      <c r="AT215" s="67" t="s">
        <v>1359</v>
      </c>
      <c r="AU215" s="67" t="s">
        <v>7670</v>
      </c>
      <c r="AV215" s="67" t="s">
        <v>7671</v>
      </c>
      <c r="AW215" s="70" t="s">
        <v>276</v>
      </c>
      <c r="AX215" s="67" t="s">
        <v>7672</v>
      </c>
      <c r="AY215" s="67" t="s">
        <v>7673</v>
      </c>
      <c r="AZ215" s="67" t="b">
        <v>1</v>
      </c>
      <c r="BA215" s="67" t="s">
        <v>273</v>
      </c>
      <c r="BB215" s="67" t="b">
        <v>0</v>
      </c>
      <c r="BC215" s="67"/>
      <c r="BD215" s="67"/>
    </row>
    <row r="216" spans="1:56" ht="17.25" customHeight="1" x14ac:dyDescent="0.25">
      <c r="A216" s="53">
        <f t="shared" si="4"/>
        <v>0</v>
      </c>
      <c r="B216" s="57" t="str">
        <f>IFERROR(TEXT(Table_ocorrencias[[#This Row],[caso_n]],"0000")&amp;Table_ocorrencias[[#This Row],[ponto]]&amp;"/"&amp;YEAR(Table_ocorrencias[[#This Row],[DATA PLANTÃO]]),"")</f>
        <v>1120.9/2020</v>
      </c>
      <c r="C216" s="57" t="str">
        <f>IFERROR(IF(Table_ocorrencias[[#This Row],[GDL]] = "","", Table_ocorrencias[[#This Row],[GDL]]&amp;"/"&amp;YEAR(Table_ocorrencias[[#This Row],[data_plantao]])),"")</f>
        <v>42330/2020</v>
      </c>
      <c r="D216" s="57" t="str">
        <f>IF(Table_ocorrencias[[#This Row],[fotos_gdl]] = TRUE,"ENVIADAS","PENDENTE")</f>
        <v>ENVIADAS</v>
      </c>
      <c r="E216" s="58">
        <f>IFERROR(Table_ocorrencias[[#This Row],[data_plantao]],"")</f>
        <v>44190</v>
      </c>
      <c r="F216" s="57" t="str">
        <f>IFERROR(Table_ocorrencias[[#This Row],[CIODS3]],"")</f>
        <v>D698969</v>
      </c>
      <c r="G216" s="57" t="str">
        <f>IFERROR(Table_ocorrencias[[#This Row],[natureza4]],"")</f>
        <v>Homicídio</v>
      </c>
      <c r="H216" s="57" t="str">
        <f>IFERROR(Table_ocorrencias[[#This Row],[tipo_local]],"")</f>
        <v>Interno</v>
      </c>
      <c r="I216" s="57" t="str">
        <f>IFERROR(IF(Table_ocorrencias[[#This Row],[instrumento10]] = 0,"",Table_ocorrencias[[#This Row],[instrumento10]]),"")</f>
        <v>PÉRFURO-CONTUNDENTE</v>
      </c>
      <c r="J216" s="79" t="str">
        <f>IFERROR(VLOOKUP(Table_ocorrencias[[#This Row],[matricula_perito]],Table_peritos[],2,FALSE),"")</f>
        <v>LUCAS ARAÚJO DE ALMEIDA</v>
      </c>
      <c r="K216" s="57" t="str">
        <f>IFERROR(VLOOKUP(Table_ocorrencias[[#This Row],[matricula_auxiliar]],Table_auxiliares[],2,FALSE),"")</f>
        <v>THIAGO CHALEGRE</v>
      </c>
      <c r="L216" s="57" t="str">
        <f>IFERROR(VLOOKUP(Table_ocorrencias[[#This Row],[matricula_delegado]],Table_delegados[],2,FALSE),"")</f>
        <v>MARIA DO SOCORRO V S DA SILVA TORREÃO</v>
      </c>
      <c r="M216" s="57" t="str">
        <f>IFERROR(Table_ocorrencias[[#This Row],[viatura5]],"")</f>
        <v>UP006</v>
      </c>
      <c r="N216" s="57" t="str">
        <f>IFERROR(IF(Table_ocorrencias[[#This Row],[DPH2]] ="","",Table_ocorrencias[[#This Row],[DPH2]]&amp;"º DPH"),"")</f>
        <v>7º DPH</v>
      </c>
      <c r="O216" s="57" t="str">
        <f>UPPER(IFERROR(VLOOKUP(Table_ocorrencias[[#This Row],[municipio]],Table_municipios[],2,FALSE),""))</f>
        <v>PAULISTA</v>
      </c>
      <c r="P216" s="79" t="str">
        <f>UPPER(IFERROR(Table_ocorrencias[[#This Row],[bairro8]],""))</f>
        <v>TABAJARA</v>
      </c>
      <c r="Q216" s="57" t="str">
        <f>IFERROR(IF(Table_ocorrencias[[#This Row],[rua9]] ="","",Table_ocorrencias[[#This Row],[rua9]]),"")</f>
        <v>RUA DAS MANGEUEIRAS - 130</v>
      </c>
      <c r="R216" s="57" t="str">
        <f>IFERROR(IF(Table_ocorrencias[[#This Row],[latitude6]] ="","",Table_ocorrencias[[#This Row],[latitude6]]),"")</f>
        <v>-7.96598</v>
      </c>
      <c r="S216" s="57" t="str">
        <f>IFERROR(IF(Table_ocorrencias[[#This Row],[longitude7]] ="","",Table_ocorrencias[[#This Row],[longitude7]]),"")</f>
        <v>-34.87897</v>
      </c>
      <c r="T21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WENDELL BERNARDINO DA SILVA (NIC 115580)</v>
      </c>
      <c r="U21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16" s="79" t="str">
        <f>UPPER(IFERROR(Table_ocorrencias[[#This Row],[descricao]],""))</f>
        <v>PAF- MASC. CONTATO SGT ADRIANA 986157653 -7.96598, -34.87897</v>
      </c>
      <c r="W216" s="59">
        <f>IFERROR(IF(Table_ocorrencias[[#This Row],[data_ciencia]]="","",Table_ocorrencias[[#This Row],[data_ciencia]]),"")</f>
        <v>0.41666666666666669</v>
      </c>
      <c r="X216" s="59">
        <f>IFERROR(IF(Table_ocorrencias[[#This Row],[data_saida]]="","",Table_ocorrencias[[#This Row],[data_saida]]),"")</f>
        <v>0.4236111111111111</v>
      </c>
      <c r="Y216" s="59">
        <f>IFERROR(IF(Table_ocorrencias[[#This Row],[data_chegada]]="","",Table_ocorrencias[[#This Row],[data_chegada]]),"")</f>
        <v>0.44791666666666669</v>
      </c>
      <c r="Z216" s="59">
        <f>IFERROR(IF(Table_ocorrencias[[#This Row],[data_conclusao]]="","",Table_ocorrencias[[#This Row],[data_conclusao]]),"")</f>
        <v>0.47569444444444442</v>
      </c>
      <c r="AA216" s="60">
        <v>2011</v>
      </c>
      <c r="AB216" s="60">
        <v>1120</v>
      </c>
      <c r="AC216" s="60">
        <v>7</v>
      </c>
      <c r="AD216" s="60">
        <v>3870006</v>
      </c>
      <c r="AE216" s="60">
        <v>3868877</v>
      </c>
      <c r="AF216" s="60">
        <v>2139022</v>
      </c>
      <c r="AG216" s="60">
        <v>42330</v>
      </c>
      <c r="AH216" s="58">
        <v>44190</v>
      </c>
      <c r="AI216" s="60" t="s">
        <v>7674</v>
      </c>
      <c r="AJ216" s="60" t="s">
        <v>167</v>
      </c>
      <c r="AK216" s="60" t="s">
        <v>414</v>
      </c>
      <c r="AL216" s="60" t="s">
        <v>1258</v>
      </c>
      <c r="AM216" s="61">
        <v>0.41666666666666669</v>
      </c>
      <c r="AN216" s="62">
        <v>0.4236111111111111</v>
      </c>
      <c r="AO216" s="62">
        <v>0.44791666666666669</v>
      </c>
      <c r="AP216" s="62">
        <v>0.47569444444444442</v>
      </c>
      <c r="AQ216" s="60" t="s">
        <v>7697</v>
      </c>
      <c r="AR216" s="60" t="s">
        <v>7698</v>
      </c>
      <c r="AS216" s="60">
        <v>13</v>
      </c>
      <c r="AT216" s="60" t="s">
        <v>7675</v>
      </c>
      <c r="AU216" s="60" t="s">
        <v>7676</v>
      </c>
      <c r="AV216" s="60" t="s">
        <v>7677</v>
      </c>
      <c r="AW216" s="63" t="s">
        <v>276</v>
      </c>
      <c r="AX216" s="60" t="s">
        <v>7678</v>
      </c>
      <c r="AY216" s="60" t="s">
        <v>7699</v>
      </c>
      <c r="AZ216" s="60" t="b">
        <v>1</v>
      </c>
      <c r="BA216" s="60" t="s">
        <v>273</v>
      </c>
      <c r="BB216" s="60" t="b">
        <v>0</v>
      </c>
      <c r="BC216" s="60"/>
      <c r="BD216" s="60"/>
    </row>
    <row r="217" spans="1:56" ht="17.25" customHeight="1" x14ac:dyDescent="0.25">
      <c r="A217" s="55">
        <f t="shared" si="4"/>
        <v>0</v>
      </c>
      <c r="B217" s="64" t="str">
        <f>IFERROR(TEXT(Table_ocorrencias[[#This Row],[caso_n]],"0000")&amp;Table_ocorrencias[[#This Row],[ponto]]&amp;"/"&amp;YEAR(Table_ocorrencias[[#This Row],[DATA PLANTÃO]]),"")</f>
        <v>1128.9/2020</v>
      </c>
      <c r="C217" s="64" t="str">
        <f>IFERROR(IF(Table_ocorrencias[[#This Row],[GDL]] = "","", Table_ocorrencias[[#This Row],[GDL]]&amp;"/"&amp;YEAR(Table_ocorrencias[[#This Row],[data_plantao]])),"")</f>
        <v>42416/2020</v>
      </c>
      <c r="D217" s="64" t="str">
        <f>IF(Table_ocorrencias[[#This Row],[fotos_gdl]] = TRUE,"ENVIADAS","PENDENTE")</f>
        <v>ENVIADAS</v>
      </c>
      <c r="E217" s="65">
        <f>IFERROR(Table_ocorrencias[[#This Row],[data_plantao]],"")</f>
        <v>44192</v>
      </c>
      <c r="F217" s="64" t="str">
        <f>IFERROR(Table_ocorrencias[[#This Row],[CIODS3]],"")</f>
        <v>D699206</v>
      </c>
      <c r="G217" s="64" t="str">
        <f>IFERROR(Table_ocorrencias[[#This Row],[natureza4]],"")</f>
        <v>Homicídio</v>
      </c>
      <c r="H217" s="64" t="str">
        <f>IFERROR(Table_ocorrencias[[#This Row],[tipo_local]],"")</f>
        <v>Interno</v>
      </c>
      <c r="I217" s="64" t="str">
        <f>IFERROR(IF(Table_ocorrencias[[#This Row],[instrumento10]] = 0,"",Table_ocorrencias[[#This Row],[instrumento10]]),"")</f>
        <v>PÉRFURO-CONTUNDENTE</v>
      </c>
      <c r="J217" s="80" t="str">
        <f>IFERROR(VLOOKUP(Table_ocorrencias[[#This Row],[matricula_perito]],Table_peritos[],2,FALSE),"")</f>
        <v>RODION MALINOVSKY DE OLIVEIRA GOMES</v>
      </c>
      <c r="K217" s="64" t="str">
        <f>IFERROR(VLOOKUP(Table_ocorrencias[[#This Row],[matricula_auxiliar]],Table_auxiliares[],2,FALSE),"")</f>
        <v>ANDREZA CRISTINA MAIA DOS SANTOS</v>
      </c>
      <c r="L217" s="64" t="str">
        <f>IFERROR(VLOOKUP(Table_ocorrencias[[#This Row],[matricula_delegado]],Table_delegados[],2,FALSE),"")</f>
        <v>PAULO GUSTAVO COELHO DIAS</v>
      </c>
      <c r="M217" s="64" t="str">
        <f>IFERROR(Table_ocorrencias[[#This Row],[viatura5]],"")</f>
        <v>UP006</v>
      </c>
      <c r="N217" s="64" t="str">
        <f>IFERROR(IF(Table_ocorrencias[[#This Row],[DPH2]] ="","",Table_ocorrencias[[#This Row],[DPH2]]&amp;"º DPH"),"")</f>
        <v>14º DPH</v>
      </c>
      <c r="O217" s="64" t="str">
        <f>UPPER(IFERROR(VLOOKUP(Table_ocorrencias[[#This Row],[municipio]],Table_municipios[],2,FALSE),""))</f>
        <v>CABO DE SANTO AGOSTINHO</v>
      </c>
      <c r="P217" s="80" t="str">
        <f>UPPER(IFERROR(Table_ocorrencias[[#This Row],[bairro8]],""))</f>
        <v>PIRAPAMA</v>
      </c>
      <c r="Q217" s="64" t="str">
        <f>IFERROR(IF(Table_ocorrencias[[#This Row],[rua9]] ="","",Table_ocorrencias[[#This Row],[rua9]]),"")</f>
        <v>ESTRADA DE TERRA</v>
      </c>
      <c r="R217" s="64" t="str">
        <f>IFERROR(IF(Table_ocorrencias[[#This Row],[latitude6]] ="","",Table_ocorrencias[[#This Row],[latitude6]]),"")</f>
        <v>8.280968</v>
      </c>
      <c r="S217" s="64" t="str">
        <f>IFERROR(IF(Table_ocorrencias[[#This Row],[longitude7]] ="","",Table_ocorrencias[[#This Row],[longitude7]]),"")</f>
        <v>35.053980</v>
      </c>
      <c r="T21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RICHARLE SANDRO DA SILVA (NIC 115593)</v>
      </c>
      <c r="U21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7" s="80" t="str">
        <f>UPPER(IFERROR(Table_ocorrencias[[#This Row],[descricao]],""))</f>
        <v>PM 987828231</v>
      </c>
      <c r="W217" s="66">
        <f>IFERROR(IF(Table_ocorrencias[[#This Row],[data_ciencia]]="","",Table_ocorrencias[[#This Row],[data_ciencia]]),"")</f>
        <v>0.41319444444444442</v>
      </c>
      <c r="X217" s="66">
        <f>IFERROR(IF(Table_ocorrencias[[#This Row],[data_saida]]="","",Table_ocorrencias[[#This Row],[data_saida]]),"")</f>
        <v>0.4201388888888889</v>
      </c>
      <c r="Y217" s="66">
        <f>IFERROR(IF(Table_ocorrencias[[#This Row],[data_chegada]]="","",Table_ocorrencias[[#This Row],[data_chegada]]),"")</f>
        <v>0.4513888888888889</v>
      </c>
      <c r="Z217" s="66">
        <f>IFERROR(IF(Table_ocorrencias[[#This Row],[data_conclusao]]="","",Table_ocorrencias[[#This Row],[data_conclusao]]),"")</f>
        <v>0.4826388888888889</v>
      </c>
      <c r="AA217" s="67">
        <v>2019</v>
      </c>
      <c r="AB217" s="67">
        <v>1128</v>
      </c>
      <c r="AC217" s="67">
        <v>14</v>
      </c>
      <c r="AD217" s="67">
        <v>1917099</v>
      </c>
      <c r="AE217" s="67">
        <v>3876098</v>
      </c>
      <c r="AF217" s="67">
        <v>2725371</v>
      </c>
      <c r="AG217" s="67">
        <v>42416</v>
      </c>
      <c r="AH217" s="65">
        <v>44192</v>
      </c>
      <c r="AI217" s="67" t="s">
        <v>7754</v>
      </c>
      <c r="AJ217" s="67" t="s">
        <v>167</v>
      </c>
      <c r="AK217" s="67" t="s">
        <v>414</v>
      </c>
      <c r="AL217" s="67" t="s">
        <v>1258</v>
      </c>
      <c r="AM217" s="68">
        <v>0.41319444444444442</v>
      </c>
      <c r="AN217" s="69">
        <v>0.4201388888888889</v>
      </c>
      <c r="AO217" s="69">
        <v>0.4513888888888889</v>
      </c>
      <c r="AP217" s="69">
        <v>0.4826388888888889</v>
      </c>
      <c r="AQ217" s="67" t="s">
        <v>7764</v>
      </c>
      <c r="AR217" s="67" t="s">
        <v>7765</v>
      </c>
      <c r="AS217" s="67">
        <v>3</v>
      </c>
      <c r="AT217" s="67" t="s">
        <v>3871</v>
      </c>
      <c r="AU217" s="67" t="s">
        <v>7755</v>
      </c>
      <c r="AV217" s="67" t="s">
        <v>7756</v>
      </c>
      <c r="AW217" s="70" t="s">
        <v>276</v>
      </c>
      <c r="AX217" s="67" t="s">
        <v>7757</v>
      </c>
      <c r="AY217" s="67" t="s">
        <v>7758</v>
      </c>
      <c r="AZ217" s="67" t="b">
        <v>1</v>
      </c>
      <c r="BA217" s="67" t="s">
        <v>273</v>
      </c>
      <c r="BB217" s="67" t="b">
        <v>0</v>
      </c>
      <c r="BC217" s="67"/>
      <c r="BD217" s="67"/>
    </row>
    <row r="218" spans="1:56" x14ac:dyDescent="0.25">
      <c r="A218" s="54">
        <f t="shared" si="4"/>
        <v>0</v>
      </c>
      <c r="B218" s="73" t="str">
        <f>IFERROR(TEXT(Table_ocorrencias[[#This Row],[caso_n]],"0000")&amp;Table_ocorrencias[[#This Row],[ponto]]&amp;"/"&amp;YEAR(Table_ocorrencias[[#This Row],[DATA PLANTÃO]]),"")</f>
        <v>1136.9/2020</v>
      </c>
      <c r="C218" s="73" t="str">
        <f>IFERROR(IF(Table_ocorrencias[[#This Row],[GDL]] = "","", Table_ocorrencias[[#This Row],[GDL]]&amp;"/"&amp;YEAR(Table_ocorrencias[[#This Row],[data_plantao]])),"")</f>
        <v>277/2020</v>
      </c>
      <c r="D218" s="73" t="str">
        <f>IF(Table_ocorrencias[[#This Row],[fotos_gdl]] = TRUE,"ENVIADAS","PENDENTE")</f>
        <v>ENVIADAS</v>
      </c>
      <c r="E218" s="74">
        <f>IFERROR(Table_ocorrencias[[#This Row],[data_plantao]],"")</f>
        <v>44194</v>
      </c>
      <c r="F218" s="73" t="str">
        <f>IFERROR(Table_ocorrencias[[#This Row],[CIODS3]],"")</f>
        <v>D699494</v>
      </c>
      <c r="G218" s="73" t="str">
        <f>IFERROR(Table_ocorrencias[[#This Row],[natureza4]],"")</f>
        <v>Homicídio</v>
      </c>
      <c r="H218" s="73" t="str">
        <f>IFERROR(Table_ocorrencias[[#This Row],[tipo_local]],"")</f>
        <v>Interno</v>
      </c>
      <c r="I218" s="73" t="str">
        <f>IFERROR(IF(Table_ocorrencias[[#This Row],[instrumento10]] = 0,"",Table_ocorrencias[[#This Row],[instrumento10]]),"")</f>
        <v>PÉRFURO-CORTANTE</v>
      </c>
      <c r="J218" s="81" t="str">
        <f>IFERROR(VLOOKUP(Table_ocorrencias[[#This Row],[matricula_perito]],Table_peritos[],2,FALSE),"")</f>
        <v>LUCAS ARAÚJO DE ALMEIDA</v>
      </c>
      <c r="K218" s="73" t="str">
        <f>IFERROR(VLOOKUP(Table_ocorrencias[[#This Row],[matricula_auxiliar]],Table_auxiliares[],2,FALSE),"")</f>
        <v>ANDREZA CRISTINA MAIA DOS SANTOS</v>
      </c>
      <c r="L218" s="73" t="str">
        <f>IFERROR(VLOOKUP(Table_ocorrencias[[#This Row],[matricula_delegado]],Table_delegados[],2,FALSE),"")</f>
        <v>SERGIO RICARDO FERREIRA DE VASCONCELOS</v>
      </c>
      <c r="M218" s="73" t="str">
        <f>IFERROR(Table_ocorrencias[[#This Row],[viatura5]],"")</f>
        <v>UP004</v>
      </c>
      <c r="N218" s="73" t="str">
        <f>IFERROR(IF(Table_ocorrencias[[#This Row],[DPH2]] ="","",Table_ocorrencias[[#This Row],[DPH2]]&amp;"º DPH"),"")</f>
        <v>5º DPH</v>
      </c>
      <c r="O218" s="73" t="str">
        <f>UPPER(IFERROR(VLOOKUP(Table_ocorrencias[[#This Row],[municipio]],Table_municipios[],2,FALSE),""))</f>
        <v>RECIFE</v>
      </c>
      <c r="P218" s="81" t="str">
        <f>UPPER(IFERROR(Table_ocorrencias[[#This Row],[bairro8]],""))</f>
        <v>BREJO DE GUABIRABA</v>
      </c>
      <c r="Q218" s="73" t="str">
        <f>IFERROR(IF(Table_ocorrencias[[#This Row],[rua9]] ="","",Table_ocorrencias[[#This Row],[rua9]]),"")</f>
        <v>RUA GAVINHA, Nº 232</v>
      </c>
      <c r="R218" s="73" t="str">
        <f>IFERROR(IF(Table_ocorrencias[[#This Row],[latitude6]] ="","",Table_ocorrencias[[#This Row],[latitude6]]),"")</f>
        <v>-7,990967</v>
      </c>
      <c r="S218" s="73" t="str">
        <f>IFERROR(IF(Table_ocorrencias[[#This Row],[longitude7]] ="","",Table_ocorrencias[[#This Row],[longitude7]]),"")</f>
        <v>-34,929867</v>
      </c>
      <c r="T218" s="81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MARCIO ANDRE FERREIRA DOS SANTOS (NIC 115585)</v>
      </c>
      <c r="U218" s="73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8" s="81" t="str">
        <f>UPPER(IFERROR(Table_ocorrencias[[#This Row],[descricao]],""))</f>
        <v>SGT CHAZELINHO: 995954545</v>
      </c>
      <c r="W218" s="75">
        <f>IFERROR(IF(Table_ocorrencias[[#This Row],[data_ciencia]]="","",Table_ocorrencias[[#This Row],[data_ciencia]]),"")</f>
        <v>0.94791666666666663</v>
      </c>
      <c r="X218" s="75">
        <f>IFERROR(IF(Table_ocorrencias[[#This Row],[data_saida]]="","",Table_ocorrencias[[#This Row],[data_saida]]),"")</f>
        <v>0.95833333333333337</v>
      </c>
      <c r="Y218" s="75">
        <f>IFERROR(IF(Table_ocorrencias[[#This Row],[data_chegada]]="","",Table_ocorrencias[[#This Row],[data_chegada]]),"")</f>
        <v>0.97222222222222221</v>
      </c>
      <c r="Z218" s="75">
        <f>IFERROR(IF(Table_ocorrencias[[#This Row],[data_conclusao]]="","",Table_ocorrencias[[#This Row],[data_conclusao]]),"")</f>
        <v>6.9444444444444441E-3</v>
      </c>
      <c r="AA218" s="60">
        <v>2029</v>
      </c>
      <c r="AB218" s="60">
        <v>1136</v>
      </c>
      <c r="AC218" s="60">
        <v>5</v>
      </c>
      <c r="AD218" s="60">
        <v>3870006</v>
      </c>
      <c r="AE218" s="60">
        <v>3876098</v>
      </c>
      <c r="AF218" s="60">
        <v>2139219</v>
      </c>
      <c r="AG218" s="60">
        <v>277</v>
      </c>
      <c r="AH218" s="58">
        <v>44194</v>
      </c>
      <c r="AI218" s="60" t="s">
        <v>7842</v>
      </c>
      <c r="AJ218" s="60" t="s">
        <v>167</v>
      </c>
      <c r="AK218" s="60" t="s">
        <v>414</v>
      </c>
      <c r="AL218" s="60" t="s">
        <v>255</v>
      </c>
      <c r="AM218" s="61">
        <v>0.94791666666666663</v>
      </c>
      <c r="AN218" s="62">
        <v>0.95833333333333337</v>
      </c>
      <c r="AO218" s="62">
        <v>0.97222222222222221</v>
      </c>
      <c r="AP218" s="62">
        <v>6.9444444444444441E-3</v>
      </c>
      <c r="AQ218" s="60" t="s">
        <v>7869</v>
      </c>
      <c r="AR218" s="60" t="s">
        <v>7870</v>
      </c>
      <c r="AS218" s="60">
        <v>14</v>
      </c>
      <c r="AT218" s="60" t="s">
        <v>7843</v>
      </c>
      <c r="AU218" s="60" t="s">
        <v>8007</v>
      </c>
      <c r="AV218" s="60" t="s">
        <v>7844</v>
      </c>
      <c r="AW218" s="63" t="s">
        <v>744</v>
      </c>
      <c r="AX218" s="60" t="s">
        <v>7845</v>
      </c>
      <c r="AY218" s="60" t="s">
        <v>7846</v>
      </c>
      <c r="AZ218" s="60" t="b">
        <v>1</v>
      </c>
      <c r="BA218" s="60" t="s">
        <v>273</v>
      </c>
      <c r="BB218" s="60" t="b">
        <v>0</v>
      </c>
      <c r="BC218" s="60"/>
      <c r="BD218" s="60"/>
    </row>
    <row r="219" spans="1:56" x14ac:dyDescent="0.25">
      <c r="A219" s="53">
        <f t="shared" si="4"/>
        <v>0</v>
      </c>
      <c r="B219" s="57" t="str">
        <f>IFERROR(TEXT(Table_ocorrencias[[#This Row],[caso_n]],"0000")&amp;Table_ocorrencias[[#This Row],[ponto]]&amp;"/"&amp;YEAR(Table_ocorrencias[[#This Row],[DATA PLANTÃO]]),"")</f>
        <v>0009.9/2021</v>
      </c>
      <c r="C219" s="57" t="str">
        <f>IFERROR(IF(Table_ocorrencias[[#This Row],[GDL]] = "","", Table_ocorrencias[[#This Row],[GDL]]&amp;"/"&amp;YEAR(Table_ocorrencias[[#This Row],[data_plantao]])),"")</f>
        <v>127/2021</v>
      </c>
      <c r="D219" s="57" t="str">
        <f>IF(Table_ocorrencias[[#This Row],[fotos_gdl]] = TRUE,"ENVIADAS","PENDENTE")</f>
        <v>ENVIADAS</v>
      </c>
      <c r="E219" s="58">
        <f>IFERROR(Table_ocorrencias[[#This Row],[data_plantao]],"")</f>
        <v>44199</v>
      </c>
      <c r="F219" s="57" t="str">
        <f>IFERROR(Table_ocorrencias[[#This Row],[CIODS3]],"")</f>
        <v>D700041</v>
      </c>
      <c r="G219" s="57" t="str">
        <f>IFERROR(Table_ocorrencias[[#This Row],[natureza4]],"")</f>
        <v>Homicídio</v>
      </c>
      <c r="H219" s="57" t="str">
        <f>IFERROR(Table_ocorrencias[[#This Row],[tipo_local]],"")</f>
        <v>Interno</v>
      </c>
      <c r="I219" s="57" t="str">
        <f>IFERROR(IF(Table_ocorrencias[[#This Row],[instrumento10]] = 0,"",Table_ocorrencias[[#This Row],[instrumento10]]),"")</f>
        <v>PÉRFURO-CONTUNDENTE</v>
      </c>
      <c r="J219" s="79" t="str">
        <f>IFERROR(VLOOKUP(Table_ocorrencias[[#This Row],[matricula_perito]],Table_peritos[],2,FALSE),"")</f>
        <v>FERNANDO HENRIQUE LEAL BENEVIDES</v>
      </c>
      <c r="K219" s="57" t="str">
        <f>IFERROR(VLOOKUP(Table_ocorrencias[[#This Row],[matricula_auxiliar]],Table_auxiliares[],2,FALSE),"")</f>
        <v>TALITA ATANAZIO ROSA</v>
      </c>
      <c r="L219" s="57" t="str">
        <f>IFERROR(VLOOKUP(Table_ocorrencias[[#This Row],[matricula_delegado]],Table_delegados[],2,FALSE),"")</f>
        <v>JOAO BAPTISTA DE BRITTO ALVES FILHO</v>
      </c>
      <c r="M219" s="57" t="str">
        <f>IFERROR(Table_ocorrencias[[#This Row],[viatura5]],"")</f>
        <v>UP006</v>
      </c>
      <c r="N219" s="57" t="str">
        <f>IFERROR(IF(Table_ocorrencias[[#This Row],[DPH2]] ="","",Table_ocorrencias[[#This Row],[DPH2]]&amp;"º DPH"),"")</f>
        <v>4º DPH</v>
      </c>
      <c r="O219" s="57" t="str">
        <f>UPPER(IFERROR(VLOOKUP(Table_ocorrencias[[#This Row],[municipio]],Table_municipios[],2,FALSE),""))</f>
        <v>RECIFE</v>
      </c>
      <c r="P219" s="79" t="str">
        <f>UPPER(IFERROR(Table_ocorrencias[[#This Row],[bairro8]],""))</f>
        <v>JARDIM SÃO PAULO</v>
      </c>
      <c r="Q219" s="57" t="str">
        <f>IFERROR(IF(Table_ocorrencias[[#This Row],[rua9]] ="","",Table_ocorrencias[[#This Row],[rua9]]),"")</f>
        <v>RUA EUZEBIO DE MATOS, 662</v>
      </c>
      <c r="R219" s="57" t="str">
        <f>IFERROR(IF(Table_ocorrencias[[#This Row],[latitude6]] ="","",Table_ocorrencias[[#This Row],[latitude6]]),"")</f>
        <v>-8°076209</v>
      </c>
      <c r="S219" s="57" t="str">
        <f>IFERROR(IF(Table_ocorrencias[[#This Row],[longitude7]] ="","",Table_ocorrencias[[#This Row],[longitude7]]),"")</f>
        <v>-34°946772</v>
      </c>
      <c r="T21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115594)</v>
      </c>
      <c r="U21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19" s="79" t="str">
        <f>UPPER(IFERROR(Table_ocorrencias[[#This Row],[descricao]],""))</f>
        <v>SGT RUBENS 983554179, VÍTIMA MULHER, ARMA BRANCA</v>
      </c>
      <c r="W219" s="59">
        <f>IFERROR(IF(Table_ocorrencias[[#This Row],[data_ciencia]]="","",Table_ocorrencias[[#This Row],[data_ciencia]]),"")</f>
        <v>0.68472222222222223</v>
      </c>
      <c r="X219" s="59">
        <f>IFERROR(IF(Table_ocorrencias[[#This Row],[data_saida]]="","",Table_ocorrencias[[#This Row],[data_saida]]),"")</f>
        <v>0.69166666666666665</v>
      </c>
      <c r="Y219" s="59">
        <f>IFERROR(IF(Table_ocorrencias[[#This Row],[data_chegada]]="","",Table_ocorrencias[[#This Row],[data_chegada]]),"")</f>
        <v>0.70833333333333337</v>
      </c>
      <c r="Z219" s="59">
        <f>IFERROR(IF(Table_ocorrencias[[#This Row],[data_conclusao]]="","",Table_ocorrencias[[#This Row],[data_conclusao]]),"")</f>
        <v>0.75694444444444442</v>
      </c>
      <c r="AA219" s="60">
        <v>2041</v>
      </c>
      <c r="AB219" s="60">
        <v>9</v>
      </c>
      <c r="AC219" s="60">
        <v>4</v>
      </c>
      <c r="AD219" s="60">
        <v>2962063</v>
      </c>
      <c r="AE219" s="60">
        <v>3875598</v>
      </c>
      <c r="AF219" s="60">
        <v>2139065</v>
      </c>
      <c r="AG219" s="60">
        <v>127</v>
      </c>
      <c r="AH219" s="58">
        <v>44199</v>
      </c>
      <c r="AI219" s="60" t="s">
        <v>7981</v>
      </c>
      <c r="AJ219" s="60" t="s">
        <v>167</v>
      </c>
      <c r="AK219" s="60" t="s">
        <v>414</v>
      </c>
      <c r="AL219" s="60" t="s">
        <v>1258</v>
      </c>
      <c r="AM219" s="61">
        <v>0.68472222222222223</v>
      </c>
      <c r="AN219" s="62">
        <v>0.69166666666666665</v>
      </c>
      <c r="AO219" s="62">
        <v>0.70833333333333337</v>
      </c>
      <c r="AP219" s="62">
        <v>0.75694444444444442</v>
      </c>
      <c r="AQ219" s="60" t="s">
        <v>7982</v>
      </c>
      <c r="AR219" s="60" t="s">
        <v>7983</v>
      </c>
      <c r="AS219" s="60">
        <v>14</v>
      </c>
      <c r="AT219" s="60" t="s">
        <v>404</v>
      </c>
      <c r="AU219" s="60" t="s">
        <v>7984</v>
      </c>
      <c r="AV219" s="60" t="s">
        <v>7985</v>
      </c>
      <c r="AW219" s="63" t="s">
        <v>276</v>
      </c>
      <c r="AX219" s="60" t="s">
        <v>7986</v>
      </c>
      <c r="AY219" s="60" t="s">
        <v>7987</v>
      </c>
      <c r="AZ219" s="60" t="b">
        <v>1</v>
      </c>
      <c r="BA219" s="60" t="s">
        <v>273</v>
      </c>
      <c r="BB219" s="60" t="b">
        <v>0</v>
      </c>
      <c r="BC219" s="60"/>
      <c r="BD219" s="60"/>
    </row>
    <row r="220" spans="1:56" x14ac:dyDescent="0.25">
      <c r="A220" s="55">
        <f t="shared" si="4"/>
        <v>0</v>
      </c>
      <c r="B220" s="64" t="str">
        <f>IFERROR(TEXT(Table_ocorrencias[[#This Row],[caso_n]],"0000")&amp;Table_ocorrencias[[#This Row],[ponto]]&amp;"/"&amp;YEAR(Table_ocorrencias[[#This Row],[DATA PLANTÃO]]),"")</f>
        <v>0012.9/2021</v>
      </c>
      <c r="C220" s="64" t="str">
        <f>IFERROR(IF(Table_ocorrencias[[#This Row],[GDL]] = "","", Table_ocorrencias[[#This Row],[GDL]]&amp;"/"&amp;YEAR(Table_ocorrencias[[#This Row],[data_plantao]])),"")</f>
        <v>319/2021</v>
      </c>
      <c r="D220" s="64" t="str">
        <f>IF(Table_ocorrencias[[#This Row],[fotos_gdl]] = TRUE,"ENVIADAS","PENDENTE")</f>
        <v>ENVIADAS</v>
      </c>
      <c r="E220" s="65">
        <f>IFERROR(Table_ocorrencias[[#This Row],[data_plantao]],"")</f>
        <v>44200</v>
      </c>
      <c r="F220" s="64" t="str">
        <f>IFERROR(Table_ocorrencias[[#This Row],[CIODS3]],"")</f>
        <v>D700178</v>
      </c>
      <c r="G220" s="64" t="str">
        <f>IFERROR(Table_ocorrencias[[#This Row],[natureza4]],"")</f>
        <v>Homicídio</v>
      </c>
      <c r="H220" s="64" t="str">
        <f>IFERROR(Table_ocorrencias[[#This Row],[tipo_local]],"")</f>
        <v>Interno</v>
      </c>
      <c r="I220" s="64" t="str">
        <f>IFERROR(IF(Table_ocorrencias[[#This Row],[instrumento10]] = 0,"",Table_ocorrencias[[#This Row],[instrumento10]]),"")</f>
        <v>PÉRFURO-CORTANTE</v>
      </c>
      <c r="J220" s="80" t="str">
        <f>IFERROR(VLOOKUP(Table_ocorrencias[[#This Row],[matricula_perito]],Table_peritos[],2,FALSE),"")</f>
        <v>TADEU MORAIS CRUZ</v>
      </c>
      <c r="K220" s="64" t="str">
        <f>IFERROR(VLOOKUP(Table_ocorrencias[[#This Row],[matricula_auxiliar]],Table_auxiliares[],2,FALSE),"")</f>
        <v>THAYSE BATISTA</v>
      </c>
      <c r="L220" s="64" t="str">
        <f>IFERROR(VLOOKUP(Table_ocorrencias[[#This Row],[matricula_delegado]],Table_delegados[],2,FALSE),"")</f>
        <v>JOAO BAPTISTA DE BRITTO ALVES FILHO</v>
      </c>
      <c r="M220" s="64" t="str">
        <f>IFERROR(Table_ocorrencias[[#This Row],[viatura5]],"")</f>
        <v>UP004</v>
      </c>
      <c r="N220" s="64" t="str">
        <f>IFERROR(IF(Table_ocorrencias[[#This Row],[DPH2]] ="","",Table_ocorrencias[[#This Row],[DPH2]]&amp;"º DPH"),"")</f>
        <v>15º DPH</v>
      </c>
      <c r="O220" s="64" t="str">
        <f>UPPER(IFERROR(VLOOKUP(Table_ocorrencias[[#This Row],[municipio]],Table_municipios[],2,FALSE),""))</f>
        <v>IPOJUCA</v>
      </c>
      <c r="P220" s="80" t="str">
        <f>UPPER(IFERROR(Table_ocorrencias[[#This Row],[bairro8]],""))</f>
        <v>CAMELA</v>
      </c>
      <c r="Q220" s="64" t="str">
        <f>IFERROR(IF(Table_ocorrencias[[#This Row],[rua9]] ="","",Table_ocorrencias[[#This Row],[rua9]]),"")</f>
        <v>AV. OSVALDO VITORIANO FERREIRA, CASA 2, BLOCO G</v>
      </c>
      <c r="R220" s="64" t="str">
        <f>IFERROR(IF(Table_ocorrencias[[#This Row],[latitude6]] ="","",Table_ocorrencias[[#This Row],[latitude6]]),"")</f>
        <v>-8.512929</v>
      </c>
      <c r="S220" s="64" t="str">
        <f>IFERROR(IF(Table_ocorrencias[[#This Row],[longitude7]] ="","",Table_ocorrencias[[#This Row],[longitude7]]),"")</f>
        <v>-35.1178370</v>
      </c>
      <c r="T22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CLAUDIO RODRIGUES DA SILVA (NIC 115687)</v>
      </c>
      <c r="U22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20" s="80" t="str">
        <f>UPPER(IFERROR(Table_ocorrencias[[#This Row],[descricao]],""))</f>
        <v>SD. VALDIR 987568143</v>
      </c>
      <c r="W220" s="66">
        <f>IFERROR(IF(Table_ocorrencias[[#This Row],[data_ciencia]]="","",Table_ocorrencias[[#This Row],[data_ciencia]]),"")</f>
        <v>0.96527777777777779</v>
      </c>
      <c r="X220" s="66">
        <f>IFERROR(IF(Table_ocorrencias[[#This Row],[data_saida]]="","",Table_ocorrencias[[#This Row],[data_saida]]),"")</f>
        <v>0.97916666666666663</v>
      </c>
      <c r="Y220" s="66">
        <f>IFERROR(IF(Table_ocorrencias[[#This Row],[data_chegada]]="","",Table_ocorrencias[[#This Row],[data_chegada]]),"")</f>
        <v>3.4722222222222224E-2</v>
      </c>
      <c r="Z220" s="66">
        <f>IFERROR(IF(Table_ocorrencias[[#This Row],[data_conclusao]]="","",Table_ocorrencias[[#This Row],[data_conclusao]]),"")</f>
        <v>6.9444444444444448E-2</v>
      </c>
      <c r="AA220" s="67">
        <v>2046</v>
      </c>
      <c r="AB220" s="67">
        <v>12</v>
      </c>
      <c r="AC220" s="67">
        <v>15</v>
      </c>
      <c r="AD220" s="67">
        <v>2962136</v>
      </c>
      <c r="AE220" s="67">
        <v>3870430</v>
      </c>
      <c r="AF220" s="67">
        <v>2139065</v>
      </c>
      <c r="AG220" s="67">
        <v>319</v>
      </c>
      <c r="AH220" s="65">
        <v>44200</v>
      </c>
      <c r="AI220" s="67" t="s">
        <v>8018</v>
      </c>
      <c r="AJ220" s="67" t="s">
        <v>167</v>
      </c>
      <c r="AK220" s="67" t="s">
        <v>414</v>
      </c>
      <c r="AL220" s="67" t="s">
        <v>255</v>
      </c>
      <c r="AM220" s="68">
        <v>0.96527777777777779</v>
      </c>
      <c r="AN220" s="69">
        <v>0.97916666666666663</v>
      </c>
      <c r="AO220" s="69">
        <v>3.4722222222222224E-2</v>
      </c>
      <c r="AP220" s="69">
        <v>6.9444444444444448E-2</v>
      </c>
      <c r="AQ220" s="67" t="s">
        <v>8019</v>
      </c>
      <c r="AR220" s="67" t="s">
        <v>8020</v>
      </c>
      <c r="AS220" s="67">
        <v>8</v>
      </c>
      <c r="AT220" s="67" t="s">
        <v>674</v>
      </c>
      <c r="AU220" s="67" t="s">
        <v>8021</v>
      </c>
      <c r="AV220" s="67" t="s">
        <v>8022</v>
      </c>
      <c r="AW220" s="70" t="s">
        <v>744</v>
      </c>
      <c r="AX220" s="67" t="s">
        <v>8023</v>
      </c>
      <c r="AY220" s="67" t="s">
        <v>8024</v>
      </c>
      <c r="AZ220" s="67" t="b">
        <v>1</v>
      </c>
      <c r="BA220" s="67" t="s">
        <v>273</v>
      </c>
      <c r="BB220" s="67" t="b">
        <v>0</v>
      </c>
      <c r="BC220" s="67"/>
      <c r="BD220" s="67"/>
    </row>
    <row r="221" spans="1:56" x14ac:dyDescent="0.25">
      <c r="A221" s="55">
        <f t="shared" si="4"/>
        <v>0</v>
      </c>
      <c r="B221" s="64" t="str">
        <f>IFERROR(TEXT(Table_ocorrencias[[#This Row],[caso_n]],"0000")&amp;Table_ocorrencias[[#This Row],[ponto]]&amp;"/"&amp;YEAR(Table_ocorrencias[[#This Row],[DATA PLANTÃO]]),"")</f>
        <v>0021.9/2021</v>
      </c>
      <c r="C221" s="64" t="str">
        <f>IFERROR(IF(Table_ocorrencias[[#This Row],[GDL]] = "","", Table_ocorrencias[[#This Row],[GDL]]&amp;"/"&amp;YEAR(Table_ocorrencias[[#This Row],[data_plantao]])),"")</f>
        <v>570/2021</v>
      </c>
      <c r="D221" s="64" t="str">
        <f>IF(Table_ocorrencias[[#This Row],[fotos_gdl]] = TRUE,"ENVIADAS","PENDENTE")</f>
        <v>ENVIADAS</v>
      </c>
      <c r="E221" s="65">
        <f>IFERROR(Table_ocorrencias[[#This Row],[data_plantao]],"")</f>
        <v>44202</v>
      </c>
      <c r="F221" s="64" t="str">
        <f>IFERROR(Table_ocorrencias[[#This Row],[CIODS3]],"")</f>
        <v>D700361</v>
      </c>
      <c r="G221" s="64" t="str">
        <f>IFERROR(Table_ocorrencias[[#This Row],[natureza4]],"")</f>
        <v>Homicídio</v>
      </c>
      <c r="H221" s="64" t="str">
        <f>IFERROR(Table_ocorrencias[[#This Row],[tipo_local]],"")</f>
        <v>Interno</v>
      </c>
      <c r="I221" s="64" t="str">
        <f>IFERROR(IF(Table_ocorrencias[[#This Row],[instrumento10]] = 0,"",Table_ocorrencias[[#This Row],[instrumento10]]),"")</f>
        <v>PÉRFURO-CONTUNDENTE</v>
      </c>
      <c r="J221" s="80" t="str">
        <f>IFERROR(VLOOKUP(Table_ocorrencias[[#This Row],[matricula_perito]],Table_peritos[],2,FALSE),"")</f>
        <v>BETSON FERNANDO DELGADO DOS SANTOS ANDRADE</v>
      </c>
      <c r="K221" s="64" t="str">
        <f>IFERROR(VLOOKUP(Table_ocorrencias[[#This Row],[matricula_auxiliar]],Table_auxiliares[],2,FALSE),"")</f>
        <v>THAYSE BATISTA</v>
      </c>
      <c r="L221" s="64" t="str">
        <f>IFERROR(VLOOKUP(Table_ocorrencias[[#This Row],[matricula_delegado]],Table_delegados[],2,FALSE),"")</f>
        <v>BRUNO MARCIO DE AMORIM MAGALHAES</v>
      </c>
      <c r="M221" s="57" t="str">
        <f>IFERROR(Table_ocorrencias[[#This Row],[viatura5]],"")</f>
        <v>UP004</v>
      </c>
      <c r="N221" s="64" t="str">
        <f>IFERROR(IF(Table_ocorrencias[[#This Row],[DPH2]] ="","",Table_ocorrencias[[#This Row],[DPH2]]&amp;"º DPH"),"")</f>
        <v>11º DPH</v>
      </c>
      <c r="O221" s="64" t="str">
        <f>UPPER(IFERROR(VLOOKUP(Table_ocorrencias[[#This Row],[municipio]],Table_municipios[],2,FALSE),""))</f>
        <v>JABOATÃO DOS GUARARAPES</v>
      </c>
      <c r="P221" s="80" t="str">
        <f>UPPER(IFERROR(Table_ocorrencias[[#This Row],[bairro8]],""))</f>
        <v>MURIBECA</v>
      </c>
      <c r="Q221" s="64" t="str">
        <f>IFERROR(IF(Table_ocorrencias[[#This Row],[rua9]] ="","",Table_ocorrencias[[#This Row],[rua9]]),"")</f>
        <v>RUA ARIANO SUSSUNA, S/N</v>
      </c>
      <c r="R221" s="64" t="str">
        <f>IFERROR(IF(Table_ocorrencias[[#This Row],[latitude6]] ="","",Table_ocorrencias[[#This Row],[latitude6]]),"")</f>
        <v>-8.1648650</v>
      </c>
      <c r="S221" s="64" t="str">
        <f>IFERROR(IF(Table_ocorrencias[[#This Row],[longitude7]] ="","",Table_ocorrencias[[#This Row],[longitude7]]),"")</f>
        <v>-35.0053660</v>
      </c>
      <c r="T22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LUCIVALDO FLORENTINO PASSOS (NIC 115677)</v>
      </c>
      <c r="U22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1" s="80" t="str">
        <f>UPPER(IFERROR(Table_ocorrencias[[#This Row],[descricao]],""))</f>
        <v>99487-8274 PAF - MASC</v>
      </c>
      <c r="W221" s="66">
        <f>IFERROR(IF(Table_ocorrencias[[#This Row],[data_ciencia]]="","",Table_ocorrencias[[#This Row],[data_ciencia]]),"")</f>
        <v>0.98958333333333337</v>
      </c>
      <c r="X221" s="66">
        <f>IFERROR(IF(Table_ocorrencias[[#This Row],[data_saida]]="","",Table_ocorrencias[[#This Row],[data_saida]]),"")</f>
        <v>3.472222222222222E-3</v>
      </c>
      <c r="Y221" s="66">
        <f>IFERROR(IF(Table_ocorrencias[[#This Row],[data_chegada]]="","",Table_ocorrencias[[#This Row],[data_chegada]]),"")</f>
        <v>3.125E-2</v>
      </c>
      <c r="Z221" s="66">
        <f>IFERROR(IF(Table_ocorrencias[[#This Row],[data_conclusao]]="","",Table_ocorrencias[[#This Row],[data_conclusao]]),"")</f>
        <v>9.0277777777777776E-2</v>
      </c>
      <c r="AA221" s="67">
        <v>2055</v>
      </c>
      <c r="AB221" s="67">
        <v>21</v>
      </c>
      <c r="AC221" s="67">
        <v>11</v>
      </c>
      <c r="AD221" s="67">
        <v>3869903</v>
      </c>
      <c r="AE221" s="67">
        <v>3870430</v>
      </c>
      <c r="AF221" s="67">
        <v>2960419</v>
      </c>
      <c r="AG221" s="67">
        <v>570</v>
      </c>
      <c r="AH221" s="65">
        <v>44202</v>
      </c>
      <c r="AI221" s="67" t="s">
        <v>12278</v>
      </c>
      <c r="AJ221" s="67" t="s">
        <v>167</v>
      </c>
      <c r="AK221" s="67" t="s">
        <v>414</v>
      </c>
      <c r="AL221" s="67" t="s">
        <v>255</v>
      </c>
      <c r="AM221" s="68">
        <v>0.98958333333333337</v>
      </c>
      <c r="AN221" s="69">
        <v>3.472222222222222E-3</v>
      </c>
      <c r="AO221" s="69">
        <v>3.125E-2</v>
      </c>
      <c r="AP221" s="69">
        <v>9.0277777777777776E-2</v>
      </c>
      <c r="AQ221" s="67" t="s">
        <v>12279</v>
      </c>
      <c r="AR221" s="67" t="s">
        <v>12280</v>
      </c>
      <c r="AS221" s="67">
        <v>10</v>
      </c>
      <c r="AT221" s="67" t="s">
        <v>1627</v>
      </c>
      <c r="AU221" s="67" t="s">
        <v>12281</v>
      </c>
      <c r="AV221" s="67" t="s">
        <v>12282</v>
      </c>
      <c r="AW221" s="70" t="s">
        <v>276</v>
      </c>
      <c r="AX221" s="67" t="s">
        <v>12283</v>
      </c>
      <c r="AY221" s="67" t="s">
        <v>12284</v>
      </c>
      <c r="AZ221" s="67" t="b">
        <v>1</v>
      </c>
      <c r="BA221" s="67" t="s">
        <v>273</v>
      </c>
      <c r="BB221" s="67" t="b">
        <v>0</v>
      </c>
      <c r="BC221" s="67"/>
      <c r="BD221" s="67"/>
    </row>
    <row r="222" spans="1:56" x14ac:dyDescent="0.25">
      <c r="A222" s="55">
        <f t="shared" si="4"/>
        <v>0</v>
      </c>
      <c r="B222" s="64" t="str">
        <f>IFERROR(TEXT(Table_ocorrencias[[#This Row],[caso_n]],"0000")&amp;Table_ocorrencias[[#This Row],[ponto]]&amp;"/"&amp;YEAR(Table_ocorrencias[[#This Row],[DATA PLANTÃO]]),"")</f>
        <v>0023.9/2021</v>
      </c>
      <c r="C222" s="64" t="str">
        <f>IFERROR(IF(Table_ocorrencias[[#This Row],[GDL]] = "","", Table_ocorrencias[[#This Row],[GDL]]&amp;"/"&amp;YEAR(Table_ocorrencias[[#This Row],[data_plantao]])),"")</f>
        <v>572/2021</v>
      </c>
      <c r="D222" s="64" t="str">
        <f>IF(Table_ocorrencias[[#This Row],[fotos_gdl]] = TRUE,"ENVIADAS","PENDENTE")</f>
        <v>ENVIADAS</v>
      </c>
      <c r="E222" s="65">
        <f>IFERROR(Table_ocorrencias[[#This Row],[data_plantao]],"")</f>
        <v>44202</v>
      </c>
      <c r="F222" s="64" t="str">
        <f>IFERROR(Table_ocorrencias[[#This Row],[CIODS3]],"")</f>
        <v>D700376</v>
      </c>
      <c r="G222" s="64" t="str">
        <f>IFERROR(Table_ocorrencias[[#This Row],[natureza4]],"")</f>
        <v>Homicídio</v>
      </c>
      <c r="H222" s="64" t="str">
        <f>IFERROR(Table_ocorrencias[[#This Row],[tipo_local]],"")</f>
        <v>Interno</v>
      </c>
      <c r="I222" s="64" t="str">
        <f>IFERROR(IF(Table_ocorrencias[[#This Row],[instrumento10]] = 0,"",Table_ocorrencias[[#This Row],[instrumento10]]),"")</f>
        <v>PÉRFURO-CONTUNDENTE</v>
      </c>
      <c r="J222" s="80" t="str">
        <f>IFERROR(VLOOKUP(Table_ocorrencias[[#This Row],[matricula_perito]],Table_peritos[],2,FALSE),"")</f>
        <v>BETSON FERNANDO DELGADO DOS SANTOS ANDRADE</v>
      </c>
      <c r="K222" s="64" t="str">
        <f>IFERROR(VLOOKUP(Table_ocorrencias[[#This Row],[matricula_auxiliar]],Table_auxiliares[],2,FALSE),"")</f>
        <v>THAYSE BATISTA</v>
      </c>
      <c r="L222" s="64" t="str">
        <f>IFERROR(VLOOKUP(Table_ocorrencias[[#This Row],[matricula_delegado]],Table_delegados[],2,FALSE),"")</f>
        <v>SERGIO RICARDO FERREIRA DE VASCONCELOS</v>
      </c>
      <c r="M222" s="64" t="str">
        <f>IFERROR(Table_ocorrencias[[#This Row],[viatura5]],"")</f>
        <v>UP004</v>
      </c>
      <c r="N222" s="64" t="str">
        <f>IFERROR(IF(Table_ocorrencias[[#This Row],[DPH2]] ="","",Table_ocorrencias[[#This Row],[DPH2]]&amp;"º DPH"),"")</f>
        <v>3º DPH</v>
      </c>
      <c r="O222" s="64" t="str">
        <f>UPPER(IFERROR(VLOOKUP(Table_ocorrencias[[#This Row],[municipio]],Table_municipios[],2,FALSE),""))</f>
        <v>RECIFE</v>
      </c>
      <c r="P222" s="80" t="str">
        <f>UPPER(IFERROR(Table_ocorrencias[[#This Row],[bairro8]],""))</f>
        <v>IBURA</v>
      </c>
      <c r="Q222" s="64" t="str">
        <f>IFERROR(IF(Table_ocorrencias[[#This Row],[rua9]] ="","",Table_ocorrencias[[#This Row],[rua9]]),"")</f>
        <v>RUA RIO ESPERA, N°56C</v>
      </c>
      <c r="R222" s="64" t="str">
        <f>IFERROR(IF(Table_ocorrencias[[#This Row],[latitude6]] ="","",Table_ocorrencias[[#This Row],[latitude6]]),"")</f>
        <v>-8.125675</v>
      </c>
      <c r="S222" s="64" t="str">
        <f>IFERROR(IF(Table_ocorrencias[[#This Row],[longitude7]] ="","",Table_ocorrencias[[#This Row],[longitude7]]),"")</f>
        <v>-34.940904</v>
      </c>
      <c r="T22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CHARLLES DE SANTANA LIMA (NIC 115676)</v>
      </c>
      <c r="U22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2" s="80" t="str">
        <f>UPPER(IFERROR(Table_ocorrencias[[#This Row],[descricao]],""))</f>
        <v>PAF - MASC</v>
      </c>
      <c r="W222" s="66">
        <f>IFERROR(IF(Table_ocorrencias[[#This Row],[data_ciencia]]="","",Table_ocorrencias[[#This Row],[data_ciencia]]),"")</f>
        <v>0.13194444444444445</v>
      </c>
      <c r="X222" s="66">
        <f>IFERROR(IF(Table_ocorrencias[[#This Row],[data_saida]]="","",Table_ocorrencias[[#This Row],[data_saida]]),"")</f>
        <v>0.15277777777777779</v>
      </c>
      <c r="Y222" s="66">
        <f>IFERROR(IF(Table_ocorrencias[[#This Row],[data_chegada]]="","",Table_ocorrencias[[#This Row],[data_chegada]]),"")</f>
        <v>0.1701388888888889</v>
      </c>
      <c r="Z222" s="66">
        <f>IFERROR(IF(Table_ocorrencias[[#This Row],[data_conclusao]]="","",Table_ocorrencias[[#This Row],[data_conclusao]]),"")</f>
        <v>0.21875</v>
      </c>
      <c r="AA222" s="67">
        <v>2057</v>
      </c>
      <c r="AB222" s="67">
        <v>23</v>
      </c>
      <c r="AC222" s="67">
        <v>3</v>
      </c>
      <c r="AD222" s="67">
        <v>3869903</v>
      </c>
      <c r="AE222" s="67">
        <v>3870430</v>
      </c>
      <c r="AF222" s="67">
        <v>2139219</v>
      </c>
      <c r="AG222" s="67">
        <v>572</v>
      </c>
      <c r="AH222" s="65">
        <v>44202</v>
      </c>
      <c r="AI222" s="67" t="s">
        <v>12285</v>
      </c>
      <c r="AJ222" s="67" t="s">
        <v>167</v>
      </c>
      <c r="AK222" s="67" t="s">
        <v>414</v>
      </c>
      <c r="AL222" s="67" t="s">
        <v>255</v>
      </c>
      <c r="AM222" s="68">
        <v>0.13194444444444445</v>
      </c>
      <c r="AN222" s="69">
        <v>0.15277777777777779</v>
      </c>
      <c r="AO222" s="69">
        <v>0.1701388888888889</v>
      </c>
      <c r="AP222" s="69">
        <v>0.21875</v>
      </c>
      <c r="AQ222" s="67" t="s">
        <v>12286</v>
      </c>
      <c r="AR222" s="67" t="s">
        <v>12287</v>
      </c>
      <c r="AS222" s="67">
        <v>14</v>
      </c>
      <c r="AT222" s="67" t="s">
        <v>1483</v>
      </c>
      <c r="AU222" s="67" t="s">
        <v>12288</v>
      </c>
      <c r="AV222" s="67" t="s">
        <v>12289</v>
      </c>
      <c r="AW222" s="70" t="s">
        <v>276</v>
      </c>
      <c r="AX222" s="67" t="s">
        <v>12290</v>
      </c>
      <c r="AY222" s="67" t="s">
        <v>1979</v>
      </c>
      <c r="AZ222" s="67" t="b">
        <v>1</v>
      </c>
      <c r="BA222" s="67" t="s">
        <v>273</v>
      </c>
      <c r="BB222" s="67" t="b">
        <v>0</v>
      </c>
      <c r="BC222" s="67"/>
      <c r="BD222" s="67"/>
    </row>
    <row r="223" spans="1:56" ht="30" x14ac:dyDescent="0.25">
      <c r="A223" s="53">
        <f t="shared" si="4"/>
        <v>0</v>
      </c>
      <c r="B223" s="57" t="str">
        <f>IFERROR(TEXT(Table_ocorrencias[[#This Row],[caso_n]],"0000")&amp;Table_ocorrencias[[#This Row],[ponto]]&amp;"/"&amp;YEAR(Table_ocorrencias[[#This Row],[DATA PLANTÃO]]),"")</f>
        <v>0047.9/2021</v>
      </c>
      <c r="C223" s="57" t="str">
        <f>IFERROR(IF(Table_ocorrencias[[#This Row],[GDL]] = "","", Table_ocorrencias[[#This Row],[GDL]]&amp;"/"&amp;YEAR(Table_ocorrencias[[#This Row],[data_plantao]])),"")</f>
        <v>1585/2021</v>
      </c>
      <c r="D223" s="57" t="str">
        <f>IF(Table_ocorrencias[[#This Row],[fotos_gdl]] = TRUE,"ENVIADAS","PENDENTE")</f>
        <v>ENVIADAS</v>
      </c>
      <c r="E223" s="58">
        <f>IFERROR(Table_ocorrencias[[#This Row],[data_plantao]],"")</f>
        <v>44210</v>
      </c>
      <c r="F223" s="57" t="str">
        <f>IFERROR(Table_ocorrencias[[#This Row],[CIODS3]],"")</f>
        <v>D701125</v>
      </c>
      <c r="G223" s="57" t="str">
        <f>IFERROR(Table_ocorrencias[[#This Row],[natureza4]],"")</f>
        <v>Homicídio</v>
      </c>
      <c r="H223" s="57" t="str">
        <f>IFERROR(Table_ocorrencias[[#This Row],[tipo_local]],"")</f>
        <v>Interno</v>
      </c>
      <c r="I223" s="57" t="str">
        <f>IFERROR(IF(Table_ocorrencias[[#This Row],[instrumento10]] = 0,"",Table_ocorrencias[[#This Row],[instrumento10]]),"")</f>
        <v>PÉRFURO-CONTUNDENTE</v>
      </c>
      <c r="J223" s="79" t="str">
        <f>IFERROR(VLOOKUP(Table_ocorrencias[[#This Row],[matricula_perito]],Table_peritos[],2,FALSE),"")</f>
        <v>AUGUSTO GUILHERME FEITOSA CACHO BORGES</v>
      </c>
      <c r="K223" s="57" t="str">
        <f>IFERROR(VLOOKUP(Table_ocorrencias[[#This Row],[matricula_auxiliar]],Table_auxiliares[],2,FALSE),"")</f>
        <v>HILTON PESSOA DE FREITAS NETO</v>
      </c>
      <c r="L223" s="57" t="str">
        <f>IFERROR(VLOOKUP(Table_ocorrencias[[#This Row],[matricula_delegado]],Table_delegados[],2,FALSE),"")</f>
        <v>ANTONIO DE CAMPOS FRANCISCO</v>
      </c>
      <c r="M223" s="57" t="str">
        <f>IFERROR(Table_ocorrencias[[#This Row],[viatura5]],"")</f>
        <v>UP006</v>
      </c>
      <c r="N223" s="57" t="str">
        <f>IFERROR(IF(Table_ocorrencias[[#This Row],[DPH2]] ="","",Table_ocorrencias[[#This Row],[DPH2]]&amp;"º DPH"),"")</f>
        <v>5º DPH</v>
      </c>
      <c r="O223" s="57" t="str">
        <f>UPPER(IFERROR(VLOOKUP(Table_ocorrencias[[#This Row],[municipio]],Table_municipios[],2,FALSE),""))</f>
        <v>RECIFE</v>
      </c>
      <c r="P223" s="79" t="str">
        <f>UPPER(IFERROR(Table_ocorrencias[[#This Row],[bairro8]],""))</f>
        <v>NOVA DESCOBERTA</v>
      </c>
      <c r="Q223" s="57" t="str">
        <f>IFERROR(IF(Table_ocorrencias[[#This Row],[rua9]] ="","",Table_ocorrencias[[#This Row],[rua9]]),"")</f>
        <v>RUA DO BOLEIRO, 300</v>
      </c>
      <c r="R223" s="57" t="str">
        <f>IFERROR(IF(Table_ocorrencias[[#This Row],[latitude6]] ="","",Table_ocorrencias[[#This Row],[latitude6]]),"")</f>
        <v>-8.001541</v>
      </c>
      <c r="S223" s="57" t="str">
        <f>IFERROR(IF(Table_ocorrencias[[#This Row],[longitude7]] ="","",Table_ocorrencias[[#This Row],[longitude7]]),"")</f>
        <v>-34.933422</v>
      </c>
      <c r="T22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VITOR LIMA DA SILVA (NIC 115651)</v>
      </c>
      <c r="U22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3" s="79" t="str">
        <f>UPPER(IFERROR(Table_ocorrencias[[#This Row],[descricao]],""))</f>
        <v>PAF - MASC - VITIMA NO QUINTAL DA CASA_x000D_
PM SGT JOSELINO: 995954545</v>
      </c>
      <c r="W223" s="59">
        <f>IFERROR(IF(Table_ocorrencias[[#This Row],[data_ciencia]]="","",Table_ocorrencias[[#This Row],[data_ciencia]]),"")</f>
        <v>0.89583333333333337</v>
      </c>
      <c r="X223" s="59">
        <f>IFERROR(IF(Table_ocorrencias[[#This Row],[data_saida]]="","",Table_ocorrencias[[#This Row],[data_saida]]),"")</f>
        <v>0.90277777777777779</v>
      </c>
      <c r="Y223" s="59">
        <f>IFERROR(IF(Table_ocorrencias[[#This Row],[data_chegada]]="","",Table_ocorrencias[[#This Row],[data_chegada]]),"")</f>
        <v>0.92013888888888884</v>
      </c>
      <c r="Z223" s="59">
        <f>IFERROR(IF(Table_ocorrencias[[#This Row],[data_conclusao]]="","",Table_ocorrencias[[#This Row],[data_conclusao]]),"")</f>
        <v>0.95486111111111116</v>
      </c>
      <c r="AA223" s="60">
        <v>2085</v>
      </c>
      <c r="AB223" s="60">
        <v>47</v>
      </c>
      <c r="AC223" s="60">
        <v>5</v>
      </c>
      <c r="AD223" s="60">
        <v>3870731</v>
      </c>
      <c r="AE223" s="60">
        <v>3865967</v>
      </c>
      <c r="AF223" s="60">
        <v>1967371</v>
      </c>
      <c r="AG223" s="60">
        <v>1585</v>
      </c>
      <c r="AH223" s="58">
        <v>44210</v>
      </c>
      <c r="AI223" s="60" t="s">
        <v>12581</v>
      </c>
      <c r="AJ223" s="60" t="s">
        <v>167</v>
      </c>
      <c r="AK223" s="60" t="s">
        <v>414</v>
      </c>
      <c r="AL223" s="60" t="s">
        <v>1258</v>
      </c>
      <c r="AM223" s="61">
        <v>0.89583333333333337</v>
      </c>
      <c r="AN223" s="62">
        <v>0.90277777777777779</v>
      </c>
      <c r="AO223" s="62">
        <v>0.92013888888888884</v>
      </c>
      <c r="AP223" s="62">
        <v>0.95486111111111116</v>
      </c>
      <c r="AQ223" s="60" t="s">
        <v>12582</v>
      </c>
      <c r="AR223" s="60" t="s">
        <v>12583</v>
      </c>
      <c r="AS223" s="60">
        <v>14</v>
      </c>
      <c r="AT223" s="60" t="s">
        <v>2270</v>
      </c>
      <c r="AU223" s="60" t="s">
        <v>12584</v>
      </c>
      <c r="AV223" s="60" t="s">
        <v>12585</v>
      </c>
      <c r="AW223" s="63" t="s">
        <v>276</v>
      </c>
      <c r="AX223" s="60" t="s">
        <v>12586</v>
      </c>
      <c r="AY223" s="60" t="s">
        <v>12587</v>
      </c>
      <c r="AZ223" s="60" t="b">
        <v>1</v>
      </c>
      <c r="BA223" s="60" t="s">
        <v>273</v>
      </c>
      <c r="BB223" s="60" t="b">
        <v>0</v>
      </c>
      <c r="BC223" s="60"/>
      <c r="BD223" s="60"/>
    </row>
    <row r="224" spans="1:56" x14ac:dyDescent="0.25">
      <c r="A224" s="53">
        <f t="shared" si="4"/>
        <v>0</v>
      </c>
      <c r="B224" s="57" t="str">
        <f>IFERROR(TEXT(Table_ocorrencias[[#This Row],[caso_n]],"0000")&amp;Table_ocorrencias[[#This Row],[ponto]]&amp;"/"&amp;YEAR(Table_ocorrencias[[#This Row],[DATA PLANTÃO]]),"")</f>
        <v>0054.9/2021</v>
      </c>
      <c r="C224" s="57" t="str">
        <f>IFERROR(IF(Table_ocorrencias[[#This Row],[GDL]] = "","", Table_ocorrencias[[#This Row],[GDL]]&amp;"/"&amp;YEAR(Table_ocorrencias[[#This Row],[data_plantao]])),"")</f>
        <v>1816/2021</v>
      </c>
      <c r="D224" s="57" t="str">
        <f>IF(Table_ocorrencias[[#This Row],[fotos_gdl]] = TRUE,"ENVIADAS","PENDENTE")</f>
        <v>ENVIADAS</v>
      </c>
      <c r="E224" s="58">
        <f>IFERROR(Table_ocorrencias[[#This Row],[data_plantao]],"")</f>
        <v>44212</v>
      </c>
      <c r="F224" s="57" t="str">
        <f>IFERROR(Table_ocorrencias[[#This Row],[CIODS3]],"")</f>
        <v>D701347</v>
      </c>
      <c r="G224" s="57" t="str">
        <f>IFERROR(Table_ocorrencias[[#This Row],[natureza4]],"")</f>
        <v>Homicídio</v>
      </c>
      <c r="H224" s="57" t="str">
        <f>IFERROR(Table_ocorrencias[[#This Row],[tipo_local]],"")</f>
        <v>Interno</v>
      </c>
      <c r="I224" s="57" t="str">
        <f>IFERROR(IF(Table_ocorrencias[[#This Row],[instrumento10]] = 0,"",Table_ocorrencias[[#This Row],[instrumento10]]),"")</f>
        <v>PÉRFURO-CONTUNDENTE</v>
      </c>
      <c r="J224" s="79" t="str">
        <f>IFERROR(VLOOKUP(Table_ocorrencias[[#This Row],[matricula_perito]],Table_peritos[],2,FALSE),"")</f>
        <v>DIEGO NUNES TELES DE MENDONÇA</v>
      </c>
      <c r="K224" s="57" t="str">
        <f>IFERROR(VLOOKUP(Table_ocorrencias[[#This Row],[matricula_auxiliar]],Table_auxiliares[],2,FALSE),"")</f>
        <v>THAYSE BATISTA</v>
      </c>
      <c r="L224" s="57" t="str">
        <f>IFERROR(VLOOKUP(Table_ocorrencias[[#This Row],[matricula_delegado]],Table_delegados[],2,FALSE),"")</f>
        <v>EURICELIA BATISTA NOGUEIRA</v>
      </c>
      <c r="M224" s="57" t="str">
        <f>IFERROR(Table_ocorrencias[[#This Row],[viatura5]],"")</f>
        <v>UP004</v>
      </c>
      <c r="N224" s="57" t="str">
        <f>IFERROR(IF(Table_ocorrencias[[#This Row],[DPH2]] ="","",Table_ocorrencias[[#This Row],[DPH2]]&amp;"º DPH"),"")</f>
        <v>13º DPH</v>
      </c>
      <c r="O224" s="57" t="str">
        <f>UPPER(IFERROR(VLOOKUP(Table_ocorrencias[[#This Row],[municipio]],Table_municipios[],2,FALSE),""))</f>
        <v>JABOATÃO DOS GUARARAPES</v>
      </c>
      <c r="P224" s="79" t="str">
        <f>UPPER(IFERROR(Table_ocorrencias[[#This Row],[bairro8]],""))</f>
        <v>VILA RICA</v>
      </c>
      <c r="Q224" s="57" t="str">
        <f>IFERROR(IF(Table_ocorrencias[[#This Row],[rua9]] ="","",Table_ocorrencias[[#This Row],[rua9]]),"")</f>
        <v>CAMPO DA MACAXEIRA, COAHB DO MEIO</v>
      </c>
      <c r="R224" s="57" t="str">
        <f>IFERROR(IF(Table_ocorrencias[[#This Row],[latitude6]] ="","",Table_ocorrencias[[#This Row],[latitude6]]),"")</f>
        <v>-8.125560</v>
      </c>
      <c r="S224" s="57" t="str">
        <f>IFERROR(IF(Table_ocorrencias[[#This Row],[longitude7]] ="","",Table_ocorrencias[[#This Row],[longitude7]]),"")</f>
        <v>-35.024464</v>
      </c>
      <c r="T2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HENRIQUE NASCIMENTO DA SILVA (NIC 115654)</v>
      </c>
      <c r="U2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4" s="79" t="str">
        <f>UPPER(IFERROR(Table_ocorrencias[[#This Row],[descricao]],""))</f>
        <v>98463-2350 -  PAF - MASC</v>
      </c>
      <c r="W224" s="59">
        <f>IFERROR(IF(Table_ocorrencias[[#This Row],[data_ciencia]]="","",Table_ocorrencias[[#This Row],[data_ciencia]]),"")</f>
        <v>9.0277777777777776E-2</v>
      </c>
      <c r="X224" s="59">
        <f>IFERROR(IF(Table_ocorrencias[[#This Row],[data_saida]]="","",Table_ocorrencias[[#This Row],[data_saida]]),"")</f>
        <v>0.10416666666666667</v>
      </c>
      <c r="Y224" s="59">
        <f>IFERROR(IF(Table_ocorrencias[[#This Row],[data_chegada]]="","",Table_ocorrencias[[#This Row],[data_chegada]]),"")</f>
        <v>0.125</v>
      </c>
      <c r="Z224" s="59">
        <f>IFERROR(IF(Table_ocorrencias[[#This Row],[data_conclusao]]="","",Table_ocorrencias[[#This Row],[data_conclusao]]),"")</f>
        <v>0.16666666666666666</v>
      </c>
      <c r="AA224" s="60">
        <v>2092</v>
      </c>
      <c r="AB224" s="60">
        <v>54</v>
      </c>
      <c r="AC224" s="60">
        <v>13</v>
      </c>
      <c r="AD224" s="60">
        <v>3869148</v>
      </c>
      <c r="AE224" s="60">
        <v>3870430</v>
      </c>
      <c r="AF224" s="60">
        <v>2960494</v>
      </c>
      <c r="AG224" s="60">
        <v>1816</v>
      </c>
      <c r="AH224" s="58">
        <v>44212</v>
      </c>
      <c r="AI224" s="60" t="s">
        <v>12651</v>
      </c>
      <c r="AJ224" s="60" t="s">
        <v>167</v>
      </c>
      <c r="AK224" s="60" t="s">
        <v>414</v>
      </c>
      <c r="AL224" s="60" t="s">
        <v>255</v>
      </c>
      <c r="AM224" s="61">
        <v>9.0277777777777776E-2</v>
      </c>
      <c r="AN224" s="62">
        <v>0.10416666666666667</v>
      </c>
      <c r="AO224" s="62">
        <v>0.125</v>
      </c>
      <c r="AP224" s="62">
        <v>0.16666666666666666</v>
      </c>
      <c r="AQ224" s="60" t="s">
        <v>12652</v>
      </c>
      <c r="AR224" s="60" t="s">
        <v>12653</v>
      </c>
      <c r="AS224" s="60">
        <v>10</v>
      </c>
      <c r="AT224" s="60" t="s">
        <v>435</v>
      </c>
      <c r="AU224" s="60" t="s">
        <v>12654</v>
      </c>
      <c r="AV224" s="60" t="s">
        <v>12655</v>
      </c>
      <c r="AW224" s="63" t="s">
        <v>276</v>
      </c>
      <c r="AX224" s="60" t="s">
        <v>12656</v>
      </c>
      <c r="AY224" s="60" t="s">
        <v>12657</v>
      </c>
      <c r="AZ224" s="60" t="b">
        <v>1</v>
      </c>
      <c r="BA224" s="60" t="s">
        <v>273</v>
      </c>
      <c r="BB224" s="60" t="b">
        <v>0</v>
      </c>
      <c r="BC224" s="60"/>
      <c r="BD224" s="60"/>
    </row>
    <row r="225" spans="1:56" x14ac:dyDescent="0.25">
      <c r="A225" s="55">
        <f t="shared" si="4"/>
        <v>1</v>
      </c>
      <c r="B225" s="64" t="str">
        <f>IFERROR(TEXT(Table_ocorrencias[[#This Row],[caso_n]],"0000")&amp;Table_ocorrencias[[#This Row],[ponto]]&amp;"/"&amp;YEAR(Table_ocorrencias[[#This Row],[DATA PLANTÃO]]),"")</f>
        <v>0039.9/2021</v>
      </c>
      <c r="C225" s="57" t="str">
        <f>IFERROR(IF(Table_ocorrencias[[#This Row],[GDL]] = "","", Table_ocorrencias[[#This Row],[GDL]]&amp;"/"&amp;YEAR(Table_ocorrencias[[#This Row],[data_plantao]])),"")</f>
        <v>1082/2021</v>
      </c>
      <c r="D225" s="64" t="str">
        <f>IF(Table_ocorrencias[[#This Row],[fotos_gdl]] = TRUE,"ENVIADAS","PENDENTE")</f>
        <v>PENDENTE</v>
      </c>
      <c r="E225" s="65">
        <f>IFERROR(Table_ocorrencias[[#This Row],[data_plantao]],"")</f>
        <v>44207</v>
      </c>
      <c r="F225" s="64" t="str">
        <f>IFERROR(Table_ocorrencias[[#This Row],[CIODS3]],"")</f>
        <v>D700794</v>
      </c>
      <c r="G225" s="64" t="str">
        <f>IFERROR(Table_ocorrencias[[#This Row],[natureza4]],"")</f>
        <v>Homicídio</v>
      </c>
      <c r="H225" s="64" t="str">
        <f>IFERROR(Table_ocorrencias[[#This Row],[tipo_local]],"")</f>
        <v>Interno</v>
      </c>
      <c r="I225" s="64" t="str">
        <f>IFERROR(IF(Table_ocorrencias[[#This Row],[instrumento10]] = 0,"",Table_ocorrencias[[#This Row],[instrumento10]]),"")</f>
        <v/>
      </c>
      <c r="J225" s="80" t="str">
        <f>IFERROR(VLOOKUP(Table_ocorrencias[[#This Row],[matricula_perito]],Table_peritos[],2,FALSE),"")</f>
        <v>MOISEIS GAUTHIER</v>
      </c>
      <c r="K225" s="64" t="str">
        <f>IFERROR(VLOOKUP(Table_ocorrencias[[#This Row],[matricula_auxiliar]],Table_auxiliares[],2,FALSE),"")</f>
        <v>THIAGO ANDRÉ</v>
      </c>
      <c r="L225" s="64" t="str">
        <f>IFERROR(VLOOKUP(Table_ocorrencias[[#This Row],[matricula_delegado]],Table_delegados[],2,FALSE),"")</f>
        <v>RICARDO SILVEIRA DE AZEVEDO</v>
      </c>
      <c r="M225" s="64" t="str">
        <f>IFERROR(Table_ocorrencias[[#This Row],[viatura5]],"")</f>
        <v>UP004</v>
      </c>
      <c r="N225" s="64" t="str">
        <f>IFERROR(IF(Table_ocorrencias[[#This Row],[DPH2]] ="","",Table_ocorrencias[[#This Row],[DPH2]]&amp;"º DPH"),"")</f>
        <v>10º DPH</v>
      </c>
      <c r="O225" s="64" t="str">
        <f>UPPER(IFERROR(VLOOKUP(Table_ocorrencias[[#This Row],[municipio]],Table_municipios[],2,FALSE),""))</f>
        <v>CAMARAGIBE</v>
      </c>
      <c r="P225" s="80" t="str">
        <f>UPPER(IFERROR(Table_ocorrencias[[#This Row],[bairro8]],""))</f>
        <v>ALDEIA</v>
      </c>
      <c r="Q225" s="64" t="str">
        <f>IFERROR(IF(Table_ocorrencias[[#This Row],[rua9]] ="","",Table_ocorrencias[[#This Row],[rua9]]),"")</f>
        <v>1ª TRAVESSA RAMIRES GALVÃO, KM-10</v>
      </c>
      <c r="R225" s="64" t="str">
        <f>IFERROR(IF(Table_ocorrencias[[#This Row],[latitude6]] ="","",Table_ocorrencias[[#This Row],[latitude6]]),"")</f>
        <v>-7.959011</v>
      </c>
      <c r="S225" s="64" t="str">
        <f>IFERROR(IF(Table_ocorrencias[[#This Row],[longitude7]] ="","",Table_ocorrencias[[#This Row],[longitude7]]),"")</f>
        <v>-35.011631</v>
      </c>
      <c r="T22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MICHAEL DOUGLAS XAVIER (NIC 115661)</v>
      </c>
      <c r="U22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25" s="80" t="str">
        <f>UPPER(IFERROR(Table_ocorrencias[[#This Row],[descricao]],""))</f>
        <v>SD FIDEL 996819937</v>
      </c>
      <c r="W225" s="66">
        <f>IFERROR(IF(Table_ocorrencias[[#This Row],[data_ciencia]]="","",Table_ocorrencias[[#This Row],[data_ciencia]]),"")</f>
        <v>0.4375</v>
      </c>
      <c r="X225" s="66">
        <f>IFERROR(IF(Table_ocorrencias[[#This Row],[data_saida]]="","",Table_ocorrencias[[#This Row],[data_saida]]),"")</f>
        <v>0.45833333333333331</v>
      </c>
      <c r="Y225" s="66">
        <f>IFERROR(IF(Table_ocorrencias[[#This Row],[data_chegada]]="","",Table_ocorrencias[[#This Row],[data_chegada]]),"")</f>
        <v>0.5</v>
      </c>
      <c r="Z225" s="66">
        <f>IFERROR(IF(Table_ocorrencias[[#This Row],[data_conclusao]]="","",Table_ocorrencias[[#This Row],[data_conclusao]]),"")</f>
        <v>0.52083333333333337</v>
      </c>
      <c r="AA225" s="67">
        <v>2075</v>
      </c>
      <c r="AB225" s="67">
        <v>39</v>
      </c>
      <c r="AC225" s="67">
        <v>10</v>
      </c>
      <c r="AD225" s="67">
        <v>3871282</v>
      </c>
      <c r="AE225" s="67">
        <v>3870464</v>
      </c>
      <c r="AF225" s="67">
        <v>2725304</v>
      </c>
      <c r="AG225" s="67">
        <v>1082</v>
      </c>
      <c r="AH225" s="65">
        <v>44207</v>
      </c>
      <c r="AI225" s="67" t="s">
        <v>12475</v>
      </c>
      <c r="AJ225" s="67" t="s">
        <v>167</v>
      </c>
      <c r="AK225" s="67" t="s">
        <v>414</v>
      </c>
      <c r="AL225" s="67" t="s">
        <v>255</v>
      </c>
      <c r="AM225" s="68">
        <v>0.4375</v>
      </c>
      <c r="AN225" s="69">
        <v>0.45833333333333331</v>
      </c>
      <c r="AO225" s="69">
        <v>0.5</v>
      </c>
      <c r="AP225" s="69">
        <v>0.52083333333333337</v>
      </c>
      <c r="AQ225" s="67" t="s">
        <v>12489</v>
      </c>
      <c r="AR225" s="67" t="s">
        <v>12490</v>
      </c>
      <c r="AS225" s="67">
        <v>4</v>
      </c>
      <c r="AT225" s="67" t="s">
        <v>547</v>
      </c>
      <c r="AU225" s="67" t="s">
        <v>12476</v>
      </c>
      <c r="AV225" s="67" t="s">
        <v>12477</v>
      </c>
      <c r="AW225" s="70"/>
      <c r="AX225" s="67" t="s">
        <v>12478</v>
      </c>
      <c r="AY225" s="67" t="s">
        <v>12479</v>
      </c>
      <c r="AZ225" s="67" t="b">
        <v>0</v>
      </c>
      <c r="BA225" s="67" t="s">
        <v>273</v>
      </c>
      <c r="BB225" s="67" t="b">
        <v>0</v>
      </c>
      <c r="BC225" s="67"/>
      <c r="BD225" s="67"/>
    </row>
    <row r="226" spans="1:56" x14ac:dyDescent="0.25">
      <c r="A226" s="55">
        <f t="shared" si="4"/>
        <v>3</v>
      </c>
      <c r="B226" s="64" t="str">
        <f>IFERROR(TEXT(Table_ocorrencias[[#This Row],[caso_n]],"0000")&amp;Table_ocorrencias[[#This Row],[ponto]]&amp;"/"&amp;YEAR(Table_ocorrencias[[#This Row],[DATA PLANTÃO]]),"")</f>
        <v>0056.9/2021</v>
      </c>
      <c r="C226" s="64" t="str">
        <f>IFERROR(IF(Table_ocorrencias[[#This Row],[GDL]] = "","", Table_ocorrencias[[#This Row],[GDL]]&amp;"/"&amp;YEAR(Table_ocorrencias[[#This Row],[data_plantao]])),"")</f>
        <v/>
      </c>
      <c r="D226" s="64" t="str">
        <f>IF(Table_ocorrencias[[#This Row],[fotos_gdl]] = TRUE,"ENVIADAS","PENDENTE")</f>
        <v>PENDENTE</v>
      </c>
      <c r="E226" s="65">
        <f>IFERROR(Table_ocorrencias[[#This Row],[data_plantao]],"")</f>
        <v>44213</v>
      </c>
      <c r="F226" s="64" t="str">
        <f>IFERROR(Table_ocorrencias[[#This Row],[CIODS3]],"")</f>
        <v>D701372</v>
      </c>
      <c r="G226" s="64" t="str">
        <f>IFERROR(Table_ocorrencias[[#This Row],[natureza4]],"")</f>
        <v>Homicídio</v>
      </c>
      <c r="H226" s="64" t="str">
        <f>IFERROR(Table_ocorrencias[[#This Row],[tipo_local]],"")</f>
        <v>Interno</v>
      </c>
      <c r="I226" s="64" t="str">
        <f>IFERROR(IF(Table_ocorrencias[[#This Row],[instrumento10]] = 0,"",Table_ocorrencias[[#This Row],[instrumento10]]),"")</f>
        <v/>
      </c>
      <c r="J226" s="80" t="str">
        <f>IFERROR(VLOOKUP(Table_ocorrencias[[#This Row],[matricula_perito]],Table_peritos[],2,FALSE),"")</f>
        <v>FERNANDO HENRIQUE LEAL BENEVIDES</v>
      </c>
      <c r="K226" s="64" t="str">
        <f>IFERROR(VLOOKUP(Table_ocorrencias[[#This Row],[matricula_auxiliar]],Table_auxiliares[],2,FALSE),"")</f>
        <v>THIAGO ANDRÉ</v>
      </c>
      <c r="L226" s="64" t="str">
        <f>IFERROR(VLOOKUP(Table_ocorrencias[[#This Row],[matricula_delegado]],Table_delegados[],2,FALSE),"")</f>
        <v>SERGIO RICARDO FERREIRA DE VASCONCELOS</v>
      </c>
      <c r="M226" s="64" t="str">
        <f>IFERROR(Table_ocorrencias[[#This Row],[viatura5]],"")</f>
        <v>UP004</v>
      </c>
      <c r="N226" s="64" t="str">
        <f>IFERROR(IF(Table_ocorrencias[[#This Row],[DPH2]] ="","",Table_ocorrencias[[#This Row],[DPH2]]&amp;"º DPH"),"")</f>
        <v/>
      </c>
      <c r="O226" s="64" t="str">
        <f>UPPER(IFERROR(VLOOKUP(Table_ocorrencias[[#This Row],[municipio]],Table_municipios[],2,FALSE),""))</f>
        <v>PAULISTA</v>
      </c>
      <c r="P226" s="80" t="str">
        <f>UPPER(IFERROR(Table_ocorrencias[[#This Row],[bairro8]],""))</f>
        <v>PAU AMARELO</v>
      </c>
      <c r="Q226" s="64" t="str">
        <f>IFERROR(IF(Table_ocorrencias[[#This Row],[rua9]] ="","",Table_ocorrencias[[#This Row],[rua9]]),"")</f>
        <v>RUA DOUTOR SEBASTIÃO, AMARAL</v>
      </c>
      <c r="R226" s="64" t="str">
        <f>IFERROR(IF(Table_ocorrencias[[#This Row],[latitude6]] ="","",Table_ocorrencias[[#This Row],[latitude6]]),"")</f>
        <v>-7°912921</v>
      </c>
      <c r="S226" s="64" t="str">
        <f>IFERROR(IF(Table_ocorrencias[[#This Row],[longitude7]] ="","",Table_ocorrencias[[#This Row],[longitude7]]),"")</f>
        <v>-34°827519</v>
      </c>
      <c r="T22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22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26" s="80" t="str">
        <f>UPPER(IFERROR(Table_ocorrencias[[#This Row],[descricao]],""))</f>
        <v/>
      </c>
      <c r="W226" s="66">
        <f>IFERROR(IF(Table_ocorrencias[[#This Row],[data_ciencia]]="","",Table_ocorrencias[[#This Row],[data_ciencia]]),"")</f>
        <v>0.51041666666666663</v>
      </c>
      <c r="X226" s="66">
        <f>IFERROR(IF(Table_ocorrencias[[#This Row],[data_saida]]="","",Table_ocorrencias[[#This Row],[data_saida]]),"")</f>
        <v>0.52222222222222225</v>
      </c>
      <c r="Y226" s="66" t="str">
        <f>IFERROR(IF(Table_ocorrencias[[#This Row],[data_chegada]]="","",Table_ocorrencias[[#This Row],[data_chegada]]),"")</f>
        <v/>
      </c>
      <c r="Z226" s="66" t="str">
        <f>IFERROR(IF(Table_ocorrencias[[#This Row],[data_conclusao]]="","",Table_ocorrencias[[#This Row],[data_conclusao]]),"")</f>
        <v/>
      </c>
      <c r="AA226" s="67">
        <v>2094</v>
      </c>
      <c r="AB226" s="67">
        <v>56</v>
      </c>
      <c r="AC226" s="67"/>
      <c r="AD226" s="67">
        <v>2962063</v>
      </c>
      <c r="AE226" s="67">
        <v>3870464</v>
      </c>
      <c r="AF226" s="67">
        <v>2139219</v>
      </c>
      <c r="AG226" s="67"/>
      <c r="AH226" s="65">
        <v>44213</v>
      </c>
      <c r="AI226" s="67" t="s">
        <v>12658</v>
      </c>
      <c r="AJ226" s="67" t="s">
        <v>167</v>
      </c>
      <c r="AK226" s="67" t="s">
        <v>414</v>
      </c>
      <c r="AL226" s="67" t="s">
        <v>255</v>
      </c>
      <c r="AM226" s="68">
        <v>0.51041666666666663</v>
      </c>
      <c r="AN226" s="69">
        <v>0.52222222222222225</v>
      </c>
      <c r="AO226" s="69"/>
      <c r="AP226" s="69"/>
      <c r="AQ226" s="67" t="s">
        <v>12659</v>
      </c>
      <c r="AR226" s="67" t="s">
        <v>12660</v>
      </c>
      <c r="AS226" s="67">
        <v>13</v>
      </c>
      <c r="AT226" s="67" t="s">
        <v>377</v>
      </c>
      <c r="AU226" s="67" t="s">
        <v>12661</v>
      </c>
      <c r="AV226" s="67" t="s">
        <v>283</v>
      </c>
      <c r="AW226" s="70"/>
      <c r="AX226" s="67" t="s">
        <v>12662</v>
      </c>
      <c r="AY226" s="67" t="s">
        <v>283</v>
      </c>
      <c r="AZ226" s="67" t="b">
        <v>0</v>
      </c>
      <c r="BA226" s="67" t="s">
        <v>273</v>
      </c>
      <c r="BB226" s="67" t="b">
        <v>0</v>
      </c>
      <c r="BC226" s="67"/>
      <c r="BD226" s="67"/>
    </row>
    <row r="227" spans="1:56" x14ac:dyDescent="0.25">
      <c r="A227" s="55">
        <f t="shared" si="4"/>
        <v>0</v>
      </c>
      <c r="B227" s="64" t="str">
        <f>IFERROR(TEXT(Table_ocorrencias[[#This Row],[caso_n]],"0000")&amp;Table_ocorrencias[[#This Row],[ponto]]&amp;"/"&amp;YEAR(Table_ocorrencias[[#This Row],[DATA PLANTÃO]]),"")</f>
        <v>0063.9/2021</v>
      </c>
      <c r="C227" s="64" t="str">
        <f>IFERROR(IF(Table_ocorrencias[[#This Row],[GDL]] = "","", Table_ocorrencias[[#This Row],[GDL]]&amp;"/"&amp;YEAR(Table_ocorrencias[[#This Row],[data_plantao]])),"")</f>
        <v>2126/2021</v>
      </c>
      <c r="D227" s="64" t="str">
        <f>IF(Table_ocorrencias[[#This Row],[fotos_gdl]] = TRUE,"ENVIADAS","PENDENTE")</f>
        <v>ENVIADAS</v>
      </c>
      <c r="E227" s="65">
        <f>IFERROR(Table_ocorrencias[[#This Row],[data_plantao]],"")</f>
        <v>44215</v>
      </c>
      <c r="F227" s="64" t="str">
        <f>IFERROR(Table_ocorrencias[[#This Row],[CIODS3]],"")</f>
        <v>D701674</v>
      </c>
      <c r="G227" s="64" t="str">
        <f>IFERROR(Table_ocorrencias[[#This Row],[natureza4]],"")</f>
        <v>Homicídio</v>
      </c>
      <c r="H227" s="64" t="str">
        <f>IFERROR(Table_ocorrencias[[#This Row],[tipo_local]],"")</f>
        <v>Interno</v>
      </c>
      <c r="I227" s="64" t="str">
        <f>IFERROR(IF(Table_ocorrencias[[#This Row],[instrumento10]] = 0,"",Table_ocorrencias[[#This Row],[instrumento10]]),"")</f>
        <v>PÉRFURO-CONTUNDENTE</v>
      </c>
      <c r="J227" s="80" t="str">
        <f>IFERROR(VLOOKUP(Table_ocorrencias[[#This Row],[matricula_perito]],Table_peritos[],2,FALSE),"")</f>
        <v>RANON BARROS BEZERRA</v>
      </c>
      <c r="K227" s="64" t="str">
        <f>IFERROR(VLOOKUP(Table_ocorrencias[[#This Row],[matricula_auxiliar]],Table_auxiliares[],2,FALSE),"")</f>
        <v>RICARDO ALEXANDRE MELO DA SILVA</v>
      </c>
      <c r="L227" s="64" t="str">
        <f>IFERROR(VLOOKUP(Table_ocorrencias[[#This Row],[matricula_delegado]],Table_delegados[],2,FALSE),"")</f>
        <v>ALAUMO LIMA</v>
      </c>
      <c r="M227" s="64" t="str">
        <f>IFERROR(Table_ocorrencias[[#This Row],[viatura5]],"")</f>
        <v>UP004</v>
      </c>
      <c r="N227" s="64" t="str">
        <f>IFERROR(IF(Table_ocorrencias[[#This Row],[DPH2]] ="","",Table_ocorrencias[[#This Row],[DPH2]]&amp;"º DPH"),"")</f>
        <v>4º DPH</v>
      </c>
      <c r="O227" s="64" t="str">
        <f>UPPER(IFERROR(VLOOKUP(Table_ocorrencias[[#This Row],[municipio]],Table_municipios[],2,FALSE),""))</f>
        <v>JABOATÃO DOS GUARARAPES</v>
      </c>
      <c r="P227" s="80" t="str">
        <f>UPPER(IFERROR(Table_ocorrencias[[#This Row],[bairro8]],""))</f>
        <v>CURADO IV</v>
      </c>
      <c r="Q227" s="64" t="str">
        <f>IFERROR(IF(Table_ocorrencias[[#This Row],[rua9]] ="","",Table_ocorrencias[[#This Row],[rua9]]),"")</f>
        <v>RUA NACIONAL/CAMPO DA XUXA</v>
      </c>
      <c r="R227" s="64" t="str">
        <f>IFERROR(IF(Table_ocorrencias[[#This Row],[latitude6]] ="","",Table_ocorrencias[[#This Row],[latitude6]]),"")</f>
        <v>-8.070530867521326</v>
      </c>
      <c r="S227" s="64" t="str">
        <f>IFERROR(IF(Table_ocorrencias[[#This Row],[longitude7]] ="","",Table_ocorrencias[[#This Row],[longitude7]]),"")</f>
        <v>-34.99272682432073</v>
      </c>
      <c r="T22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115961)</v>
      </c>
      <c r="U22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7" s="80" t="str">
        <f>UPPER(IFERROR(Table_ocorrencias[[#This Row],[descricao]],""))</f>
        <v/>
      </c>
      <c r="W227" s="66">
        <f>IFERROR(IF(Table_ocorrencias[[#This Row],[data_ciencia]]="","",Table_ocorrencias[[#This Row],[data_ciencia]]),"")</f>
        <v>0.90694444444444444</v>
      </c>
      <c r="X227" s="66">
        <f>IFERROR(IF(Table_ocorrencias[[#This Row],[data_saida]]="","",Table_ocorrencias[[#This Row],[data_saida]]),"")</f>
        <v>0.91666666666666663</v>
      </c>
      <c r="Y227" s="66">
        <f>IFERROR(IF(Table_ocorrencias[[#This Row],[data_chegada]]="","",Table_ocorrencias[[#This Row],[data_chegada]]),"")</f>
        <v>0.9375</v>
      </c>
      <c r="Z227" s="66">
        <f>IFERROR(IF(Table_ocorrencias[[#This Row],[data_conclusao]]="","",Table_ocorrencias[[#This Row],[data_conclusao]]),"")</f>
        <v>0.96527777777777779</v>
      </c>
      <c r="AA227" s="67">
        <v>2102</v>
      </c>
      <c r="AB227" s="67">
        <v>63</v>
      </c>
      <c r="AC227" s="67">
        <v>4</v>
      </c>
      <c r="AD227" s="67">
        <v>3866670</v>
      </c>
      <c r="AE227" s="67">
        <v>3867641</v>
      </c>
      <c r="AF227" s="67">
        <v>3910180</v>
      </c>
      <c r="AG227" s="67">
        <v>2126</v>
      </c>
      <c r="AH227" s="65">
        <v>44215</v>
      </c>
      <c r="AI227" s="67" t="s">
        <v>12741</v>
      </c>
      <c r="AJ227" s="67" t="s">
        <v>167</v>
      </c>
      <c r="AK227" s="67" t="s">
        <v>414</v>
      </c>
      <c r="AL227" s="67" t="s">
        <v>255</v>
      </c>
      <c r="AM227" s="68">
        <v>0.90694444444444444</v>
      </c>
      <c r="AN227" s="69">
        <v>0.91666666666666663</v>
      </c>
      <c r="AO227" s="69">
        <v>0.9375</v>
      </c>
      <c r="AP227" s="69">
        <v>0.96527777777777779</v>
      </c>
      <c r="AQ227" s="67" t="s">
        <v>12742</v>
      </c>
      <c r="AR227" s="67" t="s">
        <v>12743</v>
      </c>
      <c r="AS227" s="67">
        <v>10</v>
      </c>
      <c r="AT227" s="67" t="s">
        <v>3356</v>
      </c>
      <c r="AU227" s="67" t="s">
        <v>12744</v>
      </c>
      <c r="AV227" s="67" t="s">
        <v>2024</v>
      </c>
      <c r="AW227" s="70" t="s">
        <v>276</v>
      </c>
      <c r="AX227" s="67" t="s">
        <v>12745</v>
      </c>
      <c r="AY227" s="67" t="s">
        <v>283</v>
      </c>
      <c r="AZ227" s="67" t="b">
        <v>1</v>
      </c>
      <c r="BA227" s="67" t="s">
        <v>273</v>
      </c>
      <c r="BB227" s="67" t="b">
        <v>0</v>
      </c>
      <c r="BC227" s="67"/>
      <c r="BD227" s="67"/>
    </row>
    <row r="228" spans="1:56" x14ac:dyDescent="0.25">
      <c r="A228" s="54">
        <f t="shared" si="4"/>
        <v>1</v>
      </c>
      <c r="B228" s="57" t="str">
        <f>IFERROR(TEXT(Table_ocorrencias[[#This Row],[caso_n]],"0000")&amp;Table_ocorrencias[[#This Row],[ponto]]&amp;"/"&amp;YEAR(Table_ocorrencias[[#This Row],[DATA PLANTÃO]]),"")</f>
        <v>0083.9/2021</v>
      </c>
      <c r="C228" s="57" t="str">
        <f>IFERROR(IF(Table_ocorrencias[[#This Row],[GDL]] = "","", Table_ocorrencias[[#This Row],[GDL]]&amp;"/"&amp;YEAR(Table_ocorrencias[[#This Row],[data_plantao]])),"")</f>
        <v>2906/2021</v>
      </c>
      <c r="D228" s="57" t="str">
        <f>IF(Table_ocorrencias[[#This Row],[fotos_gdl]] = TRUE,"ENVIADAS","PENDENTE")</f>
        <v>PENDENTE</v>
      </c>
      <c r="E228" s="58">
        <f>IFERROR(Table_ocorrencias[[#This Row],[data_plantao]],"")</f>
        <v>44221</v>
      </c>
      <c r="F228" s="57" t="str">
        <f>IFERROR(Table_ocorrencias[[#This Row],[CIODS3]],"")</f>
        <v>D702153</v>
      </c>
      <c r="G228" s="57" t="str">
        <f>IFERROR(Table_ocorrencias[[#This Row],[natureza4]],"")</f>
        <v>Homicídio</v>
      </c>
      <c r="H228" s="57" t="str">
        <f>IFERROR(Table_ocorrencias[[#This Row],[tipo_local]],"")</f>
        <v>Interno</v>
      </c>
      <c r="I228" s="57" t="str">
        <f>IFERROR(IF(Table_ocorrencias[[#This Row],[instrumento10]] = 0,"",Table_ocorrencias[[#This Row],[instrumento10]]),"")</f>
        <v/>
      </c>
      <c r="J228" s="79" t="str">
        <f>IFERROR(VLOOKUP(Table_ocorrencias[[#This Row],[matricula_perito]],Table_peritos[],2,FALSE),"")</f>
        <v>VICTOR CEZAR LUCENA TAVARES DE SÁ LEITÃO</v>
      </c>
      <c r="K228" s="57" t="str">
        <f>IFERROR(VLOOKUP(Table_ocorrencias[[#This Row],[matricula_auxiliar]],Table_auxiliares[],2,FALSE),"")</f>
        <v>THIAGO ANDRÉ</v>
      </c>
      <c r="L228" s="57" t="str">
        <f>IFERROR(VLOOKUP(Table_ocorrencias[[#This Row],[matricula_delegado]],Table_delegados[],2,FALSE),"")</f>
        <v>RICARDO SILVEIRA DE AZEVEDO</v>
      </c>
      <c r="M228" s="57" t="str">
        <f>IFERROR(Table_ocorrencias[[#This Row],[viatura5]],"")</f>
        <v>UP004</v>
      </c>
      <c r="N228" s="57" t="str">
        <f>IFERROR(IF(Table_ocorrencias[[#This Row],[DPH2]] ="","",Table_ocorrencias[[#This Row],[DPH2]]&amp;"º DPH"),"")</f>
        <v>7º DPH</v>
      </c>
      <c r="O228" s="57" t="str">
        <f>UPPER(IFERROR(VLOOKUP(Table_ocorrencias[[#This Row],[municipio]],Table_municipios[],2,FALSE),""))</f>
        <v>PAULISTA</v>
      </c>
      <c r="P228" s="79" t="str">
        <f>UPPER(IFERROR(Table_ocorrencias[[#This Row],[bairro8]],""))</f>
        <v>MIRUEIRA</v>
      </c>
      <c r="Q228" s="57" t="str">
        <f>IFERROR(IF(Table_ocorrencias[[#This Row],[rua9]] ="","",Table_ocorrencias[[#This Row],[rua9]]),"")</f>
        <v>R PATENON 69</v>
      </c>
      <c r="R228" s="57" t="str">
        <f>IFERROR(IF(Table_ocorrencias[[#This Row],[latitude6]] ="","",Table_ocorrencias[[#This Row],[latitude6]]),"")</f>
        <v>-7.9765029</v>
      </c>
      <c r="S228" s="57" t="str">
        <f>IFERROR(IF(Table_ocorrencias[[#This Row],[longitude7]] ="","",Table_ocorrencias[[#This Row],[longitude7]]),"")</f>
        <v>-34.9073403</v>
      </c>
      <c r="T22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115679)</v>
      </c>
      <c r="U22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28" s="79" t="str">
        <f>UPPER(IFERROR(Table_ocorrencias[[#This Row],[descricao]],""))</f>
        <v/>
      </c>
      <c r="W228" s="59">
        <f>IFERROR(IF(Table_ocorrencias[[#This Row],[data_ciencia]]="","",Table_ocorrencias[[#This Row],[data_ciencia]]),"")</f>
        <v>0.29166666666666669</v>
      </c>
      <c r="X228" s="59">
        <f>IFERROR(IF(Table_ocorrencias[[#This Row],[data_saida]]="","",Table_ocorrencias[[#This Row],[data_saida]]),"")</f>
        <v>0.33333333333333331</v>
      </c>
      <c r="Y228" s="59">
        <f>IFERROR(IF(Table_ocorrencias[[#This Row],[data_chegada]]="","",Table_ocorrencias[[#This Row],[data_chegada]]),"")</f>
        <v>0.35416666666666669</v>
      </c>
      <c r="Z228" s="59">
        <f>IFERROR(IF(Table_ocorrencias[[#This Row],[data_conclusao]]="","",Table_ocorrencias[[#This Row],[data_conclusao]]),"")</f>
        <v>0.39583333333333331</v>
      </c>
      <c r="AA228" s="60">
        <v>2124</v>
      </c>
      <c r="AB228" s="60">
        <v>83</v>
      </c>
      <c r="AC228" s="60">
        <v>7</v>
      </c>
      <c r="AD228" s="60">
        <v>3866947</v>
      </c>
      <c r="AE228" s="60">
        <v>3870464</v>
      </c>
      <c r="AF228" s="60">
        <v>2725304</v>
      </c>
      <c r="AG228" s="60">
        <v>2906</v>
      </c>
      <c r="AH228" s="58">
        <v>44221</v>
      </c>
      <c r="AI228" s="60" t="s">
        <v>12897</v>
      </c>
      <c r="AJ228" s="60" t="s">
        <v>167</v>
      </c>
      <c r="AK228" s="60" t="s">
        <v>414</v>
      </c>
      <c r="AL228" s="60" t="s">
        <v>255</v>
      </c>
      <c r="AM228" s="61">
        <v>0.29166666666666669</v>
      </c>
      <c r="AN228" s="62">
        <v>0.33333333333333331</v>
      </c>
      <c r="AO228" s="62">
        <v>0.35416666666666669</v>
      </c>
      <c r="AP228" s="62">
        <v>0.39583333333333331</v>
      </c>
      <c r="AQ228" s="60" t="s">
        <v>12898</v>
      </c>
      <c r="AR228" s="60" t="s">
        <v>12899</v>
      </c>
      <c r="AS228" s="60">
        <v>13</v>
      </c>
      <c r="AT228" s="60" t="s">
        <v>2517</v>
      </c>
      <c r="AU228" s="60" t="s">
        <v>12900</v>
      </c>
      <c r="AV228" s="60" t="s">
        <v>12901</v>
      </c>
      <c r="AW228" s="63"/>
      <c r="AX228" s="60" t="s">
        <v>12902</v>
      </c>
      <c r="AY228" s="60" t="s">
        <v>283</v>
      </c>
      <c r="AZ228" s="60" t="b">
        <v>0</v>
      </c>
      <c r="BA228" s="60" t="s">
        <v>273</v>
      </c>
      <c r="BB228" s="60" t="b">
        <v>0</v>
      </c>
      <c r="BC228" s="60"/>
      <c r="BD228" s="60"/>
    </row>
    <row r="229" spans="1:56" x14ac:dyDescent="0.25">
      <c r="A229" s="86">
        <f t="shared" si="4"/>
        <v>1</v>
      </c>
      <c r="B229" s="87" t="str">
        <f>IFERROR(TEXT(Table_ocorrencias[[#This Row],[caso_n]],"0000")&amp;Table_ocorrencias[[#This Row],[ponto]]&amp;"/"&amp;YEAR(Table_ocorrencias[[#This Row],[DATA PLANTÃO]]),"")</f>
        <v>0086.9/2021</v>
      </c>
      <c r="C229" s="87" t="str">
        <f>IFERROR(IF(Table_ocorrencias[[#This Row],[GDL]] = "","", Table_ocorrencias[[#This Row],[GDL]]&amp;"/"&amp;YEAR(Table_ocorrencias[[#This Row],[data_plantao]])),"")</f>
        <v>3030/2021</v>
      </c>
      <c r="D229" s="87" t="str">
        <f>IF(Table_ocorrencias[[#This Row],[fotos_gdl]] = TRUE,"ENVIADAS","PENDENTE")</f>
        <v>PENDENTE</v>
      </c>
      <c r="E229" s="88">
        <f>IFERROR(Table_ocorrencias[[#This Row],[data_plantao]],"")</f>
        <v>44221</v>
      </c>
      <c r="F229" s="87" t="str">
        <f>IFERROR(Table_ocorrencias[[#This Row],[CIODS3]],"")</f>
        <v>D702216</v>
      </c>
      <c r="G229" s="87" t="str">
        <f>IFERROR(Table_ocorrencias[[#This Row],[natureza4]],"")</f>
        <v>Homicídio</v>
      </c>
      <c r="H229" s="87" t="str">
        <f>IFERROR(Table_ocorrencias[[#This Row],[tipo_local]],"")</f>
        <v>Interno</v>
      </c>
      <c r="I229" s="87" t="str">
        <f>IFERROR(IF(Table_ocorrencias[[#This Row],[instrumento10]] = 0,"",Table_ocorrencias[[#This Row],[instrumento10]]),"")</f>
        <v/>
      </c>
      <c r="J229" s="89" t="str">
        <f>IFERROR(VLOOKUP(Table_ocorrencias[[#This Row],[matricula_perito]],Table_peritos[],2,FALSE),"")</f>
        <v>TADEU MORAIS CRUZ</v>
      </c>
      <c r="K229" s="87" t="str">
        <f>IFERROR(VLOOKUP(Table_ocorrencias[[#This Row],[matricula_auxiliar]],Table_auxiliares[],2,FALSE),"")</f>
        <v>MARÍLIA ANDRADE DE FRANÇA</v>
      </c>
      <c r="L229" s="87" t="str">
        <f>IFERROR(VLOOKUP(Table_ocorrencias[[#This Row],[matricula_delegado]],Table_delegados[],2,FALSE),"")</f>
        <v>CAIO WAGNER SIQUEIRA DE MORAIS</v>
      </c>
      <c r="M229" s="87" t="str">
        <f>IFERROR(Table_ocorrencias[[#This Row],[viatura5]],"")</f>
        <v>UP004</v>
      </c>
      <c r="N229" s="87" t="str">
        <f>IFERROR(IF(Table_ocorrencias[[#This Row],[DPH2]] ="","",Table_ocorrencias[[#This Row],[DPH2]]&amp;"º DPH"),"")</f>
        <v>13º DPH</v>
      </c>
      <c r="O229" s="87" t="str">
        <f>UPPER(IFERROR(VLOOKUP(Table_ocorrencias[[#This Row],[municipio]],Table_municipios[],2,FALSE),""))</f>
        <v>JABOATÃO DOS GUARARAPES</v>
      </c>
      <c r="P229" s="89" t="str">
        <f>UPPER(IFERROR(Table_ocorrencias[[#This Row],[bairro8]],""))</f>
        <v>PADRE ROMA</v>
      </c>
      <c r="Q229" s="87" t="str">
        <f>IFERROR(IF(Table_ocorrencias[[#This Row],[rua9]] ="","",Table_ocorrencias[[#This Row],[rua9]]),"")</f>
        <v>DOMINGOS TEOTONIO</v>
      </c>
      <c r="R229" s="87" t="str">
        <f>IFERROR(IF(Table_ocorrencias[[#This Row],[latitude6]] ="","",Table_ocorrencias[[#This Row],[latitude6]]),"")</f>
        <v>-8,657</v>
      </c>
      <c r="S229" s="87" t="str">
        <f>IFERROR(IF(Table_ocorrencias[[#This Row],[longitude7]] ="","",Table_ocorrencias[[#This Row],[longitude7]]),"")</f>
        <v>-35,055</v>
      </c>
      <c r="T22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WILLIAMS PEREIRA DE MELO (NIC 115975)</v>
      </c>
      <c r="U22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29" s="89" t="str">
        <f>UPPER(IFERROR(Table_ocorrencias[[#This Row],[descricao]],""))</f>
        <v>CB FÁBIO 98551-2746</v>
      </c>
      <c r="W229" s="90">
        <f>IFERROR(IF(Table_ocorrencias[[#This Row],[data_ciencia]]="","",Table_ocorrencias[[#This Row],[data_ciencia]]),"")</f>
        <v>0.85069444444444442</v>
      </c>
      <c r="X229" s="90">
        <f>IFERROR(IF(Table_ocorrencias[[#This Row],[data_saida]]="","",Table_ocorrencias[[#This Row],[data_saida]]),"")</f>
        <v>0.86805555555555558</v>
      </c>
      <c r="Y229" s="90">
        <f>IFERROR(IF(Table_ocorrencias[[#This Row],[data_chegada]]="","",Table_ocorrencias[[#This Row],[data_chegada]]),"")</f>
        <v>0.88611111111111107</v>
      </c>
      <c r="Z229" s="90">
        <f>IFERROR(IF(Table_ocorrencias[[#This Row],[data_conclusao]]="","",Table_ocorrencias[[#This Row],[data_conclusao]]),"")</f>
        <v>0.91666666666666663</v>
      </c>
      <c r="AA229" s="91">
        <v>2127</v>
      </c>
      <c r="AB229" s="91">
        <v>86</v>
      </c>
      <c r="AC229" s="91">
        <v>13</v>
      </c>
      <c r="AD229" s="91">
        <v>2962136</v>
      </c>
      <c r="AE229" s="91">
        <v>3874400</v>
      </c>
      <c r="AF229" s="91">
        <v>3864910</v>
      </c>
      <c r="AG229" s="91">
        <v>3030</v>
      </c>
      <c r="AH229" s="88">
        <v>44221</v>
      </c>
      <c r="AI229" s="91" t="s">
        <v>12903</v>
      </c>
      <c r="AJ229" s="91" t="s">
        <v>167</v>
      </c>
      <c r="AK229" s="91" t="s">
        <v>414</v>
      </c>
      <c r="AL229" s="91" t="s">
        <v>255</v>
      </c>
      <c r="AM229" s="92">
        <v>0.85069444444444442</v>
      </c>
      <c r="AN229" s="93">
        <v>0.86805555555555558</v>
      </c>
      <c r="AO229" s="93">
        <v>0.88611111111111107</v>
      </c>
      <c r="AP229" s="93">
        <v>0.91666666666666663</v>
      </c>
      <c r="AQ229" s="91" t="s">
        <v>12904</v>
      </c>
      <c r="AR229" s="91" t="s">
        <v>12905</v>
      </c>
      <c r="AS229" s="91">
        <v>10</v>
      </c>
      <c r="AT229" s="91" t="s">
        <v>6239</v>
      </c>
      <c r="AU229" s="91" t="s">
        <v>12906</v>
      </c>
      <c r="AV229" s="91" t="s">
        <v>12907</v>
      </c>
      <c r="AW229" s="94"/>
      <c r="AX229" s="91" t="s">
        <v>12908</v>
      </c>
      <c r="AY229" s="91" t="s">
        <v>12909</v>
      </c>
      <c r="AZ229" s="91" t="b">
        <v>0</v>
      </c>
      <c r="BA229" s="91" t="s">
        <v>273</v>
      </c>
      <c r="BB229" s="91" t="b">
        <v>0</v>
      </c>
      <c r="BC229" s="91"/>
      <c r="BD229" s="91"/>
    </row>
    <row r="230" spans="1:56" x14ac:dyDescent="0.25">
      <c r="A230" s="55">
        <f t="shared" si="4"/>
        <v>1</v>
      </c>
      <c r="B230" s="64" t="str">
        <f>IFERROR(TEXT(Table_ocorrencias[[#This Row],[caso_n]],"0000")&amp;Table_ocorrencias[[#This Row],[ponto]]&amp;"/"&amp;YEAR(Table_ocorrencias[[#This Row],[DATA PLANTÃO]]),"")</f>
        <v>0087.9/2021</v>
      </c>
      <c r="C230" s="64" t="str">
        <f>IFERROR(IF(Table_ocorrencias[[#This Row],[GDL]] = "","", Table_ocorrencias[[#This Row],[GDL]]&amp;"/"&amp;YEAR(Table_ocorrencias[[#This Row],[data_plantao]])),"")</f>
        <v>3035/2021</v>
      </c>
      <c r="D230" s="64" t="str">
        <f>IF(Table_ocorrencias[[#This Row],[fotos_gdl]] = TRUE,"ENVIADAS","PENDENTE")</f>
        <v>ENVIADAS</v>
      </c>
      <c r="E230" s="65">
        <f>IFERROR(Table_ocorrencias[[#This Row],[data_plantao]],"")</f>
        <v>44221</v>
      </c>
      <c r="F230" s="64" t="str">
        <f>IFERROR(Table_ocorrencias[[#This Row],[CIODS3]],"")</f>
        <v>D702231</v>
      </c>
      <c r="G230" s="64" t="str">
        <f>IFERROR(Table_ocorrencias[[#This Row],[natureza4]],"")</f>
        <v>Homicídio</v>
      </c>
      <c r="H230" s="64" t="str">
        <f>IFERROR(Table_ocorrencias[[#This Row],[tipo_local]],"")</f>
        <v>Interno</v>
      </c>
      <c r="I230" s="64" t="str">
        <f>IFERROR(IF(Table_ocorrencias[[#This Row],[instrumento10]] = 0,"",Table_ocorrencias[[#This Row],[instrumento10]]),"")</f>
        <v>PÉRFURO-CONTUNDENTE</v>
      </c>
      <c r="J230" s="79" t="str">
        <f>IFERROR(VLOOKUP(Table_ocorrencias[[#This Row],[matricula_perito]],Table_peritos[],2,FALSE),"")</f>
        <v>VICTOR CEZAR LUCENA TAVARES DE SÁ LEITÃO</v>
      </c>
      <c r="K230" s="57" t="str">
        <f>IFERROR(VLOOKUP(Table_ocorrencias[[#This Row],[matricula_auxiliar]],Table_auxiliares[],2,FALSE),"")</f>
        <v>BRENO HENRIQUE DANTAS DOS SANTOS</v>
      </c>
      <c r="L230" s="64" t="str">
        <f>IFERROR(VLOOKUP(Table_ocorrencias[[#This Row],[matricula_delegado]],Table_delegados[],2,FALSE),"")</f>
        <v>ANTONIO DE CAMPOS FRANCISCO</v>
      </c>
      <c r="M230" s="57" t="str">
        <f>IFERROR(Table_ocorrencias[[#This Row],[viatura5]],"")</f>
        <v>UP002</v>
      </c>
      <c r="N230" s="64" t="str">
        <f>IFERROR(IF(Table_ocorrencias[[#This Row],[DPH2]] ="","",Table_ocorrencias[[#This Row],[DPH2]]&amp;"º DPH"),"")</f>
        <v>13º DPH</v>
      </c>
      <c r="O230" s="64" t="str">
        <f>UPPER(IFERROR(VLOOKUP(Table_ocorrencias[[#This Row],[municipio]],Table_municipios[],2,FALSE),""))</f>
        <v>CABO DE SANTO AGOSTINHO</v>
      </c>
      <c r="P230" s="80" t="str">
        <f>UPPER(IFERROR(Table_ocorrencias[[#This Row],[bairro8]],""))</f>
        <v>ENGENHO MASSANGANA</v>
      </c>
      <c r="Q230" s="64" t="str">
        <f>IFERROR(IF(Table_ocorrencias[[#This Row],[rua9]] ="","",Table_ocorrencias[[#This Row],[rua9]]),"")</f>
        <v/>
      </c>
      <c r="R230" s="64" t="str">
        <f>IFERROR(IF(Table_ocorrencias[[#This Row],[latitude6]] ="","",Table_ocorrencias[[#This Row],[latitude6]]),"")</f>
        <v>-8.3578903</v>
      </c>
      <c r="S230" s="64" t="str">
        <f>IFERROR(IF(Table_ocorrencias[[#This Row],[longitude7]] ="","",Table_ocorrencias[[#This Row],[longitude7]]),"")</f>
        <v>-35.0135867</v>
      </c>
      <c r="T23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115973)</v>
      </c>
      <c r="U23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30" s="80" t="str">
        <f>UPPER(IFERROR(Table_ocorrencias[[#This Row],[descricao]],""))</f>
        <v/>
      </c>
      <c r="W230" s="66">
        <f>IFERROR(IF(Table_ocorrencias[[#This Row],[data_ciencia]]="","",Table_ocorrencias[[#This Row],[data_ciencia]]),"")</f>
        <v>2.0833333333333332E-2</v>
      </c>
      <c r="X230" s="66">
        <f>IFERROR(IF(Table_ocorrencias[[#This Row],[data_saida]]="","",Table_ocorrencias[[#This Row],[data_saida]]),"")</f>
        <v>4.1666666666666664E-2</v>
      </c>
      <c r="Y230" s="66">
        <f>IFERROR(IF(Table_ocorrencias[[#This Row],[data_chegada]]="","",Table_ocorrencias[[#This Row],[data_chegada]]),"")</f>
        <v>6.25E-2</v>
      </c>
      <c r="Z230" s="66">
        <f>IFERROR(IF(Table_ocorrencias[[#This Row],[data_conclusao]]="","",Table_ocorrencias[[#This Row],[data_conclusao]]),"")</f>
        <v>9.7222222222222224E-2</v>
      </c>
      <c r="AA230" s="67">
        <v>2128</v>
      </c>
      <c r="AB230" s="67">
        <v>87</v>
      </c>
      <c r="AC230" s="67">
        <v>13</v>
      </c>
      <c r="AD230" s="67">
        <v>3866947</v>
      </c>
      <c r="AE230" s="67">
        <v>3867820</v>
      </c>
      <c r="AF230" s="67">
        <v>1967371</v>
      </c>
      <c r="AG230" s="67">
        <v>3035</v>
      </c>
      <c r="AH230" s="65">
        <v>44221</v>
      </c>
      <c r="AI230" s="67" t="s">
        <v>12910</v>
      </c>
      <c r="AJ230" s="67" t="s">
        <v>167</v>
      </c>
      <c r="AK230" s="67" t="s">
        <v>414</v>
      </c>
      <c r="AL230" s="67" t="s">
        <v>278</v>
      </c>
      <c r="AM230" s="68">
        <v>2.0833333333333332E-2</v>
      </c>
      <c r="AN230" s="69">
        <v>4.1666666666666664E-2</v>
      </c>
      <c r="AO230" s="69">
        <v>6.25E-2</v>
      </c>
      <c r="AP230" s="69">
        <v>9.7222222222222224E-2</v>
      </c>
      <c r="AQ230" s="67" t="s">
        <v>12911</v>
      </c>
      <c r="AR230" s="67" t="s">
        <v>12912</v>
      </c>
      <c r="AS230" s="67">
        <v>3</v>
      </c>
      <c r="AT230" s="67" t="s">
        <v>3797</v>
      </c>
      <c r="AU230" s="67" t="s">
        <v>283</v>
      </c>
      <c r="AV230" s="67" t="s">
        <v>12913</v>
      </c>
      <c r="AW230" s="70" t="s">
        <v>276</v>
      </c>
      <c r="AX230" s="67" t="s">
        <v>12914</v>
      </c>
      <c r="AY230" s="67" t="s">
        <v>283</v>
      </c>
      <c r="AZ230" s="67" t="b">
        <v>1</v>
      </c>
      <c r="BA230" s="67" t="s">
        <v>273</v>
      </c>
      <c r="BB230" s="67" t="b">
        <v>0</v>
      </c>
      <c r="BC230" s="67"/>
      <c r="BD230" s="67"/>
    </row>
    <row r="231" spans="1:56" x14ac:dyDescent="0.25">
      <c r="A231" s="54">
        <f t="shared" si="4"/>
        <v>1</v>
      </c>
      <c r="B231" s="57" t="str">
        <f>IFERROR(TEXT(Table_ocorrencias[[#This Row],[caso_n]],"0000")&amp;Table_ocorrencias[[#This Row],[ponto]]&amp;"/"&amp;YEAR(Table_ocorrencias[[#This Row],[DATA PLANTÃO]]),"")</f>
        <v>0089.9/2021</v>
      </c>
      <c r="C231" s="57" t="str">
        <f>IFERROR(IF(Table_ocorrencias[[#This Row],[GDL]] = "","", Table_ocorrencias[[#This Row],[GDL]]&amp;"/"&amp;YEAR(Table_ocorrencias[[#This Row],[data_plantao]])),"")</f>
        <v>3141/2021</v>
      </c>
      <c r="D231" s="57" t="str">
        <f>IF(Table_ocorrencias[[#This Row],[fotos_gdl]] = TRUE,"ENVIADAS","PENDENTE")</f>
        <v>ENVIADAS</v>
      </c>
      <c r="E231" s="58">
        <f>IFERROR(Table_ocorrencias[[#This Row],[data_plantao]],"")</f>
        <v>44222</v>
      </c>
      <c r="F231" s="57" t="str">
        <f>IFERROR(Table_ocorrencias[[#This Row],[CIODS3]],"")</f>
        <v>D702259</v>
      </c>
      <c r="G231" s="57" t="str">
        <f>IFERROR(Table_ocorrencias[[#This Row],[natureza4]],"")</f>
        <v>Homicídio</v>
      </c>
      <c r="H231" s="57" t="str">
        <f>IFERROR(Table_ocorrencias[[#This Row],[tipo_local]],"")</f>
        <v>Interno</v>
      </c>
      <c r="I231" s="57" t="str">
        <f>IFERROR(IF(Table_ocorrencias[[#This Row],[instrumento10]] = 0,"",Table_ocorrencias[[#This Row],[instrumento10]]),"")</f>
        <v/>
      </c>
      <c r="J231" s="79" t="str">
        <f>IFERROR(VLOOKUP(Table_ocorrencias[[#This Row],[matricula_perito]],Table_peritos[],2,FALSE),"")</f>
        <v>LUCAS ARAÚJO DE ALMEIDA</v>
      </c>
      <c r="K231" s="57" t="str">
        <f>IFERROR(VLOOKUP(Table_ocorrencias[[#This Row],[matricula_auxiliar]],Table_auxiliares[],2,FALSE),"")</f>
        <v>HILTON PESSOA DE FREITAS NETO</v>
      </c>
      <c r="L231" s="57" t="str">
        <f>IFERROR(VLOOKUP(Table_ocorrencias[[#This Row],[matricula_delegado]],Table_delegados[],2,FALSE),"")</f>
        <v>PAULO GUSTAVO COELHO DIAS</v>
      </c>
      <c r="M231" s="57" t="str">
        <f>IFERROR(Table_ocorrencias[[#This Row],[viatura5]],"")</f>
        <v>UP006</v>
      </c>
      <c r="N231" s="57" t="str">
        <f>IFERROR(IF(Table_ocorrencias[[#This Row],[DPH2]] ="","",Table_ocorrencias[[#This Row],[DPH2]]&amp;"º DPH"),"")</f>
        <v>1º DPH</v>
      </c>
      <c r="O231" s="57" t="str">
        <f>UPPER(IFERROR(VLOOKUP(Table_ocorrencias[[#This Row],[municipio]],Table_municipios[],2,FALSE),""))</f>
        <v>RECIFE</v>
      </c>
      <c r="P231" s="79" t="str">
        <f>UPPER(IFERROR(Table_ocorrencias[[#This Row],[bairro8]],""))</f>
        <v>SANTO AMARO</v>
      </c>
      <c r="Q231" s="57" t="str">
        <f>IFERROR(IF(Table_ocorrencias[[#This Row],[rua9]] ="","",Table_ocorrencias[[#This Row],[rua9]]),"")</f>
        <v>RUA DO VIVEIRO, N. 120</v>
      </c>
      <c r="R231" s="57" t="str">
        <f>IFERROR(IF(Table_ocorrencias[[#This Row],[latitude6]] ="","",Table_ocorrencias[[#This Row],[latitude6]]),"")</f>
        <v>-8.043577</v>
      </c>
      <c r="S231" s="57" t="str">
        <f>IFERROR(IF(Table_ocorrencias[[#This Row],[longitude7]] ="","",Table_ocorrencias[[#This Row],[longitude7]]),"")</f>
        <v>-34.880826</v>
      </c>
      <c r="T23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116473)</v>
      </c>
      <c r="U23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1" s="79" t="str">
        <f>UPPER(IFERROR(Table_ocorrencias[[#This Row],[descricao]],""))</f>
        <v>PM: 999724077</v>
      </c>
      <c r="W231" s="59">
        <f>IFERROR(IF(Table_ocorrencias[[#This Row],[data_ciencia]]="","",Table_ocorrencias[[#This Row],[data_ciencia]]),"")</f>
        <v>0.58402777777777781</v>
      </c>
      <c r="X231" s="59">
        <f>IFERROR(IF(Table_ocorrencias[[#This Row],[data_saida]]="","",Table_ocorrencias[[#This Row],[data_saida]]),"")</f>
        <v>0.59027777777777779</v>
      </c>
      <c r="Y231" s="59">
        <f>IFERROR(IF(Table_ocorrencias[[#This Row],[data_chegada]]="","",Table_ocorrencias[[#This Row],[data_chegada]]),"")</f>
        <v>0.60069444444444442</v>
      </c>
      <c r="Z231" s="59">
        <f>IFERROR(IF(Table_ocorrencias[[#This Row],[data_conclusao]]="","",Table_ocorrencias[[#This Row],[data_conclusao]]),"")</f>
        <v>0.63541666666666663</v>
      </c>
      <c r="AA231" s="60">
        <v>2130</v>
      </c>
      <c r="AB231" s="60">
        <v>89</v>
      </c>
      <c r="AC231" s="60">
        <v>1</v>
      </c>
      <c r="AD231" s="60">
        <v>3870006</v>
      </c>
      <c r="AE231" s="60">
        <v>3865967</v>
      </c>
      <c r="AF231" s="60">
        <v>2725371</v>
      </c>
      <c r="AG231" s="60">
        <v>3141</v>
      </c>
      <c r="AH231" s="58">
        <v>44222</v>
      </c>
      <c r="AI231" s="60" t="s">
        <v>12915</v>
      </c>
      <c r="AJ231" s="60" t="s">
        <v>167</v>
      </c>
      <c r="AK231" s="60" t="s">
        <v>414</v>
      </c>
      <c r="AL231" s="60" t="s">
        <v>1258</v>
      </c>
      <c r="AM231" s="61">
        <v>0.58402777777777781</v>
      </c>
      <c r="AN231" s="62">
        <v>0.59027777777777779</v>
      </c>
      <c r="AO231" s="62">
        <v>0.60069444444444442</v>
      </c>
      <c r="AP231" s="62">
        <v>0.63541666666666663</v>
      </c>
      <c r="AQ231" s="60" t="s">
        <v>12916</v>
      </c>
      <c r="AR231" s="60" t="s">
        <v>12917</v>
      </c>
      <c r="AS231" s="60">
        <v>14</v>
      </c>
      <c r="AT231" s="60" t="s">
        <v>2084</v>
      </c>
      <c r="AU231" s="60" t="s">
        <v>12918</v>
      </c>
      <c r="AV231" s="60" t="s">
        <v>12919</v>
      </c>
      <c r="AW231" s="63"/>
      <c r="AX231" s="60" t="s">
        <v>12920</v>
      </c>
      <c r="AY231" s="60" t="s">
        <v>12921</v>
      </c>
      <c r="AZ231" s="60" t="b">
        <v>1</v>
      </c>
      <c r="BA231" s="60" t="s">
        <v>273</v>
      </c>
      <c r="BB231" s="60" t="b">
        <v>0</v>
      </c>
      <c r="BC231" s="60"/>
      <c r="BD231" s="60"/>
    </row>
    <row r="232" spans="1:56" x14ac:dyDescent="0.25">
      <c r="A232" s="55">
        <f t="shared" si="4"/>
        <v>0</v>
      </c>
      <c r="B232" s="64" t="str">
        <f>IFERROR(TEXT(Table_ocorrencias[[#This Row],[caso_n]],"0000")&amp;Table_ocorrencias[[#This Row],[ponto]]&amp;"/"&amp;YEAR(Table_ocorrencias[[#This Row],[DATA PLANTÃO]]),"")</f>
        <v>0091.9/2021</v>
      </c>
      <c r="C232" s="64" t="str">
        <f>IFERROR(IF(Table_ocorrencias[[#This Row],[GDL]] = "","", Table_ocorrencias[[#This Row],[GDL]]&amp;"/"&amp;YEAR(Table_ocorrencias[[#This Row],[data_plantao]])),"")</f>
        <v>3153/2021</v>
      </c>
      <c r="D232" s="64" t="str">
        <f>IF(Table_ocorrencias[[#This Row],[fotos_gdl]] = TRUE,"ENVIADAS","PENDENTE")</f>
        <v>ENVIADAS</v>
      </c>
      <c r="E232" s="65">
        <f>IFERROR(Table_ocorrencias[[#This Row],[data_plantao]],"")</f>
        <v>44222</v>
      </c>
      <c r="F232" s="64" t="str">
        <f>IFERROR(Table_ocorrencias[[#This Row],[CIODS3]],"")</f>
        <v>D702274</v>
      </c>
      <c r="G232" s="64" t="str">
        <f>IFERROR(Table_ocorrencias[[#This Row],[natureza4]],"")</f>
        <v>Homicídio</v>
      </c>
      <c r="H232" s="64" t="str">
        <f>IFERROR(Table_ocorrencias[[#This Row],[tipo_local]],"")</f>
        <v>Interno</v>
      </c>
      <c r="I232" s="64" t="str">
        <f>IFERROR(IF(Table_ocorrencias[[#This Row],[instrumento10]] = 0,"",Table_ocorrencias[[#This Row],[instrumento10]]),"")</f>
        <v>PÉRFURO-CONTUNDENTE</v>
      </c>
      <c r="J232" s="64" t="str">
        <f>IFERROR(VLOOKUP(Table_ocorrencias[[#This Row],[matricula_perito]],Table_peritos[],2,FALSE),"")</f>
        <v>RANON BARROS BEZERRA</v>
      </c>
      <c r="K232" s="64" t="str">
        <f>IFERROR(VLOOKUP(Table_ocorrencias[[#This Row],[matricula_auxiliar]],Table_auxiliares[],2,FALSE),"")</f>
        <v>ANDREZA CRISTINA MAIA DOS SANTOS</v>
      </c>
      <c r="L232" s="64" t="str">
        <f>IFERROR(VLOOKUP(Table_ocorrencias[[#This Row],[matricula_delegado]],Table_delegados[],2,FALSE),"")</f>
        <v>AUSENTE</v>
      </c>
      <c r="M232" s="64" t="str">
        <f>IFERROR(Table_ocorrencias[[#This Row],[viatura5]],"")</f>
        <v>UP004</v>
      </c>
      <c r="N232" s="64" t="str">
        <f>IFERROR(IF(Table_ocorrencias[[#This Row],[DPH2]] ="","",Table_ocorrencias[[#This Row],[DPH2]]&amp;"º DPH"),"")</f>
        <v>5º DPH</v>
      </c>
      <c r="O232" s="64" t="str">
        <f>UPPER(IFERROR(VLOOKUP(Table_ocorrencias[[#This Row],[municipio]],Table_municipios[],2,FALSE),""))</f>
        <v>RECIFE</v>
      </c>
      <c r="P232" s="64" t="str">
        <f>UPPER(IFERROR(Table_ocorrencias[[#This Row],[bairro8]],""))</f>
        <v>DOIS UNIDOS</v>
      </c>
      <c r="Q232" s="64" t="str">
        <f>IFERROR(IF(Table_ocorrencias[[#This Row],[rua9]] ="","",Table_ocorrencias[[#This Row],[rua9]]),"")</f>
        <v>RUA DA VITÓRIA 220</v>
      </c>
      <c r="R232" s="64" t="str">
        <f>IFERROR(IF(Table_ocorrencias[[#This Row],[latitude6]] ="","",Table_ocorrencias[[#This Row],[latitude6]]),"")</f>
        <v>-7,998415</v>
      </c>
      <c r="S232" s="64" t="str">
        <f>IFERROR(IF(Table_ocorrencias[[#This Row],[longitude7]] ="","",Table_ocorrencias[[#This Row],[longitude7]]),"")</f>
        <v>-34,918439</v>
      </c>
      <c r="T232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DAMIÃO BARROS SANTOS DA SILVA (NIC 116471)</v>
      </c>
      <c r="U23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2" s="64" t="str">
        <f>UPPER(IFERROR(Table_ocorrencias[[#This Row],[descricao]],""))</f>
        <v xml:space="preserve"> SGT IRMAR 998187851</v>
      </c>
      <c r="W232" s="66">
        <f>IFERROR(IF(Table_ocorrencias[[#This Row],[data_ciencia]]="","",Table_ocorrencias[[#This Row],[data_ciencia]]),"")</f>
        <v>0.73611111111111116</v>
      </c>
      <c r="X232" s="66">
        <f>IFERROR(IF(Table_ocorrencias[[#This Row],[data_saida]]="","",Table_ocorrencias[[#This Row],[data_saida]]),"")</f>
        <v>0.79166666666666663</v>
      </c>
      <c r="Y232" s="66">
        <f>IFERROR(IF(Table_ocorrencias[[#This Row],[data_chegada]]="","",Table_ocorrencias[[#This Row],[data_chegada]]),"")</f>
        <v>0.80555555555555558</v>
      </c>
      <c r="Z232" s="66">
        <f>IFERROR(IF(Table_ocorrencias[[#This Row],[data_conclusao]]="","",Table_ocorrencias[[#This Row],[data_conclusao]]),"")</f>
        <v>0.83333333333333337</v>
      </c>
      <c r="AA232" s="67">
        <v>2133</v>
      </c>
      <c r="AB232" s="67">
        <v>91</v>
      </c>
      <c r="AC232" s="67">
        <v>5</v>
      </c>
      <c r="AD232" s="67">
        <v>3866670</v>
      </c>
      <c r="AE232" s="67">
        <v>3876098</v>
      </c>
      <c r="AF232" s="67">
        <v>0</v>
      </c>
      <c r="AG232" s="67">
        <v>3153</v>
      </c>
      <c r="AH232" s="65">
        <v>44222</v>
      </c>
      <c r="AI232" s="67" t="s">
        <v>13024</v>
      </c>
      <c r="AJ232" s="67" t="s">
        <v>167</v>
      </c>
      <c r="AK232" s="67" t="s">
        <v>414</v>
      </c>
      <c r="AL232" s="67" t="s">
        <v>255</v>
      </c>
      <c r="AM232" s="68">
        <v>0.73611111111111116</v>
      </c>
      <c r="AN232" s="69">
        <v>0.79166666666666663</v>
      </c>
      <c r="AO232" s="69">
        <v>0.80555555555555558</v>
      </c>
      <c r="AP232" s="69">
        <v>0.83333333333333337</v>
      </c>
      <c r="AQ232" s="67" t="s">
        <v>13034</v>
      </c>
      <c r="AR232" s="67" t="s">
        <v>13035</v>
      </c>
      <c r="AS232" s="67">
        <v>14</v>
      </c>
      <c r="AT232" s="67" t="s">
        <v>388</v>
      </c>
      <c r="AU232" s="67" t="s">
        <v>13025</v>
      </c>
      <c r="AV232" s="67" t="s">
        <v>13026</v>
      </c>
      <c r="AW232" s="70" t="s">
        <v>276</v>
      </c>
      <c r="AX232" s="67" t="s">
        <v>13027</v>
      </c>
      <c r="AY232" s="67" t="s">
        <v>13028</v>
      </c>
      <c r="AZ232" s="67" t="b">
        <v>1</v>
      </c>
      <c r="BA232" s="67" t="s">
        <v>273</v>
      </c>
      <c r="BB232" s="67" t="b">
        <v>0</v>
      </c>
      <c r="BC232" s="67"/>
      <c r="BD232" s="67"/>
    </row>
    <row r="233" spans="1:56" ht="30" x14ac:dyDescent="0.25">
      <c r="A233" s="86">
        <f t="shared" si="4"/>
        <v>0</v>
      </c>
      <c r="B233" s="87" t="str">
        <f>IFERROR(TEXT(Table_ocorrencias[[#This Row],[caso_n]],"0000")&amp;Table_ocorrencias[[#This Row],[ponto]]&amp;"/"&amp;YEAR(Table_ocorrencias[[#This Row],[DATA PLANTÃO]]),"")</f>
        <v>0103.9/2021</v>
      </c>
      <c r="C233" s="87" t="str">
        <f>IFERROR(IF(Table_ocorrencias[[#This Row],[GDL]] = "","", Table_ocorrencias[[#This Row],[GDL]]&amp;"/"&amp;YEAR(Table_ocorrencias[[#This Row],[data_plantao]])),"")</f>
        <v>3863/2021</v>
      </c>
      <c r="D233" s="87" t="str">
        <f>IF(Table_ocorrencias[[#This Row],[fotos_gdl]] = TRUE,"ENVIADAS","PENDENTE")</f>
        <v>ENVIADAS</v>
      </c>
      <c r="E233" s="88">
        <f>IFERROR(Table_ocorrencias[[#This Row],[data_plantao]],"")</f>
        <v>44226</v>
      </c>
      <c r="F233" s="87" t="str">
        <f>IFERROR(Table_ocorrencias[[#This Row],[CIODS3]],"")</f>
        <v>D702788</v>
      </c>
      <c r="G233" s="87" t="str">
        <f>IFERROR(Table_ocorrencias[[#This Row],[natureza4]],"")</f>
        <v>Homicídio</v>
      </c>
      <c r="H233" s="87" t="str">
        <f>IFERROR(Table_ocorrencias[[#This Row],[tipo_local]],"")</f>
        <v>Interno</v>
      </c>
      <c r="I233" s="87" t="str">
        <f>IFERROR(IF(Table_ocorrencias[[#This Row],[instrumento10]] = 0,"",Table_ocorrencias[[#This Row],[instrumento10]]),"")</f>
        <v>PÉRFURO-CONTUNDENTE</v>
      </c>
      <c r="J233" s="89" t="str">
        <f>IFERROR(VLOOKUP(Table_ocorrencias[[#This Row],[matricula_perito]],Table_peritos[],2,FALSE),"")</f>
        <v>DIEGO NUNES TELES DE MENDONÇA</v>
      </c>
      <c r="K233" s="87" t="str">
        <f>IFERROR(VLOOKUP(Table_ocorrencias[[#This Row],[matricula_auxiliar]],Table_auxiliares[],2,FALSE),"")</f>
        <v>HILTON PESSOA DE FREITAS NETO</v>
      </c>
      <c r="L233" s="87" t="str">
        <f>IFERROR(VLOOKUP(Table_ocorrencias[[#This Row],[matricula_delegado]],Table_delegados[],2,FALSE),"")</f>
        <v>ANTONIO DE CAMPOS FRANCISCO</v>
      </c>
      <c r="M233" s="87" t="str">
        <f>IFERROR(Table_ocorrencias[[#This Row],[viatura5]],"")</f>
        <v>UP006</v>
      </c>
      <c r="N233" s="87" t="str">
        <f>IFERROR(IF(Table_ocorrencias[[#This Row],[DPH2]] ="","",Table_ocorrencias[[#This Row],[DPH2]]&amp;"º DPH"),"")</f>
        <v>9º DPH</v>
      </c>
      <c r="O233" s="87" t="str">
        <f>UPPER(IFERROR(VLOOKUP(Table_ocorrencias[[#This Row],[municipio]],Table_municipios[],2,FALSE),""))</f>
        <v>OLINDA</v>
      </c>
      <c r="P233" s="89" t="str">
        <f>UPPER(IFERROR(Table_ocorrencias[[#This Row],[bairro8]],""))</f>
        <v>PEIXINHOS</v>
      </c>
      <c r="Q233" s="87" t="str">
        <f>IFERROR(IF(Table_ocorrencias[[#This Row],[rua9]] ="","",Table_ocorrencias[[#This Row],[rua9]]),"")</f>
        <v>AV. JARDIM BRASILIA</v>
      </c>
      <c r="R233" s="87" t="str">
        <f>IFERROR(IF(Table_ocorrencias[[#This Row],[latitude6]] ="","",Table_ocorrencias[[#This Row],[latitude6]]),"")</f>
        <v>-8.020021</v>
      </c>
      <c r="S233" s="87" t="str">
        <f>IFERROR(IF(Table_ocorrencias[[#This Row],[longitude7]] ="","",Table_ocorrencias[[#This Row],[longitude7]]),"")</f>
        <v>-34.872169</v>
      </c>
      <c r="T23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WELLINGTON RAFAEL DA SILVA (NIC 115987)</v>
      </c>
      <c r="U23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33" s="89" t="str">
        <f>UPPER(IFERROR(Table_ocorrencias[[#This Row],[descricao]],""))</f>
        <v>PAF - MASC_x000D_
PM CB LADJANE: 999171031 / 988485752</v>
      </c>
      <c r="W233" s="90">
        <f>IFERROR(IF(Table_ocorrencias[[#This Row],[data_ciencia]]="","",Table_ocorrencias[[#This Row],[data_ciencia]]),"")</f>
        <v>0.11805555555555555</v>
      </c>
      <c r="X233" s="90">
        <f>IFERROR(IF(Table_ocorrencias[[#This Row],[data_saida]]="","",Table_ocorrencias[[#This Row],[data_saida]]),"")</f>
        <v>0.1388888888888889</v>
      </c>
      <c r="Y233" s="90">
        <f>IFERROR(IF(Table_ocorrencias[[#This Row],[data_chegada]]="","",Table_ocorrencias[[#This Row],[data_chegada]]),"")</f>
        <v>0.14930555555555555</v>
      </c>
      <c r="Z233" s="90">
        <f>IFERROR(IF(Table_ocorrencias[[#This Row],[data_conclusao]]="","",Table_ocorrencias[[#This Row],[data_conclusao]]),"")</f>
        <v>0.18402777777777779</v>
      </c>
      <c r="AA233" s="91">
        <v>2147</v>
      </c>
      <c r="AB233" s="91">
        <v>103</v>
      </c>
      <c r="AC233" s="91">
        <v>9</v>
      </c>
      <c r="AD233" s="91">
        <v>3869148</v>
      </c>
      <c r="AE233" s="91">
        <v>3865967</v>
      </c>
      <c r="AF233" s="91">
        <v>1967371</v>
      </c>
      <c r="AG233" s="91">
        <v>3863</v>
      </c>
      <c r="AH233" s="88">
        <v>44226</v>
      </c>
      <c r="AI233" s="91" t="s">
        <v>13036</v>
      </c>
      <c r="AJ233" s="91" t="s">
        <v>167</v>
      </c>
      <c r="AK233" s="91" t="s">
        <v>414</v>
      </c>
      <c r="AL233" s="91" t="s">
        <v>1258</v>
      </c>
      <c r="AM233" s="92">
        <v>0.11805555555555555</v>
      </c>
      <c r="AN233" s="93">
        <v>0.1388888888888889</v>
      </c>
      <c r="AO233" s="93">
        <v>0.14930555555555555</v>
      </c>
      <c r="AP233" s="93">
        <v>0.18402777777777779</v>
      </c>
      <c r="AQ233" s="91" t="s">
        <v>13037</v>
      </c>
      <c r="AR233" s="91" t="s">
        <v>13038</v>
      </c>
      <c r="AS233" s="91">
        <v>12</v>
      </c>
      <c r="AT233" s="91" t="s">
        <v>2424</v>
      </c>
      <c r="AU233" s="91" t="s">
        <v>13039</v>
      </c>
      <c r="AV233" s="91" t="s">
        <v>13040</v>
      </c>
      <c r="AW233" s="94" t="s">
        <v>276</v>
      </c>
      <c r="AX233" s="91" t="s">
        <v>13041</v>
      </c>
      <c r="AY233" s="91" t="s">
        <v>13042</v>
      </c>
      <c r="AZ233" s="91" t="b">
        <v>1</v>
      </c>
      <c r="BA233" s="91" t="s">
        <v>273</v>
      </c>
      <c r="BB233" s="91" t="b">
        <v>0</v>
      </c>
      <c r="BC233" s="91"/>
      <c r="BD233" s="91"/>
    </row>
    <row r="234" spans="1:56" x14ac:dyDescent="0.25">
      <c r="A234" s="53">
        <f t="shared" si="4"/>
        <v>0</v>
      </c>
      <c r="B234" s="57" t="str">
        <f>IFERROR(TEXT(Table_ocorrencias[[#This Row],[caso_n]],"0000")&amp;Table_ocorrencias[[#This Row],[ponto]]&amp;"/"&amp;YEAR(Table_ocorrencias[[#This Row],[DATA PLANTÃO]]),"")</f>
        <v>0603.9/2020</v>
      </c>
      <c r="C234" s="57" t="str">
        <f>IFERROR(IF(Table_ocorrencias[[#This Row],[GDL]] = "","", Table_ocorrencias[[#This Row],[GDL]]&amp;"/"&amp;YEAR(Table_ocorrencias[[#This Row],[data_plantao]])),"")</f>
        <v>18417/2020</v>
      </c>
      <c r="D234" s="57" t="str">
        <f>IF(Table_ocorrencias[[#This Row],[fotos_gdl]] = TRUE,"ENVIADAS","PENDENTE")</f>
        <v>ENVIADAS</v>
      </c>
      <c r="E234" s="58">
        <f>IFERROR(Table_ocorrencias[[#This Row],[data_plantao]],"")</f>
        <v>44018</v>
      </c>
      <c r="F234" s="57" t="str">
        <f>IFERROR(Table_ocorrencias[[#This Row],[CIODS3]],"")</f>
        <v>D680976</v>
      </c>
      <c r="G234" s="57" t="str">
        <f>IFERROR(Table_ocorrencias[[#This Row],[natureza4]],"")</f>
        <v>Homicídio</v>
      </c>
      <c r="H234" s="57" t="str">
        <f>IFERROR(Table_ocorrencias[[#This Row],[tipo_local]],"")</f>
        <v>Externo</v>
      </c>
      <c r="I234" s="57" t="str">
        <f>IFERROR(IF(Table_ocorrencias[[#This Row],[instrumento10]] = 0,"",Table_ocorrencias[[#This Row],[instrumento10]]),"")</f>
        <v>CONTUNDENTE</v>
      </c>
      <c r="J234" s="79" t="str">
        <f>IFERROR(VLOOKUP(Table_ocorrencias[[#This Row],[matricula_perito]],Table_peritos[],2,FALSE),"")</f>
        <v>CAMILLA ALMEIDA BRAYNER</v>
      </c>
      <c r="K234" s="57" t="str">
        <f>IFERROR(VLOOKUP(Table_ocorrencias[[#This Row],[matricula_auxiliar]],Table_auxiliares[],2,FALSE),"")</f>
        <v>HILTON PESSOA DE FREITAS NETO</v>
      </c>
      <c r="L234" s="57" t="str">
        <f>IFERROR(VLOOKUP(Table_ocorrencias[[#This Row],[matricula_delegado]],Table_delegados[],2,FALSE),"")</f>
        <v>ANTONIO DE CAMPOS FRANCISCO</v>
      </c>
      <c r="M234" s="57" t="str">
        <f>IFERROR(Table_ocorrencias[[#This Row],[viatura5]],"")</f>
        <v>UP004</v>
      </c>
      <c r="N234" s="57" t="str">
        <f>IFERROR(IF(Table_ocorrencias[[#This Row],[DPH2]] ="","",Table_ocorrencias[[#This Row],[DPH2]]&amp;"º DPH"),"")</f>
        <v>10º DPH</v>
      </c>
      <c r="O234" s="57" t="str">
        <f>UPPER(IFERROR(VLOOKUP(Table_ocorrencias[[#This Row],[municipio]],Table_municipios[],2,FALSE),""))</f>
        <v>SÃO LOURENÇO DA MATA</v>
      </c>
      <c r="P234" s="79" t="str">
        <f>UPPER(IFERROR(Table_ocorrencias[[#This Row],[bairro8]],""))</f>
        <v>MATRIZ DA LUZ</v>
      </c>
      <c r="Q234" s="57" t="str">
        <f>IFERROR(IF(Table_ocorrencias[[#This Row],[rua9]] ="","",Table_ocorrencias[[#This Row],[rua9]]),"")</f>
        <v>ASSENTAMENTO ENGENHO VELHO I</v>
      </c>
      <c r="R234" s="57" t="str">
        <f>IFERROR(IF(Table_ocorrencias[[#This Row],[latitude6]] ="","",Table_ocorrencias[[#This Row],[latitude6]]),"")</f>
        <v>-7,9828310</v>
      </c>
      <c r="S234" s="57" t="str">
        <f>IFERROR(IF(Table_ocorrencias[[#This Row],[longitude7]] ="","",Table_ocorrencias[[#This Row],[longitude7]]),"")</f>
        <v>-35,1426770</v>
      </c>
      <c r="T23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110917)</v>
      </c>
      <c r="U23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4" s="79" t="str">
        <f>UPPER(IFERROR(Table_ocorrencias[[#This Row],[descricao]],""))</f>
        <v/>
      </c>
      <c r="W234" s="59">
        <f>IFERROR(IF(Table_ocorrencias[[#This Row],[data_ciencia]]="","",Table_ocorrencias[[#This Row],[data_ciencia]]),"")</f>
        <v>0.9916666666666667</v>
      </c>
      <c r="X234" s="59">
        <f>IFERROR(IF(Table_ocorrencias[[#This Row],[data_saida]]="","",Table_ocorrencias[[#This Row],[data_saida]]),"")</f>
        <v>4.8611111111111112E-2</v>
      </c>
      <c r="Y234" s="59">
        <f>IFERROR(IF(Table_ocorrencias[[#This Row],[data_chegada]]="","",Table_ocorrencias[[#This Row],[data_chegada]]),"")</f>
        <v>0.10069444444444445</v>
      </c>
      <c r="Z234" s="59">
        <f>IFERROR(IF(Table_ocorrencias[[#This Row],[data_conclusao]]="","",Table_ocorrencias[[#This Row],[data_conclusao]]),"")</f>
        <v>0.1423611111111111</v>
      </c>
      <c r="AA234" s="60">
        <v>1428</v>
      </c>
      <c r="AB234" s="60">
        <v>603</v>
      </c>
      <c r="AC234" s="60">
        <v>10</v>
      </c>
      <c r="AD234" s="60">
        <v>3867129</v>
      </c>
      <c r="AE234" s="60">
        <v>3865967</v>
      </c>
      <c r="AF234" s="60">
        <v>1967371</v>
      </c>
      <c r="AG234" s="60">
        <v>18417</v>
      </c>
      <c r="AH234" s="58">
        <v>44018</v>
      </c>
      <c r="AI234" s="60" t="s">
        <v>468</v>
      </c>
      <c r="AJ234" s="60" t="s">
        <v>167</v>
      </c>
      <c r="AK234" s="60" t="s">
        <v>168</v>
      </c>
      <c r="AL234" s="60" t="s">
        <v>255</v>
      </c>
      <c r="AM234" s="61">
        <v>0.9916666666666667</v>
      </c>
      <c r="AN234" s="62">
        <v>4.8611111111111112E-2</v>
      </c>
      <c r="AO234" s="62">
        <v>0.10069444444444445</v>
      </c>
      <c r="AP234" s="62">
        <v>0.1423611111111111</v>
      </c>
      <c r="AQ234" s="60" t="s">
        <v>479</v>
      </c>
      <c r="AR234" s="60" t="s">
        <v>480</v>
      </c>
      <c r="AS234" s="60">
        <v>15</v>
      </c>
      <c r="AT234" s="60" t="s">
        <v>469</v>
      </c>
      <c r="AU234" s="60" t="s">
        <v>470</v>
      </c>
      <c r="AV234" s="60" t="s">
        <v>471</v>
      </c>
      <c r="AW234" s="63" t="s">
        <v>481</v>
      </c>
      <c r="AX234" s="60" t="s">
        <v>472</v>
      </c>
      <c r="AY234" s="60" t="s">
        <v>283</v>
      </c>
      <c r="AZ234" s="60" t="b">
        <v>1</v>
      </c>
      <c r="BA234" s="60" t="s">
        <v>273</v>
      </c>
      <c r="BB234" s="60" t="b">
        <v>0</v>
      </c>
      <c r="BC234" s="60"/>
      <c r="BD234" s="60"/>
    </row>
    <row r="235" spans="1:56" x14ac:dyDescent="0.25">
      <c r="A235" s="55">
        <f t="shared" si="4"/>
        <v>0</v>
      </c>
      <c r="B235" s="64" t="str">
        <f>IFERROR(TEXT(Table_ocorrencias[[#This Row],[caso_n]],"0000")&amp;Table_ocorrencias[[#This Row],[ponto]]&amp;"/"&amp;YEAR(Table_ocorrencias[[#This Row],[DATA PLANTÃO]]),"")</f>
        <v>0650.9/2020</v>
      </c>
      <c r="C235" s="64" t="str">
        <f>IFERROR(IF(Table_ocorrencias[[#This Row],[GDL]] = "","", Table_ocorrencias[[#This Row],[GDL]]&amp;"/"&amp;YEAR(Table_ocorrencias[[#This Row],[data_plantao]])),"")</f>
        <v>21785/2020</v>
      </c>
      <c r="D235" s="64" t="str">
        <f>IF(Table_ocorrencias[[#This Row],[fotos_gdl]] = TRUE,"ENVIADAS","PENDENTE")</f>
        <v>ENVIADAS</v>
      </c>
      <c r="E235" s="65">
        <f>IFERROR(Table_ocorrencias[[#This Row],[data_plantao]],"")</f>
        <v>44033</v>
      </c>
      <c r="F235" s="64" t="str">
        <f>IFERROR(Table_ocorrencias[[#This Row],[CIODS3]],"")</f>
        <v>D682284</v>
      </c>
      <c r="G235" s="64" t="str">
        <f>IFERROR(Table_ocorrencias[[#This Row],[natureza4]],"")</f>
        <v>Homicídio</v>
      </c>
      <c r="H235" s="64" t="str">
        <f>IFERROR(Table_ocorrencias[[#This Row],[tipo_local]],"")</f>
        <v>Externo</v>
      </c>
      <c r="I235" s="64" t="str">
        <f>IFERROR(IF(Table_ocorrencias[[#This Row],[instrumento10]] = 0,"",Table_ocorrencias[[#This Row],[instrumento10]]),"")</f>
        <v>CONTUNDENTE</v>
      </c>
      <c r="J235" s="80" t="str">
        <f>IFERROR(VLOOKUP(Table_ocorrencias[[#This Row],[matricula_perito]],Table_peritos[],2,FALSE),"")</f>
        <v>BETSON FERNANDO DELGADO DOS SANTOS ANDRADE</v>
      </c>
      <c r="K235" s="64" t="str">
        <f>IFERROR(VLOOKUP(Table_ocorrencias[[#This Row],[matricula_auxiliar]],Table_auxiliares[],2,FALSE),"")</f>
        <v>ALMIR CARLOS DE SOUZA</v>
      </c>
      <c r="L235" s="64" t="str">
        <f>IFERROR(VLOOKUP(Table_ocorrencias[[#This Row],[matricula_delegado]],Table_delegados[],2,FALSE),"")</f>
        <v>AUGUSTO CEZAR LOPES CUNHA</v>
      </c>
      <c r="M235" s="64" t="str">
        <f>IFERROR(Table_ocorrencias[[#This Row],[viatura5]],"")</f>
        <v>UP002</v>
      </c>
      <c r="N235" s="64" t="str">
        <f>IFERROR(IF(Table_ocorrencias[[#This Row],[DPH2]] ="","",Table_ocorrencias[[#This Row],[DPH2]]&amp;"º DPH"),"")</f>
        <v>8º DPH</v>
      </c>
      <c r="O235" s="64" t="str">
        <f>UPPER(IFERROR(VLOOKUP(Table_ocorrencias[[#This Row],[municipio]],Table_municipios[],2,FALSE),""))</f>
        <v>IGARASSU</v>
      </c>
      <c r="P235" s="80" t="str">
        <f>UPPER(IFERROR(Table_ocorrencias[[#This Row],[bairro8]],""))</f>
        <v>AGAMENON MAGALHÃES</v>
      </c>
      <c r="Q235" s="64" t="str">
        <f>IFERROR(IF(Table_ocorrencias[[#This Row],[rua9]] ="","",Table_ocorrencias[[#This Row],[rua9]]),"")</f>
        <v>R. PARDAL</v>
      </c>
      <c r="R235" s="64" t="str">
        <f>IFERROR(IF(Table_ocorrencias[[#This Row],[latitude6]] ="","",Table_ocorrencias[[#This Row],[latitude6]]),"")</f>
        <v>-7.838380</v>
      </c>
      <c r="S235" s="64" t="str">
        <f>IFERROR(IF(Table_ocorrencias[[#This Row],[longitude7]] ="","",Table_ocorrencias[[#This Row],[longitude7]]),"")</f>
        <v>-34.920262</v>
      </c>
      <c r="T23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111211)</v>
      </c>
      <c r="U23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35" s="80" t="str">
        <f>UPPER(IFERROR(Table_ocorrencias[[#This Row],[descricao]],""))</f>
        <v>PM: 98597-5354, PAF, SIMPLES</v>
      </c>
      <c r="W235" s="66">
        <f>IFERROR(IF(Table_ocorrencias[[#This Row],[data_ciencia]]="","",Table_ocorrencias[[#This Row],[data_ciencia]]),"")</f>
        <v>0.62152777777777779</v>
      </c>
      <c r="X235" s="66">
        <f>IFERROR(IF(Table_ocorrencias[[#This Row],[data_saida]]="","",Table_ocorrencias[[#This Row],[data_saida]]),"")</f>
        <v>0.64236111111111116</v>
      </c>
      <c r="Y235" s="66">
        <f>IFERROR(IF(Table_ocorrencias[[#This Row],[data_chegada]]="","",Table_ocorrencias[[#This Row],[data_chegada]]),"")</f>
        <v>0.69027777777777777</v>
      </c>
      <c r="Z235" s="66">
        <f>IFERROR(IF(Table_ocorrencias[[#This Row],[data_conclusao]]="","",Table_ocorrencias[[#This Row],[data_conclusao]]),"")</f>
        <v>0.72222222222222221</v>
      </c>
      <c r="AA235" s="67">
        <v>1480</v>
      </c>
      <c r="AB235" s="67">
        <v>650</v>
      </c>
      <c r="AC235" s="67">
        <v>8</v>
      </c>
      <c r="AD235" s="67">
        <v>3869903</v>
      </c>
      <c r="AE235" s="67">
        <v>1586920</v>
      </c>
      <c r="AF235" s="67">
        <v>3864669</v>
      </c>
      <c r="AG235" s="67">
        <v>21785</v>
      </c>
      <c r="AH235" s="65">
        <v>44033</v>
      </c>
      <c r="AI235" s="67" t="s">
        <v>1424</v>
      </c>
      <c r="AJ235" s="67" t="s">
        <v>167</v>
      </c>
      <c r="AK235" s="67" t="s">
        <v>168</v>
      </c>
      <c r="AL235" s="67" t="s">
        <v>278</v>
      </c>
      <c r="AM235" s="68">
        <v>0.62152777777777779</v>
      </c>
      <c r="AN235" s="69">
        <v>0.64236111111111116</v>
      </c>
      <c r="AO235" s="69">
        <v>0.69027777777777777</v>
      </c>
      <c r="AP235" s="69">
        <v>0.72222222222222221</v>
      </c>
      <c r="AQ235" s="67" t="s">
        <v>1425</v>
      </c>
      <c r="AR235" s="67" t="s">
        <v>1426</v>
      </c>
      <c r="AS235" s="67">
        <v>6</v>
      </c>
      <c r="AT235" s="67" t="s">
        <v>1427</v>
      </c>
      <c r="AU235" s="67" t="s">
        <v>1428</v>
      </c>
      <c r="AV235" s="67" t="s">
        <v>1429</v>
      </c>
      <c r="AW235" s="70" t="s">
        <v>481</v>
      </c>
      <c r="AX235" s="67" t="s">
        <v>1430</v>
      </c>
      <c r="AY235" s="67" t="s">
        <v>1431</v>
      </c>
      <c r="AZ235" s="67" t="b">
        <v>1</v>
      </c>
      <c r="BA235" s="67" t="s">
        <v>273</v>
      </c>
      <c r="BB235" s="67" t="b">
        <v>0</v>
      </c>
      <c r="BC235" s="67"/>
      <c r="BD235" s="67"/>
    </row>
    <row r="236" spans="1:56" x14ac:dyDescent="0.25">
      <c r="A236" s="54">
        <f t="shared" si="4"/>
        <v>0</v>
      </c>
      <c r="B236" s="57" t="str">
        <f>IFERROR(TEXT(Table_ocorrencias[[#This Row],[caso_n]],"0000")&amp;Table_ocorrencias[[#This Row],[ponto]]&amp;"/"&amp;YEAR(Table_ocorrencias[[#This Row],[DATA PLANTÃO]]),"")</f>
        <v>1011.9/2020</v>
      </c>
      <c r="C236" s="57" t="str">
        <f>IFERROR(IF(Table_ocorrencias[[#This Row],[GDL]] = "","", Table_ocorrencias[[#This Row],[GDL]]&amp;"/"&amp;YEAR(Table_ocorrencias[[#This Row],[data_plantao]])),"")</f>
        <v>36543/2020</v>
      </c>
      <c r="D236" s="57" t="str">
        <f>IF(Table_ocorrencias[[#This Row],[fotos_gdl]] = TRUE,"ENVIADAS","PENDENTE")</f>
        <v>ENVIADAS</v>
      </c>
      <c r="E236" s="58">
        <f>IFERROR(Table_ocorrencias[[#This Row],[data_plantao]],"")</f>
        <v>44152</v>
      </c>
      <c r="F236" s="57" t="str">
        <f>IFERROR(Table_ocorrencias[[#This Row],[CIODS3]],"")</f>
        <v>D694773</v>
      </c>
      <c r="G236" s="57" t="str">
        <f>IFERROR(Table_ocorrencias[[#This Row],[natureza4]],"")</f>
        <v>Homicídio</v>
      </c>
      <c r="H236" s="57" t="str">
        <f>IFERROR(Table_ocorrencias[[#This Row],[tipo_local]],"")</f>
        <v>Externo</v>
      </c>
      <c r="I236" s="57" t="str">
        <f>IFERROR(IF(Table_ocorrencias[[#This Row],[instrumento10]] = 0,"",Table_ocorrencias[[#This Row],[instrumento10]]),"")</f>
        <v>PÉRFURO-CORTANTE</v>
      </c>
      <c r="J236" s="57" t="str">
        <f>IFERROR(VLOOKUP(Table_ocorrencias[[#This Row],[matricula_perito]],Table_peritos[],2,FALSE),"")</f>
        <v>VICTOR CEZAR LUCENA TAVARES DE SÁ LEITÃO</v>
      </c>
      <c r="K236" s="57" t="str">
        <f>IFERROR(VLOOKUP(Table_ocorrencias[[#This Row],[matricula_auxiliar]],Table_auxiliares[],2,FALSE),"")</f>
        <v>THAYSE BATISTA</v>
      </c>
      <c r="L236" s="57" t="str">
        <f>IFERROR(VLOOKUP(Table_ocorrencias[[#This Row],[matricula_delegado]],Table_delegados[],2,FALSE),"")</f>
        <v>ADYR MARTENS DE ALMEIDA</v>
      </c>
      <c r="M236" s="57" t="str">
        <f>IFERROR(Table_ocorrencias[[#This Row],[viatura5]],"")</f>
        <v>UP006</v>
      </c>
      <c r="N236" s="57" t="str">
        <f>IFERROR(IF(Table_ocorrencias[[#This Row],[DPH2]] ="","",Table_ocorrencias[[#This Row],[DPH2]]&amp;"º DPH"),"")</f>
        <v>15º DPH</v>
      </c>
      <c r="O236" s="57" t="str">
        <f>UPPER(IFERROR(VLOOKUP(Table_ocorrencias[[#This Row],[municipio]],Table_municipios[],2,FALSE),""))</f>
        <v>IPOJUCA</v>
      </c>
      <c r="P236" s="57" t="str">
        <f>UPPER(IFERROR(Table_ocorrencias[[#This Row],[bairro8]],""))</f>
        <v>NOSSA SENHORA DO Ó</v>
      </c>
      <c r="Q236" s="57" t="str">
        <f>IFERROR(IF(Table_ocorrencias[[#This Row],[rua9]] ="","",Table_ocorrencias[[#This Row],[rua9]]),"")</f>
        <v>AV. BRASIL, LOT CANOAS 2</v>
      </c>
      <c r="R236" s="57" t="str">
        <f>IFERROR(IF(Table_ocorrencias[[#This Row],[latitude6]] ="","",Table_ocorrencias[[#This Row],[latitude6]]),"")</f>
        <v>-8.450422</v>
      </c>
      <c r="S236" s="57" t="str">
        <f>IFERROR(IF(Table_ocorrencias[[#This Row],[longitude7]] ="","",Table_ocorrencias[[#This Row],[longitude7]]),"")</f>
        <v>-35.021487</v>
      </c>
      <c r="T236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MARIVALDO CAVALCANTI DA SILVA (NIC 114118)</v>
      </c>
      <c r="U23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6" s="57" t="str">
        <f>UPPER(IFERROR(Table_ocorrencias[[#This Row],[descricao]],""))</f>
        <v>985799577PM - MASC - ARMA BRANCA</v>
      </c>
      <c r="W236" s="59">
        <f>IFERROR(IF(Table_ocorrencias[[#This Row],[data_ciencia]]="","",Table_ocorrencias[[#This Row],[data_ciencia]]),"")</f>
        <v>0.85416666666666663</v>
      </c>
      <c r="X236" s="59">
        <f>IFERROR(IF(Table_ocorrencias[[#This Row],[data_saida]]="","",Table_ocorrencias[[#This Row],[data_saida]]),"")</f>
        <v>0.875</v>
      </c>
      <c r="Y236" s="59">
        <f>IFERROR(IF(Table_ocorrencias[[#This Row],[data_chegada]]="","",Table_ocorrencias[[#This Row],[data_chegada]]),"")</f>
        <v>0.90972222222222221</v>
      </c>
      <c r="Z236" s="59">
        <f>IFERROR(IF(Table_ocorrencias[[#This Row],[data_conclusao]]="","",Table_ocorrencias[[#This Row],[data_conclusao]]),"")</f>
        <v>0.95138888888888884</v>
      </c>
      <c r="AA236" s="60">
        <v>1882</v>
      </c>
      <c r="AB236" s="60">
        <v>1011</v>
      </c>
      <c r="AC236" s="60">
        <v>15</v>
      </c>
      <c r="AD236" s="60">
        <v>3866947</v>
      </c>
      <c r="AE236" s="60">
        <v>3870430</v>
      </c>
      <c r="AF236" s="60">
        <v>2960397</v>
      </c>
      <c r="AG236" s="60">
        <v>36543</v>
      </c>
      <c r="AH236" s="58">
        <v>44152</v>
      </c>
      <c r="AI236" s="60" t="s">
        <v>6381</v>
      </c>
      <c r="AJ236" s="60" t="s">
        <v>167</v>
      </c>
      <c r="AK236" s="60" t="s">
        <v>168</v>
      </c>
      <c r="AL236" s="60" t="s">
        <v>1258</v>
      </c>
      <c r="AM236" s="61">
        <v>0.85416666666666663</v>
      </c>
      <c r="AN236" s="62">
        <v>0.875</v>
      </c>
      <c r="AO236" s="62">
        <v>0.90972222222222221</v>
      </c>
      <c r="AP236" s="62">
        <v>0.95138888888888884</v>
      </c>
      <c r="AQ236" s="60" t="s">
        <v>6391</v>
      </c>
      <c r="AR236" s="60" t="s">
        <v>6392</v>
      </c>
      <c r="AS236" s="60">
        <v>8</v>
      </c>
      <c r="AT236" s="60" t="s">
        <v>428</v>
      </c>
      <c r="AU236" s="60" t="s">
        <v>6382</v>
      </c>
      <c r="AV236" s="60" t="s">
        <v>6383</v>
      </c>
      <c r="AW236" s="63" t="s">
        <v>744</v>
      </c>
      <c r="AX236" s="60" t="s">
        <v>6384</v>
      </c>
      <c r="AY236" s="60" t="s">
        <v>6385</v>
      </c>
      <c r="AZ236" s="60" t="b">
        <v>1</v>
      </c>
      <c r="BA236" s="60" t="s">
        <v>273</v>
      </c>
      <c r="BB236" s="60" t="b">
        <v>0</v>
      </c>
      <c r="BC236" s="60"/>
      <c r="BD236" s="60"/>
    </row>
    <row r="237" spans="1:56" ht="30" x14ac:dyDescent="0.25">
      <c r="A237" s="55">
        <f t="shared" si="4"/>
        <v>1</v>
      </c>
      <c r="B237" s="64" t="str">
        <f>IFERROR(TEXT(Table_ocorrencias[[#This Row],[caso_n]],"0000")&amp;Table_ocorrencias[[#This Row],[ponto]]&amp;"/"&amp;YEAR(Table_ocorrencias[[#This Row],[DATA PLANTÃO]]),"")</f>
        <v>1013.9/2020</v>
      </c>
      <c r="C237" s="64" t="str">
        <f>IFERROR(IF(Table_ocorrencias[[#This Row],[GDL]] = "","", Table_ocorrencias[[#This Row],[GDL]]&amp;"/"&amp;YEAR(Table_ocorrencias[[#This Row],[data_plantao]])),"")</f>
        <v>36677/2020</v>
      </c>
      <c r="D237" s="64" t="str">
        <f>IF(Table_ocorrencias[[#This Row],[fotos_gdl]] = TRUE,"ENVIADAS","PENDENTE")</f>
        <v>ENVIADAS</v>
      </c>
      <c r="E237" s="65">
        <f>IFERROR(Table_ocorrencias[[#This Row],[data_plantao]],"")</f>
        <v>44153</v>
      </c>
      <c r="F237" s="64" t="str">
        <f>IFERROR(Table_ocorrencias[[#This Row],[CIODS3]],"")</f>
        <v>D694868</v>
      </c>
      <c r="G237" s="64" t="str">
        <f>IFERROR(Table_ocorrencias[[#This Row],[natureza4]],"")</f>
        <v>Homicídio</v>
      </c>
      <c r="H237" s="64" t="str">
        <f>IFERROR(Table_ocorrencias[[#This Row],[tipo_local]],"")</f>
        <v>Externo</v>
      </c>
      <c r="I237" s="64" t="str">
        <f>IFERROR(IF(Table_ocorrencias[[#This Row],[instrumento10]] = 0,"",Table_ocorrencias[[#This Row],[instrumento10]]),"")</f>
        <v/>
      </c>
      <c r="J237" s="80" t="str">
        <f>IFERROR(VLOOKUP(Table_ocorrencias[[#This Row],[matricula_perito]],Table_peritos[],2,FALSE),"")</f>
        <v>BETSON FERNANDO DELGADO DOS SANTOS ANDRADE</v>
      </c>
      <c r="K237" s="64" t="str">
        <f>IFERROR(VLOOKUP(Table_ocorrencias[[#This Row],[matricula_auxiliar]],Table_auxiliares[],2,FALSE),"")</f>
        <v>HILTON PESSOA DE FREITAS NETO</v>
      </c>
      <c r="L237" s="64" t="str">
        <f>IFERROR(VLOOKUP(Table_ocorrencias[[#This Row],[matricula_delegado]],Table_delegados[],2,FALSE),"")</f>
        <v>PAULO GUSTAVO COELHO DIAS</v>
      </c>
      <c r="M237" s="64" t="str">
        <f>IFERROR(Table_ocorrencias[[#This Row],[viatura5]],"")</f>
        <v>UP006</v>
      </c>
      <c r="N237" s="64" t="str">
        <f>IFERROR(IF(Table_ocorrencias[[#This Row],[DPH2]] ="","",Table_ocorrencias[[#This Row],[DPH2]]&amp;"º DPH"),"")</f>
        <v>6º DPH</v>
      </c>
      <c r="O237" s="64" t="str">
        <f>UPPER(IFERROR(VLOOKUP(Table_ocorrencias[[#This Row],[municipio]],Table_municipios[],2,FALSE),""))</f>
        <v>IGARASSU</v>
      </c>
      <c r="P237" s="80" t="str">
        <f>UPPER(IFERROR(Table_ocorrencias[[#This Row],[bairro8]],""))</f>
        <v>CRUZ DE REBOUÇAS</v>
      </c>
      <c r="Q237" s="64" t="str">
        <f>IFERROR(IF(Table_ocorrencias[[#This Row],[rua9]] ="","",Table_ocorrencias[[#This Row],[rua9]]),"")</f>
        <v>LOTEAMENTO SÍTIO SANTA CRUZ</v>
      </c>
      <c r="R237" s="64" t="str">
        <f>IFERROR(IF(Table_ocorrencias[[#This Row],[latitude6]] ="","",Table_ocorrencias[[#This Row],[latitude6]]),"")</f>
        <v>-7.86719</v>
      </c>
      <c r="S237" s="64" t="str">
        <f>IFERROR(IF(Table_ocorrencias[[#This Row],[longitude7]] ="","",Table_ocorrencias[[#This Row],[longitude7]]),"")</f>
        <v>-34.89155</v>
      </c>
      <c r="T23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CRISTIANO PESSOA DE FARIAS (NIC 114115)</v>
      </c>
      <c r="U23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37" s="80" t="str">
        <f>UPPER(IFERROR(Table_ocorrencias[[#This Row],[descricao]],""))</f>
        <v>PAF - MASC_x000D_
PM: 81 - 986823720 / 83 - 986823720</v>
      </c>
      <c r="W237" s="66">
        <f>IFERROR(IF(Table_ocorrencias[[#This Row],[data_ciencia]]="","",Table_ocorrencias[[#This Row],[data_ciencia]]),"")</f>
        <v>0.84375</v>
      </c>
      <c r="X237" s="66">
        <f>IFERROR(IF(Table_ocorrencias[[#This Row],[data_saida]]="","",Table_ocorrencias[[#This Row],[data_saida]]),"")</f>
        <v>0.87152777777777779</v>
      </c>
      <c r="Y237" s="66">
        <f>IFERROR(IF(Table_ocorrencias[[#This Row],[data_chegada]]="","",Table_ocorrencias[[#This Row],[data_chegada]]),"")</f>
        <v>0.90277777777777779</v>
      </c>
      <c r="Z237" s="66">
        <f>IFERROR(IF(Table_ocorrencias[[#This Row],[data_conclusao]]="","",Table_ocorrencias[[#This Row],[data_conclusao]]),"")</f>
        <v>0.9375</v>
      </c>
      <c r="AA237" s="67">
        <v>1885</v>
      </c>
      <c r="AB237" s="67">
        <v>1013</v>
      </c>
      <c r="AC237" s="67">
        <v>6</v>
      </c>
      <c r="AD237" s="67">
        <v>3869903</v>
      </c>
      <c r="AE237" s="67">
        <v>3865967</v>
      </c>
      <c r="AF237" s="67">
        <v>2725371</v>
      </c>
      <c r="AG237" s="67">
        <v>36677</v>
      </c>
      <c r="AH237" s="65">
        <v>44153</v>
      </c>
      <c r="AI237" s="67" t="s">
        <v>6413</v>
      </c>
      <c r="AJ237" s="67" t="s">
        <v>167</v>
      </c>
      <c r="AK237" s="67" t="s">
        <v>168</v>
      </c>
      <c r="AL237" s="67" t="s">
        <v>1258</v>
      </c>
      <c r="AM237" s="68">
        <v>0.84375</v>
      </c>
      <c r="AN237" s="69">
        <v>0.87152777777777779</v>
      </c>
      <c r="AO237" s="69">
        <v>0.90277777777777779</v>
      </c>
      <c r="AP237" s="69">
        <v>0.9375</v>
      </c>
      <c r="AQ237" s="67" t="s">
        <v>6418</v>
      </c>
      <c r="AR237" s="67" t="s">
        <v>6419</v>
      </c>
      <c r="AS237" s="67">
        <v>6</v>
      </c>
      <c r="AT237" s="67" t="s">
        <v>535</v>
      </c>
      <c r="AU237" s="67" t="s">
        <v>6414</v>
      </c>
      <c r="AV237" s="67" t="s">
        <v>6415</v>
      </c>
      <c r="AW237" s="70"/>
      <c r="AX237" s="67" t="s">
        <v>6416</v>
      </c>
      <c r="AY237" s="67" t="s">
        <v>6417</v>
      </c>
      <c r="AZ237" s="67" t="b">
        <v>1</v>
      </c>
      <c r="BA237" s="67" t="s">
        <v>273</v>
      </c>
      <c r="BB237" s="67" t="b">
        <v>0</v>
      </c>
      <c r="BC237" s="67"/>
      <c r="BD237" s="67"/>
    </row>
    <row r="238" spans="1:56" x14ac:dyDescent="0.25">
      <c r="A238" s="53">
        <f t="shared" si="4"/>
        <v>1</v>
      </c>
      <c r="B238" s="57" t="str">
        <f>IFERROR(TEXT(Table_ocorrencias[[#This Row],[caso_n]],"0000")&amp;Table_ocorrencias[[#This Row],[ponto]]&amp;"/"&amp;YEAR(Table_ocorrencias[[#This Row],[DATA PLANTÃO]]),"")</f>
        <v>1016.9/2020</v>
      </c>
      <c r="C238" s="57" t="str">
        <f>IFERROR(IF(Table_ocorrencias[[#This Row],[GDL]] = "","", Table_ocorrencias[[#This Row],[GDL]]&amp;"/"&amp;YEAR(Table_ocorrencias[[#This Row],[data_plantao]])),"")</f>
        <v>36930/2020</v>
      </c>
      <c r="D238" s="57" t="str">
        <f>IF(Table_ocorrencias[[#This Row],[fotos_gdl]] = TRUE,"ENVIADAS","PENDENTE")</f>
        <v>ENVIADAS</v>
      </c>
      <c r="E238" s="58">
        <f>IFERROR(Table_ocorrencias[[#This Row],[data_plantao]],"")</f>
        <v>44155</v>
      </c>
      <c r="F238" s="57" t="str">
        <f>IFERROR(Table_ocorrencias[[#This Row],[CIODS3]],"")</f>
        <v>D695012</v>
      </c>
      <c r="G238" s="57" t="str">
        <f>IFERROR(Table_ocorrencias[[#This Row],[natureza4]],"")</f>
        <v>Homicídio</v>
      </c>
      <c r="H238" s="57" t="str">
        <f>IFERROR(Table_ocorrencias[[#This Row],[tipo_local]],"")</f>
        <v>Externo</v>
      </c>
      <c r="I238" s="57" t="str">
        <f>IFERROR(IF(Table_ocorrencias[[#This Row],[instrumento10]] = 0,"",Table_ocorrencias[[#This Row],[instrumento10]]),"")</f>
        <v/>
      </c>
      <c r="J238" s="57" t="str">
        <f>IFERROR(VLOOKUP(Table_ocorrencias[[#This Row],[matricula_perito]],Table_peritos[],2,FALSE),"")</f>
        <v>BETSON FERNANDO DELGADO DOS SANTOS ANDRADE</v>
      </c>
      <c r="K238" s="57" t="str">
        <f>IFERROR(VLOOKUP(Table_ocorrencias[[#This Row],[matricula_auxiliar]],Table_auxiliares[],2,FALSE),"")</f>
        <v>ALMIR CARLOS DE SOUZA</v>
      </c>
      <c r="L238" s="57" t="str">
        <f>IFERROR(VLOOKUP(Table_ocorrencias[[#This Row],[matricula_delegado]],Table_delegados[],2,FALSE),"")</f>
        <v>DIEGO CAVALCANTI DE A ACIOLI LINS</v>
      </c>
      <c r="M238" s="57" t="str">
        <f>IFERROR(Table_ocorrencias[[#This Row],[viatura5]],"")</f>
        <v>UP004</v>
      </c>
      <c r="N238" s="57" t="str">
        <f>IFERROR(IF(Table_ocorrencias[[#This Row],[DPH2]] ="","",Table_ocorrencias[[#This Row],[DPH2]]&amp;"º DPH"),"")</f>
        <v>5º DPH</v>
      </c>
      <c r="O238" s="57" t="str">
        <f>UPPER(IFERROR(VLOOKUP(Table_ocorrencias[[#This Row],[municipio]],Table_municipios[],2,FALSE),""))</f>
        <v>RECIFE</v>
      </c>
      <c r="P238" s="57" t="str">
        <f>UPPER(IFERROR(Table_ocorrencias[[#This Row],[bairro8]],""))</f>
        <v>NOVA DESCOBERTA</v>
      </c>
      <c r="Q238" s="57" t="str">
        <f>IFERROR(IF(Table_ocorrencias[[#This Row],[rua9]] ="","",Table_ocorrencias[[#This Row],[rua9]]),"")</f>
        <v>RUA PORTO ACRE, 92</v>
      </c>
      <c r="R238" s="57" t="str">
        <f>IFERROR(IF(Table_ocorrencias[[#This Row],[latitude6]] ="","",Table_ocorrencias[[#This Row],[latitude6]]),"")</f>
        <v>-8.012650</v>
      </c>
      <c r="S238" s="57" t="str">
        <f>IFERROR(IF(Table_ocorrencias[[#This Row],[longitude7]] ="","",Table_ocorrencias[[#This Row],[longitude7]]),"")</f>
        <v>-34.924380</v>
      </c>
      <c r="T238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VALMIR JOAQUIM VICENTE (NIC 114114)</v>
      </c>
      <c r="U23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38" s="57" t="str">
        <f>UPPER(IFERROR(Table_ocorrencias[[#This Row],[descricao]],""))</f>
        <v>PAF - MASCULINO -  SD DAMASCENO 988348987</v>
      </c>
      <c r="W238" s="59">
        <f>IFERROR(IF(Table_ocorrencias[[#This Row],[data_ciencia]]="","",Table_ocorrencias[[#This Row],[data_ciencia]]),"")</f>
        <v>0.29166666666666669</v>
      </c>
      <c r="X238" s="59">
        <f>IFERROR(IF(Table_ocorrencias[[#This Row],[data_saida]]="","",Table_ocorrencias[[#This Row],[data_saida]]),"")</f>
        <v>0.32291666666666669</v>
      </c>
      <c r="Y238" s="59">
        <f>IFERROR(IF(Table_ocorrencias[[#This Row],[data_chegada]]="","",Table_ocorrencias[[#This Row],[data_chegada]]),"")</f>
        <v>0.34027777777777779</v>
      </c>
      <c r="Z238" s="59">
        <f>IFERROR(IF(Table_ocorrencias[[#This Row],[data_conclusao]]="","",Table_ocorrencias[[#This Row],[data_conclusao]]),"")</f>
        <v>0.36458333333333331</v>
      </c>
      <c r="AA238" s="60">
        <v>1888</v>
      </c>
      <c r="AB238" s="60">
        <v>1016</v>
      </c>
      <c r="AC238" s="60">
        <v>5</v>
      </c>
      <c r="AD238" s="60">
        <v>3869903</v>
      </c>
      <c r="AE238" s="60">
        <v>1586920</v>
      </c>
      <c r="AF238" s="60">
        <v>2724561</v>
      </c>
      <c r="AG238" s="60">
        <v>36930</v>
      </c>
      <c r="AH238" s="58">
        <v>44155</v>
      </c>
      <c r="AI238" s="60" t="s">
        <v>6450</v>
      </c>
      <c r="AJ238" s="60" t="s">
        <v>167</v>
      </c>
      <c r="AK238" s="60" t="s">
        <v>168</v>
      </c>
      <c r="AL238" s="60" t="s">
        <v>255</v>
      </c>
      <c r="AM238" s="61">
        <v>0.29166666666666669</v>
      </c>
      <c r="AN238" s="62">
        <v>0.32291666666666669</v>
      </c>
      <c r="AO238" s="62">
        <v>0.34027777777777779</v>
      </c>
      <c r="AP238" s="62">
        <v>0.36458333333333331</v>
      </c>
      <c r="AQ238" s="60" t="s">
        <v>6455</v>
      </c>
      <c r="AR238" s="60" t="s">
        <v>6456</v>
      </c>
      <c r="AS238" s="60">
        <v>14</v>
      </c>
      <c r="AT238" s="60" t="s">
        <v>2270</v>
      </c>
      <c r="AU238" s="60" t="s">
        <v>6451</v>
      </c>
      <c r="AV238" s="60" t="s">
        <v>6452</v>
      </c>
      <c r="AW238" s="63"/>
      <c r="AX238" s="60" t="s">
        <v>6453</v>
      </c>
      <c r="AY238" s="60" t="s">
        <v>6454</v>
      </c>
      <c r="AZ238" s="60" t="b">
        <v>1</v>
      </c>
      <c r="BA238" s="60" t="s">
        <v>273</v>
      </c>
      <c r="BB238" s="60" t="b">
        <v>0</v>
      </c>
      <c r="BC238" s="60"/>
      <c r="BD238" s="60"/>
    </row>
    <row r="239" spans="1:56" x14ac:dyDescent="0.25">
      <c r="A239" s="55">
        <f t="shared" si="4"/>
        <v>0</v>
      </c>
      <c r="B239" s="64" t="str">
        <f>IFERROR(TEXT(Table_ocorrencias[[#This Row],[caso_n]],"0000")&amp;Table_ocorrencias[[#This Row],[ponto]]&amp;"/"&amp;YEAR(Table_ocorrencias[[#This Row],[DATA PLANTÃO]]),"")</f>
        <v>1017.9/2020</v>
      </c>
      <c r="C239" s="64" t="str">
        <f>IFERROR(IF(Table_ocorrencias[[#This Row],[GDL]] = "","", Table_ocorrencias[[#This Row],[GDL]]&amp;"/"&amp;YEAR(Table_ocorrencias[[#This Row],[data_plantao]])),"")</f>
        <v>37088/2020</v>
      </c>
      <c r="D239" s="64" t="str">
        <f>IF(Table_ocorrencias[[#This Row],[fotos_gdl]] = TRUE,"ENVIADAS","PENDENTE")</f>
        <v>ENVIADAS</v>
      </c>
      <c r="E239" s="65">
        <f>IFERROR(Table_ocorrencias[[#This Row],[data_plantao]],"")</f>
        <v>44156</v>
      </c>
      <c r="F239" s="64" t="str">
        <f>IFERROR(Table_ocorrencias[[#This Row],[CIODS3]],"")</f>
        <v>D695136</v>
      </c>
      <c r="G239" s="64" t="str">
        <f>IFERROR(Table_ocorrencias[[#This Row],[natureza4]],"")</f>
        <v>Homicídio</v>
      </c>
      <c r="H239" s="64" t="str">
        <f>IFERROR(Table_ocorrencias[[#This Row],[tipo_local]],"")</f>
        <v>Externo</v>
      </c>
      <c r="I239" s="64" t="str">
        <f>IFERROR(IF(Table_ocorrencias[[#This Row],[instrumento10]] = 0,"",Table_ocorrencias[[#This Row],[instrumento10]]),"")</f>
        <v>CONTUNDENTE</v>
      </c>
      <c r="J239" s="80" t="str">
        <f>IFERROR(VLOOKUP(Table_ocorrencias[[#This Row],[matricula_perito]],Table_peritos[],2,FALSE),"")</f>
        <v>RODION MALINOVSKY DE OLIVEIRA GOMES</v>
      </c>
      <c r="K239" s="64" t="str">
        <f>IFERROR(VLOOKUP(Table_ocorrencias[[#This Row],[matricula_auxiliar]],Table_auxiliares[],2,FALSE),"")</f>
        <v>FÁBIO JOSÉ DE FARIAS</v>
      </c>
      <c r="L239" s="64" t="str">
        <f>IFERROR(VLOOKUP(Table_ocorrencias[[#This Row],[matricula_delegado]],Table_delegados[],2,FALSE),"")</f>
        <v>JOAO FELIPE DE LIMA FURTADO</v>
      </c>
      <c r="M239" s="64" t="str">
        <f>IFERROR(Table_ocorrencias[[#This Row],[viatura5]],"")</f>
        <v>UP004</v>
      </c>
      <c r="N239" s="64" t="str">
        <f>IFERROR(IF(Table_ocorrencias[[#This Row],[DPH2]] ="","",Table_ocorrencias[[#This Row],[DPH2]]&amp;"º DPH"),"")</f>
        <v>8º DPH</v>
      </c>
      <c r="O239" s="64" t="str">
        <f>UPPER(IFERROR(VLOOKUP(Table_ocorrencias[[#This Row],[municipio]],Table_municipios[],2,FALSE),""))</f>
        <v>IGARASSU</v>
      </c>
      <c r="P239" s="80" t="str">
        <f>UPPER(IFERROR(Table_ocorrencias[[#This Row],[bairro8]],""))</f>
        <v>CRUZ DE REBOUÇAS</v>
      </c>
      <c r="Q239" s="64" t="str">
        <f>IFERROR(IF(Table_ocorrencias[[#This Row],[rua9]] ="","",Table_ocorrencias[[#This Row],[rua9]]),"")</f>
        <v>LOTEAMENTO BONFIM 1</v>
      </c>
      <c r="R239" s="64" t="str">
        <f>IFERROR(IF(Table_ocorrencias[[#This Row],[latitude6]] ="","",Table_ocorrencias[[#This Row],[latitude6]]),"")</f>
        <v>-7.879080</v>
      </c>
      <c r="S239" s="64" t="str">
        <f>IFERROR(IF(Table_ocorrencias[[#This Row],[longitude7]] ="","",Table_ocorrencias[[#This Row],[longitude7]]),"")</f>
        <v>-34.917560</v>
      </c>
      <c r="T23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ISAAC CRUZ DA SILVA (NIC 114113)</v>
      </c>
      <c r="U23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39" s="80" t="str">
        <f>UPPER(IFERROR(Table_ocorrencias[[#This Row],[descricao]],""))</f>
        <v>CORPO CARBONIZADO EM MATAGAL; PM: (81) 99376-3560</v>
      </c>
      <c r="W239" s="66">
        <f>IFERROR(IF(Table_ocorrencias[[#This Row],[data_ciencia]]="","",Table_ocorrencias[[#This Row],[data_ciencia]]),"")</f>
        <v>0.4513888888888889</v>
      </c>
      <c r="X239" s="66">
        <f>IFERROR(IF(Table_ocorrencias[[#This Row],[data_saida]]="","",Table_ocorrencias[[#This Row],[data_saida]]),"")</f>
        <v>0.45833333333333331</v>
      </c>
      <c r="Y239" s="66">
        <f>IFERROR(IF(Table_ocorrencias[[#This Row],[data_chegada]]="","",Table_ocorrencias[[#This Row],[data_chegada]]),"")</f>
        <v>0.47916666666666669</v>
      </c>
      <c r="Z239" s="66">
        <f>IFERROR(IF(Table_ocorrencias[[#This Row],[data_conclusao]]="","",Table_ocorrencias[[#This Row],[data_conclusao]]),"")</f>
        <v>0.50694444444444442</v>
      </c>
      <c r="AA239" s="67">
        <v>1889</v>
      </c>
      <c r="AB239" s="67">
        <v>1017</v>
      </c>
      <c r="AC239" s="67">
        <v>8</v>
      </c>
      <c r="AD239" s="67">
        <v>1917099</v>
      </c>
      <c r="AE239" s="67">
        <v>3872769</v>
      </c>
      <c r="AF239" s="67">
        <v>1207580</v>
      </c>
      <c r="AG239" s="67">
        <v>37088</v>
      </c>
      <c r="AH239" s="65">
        <v>44156</v>
      </c>
      <c r="AI239" s="67" t="s">
        <v>6476</v>
      </c>
      <c r="AJ239" s="67" t="s">
        <v>167</v>
      </c>
      <c r="AK239" s="67" t="s">
        <v>168</v>
      </c>
      <c r="AL239" s="67" t="s">
        <v>255</v>
      </c>
      <c r="AM239" s="68">
        <v>0.4513888888888889</v>
      </c>
      <c r="AN239" s="69">
        <v>0.45833333333333331</v>
      </c>
      <c r="AO239" s="69">
        <v>0.47916666666666669</v>
      </c>
      <c r="AP239" s="69">
        <v>0.50694444444444442</v>
      </c>
      <c r="AQ239" s="67" t="s">
        <v>6481</v>
      </c>
      <c r="AR239" s="67" t="s">
        <v>6482</v>
      </c>
      <c r="AS239" s="67">
        <v>6</v>
      </c>
      <c r="AT239" s="67" t="s">
        <v>535</v>
      </c>
      <c r="AU239" s="67" t="s">
        <v>6477</v>
      </c>
      <c r="AV239" s="67" t="s">
        <v>6478</v>
      </c>
      <c r="AW239" s="70" t="s">
        <v>481</v>
      </c>
      <c r="AX239" s="67" t="s">
        <v>6479</v>
      </c>
      <c r="AY239" s="67" t="s">
        <v>6480</v>
      </c>
      <c r="AZ239" s="67" t="b">
        <v>1</v>
      </c>
      <c r="BA239" s="67" t="s">
        <v>273</v>
      </c>
      <c r="BB239" s="67" t="b">
        <v>0</v>
      </c>
      <c r="BC239" s="67"/>
      <c r="BD239" s="67"/>
    </row>
    <row r="240" spans="1:56" x14ac:dyDescent="0.25">
      <c r="A240" s="86">
        <f t="shared" si="4"/>
        <v>1</v>
      </c>
      <c r="B240" s="87" t="str">
        <f>IFERROR(TEXT(Table_ocorrencias[[#This Row],[caso_n]],"0000")&amp;Table_ocorrencias[[#This Row],[ponto]]&amp;"/"&amp;YEAR(Table_ocorrencias[[#This Row],[DATA PLANTÃO]]),"")</f>
        <v>1018.9/2020</v>
      </c>
      <c r="C240" s="87" t="str">
        <f>IFERROR(IF(Table_ocorrencias[[#This Row],[GDL]] = "","", Table_ocorrencias[[#This Row],[GDL]]&amp;"/"&amp;YEAR(Table_ocorrencias[[#This Row],[data_plantao]])),"")</f>
        <v>37106/2020</v>
      </c>
      <c r="D240" s="87" t="str">
        <f>IF(Table_ocorrencias[[#This Row],[fotos_gdl]] = TRUE,"ENVIADAS","PENDENTE")</f>
        <v>ENVIADAS</v>
      </c>
      <c r="E240" s="88">
        <f>IFERROR(Table_ocorrencias[[#This Row],[data_plantao]],"")</f>
        <v>44156</v>
      </c>
      <c r="F240" s="87" t="str">
        <f>IFERROR(Table_ocorrencias[[#This Row],[CIODS3]],"")</f>
        <v>D695165</v>
      </c>
      <c r="G240" s="87" t="str">
        <f>IFERROR(Table_ocorrencias[[#This Row],[natureza4]],"")</f>
        <v>Homicídio</v>
      </c>
      <c r="H240" s="87" t="str">
        <f>IFERROR(Table_ocorrencias[[#This Row],[tipo_local]],"")</f>
        <v>Externo</v>
      </c>
      <c r="I240" s="87" t="str">
        <f>IFERROR(IF(Table_ocorrencias[[#This Row],[instrumento10]] = 0,"",Table_ocorrencias[[#This Row],[instrumento10]]),"")</f>
        <v/>
      </c>
      <c r="J240" s="89" t="str">
        <f>IFERROR(VLOOKUP(Table_ocorrencias[[#This Row],[matricula_perito]],Table_peritos[],2,FALSE),"")</f>
        <v>FERNANDO HENRIQUE LEAL BENEVIDES</v>
      </c>
      <c r="K240" s="87" t="str">
        <f>IFERROR(VLOOKUP(Table_ocorrencias[[#This Row],[matricula_auxiliar]],Table_auxiliares[],2,FALSE),"")</f>
        <v>HILTON PESSOA DE FREITAS NETO</v>
      </c>
      <c r="L240" s="87" t="str">
        <f>IFERROR(VLOOKUP(Table_ocorrencias[[#This Row],[matricula_delegado]],Table_delegados[],2,FALSE),"")</f>
        <v>JOAO FELIPE DE LIMA FURTADO</v>
      </c>
      <c r="M240" s="87" t="str">
        <f>IFERROR(Table_ocorrencias[[#This Row],[viatura5]],"")</f>
        <v>UP006</v>
      </c>
      <c r="N240" s="87" t="str">
        <f>IFERROR(IF(Table_ocorrencias[[#This Row],[DPH2]] ="","",Table_ocorrencias[[#This Row],[DPH2]]&amp;"º DPH"),"")</f>
        <v>5º DPH</v>
      </c>
      <c r="O240" s="87" t="str">
        <f>UPPER(IFERROR(VLOOKUP(Table_ocorrencias[[#This Row],[municipio]],Table_municipios[],2,FALSE),""))</f>
        <v>RECIFE</v>
      </c>
      <c r="P240" s="89" t="str">
        <f>UPPER(IFERROR(Table_ocorrencias[[#This Row],[bairro8]],""))</f>
        <v>GUABIRABA</v>
      </c>
      <c r="Q240" s="87" t="str">
        <f>IFERROR(IF(Table_ocorrencias[[#This Row],[rua9]] ="","",Table_ocorrencias[[#This Row],[rua9]]),"")</f>
        <v>R. FASCINAÇÃO</v>
      </c>
      <c r="R240" s="87" t="str">
        <f>IFERROR(IF(Table_ocorrencias[[#This Row],[latitude6]] ="","",Table_ocorrencias[[#This Row],[latitude6]]),"")</f>
        <v>-7.963069</v>
      </c>
      <c r="S240" s="87" t="str">
        <f>IFERROR(IF(Table_ocorrencias[[#This Row],[longitude7]] ="","",Table_ocorrencias[[#This Row],[longitude7]]),"")</f>
        <v>-34.919046</v>
      </c>
      <c r="T24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24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40" s="89" t="str">
        <f>UPPER(IFERROR(Table_ocorrencias[[#This Row],[descricao]],""))</f>
        <v>PAF EXTERNO CORPO ENTERRADO , PM: (81) 991520723; (81) 981526539</v>
      </c>
      <c r="W240" s="90">
        <f>IFERROR(IF(Table_ocorrencias[[#This Row],[data_ciencia]]="","",Table_ocorrencias[[#This Row],[data_ciencia]]),"")</f>
        <v>0.65972222222222221</v>
      </c>
      <c r="X240" s="90">
        <f>IFERROR(IF(Table_ocorrencias[[#This Row],[data_saida]]="","",Table_ocorrencias[[#This Row],[data_saida]]),"")</f>
        <v>0.67361111111111116</v>
      </c>
      <c r="Y240" s="90">
        <f>IFERROR(IF(Table_ocorrencias[[#This Row],[data_chegada]]="","",Table_ocorrencias[[#This Row],[data_chegada]]),"")</f>
        <v>0.6875</v>
      </c>
      <c r="Z240" s="90">
        <f>IFERROR(IF(Table_ocorrencias[[#This Row],[data_conclusao]]="","",Table_ocorrencias[[#This Row],[data_conclusao]]),"")</f>
        <v>0.77083333333333337</v>
      </c>
      <c r="AA240" s="91">
        <v>1890</v>
      </c>
      <c r="AB240" s="91">
        <v>1018</v>
      </c>
      <c r="AC240" s="91">
        <v>5</v>
      </c>
      <c r="AD240" s="91">
        <v>2962063</v>
      </c>
      <c r="AE240" s="91">
        <v>3865967</v>
      </c>
      <c r="AF240" s="91">
        <v>1207580</v>
      </c>
      <c r="AG240" s="91">
        <v>37106</v>
      </c>
      <c r="AH240" s="88">
        <v>44156</v>
      </c>
      <c r="AI240" s="91" t="s">
        <v>6486</v>
      </c>
      <c r="AJ240" s="91" t="s">
        <v>167</v>
      </c>
      <c r="AK240" s="91" t="s">
        <v>168</v>
      </c>
      <c r="AL240" s="91" t="s">
        <v>1258</v>
      </c>
      <c r="AM240" s="92">
        <v>0.65972222222222221</v>
      </c>
      <c r="AN240" s="93">
        <v>0.67361111111111116</v>
      </c>
      <c r="AO240" s="93">
        <v>0.6875</v>
      </c>
      <c r="AP240" s="93">
        <v>0.77083333333333337</v>
      </c>
      <c r="AQ240" s="91" t="s">
        <v>6498</v>
      </c>
      <c r="AR240" s="91" t="s">
        <v>6499</v>
      </c>
      <c r="AS240" s="91">
        <v>14</v>
      </c>
      <c r="AT240" s="91" t="s">
        <v>1313</v>
      </c>
      <c r="AU240" s="91" t="s">
        <v>6487</v>
      </c>
      <c r="AV240" s="91" t="s">
        <v>6488</v>
      </c>
      <c r="AW240" s="94"/>
      <c r="AX240" s="91" t="s">
        <v>6489</v>
      </c>
      <c r="AY240" s="91" t="s">
        <v>6490</v>
      </c>
      <c r="AZ240" s="91" t="b">
        <v>1</v>
      </c>
      <c r="BA240" s="91" t="s">
        <v>273</v>
      </c>
      <c r="BB240" s="91" t="b">
        <v>0</v>
      </c>
      <c r="BC240" s="91"/>
      <c r="BD240" s="91"/>
    </row>
    <row r="241" spans="1:56" x14ac:dyDescent="0.25">
      <c r="A241" s="55">
        <f t="shared" si="4"/>
        <v>0</v>
      </c>
      <c r="B241" s="64" t="str">
        <f>IFERROR(TEXT(Table_ocorrencias[[#This Row],[caso_n]],"0000")&amp;Table_ocorrencias[[#This Row],[ponto]]&amp;"/"&amp;YEAR(Table_ocorrencias[[#This Row],[DATA PLANTÃO]]),"")</f>
        <v>0719.9/2020</v>
      </c>
      <c r="C241" s="64" t="str">
        <f>IFERROR(IF(Table_ocorrencias[[#This Row],[GDL]] = "","", Table_ocorrencias[[#This Row],[GDL]]&amp;"/"&amp;YEAR(Table_ocorrencias[[#This Row],[data_plantao]])),"")</f>
        <v>22500/2020</v>
      </c>
      <c r="D241" s="64" t="str">
        <f>IF(Table_ocorrencias[[#This Row],[fotos_gdl]] = TRUE,"ENVIADAS","PENDENTE")</f>
        <v>ENVIADAS</v>
      </c>
      <c r="E241" s="65">
        <f>IFERROR(Table_ocorrencias[[#This Row],[data_plantao]],"")</f>
        <v>44053</v>
      </c>
      <c r="F241" s="64" t="str">
        <f>IFERROR(Table_ocorrencias[[#This Row],[CIODS3]],"")</f>
        <v>D684142</v>
      </c>
      <c r="G241" s="64" t="str">
        <f>IFERROR(Table_ocorrencias[[#This Row],[natureza4]],"")</f>
        <v>Homicídio</v>
      </c>
      <c r="H241" s="64" t="str">
        <f>IFERROR(Table_ocorrencias[[#This Row],[tipo_local]],"")</f>
        <v>Externo</v>
      </c>
      <c r="I241" s="64" t="str">
        <f>IFERROR(IF(Table_ocorrencias[[#This Row],[instrumento10]] = 0,"",Table_ocorrencias[[#This Row],[instrumento10]]),"")</f>
        <v>PÉRFURO-CORTANTE</v>
      </c>
      <c r="J241" s="80" t="str">
        <f>IFERROR(VLOOKUP(Table_ocorrencias[[#This Row],[matricula_perito]],Table_peritos[],2,FALSE),"")</f>
        <v>VICTOR CEZAR LUCENA TAVARES DE SÁ LEITÃO</v>
      </c>
      <c r="K241" s="64" t="str">
        <f>IFERROR(VLOOKUP(Table_ocorrencias[[#This Row],[matricula_auxiliar]],Table_auxiliares[],2,FALSE),"")</f>
        <v>THAYSE BATISTA</v>
      </c>
      <c r="L241" s="64" t="str">
        <f>IFERROR(VLOOKUP(Table_ocorrencias[[#This Row],[matricula_delegado]],Table_delegados[],2,FALSE),"")</f>
        <v>EURICELIA BATISTA NOGUEIRA</v>
      </c>
      <c r="M241" s="64" t="str">
        <f>IFERROR(Table_ocorrencias[[#This Row],[viatura5]],"")</f>
        <v>UP004</v>
      </c>
      <c r="N241" s="64" t="str">
        <f>IFERROR(IF(Table_ocorrencias[[#This Row],[DPH2]] ="","",Table_ocorrencias[[#This Row],[DPH2]]&amp;"º DPH"),"")</f>
        <v>1º DPH</v>
      </c>
      <c r="O241" s="64" t="str">
        <f>UPPER(IFERROR(VLOOKUP(Table_ocorrencias[[#This Row],[municipio]],Table_municipios[],2,FALSE),""))</f>
        <v>RECIFE</v>
      </c>
      <c r="P241" s="80" t="str">
        <f>UPPER(IFERROR(Table_ocorrencias[[#This Row],[bairro8]],""))</f>
        <v>SANTO AMARO</v>
      </c>
      <c r="Q241" s="64" t="str">
        <f>IFERROR(IF(Table_ocorrencias[[#This Row],[rua9]] ="","",Table_ocorrencias[[#This Row],[rua9]]),"")</f>
        <v>CAPITÃO LIMA, 391</v>
      </c>
      <c r="R241" s="64" t="str">
        <f>IFERROR(IF(Table_ocorrencias[[#This Row],[latitude6]] ="","",Table_ocorrencias[[#This Row],[latitude6]]),"")</f>
        <v>-8.052908</v>
      </c>
      <c r="S241" s="64" t="str">
        <f>IFERROR(IF(Table_ocorrencias[[#This Row],[longitude7]] ="","",Table_ocorrencias[[#This Row],[longitude7]]),"")</f>
        <v>-34.879817</v>
      </c>
      <c r="T24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HENRIQUE DA SILVA LUNA (NIC 111689)</v>
      </c>
      <c r="U24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41" s="80" t="str">
        <f>UPPER(IFERROR(Table_ocorrencias[[#This Row],[descricao]],""))</f>
        <v>FACA</v>
      </c>
      <c r="W241" s="66">
        <f>IFERROR(IF(Table_ocorrencias[[#This Row],[data_ciencia]]="","",Table_ocorrencias[[#This Row],[data_ciencia]]),"")</f>
        <v>0.24652777777777779</v>
      </c>
      <c r="X241" s="66">
        <f>IFERROR(IF(Table_ocorrencias[[#This Row],[data_saida]]="","",Table_ocorrencias[[#This Row],[data_saida]]),"")</f>
        <v>0.26041666666666669</v>
      </c>
      <c r="Y241" s="66">
        <f>IFERROR(IF(Table_ocorrencias[[#This Row],[data_chegada]]="","",Table_ocorrencias[[#This Row],[data_chegada]]),"")</f>
        <v>0.27430555555555558</v>
      </c>
      <c r="Z241" s="66">
        <f>IFERROR(IF(Table_ocorrencias[[#This Row],[data_conclusao]]="","",Table_ocorrencias[[#This Row],[data_conclusao]]),"")</f>
        <v>0.30208333333333331</v>
      </c>
      <c r="AA241" s="67">
        <v>1555</v>
      </c>
      <c r="AB241" s="67">
        <v>719</v>
      </c>
      <c r="AC241" s="67">
        <v>1</v>
      </c>
      <c r="AD241" s="67">
        <v>3866947</v>
      </c>
      <c r="AE241" s="67">
        <v>3870430</v>
      </c>
      <c r="AF241" s="67">
        <v>2960494</v>
      </c>
      <c r="AG241" s="67">
        <v>22500</v>
      </c>
      <c r="AH241" s="65">
        <v>44053</v>
      </c>
      <c r="AI241" s="67" t="s">
        <v>2081</v>
      </c>
      <c r="AJ241" s="67" t="s">
        <v>167</v>
      </c>
      <c r="AK241" s="67" t="s">
        <v>168</v>
      </c>
      <c r="AL241" s="67" t="s">
        <v>255</v>
      </c>
      <c r="AM241" s="68">
        <v>0.24652777777777779</v>
      </c>
      <c r="AN241" s="69">
        <v>0.26041666666666669</v>
      </c>
      <c r="AO241" s="69">
        <v>0.27430555555555558</v>
      </c>
      <c r="AP241" s="69">
        <v>0.30208333333333331</v>
      </c>
      <c r="AQ241" s="67" t="s">
        <v>2082</v>
      </c>
      <c r="AR241" s="67" t="s">
        <v>2083</v>
      </c>
      <c r="AS241" s="67">
        <v>14</v>
      </c>
      <c r="AT241" s="67" t="s">
        <v>2084</v>
      </c>
      <c r="AU241" s="67" t="s">
        <v>2085</v>
      </c>
      <c r="AV241" s="67" t="s">
        <v>2086</v>
      </c>
      <c r="AW241" s="70" t="s">
        <v>744</v>
      </c>
      <c r="AX241" s="67" t="s">
        <v>2087</v>
      </c>
      <c r="AY241" s="67" t="s">
        <v>2088</v>
      </c>
      <c r="AZ241" s="67" t="b">
        <v>1</v>
      </c>
      <c r="BA241" s="67" t="s">
        <v>273</v>
      </c>
      <c r="BB241" s="67" t="b">
        <v>0</v>
      </c>
      <c r="BC241" s="67"/>
      <c r="BD241" s="67"/>
    </row>
    <row r="242" spans="1:56" x14ac:dyDescent="0.25">
      <c r="A242" s="55">
        <f t="shared" si="4"/>
        <v>1</v>
      </c>
      <c r="B242" s="64" t="str">
        <f>IFERROR(TEXT(Table_ocorrencias[[#This Row],[caso_n]],"0000")&amp;Table_ocorrencias[[#This Row],[ponto]]&amp;"/"&amp;YEAR(Table_ocorrencias[[#This Row],[DATA PLANTÃO]]),"")</f>
        <v>0757.9/2020</v>
      </c>
      <c r="C242" s="64" t="str">
        <f>IFERROR(IF(Table_ocorrencias[[#This Row],[GDL]] = "","", Table_ocorrencias[[#This Row],[GDL]]&amp;"/"&amp;YEAR(Table_ocorrencias[[#This Row],[data_plantao]])),"")</f>
        <v>28513/2020</v>
      </c>
      <c r="D242" s="64" t="str">
        <f>IF(Table_ocorrencias[[#This Row],[fotos_gdl]] = TRUE,"ENVIADAS","PENDENTE")</f>
        <v>PENDENTE</v>
      </c>
      <c r="E242" s="65">
        <f>IFERROR(Table_ocorrencias[[#This Row],[data_plantao]],"")</f>
        <v>44069</v>
      </c>
      <c r="F242" s="64" t="str">
        <f>IFERROR(Table_ocorrencias[[#This Row],[CIODS3]],"")</f>
        <v>D685732</v>
      </c>
      <c r="G242" s="64" t="str">
        <f>IFERROR(Table_ocorrencias[[#This Row],[natureza4]],"")</f>
        <v>Homicídio</v>
      </c>
      <c r="H242" s="64" t="str">
        <f>IFERROR(Table_ocorrencias[[#This Row],[tipo_local]],"")</f>
        <v>Externo</v>
      </c>
      <c r="I242" s="64" t="str">
        <f>IFERROR(IF(Table_ocorrencias[[#This Row],[instrumento10]] = 0,"",Table_ocorrencias[[#This Row],[instrumento10]]),"")</f>
        <v/>
      </c>
      <c r="J242" s="80" t="str">
        <f>IFERROR(VLOOKUP(Table_ocorrencias[[#This Row],[matricula_perito]],Table_peritos[],2,FALSE),"")</f>
        <v>DIOGO SINESIO TRAJANO DE ARRUDA</v>
      </c>
      <c r="K242" s="64" t="str">
        <f>IFERROR(VLOOKUP(Table_ocorrencias[[#This Row],[matricula_auxiliar]],Table_auxiliares[],2,FALSE),"")</f>
        <v>THIAGO ANDRÉ</v>
      </c>
      <c r="L242" s="64" t="str">
        <f>IFERROR(VLOOKUP(Table_ocorrencias[[#This Row],[matricula_delegado]],Table_delegados[],2,FALSE),"")</f>
        <v>ANTONIO DE CAMPOS FRANCISCO</v>
      </c>
      <c r="M242" s="64" t="str">
        <f>IFERROR(Table_ocorrencias[[#This Row],[viatura5]],"")</f>
        <v>UP002</v>
      </c>
      <c r="N242" s="64" t="str">
        <f>IFERROR(IF(Table_ocorrencias[[#This Row],[DPH2]] ="","",Table_ocorrencias[[#This Row],[DPH2]]&amp;"º DPH"),"")</f>
        <v>3º DPH</v>
      </c>
      <c r="O242" s="64" t="str">
        <f>UPPER(IFERROR(VLOOKUP(Table_ocorrencias[[#This Row],[municipio]],Table_municipios[],2,FALSE),""))</f>
        <v>RECIFE</v>
      </c>
      <c r="P242" s="80" t="str">
        <f>UPPER(IFERROR(Table_ocorrencias[[#This Row],[bairro8]],""))</f>
        <v>IBURA</v>
      </c>
      <c r="Q242" s="64" t="str">
        <f>IFERROR(IF(Table_ocorrencias[[#This Row],[rua9]] ="","",Table_ocorrencias[[#This Row],[rua9]]),"")</f>
        <v>AVENIDA 12 DE JULHO</v>
      </c>
      <c r="R242" s="64" t="str">
        <f>IFERROR(IF(Table_ocorrencias[[#This Row],[latitude6]] ="","",Table_ocorrencias[[#This Row],[latitude6]]),"")</f>
        <v>-8.109426</v>
      </c>
      <c r="S242" s="64" t="str">
        <f>IFERROR(IF(Table_ocorrencias[[#This Row],[longitude7]] ="","",Table_ocorrencias[[#This Row],[longitude7]]),"")</f>
        <v>-34.953447</v>
      </c>
      <c r="T24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112440)</v>
      </c>
      <c r="U24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42" s="80" t="str">
        <f>UPPER(IFERROR(Table_ocorrencias[[#This Row],[descricao]],""))</f>
        <v>CABO ROBERTO 988037045</v>
      </c>
      <c r="W242" s="66">
        <f>IFERROR(IF(Table_ocorrencias[[#This Row],[data_ciencia]]="","",Table_ocorrencias[[#This Row],[data_ciencia]]),"")</f>
        <v>0.86319444444444449</v>
      </c>
      <c r="X242" s="66">
        <f>IFERROR(IF(Table_ocorrencias[[#This Row],[data_saida]]="","",Table_ocorrencias[[#This Row],[data_saida]]),"")</f>
        <v>0.88194444444444442</v>
      </c>
      <c r="Y242" s="66">
        <f>IFERROR(IF(Table_ocorrencias[[#This Row],[data_chegada]]="","",Table_ocorrencias[[#This Row],[data_chegada]]),"")</f>
        <v>0.89583333333333337</v>
      </c>
      <c r="Z242" s="66">
        <f>IFERROR(IF(Table_ocorrencias[[#This Row],[data_conclusao]]="","",Table_ocorrencias[[#This Row],[data_conclusao]]),"")</f>
        <v>0.92013888888888884</v>
      </c>
      <c r="AA242" s="67">
        <v>1602</v>
      </c>
      <c r="AB242" s="67">
        <v>757</v>
      </c>
      <c r="AC242" s="67">
        <v>3</v>
      </c>
      <c r="AD242" s="67">
        <v>3871193</v>
      </c>
      <c r="AE242" s="67">
        <v>3870464</v>
      </c>
      <c r="AF242" s="67">
        <v>1967371</v>
      </c>
      <c r="AG242" s="67">
        <v>28513</v>
      </c>
      <c r="AH242" s="65">
        <v>44069</v>
      </c>
      <c r="AI242" s="67" t="s">
        <v>2544</v>
      </c>
      <c r="AJ242" s="67" t="s">
        <v>167</v>
      </c>
      <c r="AK242" s="67" t="s">
        <v>168</v>
      </c>
      <c r="AL242" s="67" t="s">
        <v>278</v>
      </c>
      <c r="AM242" s="68">
        <v>0.86319444444444449</v>
      </c>
      <c r="AN242" s="69">
        <v>0.88194444444444442</v>
      </c>
      <c r="AO242" s="69">
        <v>0.89583333333333337</v>
      </c>
      <c r="AP242" s="69">
        <v>0.92013888888888884</v>
      </c>
      <c r="AQ242" s="67" t="s">
        <v>2553</v>
      </c>
      <c r="AR242" s="67" t="s">
        <v>2554</v>
      </c>
      <c r="AS242" s="67">
        <v>14</v>
      </c>
      <c r="AT242" s="67" t="s">
        <v>1483</v>
      </c>
      <c r="AU242" s="67" t="s">
        <v>2545</v>
      </c>
      <c r="AV242" s="67" t="s">
        <v>283</v>
      </c>
      <c r="AW242" s="70"/>
      <c r="AX242" s="67" t="s">
        <v>2546</v>
      </c>
      <c r="AY242" s="67" t="s">
        <v>2547</v>
      </c>
      <c r="AZ242" s="67" t="b">
        <v>0</v>
      </c>
      <c r="BA242" s="67" t="s">
        <v>273</v>
      </c>
      <c r="BB242" s="67" t="b">
        <v>0</v>
      </c>
      <c r="BC242" s="67"/>
      <c r="BD242" s="67"/>
    </row>
    <row r="243" spans="1:56" x14ac:dyDescent="0.25">
      <c r="A243" s="53">
        <f t="shared" si="4"/>
        <v>1</v>
      </c>
      <c r="B243" s="57" t="str">
        <f>IFERROR(TEXT(Table_ocorrencias[[#This Row],[caso_n]],"0000")&amp;Table_ocorrencias[[#This Row],[ponto]]&amp;"/"&amp;YEAR(Table_ocorrencias[[#This Row],[DATA PLANTÃO]]),"")</f>
        <v>0776.9/2020</v>
      </c>
      <c r="C243" s="57" t="str">
        <f>IFERROR(IF(Table_ocorrencias[[#This Row],[GDL]] = "","", Table_ocorrencias[[#This Row],[GDL]]&amp;"/"&amp;YEAR(Table_ocorrencias[[#This Row],[data_plantao]])),"")</f>
        <v>25925/2020</v>
      </c>
      <c r="D243" s="57" t="str">
        <f>IF(Table_ocorrencias[[#This Row],[fotos_gdl]] = TRUE,"ENVIADAS","PENDENTE")</f>
        <v>ENVIADAS</v>
      </c>
      <c r="E243" s="58">
        <f>IFERROR(Table_ocorrencias[[#This Row],[data_plantao]],"")</f>
        <v>44075</v>
      </c>
      <c r="F243" s="57" t="str">
        <f>IFERROR(Table_ocorrencias[[#This Row],[CIODS3]],"")</f>
        <v>D686328</v>
      </c>
      <c r="G243" s="57" t="str">
        <f>IFERROR(Table_ocorrencias[[#This Row],[natureza4]],"")</f>
        <v>Homicídio</v>
      </c>
      <c r="H243" s="57" t="str">
        <f>IFERROR(Table_ocorrencias[[#This Row],[tipo_local]],"")</f>
        <v>Externo</v>
      </c>
      <c r="I243" s="57" t="str">
        <f>IFERROR(IF(Table_ocorrencias[[#This Row],[instrumento10]] = 0,"",Table_ocorrencias[[#This Row],[instrumento10]]),"")</f>
        <v/>
      </c>
      <c r="J243" s="79" t="str">
        <f>IFERROR(VLOOKUP(Table_ocorrencias[[#This Row],[matricula_perito]],Table_peritos[],2,FALSE),"")</f>
        <v>DIEGO NUNES TELES DE MENDONÇA</v>
      </c>
      <c r="K243" s="57" t="str">
        <f>IFERROR(VLOOKUP(Table_ocorrencias[[#This Row],[matricula_auxiliar]],Table_auxiliares[],2,FALSE),"")</f>
        <v>BRENO HENRIQUE DANTAS DOS SANTOS</v>
      </c>
      <c r="L243" s="57" t="str">
        <f>IFERROR(VLOOKUP(Table_ocorrencias[[#This Row],[matricula_delegado]],Table_delegados[],2,FALSE),"")</f>
        <v>BRUNO MARCIO DE AMORIM MAGALHAES</v>
      </c>
      <c r="M243" s="57" t="str">
        <f>IFERROR(Table_ocorrencias[[#This Row],[viatura5]],"")</f>
        <v>UP004</v>
      </c>
      <c r="N243" s="57" t="str">
        <f>IFERROR(IF(Table_ocorrencias[[#This Row],[DPH2]] ="","",Table_ocorrencias[[#This Row],[DPH2]]&amp;"º DPH"),"")</f>
        <v>10º DPH</v>
      </c>
      <c r="O243" s="57" t="str">
        <f>UPPER(IFERROR(VLOOKUP(Table_ocorrencias[[#This Row],[municipio]],Table_municipios[],2,FALSE),""))</f>
        <v>SÃO LOURENÇO DA MATA</v>
      </c>
      <c r="P243" s="79" t="str">
        <f>UPPER(IFERROR(Table_ocorrencias[[#This Row],[bairro8]],""))</f>
        <v>TIUMA</v>
      </c>
      <c r="Q243" s="57" t="str">
        <f>IFERROR(IF(Table_ocorrencias[[#This Row],[rua9]] ="","",Table_ocorrencias[[#This Row],[rua9]]),"")</f>
        <v>LOTEAMENTO DOIS IRMAOS</v>
      </c>
      <c r="R243" s="57" t="str">
        <f>IFERROR(IF(Table_ocorrencias[[#This Row],[latitude6]] ="","",Table_ocorrencias[[#This Row],[latitude6]]),"")</f>
        <v>7°58'48.4''S</v>
      </c>
      <c r="S243" s="57" t="str">
        <f>IFERROR(IF(Table_ocorrencias[[#This Row],[longitude7]] ="","",Table_ocorrencias[[#This Row],[longitude7]]),"")</f>
        <v>35°04'48.5''O</v>
      </c>
      <c r="T24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ALEXSANDRO MARCOLINO DE FRANÇA (NIC 112411)</v>
      </c>
      <c r="U24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43" s="79" t="str">
        <f>UPPER(IFERROR(Table_ocorrencias[[#This Row],[descricao]],""))</f>
        <v>987077894-PAF-EXT-MASC</v>
      </c>
      <c r="W243" s="59">
        <f>IFERROR(IF(Table_ocorrencias[[#This Row],[data_ciencia]]="","",Table_ocorrencias[[#This Row],[data_ciencia]]),"")</f>
        <v>0.76388888888888884</v>
      </c>
      <c r="X243" s="59">
        <f>IFERROR(IF(Table_ocorrencias[[#This Row],[data_saida]]="","",Table_ocorrencias[[#This Row],[data_saida]]),"")</f>
        <v>0.77430555555555558</v>
      </c>
      <c r="Y243" s="59">
        <f>IFERROR(IF(Table_ocorrencias[[#This Row],[data_chegada]]="","",Table_ocorrencias[[#This Row],[data_chegada]]),"")</f>
        <v>0.79861111111111116</v>
      </c>
      <c r="Z243" s="59">
        <f>IFERROR(IF(Table_ocorrencias[[#This Row],[data_conclusao]]="","",Table_ocorrencias[[#This Row],[data_conclusao]]),"")</f>
        <v>0.82638888888888884</v>
      </c>
      <c r="AA243" s="60">
        <v>1624</v>
      </c>
      <c r="AB243" s="60">
        <v>776</v>
      </c>
      <c r="AC243" s="60">
        <v>10</v>
      </c>
      <c r="AD243" s="60">
        <v>3869148</v>
      </c>
      <c r="AE243" s="60">
        <v>3867820</v>
      </c>
      <c r="AF243" s="60">
        <v>2960419</v>
      </c>
      <c r="AG243" s="60">
        <v>25925</v>
      </c>
      <c r="AH243" s="58">
        <v>44075</v>
      </c>
      <c r="AI243" s="60" t="s">
        <v>3446</v>
      </c>
      <c r="AJ243" s="60" t="s">
        <v>167</v>
      </c>
      <c r="AK243" s="60" t="s">
        <v>168</v>
      </c>
      <c r="AL243" s="60" t="s">
        <v>255</v>
      </c>
      <c r="AM243" s="61">
        <v>0.76388888888888884</v>
      </c>
      <c r="AN243" s="62">
        <v>0.77430555555555558</v>
      </c>
      <c r="AO243" s="62">
        <v>0.79861111111111116</v>
      </c>
      <c r="AP243" s="62">
        <v>0.82638888888888884</v>
      </c>
      <c r="AQ243" s="60" t="s">
        <v>3468</v>
      </c>
      <c r="AR243" s="60" t="s">
        <v>3469</v>
      </c>
      <c r="AS243" s="60">
        <v>15</v>
      </c>
      <c r="AT243" s="60" t="s">
        <v>3447</v>
      </c>
      <c r="AU243" s="60" t="s">
        <v>3448</v>
      </c>
      <c r="AV243" s="60" t="s">
        <v>3449</v>
      </c>
      <c r="AW243" s="63"/>
      <c r="AX243" s="60" t="s">
        <v>3450</v>
      </c>
      <c r="AY243" s="60" t="s">
        <v>3451</v>
      </c>
      <c r="AZ243" s="60" t="b">
        <v>1</v>
      </c>
      <c r="BA243" s="60" t="s">
        <v>273</v>
      </c>
      <c r="BB243" s="60" t="b">
        <v>0</v>
      </c>
      <c r="BC243" s="60"/>
      <c r="BD243" s="60"/>
    </row>
    <row r="244" spans="1:56" x14ac:dyDescent="0.25">
      <c r="A244" s="53">
        <f t="shared" si="4"/>
        <v>2</v>
      </c>
      <c r="B244" s="57" t="str">
        <f>IFERROR(TEXT(Table_ocorrencias[[#This Row],[caso_n]],"0000")&amp;Table_ocorrencias[[#This Row],[ponto]]&amp;"/"&amp;YEAR(Table_ocorrencias[[#This Row],[DATA PLANTÃO]]),"")</f>
        <v>0783.9/2020</v>
      </c>
      <c r="C244" s="57" t="str">
        <f>IFERROR(IF(Table_ocorrencias[[#This Row],[GDL]] = "","", Table_ocorrencias[[#This Row],[GDL]]&amp;"/"&amp;YEAR(Table_ocorrencias[[#This Row],[data_plantao]])),"")</f>
        <v/>
      </c>
      <c r="D244" s="57" t="str">
        <f>IF(Table_ocorrencias[[#This Row],[fotos_gdl]] = TRUE,"ENVIADAS","PENDENTE")</f>
        <v>PENDENTE</v>
      </c>
      <c r="E244" s="58">
        <f>IFERROR(Table_ocorrencias[[#This Row],[data_plantao]],"")</f>
        <v>44078</v>
      </c>
      <c r="F244" s="57" t="str">
        <f>IFERROR(Table_ocorrencias[[#This Row],[CIODS3]],"")</f>
        <v>D686531</v>
      </c>
      <c r="G244" s="57" t="str">
        <f>IFERROR(Table_ocorrencias[[#This Row],[natureza4]],"")</f>
        <v>Homicídio</v>
      </c>
      <c r="H244" s="57" t="str">
        <f>IFERROR(Table_ocorrencias[[#This Row],[tipo_local]],"")</f>
        <v>Externo</v>
      </c>
      <c r="I244" s="57" t="str">
        <f>IFERROR(IF(Table_ocorrencias[[#This Row],[instrumento10]] = 0,"",Table_ocorrencias[[#This Row],[instrumento10]]),"")</f>
        <v/>
      </c>
      <c r="J244" s="79" t="str">
        <f>IFERROR(VLOOKUP(Table_ocorrencias[[#This Row],[matricula_perito]],Table_peritos[],2,FALSE),"")</f>
        <v>TADEU MORAIS CRUZ</v>
      </c>
      <c r="K244" s="57" t="str">
        <f>IFERROR(VLOOKUP(Table_ocorrencias[[#This Row],[matricula_auxiliar]],Table_auxiliares[],2,FALSE),"")</f>
        <v>MOISES JOSE SEABRA</v>
      </c>
      <c r="L244" s="57" t="str">
        <f>IFERROR(VLOOKUP(Table_ocorrencias[[#This Row],[matricula_delegado]],Table_delegados[],2,FALSE),"")</f>
        <v>AUSENTE</v>
      </c>
      <c r="M244" s="57" t="str">
        <f>IFERROR(Table_ocorrencias[[#This Row],[viatura5]],"")</f>
        <v>UP002</v>
      </c>
      <c r="N244" s="57" t="str">
        <f>IFERROR(IF(Table_ocorrencias[[#This Row],[DPH2]] ="","",Table_ocorrencias[[#This Row],[DPH2]]&amp;"º DPH"),"")</f>
        <v>9º DPH</v>
      </c>
      <c r="O244" s="57" t="str">
        <f>UPPER(IFERROR(VLOOKUP(Table_ocorrencias[[#This Row],[municipio]],Table_municipios[],2,FALSE),""))</f>
        <v>OLINDA</v>
      </c>
      <c r="P244" s="79" t="str">
        <f>UPPER(IFERROR(Table_ocorrencias[[#This Row],[bairro8]],""))</f>
        <v>CAIXA D´ÁGUA</v>
      </c>
      <c r="Q244" s="57" t="str">
        <f>IFERROR(IF(Table_ocorrencias[[#This Row],[rua9]] ="","",Table_ocorrencias[[#This Row],[rua9]]),"")</f>
        <v>MARAJÁS</v>
      </c>
      <c r="R244" s="57" t="str">
        <f>IFERROR(IF(Table_ocorrencias[[#This Row],[latitude6]] ="","",Table_ocorrencias[[#This Row],[latitude6]]),"")</f>
        <v>8°0'7"</v>
      </c>
      <c r="S244" s="57" t="str">
        <f>IFERROR(IF(Table_ocorrencias[[#This Row],[longitude7]] ="","",Table_ocorrencias[[#This Row],[longitude7]]),"")</f>
        <v>34°53'49"</v>
      </c>
      <c r="T24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GUILHERME DA SILVA (NIC 112431)</v>
      </c>
      <c r="U24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44" s="79" t="str">
        <f>UPPER(IFERROR(Table_ocorrencias[[#This Row],[descricao]],""))</f>
        <v/>
      </c>
      <c r="W244" s="59">
        <f>IFERROR(IF(Table_ocorrencias[[#This Row],[data_ciencia]]="","",Table_ocorrencias[[#This Row],[data_ciencia]]),"")</f>
        <v>0.96875</v>
      </c>
      <c r="X244" s="59">
        <f>IFERROR(IF(Table_ocorrencias[[#This Row],[data_saida]]="","",Table_ocorrencias[[#This Row],[data_saida]]),"")</f>
        <v>0.96875</v>
      </c>
      <c r="Y244" s="59">
        <f>IFERROR(IF(Table_ocorrencias[[#This Row],[data_chegada]]="","",Table_ocorrencias[[#This Row],[data_chegada]]),"")</f>
        <v>0.97916666666666663</v>
      </c>
      <c r="Z244" s="59">
        <f>IFERROR(IF(Table_ocorrencias[[#This Row],[data_conclusao]]="","",Table_ocorrencias[[#This Row],[data_conclusao]]),"")</f>
        <v>6.9444444444444441E-3</v>
      </c>
      <c r="AA244" s="60">
        <v>1633</v>
      </c>
      <c r="AB244" s="60">
        <v>783</v>
      </c>
      <c r="AC244" s="60">
        <v>9</v>
      </c>
      <c r="AD244" s="60">
        <v>2962136</v>
      </c>
      <c r="AE244" s="60">
        <v>1347241</v>
      </c>
      <c r="AF244" s="60"/>
      <c r="AG244" s="60"/>
      <c r="AH244" s="58">
        <v>44078</v>
      </c>
      <c r="AI244" s="60" t="s">
        <v>3561</v>
      </c>
      <c r="AJ244" s="60" t="s">
        <v>167</v>
      </c>
      <c r="AK244" s="60" t="s">
        <v>168</v>
      </c>
      <c r="AL244" s="60" t="s">
        <v>278</v>
      </c>
      <c r="AM244" s="61">
        <v>0.96875</v>
      </c>
      <c r="AN244" s="62">
        <v>0.96875</v>
      </c>
      <c r="AO244" s="62">
        <v>0.97916666666666663</v>
      </c>
      <c r="AP244" s="62">
        <v>6.9444444444444441E-3</v>
      </c>
      <c r="AQ244" s="60" t="s">
        <v>3562</v>
      </c>
      <c r="AR244" s="60" t="s">
        <v>3563</v>
      </c>
      <c r="AS244" s="60">
        <v>12</v>
      </c>
      <c r="AT244" s="60" t="s">
        <v>3564</v>
      </c>
      <c r="AU244" s="60" t="s">
        <v>3565</v>
      </c>
      <c r="AV244" s="60" t="s">
        <v>283</v>
      </c>
      <c r="AW244" s="63"/>
      <c r="AX244" s="60" t="s">
        <v>3560</v>
      </c>
      <c r="AY244" s="60" t="s">
        <v>283</v>
      </c>
      <c r="AZ244" s="60" t="b">
        <v>0</v>
      </c>
      <c r="BA244" s="60" t="s">
        <v>273</v>
      </c>
      <c r="BB244" s="60" t="b">
        <v>0</v>
      </c>
      <c r="BC244" s="60"/>
      <c r="BD244" s="60"/>
    </row>
    <row r="245" spans="1:56" x14ac:dyDescent="0.25">
      <c r="A245" s="53">
        <f t="shared" si="4"/>
        <v>1</v>
      </c>
      <c r="B245" s="57" t="str">
        <f>IFERROR(TEXT(Table_ocorrencias[[#This Row],[caso_n]],"0000")&amp;Table_ocorrencias[[#This Row],[ponto]]&amp;"/"&amp;YEAR(Table_ocorrencias[[#This Row],[DATA PLANTÃO]]),"")</f>
        <v>0786.9/2020</v>
      </c>
      <c r="C245" s="57" t="str">
        <f>IFERROR(IF(Table_ocorrencias[[#This Row],[GDL]] = "","", Table_ocorrencias[[#This Row],[GDL]]&amp;"/"&amp;YEAR(Table_ocorrencias[[#This Row],[data_plantao]])),"")</f>
        <v>26497/2020</v>
      </c>
      <c r="D245" s="57" t="str">
        <f>IF(Table_ocorrencias[[#This Row],[fotos_gdl]] = TRUE,"ENVIADAS","PENDENTE")</f>
        <v>ENVIADAS</v>
      </c>
      <c r="E245" s="58">
        <f>IFERROR(Table_ocorrencias[[#This Row],[data_plantao]],"")</f>
        <v>44079</v>
      </c>
      <c r="F245" s="57" t="str">
        <f>IFERROR(Table_ocorrencias[[#This Row],[CIODS3]],"")</f>
        <v>D686704</v>
      </c>
      <c r="G245" s="57" t="str">
        <f>IFERROR(Table_ocorrencias[[#This Row],[natureza4]],"")</f>
        <v>Homicídio</v>
      </c>
      <c r="H245" s="57" t="str">
        <f>IFERROR(Table_ocorrencias[[#This Row],[tipo_local]],"")</f>
        <v>Externo</v>
      </c>
      <c r="I245" s="57" t="str">
        <f>IFERROR(IF(Table_ocorrencias[[#This Row],[instrumento10]] = 0,"",Table_ocorrencias[[#This Row],[instrumento10]]),"")</f>
        <v/>
      </c>
      <c r="J245" s="79" t="str">
        <f>IFERROR(VLOOKUP(Table_ocorrencias[[#This Row],[matricula_perito]],Table_peritos[],2,FALSE),"")</f>
        <v>BETSON FERNANDO DELGADO DOS SANTOS ANDRADE</v>
      </c>
      <c r="K245" s="57" t="str">
        <f>IFERROR(VLOOKUP(Table_ocorrencias[[#This Row],[matricula_auxiliar]],Table_auxiliares[],2,FALSE),"")</f>
        <v>BRUNA TATIANE DA SILVA OLIVEIRA</v>
      </c>
      <c r="L245" s="57" t="str">
        <f>IFERROR(VLOOKUP(Table_ocorrencias[[#This Row],[matricula_delegado]],Table_delegados[],2,FALSE),"")</f>
        <v>RODOLFO LIMA CARTAXO</v>
      </c>
      <c r="M245" s="57" t="str">
        <f>IFERROR(Table_ocorrencias[[#This Row],[viatura5]],"")</f>
        <v>UP006</v>
      </c>
      <c r="N245" s="57" t="str">
        <f>IFERROR(IF(Table_ocorrencias[[#This Row],[DPH2]] ="","",Table_ocorrencias[[#This Row],[DPH2]]&amp;"º DPH"),"")</f>
        <v>10º DPH</v>
      </c>
      <c r="O245" s="57" t="str">
        <f>UPPER(IFERROR(VLOOKUP(Table_ocorrencias[[#This Row],[municipio]],Table_municipios[],2,FALSE),""))</f>
        <v>RECIFE</v>
      </c>
      <c r="P245" s="79" t="str">
        <f>UPPER(IFERROR(Table_ocorrencias[[#This Row],[bairro8]],""))</f>
        <v>VARZEA</v>
      </c>
      <c r="Q245" s="57" t="str">
        <f>IFERROR(IF(Table_ocorrencias[[#This Row],[rua9]] ="","",Table_ocorrencias[[#This Row],[rua9]]),"")</f>
        <v>RUA THOMAZ FERREIRA</v>
      </c>
      <c r="R245" s="57" t="str">
        <f>IFERROR(IF(Table_ocorrencias[[#This Row],[latitude6]] ="","",Table_ocorrencias[[#This Row],[latitude6]]),"")</f>
        <v>-8.033254</v>
      </c>
      <c r="S245" s="57" t="str">
        <f>IFERROR(IF(Table_ocorrencias[[#This Row],[longitude7]] ="","",Table_ocorrencias[[#This Row],[longitude7]]),"")</f>
        <v>-34.992876</v>
      </c>
      <c r="T24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VITOR RICARDO SILVA DE MENDONÇA (NIC 112602)</v>
      </c>
      <c r="U24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45" s="79" t="str">
        <f>UPPER(IFERROR(Table_ocorrencias[[#This Row],[descricao]],""))</f>
        <v>PAF SIMPLES EXTERNO.</v>
      </c>
      <c r="W245" s="59">
        <f>IFERROR(IF(Table_ocorrencias[[#This Row],[data_ciencia]]="","",Table_ocorrencias[[#This Row],[data_ciencia]]),"")</f>
        <v>0.59027777777777779</v>
      </c>
      <c r="X245" s="59">
        <f>IFERROR(IF(Table_ocorrencias[[#This Row],[data_saida]]="","",Table_ocorrencias[[#This Row],[data_saida]]),"")</f>
        <v>0.60416666666666663</v>
      </c>
      <c r="Y245" s="59">
        <f>IFERROR(IF(Table_ocorrencias[[#This Row],[data_chegada]]="","",Table_ocorrencias[[#This Row],[data_chegada]]),"")</f>
        <v>0.625</v>
      </c>
      <c r="Z245" s="59">
        <f>IFERROR(IF(Table_ocorrencias[[#This Row],[data_conclusao]]="","",Table_ocorrencias[[#This Row],[data_conclusao]]),"")</f>
        <v>0.65972222222222221</v>
      </c>
      <c r="AA245" s="60">
        <v>1636</v>
      </c>
      <c r="AB245" s="60">
        <v>786</v>
      </c>
      <c r="AC245" s="60">
        <v>10</v>
      </c>
      <c r="AD245" s="60">
        <v>3869903</v>
      </c>
      <c r="AE245" s="60">
        <v>3876080</v>
      </c>
      <c r="AF245" s="60">
        <v>2725649</v>
      </c>
      <c r="AG245" s="60">
        <v>26497</v>
      </c>
      <c r="AH245" s="58">
        <v>44079</v>
      </c>
      <c r="AI245" s="60" t="s">
        <v>3595</v>
      </c>
      <c r="AJ245" s="60" t="s">
        <v>167</v>
      </c>
      <c r="AK245" s="60" t="s">
        <v>168</v>
      </c>
      <c r="AL245" s="60" t="s">
        <v>1258</v>
      </c>
      <c r="AM245" s="61">
        <v>0.59027777777777779</v>
      </c>
      <c r="AN245" s="62">
        <v>0.60416666666666663</v>
      </c>
      <c r="AO245" s="62">
        <v>0.625</v>
      </c>
      <c r="AP245" s="62">
        <v>0.65972222222222221</v>
      </c>
      <c r="AQ245" s="60" t="s">
        <v>3606</v>
      </c>
      <c r="AR245" s="60" t="s">
        <v>3607</v>
      </c>
      <c r="AS245" s="60">
        <v>14</v>
      </c>
      <c r="AT245" s="60" t="s">
        <v>3596</v>
      </c>
      <c r="AU245" s="60" t="s">
        <v>3597</v>
      </c>
      <c r="AV245" s="60" t="s">
        <v>3598</v>
      </c>
      <c r="AW245" s="63"/>
      <c r="AX245" s="60" t="s">
        <v>3599</v>
      </c>
      <c r="AY245" s="60" t="s">
        <v>3600</v>
      </c>
      <c r="AZ245" s="60" t="b">
        <v>1</v>
      </c>
      <c r="BA245" s="60" t="s">
        <v>273</v>
      </c>
      <c r="BB245" s="60" t="b">
        <v>0</v>
      </c>
      <c r="BC245" s="60"/>
      <c r="BD245" s="60"/>
    </row>
    <row r="246" spans="1:56" x14ac:dyDescent="0.25">
      <c r="A246" s="53">
        <f t="shared" si="4"/>
        <v>0</v>
      </c>
      <c r="B246" s="57" t="str">
        <f>IFERROR(TEXT(Table_ocorrencias[[#This Row],[caso_n]],"0000")&amp;Table_ocorrencias[[#This Row],[ponto]]&amp;"/"&amp;YEAR(Table_ocorrencias[[#This Row],[DATA PLANTÃO]]),"")</f>
        <v>0801.9/2020</v>
      </c>
      <c r="C246" s="57" t="str">
        <f>IFERROR(IF(Table_ocorrencias[[#This Row],[GDL]] = "","", Table_ocorrencias[[#This Row],[GDL]]&amp;"/"&amp;YEAR(Table_ocorrencias[[#This Row],[data_plantao]])),"")</f>
        <v>27270/2020</v>
      </c>
      <c r="D246" s="57" t="str">
        <f>IF(Table_ocorrencias[[#This Row],[fotos_gdl]] = TRUE,"ENVIADAS","PENDENTE")</f>
        <v>ENVIADAS</v>
      </c>
      <c r="E246" s="58">
        <f>IFERROR(Table_ocorrencias[[#This Row],[data_plantao]],"")</f>
        <v>44085</v>
      </c>
      <c r="F246" s="57" t="str">
        <f>IFERROR(Table_ocorrencias[[#This Row],[CIODS3]],"")</f>
        <v>D687322</v>
      </c>
      <c r="G246" s="57" t="str">
        <f>IFERROR(Table_ocorrencias[[#This Row],[natureza4]],"")</f>
        <v>Homicídio</v>
      </c>
      <c r="H246" s="57" t="str">
        <f>IFERROR(Table_ocorrencias[[#This Row],[tipo_local]],"")</f>
        <v>Externo</v>
      </c>
      <c r="I246" s="57" t="str">
        <f>IFERROR(IF(Table_ocorrencias[[#This Row],[instrumento10]] = 0,"",Table_ocorrencias[[#This Row],[instrumento10]]),"")</f>
        <v>PÉRFURO-CORTANTE</v>
      </c>
      <c r="J246" s="79" t="str">
        <f>IFERROR(VLOOKUP(Table_ocorrencias[[#This Row],[matricula_perito]],Table_peritos[],2,FALSE),"")</f>
        <v>DIOGO SINESIO TRAJANO DE ARRUDA</v>
      </c>
      <c r="K246" s="57" t="str">
        <f>IFERROR(VLOOKUP(Table_ocorrencias[[#This Row],[matricula_auxiliar]],Table_auxiliares[],2,FALSE),"")</f>
        <v>THIAGO CHALEGRE</v>
      </c>
      <c r="L246" s="57" t="str">
        <f>IFERROR(VLOOKUP(Table_ocorrencias[[#This Row],[matricula_delegado]],Table_delegados[],2,FALSE),"")</f>
        <v>RODOLFO LIMA CARTAXO</v>
      </c>
      <c r="M246" s="57" t="str">
        <f>IFERROR(Table_ocorrencias[[#This Row],[viatura5]],"")</f>
        <v>UP002</v>
      </c>
      <c r="N246" s="57" t="str">
        <f>IFERROR(IF(Table_ocorrencias[[#This Row],[DPH2]] ="","",Table_ocorrencias[[#This Row],[DPH2]]&amp;"º DPH"),"")</f>
        <v>9º DPH</v>
      </c>
      <c r="O246" s="57" t="str">
        <f>UPPER(IFERROR(VLOOKUP(Table_ocorrencias[[#This Row],[municipio]],Table_municipios[],2,FALSE),""))</f>
        <v>OLINDA</v>
      </c>
      <c r="P246" s="79" t="str">
        <f>UPPER(IFERROR(Table_ocorrencias[[#This Row],[bairro8]],""))</f>
        <v>JARDIM ATLANTICO</v>
      </c>
      <c r="Q246" s="57" t="str">
        <f>IFERROR(IF(Table_ocorrencias[[#This Row],[rua9]] ="","",Table_ocorrencias[[#This Row],[rua9]]),"")</f>
        <v>ALVES LIRA</v>
      </c>
      <c r="R246" s="57" t="str">
        <f>IFERROR(IF(Table_ocorrencias[[#This Row],[latitude6]] ="","",Table_ocorrencias[[#This Row],[latitude6]]),"")</f>
        <v>-7.981508</v>
      </c>
      <c r="S246" s="57" t="str">
        <f>IFERROR(IF(Table_ocorrencias[[#This Row],[longitude7]] ="","",Table_ocorrencias[[#This Row],[longitude7]]),"")</f>
        <v>-34.849057</v>
      </c>
      <c r="T24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112616)</v>
      </c>
      <c r="U24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46" s="79" t="str">
        <f>UPPER(IFERROR(Table_ocorrencias[[#This Row],[descricao]],""))</f>
        <v/>
      </c>
      <c r="W246" s="59">
        <f>IFERROR(IF(Table_ocorrencias[[#This Row],[data_ciencia]]="","",Table_ocorrencias[[#This Row],[data_ciencia]]),"")</f>
        <v>0.1076388888888889</v>
      </c>
      <c r="X246" s="59">
        <f>IFERROR(IF(Table_ocorrencias[[#This Row],[data_saida]]="","",Table_ocorrencias[[#This Row],[data_saida]]),"")</f>
        <v>0.1076388888888889</v>
      </c>
      <c r="Y246" s="59">
        <f>IFERROR(IF(Table_ocorrencias[[#This Row],[data_chegada]]="","",Table_ocorrencias[[#This Row],[data_chegada]]),"")</f>
        <v>0.125</v>
      </c>
      <c r="Z246" s="59">
        <f>IFERROR(IF(Table_ocorrencias[[#This Row],[data_conclusao]]="","",Table_ocorrencias[[#This Row],[data_conclusao]]),"")</f>
        <v>0.14930555555555555</v>
      </c>
      <c r="AA246" s="60">
        <v>1651</v>
      </c>
      <c r="AB246" s="60">
        <v>801</v>
      </c>
      <c r="AC246" s="60">
        <v>9</v>
      </c>
      <c r="AD246" s="60">
        <v>3871193</v>
      </c>
      <c r="AE246" s="60">
        <v>3868877</v>
      </c>
      <c r="AF246" s="60">
        <v>2725649</v>
      </c>
      <c r="AG246" s="60">
        <v>27270</v>
      </c>
      <c r="AH246" s="58">
        <v>44085</v>
      </c>
      <c r="AI246" s="60" t="s">
        <v>3754</v>
      </c>
      <c r="AJ246" s="60" t="s">
        <v>167</v>
      </c>
      <c r="AK246" s="60" t="s">
        <v>168</v>
      </c>
      <c r="AL246" s="60" t="s">
        <v>278</v>
      </c>
      <c r="AM246" s="61">
        <v>0.1076388888888889</v>
      </c>
      <c r="AN246" s="62">
        <v>0.1076388888888889</v>
      </c>
      <c r="AO246" s="62">
        <v>0.125</v>
      </c>
      <c r="AP246" s="62">
        <v>0.14930555555555555</v>
      </c>
      <c r="AQ246" s="60" t="s">
        <v>3768</v>
      </c>
      <c r="AR246" s="60" t="s">
        <v>3769</v>
      </c>
      <c r="AS246" s="60">
        <v>12</v>
      </c>
      <c r="AT246" s="60" t="s">
        <v>3755</v>
      </c>
      <c r="AU246" s="60" t="s">
        <v>3763</v>
      </c>
      <c r="AV246" s="60" t="s">
        <v>3764</v>
      </c>
      <c r="AW246" s="63" t="s">
        <v>744</v>
      </c>
      <c r="AX246" s="60" t="s">
        <v>3756</v>
      </c>
      <c r="AY246" s="60"/>
      <c r="AZ246" s="60" t="b">
        <v>1</v>
      </c>
      <c r="BA246" s="60" t="s">
        <v>273</v>
      </c>
      <c r="BB246" s="60" t="b">
        <v>0</v>
      </c>
      <c r="BC246" s="60"/>
      <c r="BD246" s="60"/>
    </row>
    <row r="247" spans="1:56" x14ac:dyDescent="0.25">
      <c r="A247" s="55">
        <f t="shared" si="4"/>
        <v>0</v>
      </c>
      <c r="B247" s="64" t="str">
        <f>IFERROR(TEXT(Table_ocorrencias[[#This Row],[caso_n]],"0000")&amp;Table_ocorrencias[[#This Row],[ponto]]&amp;"/"&amp;YEAR(Table_ocorrencias[[#This Row],[DATA PLANTÃO]]),"")</f>
        <v>0818.9/2020</v>
      </c>
      <c r="C247" s="64" t="str">
        <f>IFERROR(IF(Table_ocorrencias[[#This Row],[GDL]] = "","", Table_ocorrencias[[#This Row],[GDL]]&amp;"/"&amp;YEAR(Table_ocorrencias[[#This Row],[data_plantao]])),"")</f>
        <v>27911/2020</v>
      </c>
      <c r="D247" s="64" t="str">
        <f>IF(Table_ocorrencias[[#This Row],[fotos_gdl]] = TRUE,"ENVIADAS","PENDENTE")</f>
        <v>ENVIADAS</v>
      </c>
      <c r="E247" s="65">
        <f>IFERROR(Table_ocorrencias[[#This Row],[data_plantao]],"")</f>
        <v>44090</v>
      </c>
      <c r="F247" s="64" t="str">
        <f>IFERROR(Table_ocorrencias[[#This Row],[CIODS3]],"")</f>
        <v>D687845</v>
      </c>
      <c r="G247" s="64" t="str">
        <f>IFERROR(Table_ocorrencias[[#This Row],[natureza4]],"")</f>
        <v>Homicídio</v>
      </c>
      <c r="H247" s="64" t="str">
        <f>IFERROR(Table_ocorrencias[[#This Row],[tipo_local]],"")</f>
        <v>Externo</v>
      </c>
      <c r="I247" s="64" t="str">
        <f>IFERROR(IF(Table_ocorrencias[[#This Row],[instrumento10]] = 0,"",Table_ocorrencias[[#This Row],[instrumento10]]),"")</f>
        <v>OUTROS</v>
      </c>
      <c r="J247" s="80" t="str">
        <f>IFERROR(VLOOKUP(Table_ocorrencias[[#This Row],[matricula_perito]],Table_peritos[],2,FALSE),"")</f>
        <v>LUCAS ARAÚJO DE ALMEIDA</v>
      </c>
      <c r="K247" s="64" t="str">
        <f>IFERROR(VLOOKUP(Table_ocorrencias[[#This Row],[matricula_auxiliar]],Table_auxiliares[],2,FALSE),"")</f>
        <v>THIAGO CHALEGRE</v>
      </c>
      <c r="L247" s="64" t="str">
        <f>IFERROR(VLOOKUP(Table_ocorrencias[[#This Row],[matricula_delegado]],Table_delegados[],2,FALSE),"")</f>
        <v>RICARDO SILVEIRA DE AZEVEDO</v>
      </c>
      <c r="M247" s="64" t="str">
        <f>IFERROR(Table_ocorrencias[[#This Row],[viatura5]],"")</f>
        <v>UP006</v>
      </c>
      <c r="N247" s="64" t="str">
        <f>IFERROR(IF(Table_ocorrencias[[#This Row],[DPH2]] ="","",Table_ocorrencias[[#This Row],[DPH2]]&amp;"º DPH"),"")</f>
        <v>9º DPH</v>
      </c>
      <c r="O247" s="64" t="str">
        <f>UPPER(IFERROR(VLOOKUP(Table_ocorrencias[[#This Row],[municipio]],Table_municipios[],2,FALSE),""))</f>
        <v>OLINDA</v>
      </c>
      <c r="P247" s="80" t="str">
        <f>UPPER(IFERROR(Table_ocorrencias[[#This Row],[bairro8]],""))</f>
        <v>CAIXA D ÁGUA</v>
      </c>
      <c r="Q247" s="64" t="str">
        <f>IFERROR(IF(Table_ocorrencias[[#This Row],[rua9]] ="","",Table_ocorrencias[[#This Row],[rua9]]),"")</f>
        <v>AGAMENON GONCALVES</v>
      </c>
      <c r="R247" s="64" t="str">
        <f>IFERROR(IF(Table_ocorrencias[[#This Row],[latitude6]] ="","",Table_ocorrencias[[#This Row],[latitude6]]),"")</f>
        <v>-8.000251</v>
      </c>
      <c r="S247" s="64" t="str">
        <f>IFERROR(IF(Table_ocorrencias[[#This Row],[longitude7]] ="","",Table_ocorrencias[[#This Row],[longitude7]]),"")</f>
        <v>-34.902268</v>
      </c>
      <c r="T24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112657)</v>
      </c>
      <c r="U2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47" s="80" t="str">
        <f>UPPER(IFERROR(Table_ocorrencias[[#This Row],[descricao]],""))</f>
        <v>CORPO EM UM RIO</v>
      </c>
      <c r="W247" s="66">
        <f>IFERROR(IF(Table_ocorrencias[[#This Row],[data_ciencia]]="","",Table_ocorrencias[[#This Row],[data_ciencia]]),"")</f>
        <v>0.47083333333333333</v>
      </c>
      <c r="X247" s="66">
        <f>IFERROR(IF(Table_ocorrencias[[#This Row],[data_saida]]="","",Table_ocorrencias[[#This Row],[data_saida]]),"")</f>
        <v>0.48749999999999999</v>
      </c>
      <c r="Y247" s="66">
        <f>IFERROR(IF(Table_ocorrencias[[#This Row],[data_chegada]]="","",Table_ocorrencias[[#This Row],[data_chegada]]),"")</f>
        <v>0.51041666666666663</v>
      </c>
      <c r="Z247" s="66">
        <f>IFERROR(IF(Table_ocorrencias[[#This Row],[data_conclusao]]="","",Table_ocorrencias[[#This Row],[data_conclusao]]),"")</f>
        <v>0.54166666666666663</v>
      </c>
      <c r="AA247" s="67">
        <v>1671</v>
      </c>
      <c r="AB247" s="67">
        <v>818</v>
      </c>
      <c r="AC247" s="67">
        <v>9</v>
      </c>
      <c r="AD247" s="67">
        <v>3870006</v>
      </c>
      <c r="AE247" s="67">
        <v>3868877</v>
      </c>
      <c r="AF247" s="67">
        <v>2725304</v>
      </c>
      <c r="AG247" s="67">
        <v>27911</v>
      </c>
      <c r="AH247" s="65">
        <v>44090</v>
      </c>
      <c r="AI247" s="67" t="s">
        <v>3979</v>
      </c>
      <c r="AJ247" s="67" t="s">
        <v>167</v>
      </c>
      <c r="AK247" s="67" t="s">
        <v>168</v>
      </c>
      <c r="AL247" s="67" t="s">
        <v>1258</v>
      </c>
      <c r="AM247" s="68">
        <v>0.47083333333333333</v>
      </c>
      <c r="AN247" s="69">
        <v>0.48749999999999999</v>
      </c>
      <c r="AO247" s="69">
        <v>0.51041666666666663</v>
      </c>
      <c r="AP247" s="69">
        <v>0.54166666666666663</v>
      </c>
      <c r="AQ247" s="67" t="s">
        <v>4005</v>
      </c>
      <c r="AR247" s="67" t="s">
        <v>4006</v>
      </c>
      <c r="AS247" s="67">
        <v>12</v>
      </c>
      <c r="AT247" s="67" t="s">
        <v>3980</v>
      </c>
      <c r="AU247" s="67" t="s">
        <v>3981</v>
      </c>
      <c r="AV247" s="67" t="s">
        <v>3982</v>
      </c>
      <c r="AW247" s="70" t="s">
        <v>433</v>
      </c>
      <c r="AX247" s="67" t="s">
        <v>3983</v>
      </c>
      <c r="AY247" s="67" t="s">
        <v>3984</v>
      </c>
      <c r="AZ247" s="67" t="b">
        <v>1</v>
      </c>
      <c r="BA247" s="67" t="s">
        <v>273</v>
      </c>
      <c r="BB247" s="67" t="b">
        <v>0</v>
      </c>
      <c r="BC247" s="67"/>
      <c r="BD247" s="67"/>
    </row>
    <row r="248" spans="1:56" x14ac:dyDescent="0.25">
      <c r="A248" s="53">
        <f t="shared" si="4"/>
        <v>1</v>
      </c>
      <c r="B248" s="57" t="str">
        <f>IFERROR(TEXT(Table_ocorrencias[[#This Row],[caso_n]],"0000")&amp;Table_ocorrencias[[#This Row],[ponto]]&amp;"/"&amp;YEAR(Table_ocorrencias[[#This Row],[DATA PLANTÃO]]),"")</f>
        <v>0827.9/2020</v>
      </c>
      <c r="C248" s="57" t="str">
        <f>IFERROR(IF(Table_ocorrencias[[#This Row],[GDL]] = "","", Table_ocorrencias[[#This Row],[GDL]]&amp;"/"&amp;YEAR(Table_ocorrencias[[#This Row],[data_plantao]])),"")</f>
        <v>28441/2020</v>
      </c>
      <c r="D248" s="57" t="str">
        <f>IF(Table_ocorrencias[[#This Row],[fotos_gdl]] = TRUE,"ENVIADAS","PENDENTE")</f>
        <v>PENDENTE</v>
      </c>
      <c r="E248" s="58">
        <f>IFERROR(Table_ocorrencias[[#This Row],[data_plantao]],"")</f>
        <v>44093</v>
      </c>
      <c r="F248" s="57" t="str">
        <f>IFERROR(Table_ocorrencias[[#This Row],[CIODS3]],"")</f>
        <v>D688126</v>
      </c>
      <c r="G248" s="57" t="str">
        <f>IFERROR(Table_ocorrencias[[#This Row],[natureza4]],"")</f>
        <v>Homicídio</v>
      </c>
      <c r="H248" s="57" t="str">
        <f>IFERROR(Table_ocorrencias[[#This Row],[tipo_local]],"")</f>
        <v>Externo</v>
      </c>
      <c r="I248" s="57" t="str">
        <f>IFERROR(IF(Table_ocorrencias[[#This Row],[instrumento10]] = 0,"",Table_ocorrencias[[#This Row],[instrumento10]]),"")</f>
        <v/>
      </c>
      <c r="J248" s="79" t="str">
        <f>IFERROR(VLOOKUP(Table_ocorrencias[[#This Row],[matricula_perito]],Table_peritos[],2,FALSE),"")</f>
        <v>BETSON FERNANDO DELGADO DOS SANTOS ANDRADE</v>
      </c>
      <c r="K248" s="57" t="str">
        <f>IFERROR(VLOOKUP(Table_ocorrencias[[#This Row],[matricula_auxiliar]],Table_auxiliares[],2,FALSE),"")</f>
        <v>THIAGO ANDRÉ</v>
      </c>
      <c r="L248" s="57" t="str">
        <f>IFERROR(VLOOKUP(Table_ocorrencias[[#This Row],[matricula_delegado]],Table_delegados[],2,FALSE),"")</f>
        <v>BRUNO GABRIEL ANDRADE DE OLIVEIRA</v>
      </c>
      <c r="M248" s="57" t="str">
        <f>IFERROR(Table_ocorrencias[[#This Row],[viatura5]],"")</f>
        <v>UP004</v>
      </c>
      <c r="N248" s="57" t="str">
        <f>IFERROR(IF(Table_ocorrencias[[#This Row],[DPH2]] ="","",Table_ocorrencias[[#This Row],[DPH2]]&amp;"º DPH"),"")</f>
        <v>13º DPH</v>
      </c>
      <c r="O248" s="57" t="str">
        <f>UPPER(IFERROR(VLOOKUP(Table_ocorrencias[[#This Row],[municipio]],Table_municipios[],2,FALSE),""))</f>
        <v>JABOATÃO DOS GUARARAPES</v>
      </c>
      <c r="P248" s="79" t="str">
        <f>UPPER(IFERROR(Table_ocorrencias[[#This Row],[bairro8]],""))</f>
        <v>CAVALEIRO</v>
      </c>
      <c r="Q248" s="57" t="str">
        <f>IFERROR(IF(Table_ocorrencias[[#This Row],[rua9]] ="","",Table_ocorrencias[[#This Row],[rua9]]),"")</f>
        <v>AVENIDA CENTRAL DA COLINA</v>
      </c>
      <c r="R248" s="57" t="str">
        <f>IFERROR(IF(Table_ocorrencias[[#This Row],[latitude6]] ="","",Table_ocorrencias[[#This Row],[latitude6]]),"")</f>
        <v>-8.08605</v>
      </c>
      <c r="S248" s="57" t="str">
        <f>IFERROR(IF(Table_ocorrencias[[#This Row],[longitude7]] ="","",Table_ocorrencias[[#This Row],[longitude7]]),"")</f>
        <v>-34.97503</v>
      </c>
      <c r="T24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102642)</v>
      </c>
      <c r="U24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48" s="79" t="str">
        <f>UPPER(IFERROR(Table_ocorrencias[[#This Row],[descricao]],""))</f>
        <v>PAF - MASCULINO - SD SANTOS (87) 999575417</v>
      </c>
      <c r="W248" s="59">
        <f>IFERROR(IF(Table_ocorrencias[[#This Row],[data_ciencia]]="","",Table_ocorrencias[[#This Row],[data_ciencia]]),"")</f>
        <v>0.74305555555555558</v>
      </c>
      <c r="X248" s="59">
        <f>IFERROR(IF(Table_ocorrencias[[#This Row],[data_saida]]="","",Table_ocorrencias[[#This Row],[data_saida]]),"")</f>
        <v>0.76041666666666663</v>
      </c>
      <c r="Y248" s="59">
        <f>IFERROR(IF(Table_ocorrencias[[#This Row],[data_chegada]]="","",Table_ocorrencias[[#This Row],[data_chegada]]),"")</f>
        <v>0.77777777777777779</v>
      </c>
      <c r="Z248" s="59">
        <f>IFERROR(IF(Table_ocorrencias[[#This Row],[data_conclusao]]="","",Table_ocorrencias[[#This Row],[data_conclusao]]),"")</f>
        <v>0.81944444444444442</v>
      </c>
      <c r="AA248" s="60">
        <v>1681</v>
      </c>
      <c r="AB248" s="60">
        <v>827</v>
      </c>
      <c r="AC248" s="60">
        <v>13</v>
      </c>
      <c r="AD248" s="60">
        <v>3869903</v>
      </c>
      <c r="AE248" s="60">
        <v>3870464</v>
      </c>
      <c r="AF248" s="60">
        <v>3864537</v>
      </c>
      <c r="AG248" s="60">
        <v>28441</v>
      </c>
      <c r="AH248" s="58">
        <v>44093</v>
      </c>
      <c r="AI248" s="60" t="s">
        <v>4116</v>
      </c>
      <c r="AJ248" s="60" t="s">
        <v>167</v>
      </c>
      <c r="AK248" s="60" t="s">
        <v>168</v>
      </c>
      <c r="AL248" s="60" t="s">
        <v>255</v>
      </c>
      <c r="AM248" s="61">
        <v>0.74305555555555558</v>
      </c>
      <c r="AN248" s="62">
        <v>0.76041666666666663</v>
      </c>
      <c r="AO248" s="62">
        <v>0.77777777777777779</v>
      </c>
      <c r="AP248" s="62">
        <v>0.81944444444444442</v>
      </c>
      <c r="AQ248" s="60" t="s">
        <v>4117</v>
      </c>
      <c r="AR248" s="60" t="s">
        <v>4118</v>
      </c>
      <c r="AS248" s="60">
        <v>10</v>
      </c>
      <c r="AT248" s="60" t="s">
        <v>2108</v>
      </c>
      <c r="AU248" s="60" t="s">
        <v>4125</v>
      </c>
      <c r="AV248" s="60" t="s">
        <v>4119</v>
      </c>
      <c r="AW248" s="63"/>
      <c r="AX248" s="60" t="s">
        <v>4120</v>
      </c>
      <c r="AY248" s="60" t="s">
        <v>4121</v>
      </c>
      <c r="AZ248" s="60" t="b">
        <v>0</v>
      </c>
      <c r="BA248" s="60" t="s">
        <v>273</v>
      </c>
      <c r="BB248" s="60" t="b">
        <v>0</v>
      </c>
      <c r="BC248" s="60"/>
      <c r="BD248" s="60"/>
    </row>
    <row r="249" spans="1:56" x14ac:dyDescent="0.25">
      <c r="A249" s="53">
        <f t="shared" si="4"/>
        <v>0</v>
      </c>
      <c r="B249" s="57" t="str">
        <f>IFERROR(TEXT(Table_ocorrencias[[#This Row],[caso_n]],"0000")&amp;Table_ocorrencias[[#This Row],[ponto]]&amp;"/"&amp;YEAR(Table_ocorrencias[[#This Row],[DATA PLANTÃO]]),"")</f>
        <v>0836.9/2020</v>
      </c>
      <c r="C249" s="57" t="str">
        <f>IFERROR(IF(Table_ocorrencias[[#This Row],[GDL]] = "","", Table_ocorrencias[[#This Row],[GDL]]&amp;"/"&amp;YEAR(Table_ocorrencias[[#This Row],[data_plantao]])),"")</f>
        <v>28920/2020</v>
      </c>
      <c r="D249" s="57" t="str">
        <f>IF(Table_ocorrencias[[#This Row],[fotos_gdl]] = TRUE,"ENVIADAS","PENDENTE")</f>
        <v>ENVIADAS</v>
      </c>
      <c r="E249" s="58">
        <f>IFERROR(Table_ocorrencias[[#This Row],[data_plantao]],"")</f>
        <v>44097</v>
      </c>
      <c r="F249" s="57" t="str">
        <f>IFERROR(Table_ocorrencias[[#This Row],[CIODS3]],"")</f>
        <v>D688519</v>
      </c>
      <c r="G249" s="57" t="str">
        <f>IFERROR(Table_ocorrencias[[#This Row],[natureza4]],"")</f>
        <v>Homicídio</v>
      </c>
      <c r="H249" s="57" t="str">
        <f>IFERROR(Table_ocorrencias[[#This Row],[tipo_local]],"")</f>
        <v>Externo</v>
      </c>
      <c r="I249" s="57" t="str">
        <f>IFERROR(IF(Table_ocorrencias[[#This Row],[instrumento10]] = 0,"",Table_ocorrencias[[#This Row],[instrumento10]]),"")</f>
        <v>OUTROS</v>
      </c>
      <c r="J249" s="57" t="str">
        <f>IFERROR(VLOOKUP(Table_ocorrencias[[#This Row],[matricula_perito]],Table_peritos[],2,FALSE),"")</f>
        <v>DIEGO NUNES TELES DE MENDONÇA</v>
      </c>
      <c r="K249" s="57" t="str">
        <f>IFERROR(VLOOKUP(Table_ocorrencias[[#This Row],[matricula_auxiliar]],Table_auxiliares[],2,FALSE),"")</f>
        <v>RICARDO ALEXANDRE MELO DA SILVA</v>
      </c>
      <c r="L249" s="57" t="str">
        <f>IFERROR(VLOOKUP(Table_ocorrencias[[#This Row],[matricula_delegado]],Table_delegados[],2,FALSE),"")</f>
        <v>ADYR MARTENS DE ALMEIDA</v>
      </c>
      <c r="M249" s="57" t="str">
        <f>IFERROR(Table_ocorrencias[[#This Row],[viatura5]],"")</f>
        <v>UP004</v>
      </c>
      <c r="N249" s="57" t="str">
        <f>IFERROR(IF(Table_ocorrencias[[#This Row],[DPH2]] ="","",Table_ocorrencias[[#This Row],[DPH2]]&amp;"º DPH"),"")</f>
        <v>9º DPH</v>
      </c>
      <c r="O249" s="57" t="str">
        <f>UPPER(IFERROR(VLOOKUP(Table_ocorrencias[[#This Row],[municipio]],Table_municipios[],2,FALSE),""))</f>
        <v>OLINDA</v>
      </c>
      <c r="P249" s="57" t="str">
        <f>UPPER(IFERROR(Table_ocorrencias[[#This Row],[bairro8]],""))</f>
        <v>AMARO BRANCO</v>
      </c>
      <c r="Q249" s="57" t="str">
        <f>IFERROR(IF(Table_ocorrencias[[#This Row],[rua9]] ="","",Table_ocorrencias[[#This Row],[rua9]]),"")</f>
        <v>AFONSO MARIA 308</v>
      </c>
      <c r="R249" s="57" t="str">
        <f>IFERROR(IF(Table_ocorrencias[[#This Row],[latitude6]] ="","",Table_ocorrencias[[#This Row],[latitude6]]),"")</f>
        <v>-80105230</v>
      </c>
      <c r="S249" s="57" t="str">
        <f>IFERROR(IF(Table_ocorrencias[[#This Row],[longitude7]] ="","",Table_ocorrencias[[#This Row],[longitude7]]),"")</f>
        <v>-348462410</v>
      </c>
      <c r="T249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112651)</v>
      </c>
      <c r="U24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49" s="57" t="str">
        <f>UPPER(IFERROR(Table_ocorrencias[[#This Row],[descricao]],""))</f>
        <v>PM 988613246</v>
      </c>
      <c r="W249" s="59">
        <f>IFERROR(IF(Table_ocorrencias[[#This Row],[data_ciencia]]="","",Table_ocorrencias[[#This Row],[data_ciencia]]),"")</f>
        <v>0.22916666666666666</v>
      </c>
      <c r="X249" s="59">
        <f>IFERROR(IF(Table_ocorrencias[[#This Row],[data_saida]]="","",Table_ocorrencias[[#This Row],[data_saida]]),"")</f>
        <v>0.2361111111111111</v>
      </c>
      <c r="Y249" s="59">
        <f>IFERROR(IF(Table_ocorrencias[[#This Row],[data_chegada]]="","",Table_ocorrencias[[#This Row],[data_chegada]]),"")</f>
        <v>0.24305555555555555</v>
      </c>
      <c r="Z249" s="59">
        <f>IFERROR(IF(Table_ocorrencias[[#This Row],[data_conclusao]]="","",Table_ocorrencias[[#This Row],[data_conclusao]]),"")</f>
        <v>0.27083333333333331</v>
      </c>
      <c r="AA249" s="60">
        <v>1691</v>
      </c>
      <c r="AB249" s="60">
        <v>836</v>
      </c>
      <c r="AC249" s="60">
        <v>9</v>
      </c>
      <c r="AD249" s="60">
        <v>3869148</v>
      </c>
      <c r="AE249" s="60">
        <v>3867641</v>
      </c>
      <c r="AF249" s="60">
        <v>2960397</v>
      </c>
      <c r="AG249" s="60">
        <v>28920</v>
      </c>
      <c r="AH249" s="58">
        <v>44097</v>
      </c>
      <c r="AI249" s="60" t="s">
        <v>4224</v>
      </c>
      <c r="AJ249" s="60" t="s">
        <v>167</v>
      </c>
      <c r="AK249" s="60" t="s">
        <v>168</v>
      </c>
      <c r="AL249" s="60" t="s">
        <v>255</v>
      </c>
      <c r="AM249" s="61">
        <v>0.22916666666666666</v>
      </c>
      <c r="AN249" s="62">
        <v>0.2361111111111111</v>
      </c>
      <c r="AO249" s="62">
        <v>0.24305555555555555</v>
      </c>
      <c r="AP249" s="62">
        <v>0.27083333333333331</v>
      </c>
      <c r="AQ249" s="60" t="s">
        <v>4236</v>
      </c>
      <c r="AR249" s="60" t="s">
        <v>4237</v>
      </c>
      <c r="AS249" s="60">
        <v>12</v>
      </c>
      <c r="AT249" s="60" t="s">
        <v>4225</v>
      </c>
      <c r="AU249" s="60" t="s">
        <v>4226</v>
      </c>
      <c r="AV249" s="60" t="s">
        <v>4227</v>
      </c>
      <c r="AW249" s="63" t="s">
        <v>433</v>
      </c>
      <c r="AX249" s="60" t="s">
        <v>4228</v>
      </c>
      <c r="AY249" s="60" t="s">
        <v>4229</v>
      </c>
      <c r="AZ249" s="60" t="b">
        <v>1</v>
      </c>
      <c r="BA249" s="60" t="s">
        <v>273</v>
      </c>
      <c r="BB249" s="60" t="b">
        <v>0</v>
      </c>
      <c r="BC249" s="60"/>
      <c r="BD249" s="60"/>
    </row>
    <row r="250" spans="1:56" x14ac:dyDescent="0.25">
      <c r="A250" s="53">
        <f t="shared" si="4"/>
        <v>0</v>
      </c>
      <c r="B250" s="57" t="str">
        <f>IFERROR(TEXT(Table_ocorrencias[[#This Row],[caso_n]],"0000")&amp;Table_ocorrencias[[#This Row],[ponto]]&amp;"/"&amp;YEAR(Table_ocorrencias[[#This Row],[DATA PLANTÃO]]),"")</f>
        <v>0837.9/2020</v>
      </c>
      <c r="C250" s="57" t="str">
        <f>IFERROR(IF(Table_ocorrencias[[#This Row],[GDL]] = "","", Table_ocorrencias[[#This Row],[GDL]]&amp;"/"&amp;YEAR(Table_ocorrencias[[#This Row],[data_plantao]])),"")</f>
        <v>28976/2020</v>
      </c>
      <c r="D250" s="57" t="str">
        <f>IF(Table_ocorrencias[[#This Row],[fotos_gdl]] = TRUE,"ENVIADAS","PENDENTE")</f>
        <v>PENDENTE</v>
      </c>
      <c r="E250" s="58">
        <f>IFERROR(Table_ocorrencias[[#This Row],[data_plantao]],"")</f>
        <v>44097</v>
      </c>
      <c r="F250" s="57" t="str">
        <f>IFERROR(Table_ocorrencias[[#This Row],[CIODS3]],"")</f>
        <v>D688523</v>
      </c>
      <c r="G250" s="57" t="str">
        <f>IFERROR(Table_ocorrencias[[#This Row],[natureza4]],"")</f>
        <v>Homicídio</v>
      </c>
      <c r="H250" s="57" t="str">
        <f>IFERROR(Table_ocorrencias[[#This Row],[tipo_local]],"")</f>
        <v>Externo</v>
      </c>
      <c r="I250" s="57" t="str">
        <f>IFERROR(IF(Table_ocorrencias[[#This Row],[instrumento10]] = 0,"",Table_ocorrencias[[#This Row],[instrumento10]]),"")</f>
        <v>OUTROS</v>
      </c>
      <c r="J250" s="79" t="str">
        <f>IFERROR(VLOOKUP(Table_ocorrencias[[#This Row],[matricula_perito]],Table_peritos[],2,FALSE),"")</f>
        <v>LUCAS ARAÚJO DE ALMEIDA</v>
      </c>
      <c r="K250" s="57" t="str">
        <f>IFERROR(VLOOKUP(Table_ocorrencias[[#This Row],[matricula_auxiliar]],Table_auxiliares[],2,FALSE),"")</f>
        <v>FELIPE JOSÉ DE LIMA ALBUQUERQUE</v>
      </c>
      <c r="L250" s="57" t="str">
        <f>IFERROR(VLOOKUP(Table_ocorrencias[[#This Row],[matricula_delegado]],Table_delegados[],2,FALSE),"")</f>
        <v>IAN CAMPOS MOREIRA</v>
      </c>
      <c r="M250" s="57" t="str">
        <f>IFERROR(Table_ocorrencias[[#This Row],[viatura5]],"")</f>
        <v>UP006</v>
      </c>
      <c r="N250" s="57" t="str">
        <f>IFERROR(IF(Table_ocorrencias[[#This Row],[DPH2]] ="","",Table_ocorrencias[[#This Row],[DPH2]]&amp;"º DPH"),"")</f>
        <v>4º DPH</v>
      </c>
      <c r="O250" s="57" t="str">
        <f>UPPER(IFERROR(VLOOKUP(Table_ocorrencias[[#This Row],[municipio]],Table_municipios[],2,FALSE),""))</f>
        <v>RECIFE</v>
      </c>
      <c r="P250" s="79" t="str">
        <f>UPPER(IFERROR(Table_ocorrencias[[#This Row],[bairro8]],""))</f>
        <v>JIQUIÁ</v>
      </c>
      <c r="Q250" s="57" t="str">
        <f>IFERROR(IF(Table_ocorrencias[[#This Row],[rua9]] ="","",Table_ocorrencias[[#This Row],[rua9]]),"")</f>
        <v>RUA VISTA NOVA</v>
      </c>
      <c r="R250" s="57" t="str">
        <f>IFERROR(IF(Table_ocorrencias[[#This Row],[latitude6]] ="","",Table_ocorrencias[[#This Row],[latitude6]]),"")</f>
        <v>-8,089576</v>
      </c>
      <c r="S250" s="57" t="str">
        <f>IFERROR(IF(Table_ocorrencias[[#This Row],[longitude7]] ="","",Table_ocorrencias[[#This Row],[longitude7]]),"")</f>
        <v>-34,919444</v>
      </c>
      <c r="T25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WAMBERGSON SOARES DO NASCIMENTO (NIC 112618)</v>
      </c>
      <c r="U25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0" s="79" t="str">
        <f>UPPER(IFERROR(Table_ocorrencias[[#This Row],[descricao]],""))</f>
        <v>CB. EDUARDO SILVA 988250171</v>
      </c>
      <c r="W250" s="59">
        <f>IFERROR(IF(Table_ocorrencias[[#This Row],[data_ciencia]]="","",Table_ocorrencias[[#This Row],[data_ciencia]]),"")</f>
        <v>0.41666666666666669</v>
      </c>
      <c r="X250" s="59">
        <f>IFERROR(IF(Table_ocorrencias[[#This Row],[data_saida]]="","",Table_ocorrencias[[#This Row],[data_saida]]),"")</f>
        <v>0.4236111111111111</v>
      </c>
      <c r="Y250" s="59">
        <f>IFERROR(IF(Table_ocorrencias[[#This Row],[data_chegada]]="","",Table_ocorrencias[[#This Row],[data_chegada]]),"")</f>
        <v>0.4375</v>
      </c>
      <c r="Z250" s="59">
        <f>IFERROR(IF(Table_ocorrencias[[#This Row],[data_conclusao]]="","",Table_ocorrencias[[#This Row],[data_conclusao]]),"")</f>
        <v>0.47222222222222221</v>
      </c>
      <c r="AA250" s="60">
        <v>1692</v>
      </c>
      <c r="AB250" s="60">
        <v>837</v>
      </c>
      <c r="AC250" s="60">
        <v>4</v>
      </c>
      <c r="AD250" s="60">
        <v>3870006</v>
      </c>
      <c r="AE250" s="60">
        <v>3870367</v>
      </c>
      <c r="AF250" s="60">
        <v>2724707</v>
      </c>
      <c r="AG250" s="60">
        <v>28976</v>
      </c>
      <c r="AH250" s="58">
        <v>44097</v>
      </c>
      <c r="AI250" s="60" t="s">
        <v>4239</v>
      </c>
      <c r="AJ250" s="60" t="s">
        <v>167</v>
      </c>
      <c r="AK250" s="60" t="s">
        <v>168</v>
      </c>
      <c r="AL250" s="60" t="s">
        <v>1258</v>
      </c>
      <c r="AM250" s="61">
        <v>0.41666666666666669</v>
      </c>
      <c r="AN250" s="62">
        <v>0.4236111111111111</v>
      </c>
      <c r="AO250" s="62">
        <v>0.4375</v>
      </c>
      <c r="AP250" s="62">
        <v>0.47222222222222221</v>
      </c>
      <c r="AQ250" s="60" t="s">
        <v>4253</v>
      </c>
      <c r="AR250" s="60" t="s">
        <v>4254</v>
      </c>
      <c r="AS250" s="60">
        <v>14</v>
      </c>
      <c r="AT250" s="60" t="s">
        <v>4240</v>
      </c>
      <c r="AU250" s="60" t="s">
        <v>4241</v>
      </c>
      <c r="AV250" s="60" t="s">
        <v>4242</v>
      </c>
      <c r="AW250" s="63" t="s">
        <v>433</v>
      </c>
      <c r="AX250" s="60" t="s">
        <v>4243</v>
      </c>
      <c r="AY250" s="60" t="s">
        <v>4244</v>
      </c>
      <c r="AZ250" s="60" t="b">
        <v>0</v>
      </c>
      <c r="BA250" s="60" t="s">
        <v>273</v>
      </c>
      <c r="BB250" s="60" t="b">
        <v>0</v>
      </c>
      <c r="BC250" s="60"/>
      <c r="BD250" s="60"/>
    </row>
    <row r="251" spans="1:56" x14ac:dyDescent="0.25">
      <c r="A251" s="55">
        <f t="shared" si="4"/>
        <v>0</v>
      </c>
      <c r="B251" s="64" t="str">
        <f>IFERROR(TEXT(Table_ocorrencias[[#This Row],[caso_n]],"0000")&amp;Table_ocorrencias[[#This Row],[ponto]]&amp;"/"&amp;YEAR(Table_ocorrencias[[#This Row],[DATA PLANTÃO]]),"")</f>
        <v>0852.9/2020</v>
      </c>
      <c r="C251" s="64" t="str">
        <f>IFERROR(IF(Table_ocorrencias[[#This Row],[GDL]] = "","", Table_ocorrencias[[#This Row],[GDL]]&amp;"/"&amp;YEAR(Table_ocorrencias[[#This Row],[data_plantao]])),"")</f>
        <v>29722/2020</v>
      </c>
      <c r="D251" s="64" t="str">
        <f>IF(Table_ocorrencias[[#This Row],[fotos_gdl]] = TRUE,"ENVIADAS","PENDENTE")</f>
        <v>ENVIADAS</v>
      </c>
      <c r="E251" s="65">
        <f>IFERROR(Table_ocorrencias[[#This Row],[data_plantao]],"")</f>
        <v>44102</v>
      </c>
      <c r="F251" s="64" t="str">
        <f>IFERROR(Table_ocorrencias[[#This Row],[CIODS3]],"")</f>
        <v>D689031</v>
      </c>
      <c r="G251" s="64" t="str">
        <f>IFERROR(Table_ocorrencias[[#This Row],[natureza4]],"")</f>
        <v>Homicídio</v>
      </c>
      <c r="H251" s="64" t="str">
        <f>IFERROR(Table_ocorrencias[[#This Row],[tipo_local]],"")</f>
        <v>Externo</v>
      </c>
      <c r="I251" s="64" t="str">
        <f>IFERROR(IF(Table_ocorrencias[[#This Row],[instrumento10]] = 0,"",Table_ocorrencias[[#This Row],[instrumento10]]),"")</f>
        <v>CONTUNDENTE</v>
      </c>
      <c r="J251" s="80" t="str">
        <f>IFERROR(VLOOKUP(Table_ocorrencias[[#This Row],[matricula_perito]],Table_peritos[],2,FALSE),"")</f>
        <v>RANON BARROS BEZERRA</v>
      </c>
      <c r="K251" s="64" t="str">
        <f>IFERROR(VLOOKUP(Table_ocorrencias[[#This Row],[matricula_auxiliar]],Table_auxiliares[],2,FALSE),"")</f>
        <v>THAYSE BATISTA</v>
      </c>
      <c r="L251" s="64" t="str">
        <f>IFERROR(VLOOKUP(Table_ocorrencias[[#This Row],[matricula_delegado]],Table_delegados[],2,FALSE),"")</f>
        <v>ELIELTON BARBOSA DA SILVA XAVIER</v>
      </c>
      <c r="M251" s="64" t="str">
        <f>IFERROR(Table_ocorrencias[[#This Row],[viatura5]],"")</f>
        <v>UP004</v>
      </c>
      <c r="N251" s="64" t="str">
        <f>IFERROR(IF(Table_ocorrencias[[#This Row],[DPH2]] ="","",Table_ocorrencias[[#This Row],[DPH2]]&amp;"º DPH"),"")</f>
        <v>4º DPH</v>
      </c>
      <c r="O251" s="64" t="str">
        <f>UPPER(IFERROR(VLOOKUP(Table_ocorrencias[[#This Row],[municipio]],Table_municipios[],2,FALSE),""))</f>
        <v>RECIFE</v>
      </c>
      <c r="P251" s="80" t="str">
        <f>UPPER(IFERROR(Table_ocorrencias[[#This Row],[bairro8]],""))</f>
        <v>AREIAS</v>
      </c>
      <c r="Q251" s="64" t="str">
        <f>IFERROR(IF(Table_ocorrencias[[#This Row],[rua9]] ="","",Table_ocorrencias[[#This Row],[rua9]]),"")</f>
        <v>MATAGAL AV. RECIFE, N°682</v>
      </c>
      <c r="R251" s="64" t="str">
        <f>IFERROR(IF(Table_ocorrencias[[#This Row],[latitude6]] ="","",Table_ocorrencias[[#This Row],[latitude6]]),"")</f>
        <v>-8,103412</v>
      </c>
      <c r="S251" s="64" t="str">
        <f>IFERROR(IF(Table_ocorrencias[[#This Row],[longitude7]] ="","",Table_ocorrencias[[#This Row],[longitude7]]),"")</f>
        <v>-34,929563</v>
      </c>
      <c r="T25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GILDEONE JONAS DO NASCIMENTO SILVA (NIC 113222)</v>
      </c>
      <c r="U25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51" s="80" t="str">
        <f>UPPER(IFERROR(Table_ocorrencias[[#This Row],[descricao]],""))</f>
        <v>MASC</v>
      </c>
      <c r="W251" s="66">
        <f>IFERROR(IF(Table_ocorrencias[[#This Row],[data_ciencia]]="","",Table_ocorrencias[[#This Row],[data_ciencia]]),"")</f>
        <v>0.63888888888888884</v>
      </c>
      <c r="X251" s="66">
        <f>IFERROR(IF(Table_ocorrencias[[#This Row],[data_saida]]="","",Table_ocorrencias[[#This Row],[data_saida]]),"")</f>
        <v>0.64583333333333337</v>
      </c>
      <c r="Y251" s="66">
        <f>IFERROR(IF(Table_ocorrencias[[#This Row],[data_chegada]]="","",Table_ocorrencias[[#This Row],[data_chegada]]),"")</f>
        <v>0.66666666666666663</v>
      </c>
      <c r="Z251" s="66">
        <f>IFERROR(IF(Table_ocorrencias[[#This Row],[data_conclusao]]="","",Table_ocorrencias[[#This Row],[data_conclusao]]),"")</f>
        <v>0.71180555555555558</v>
      </c>
      <c r="AA251" s="67">
        <v>1709</v>
      </c>
      <c r="AB251" s="67">
        <v>852</v>
      </c>
      <c r="AC251" s="67">
        <v>4</v>
      </c>
      <c r="AD251" s="67">
        <v>3866670</v>
      </c>
      <c r="AE251" s="67">
        <v>3870430</v>
      </c>
      <c r="AF251" s="67">
        <v>3864588</v>
      </c>
      <c r="AG251" s="67">
        <v>29722</v>
      </c>
      <c r="AH251" s="65">
        <v>44102</v>
      </c>
      <c r="AI251" s="67" t="s">
        <v>4451</v>
      </c>
      <c r="AJ251" s="67" t="s">
        <v>167</v>
      </c>
      <c r="AK251" s="67" t="s">
        <v>168</v>
      </c>
      <c r="AL251" s="67" t="s">
        <v>255</v>
      </c>
      <c r="AM251" s="68">
        <v>0.63888888888888884</v>
      </c>
      <c r="AN251" s="69">
        <v>0.64583333333333337</v>
      </c>
      <c r="AO251" s="69">
        <v>0.66666666666666663</v>
      </c>
      <c r="AP251" s="69">
        <v>0.71180555555555558</v>
      </c>
      <c r="AQ251" s="67" t="s">
        <v>4452</v>
      </c>
      <c r="AR251" s="67" t="s">
        <v>4453</v>
      </c>
      <c r="AS251" s="67">
        <v>14</v>
      </c>
      <c r="AT251" s="67" t="s">
        <v>4423</v>
      </c>
      <c r="AU251" s="67" t="s">
        <v>4454</v>
      </c>
      <c r="AV251" s="67" t="s">
        <v>4455</v>
      </c>
      <c r="AW251" s="70" t="s">
        <v>481</v>
      </c>
      <c r="AX251" s="67" t="s">
        <v>4456</v>
      </c>
      <c r="AY251" s="67" t="s">
        <v>297</v>
      </c>
      <c r="AZ251" s="67" t="b">
        <v>1</v>
      </c>
      <c r="BA251" s="67" t="s">
        <v>273</v>
      </c>
      <c r="BB251" s="67" t="b">
        <v>0</v>
      </c>
      <c r="BC251" s="67"/>
      <c r="BD251" s="67"/>
    </row>
    <row r="252" spans="1:56" x14ac:dyDescent="0.25">
      <c r="A252" s="53">
        <f t="shared" si="4"/>
        <v>1</v>
      </c>
      <c r="B252" s="57" t="str">
        <f>IFERROR(TEXT(Table_ocorrencias[[#This Row],[caso_n]],"0000")&amp;Table_ocorrencias[[#This Row],[ponto]]&amp;"/"&amp;YEAR(Table_ocorrencias[[#This Row],[DATA PLANTÃO]]),"")</f>
        <v>0861.9/2020</v>
      </c>
      <c r="C252" s="57" t="str">
        <f>IFERROR(IF(Table_ocorrencias[[#This Row],[GDL]] = "","", Table_ocorrencias[[#This Row],[GDL]]&amp;"/"&amp;YEAR(Table_ocorrencias[[#This Row],[data_plantao]])),"")</f>
        <v>30153/2020</v>
      </c>
      <c r="D252" s="57" t="str">
        <f>IF(Table_ocorrencias[[#This Row],[fotos_gdl]] = TRUE,"ENVIADAS","PENDENTE")</f>
        <v>ENVIADAS</v>
      </c>
      <c r="E252" s="58">
        <f>IFERROR(Table_ocorrencias[[#This Row],[data_plantao]],"")</f>
        <v>44105</v>
      </c>
      <c r="F252" s="57" t="str">
        <f>IFERROR(Table_ocorrencias[[#This Row],[CIODS3]],"")</f>
        <v>D689292</v>
      </c>
      <c r="G252" s="57" t="str">
        <f>IFERROR(Table_ocorrencias[[#This Row],[natureza4]],"")</f>
        <v>Homicídio</v>
      </c>
      <c r="H252" s="57" t="str">
        <f>IFERROR(Table_ocorrencias[[#This Row],[tipo_local]],"")</f>
        <v>Externo</v>
      </c>
      <c r="I252" s="57" t="str">
        <f>IFERROR(IF(Table_ocorrencias[[#This Row],[instrumento10]] = 0,"",Table_ocorrencias[[#This Row],[instrumento10]]),"")</f>
        <v/>
      </c>
      <c r="J252" s="79" t="str">
        <f>IFERROR(VLOOKUP(Table_ocorrencias[[#This Row],[matricula_perito]],Table_peritos[],2,FALSE),"")</f>
        <v>RANON BARROS BEZERRA</v>
      </c>
      <c r="K252" s="57" t="str">
        <f>IFERROR(VLOOKUP(Table_ocorrencias[[#This Row],[matricula_auxiliar]],Table_auxiliares[],2,FALSE),"")</f>
        <v>FELIPE JOSÉ DE LIMA ALBUQUERQUE</v>
      </c>
      <c r="L252" s="57" t="str">
        <f>IFERROR(VLOOKUP(Table_ocorrencias[[#This Row],[matricula_delegado]],Table_delegados[],2,FALSE),"")</f>
        <v>PAULO GUSTAVO COELHO DIAS</v>
      </c>
      <c r="M252" s="57" t="str">
        <f>IFERROR(Table_ocorrencias[[#This Row],[viatura5]],"")</f>
        <v>UP006</v>
      </c>
      <c r="N252" s="57" t="str">
        <f>IFERROR(IF(Table_ocorrencias[[#This Row],[DPH2]] ="","",Table_ocorrencias[[#This Row],[DPH2]]&amp;"º DPH"),"")</f>
        <v>1º DPH</v>
      </c>
      <c r="O252" s="57" t="str">
        <f>UPPER(IFERROR(VLOOKUP(Table_ocorrencias[[#This Row],[municipio]],Table_municipios[],2,FALSE),""))</f>
        <v>RECIFE</v>
      </c>
      <c r="P252" s="79" t="str">
        <f>UPPER(IFERROR(Table_ocorrencias[[#This Row],[bairro8]],""))</f>
        <v>SANTO AMARO</v>
      </c>
      <c r="Q252" s="57" t="str">
        <f>IFERROR(IF(Table_ocorrencias[[#This Row],[rua9]] ="","",Table_ocorrencias[[#This Row],[rua9]]),"")</f>
        <v>RUA DO SOSSEGO</v>
      </c>
      <c r="R252" s="57" t="str">
        <f>IFERROR(IF(Table_ocorrencias[[#This Row],[latitude6]] ="","",Table_ocorrencias[[#This Row],[latitude6]]),"")</f>
        <v>-8.099351</v>
      </c>
      <c r="S252" s="57" t="str">
        <f>IFERROR(IF(Table_ocorrencias[[#This Row],[longitude7]] ="","",Table_ocorrencias[[#This Row],[longitude7]]),"")</f>
        <v>-34.880839</v>
      </c>
      <c r="T25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113235)</v>
      </c>
      <c r="U25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2" s="79" t="str">
        <f>UPPER(IFERROR(Table_ocorrencias[[#This Row],[descricao]],""))</f>
        <v>VÍTIMA DE ARMA BRANCA (CVLI) ENCONTRADA EM TERRENO BALDIO</v>
      </c>
      <c r="W252" s="59">
        <f>IFERROR(IF(Table_ocorrencias[[#This Row],[data_ciencia]]="","",Table_ocorrencias[[#This Row],[data_ciencia]]),"")</f>
        <v>0.32291666666666669</v>
      </c>
      <c r="X252" s="59">
        <f>IFERROR(IF(Table_ocorrencias[[#This Row],[data_saida]]="","",Table_ocorrencias[[#This Row],[data_saida]]),"")</f>
        <v>0.3298611111111111</v>
      </c>
      <c r="Y252" s="59">
        <f>IFERROR(IF(Table_ocorrencias[[#This Row],[data_chegada]]="","",Table_ocorrencias[[#This Row],[data_chegada]]),"")</f>
        <v>0.34375</v>
      </c>
      <c r="Z252" s="59">
        <f>IFERROR(IF(Table_ocorrencias[[#This Row],[data_conclusao]]="","",Table_ocorrencias[[#This Row],[data_conclusao]]),"")</f>
        <v>0.375</v>
      </c>
      <c r="AA252" s="60">
        <v>1718</v>
      </c>
      <c r="AB252" s="60">
        <v>861</v>
      </c>
      <c r="AC252" s="60">
        <v>1</v>
      </c>
      <c r="AD252" s="60">
        <v>3866670</v>
      </c>
      <c r="AE252" s="60">
        <v>3870367</v>
      </c>
      <c r="AF252" s="60">
        <v>2725371</v>
      </c>
      <c r="AG252" s="60">
        <v>30153</v>
      </c>
      <c r="AH252" s="58">
        <v>44105</v>
      </c>
      <c r="AI252" s="60" t="s">
        <v>4554</v>
      </c>
      <c r="AJ252" s="60" t="s">
        <v>167</v>
      </c>
      <c r="AK252" s="60" t="s">
        <v>168</v>
      </c>
      <c r="AL252" s="60" t="s">
        <v>1258</v>
      </c>
      <c r="AM252" s="61">
        <v>0.32291666666666669</v>
      </c>
      <c r="AN252" s="62">
        <v>0.3298611111111111</v>
      </c>
      <c r="AO252" s="62">
        <v>0.34375</v>
      </c>
      <c r="AP252" s="62">
        <v>0.375</v>
      </c>
      <c r="AQ252" s="60" t="s">
        <v>4567</v>
      </c>
      <c r="AR252" s="60" t="s">
        <v>4568</v>
      </c>
      <c r="AS252" s="60">
        <v>14</v>
      </c>
      <c r="AT252" s="60" t="s">
        <v>2084</v>
      </c>
      <c r="AU252" s="60" t="s">
        <v>4555</v>
      </c>
      <c r="AV252" s="60" t="s">
        <v>4556</v>
      </c>
      <c r="AW252" s="63"/>
      <c r="AX252" s="60" t="s">
        <v>4557</v>
      </c>
      <c r="AY252" s="60" t="s">
        <v>4569</v>
      </c>
      <c r="AZ252" s="60" t="b">
        <v>1</v>
      </c>
      <c r="BA252" s="60" t="s">
        <v>273</v>
      </c>
      <c r="BB252" s="60" t="b">
        <v>0</v>
      </c>
      <c r="BC252" s="60"/>
      <c r="BD252" s="60"/>
    </row>
    <row r="253" spans="1:56" x14ac:dyDescent="0.25">
      <c r="A253" s="53">
        <f t="shared" si="4"/>
        <v>1</v>
      </c>
      <c r="B253" s="57" t="str">
        <f>IFERROR(TEXT(Table_ocorrencias[[#This Row],[caso_n]],"0000")&amp;Table_ocorrencias[[#This Row],[ponto]]&amp;"/"&amp;YEAR(Table_ocorrencias[[#This Row],[DATA PLANTÃO]]),"")</f>
        <v>0862.9/2020</v>
      </c>
      <c r="C253" s="57" t="str">
        <f>IFERROR(IF(Table_ocorrencias[[#This Row],[GDL]] = "","", Table_ocorrencias[[#This Row],[GDL]]&amp;"/"&amp;YEAR(Table_ocorrencias[[#This Row],[data_plantao]])),"")</f>
        <v>30209/2020</v>
      </c>
      <c r="D253" s="57" t="str">
        <f>IF(Table_ocorrencias[[#This Row],[fotos_gdl]] = TRUE,"ENVIADAS","PENDENTE")</f>
        <v>ENVIADAS</v>
      </c>
      <c r="E253" s="58">
        <f>IFERROR(Table_ocorrencias[[#This Row],[data_plantao]],"")</f>
        <v>44105</v>
      </c>
      <c r="F253" s="57" t="str">
        <f>IFERROR(Table_ocorrencias[[#This Row],[CIODS3]],"")</f>
        <v>D689304</v>
      </c>
      <c r="G253" s="57" t="str">
        <f>IFERROR(Table_ocorrencias[[#This Row],[natureza4]],"")</f>
        <v>Homicídio</v>
      </c>
      <c r="H253" s="57" t="str">
        <f>IFERROR(Table_ocorrencias[[#This Row],[tipo_local]],"")</f>
        <v>Externo</v>
      </c>
      <c r="I253" s="57" t="str">
        <f>IFERROR(IF(Table_ocorrencias[[#This Row],[instrumento10]] = 0,"",Table_ocorrencias[[#This Row],[instrumento10]]),"")</f>
        <v/>
      </c>
      <c r="J253" s="79" t="str">
        <f>IFERROR(VLOOKUP(Table_ocorrencias[[#This Row],[matricula_perito]],Table_peritos[],2,FALSE),"")</f>
        <v>FERNANDO HENRIQUE LEAL BENEVIDES</v>
      </c>
      <c r="K253" s="57" t="str">
        <f>IFERROR(VLOOKUP(Table_ocorrencias[[#This Row],[matricula_auxiliar]],Table_auxiliares[],2,FALSE),"")</f>
        <v>BRENO HENRIQUE DANTAS DOS SANTOS</v>
      </c>
      <c r="L253" s="57" t="str">
        <f>IFERROR(VLOOKUP(Table_ocorrencias[[#This Row],[matricula_delegado]],Table_delegados[],2,FALSE),"")</f>
        <v>ANDRE RUBENS DE LIMA LUNA</v>
      </c>
      <c r="M253" s="57" t="str">
        <f>IFERROR(Table_ocorrencias[[#This Row],[viatura5]],"")</f>
        <v>UP004</v>
      </c>
      <c r="N253" s="57" t="str">
        <f>IFERROR(IF(Table_ocorrencias[[#This Row],[DPH2]] ="","",Table_ocorrencias[[#This Row],[DPH2]]&amp;"º DPH"),"")</f>
        <v>6º DPH</v>
      </c>
      <c r="O253" s="57" t="str">
        <f>UPPER(IFERROR(VLOOKUP(Table_ocorrencias[[#This Row],[municipio]],Table_municipios[],2,FALSE),""))</f>
        <v>IGARASSU</v>
      </c>
      <c r="P253" s="79" t="str">
        <f>UPPER(IFERROR(Table_ocorrencias[[#This Row],[bairro8]],""))</f>
        <v>CRUZ E REBOUÇAS</v>
      </c>
      <c r="Q253" s="57" t="str">
        <f>IFERROR(IF(Table_ocorrencias[[#This Row],[rua9]] ="","",Table_ocorrencias[[#This Row],[rua9]]),"")</f>
        <v>BR 101</v>
      </c>
      <c r="R253" s="57" t="str">
        <f>IFERROR(IF(Table_ocorrencias[[#This Row],[latitude6]] ="","",Table_ocorrencias[[#This Row],[latitude6]]),"")</f>
        <v>7°50'57.66''S</v>
      </c>
      <c r="S253" s="57" t="str">
        <f>IFERROR(IF(Table_ocorrencias[[#This Row],[longitude7]] ="","",Table_ocorrencias[[#This Row],[longitude7]]),"")</f>
        <v>34°54'21.59''O</v>
      </c>
      <c r="T25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113236)</v>
      </c>
      <c r="U25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3" s="79" t="str">
        <f>UPPER(IFERROR(Table_ocorrencias[[#This Row],[descricao]],""))</f>
        <v/>
      </c>
      <c r="W253" s="59">
        <f>IFERROR(IF(Table_ocorrencias[[#This Row],[data_ciencia]]="","",Table_ocorrencias[[#This Row],[data_ciencia]]),"")</f>
        <v>0.4465277777777778</v>
      </c>
      <c r="X253" s="59">
        <f>IFERROR(IF(Table_ocorrencias[[#This Row],[data_saida]]="","",Table_ocorrencias[[#This Row],[data_saida]]),"")</f>
        <v>0.4465277777777778</v>
      </c>
      <c r="Y253" s="59">
        <f>IFERROR(IF(Table_ocorrencias[[#This Row],[data_chegada]]="","",Table_ocorrencias[[#This Row],[data_chegada]]),"")</f>
        <v>0.45833333333333331</v>
      </c>
      <c r="Z253" s="59">
        <f>IFERROR(IF(Table_ocorrencias[[#This Row],[data_conclusao]]="","",Table_ocorrencias[[#This Row],[data_conclusao]]),"")</f>
        <v>0.50347222222222221</v>
      </c>
      <c r="AA253" s="60">
        <v>1719</v>
      </c>
      <c r="AB253" s="60">
        <v>862</v>
      </c>
      <c r="AC253" s="60">
        <v>6</v>
      </c>
      <c r="AD253" s="60">
        <v>2962063</v>
      </c>
      <c r="AE253" s="60">
        <v>3867820</v>
      </c>
      <c r="AF253" s="60">
        <v>3864758</v>
      </c>
      <c r="AG253" s="60">
        <v>30209</v>
      </c>
      <c r="AH253" s="58">
        <v>44105</v>
      </c>
      <c r="AI253" s="60" t="s">
        <v>4585</v>
      </c>
      <c r="AJ253" s="60" t="s">
        <v>167</v>
      </c>
      <c r="AK253" s="60" t="s">
        <v>168</v>
      </c>
      <c r="AL253" s="60" t="s">
        <v>255</v>
      </c>
      <c r="AM253" s="61">
        <v>0.4465277777777778</v>
      </c>
      <c r="AN253" s="62">
        <v>0.4465277777777778</v>
      </c>
      <c r="AO253" s="62">
        <v>0.45833333333333331</v>
      </c>
      <c r="AP253" s="62">
        <v>0.50347222222222221</v>
      </c>
      <c r="AQ253" s="60" t="s">
        <v>4586</v>
      </c>
      <c r="AR253" s="60" t="s">
        <v>4587</v>
      </c>
      <c r="AS253" s="60">
        <v>6</v>
      </c>
      <c r="AT253" s="60" t="s">
        <v>4588</v>
      </c>
      <c r="AU253" s="60" t="s">
        <v>1484</v>
      </c>
      <c r="AV253" s="60" t="s">
        <v>4589</v>
      </c>
      <c r="AW253" s="63"/>
      <c r="AX253" s="60" t="s">
        <v>4590</v>
      </c>
      <c r="AY253" s="60" t="s">
        <v>283</v>
      </c>
      <c r="AZ253" s="60" t="b">
        <v>1</v>
      </c>
      <c r="BA253" s="60" t="s">
        <v>273</v>
      </c>
      <c r="BB253" s="60" t="b">
        <v>0</v>
      </c>
      <c r="BC253" s="60"/>
      <c r="BD253" s="60"/>
    </row>
    <row r="254" spans="1:56" x14ac:dyDescent="0.25">
      <c r="A254" s="55">
        <f t="shared" si="4"/>
        <v>1</v>
      </c>
      <c r="B254" s="64" t="str">
        <f>IFERROR(TEXT(Table_ocorrencias[[#This Row],[caso_n]],"0000")&amp;Table_ocorrencias[[#This Row],[ponto]]&amp;"/"&amp;YEAR(Table_ocorrencias[[#This Row],[DATA PLANTÃO]]),"")</f>
        <v>0865.9/2020</v>
      </c>
      <c r="C254" s="64" t="str">
        <f>IFERROR(IF(Table_ocorrencias[[#This Row],[GDL]] = "","", Table_ocorrencias[[#This Row],[GDL]]&amp;"/"&amp;YEAR(Table_ocorrencias[[#This Row],[data_plantao]])),"")</f>
        <v>30282/2020</v>
      </c>
      <c r="D254" s="64" t="str">
        <f>IF(Table_ocorrencias[[#This Row],[fotos_gdl]] = TRUE,"ENVIADAS","PENDENTE")</f>
        <v>PENDENTE</v>
      </c>
      <c r="E254" s="65">
        <f>IFERROR(Table_ocorrencias[[#This Row],[data_plantao]],"")</f>
        <v>44105</v>
      </c>
      <c r="F254" s="64" t="str">
        <f>IFERROR(Table_ocorrencias[[#This Row],[CIODS3]],"")</f>
        <v>D689321</v>
      </c>
      <c r="G254" s="64" t="str">
        <f>IFERROR(Table_ocorrencias[[#This Row],[natureza4]],"")</f>
        <v>Homicídio</v>
      </c>
      <c r="H254" s="64" t="str">
        <f>IFERROR(Table_ocorrencias[[#This Row],[tipo_local]],"")</f>
        <v>Externo</v>
      </c>
      <c r="I254" s="64" t="str">
        <f>IFERROR(IF(Table_ocorrencias[[#This Row],[instrumento10]] = 0,"",Table_ocorrencias[[#This Row],[instrumento10]]),"")</f>
        <v/>
      </c>
      <c r="J254" s="80" t="str">
        <f>IFERROR(VLOOKUP(Table_ocorrencias[[#This Row],[matricula_perito]],Table_peritos[],2,FALSE),"")</f>
        <v>RANON BARROS BEZERRA</v>
      </c>
      <c r="K254" s="64" t="str">
        <f>IFERROR(VLOOKUP(Table_ocorrencias[[#This Row],[matricula_auxiliar]],Table_auxiliares[],2,FALSE),"")</f>
        <v>FELIPE JOSÉ DE LIMA ALBUQUERQUE</v>
      </c>
      <c r="L254" s="64" t="str">
        <f>IFERROR(VLOOKUP(Table_ocorrencias[[#This Row],[matricula_delegado]],Table_delegados[],2,FALSE),"")</f>
        <v>PAULO GUSTAVO COELHO DIAS</v>
      </c>
      <c r="M254" s="64" t="str">
        <f>IFERROR(Table_ocorrencias[[#This Row],[viatura5]],"")</f>
        <v>UP006</v>
      </c>
      <c r="N254" s="64" t="str">
        <f>IFERROR(IF(Table_ocorrencias[[#This Row],[DPH2]] ="","",Table_ocorrencias[[#This Row],[DPH2]]&amp;"º DPH"),"")</f>
        <v>4º DPH</v>
      </c>
      <c r="O254" s="64" t="str">
        <f>UPPER(IFERROR(VLOOKUP(Table_ocorrencias[[#This Row],[municipio]],Table_municipios[],2,FALSE),""))</f>
        <v>RECIFE</v>
      </c>
      <c r="P254" s="80" t="str">
        <f>UPPER(IFERROR(Table_ocorrencias[[#This Row],[bairro8]],""))</f>
        <v>JARDIM SÃO PAULO</v>
      </c>
      <c r="Q254" s="64" t="str">
        <f>IFERROR(IF(Table_ocorrencias[[#This Row],[rua9]] ="","",Table_ocorrencias[[#This Row],[rua9]]),"")</f>
        <v>AVENIDA PIRACICABA</v>
      </c>
      <c r="R254" s="64" t="str">
        <f>IFERROR(IF(Table_ocorrencias[[#This Row],[latitude6]] ="","",Table_ocorrencias[[#This Row],[latitude6]]),"")</f>
        <v>-8,077905</v>
      </c>
      <c r="S254" s="64" t="str">
        <f>IFERROR(IF(Table_ocorrencias[[#This Row],[longitude7]] ="","",Table_ocorrencias[[#This Row],[longitude7]]),"")</f>
        <v>-34.950829</v>
      </c>
      <c r="T25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MARCELA GONÇALVES DA CRUZ (NIC 113261)</v>
      </c>
      <c r="U25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4" s="80" t="str">
        <f>UPPER(IFERROR(Table_ocorrencias[[#This Row],[descricao]],""))</f>
        <v>PAF, EXTERNO, SIMPLES, FEM</v>
      </c>
      <c r="W254" s="66">
        <f>IFERROR(IF(Table_ocorrencias[[#This Row],[data_ciencia]]="","",Table_ocorrencias[[#This Row],[data_ciencia]]),"")</f>
        <v>0.625</v>
      </c>
      <c r="X254" s="66" t="str">
        <f>IFERROR(IF(Table_ocorrencias[[#This Row],[data_saida]]="","",Table_ocorrencias[[#This Row],[data_saida]]),"")</f>
        <v/>
      </c>
      <c r="Y254" s="66" t="str">
        <f>IFERROR(IF(Table_ocorrencias[[#This Row],[data_chegada]]="","",Table_ocorrencias[[#This Row],[data_chegada]]),"")</f>
        <v/>
      </c>
      <c r="Z254" s="66" t="str">
        <f>IFERROR(IF(Table_ocorrencias[[#This Row],[data_conclusao]]="","",Table_ocorrencias[[#This Row],[data_conclusao]]),"")</f>
        <v/>
      </c>
      <c r="AA254" s="67">
        <v>1722</v>
      </c>
      <c r="AB254" s="67">
        <v>865</v>
      </c>
      <c r="AC254" s="67">
        <v>4</v>
      </c>
      <c r="AD254" s="67">
        <v>3866670</v>
      </c>
      <c r="AE254" s="67">
        <v>3870367</v>
      </c>
      <c r="AF254" s="67">
        <v>2725371</v>
      </c>
      <c r="AG254" s="67">
        <v>30282</v>
      </c>
      <c r="AH254" s="65">
        <v>44105</v>
      </c>
      <c r="AI254" s="67" t="s">
        <v>4573</v>
      </c>
      <c r="AJ254" s="67" t="s">
        <v>167</v>
      </c>
      <c r="AK254" s="67" t="s">
        <v>168</v>
      </c>
      <c r="AL254" s="67" t="s">
        <v>1258</v>
      </c>
      <c r="AM254" s="68">
        <v>0.625</v>
      </c>
      <c r="AN254" s="69"/>
      <c r="AO254" s="69"/>
      <c r="AP254" s="69"/>
      <c r="AQ254" s="67" t="s">
        <v>4622</v>
      </c>
      <c r="AR254" s="67" t="s">
        <v>4623</v>
      </c>
      <c r="AS254" s="67">
        <v>14</v>
      </c>
      <c r="AT254" s="67" t="s">
        <v>404</v>
      </c>
      <c r="AU254" s="67" t="s">
        <v>4574</v>
      </c>
      <c r="AV254" s="67" t="s">
        <v>4575</v>
      </c>
      <c r="AW254" s="70"/>
      <c r="AX254" s="67" t="s">
        <v>4576</v>
      </c>
      <c r="AY254" s="67" t="s">
        <v>4624</v>
      </c>
      <c r="AZ254" s="67" t="b">
        <v>0</v>
      </c>
      <c r="BA254" s="67" t="s">
        <v>273</v>
      </c>
      <c r="BB254" s="67" t="b">
        <v>0</v>
      </c>
      <c r="BC254" s="67"/>
      <c r="BD254" s="67"/>
    </row>
    <row r="255" spans="1:56" x14ac:dyDescent="0.25">
      <c r="A255" s="55">
        <f t="shared" si="4"/>
        <v>0</v>
      </c>
      <c r="B255" s="64" t="str">
        <f>IFERROR(TEXT(Table_ocorrencias[[#This Row],[caso_n]],"0000")&amp;Table_ocorrencias[[#This Row],[ponto]]&amp;"/"&amp;YEAR(Table_ocorrencias[[#This Row],[DATA PLANTÃO]]),"")</f>
        <v>0874.9/2020</v>
      </c>
      <c r="C255" s="64" t="str">
        <f>IFERROR(IF(Table_ocorrencias[[#This Row],[GDL]] = "","", Table_ocorrencias[[#This Row],[GDL]]&amp;"/"&amp;YEAR(Table_ocorrencias[[#This Row],[data_plantao]])),"")</f>
        <v>30556/2020</v>
      </c>
      <c r="D255" s="64" t="str">
        <f>IF(Table_ocorrencias[[#This Row],[fotos_gdl]] = TRUE,"ENVIADAS","PENDENTE")</f>
        <v>PENDENTE</v>
      </c>
      <c r="E255" s="65">
        <f>IFERROR(Table_ocorrencias[[#This Row],[data_plantao]],"")</f>
        <v>44108</v>
      </c>
      <c r="F255" s="64" t="str">
        <f>IFERROR(Table_ocorrencias[[#This Row],[CIODS3]],"")</f>
        <v>D689617</v>
      </c>
      <c r="G255" s="64" t="str">
        <f>IFERROR(Table_ocorrencias[[#This Row],[natureza4]],"")</f>
        <v>Homicídio</v>
      </c>
      <c r="H255" s="64" t="str">
        <f>IFERROR(Table_ocorrencias[[#This Row],[tipo_local]],"")</f>
        <v>Externo</v>
      </c>
      <c r="I255" s="64" t="str">
        <f>IFERROR(IF(Table_ocorrencias[[#This Row],[instrumento10]] = 0,"",Table_ocorrencias[[#This Row],[instrumento10]]),"")</f>
        <v>CONTUNDENTE</v>
      </c>
      <c r="J255" s="80" t="str">
        <f>IFERROR(VLOOKUP(Table_ocorrencias[[#This Row],[matricula_perito]],Table_peritos[],2,FALSE),"")</f>
        <v>TADEU MORAIS CRUZ</v>
      </c>
      <c r="K255" s="64" t="str">
        <f>IFERROR(VLOOKUP(Table_ocorrencias[[#This Row],[matricula_auxiliar]],Table_auxiliares[],2,FALSE),"")</f>
        <v>AMANDA COSTA OLIVEIRA</v>
      </c>
      <c r="L255" s="64" t="str">
        <f>IFERROR(VLOOKUP(Table_ocorrencias[[#This Row],[matricula_delegado]],Table_delegados[],2,FALSE),"")</f>
        <v>MARIO DE OLIVEIRA MELO JUNIOR</v>
      </c>
      <c r="M255" s="64" t="str">
        <f>IFERROR(Table_ocorrencias[[#This Row],[viatura5]],"")</f>
        <v>UP004</v>
      </c>
      <c r="N255" s="64" t="str">
        <f>IFERROR(IF(Table_ocorrencias[[#This Row],[DPH2]] ="","",Table_ocorrencias[[#This Row],[DPH2]]&amp;"º DPH"),"")</f>
        <v>15º DPH</v>
      </c>
      <c r="O255" s="64" t="str">
        <f>UPPER(IFERROR(VLOOKUP(Table_ocorrencias[[#This Row],[municipio]],Table_municipios[],2,FALSE),""))</f>
        <v>IPOJUCA</v>
      </c>
      <c r="P255" s="80" t="str">
        <f>UPPER(IFERROR(Table_ocorrencias[[#This Row],[bairro8]],""))</f>
        <v>NOSSA SENHORA DO O</v>
      </c>
      <c r="Q255" s="64" t="str">
        <f>IFERROR(IF(Table_ocorrencias[[#This Row],[rua9]] ="","",Table_ocorrencias[[#This Row],[rua9]]),"")</f>
        <v>TREVO NOSSA SENHORA DO IPOJUCA</v>
      </c>
      <c r="R255" s="64" t="str">
        <f>IFERROR(IF(Table_ocorrencias[[#This Row],[latitude6]] ="","",Table_ocorrencias[[#This Row],[latitude6]]),"")</f>
        <v>-8º26'51''</v>
      </c>
      <c r="S255" s="64" t="str">
        <f>IFERROR(IF(Table_ocorrencias[[#This Row],[longitude7]] ="","",Table_ocorrencias[[#This Row],[longitude7]]),"")</f>
        <v>-34º59'54''</v>
      </c>
      <c r="T25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113267)</v>
      </c>
      <c r="U25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5" s="80" t="str">
        <f>UPPER(IFERROR(Table_ocorrencias[[#This Row],[descricao]],""))</f>
        <v>CORPO ENCONTRADO ATINGIDO POR PEDRA FONE PM: 98532789</v>
      </c>
      <c r="W255" s="66">
        <f>IFERROR(IF(Table_ocorrencias[[#This Row],[data_ciencia]]="","",Table_ocorrencias[[#This Row],[data_ciencia]]),"")</f>
        <v>0.29097222222222224</v>
      </c>
      <c r="X255" s="66">
        <f>IFERROR(IF(Table_ocorrencias[[#This Row],[data_saida]]="","",Table_ocorrencias[[#This Row],[data_saida]]),"")</f>
        <v>0.3125</v>
      </c>
      <c r="Y255" s="66">
        <f>IFERROR(IF(Table_ocorrencias[[#This Row],[data_chegada]]="","",Table_ocorrencias[[#This Row],[data_chegada]]),"")</f>
        <v>0.34722222222222221</v>
      </c>
      <c r="Z255" s="66">
        <f>IFERROR(IF(Table_ocorrencias[[#This Row],[data_conclusao]]="","",Table_ocorrencias[[#This Row],[data_conclusao]]),"")</f>
        <v>0.38194444444444442</v>
      </c>
      <c r="AA255" s="67">
        <v>1732</v>
      </c>
      <c r="AB255" s="67">
        <v>874</v>
      </c>
      <c r="AC255" s="67">
        <v>15</v>
      </c>
      <c r="AD255" s="67">
        <v>2962136</v>
      </c>
      <c r="AE255" s="67">
        <v>3867790</v>
      </c>
      <c r="AF255" s="67">
        <v>3864243</v>
      </c>
      <c r="AG255" s="67">
        <v>30556</v>
      </c>
      <c r="AH255" s="65">
        <v>44108</v>
      </c>
      <c r="AI255" s="67" t="s">
        <v>4710</v>
      </c>
      <c r="AJ255" s="67" t="s">
        <v>167</v>
      </c>
      <c r="AK255" s="67" t="s">
        <v>168</v>
      </c>
      <c r="AL255" s="67" t="s">
        <v>255</v>
      </c>
      <c r="AM255" s="68">
        <v>0.29097222222222224</v>
      </c>
      <c r="AN255" s="69">
        <v>0.3125</v>
      </c>
      <c r="AO255" s="69">
        <v>0.34722222222222221</v>
      </c>
      <c r="AP255" s="69">
        <v>0.38194444444444442</v>
      </c>
      <c r="AQ255" s="67" t="s">
        <v>4723</v>
      </c>
      <c r="AR255" s="67" t="s">
        <v>4724</v>
      </c>
      <c r="AS255" s="67">
        <v>8</v>
      </c>
      <c r="AT255" s="67" t="s">
        <v>4711</v>
      </c>
      <c r="AU255" s="67" t="s">
        <v>4712</v>
      </c>
      <c r="AV255" s="67" t="s">
        <v>4713</v>
      </c>
      <c r="AW255" s="70" t="s">
        <v>481</v>
      </c>
      <c r="AX255" s="67" t="s">
        <v>4714</v>
      </c>
      <c r="AY255" s="67" t="s">
        <v>4715</v>
      </c>
      <c r="AZ255" s="67" t="b">
        <v>0</v>
      </c>
      <c r="BA255" s="67" t="s">
        <v>273</v>
      </c>
      <c r="BB255" s="67" t="b">
        <v>0</v>
      </c>
      <c r="BC255" s="67"/>
      <c r="BD255" s="67"/>
    </row>
    <row r="256" spans="1:56" x14ac:dyDescent="0.25">
      <c r="A256" s="53">
        <f t="shared" si="4"/>
        <v>1</v>
      </c>
      <c r="B256" s="57" t="str">
        <f>IFERROR(TEXT(Table_ocorrencias[[#This Row],[caso_n]],"0000")&amp;Table_ocorrencias[[#This Row],[ponto]]&amp;"/"&amp;YEAR(Table_ocorrencias[[#This Row],[DATA PLANTÃO]]),"")</f>
        <v>0886.9/2020</v>
      </c>
      <c r="C256" s="57" t="str">
        <f>IFERROR(IF(Table_ocorrencias[[#This Row],[GDL]] = "","", Table_ocorrencias[[#This Row],[GDL]]&amp;"/"&amp;YEAR(Table_ocorrencias[[#This Row],[data_plantao]])),"")</f>
        <v>31486/2020</v>
      </c>
      <c r="D256" s="57" t="str">
        <f>IF(Table_ocorrencias[[#This Row],[fotos_gdl]] = TRUE,"ENVIADAS","PENDENTE")</f>
        <v>PENDENTE</v>
      </c>
      <c r="E256" s="58">
        <f>IFERROR(Table_ocorrencias[[#This Row],[data_plantao]],"")</f>
        <v>44113</v>
      </c>
      <c r="F256" s="57" t="str">
        <f>IFERROR(Table_ocorrencias[[#This Row],[CIODS3]],"")</f>
        <v>D000000</v>
      </c>
      <c r="G256" s="57" t="str">
        <f>IFERROR(Table_ocorrencias[[#This Row],[natureza4]],"")</f>
        <v>Homicídio</v>
      </c>
      <c r="H256" s="57" t="str">
        <f>IFERROR(Table_ocorrencias[[#This Row],[tipo_local]],"")</f>
        <v>Externo</v>
      </c>
      <c r="I256" s="57" t="str">
        <f>IFERROR(IF(Table_ocorrencias[[#This Row],[instrumento10]] = 0,"",Table_ocorrencias[[#This Row],[instrumento10]]),"")</f>
        <v/>
      </c>
      <c r="J256" s="79" t="str">
        <f>IFERROR(VLOOKUP(Table_ocorrencias[[#This Row],[matricula_perito]],Table_peritos[],2,FALSE),"")</f>
        <v>DIOGO SINESIO TRAJANO DE ARRUDA</v>
      </c>
      <c r="K256" s="57" t="str">
        <f>IFERROR(VLOOKUP(Table_ocorrencias[[#This Row],[matricula_auxiliar]],Table_auxiliares[],2,FALSE),"")</f>
        <v>FLAVIA ROBERTA FERREIRA</v>
      </c>
      <c r="L256" s="57" t="str">
        <f>IFERROR(VLOOKUP(Table_ocorrencias[[#This Row],[matricula_delegado]],Table_delegados[],2,FALSE),"")</f>
        <v>FRANCISCO OCELIO LIMA RIBEIRO</v>
      </c>
      <c r="M256" s="57" t="str">
        <f>IFERROR(Table_ocorrencias[[#This Row],[viatura5]],"")</f>
        <v>UP004</v>
      </c>
      <c r="N256" s="57" t="str">
        <f>IFERROR(IF(Table_ocorrencias[[#This Row],[DPH2]] ="","",Table_ocorrencias[[#This Row],[DPH2]]&amp;"º DPH"),"")</f>
        <v>3º DPH</v>
      </c>
      <c r="O256" s="57" t="str">
        <f>UPPER(IFERROR(VLOOKUP(Table_ocorrencias[[#This Row],[municipio]],Table_municipios[],2,FALSE),""))</f>
        <v>RECIFE</v>
      </c>
      <c r="P256" s="79" t="str">
        <f>UPPER(IFERROR(Table_ocorrencias[[#This Row],[bairro8]],""))</f>
        <v>IBURA</v>
      </c>
      <c r="Q256" s="57" t="str">
        <f>IFERROR(IF(Table_ocorrencias[[#This Row],[rua9]] ="","",Table_ocorrencias[[#This Row],[rua9]]),"")</f>
        <v>RUA IBIAPORA 79</v>
      </c>
      <c r="R256" s="57" t="str">
        <f>IFERROR(IF(Table_ocorrencias[[#This Row],[latitude6]] ="","",Table_ocorrencias[[#This Row],[latitude6]]),"")</f>
        <v>-8.122456</v>
      </c>
      <c r="S256" s="57" t="str">
        <f>IFERROR(IF(Table_ocorrencias[[#This Row],[longitude7]] ="","",Table_ocorrencias[[#This Row],[longitude7]]),"")</f>
        <v>-34.957695</v>
      </c>
      <c r="T25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ELIZANGELA NICOLLY DOS SANTOS SILVA (NIC )</v>
      </c>
      <c r="U25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6" s="79" t="str">
        <f>UPPER(IFERROR(Table_ocorrencias[[#This Row],[descricao]],""))</f>
        <v>OFÍCIO 9003.01.000569/2020</v>
      </c>
      <c r="W256" s="59">
        <f>IFERROR(IF(Table_ocorrencias[[#This Row],[data_ciencia]]="","",Table_ocorrencias[[#This Row],[data_ciencia]]),"")</f>
        <v>0.625</v>
      </c>
      <c r="X256" s="59">
        <f>IFERROR(IF(Table_ocorrencias[[#This Row],[data_saida]]="","",Table_ocorrencias[[#This Row],[data_saida]]),"")</f>
        <v>0.65277777777777779</v>
      </c>
      <c r="Y256" s="59">
        <f>IFERROR(IF(Table_ocorrencias[[#This Row],[data_chegada]]="","",Table_ocorrencias[[#This Row],[data_chegada]]),"")</f>
        <v>0.68055555555555558</v>
      </c>
      <c r="Z256" s="59">
        <f>IFERROR(IF(Table_ocorrencias[[#This Row],[data_conclusao]]="","",Table_ocorrencias[[#This Row],[data_conclusao]]),"")</f>
        <v>0.70833333333333337</v>
      </c>
      <c r="AA256" s="60">
        <v>1744</v>
      </c>
      <c r="AB256" s="60">
        <v>886</v>
      </c>
      <c r="AC256" s="60">
        <v>3</v>
      </c>
      <c r="AD256" s="60">
        <v>3871193</v>
      </c>
      <c r="AE256" s="60">
        <v>3867684</v>
      </c>
      <c r="AF256" s="60">
        <v>3467520</v>
      </c>
      <c r="AG256" s="60">
        <v>31486</v>
      </c>
      <c r="AH256" s="58">
        <v>44113</v>
      </c>
      <c r="AI256" s="60" t="s">
        <v>318</v>
      </c>
      <c r="AJ256" s="60" t="s">
        <v>167</v>
      </c>
      <c r="AK256" s="60" t="s">
        <v>168</v>
      </c>
      <c r="AL256" s="60" t="s">
        <v>255</v>
      </c>
      <c r="AM256" s="61">
        <v>0.625</v>
      </c>
      <c r="AN256" s="62">
        <v>0.65277777777777779</v>
      </c>
      <c r="AO256" s="62">
        <v>0.68055555555555558</v>
      </c>
      <c r="AP256" s="62">
        <v>0.70833333333333337</v>
      </c>
      <c r="AQ256" s="60" t="s">
        <v>4866</v>
      </c>
      <c r="AR256" s="60" t="s">
        <v>4867</v>
      </c>
      <c r="AS256" s="60">
        <v>14</v>
      </c>
      <c r="AT256" s="60" t="s">
        <v>1483</v>
      </c>
      <c r="AU256" s="60" t="s">
        <v>4868</v>
      </c>
      <c r="AV256" s="60" t="s">
        <v>283</v>
      </c>
      <c r="AW256" s="63"/>
      <c r="AX256" s="60" t="s">
        <v>4869</v>
      </c>
      <c r="AY256" s="60" t="s">
        <v>4870</v>
      </c>
      <c r="AZ256" s="60" t="b">
        <v>0</v>
      </c>
      <c r="BA256" s="60" t="s">
        <v>273</v>
      </c>
      <c r="BB256" s="60" t="b">
        <v>0</v>
      </c>
      <c r="BC256" s="60"/>
      <c r="BD256" s="60"/>
    </row>
    <row r="257" spans="1:56" x14ac:dyDescent="0.25">
      <c r="A257" s="53">
        <f t="shared" si="4"/>
        <v>0</v>
      </c>
      <c r="B257" s="57" t="str">
        <f>IFERROR(TEXT(Table_ocorrencias[[#This Row],[caso_n]],"0000")&amp;Table_ocorrencias[[#This Row],[ponto]]&amp;"/"&amp;YEAR(Table_ocorrencias[[#This Row],[DATA PLANTÃO]]),"")</f>
        <v>0891.9/2020</v>
      </c>
      <c r="C257" s="57" t="str">
        <f>IFERROR(IF(Table_ocorrencias[[#This Row],[GDL]] = "","", Table_ocorrencias[[#This Row],[GDL]]&amp;"/"&amp;YEAR(Table_ocorrencias[[#This Row],[data_plantao]])),"")</f>
        <v>31571/2020</v>
      </c>
      <c r="D257" s="57" t="str">
        <f>IF(Table_ocorrencias[[#This Row],[fotos_gdl]] = TRUE,"ENVIADAS","PENDENTE")</f>
        <v>ENVIADAS</v>
      </c>
      <c r="E257" s="58">
        <f>IFERROR(Table_ocorrencias[[#This Row],[data_plantao]],"")</f>
        <v>44114</v>
      </c>
      <c r="F257" s="57" t="str">
        <f>IFERROR(Table_ocorrencias[[#This Row],[CIODS3]],"")</f>
        <v>D690276</v>
      </c>
      <c r="G257" s="57" t="str">
        <f>IFERROR(Table_ocorrencias[[#This Row],[natureza4]],"")</f>
        <v>Homicídio</v>
      </c>
      <c r="H257" s="57" t="str">
        <f>IFERROR(Table_ocorrencias[[#This Row],[tipo_local]],"")</f>
        <v>Externo</v>
      </c>
      <c r="I257" s="57" t="str">
        <f>IFERROR(IF(Table_ocorrencias[[#This Row],[instrumento10]] = 0,"",Table_ocorrencias[[#This Row],[instrumento10]]),"")</f>
        <v>PÉRFURO-CORTANTE</v>
      </c>
      <c r="J257" s="79" t="str">
        <f>IFERROR(VLOOKUP(Table_ocorrencias[[#This Row],[matricula_perito]],Table_peritos[],2,FALSE),"")</f>
        <v>BETSON FERNANDO DELGADO DOS SANTOS ANDRADE</v>
      </c>
      <c r="K257" s="57" t="str">
        <f>IFERROR(VLOOKUP(Table_ocorrencias[[#This Row],[matricula_auxiliar]],Table_auxiliares[],2,FALSE),"")</f>
        <v>THAYSE BATISTA</v>
      </c>
      <c r="L257" s="57" t="str">
        <f>IFERROR(VLOOKUP(Table_ocorrencias[[#This Row],[matricula_delegado]],Table_delegados[],2,FALSE),"")</f>
        <v>JOAO BAPTISTA DE BRITTO ALVES FILHO</v>
      </c>
      <c r="M257" s="57" t="str">
        <f>IFERROR(Table_ocorrencias[[#This Row],[viatura5]],"")</f>
        <v>UP006</v>
      </c>
      <c r="N257" s="57" t="str">
        <f>IFERROR(IF(Table_ocorrencias[[#This Row],[DPH2]] ="","",Table_ocorrencias[[#This Row],[DPH2]]&amp;"º DPH"),"")</f>
        <v>3º DPH</v>
      </c>
      <c r="O257" s="57" t="str">
        <f>UPPER(IFERROR(VLOOKUP(Table_ocorrencias[[#This Row],[municipio]],Table_municipios[],2,FALSE),""))</f>
        <v>RECIFE</v>
      </c>
      <c r="P257" s="79" t="str">
        <f>UPPER(IFERROR(Table_ocorrencias[[#This Row],[bairro8]],""))</f>
        <v>COHAB</v>
      </c>
      <c r="Q257" s="57" t="str">
        <f>IFERROR(IF(Table_ocorrencias[[#This Row],[rua9]] ="","",Table_ocorrencias[[#This Row],[rua9]]),"")</f>
        <v>AV. MATO GROSSO, N°65</v>
      </c>
      <c r="R257" s="57" t="str">
        <f>IFERROR(IF(Table_ocorrencias[[#This Row],[latitude6]] ="","",Table_ocorrencias[[#This Row],[latitude6]]),"")</f>
        <v>-8.123938</v>
      </c>
      <c r="S257" s="57" t="str">
        <f>IFERROR(IF(Table_ocorrencias[[#This Row],[longitude7]] ="","",Table_ocorrencias[[#This Row],[longitude7]]),"")</f>
        <v>-34.946295</v>
      </c>
      <c r="T25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113242)</v>
      </c>
      <c r="U25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7" s="79" t="str">
        <f>UPPER(IFERROR(Table_ocorrencias[[#This Row],[descricao]],""))</f>
        <v xml:space="preserve"> PM: SD. JANSON (81) 99447-1710</v>
      </c>
      <c r="W257" s="59">
        <f>IFERROR(IF(Table_ocorrencias[[#This Row],[data_ciencia]]="","",Table_ocorrencias[[#This Row],[data_ciencia]]),"")</f>
        <v>0.31597222222222221</v>
      </c>
      <c r="X257" s="59">
        <f>IFERROR(IF(Table_ocorrencias[[#This Row],[data_saida]]="","",Table_ocorrencias[[#This Row],[data_saida]]),"")</f>
        <v>0.34722222222222221</v>
      </c>
      <c r="Y257" s="59">
        <f>IFERROR(IF(Table_ocorrencias[[#This Row],[data_chegada]]="","",Table_ocorrencias[[#This Row],[data_chegada]]),"")</f>
        <v>0.375</v>
      </c>
      <c r="Z257" s="59">
        <f>IFERROR(IF(Table_ocorrencias[[#This Row],[data_conclusao]]="","",Table_ocorrencias[[#This Row],[data_conclusao]]),"")</f>
        <v>0.40625</v>
      </c>
      <c r="AA257" s="60">
        <v>1749</v>
      </c>
      <c r="AB257" s="60">
        <v>891</v>
      </c>
      <c r="AC257" s="60">
        <v>3</v>
      </c>
      <c r="AD257" s="60">
        <v>3869903</v>
      </c>
      <c r="AE257" s="60">
        <v>3870430</v>
      </c>
      <c r="AF257" s="60">
        <v>2139065</v>
      </c>
      <c r="AG257" s="60">
        <v>31571</v>
      </c>
      <c r="AH257" s="58">
        <v>44114</v>
      </c>
      <c r="AI257" s="60" t="s">
        <v>4898</v>
      </c>
      <c r="AJ257" s="60" t="s">
        <v>167</v>
      </c>
      <c r="AK257" s="60" t="s">
        <v>168</v>
      </c>
      <c r="AL257" s="60" t="s">
        <v>1258</v>
      </c>
      <c r="AM257" s="61">
        <v>0.31597222222222221</v>
      </c>
      <c r="AN257" s="62">
        <v>0.34722222222222221</v>
      </c>
      <c r="AO257" s="62">
        <v>0.375</v>
      </c>
      <c r="AP257" s="62">
        <v>0.40625</v>
      </c>
      <c r="AQ257" s="60" t="s">
        <v>4899</v>
      </c>
      <c r="AR257" s="60" t="s">
        <v>4900</v>
      </c>
      <c r="AS257" s="60">
        <v>14</v>
      </c>
      <c r="AT257" s="60" t="s">
        <v>1468</v>
      </c>
      <c r="AU257" s="60" t="s">
        <v>4901</v>
      </c>
      <c r="AV257" s="60" t="s">
        <v>4902</v>
      </c>
      <c r="AW257" s="63" t="s">
        <v>744</v>
      </c>
      <c r="AX257" s="60" t="s">
        <v>4903</v>
      </c>
      <c r="AY257" s="60" t="s">
        <v>4910</v>
      </c>
      <c r="AZ257" s="60" t="b">
        <v>1</v>
      </c>
      <c r="BA257" s="60" t="s">
        <v>273</v>
      </c>
      <c r="BB257" s="60" t="b">
        <v>0</v>
      </c>
      <c r="BC257" s="60"/>
      <c r="BD257" s="60"/>
    </row>
    <row r="258" spans="1:56" x14ac:dyDescent="0.25">
      <c r="A258" s="53">
        <f t="shared" si="4"/>
        <v>2</v>
      </c>
      <c r="B258" s="57" t="str">
        <f>IFERROR(TEXT(Table_ocorrencias[[#This Row],[caso_n]],"0000")&amp;Table_ocorrencias[[#This Row],[ponto]]&amp;"/"&amp;YEAR(Table_ocorrencias[[#This Row],[DATA PLANTÃO]]),"")</f>
        <v>0893.9/2020</v>
      </c>
      <c r="C258" s="57" t="str">
        <f>IFERROR(IF(Table_ocorrencias[[#This Row],[GDL]] = "","", Table_ocorrencias[[#This Row],[GDL]]&amp;"/"&amp;YEAR(Table_ocorrencias[[#This Row],[data_plantao]])),"")</f>
        <v/>
      </c>
      <c r="D258" s="57" t="str">
        <f>IF(Table_ocorrencias[[#This Row],[fotos_gdl]] = TRUE,"ENVIADAS","PENDENTE")</f>
        <v>ENVIADAS</v>
      </c>
      <c r="E258" s="58">
        <f>IFERROR(Table_ocorrencias[[#This Row],[data_plantao]],"")</f>
        <v>44114</v>
      </c>
      <c r="F258" s="57" t="str">
        <f>IFERROR(Table_ocorrencias[[#This Row],[CIODS3]],"")</f>
        <v>D690355</v>
      </c>
      <c r="G258" s="57" t="str">
        <f>IFERROR(Table_ocorrencias[[#This Row],[natureza4]],"")</f>
        <v>Homicídio</v>
      </c>
      <c r="H258" s="57" t="str">
        <f>IFERROR(Table_ocorrencias[[#This Row],[tipo_local]],"")</f>
        <v>Externo</v>
      </c>
      <c r="I258" s="57" t="str">
        <f>IFERROR(IF(Table_ocorrencias[[#This Row],[instrumento10]] = 0,"",Table_ocorrencias[[#This Row],[instrumento10]]),"")</f>
        <v/>
      </c>
      <c r="J258" s="79" t="str">
        <f>IFERROR(VLOOKUP(Table_ocorrencias[[#This Row],[matricula_perito]],Table_peritos[],2,FALSE),"")</f>
        <v>CARLOS ARMANDO CORREIA LYRA</v>
      </c>
      <c r="K258" s="57" t="str">
        <f>IFERROR(VLOOKUP(Table_ocorrencias[[#This Row],[matricula_auxiliar]],Table_auxiliares[],2,FALSE),"")</f>
        <v>ERICSON BERNARDO DA SILVA</v>
      </c>
      <c r="L258" s="57" t="str">
        <f>IFERROR(VLOOKUP(Table_ocorrencias[[#This Row],[matricula_delegado]],Table_delegados[],2,FALSE),"")</f>
        <v>FABIO LACERDA MACHADO</v>
      </c>
      <c r="M258" s="57" t="str">
        <f>IFERROR(Table_ocorrencias[[#This Row],[viatura5]],"")</f>
        <v>UP004</v>
      </c>
      <c r="N258" s="57" t="str">
        <f>IFERROR(IF(Table_ocorrencias[[#This Row],[DPH2]] ="","",Table_ocorrencias[[#This Row],[DPH2]]&amp;"º DPH"),"")</f>
        <v>14º DPH</v>
      </c>
      <c r="O258" s="57" t="str">
        <f>UPPER(IFERROR(VLOOKUP(Table_ocorrencias[[#This Row],[municipio]],Table_municipios[],2,FALSE),""))</f>
        <v>CABO DE SANTO AGOSTINHO</v>
      </c>
      <c r="P258" s="79" t="str">
        <f>UPPER(IFERROR(Table_ocorrencias[[#This Row],[bairro8]],""))</f>
        <v>CHARNECA</v>
      </c>
      <c r="Q258" s="57" t="str">
        <f>IFERROR(IF(Table_ocorrencias[[#This Row],[rua9]] ="","",Table_ocorrencias[[#This Row],[rua9]]),"")</f>
        <v>LOTEAMENTO NILTON CARNEIRO</v>
      </c>
      <c r="R258" s="57" t="str">
        <f>IFERROR(IF(Table_ocorrencias[[#This Row],[latitude6]] ="","",Table_ocorrencias[[#This Row],[latitude6]]),"")</f>
        <v>8.181.439</v>
      </c>
      <c r="S258" s="57" t="str">
        <f>IFERROR(IF(Table_ocorrencias[[#This Row],[longitude7]] ="","",Table_ocorrencias[[#This Row],[longitude7]]),"")</f>
        <v>35.350.058</v>
      </c>
      <c r="T25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113250)</v>
      </c>
      <c r="U25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58" s="79" t="str">
        <f>UPPER(IFERROR(Table_ocorrencias[[#This Row],[descricao]],""))</f>
        <v/>
      </c>
      <c r="W258" s="59">
        <f>IFERROR(IF(Table_ocorrencias[[#This Row],[data_ciencia]]="","",Table_ocorrencias[[#This Row],[data_ciencia]]),"")</f>
        <v>0.86527777777777781</v>
      </c>
      <c r="X258" s="59">
        <f>IFERROR(IF(Table_ocorrencias[[#This Row],[data_saida]]="","",Table_ocorrencias[[#This Row],[data_saida]]),"")</f>
        <v>0.88194444444444442</v>
      </c>
      <c r="Y258" s="59">
        <f>IFERROR(IF(Table_ocorrencias[[#This Row],[data_chegada]]="","",Table_ocorrencias[[#This Row],[data_chegada]]),"")</f>
        <v>0.90972222222222221</v>
      </c>
      <c r="Z258" s="59">
        <f>IFERROR(IF(Table_ocorrencias[[#This Row],[data_conclusao]]="","",Table_ocorrencias[[#This Row],[data_conclusao]]),"")</f>
        <v>0.94791666666666663</v>
      </c>
      <c r="AA258" s="60">
        <v>1751</v>
      </c>
      <c r="AB258" s="60">
        <v>893</v>
      </c>
      <c r="AC258" s="60">
        <v>14</v>
      </c>
      <c r="AD258" s="60">
        <v>3869091</v>
      </c>
      <c r="AE258" s="60">
        <v>3874494</v>
      </c>
      <c r="AF258" s="60">
        <v>3864235</v>
      </c>
      <c r="AG258" s="60"/>
      <c r="AH258" s="58">
        <v>44114</v>
      </c>
      <c r="AI258" s="60" t="s">
        <v>4927</v>
      </c>
      <c r="AJ258" s="60" t="s">
        <v>167</v>
      </c>
      <c r="AK258" s="60" t="s">
        <v>168</v>
      </c>
      <c r="AL258" s="60" t="s">
        <v>255</v>
      </c>
      <c r="AM258" s="61">
        <v>0.86527777777777781</v>
      </c>
      <c r="AN258" s="62">
        <v>0.88194444444444442</v>
      </c>
      <c r="AO258" s="62">
        <v>0.90972222222222221</v>
      </c>
      <c r="AP258" s="62">
        <v>0.94791666666666663</v>
      </c>
      <c r="AQ258" s="60" t="s">
        <v>4938</v>
      </c>
      <c r="AR258" s="60" t="s">
        <v>4939</v>
      </c>
      <c r="AS258" s="60">
        <v>3</v>
      </c>
      <c r="AT258" s="60" t="s">
        <v>613</v>
      </c>
      <c r="AU258" s="60" t="s">
        <v>4928</v>
      </c>
      <c r="AV258" s="60" t="s">
        <v>4929</v>
      </c>
      <c r="AW258" s="63"/>
      <c r="AX258" s="60" t="s">
        <v>4930</v>
      </c>
      <c r="AY258" s="60" t="s">
        <v>283</v>
      </c>
      <c r="AZ258" s="60" t="b">
        <v>1</v>
      </c>
      <c r="BA258" s="60" t="s">
        <v>273</v>
      </c>
      <c r="BB258" s="60" t="b">
        <v>0</v>
      </c>
      <c r="BC258" s="60"/>
      <c r="BD258" s="60"/>
    </row>
    <row r="259" spans="1:56" x14ac:dyDescent="0.25">
      <c r="A259" s="55">
        <f t="shared" ref="A259:A322" si="5">COUNTBLANK(B259:Q259)</f>
        <v>0</v>
      </c>
      <c r="B259" s="64" t="str">
        <f>IFERROR(TEXT(Table_ocorrencias[[#This Row],[caso_n]],"0000")&amp;Table_ocorrencias[[#This Row],[ponto]]&amp;"/"&amp;YEAR(Table_ocorrencias[[#This Row],[DATA PLANTÃO]]),"")</f>
        <v>0896.9/2020</v>
      </c>
      <c r="C259" s="64" t="str">
        <f>IFERROR(IF(Table_ocorrencias[[#This Row],[GDL]] = "","", Table_ocorrencias[[#This Row],[GDL]]&amp;"/"&amp;YEAR(Table_ocorrencias[[#This Row],[data_plantao]])),"")</f>
        <v>31621/2020</v>
      </c>
      <c r="D259" s="64" t="str">
        <f>IF(Table_ocorrencias[[#This Row],[fotos_gdl]] = TRUE,"ENVIADAS","PENDENTE")</f>
        <v>ENVIADAS</v>
      </c>
      <c r="E259" s="65">
        <f>IFERROR(Table_ocorrencias[[#This Row],[data_plantao]],"")</f>
        <v>44115</v>
      </c>
      <c r="F259" s="64" t="str">
        <f>IFERROR(Table_ocorrencias[[#This Row],[CIODS3]],"")</f>
        <v>D690420</v>
      </c>
      <c r="G259" s="64" t="str">
        <f>IFERROR(Table_ocorrencias[[#This Row],[natureza4]],"")</f>
        <v>Homicídio</v>
      </c>
      <c r="H259" s="64" t="str">
        <f>IFERROR(Table_ocorrencias[[#This Row],[tipo_local]],"")</f>
        <v>Externo</v>
      </c>
      <c r="I259" s="64" t="str">
        <f>IFERROR(IF(Table_ocorrencias[[#This Row],[instrumento10]] = 0,"",Table_ocorrencias[[#This Row],[instrumento10]]),"")</f>
        <v>PÉRFURO-CORTANTE</v>
      </c>
      <c r="J259" s="80" t="str">
        <f>IFERROR(VLOOKUP(Table_ocorrencias[[#This Row],[matricula_perito]],Table_peritos[],2,FALSE),"")</f>
        <v>DOUGLAS DE OLIVEIRA MENDONÇA</v>
      </c>
      <c r="K259" s="64" t="str">
        <f>IFERROR(VLOOKUP(Table_ocorrencias[[#This Row],[matricula_auxiliar]],Table_auxiliares[],2,FALSE),"")</f>
        <v>SANDRA CABRAL</v>
      </c>
      <c r="L259" s="64" t="str">
        <f>IFERROR(VLOOKUP(Table_ocorrencias[[#This Row],[matricula_delegado]],Table_delegados[],2,FALSE),"")</f>
        <v>JOAO FELIPE DE LIMA FURTADO</v>
      </c>
      <c r="M259" s="64" t="str">
        <f>IFERROR(Table_ocorrencias[[#This Row],[viatura5]],"")</f>
        <v>UP004</v>
      </c>
      <c r="N259" s="64" t="str">
        <f>IFERROR(IF(Table_ocorrencias[[#This Row],[DPH2]] ="","",Table_ocorrencias[[#This Row],[DPH2]]&amp;"º DPH"),"")</f>
        <v>3º DPH</v>
      </c>
      <c r="O259" s="64" t="str">
        <f>UPPER(IFERROR(VLOOKUP(Table_ocorrencias[[#This Row],[municipio]],Table_municipios[],2,FALSE),""))</f>
        <v>RECIFE</v>
      </c>
      <c r="P259" s="80" t="str">
        <f>UPPER(IFERROR(Table_ocorrencias[[#This Row],[bairro8]],""))</f>
        <v>IMBIRIBEIRA</v>
      </c>
      <c r="Q259" s="64" t="str">
        <f>IFERROR(IF(Table_ocorrencias[[#This Row],[rua9]] ="","",Table_ocorrencias[[#This Row],[rua9]]),"")</f>
        <v>AVENIDA ENGENHEIRO ALVES DE SOUZA</v>
      </c>
      <c r="R259" s="64" t="str">
        <f>IFERROR(IF(Table_ocorrencias[[#This Row],[latitude6]] ="","",Table_ocorrencias[[#This Row],[latitude6]]),"")</f>
        <v>8°05'532068"</v>
      </c>
      <c r="S259" s="64" t="str">
        <f>IFERROR(IF(Table_ocorrencias[[#This Row],[longitude7]] ="","",Table_ocorrencias[[#This Row],[longitude7]]),"")</f>
        <v>34°54'40356"</v>
      </c>
      <c r="T25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113254)</v>
      </c>
      <c r="U25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59" s="80" t="str">
        <f>UPPER(IFERROR(Table_ocorrencias[[#This Row],[descricao]],""))</f>
        <v>ARMA BRANCA - SGT MARCELO: 987289313</v>
      </c>
      <c r="W259" s="66">
        <f>IFERROR(IF(Table_ocorrencias[[#This Row],[data_ciencia]]="","",Table_ocorrencias[[#This Row],[data_ciencia]]),"")</f>
        <v>0.45833333333333331</v>
      </c>
      <c r="X259" s="66">
        <f>IFERROR(IF(Table_ocorrencias[[#This Row],[data_saida]]="","",Table_ocorrencias[[#This Row],[data_saida]]),"")</f>
        <v>0.47916666666666669</v>
      </c>
      <c r="Y259" s="66">
        <f>IFERROR(IF(Table_ocorrencias[[#This Row],[data_chegada]]="","",Table_ocorrencias[[#This Row],[data_chegada]]),"")</f>
        <v>0.51388888888888884</v>
      </c>
      <c r="Z259" s="66">
        <f>IFERROR(IF(Table_ocorrencias[[#This Row],[data_conclusao]]="","",Table_ocorrencias[[#This Row],[data_conclusao]]),"")</f>
        <v>0.52777777777777779</v>
      </c>
      <c r="AA259" s="67">
        <v>1754</v>
      </c>
      <c r="AB259" s="67">
        <v>896</v>
      </c>
      <c r="AC259" s="67">
        <v>3</v>
      </c>
      <c r="AD259" s="67">
        <v>3870707</v>
      </c>
      <c r="AE259" s="67">
        <v>3872726</v>
      </c>
      <c r="AF259" s="67">
        <v>1207580</v>
      </c>
      <c r="AG259" s="67">
        <v>31621</v>
      </c>
      <c r="AH259" s="65">
        <v>44115</v>
      </c>
      <c r="AI259" s="67" t="s">
        <v>4953</v>
      </c>
      <c r="AJ259" s="67" t="s">
        <v>167</v>
      </c>
      <c r="AK259" s="67" t="s">
        <v>168</v>
      </c>
      <c r="AL259" s="67" t="s">
        <v>255</v>
      </c>
      <c r="AM259" s="68">
        <v>0.45833333333333331</v>
      </c>
      <c r="AN259" s="69">
        <v>0.47916666666666669</v>
      </c>
      <c r="AO259" s="69">
        <v>0.51388888888888884</v>
      </c>
      <c r="AP259" s="69">
        <v>0.52777777777777779</v>
      </c>
      <c r="AQ259" s="67" t="s">
        <v>4958</v>
      </c>
      <c r="AR259" s="67" t="s">
        <v>4959</v>
      </c>
      <c r="AS259" s="67">
        <v>14</v>
      </c>
      <c r="AT259" s="67" t="s">
        <v>345</v>
      </c>
      <c r="AU259" s="67" t="s">
        <v>4954</v>
      </c>
      <c r="AV259" s="67" t="s">
        <v>4955</v>
      </c>
      <c r="AW259" s="70" t="s">
        <v>744</v>
      </c>
      <c r="AX259" s="67" t="s">
        <v>4956</v>
      </c>
      <c r="AY259" s="67" t="s">
        <v>4957</v>
      </c>
      <c r="AZ259" s="67" t="b">
        <v>1</v>
      </c>
      <c r="BA259" s="67" t="s">
        <v>273</v>
      </c>
      <c r="BB259" s="67" t="b">
        <v>0</v>
      </c>
      <c r="BC259" s="67"/>
      <c r="BD259" s="67"/>
    </row>
    <row r="260" spans="1:56" x14ac:dyDescent="0.25">
      <c r="A260" s="53">
        <f t="shared" si="5"/>
        <v>0</v>
      </c>
      <c r="B260" s="57" t="str">
        <f>IFERROR(TEXT(Table_ocorrencias[[#This Row],[caso_n]],"0000")&amp;Table_ocorrencias[[#This Row],[ponto]]&amp;"/"&amp;YEAR(Table_ocorrencias[[#This Row],[DATA PLANTÃO]]),"")</f>
        <v>0898.9/2020</v>
      </c>
      <c r="C260" s="57" t="str">
        <f>IFERROR(IF(Table_ocorrencias[[#This Row],[GDL]] = "","", Table_ocorrencias[[#This Row],[GDL]]&amp;"/"&amp;YEAR(Table_ocorrencias[[#This Row],[data_plantao]])),"")</f>
        <v>31652/2020</v>
      </c>
      <c r="D260" s="57" t="str">
        <f>IF(Table_ocorrencias[[#This Row],[fotos_gdl]] = TRUE,"ENVIADAS","PENDENTE")</f>
        <v>ENVIADAS</v>
      </c>
      <c r="E260" s="58">
        <f>IFERROR(Table_ocorrencias[[#This Row],[data_plantao]],"")</f>
        <v>44116</v>
      </c>
      <c r="F260" s="57" t="str">
        <f>IFERROR(Table_ocorrencias[[#This Row],[CIODS3]],"")</f>
        <v>D690539</v>
      </c>
      <c r="G260" s="57" t="str">
        <f>IFERROR(Table_ocorrencias[[#This Row],[natureza4]],"")</f>
        <v>Homicídio</v>
      </c>
      <c r="H260" s="57" t="str">
        <f>IFERROR(Table_ocorrencias[[#This Row],[tipo_local]],"")</f>
        <v>Externo</v>
      </c>
      <c r="I260" s="57" t="str">
        <f>IFERROR(IF(Table_ocorrencias[[#This Row],[instrumento10]] = 0,"",Table_ocorrencias[[#This Row],[instrumento10]]),"")</f>
        <v>CORTO-CONTUNDENTE</v>
      </c>
      <c r="J260" s="57" t="str">
        <f>IFERROR(VLOOKUP(Table_ocorrencias[[#This Row],[matricula_perito]],Table_peritos[],2,FALSE),"")</f>
        <v>LUCAS ARAÚJO DE ALMEIDA</v>
      </c>
      <c r="K260" s="57" t="str">
        <f>IFERROR(VLOOKUP(Table_ocorrencias[[#This Row],[matricula_auxiliar]],Table_auxiliares[],2,FALSE),"")</f>
        <v>THIAGO CHALEGRE</v>
      </c>
      <c r="L260" s="57" t="str">
        <f>IFERROR(VLOOKUP(Table_ocorrencias[[#This Row],[matricula_delegado]],Table_delegados[],2,FALSE),"")</f>
        <v>FRANCISCO OCELIO LIMA RIBEIRO</v>
      </c>
      <c r="M260" s="57" t="str">
        <f>IFERROR(Table_ocorrencias[[#This Row],[viatura5]],"")</f>
        <v>UP004</v>
      </c>
      <c r="N260" s="57" t="str">
        <f>IFERROR(IF(Table_ocorrencias[[#This Row],[DPH2]] ="","",Table_ocorrencias[[#This Row],[DPH2]]&amp;"º DPH"),"")</f>
        <v>6º DPH</v>
      </c>
      <c r="O260" s="57" t="str">
        <f>UPPER(IFERROR(VLOOKUP(Table_ocorrencias[[#This Row],[municipio]],Table_municipios[],2,FALSE),""))</f>
        <v>ABREU E LIMA</v>
      </c>
      <c r="P260" s="57" t="str">
        <f>UPPER(IFERROR(Table_ocorrencias[[#This Row],[bairro8]],""))</f>
        <v>DESTERRO</v>
      </c>
      <c r="Q260" s="57" t="str">
        <f>IFERROR(IF(Table_ocorrencias[[#This Row],[rua9]] ="","",Table_ocorrencias[[#This Row],[rua9]]),"")</f>
        <v>RUA ROSA PEREIRA DA CRUZ 176</v>
      </c>
      <c r="R260" s="57" t="str">
        <f>IFERROR(IF(Table_ocorrencias[[#This Row],[latitude6]] ="","",Table_ocorrencias[[#This Row],[latitude6]]),"")</f>
        <v>-7.893233</v>
      </c>
      <c r="S260" s="57" t="str">
        <f>IFERROR(IF(Table_ocorrencias[[#This Row],[longitude7]] ="","",Table_ocorrencias[[#This Row],[longitude7]]),"")</f>
        <v>-34.914856</v>
      </c>
      <c r="T260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113256)</v>
      </c>
      <c r="U26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0" s="57" t="str">
        <f>UPPER(IFERROR(Table_ocorrencias[[#This Row],[descricao]],""))</f>
        <v>PAF+CORTO CONTUNDENTE</v>
      </c>
      <c r="W260" s="59">
        <f>IFERROR(IF(Table_ocorrencias[[#This Row],[data_ciencia]]="","",Table_ocorrencias[[#This Row],[data_ciencia]]),"")</f>
        <v>0.30833333333333335</v>
      </c>
      <c r="X260" s="59">
        <f>IFERROR(IF(Table_ocorrencias[[#This Row],[data_saida]]="","",Table_ocorrencias[[#This Row],[data_saida]]),"")</f>
        <v>0.3263888888888889</v>
      </c>
      <c r="Y260" s="59">
        <f>IFERROR(IF(Table_ocorrencias[[#This Row],[data_chegada]]="","",Table_ocorrencias[[#This Row],[data_chegada]]),"")</f>
        <v>0.35069444444444442</v>
      </c>
      <c r="Z260" s="59">
        <f>IFERROR(IF(Table_ocorrencias[[#This Row],[data_conclusao]]="","",Table_ocorrencias[[#This Row],[data_conclusao]]),"")</f>
        <v>0.39583333333333331</v>
      </c>
      <c r="AA260" s="60">
        <v>1756</v>
      </c>
      <c r="AB260" s="60">
        <v>898</v>
      </c>
      <c r="AC260" s="60">
        <v>6</v>
      </c>
      <c r="AD260" s="60">
        <v>3870006</v>
      </c>
      <c r="AE260" s="60">
        <v>3868877</v>
      </c>
      <c r="AF260" s="60">
        <v>3467520</v>
      </c>
      <c r="AG260" s="60">
        <v>31652</v>
      </c>
      <c r="AH260" s="58">
        <v>44116</v>
      </c>
      <c r="AI260" s="60" t="s">
        <v>4960</v>
      </c>
      <c r="AJ260" s="60" t="s">
        <v>167</v>
      </c>
      <c r="AK260" s="60" t="s">
        <v>168</v>
      </c>
      <c r="AL260" s="60" t="s">
        <v>255</v>
      </c>
      <c r="AM260" s="61">
        <v>0.30833333333333335</v>
      </c>
      <c r="AN260" s="62">
        <v>0.3263888888888889</v>
      </c>
      <c r="AO260" s="62">
        <v>0.35069444444444442</v>
      </c>
      <c r="AP260" s="62">
        <v>0.39583333333333331</v>
      </c>
      <c r="AQ260" s="60" t="s">
        <v>4961</v>
      </c>
      <c r="AR260" s="60" t="s">
        <v>4962</v>
      </c>
      <c r="AS260" s="60">
        <v>1</v>
      </c>
      <c r="AT260" s="60" t="s">
        <v>4963</v>
      </c>
      <c r="AU260" s="60" t="s">
        <v>4964</v>
      </c>
      <c r="AV260" s="60" t="s">
        <v>4965</v>
      </c>
      <c r="AW260" s="63" t="s">
        <v>4968</v>
      </c>
      <c r="AX260" s="60" t="s">
        <v>4966</v>
      </c>
      <c r="AY260" s="60" t="s">
        <v>4967</v>
      </c>
      <c r="AZ260" s="60" t="b">
        <v>1</v>
      </c>
      <c r="BA260" s="60" t="s">
        <v>273</v>
      </c>
      <c r="BB260" s="60" t="b">
        <v>0</v>
      </c>
      <c r="BC260" s="60"/>
      <c r="BD260" s="60"/>
    </row>
    <row r="261" spans="1:56" x14ac:dyDescent="0.25">
      <c r="A261" s="55">
        <f t="shared" si="5"/>
        <v>0</v>
      </c>
      <c r="B261" s="64" t="str">
        <f>IFERROR(TEXT(Table_ocorrencias[[#This Row],[caso_n]],"0000")&amp;Table_ocorrencias[[#This Row],[ponto]]&amp;"/"&amp;YEAR(Table_ocorrencias[[#This Row],[DATA PLANTÃO]]),"")</f>
        <v>0904.9/2020</v>
      </c>
      <c r="C261" s="64" t="str">
        <f>IFERROR(IF(Table_ocorrencias[[#This Row],[GDL]] = "","", Table_ocorrencias[[#This Row],[GDL]]&amp;"/"&amp;YEAR(Table_ocorrencias[[#This Row],[data_plantao]])),"")</f>
        <v>32471/2020</v>
      </c>
      <c r="D261" s="64" t="str">
        <f>IF(Table_ocorrencias[[#This Row],[fotos_gdl]] = TRUE,"ENVIADAS","PENDENTE")</f>
        <v>ENVIADAS</v>
      </c>
      <c r="E261" s="65">
        <f>IFERROR(Table_ocorrencias[[#This Row],[data_plantao]],"")</f>
        <v>44119</v>
      </c>
      <c r="F261" s="64" t="str">
        <f>IFERROR(Table_ocorrencias[[#This Row],[CIODS3]],"")</f>
        <v>D690849</v>
      </c>
      <c r="G261" s="64" t="str">
        <f>IFERROR(Table_ocorrencias[[#This Row],[natureza4]],"")</f>
        <v>Homicídio</v>
      </c>
      <c r="H261" s="64" t="str">
        <f>IFERROR(Table_ocorrencias[[#This Row],[tipo_local]],"")</f>
        <v>Externo</v>
      </c>
      <c r="I261" s="64" t="str">
        <f>IFERROR(IF(Table_ocorrencias[[#This Row],[instrumento10]] = 0,"",Table_ocorrencias[[#This Row],[instrumento10]]),"")</f>
        <v>PÉRFURO-CORTANTE</v>
      </c>
      <c r="J261" s="80" t="str">
        <f>IFERROR(VLOOKUP(Table_ocorrencias[[#This Row],[matricula_perito]],Table_peritos[],2,FALSE),"")</f>
        <v>BETSON FERNANDO DELGADO DOS SANTOS ANDRADE</v>
      </c>
      <c r="K261" s="64" t="str">
        <f>IFERROR(VLOOKUP(Table_ocorrencias[[#This Row],[matricula_auxiliar]],Table_auxiliares[],2,FALSE),"")</f>
        <v>THIAGO CHALEGRE</v>
      </c>
      <c r="L261" s="64" t="str">
        <f>IFERROR(VLOOKUP(Table_ocorrencias[[#This Row],[matricula_delegado]],Table_delegados[],2,FALSE),"")</f>
        <v>FRANCISCA ERICA DA SILVA BEZERRA</v>
      </c>
      <c r="M261" s="64" t="str">
        <f>IFERROR(Table_ocorrencias[[#This Row],[viatura5]],"")</f>
        <v>UP004</v>
      </c>
      <c r="N261" s="64" t="str">
        <f>IFERROR(IF(Table_ocorrencias[[#This Row],[DPH2]] ="","",Table_ocorrencias[[#This Row],[DPH2]]&amp;"º DPH"),"")</f>
        <v>5º DPH</v>
      </c>
      <c r="O261" s="64" t="str">
        <f>UPPER(IFERROR(VLOOKUP(Table_ocorrencias[[#This Row],[municipio]],Table_municipios[],2,FALSE),""))</f>
        <v>RECIFE</v>
      </c>
      <c r="P261" s="80" t="str">
        <f>UPPER(IFERROR(Table_ocorrencias[[#This Row],[bairro8]],""))</f>
        <v>BOMBA DO HEMETERIO</v>
      </c>
      <c r="Q261" s="64" t="str">
        <f>IFERROR(IF(Table_ocorrencias[[#This Row],[rua9]] ="","",Table_ocorrencias[[#This Row],[rua9]]),"")</f>
        <v>UNIAO DA VITORIA</v>
      </c>
      <c r="R261" s="64" t="str">
        <f>IFERROR(IF(Table_ocorrencias[[#This Row],[latitude6]] ="","",Table_ocorrencias[[#This Row],[latitude6]]),"")</f>
        <v>-8.0218987</v>
      </c>
      <c r="S261" s="64" t="str">
        <f>IFERROR(IF(Table_ocorrencias[[#This Row],[longitude7]] ="","",Table_ocorrencias[[#This Row],[longitude7]]),"")</f>
        <v>-34.9111659</v>
      </c>
      <c r="T26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113258)</v>
      </c>
      <c r="U26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1" s="80" t="str">
        <f>UPPER(IFERROR(Table_ocorrencias[[#This Row],[descricao]],""))</f>
        <v/>
      </c>
      <c r="W261" s="66">
        <f>IFERROR(IF(Table_ocorrencias[[#This Row],[data_ciencia]]="","",Table_ocorrencias[[#This Row],[data_ciencia]]),"")</f>
        <v>0.16111111111111112</v>
      </c>
      <c r="X261" s="66">
        <f>IFERROR(IF(Table_ocorrencias[[#This Row],[data_saida]]="","",Table_ocorrencias[[#This Row],[data_saida]]),"")</f>
        <v>0.16666666666666666</v>
      </c>
      <c r="Y261" s="66">
        <f>IFERROR(IF(Table_ocorrencias[[#This Row],[data_chegada]]="","",Table_ocorrencias[[#This Row],[data_chegada]]),"")</f>
        <v>0.17708333333333334</v>
      </c>
      <c r="Z261" s="66">
        <f>IFERROR(IF(Table_ocorrencias[[#This Row],[data_conclusao]]="","",Table_ocorrencias[[#This Row],[data_conclusao]]),"")</f>
        <v>0.22916666666666666</v>
      </c>
      <c r="AA261" s="67">
        <v>1762</v>
      </c>
      <c r="AB261" s="67">
        <v>904</v>
      </c>
      <c r="AC261" s="67">
        <v>5</v>
      </c>
      <c r="AD261" s="67">
        <v>3869903</v>
      </c>
      <c r="AE261" s="67">
        <v>3868877</v>
      </c>
      <c r="AF261" s="67">
        <v>2724782</v>
      </c>
      <c r="AG261" s="67">
        <v>32471</v>
      </c>
      <c r="AH261" s="65">
        <v>44119</v>
      </c>
      <c r="AI261" s="67" t="s">
        <v>5044</v>
      </c>
      <c r="AJ261" s="67" t="s">
        <v>167</v>
      </c>
      <c r="AK261" s="67" t="s">
        <v>168</v>
      </c>
      <c r="AL261" s="67" t="s">
        <v>255</v>
      </c>
      <c r="AM261" s="68">
        <v>0.16111111111111112</v>
      </c>
      <c r="AN261" s="69">
        <v>0.16666666666666666</v>
      </c>
      <c r="AO261" s="69">
        <v>0.17708333333333334</v>
      </c>
      <c r="AP261" s="69">
        <v>0.22916666666666666</v>
      </c>
      <c r="AQ261" s="67" t="s">
        <v>5045</v>
      </c>
      <c r="AR261" s="67" t="s">
        <v>5046</v>
      </c>
      <c r="AS261" s="67">
        <v>14</v>
      </c>
      <c r="AT261" s="67" t="s">
        <v>5047</v>
      </c>
      <c r="AU261" s="67" t="s">
        <v>5048</v>
      </c>
      <c r="AV261" s="67" t="s">
        <v>5049</v>
      </c>
      <c r="AW261" s="70" t="s">
        <v>744</v>
      </c>
      <c r="AX261" s="67" t="s">
        <v>5050</v>
      </c>
      <c r="AY261" s="67"/>
      <c r="AZ261" s="67" t="b">
        <v>1</v>
      </c>
      <c r="BA261" s="67" t="s">
        <v>273</v>
      </c>
      <c r="BB261" s="67" t="b">
        <v>0</v>
      </c>
      <c r="BC261" s="67"/>
      <c r="BD261" s="67"/>
    </row>
    <row r="262" spans="1:56" x14ac:dyDescent="0.25">
      <c r="A262" s="53">
        <f t="shared" si="5"/>
        <v>1</v>
      </c>
      <c r="B262" s="57" t="str">
        <f>IFERROR(TEXT(Table_ocorrencias[[#This Row],[caso_n]],"0000")&amp;Table_ocorrencias[[#This Row],[ponto]]&amp;"/"&amp;YEAR(Table_ocorrencias[[#This Row],[DATA PLANTÃO]]),"")</f>
        <v>0910.9/2020</v>
      </c>
      <c r="C262" s="57" t="str">
        <f>IFERROR(IF(Table_ocorrencias[[#This Row],[GDL]] = "","", Table_ocorrencias[[#This Row],[GDL]]&amp;"/"&amp;YEAR(Table_ocorrencias[[#This Row],[data_plantao]])),"")</f>
        <v>32432/2020</v>
      </c>
      <c r="D262" s="57" t="str">
        <f>IF(Table_ocorrencias[[#This Row],[fotos_gdl]] = TRUE,"ENVIADAS","PENDENTE")</f>
        <v>PENDENTE</v>
      </c>
      <c r="E262" s="58">
        <f>IFERROR(Table_ocorrencias[[#This Row],[data_plantao]],"")</f>
        <v>44122</v>
      </c>
      <c r="F262" s="57" t="str">
        <f>IFERROR(Table_ocorrencias[[#This Row],[CIODS3]],"")</f>
        <v>D691173</v>
      </c>
      <c r="G262" s="57" t="str">
        <f>IFERROR(Table_ocorrencias[[#This Row],[natureza4]],"")</f>
        <v>Homicídio</v>
      </c>
      <c r="H262" s="57" t="str">
        <f>IFERROR(Table_ocorrencias[[#This Row],[tipo_local]],"")</f>
        <v>Externo</v>
      </c>
      <c r="I262" s="57" t="str">
        <f>IFERROR(IF(Table_ocorrencias[[#This Row],[instrumento10]] = 0,"",Table_ocorrencias[[#This Row],[instrumento10]]),"")</f>
        <v/>
      </c>
      <c r="J262" s="79" t="str">
        <f>IFERROR(VLOOKUP(Table_ocorrencias[[#This Row],[matricula_perito]],Table_peritos[],2,FALSE),"")</f>
        <v>FERNANDO HENRIQUE LEAL BENEVIDES</v>
      </c>
      <c r="K262" s="57" t="str">
        <f>IFERROR(VLOOKUP(Table_ocorrencias[[#This Row],[matricula_auxiliar]],Table_auxiliares[],2,FALSE),"")</f>
        <v>ERIVALDO CAMARA CORREIA</v>
      </c>
      <c r="L262" s="57" t="str">
        <f>IFERROR(VLOOKUP(Table_ocorrencias[[#This Row],[matricula_delegado]],Table_delegados[],2,FALSE),"")</f>
        <v>ROBERTO DE LIMA FERREIRA</v>
      </c>
      <c r="M262" s="57" t="str">
        <f>IFERROR(Table_ocorrencias[[#This Row],[viatura5]],"")</f>
        <v>UP006</v>
      </c>
      <c r="N262" s="57" t="str">
        <f>IFERROR(IF(Table_ocorrencias[[#This Row],[DPH2]] ="","",Table_ocorrencias[[#This Row],[DPH2]]&amp;"º DPH"),"")</f>
        <v>5º DPH</v>
      </c>
      <c r="O262" s="57" t="str">
        <f>UPPER(IFERROR(VLOOKUP(Table_ocorrencias[[#This Row],[municipio]],Table_municipios[],2,FALSE),""))</f>
        <v>RECIFE</v>
      </c>
      <c r="P262" s="79" t="str">
        <f>UPPER(IFERROR(Table_ocorrencias[[#This Row],[bairro8]],""))</f>
        <v>VASCO DA GAMA</v>
      </c>
      <c r="Q262" s="57" t="str">
        <f>IFERROR(IF(Table_ocorrencias[[#This Row],[rua9]] ="","",Table_ocorrencias[[#This Row],[rua9]]),"")</f>
        <v>VASCO DA GAMA</v>
      </c>
      <c r="R262" s="57" t="str">
        <f>IFERROR(IF(Table_ocorrencias[[#This Row],[latitude6]] ="","",Table_ocorrencias[[#This Row],[latitude6]]),"")</f>
        <v>8°1`8.06"S</v>
      </c>
      <c r="S262" s="57" t="str">
        <f>IFERROR(IF(Table_ocorrencias[[#This Row],[longitude7]] ="","",Table_ocorrencias[[#This Row],[longitude7]]),"")</f>
        <v>34°55`17.33"O</v>
      </c>
      <c r="T26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26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2" s="79" t="str">
        <f>UPPER(IFERROR(Table_ocorrencias[[#This Row],[descricao]],""))</f>
        <v>VÍTIMA MASCULINA - "PAF"</v>
      </c>
      <c r="W262" s="59">
        <f>IFERROR(IF(Table_ocorrencias[[#This Row],[data_ciencia]]="","",Table_ocorrencias[[#This Row],[data_ciencia]]),"")</f>
        <v>2.0833333333333332E-2</v>
      </c>
      <c r="X262" s="59">
        <f>IFERROR(IF(Table_ocorrencias[[#This Row],[data_saida]]="","",Table_ocorrencias[[#This Row],[data_saida]]),"")</f>
        <v>2.0833333333333332E-2</v>
      </c>
      <c r="Y262" s="59">
        <f>IFERROR(IF(Table_ocorrencias[[#This Row],[data_chegada]]="","",Table_ocorrencias[[#This Row],[data_chegada]]),"")</f>
        <v>3.888888888888889E-2</v>
      </c>
      <c r="Z262" s="59">
        <f>IFERROR(IF(Table_ocorrencias[[#This Row],[data_conclusao]]="","",Table_ocorrencias[[#This Row],[data_conclusao]]),"")</f>
        <v>8.1944444444444445E-2</v>
      </c>
      <c r="AA262" s="60">
        <v>1771</v>
      </c>
      <c r="AB262" s="60">
        <v>910</v>
      </c>
      <c r="AC262" s="60">
        <v>5</v>
      </c>
      <c r="AD262" s="60">
        <v>2962063</v>
      </c>
      <c r="AE262" s="60">
        <v>1195204</v>
      </c>
      <c r="AF262" s="60">
        <v>3864723</v>
      </c>
      <c r="AG262" s="60">
        <v>32432</v>
      </c>
      <c r="AH262" s="58">
        <v>44122</v>
      </c>
      <c r="AI262" s="60" t="s">
        <v>5138</v>
      </c>
      <c r="AJ262" s="60" t="s">
        <v>167</v>
      </c>
      <c r="AK262" s="60" t="s">
        <v>168</v>
      </c>
      <c r="AL262" s="60" t="s">
        <v>1258</v>
      </c>
      <c r="AM262" s="61">
        <v>2.0833333333333332E-2</v>
      </c>
      <c r="AN262" s="62">
        <v>2.0833333333333332E-2</v>
      </c>
      <c r="AO262" s="62">
        <v>3.888888888888889E-2</v>
      </c>
      <c r="AP262" s="62">
        <v>8.1944444444444445E-2</v>
      </c>
      <c r="AQ262" s="60" t="s">
        <v>5141</v>
      </c>
      <c r="AR262" s="60" t="s">
        <v>5142</v>
      </c>
      <c r="AS262" s="60">
        <v>14</v>
      </c>
      <c r="AT262" s="60" t="s">
        <v>2054</v>
      </c>
      <c r="AU262" s="60" t="s">
        <v>2054</v>
      </c>
      <c r="AV262" s="60" t="s">
        <v>283</v>
      </c>
      <c r="AW262" s="63"/>
      <c r="AX262" s="60" t="s">
        <v>5139</v>
      </c>
      <c r="AY262" s="60" t="s">
        <v>5140</v>
      </c>
      <c r="AZ262" s="60" t="b">
        <v>0</v>
      </c>
      <c r="BA262" s="60" t="s">
        <v>273</v>
      </c>
      <c r="BB262" s="60" t="b">
        <v>0</v>
      </c>
      <c r="BC262" s="60"/>
      <c r="BD262" s="60"/>
    </row>
    <row r="263" spans="1:56" x14ac:dyDescent="0.25">
      <c r="A263" s="55">
        <f t="shared" si="5"/>
        <v>1</v>
      </c>
      <c r="B263" s="64" t="str">
        <f>IFERROR(TEXT(Table_ocorrencias[[#This Row],[caso_n]],"0000")&amp;Table_ocorrencias[[#This Row],[ponto]]&amp;"/"&amp;YEAR(Table_ocorrencias[[#This Row],[DATA PLANTÃO]]),"")</f>
        <v>0911.9/2020</v>
      </c>
      <c r="C263" s="64" t="str">
        <f>IFERROR(IF(Table_ocorrencias[[#This Row],[GDL]] = "","", Table_ocorrencias[[#This Row],[GDL]]&amp;"/"&amp;YEAR(Table_ocorrencias[[#This Row],[data_plantao]])),"")</f>
        <v>32477/2020</v>
      </c>
      <c r="D263" s="64" t="str">
        <f>IF(Table_ocorrencias[[#This Row],[fotos_gdl]] = TRUE,"ENVIADAS","PENDENTE")</f>
        <v>ENVIADAS</v>
      </c>
      <c r="E263" s="65">
        <f>IFERROR(Table_ocorrencias[[#This Row],[data_plantao]],"")</f>
        <v>44122</v>
      </c>
      <c r="F263" s="64" t="str">
        <f>IFERROR(Table_ocorrencias[[#This Row],[CIODS3]],"")</f>
        <v>D691251</v>
      </c>
      <c r="G263" s="64" t="str">
        <f>IFERROR(Table_ocorrencias[[#This Row],[natureza4]],"")</f>
        <v>Homicídio</v>
      </c>
      <c r="H263" s="64" t="str">
        <f>IFERROR(Table_ocorrencias[[#This Row],[tipo_local]],"")</f>
        <v>Externo</v>
      </c>
      <c r="I263" s="64" t="str">
        <f>IFERROR(IF(Table_ocorrencias[[#This Row],[instrumento10]] = 0,"",Table_ocorrencias[[#This Row],[instrumento10]]),"")</f>
        <v/>
      </c>
      <c r="J263" s="80" t="str">
        <f>IFERROR(VLOOKUP(Table_ocorrencias[[#This Row],[matricula_perito]],Table_peritos[],2,FALSE),"")</f>
        <v>RODION MALINOVSKY DE OLIVEIRA GOMES</v>
      </c>
      <c r="K263" s="64" t="str">
        <f>IFERROR(VLOOKUP(Table_ocorrencias[[#This Row],[matricula_auxiliar]],Table_auxiliares[],2,FALSE),"")</f>
        <v>HILTON PESSOA DE FREITAS NETO</v>
      </c>
      <c r="L263" s="64" t="str">
        <f>IFERROR(VLOOKUP(Table_ocorrencias[[#This Row],[matricula_delegado]],Table_delegados[],2,FALSE),"")</f>
        <v>JOAQUIM MARINOSIO RODRIGUES BRAGA NETO</v>
      </c>
      <c r="M263" s="64" t="str">
        <f>IFERROR(Table_ocorrencias[[#This Row],[viatura5]],"")</f>
        <v>UP006</v>
      </c>
      <c r="N263" s="64" t="str">
        <f>IFERROR(IF(Table_ocorrencias[[#This Row],[DPH2]] ="","",Table_ocorrencias[[#This Row],[DPH2]]&amp;"º DPH"),"")</f>
        <v>2º DPH</v>
      </c>
      <c r="O263" s="64" t="str">
        <f>UPPER(IFERROR(VLOOKUP(Table_ocorrencias[[#This Row],[municipio]],Table_municipios[],2,FALSE),""))</f>
        <v>RECIFE</v>
      </c>
      <c r="P263" s="80" t="str">
        <f>UPPER(IFERROR(Table_ocorrencias[[#This Row],[bairro8]],""))</f>
        <v>ARRUDA</v>
      </c>
      <c r="Q263" s="64" t="str">
        <f>IFERROR(IF(Table_ocorrencias[[#This Row],[rua9]] ="","",Table_ocorrencias[[#This Row],[rua9]]),"")</f>
        <v>RUA DR JOSE FULCO</v>
      </c>
      <c r="R263" s="64" t="str">
        <f>IFERROR(IF(Table_ocorrencias[[#This Row],[latitude6]] ="","",Table_ocorrencias[[#This Row],[latitude6]]),"")</f>
        <v>-8.025571</v>
      </c>
      <c r="S263" s="64" t="str">
        <f>IFERROR(IF(Table_ocorrencias[[#This Row],[longitude7]] ="","",Table_ocorrencias[[#This Row],[longitude7]]),"")</f>
        <v>-34.897769</v>
      </c>
      <c r="T26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111504)</v>
      </c>
      <c r="U26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3" s="80" t="str">
        <f>UPPER(IFERROR(Table_ocorrencias[[#This Row],[descricao]],""))</f>
        <v>CORPO CARBONIZADO</v>
      </c>
      <c r="W263" s="66">
        <f>IFERROR(IF(Table_ocorrencias[[#This Row],[data_ciencia]]="","",Table_ocorrencias[[#This Row],[data_ciencia]]),"")</f>
        <v>0.78611111111111109</v>
      </c>
      <c r="X263" s="66">
        <f>IFERROR(IF(Table_ocorrencias[[#This Row],[data_saida]]="","",Table_ocorrencias[[#This Row],[data_saida]]),"")</f>
        <v>0.80902777777777779</v>
      </c>
      <c r="Y263" s="66">
        <f>IFERROR(IF(Table_ocorrencias[[#This Row],[data_chegada]]="","",Table_ocorrencias[[#This Row],[data_chegada]]),"")</f>
        <v>0.81944444444444442</v>
      </c>
      <c r="Z263" s="66">
        <f>IFERROR(IF(Table_ocorrencias[[#This Row],[data_conclusao]]="","",Table_ocorrencias[[#This Row],[data_conclusao]]),"")</f>
        <v>0.84722222222222221</v>
      </c>
      <c r="AA263" s="67">
        <v>1772</v>
      </c>
      <c r="AB263" s="67">
        <v>911</v>
      </c>
      <c r="AC263" s="67">
        <v>2</v>
      </c>
      <c r="AD263" s="67">
        <v>1917099</v>
      </c>
      <c r="AE263" s="67">
        <v>3865967</v>
      </c>
      <c r="AF263" s="67">
        <v>1492225</v>
      </c>
      <c r="AG263" s="67">
        <v>32477</v>
      </c>
      <c r="AH263" s="65">
        <v>44122</v>
      </c>
      <c r="AI263" s="67" t="s">
        <v>5147</v>
      </c>
      <c r="AJ263" s="67" t="s">
        <v>167</v>
      </c>
      <c r="AK263" s="67" t="s">
        <v>168</v>
      </c>
      <c r="AL263" s="67" t="s">
        <v>1258</v>
      </c>
      <c r="AM263" s="68">
        <v>0.78611111111111109</v>
      </c>
      <c r="AN263" s="69">
        <v>0.80902777777777779</v>
      </c>
      <c r="AO263" s="69">
        <v>0.81944444444444442</v>
      </c>
      <c r="AP263" s="69">
        <v>0.84722222222222221</v>
      </c>
      <c r="AQ263" s="67" t="s">
        <v>5158</v>
      </c>
      <c r="AR263" s="67" t="s">
        <v>5159</v>
      </c>
      <c r="AS263" s="67">
        <v>14</v>
      </c>
      <c r="AT263" s="67" t="s">
        <v>5148</v>
      </c>
      <c r="AU263" s="67" t="s">
        <v>5149</v>
      </c>
      <c r="AV263" s="67" t="s">
        <v>283</v>
      </c>
      <c r="AW263" s="70"/>
      <c r="AX263" s="67" t="s">
        <v>5150</v>
      </c>
      <c r="AY263" s="67" t="s">
        <v>5160</v>
      </c>
      <c r="AZ263" s="67" t="b">
        <v>1</v>
      </c>
      <c r="BA263" s="67" t="s">
        <v>273</v>
      </c>
      <c r="BB263" s="67" t="b">
        <v>0</v>
      </c>
      <c r="BC263" s="67"/>
      <c r="BD263" s="67"/>
    </row>
    <row r="264" spans="1:56" x14ac:dyDescent="0.25">
      <c r="A264" s="53">
        <f t="shared" si="5"/>
        <v>0</v>
      </c>
      <c r="B264" s="57" t="str">
        <f>IFERROR(TEXT(Table_ocorrencias[[#This Row],[caso_n]],"0000")&amp;Table_ocorrencias[[#This Row],[ponto]]&amp;"/"&amp;YEAR(Table_ocorrencias[[#This Row],[DATA PLANTÃO]]),"")</f>
        <v>0915.9/2020</v>
      </c>
      <c r="C264" s="57" t="str">
        <f>IFERROR(IF(Table_ocorrencias[[#This Row],[GDL]] = "","", Table_ocorrencias[[#This Row],[GDL]]&amp;"/"&amp;YEAR(Table_ocorrencias[[#This Row],[data_plantao]])),"")</f>
        <v>32606/2020</v>
      </c>
      <c r="D264" s="57" t="str">
        <f>IF(Table_ocorrencias[[#This Row],[fotos_gdl]] = TRUE,"ENVIADAS","PENDENTE")</f>
        <v>PENDENTE</v>
      </c>
      <c r="E264" s="58">
        <f>IFERROR(Table_ocorrencias[[#This Row],[data_plantao]],"")</f>
        <v>44123</v>
      </c>
      <c r="F264" s="57" t="str">
        <f>IFERROR(Table_ocorrencias[[#This Row],[CIODS3]],"")</f>
        <v>D691333</v>
      </c>
      <c r="G264" s="57" t="str">
        <f>IFERROR(Table_ocorrencias[[#This Row],[natureza4]],"")</f>
        <v>Homicídio</v>
      </c>
      <c r="H264" s="57" t="str">
        <f>IFERROR(Table_ocorrencias[[#This Row],[tipo_local]],"")</f>
        <v>Externo</v>
      </c>
      <c r="I264" s="57" t="str">
        <f>IFERROR(IF(Table_ocorrencias[[#This Row],[instrumento10]] = 0,"",Table_ocorrencias[[#This Row],[instrumento10]]),"")</f>
        <v>PÉRFURO-CORTANTE</v>
      </c>
      <c r="J264" s="79" t="str">
        <f>IFERROR(VLOOKUP(Table_ocorrencias[[#This Row],[matricula_perito]],Table_peritos[],2,FALSE),"")</f>
        <v>RODION MALINOVSKY DE OLIVEIRA GOMES</v>
      </c>
      <c r="K264" s="57" t="str">
        <f>IFERROR(VLOOKUP(Table_ocorrencias[[#This Row],[matricula_auxiliar]],Table_auxiliares[],2,FALSE),"")</f>
        <v>DANIELE YACYSZYN ALVES ROMÃO</v>
      </c>
      <c r="L264" s="57" t="str">
        <f>IFERROR(VLOOKUP(Table_ocorrencias[[#This Row],[matricula_delegado]],Table_delegados[],2,FALSE),"")</f>
        <v>FRANCISCO JUNIOR VASCONCELOS SANTOS</v>
      </c>
      <c r="M264" s="57" t="str">
        <f>IFERROR(Table_ocorrencias[[#This Row],[viatura5]],"")</f>
        <v>UP004</v>
      </c>
      <c r="N264" s="57" t="str">
        <f>IFERROR(IF(Table_ocorrencias[[#This Row],[DPH2]] ="","",Table_ocorrencias[[#This Row],[DPH2]]&amp;"º DPH"),"")</f>
        <v>4º DPH</v>
      </c>
      <c r="O264" s="57" t="str">
        <f>UPPER(IFERROR(VLOOKUP(Table_ocorrencias[[#This Row],[municipio]],Table_municipios[],2,FALSE),""))</f>
        <v>RECIFE</v>
      </c>
      <c r="P264" s="79" t="str">
        <f>UPPER(IFERROR(Table_ocorrencias[[#This Row],[bairro8]],""))</f>
        <v>COAB</v>
      </c>
      <c r="Q264" s="57" t="str">
        <f>IFERROR(IF(Table_ocorrencias[[#This Row],[rua9]] ="","",Table_ocorrencias[[#This Row],[rua9]]),"")</f>
        <v>RUA PERNAMBUCO</v>
      </c>
      <c r="R264" s="57" t="str">
        <f>IFERROR(IF(Table_ocorrencias[[#This Row],[latitude6]] ="","",Table_ocorrencias[[#This Row],[latitude6]]),"")</f>
        <v>-8.110890</v>
      </c>
      <c r="S264" s="57" t="str">
        <f>IFERROR(IF(Table_ocorrencias[[#This Row],[longitude7]] ="","",Table_ocorrencias[[#This Row],[longitude7]]),"")</f>
        <v>-34.946232</v>
      </c>
      <c r="T26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MÁRCIO CARNEIRO MACIEL CORREIA (NIC 113825)</v>
      </c>
      <c r="U26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4" s="79" t="str">
        <f>UPPER(IFERROR(Table_ocorrencias[[#This Row],[descricao]],""))</f>
        <v/>
      </c>
      <c r="W264" s="59">
        <f>IFERROR(IF(Table_ocorrencias[[#This Row],[data_ciencia]]="","",Table_ocorrencias[[#This Row],[data_ciencia]]),"")</f>
        <v>0.3125</v>
      </c>
      <c r="X264" s="59">
        <f>IFERROR(IF(Table_ocorrencias[[#This Row],[data_saida]]="","",Table_ocorrencias[[#This Row],[data_saida]]),"")</f>
        <v>0.35416666666666669</v>
      </c>
      <c r="Y264" s="59">
        <f>IFERROR(IF(Table_ocorrencias[[#This Row],[data_chegada]]="","",Table_ocorrencias[[#This Row],[data_chegada]]),"")</f>
        <v>0.3888888888888889</v>
      </c>
      <c r="Z264" s="59">
        <f>IFERROR(IF(Table_ocorrencias[[#This Row],[data_conclusao]]="","",Table_ocorrencias[[#This Row],[data_conclusao]]),"")</f>
        <v>0.40069444444444446</v>
      </c>
      <c r="AA264" s="60">
        <v>1776</v>
      </c>
      <c r="AB264" s="60">
        <v>915</v>
      </c>
      <c r="AC264" s="60">
        <v>4</v>
      </c>
      <c r="AD264" s="60">
        <v>1917099</v>
      </c>
      <c r="AE264" s="60">
        <v>3876071</v>
      </c>
      <c r="AF264" s="60">
        <v>2724820</v>
      </c>
      <c r="AG264" s="60">
        <v>32606</v>
      </c>
      <c r="AH264" s="58">
        <v>44123</v>
      </c>
      <c r="AI264" s="60" t="s">
        <v>5172</v>
      </c>
      <c r="AJ264" s="60" t="s">
        <v>167</v>
      </c>
      <c r="AK264" s="60" t="s">
        <v>168</v>
      </c>
      <c r="AL264" s="60" t="s">
        <v>255</v>
      </c>
      <c r="AM264" s="61">
        <v>0.3125</v>
      </c>
      <c r="AN264" s="62">
        <v>0.35416666666666669</v>
      </c>
      <c r="AO264" s="62">
        <v>0.3888888888888889</v>
      </c>
      <c r="AP264" s="62">
        <v>0.40069444444444446</v>
      </c>
      <c r="AQ264" s="60" t="s">
        <v>5177</v>
      </c>
      <c r="AR264" s="60" t="s">
        <v>5178</v>
      </c>
      <c r="AS264" s="60">
        <v>14</v>
      </c>
      <c r="AT264" s="60" t="s">
        <v>5173</v>
      </c>
      <c r="AU264" s="60" t="s">
        <v>5174</v>
      </c>
      <c r="AV264" s="60" t="s">
        <v>5175</v>
      </c>
      <c r="AW264" s="63" t="s">
        <v>744</v>
      </c>
      <c r="AX264" s="60" t="s">
        <v>5176</v>
      </c>
      <c r="AY264" s="60" t="s">
        <v>283</v>
      </c>
      <c r="AZ264" s="60" t="b">
        <v>0</v>
      </c>
      <c r="BA264" s="60" t="s">
        <v>273</v>
      </c>
      <c r="BB264" s="60" t="b">
        <v>0</v>
      </c>
      <c r="BC264" s="60"/>
      <c r="BD264" s="60"/>
    </row>
    <row r="265" spans="1:56" x14ac:dyDescent="0.25">
      <c r="A265" s="55">
        <f t="shared" si="5"/>
        <v>0</v>
      </c>
      <c r="B265" s="64" t="str">
        <f>IFERROR(TEXT(Table_ocorrencias[[#This Row],[caso_n]],"0000")&amp;Table_ocorrencias[[#This Row],[ponto]]&amp;"/"&amp;YEAR(Table_ocorrencias[[#This Row],[DATA PLANTÃO]]),"")</f>
        <v>0922.9/2020</v>
      </c>
      <c r="C265" s="64" t="str">
        <f>IFERROR(IF(Table_ocorrencias[[#This Row],[GDL]] = "","", Table_ocorrencias[[#This Row],[GDL]]&amp;"/"&amp;YEAR(Table_ocorrencias[[#This Row],[data_plantao]])),"")</f>
        <v>32820/2020</v>
      </c>
      <c r="D265" s="64" t="str">
        <f>IF(Table_ocorrencias[[#This Row],[fotos_gdl]] = TRUE,"ENVIADAS","PENDENTE")</f>
        <v>ENVIADAS</v>
      </c>
      <c r="E265" s="65">
        <f>IFERROR(Table_ocorrencias[[#This Row],[data_plantao]],"")</f>
        <v>44125</v>
      </c>
      <c r="F265" s="64" t="str">
        <f>IFERROR(Table_ocorrencias[[#This Row],[CIODS3]],"")</f>
        <v>D691552</v>
      </c>
      <c r="G265" s="64" t="str">
        <f>IFERROR(Table_ocorrencias[[#This Row],[natureza4]],"")</f>
        <v>Homicídio</v>
      </c>
      <c r="H265" s="64" t="str">
        <f>IFERROR(Table_ocorrencias[[#This Row],[tipo_local]],"")</f>
        <v>Externo</v>
      </c>
      <c r="I265" s="64" t="str">
        <f>IFERROR(IF(Table_ocorrencias[[#This Row],[instrumento10]] = 0,"",Table_ocorrencias[[#This Row],[instrumento10]]),"")</f>
        <v>PÉRFURO-CORTANTE</v>
      </c>
      <c r="J265" s="80" t="str">
        <f>IFERROR(VLOOKUP(Table_ocorrencias[[#This Row],[matricula_perito]],Table_peritos[],2,FALSE),"")</f>
        <v>DIEGO NUNES TELES DE MENDONÇA</v>
      </c>
      <c r="K265" s="64" t="str">
        <f>IFERROR(VLOOKUP(Table_ocorrencias[[#This Row],[matricula_auxiliar]],Table_auxiliares[],2,FALSE),"")</f>
        <v>THAYSE BATISTA</v>
      </c>
      <c r="L265" s="64" t="str">
        <f>IFERROR(VLOOKUP(Table_ocorrencias[[#This Row],[matricula_delegado]],Table_delegados[],2,FALSE),"")</f>
        <v>VICTOR HUGO JARDIM RONDON</v>
      </c>
      <c r="M265" s="64" t="str">
        <f>IFERROR(Table_ocorrencias[[#This Row],[viatura5]],"")</f>
        <v>UP006</v>
      </c>
      <c r="N265" s="64" t="str">
        <f>IFERROR(IF(Table_ocorrencias[[#This Row],[DPH2]] ="","",Table_ocorrencias[[#This Row],[DPH2]]&amp;"º DPH"),"")</f>
        <v>3º DPH</v>
      </c>
      <c r="O265" s="64" t="str">
        <f>UPPER(IFERROR(VLOOKUP(Table_ocorrencias[[#This Row],[municipio]],Table_municipios[],2,FALSE),""))</f>
        <v>RECIFE</v>
      </c>
      <c r="P265" s="80" t="str">
        <f>UPPER(IFERROR(Table_ocorrencias[[#This Row],[bairro8]],""))</f>
        <v>JORDÃO BAIXO</v>
      </c>
      <c r="Q265" s="64" t="str">
        <f>IFERROR(IF(Table_ocorrencias[[#This Row],[rua9]] ="","",Table_ocorrencias[[#This Row],[rua9]]),"")</f>
        <v>MARIA IRENE COM A SENADOR JÚLIO BS</v>
      </c>
      <c r="R265" s="64" t="str">
        <f>IFERROR(IF(Table_ocorrencias[[#This Row],[latitude6]] ="","",Table_ocorrencias[[#This Row],[latitude6]]),"")</f>
        <v>-8.1406130</v>
      </c>
      <c r="S265" s="64" t="str">
        <f>IFERROR(IF(Table_ocorrencias[[#This Row],[longitude7]] ="","",Table_ocorrencias[[#This Row],[longitude7]]),"")</f>
        <v>-34.9232740</v>
      </c>
      <c r="T26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113820)</v>
      </c>
      <c r="U26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5" s="80" t="str">
        <f>UPPER(IFERROR(Table_ocorrencias[[#This Row],[descricao]],""))</f>
        <v>SG GILMAR 99929-5442</v>
      </c>
      <c r="W265" s="66">
        <f>IFERROR(IF(Table_ocorrencias[[#This Row],[data_ciencia]]="","",Table_ocorrencias[[#This Row],[data_ciencia]]),"")</f>
        <v>0.25</v>
      </c>
      <c r="X265" s="66">
        <f>IFERROR(IF(Table_ocorrencias[[#This Row],[data_saida]]="","",Table_ocorrencias[[#This Row],[data_saida]]),"")</f>
        <v>0.25694444444444442</v>
      </c>
      <c r="Y265" s="66">
        <f>IFERROR(IF(Table_ocorrencias[[#This Row],[data_chegada]]="","",Table_ocorrencias[[#This Row],[data_chegada]]),"")</f>
        <v>0.27083333333333331</v>
      </c>
      <c r="Z265" s="66">
        <f>IFERROR(IF(Table_ocorrencias[[#This Row],[data_conclusao]]="","",Table_ocorrencias[[#This Row],[data_conclusao]]),"")</f>
        <v>0.2986111111111111</v>
      </c>
      <c r="AA265" s="67">
        <v>1783</v>
      </c>
      <c r="AB265" s="67">
        <v>922</v>
      </c>
      <c r="AC265" s="67">
        <v>3</v>
      </c>
      <c r="AD265" s="67">
        <v>3869148</v>
      </c>
      <c r="AE265" s="67">
        <v>3870430</v>
      </c>
      <c r="AF265" s="67">
        <v>2725053</v>
      </c>
      <c r="AG265" s="67">
        <v>32820</v>
      </c>
      <c r="AH265" s="65">
        <v>44125</v>
      </c>
      <c r="AI265" s="67" t="s">
        <v>5264</v>
      </c>
      <c r="AJ265" s="67" t="s">
        <v>167</v>
      </c>
      <c r="AK265" s="67" t="s">
        <v>168</v>
      </c>
      <c r="AL265" s="67" t="s">
        <v>1258</v>
      </c>
      <c r="AM265" s="68">
        <v>0.25</v>
      </c>
      <c r="AN265" s="69">
        <v>0.25694444444444442</v>
      </c>
      <c r="AO265" s="69">
        <v>0.27083333333333331</v>
      </c>
      <c r="AP265" s="69">
        <v>0.2986111111111111</v>
      </c>
      <c r="AQ265" s="67" t="s">
        <v>5265</v>
      </c>
      <c r="AR265" s="67" t="s">
        <v>5266</v>
      </c>
      <c r="AS265" s="67">
        <v>14</v>
      </c>
      <c r="AT265" s="67" t="s">
        <v>5267</v>
      </c>
      <c r="AU265" s="67" t="s">
        <v>5268</v>
      </c>
      <c r="AV265" s="67" t="s">
        <v>5269</v>
      </c>
      <c r="AW265" s="70" t="s">
        <v>744</v>
      </c>
      <c r="AX265" s="67" t="s">
        <v>5270</v>
      </c>
      <c r="AY265" s="67" t="s">
        <v>5271</v>
      </c>
      <c r="AZ265" s="67" t="b">
        <v>1</v>
      </c>
      <c r="BA265" s="67" t="s">
        <v>273</v>
      </c>
      <c r="BB265" s="67" t="b">
        <v>0</v>
      </c>
      <c r="BC265" s="67"/>
      <c r="BD265" s="67"/>
    </row>
    <row r="266" spans="1:56" x14ac:dyDescent="0.25">
      <c r="A266" s="53">
        <f t="shared" si="5"/>
        <v>0</v>
      </c>
      <c r="B266" s="57" t="str">
        <f>IFERROR(TEXT(Table_ocorrencias[[#This Row],[caso_n]],"0000")&amp;Table_ocorrencias[[#This Row],[ponto]]&amp;"/"&amp;YEAR(Table_ocorrencias[[#This Row],[DATA PLANTÃO]]),"")</f>
        <v>0928.9/2020</v>
      </c>
      <c r="C266" s="57" t="str">
        <f>IFERROR(IF(Table_ocorrencias[[#This Row],[GDL]] = "","", Table_ocorrencias[[#This Row],[GDL]]&amp;"/"&amp;YEAR(Table_ocorrencias[[#This Row],[data_plantao]])),"")</f>
        <v>33223/2020</v>
      </c>
      <c r="D266" s="57" t="str">
        <f>IF(Table_ocorrencias[[#This Row],[fotos_gdl]] = TRUE,"ENVIADAS","PENDENTE")</f>
        <v>ENVIADAS</v>
      </c>
      <c r="E266" s="58">
        <f>IFERROR(Table_ocorrencias[[#This Row],[data_plantao]],"")</f>
        <v>44126</v>
      </c>
      <c r="F266" s="57" t="str">
        <f>IFERROR(Table_ocorrencias[[#This Row],[CIODS3]],"")</f>
        <v>D691717</v>
      </c>
      <c r="G266" s="57" t="str">
        <f>IFERROR(Table_ocorrencias[[#This Row],[natureza4]],"")</f>
        <v>Homicídio</v>
      </c>
      <c r="H266" s="57" t="str">
        <f>IFERROR(Table_ocorrencias[[#This Row],[tipo_local]],"")</f>
        <v>Externo</v>
      </c>
      <c r="I266" s="57" t="str">
        <f>IFERROR(IF(Table_ocorrencias[[#This Row],[instrumento10]] = 0,"",Table_ocorrencias[[#This Row],[instrumento10]]),"")</f>
        <v>OUTROS</v>
      </c>
      <c r="J266" s="79" t="str">
        <f>IFERROR(VLOOKUP(Table_ocorrencias[[#This Row],[matricula_perito]],Table_peritos[],2,FALSE),"")</f>
        <v>FERNANDO HENRIQUE LEAL BENEVIDES</v>
      </c>
      <c r="K266" s="57" t="str">
        <f>IFERROR(VLOOKUP(Table_ocorrencias[[#This Row],[matricula_auxiliar]],Table_auxiliares[],2,FALSE),"")</f>
        <v>THAYSE BATISTA</v>
      </c>
      <c r="L266" s="57" t="str">
        <f>IFERROR(VLOOKUP(Table_ocorrencias[[#This Row],[matricula_delegado]],Table_delegados[],2,FALSE),"")</f>
        <v>DANIEL LIRA PIMENTEL</v>
      </c>
      <c r="M266" s="57" t="str">
        <f>IFERROR(Table_ocorrencias[[#This Row],[viatura5]],"")</f>
        <v>UP004</v>
      </c>
      <c r="N266" s="57" t="str">
        <f>IFERROR(IF(Table_ocorrencias[[#This Row],[DPH2]] ="","",Table_ocorrencias[[#This Row],[DPH2]]&amp;"º DPH"),"")</f>
        <v>9º DPH</v>
      </c>
      <c r="O266" s="57" t="str">
        <f>UPPER(IFERROR(VLOOKUP(Table_ocorrencias[[#This Row],[municipio]],Table_municipios[],2,FALSE),""))</f>
        <v>OLINDA</v>
      </c>
      <c r="P266" s="79" t="str">
        <f>UPPER(IFERROR(Table_ocorrencias[[#This Row],[bairro8]],""))</f>
        <v>AGUAZINHA</v>
      </c>
      <c r="Q266" s="57" t="str">
        <f>IFERROR(IF(Table_ocorrencias[[#This Row],[rua9]] ="","",Table_ocorrencias[[#This Row],[rua9]]),"")</f>
        <v>2° TRAVESSA JURACI</v>
      </c>
      <c r="R266" s="57" t="str">
        <f>IFERROR(IF(Table_ocorrencias[[#This Row],[latitude6]] ="","",Table_ocorrencias[[#This Row],[latitude6]]),"")</f>
        <v>-7.995992</v>
      </c>
      <c r="S266" s="57" t="str">
        <f>IFERROR(IF(Table_ocorrencias[[#This Row],[longitude7]] ="","",Table_ocorrencias[[#This Row],[longitude7]]),"")</f>
        <v>-34.877648</v>
      </c>
      <c r="T26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MARY TRIBUTINO DA SILVA (NIC 113801)</v>
      </c>
      <c r="U26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6" s="79" t="str">
        <f>UPPER(IFERROR(Table_ocorrencias[[#This Row],[descricao]],""))</f>
        <v>PUTREFEITO NUM SACO - FEMININO - PM 996804283</v>
      </c>
      <c r="W266" s="59">
        <f>IFERROR(IF(Table_ocorrencias[[#This Row],[data_ciencia]]="","",Table_ocorrencias[[#This Row],[data_ciencia]]),"")</f>
        <v>0.63888888888888884</v>
      </c>
      <c r="X266" s="59">
        <f>IFERROR(IF(Table_ocorrencias[[#This Row],[data_saida]]="","",Table_ocorrencias[[#This Row],[data_saida]]),"")</f>
        <v>0.64583333333333337</v>
      </c>
      <c r="Y266" s="59">
        <f>IFERROR(IF(Table_ocorrencias[[#This Row],[data_chegada]]="","",Table_ocorrencias[[#This Row],[data_chegada]]),"")</f>
        <v>0.68055555555555558</v>
      </c>
      <c r="Z266" s="59">
        <f>IFERROR(IF(Table_ocorrencias[[#This Row],[data_conclusao]]="","",Table_ocorrencias[[#This Row],[data_conclusao]]),"")</f>
        <v>0.70833333333333337</v>
      </c>
      <c r="AA266" s="60">
        <v>1789</v>
      </c>
      <c r="AB266" s="60">
        <v>928</v>
      </c>
      <c r="AC266" s="60">
        <v>9</v>
      </c>
      <c r="AD266" s="60">
        <v>2962063</v>
      </c>
      <c r="AE266" s="60">
        <v>3870430</v>
      </c>
      <c r="AF266" s="60">
        <v>3864227</v>
      </c>
      <c r="AG266" s="60">
        <v>33223</v>
      </c>
      <c r="AH266" s="58">
        <v>44126</v>
      </c>
      <c r="AI266" s="60" t="s">
        <v>5320</v>
      </c>
      <c r="AJ266" s="60" t="s">
        <v>167</v>
      </c>
      <c r="AK266" s="60" t="s">
        <v>168</v>
      </c>
      <c r="AL266" s="60" t="s">
        <v>255</v>
      </c>
      <c r="AM266" s="61">
        <v>0.63888888888888884</v>
      </c>
      <c r="AN266" s="62">
        <v>0.64583333333333337</v>
      </c>
      <c r="AO266" s="62">
        <v>0.68055555555555558</v>
      </c>
      <c r="AP266" s="62">
        <v>0.70833333333333337</v>
      </c>
      <c r="AQ266" s="60" t="s">
        <v>5333</v>
      </c>
      <c r="AR266" s="60" t="s">
        <v>5334</v>
      </c>
      <c r="AS266" s="60">
        <v>12</v>
      </c>
      <c r="AT266" s="60" t="s">
        <v>5321</v>
      </c>
      <c r="AU266" s="60" t="s">
        <v>5322</v>
      </c>
      <c r="AV266" s="60" t="s">
        <v>5323</v>
      </c>
      <c r="AW266" s="63" t="s">
        <v>433</v>
      </c>
      <c r="AX266" s="60" t="s">
        <v>5324</v>
      </c>
      <c r="AY266" s="60" t="s">
        <v>5325</v>
      </c>
      <c r="AZ266" s="60" t="b">
        <v>1</v>
      </c>
      <c r="BA266" s="60" t="s">
        <v>273</v>
      </c>
      <c r="BB266" s="60" t="b">
        <v>0</v>
      </c>
      <c r="BC266" s="60"/>
      <c r="BD266" s="60"/>
    </row>
    <row r="267" spans="1:56" x14ac:dyDescent="0.25">
      <c r="A267" s="53">
        <f t="shared" si="5"/>
        <v>0</v>
      </c>
      <c r="B267" s="57" t="str">
        <f>IFERROR(TEXT(Table_ocorrencias[[#This Row],[caso_n]],"0000")&amp;Table_ocorrencias[[#This Row],[ponto]]&amp;"/"&amp;YEAR(Table_ocorrencias[[#This Row],[DATA PLANTÃO]]),"")</f>
        <v>0930.9/2020</v>
      </c>
      <c r="C267" s="57" t="str">
        <f>IFERROR(IF(Table_ocorrencias[[#This Row],[GDL]] = "","", Table_ocorrencias[[#This Row],[GDL]]&amp;"/"&amp;YEAR(Table_ocorrencias[[#This Row],[data_plantao]])),"")</f>
        <v>33232/2020</v>
      </c>
      <c r="D267" s="57" t="str">
        <f>IF(Table_ocorrencias[[#This Row],[fotos_gdl]] = TRUE,"ENVIADAS","PENDENTE")</f>
        <v>ENVIADAS</v>
      </c>
      <c r="E267" s="58">
        <f>IFERROR(Table_ocorrencias[[#This Row],[data_plantao]],"")</f>
        <v>44126</v>
      </c>
      <c r="F267" s="57" t="str">
        <f>IFERROR(Table_ocorrencias[[#This Row],[CIODS3]],"")</f>
        <v>D691764</v>
      </c>
      <c r="G267" s="57" t="str">
        <f>IFERROR(Table_ocorrencias[[#This Row],[natureza4]],"")</f>
        <v>Homicídio</v>
      </c>
      <c r="H267" s="57" t="str">
        <f>IFERROR(Table_ocorrencias[[#This Row],[tipo_local]],"")</f>
        <v>Externo</v>
      </c>
      <c r="I267" s="57" t="str">
        <f>IFERROR(IF(Table_ocorrencias[[#This Row],[instrumento10]] = 0,"",Table_ocorrencias[[#This Row],[instrumento10]]),"")</f>
        <v>CONTUNDENTE</v>
      </c>
      <c r="J267" s="79" t="str">
        <f>IFERROR(VLOOKUP(Table_ocorrencias[[#This Row],[matricula_perito]],Table_peritos[],2,FALSE),"")</f>
        <v>FERNANDO HENRIQUE LEAL BENEVIDES</v>
      </c>
      <c r="K267" s="57" t="str">
        <f>IFERROR(VLOOKUP(Table_ocorrencias[[#This Row],[matricula_auxiliar]],Table_auxiliares[],2,FALSE),"")</f>
        <v>THAYSE BATISTA</v>
      </c>
      <c r="L267" s="57" t="str">
        <f>IFERROR(VLOOKUP(Table_ocorrencias[[#This Row],[matricula_delegado]],Table_delegados[],2,FALSE),"")</f>
        <v>FRANCISCA ERICA DA SILVA BEZERRA</v>
      </c>
      <c r="M267" s="57" t="str">
        <f>IFERROR(Table_ocorrencias[[#This Row],[viatura5]],"")</f>
        <v>UP002</v>
      </c>
      <c r="N267" s="57" t="str">
        <f>IFERROR(IF(Table_ocorrencias[[#This Row],[DPH2]] ="","",Table_ocorrencias[[#This Row],[DPH2]]&amp;"º DPH"),"")</f>
        <v>14º DPH</v>
      </c>
      <c r="O267" s="57" t="str">
        <f>UPPER(IFERROR(VLOOKUP(Table_ocorrencias[[#This Row],[municipio]],Table_municipios[],2,FALSE),""))</f>
        <v>CABO DE SANTO AGOSTINHO</v>
      </c>
      <c r="P267" s="79" t="str">
        <f>UPPER(IFERROR(Table_ocorrencias[[#This Row],[bairro8]],""))</f>
        <v>GAIBU</v>
      </c>
      <c r="Q267" s="57" t="str">
        <f>IFERROR(IF(Table_ocorrencias[[#This Row],[rua9]] ="","",Table_ocorrencias[[#This Row],[rua9]]),"")</f>
        <v>SÍTIO DR. EUDES MAGALHÃES</v>
      </c>
      <c r="R267" s="57" t="str">
        <f>IFERROR(IF(Table_ocorrencias[[#This Row],[latitude6]] ="","",Table_ocorrencias[[#This Row],[latitude6]]),"")</f>
        <v>-8.340529</v>
      </c>
      <c r="S267" s="57" t="str">
        <f>IFERROR(IF(Table_ocorrencias[[#This Row],[longitude7]] ="","",Table_ocorrencias[[#This Row],[longitude7]]),"")</f>
        <v>-34.967586</v>
      </c>
      <c r="T26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113802)</v>
      </c>
      <c r="U26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7" s="79" t="str">
        <f>UPPER(IFERROR(Table_ocorrencias[[#This Row],[descricao]],""))</f>
        <v>PAF - MASC - 99704-9565 SD CAVALCANTI</v>
      </c>
      <c r="W267" s="59">
        <f>IFERROR(IF(Table_ocorrencias[[#This Row],[data_ciencia]]="","",Table_ocorrencias[[#This Row],[data_ciencia]]),"")</f>
        <v>0.91666666666666663</v>
      </c>
      <c r="X267" s="59">
        <f>IFERROR(IF(Table_ocorrencias[[#This Row],[data_saida]]="","",Table_ocorrencias[[#This Row],[data_saida]]),"")</f>
        <v>0.93055555555555558</v>
      </c>
      <c r="Y267" s="59">
        <f>IFERROR(IF(Table_ocorrencias[[#This Row],[data_chegada]]="","",Table_ocorrencias[[#This Row],[data_chegada]]),"")</f>
        <v>0.96527777777777779</v>
      </c>
      <c r="Z267" s="59">
        <f>IFERROR(IF(Table_ocorrencias[[#This Row],[data_conclusao]]="","",Table_ocorrencias[[#This Row],[data_conclusao]]),"")</f>
        <v>0</v>
      </c>
      <c r="AA267" s="60">
        <v>1791</v>
      </c>
      <c r="AB267" s="60">
        <v>930</v>
      </c>
      <c r="AC267" s="60">
        <v>14</v>
      </c>
      <c r="AD267" s="60">
        <v>2962063</v>
      </c>
      <c r="AE267" s="60">
        <v>3870430</v>
      </c>
      <c r="AF267" s="60">
        <v>2724782</v>
      </c>
      <c r="AG267" s="60">
        <v>33232</v>
      </c>
      <c r="AH267" s="58">
        <v>44126</v>
      </c>
      <c r="AI267" s="60" t="s">
        <v>5346</v>
      </c>
      <c r="AJ267" s="60" t="s">
        <v>167</v>
      </c>
      <c r="AK267" s="60" t="s">
        <v>168</v>
      </c>
      <c r="AL267" s="60" t="s">
        <v>278</v>
      </c>
      <c r="AM267" s="61">
        <v>0.91666666666666663</v>
      </c>
      <c r="AN267" s="62">
        <v>0.93055555555555558</v>
      </c>
      <c r="AO267" s="62">
        <v>0.96527777777777779</v>
      </c>
      <c r="AP267" s="62">
        <v>0</v>
      </c>
      <c r="AQ267" s="60" t="s">
        <v>5361</v>
      </c>
      <c r="AR267" s="60" t="s">
        <v>5362</v>
      </c>
      <c r="AS267" s="60">
        <v>3</v>
      </c>
      <c r="AT267" s="60" t="s">
        <v>1613</v>
      </c>
      <c r="AU267" s="60" t="s">
        <v>5347</v>
      </c>
      <c r="AV267" s="60" t="s">
        <v>5348</v>
      </c>
      <c r="AW267" s="63" t="s">
        <v>481</v>
      </c>
      <c r="AX267" s="60" t="s">
        <v>5349</v>
      </c>
      <c r="AY267" s="60" t="s">
        <v>5350</v>
      </c>
      <c r="AZ267" s="60" t="b">
        <v>1</v>
      </c>
      <c r="BA267" s="60" t="s">
        <v>273</v>
      </c>
      <c r="BB267" s="60" t="b">
        <v>0</v>
      </c>
      <c r="BC267" s="60"/>
      <c r="BD267" s="60"/>
    </row>
    <row r="268" spans="1:56" x14ac:dyDescent="0.25">
      <c r="A268" s="86">
        <f t="shared" si="5"/>
        <v>0</v>
      </c>
      <c r="B268" s="87" t="str">
        <f>IFERROR(TEXT(Table_ocorrencias[[#This Row],[caso_n]],"0000")&amp;Table_ocorrencias[[#This Row],[ponto]]&amp;"/"&amp;YEAR(Table_ocorrencias[[#This Row],[DATA PLANTÃO]]),"")</f>
        <v>0931.9/2020</v>
      </c>
      <c r="C268" s="87" t="str">
        <f>IFERROR(IF(Table_ocorrencias[[#This Row],[GDL]] = "","", Table_ocorrencias[[#This Row],[GDL]]&amp;"/"&amp;YEAR(Table_ocorrencias[[#This Row],[data_plantao]])),"")</f>
        <v>33238/2020</v>
      </c>
      <c r="D268" s="87" t="str">
        <f>IF(Table_ocorrencias[[#This Row],[fotos_gdl]] = TRUE,"ENVIADAS","PENDENTE")</f>
        <v>ENVIADAS</v>
      </c>
      <c r="E268" s="88">
        <f>IFERROR(Table_ocorrencias[[#This Row],[data_plantao]],"")</f>
        <v>44127</v>
      </c>
      <c r="F268" s="87" t="str">
        <f>IFERROR(Table_ocorrencias[[#This Row],[CIODS3]],"")</f>
        <v>D691766</v>
      </c>
      <c r="G268" s="87" t="str">
        <f>IFERROR(Table_ocorrencias[[#This Row],[natureza4]],"")</f>
        <v>Homicídio</v>
      </c>
      <c r="H268" s="87" t="str">
        <f>IFERROR(Table_ocorrencias[[#This Row],[tipo_local]],"")</f>
        <v>Externo</v>
      </c>
      <c r="I268" s="87" t="str">
        <f>IFERROR(IF(Table_ocorrencias[[#This Row],[instrumento10]] = 0,"",Table_ocorrencias[[#This Row],[instrumento10]]),"")</f>
        <v>CONTUNDENTE</v>
      </c>
      <c r="J268" s="89" t="str">
        <f>IFERROR(VLOOKUP(Table_ocorrencias[[#This Row],[matricula_perito]],Table_peritos[],2,FALSE),"")</f>
        <v>DIEGO NUNES TELES DE MENDONÇA</v>
      </c>
      <c r="K268" s="87" t="str">
        <f>IFERROR(VLOOKUP(Table_ocorrencias[[#This Row],[matricula_auxiliar]],Table_auxiliares[],2,FALSE),"")</f>
        <v>THIAGO CHALEGRE</v>
      </c>
      <c r="L268" s="87" t="str">
        <f>IFERROR(VLOOKUP(Table_ocorrencias[[#This Row],[matricula_delegado]],Table_delegados[],2,FALSE),"")</f>
        <v>ALAUMO LIMA</v>
      </c>
      <c r="M268" s="87" t="str">
        <f>IFERROR(Table_ocorrencias[[#This Row],[viatura5]],"")</f>
        <v>UP004</v>
      </c>
      <c r="N268" s="87" t="str">
        <f>IFERROR(IF(Table_ocorrencias[[#This Row],[DPH2]] ="","",Table_ocorrencias[[#This Row],[DPH2]]&amp;"º DPH"),"")</f>
        <v>3º DPH</v>
      </c>
      <c r="O268" s="87" t="str">
        <f>UPPER(IFERROR(VLOOKUP(Table_ocorrencias[[#This Row],[municipio]],Table_municipios[],2,FALSE),""))</f>
        <v>RECIFE</v>
      </c>
      <c r="P268" s="89" t="str">
        <f>UPPER(IFERROR(Table_ocorrencias[[#This Row],[bairro8]],""))</f>
        <v>JORDÃO BAIXO</v>
      </c>
      <c r="Q268" s="87" t="str">
        <f>IFERROR(IF(Table_ocorrencias[[#This Row],[rua9]] ="","",Table_ocorrencias[[#This Row],[rua9]]),"")</f>
        <v>AV. INDUSTRIAL MENDO SAMPAIO</v>
      </c>
      <c r="R268" s="87" t="str">
        <f>IFERROR(IF(Table_ocorrencias[[#This Row],[latitude6]] ="","",Table_ocorrencias[[#This Row],[latitude6]]),"")</f>
        <v>-8.135894</v>
      </c>
      <c r="S268" s="87" t="str">
        <f>IFERROR(IF(Table_ocorrencias[[#This Row],[longitude7]] ="","",Table_ocorrencias[[#This Row],[longitude7]]),"")</f>
        <v>-34.937714</v>
      </c>
      <c r="T26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113791)</v>
      </c>
      <c r="U26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8" s="89" t="str">
        <f>UPPER(IFERROR(Table_ocorrencias[[#This Row],[descricao]],""))</f>
        <v>CADAVER EM DECOMPOSIÇÃO</v>
      </c>
      <c r="W268" s="90">
        <f>IFERROR(IF(Table_ocorrencias[[#This Row],[data_ciencia]]="","",Table_ocorrencias[[#This Row],[data_ciencia]]),"")</f>
        <v>5.5555555555555552E-2</v>
      </c>
      <c r="X268" s="90">
        <f>IFERROR(IF(Table_ocorrencias[[#This Row],[data_saida]]="","",Table_ocorrencias[[#This Row],[data_saida]]),"")</f>
        <v>6.9444444444444448E-2</v>
      </c>
      <c r="Y268" s="90">
        <f>IFERROR(IF(Table_ocorrencias[[#This Row],[data_chegada]]="","",Table_ocorrencias[[#This Row],[data_chegada]]),"")</f>
        <v>8.3333333333333329E-2</v>
      </c>
      <c r="Z268" s="90">
        <f>IFERROR(IF(Table_ocorrencias[[#This Row],[data_conclusao]]="","",Table_ocorrencias[[#This Row],[data_conclusao]]),"")</f>
        <v>0.125</v>
      </c>
      <c r="AA268" s="91">
        <v>1792</v>
      </c>
      <c r="AB268" s="91">
        <v>931</v>
      </c>
      <c r="AC268" s="91">
        <v>3</v>
      </c>
      <c r="AD268" s="91">
        <v>3869148</v>
      </c>
      <c r="AE268" s="91">
        <v>3868877</v>
      </c>
      <c r="AF268" s="91">
        <v>3910180</v>
      </c>
      <c r="AG268" s="91">
        <v>33238</v>
      </c>
      <c r="AH268" s="88">
        <v>44127</v>
      </c>
      <c r="AI268" s="91" t="s">
        <v>5356</v>
      </c>
      <c r="AJ268" s="91" t="s">
        <v>167</v>
      </c>
      <c r="AK268" s="91" t="s">
        <v>168</v>
      </c>
      <c r="AL268" s="91" t="s">
        <v>255</v>
      </c>
      <c r="AM268" s="92">
        <v>5.5555555555555552E-2</v>
      </c>
      <c r="AN268" s="93">
        <v>6.9444444444444448E-2</v>
      </c>
      <c r="AO268" s="93">
        <v>8.3333333333333329E-2</v>
      </c>
      <c r="AP268" s="93">
        <v>0.125</v>
      </c>
      <c r="AQ268" s="91" t="s">
        <v>5369</v>
      </c>
      <c r="AR268" s="91" t="s">
        <v>5370</v>
      </c>
      <c r="AS268" s="91">
        <v>14</v>
      </c>
      <c r="AT268" s="91" t="s">
        <v>5267</v>
      </c>
      <c r="AU268" s="91" t="s">
        <v>5357</v>
      </c>
      <c r="AV268" s="91" t="s">
        <v>5358</v>
      </c>
      <c r="AW268" s="94" t="s">
        <v>481</v>
      </c>
      <c r="AX268" s="91" t="s">
        <v>5359</v>
      </c>
      <c r="AY268" s="91" t="s">
        <v>5360</v>
      </c>
      <c r="AZ268" s="91" t="b">
        <v>1</v>
      </c>
      <c r="BA268" s="91" t="s">
        <v>273</v>
      </c>
      <c r="BB268" s="91" t="b">
        <v>0</v>
      </c>
      <c r="BC268" s="91"/>
      <c r="BD268" s="91"/>
    </row>
    <row r="269" spans="1:56" x14ac:dyDescent="0.25">
      <c r="A269" s="53">
        <f t="shared" si="5"/>
        <v>1</v>
      </c>
      <c r="B269" s="57" t="str">
        <f>IFERROR(TEXT(Table_ocorrencias[[#This Row],[caso_n]],"0000")&amp;Table_ocorrencias[[#This Row],[ponto]]&amp;"/"&amp;YEAR(Table_ocorrencias[[#This Row],[DATA PLANTÃO]]),"")</f>
        <v>0969.9/2020</v>
      </c>
      <c r="C269" s="57" t="str">
        <f>IFERROR(IF(Table_ocorrencias[[#This Row],[GDL]] = "","", Table_ocorrencias[[#This Row],[GDL]]&amp;"/"&amp;YEAR(Table_ocorrencias[[#This Row],[data_plantao]])),"")</f>
        <v>34416/2020</v>
      </c>
      <c r="D269" s="57" t="str">
        <f>IF(Table_ocorrencias[[#This Row],[fotos_gdl]] = TRUE,"ENVIADAS","PENDENTE")</f>
        <v>PENDENTE</v>
      </c>
      <c r="E269" s="58">
        <f>IFERROR(Table_ocorrencias[[#This Row],[data_plantao]],"")</f>
        <v>44137</v>
      </c>
      <c r="F269" s="57" t="str">
        <f>IFERROR(Table_ocorrencias[[#This Row],[CIODS3]],"")</f>
        <v>D692988</v>
      </c>
      <c r="G269" s="57" t="str">
        <f>IFERROR(Table_ocorrencias[[#This Row],[natureza4]],"")</f>
        <v>Homicídio</v>
      </c>
      <c r="H269" s="57" t="str">
        <f>IFERROR(Table_ocorrencias[[#This Row],[tipo_local]],"")</f>
        <v>Externo</v>
      </c>
      <c r="I269" s="57" t="str">
        <f>IFERROR(IF(Table_ocorrencias[[#This Row],[instrumento10]] = 0,"",Table_ocorrencias[[#This Row],[instrumento10]]),"")</f>
        <v/>
      </c>
      <c r="J269" s="79" t="str">
        <f>IFERROR(VLOOKUP(Table_ocorrencias[[#This Row],[matricula_perito]],Table_peritos[],2,FALSE),"")</f>
        <v>AUGUSTO GUILHERME FEITOSA CACHO BORGES</v>
      </c>
      <c r="K269" s="57" t="str">
        <f>IFERROR(VLOOKUP(Table_ocorrencias[[#This Row],[matricula_auxiliar]],Table_auxiliares[],2,FALSE),"")</f>
        <v>THIAGO ANDRÉ</v>
      </c>
      <c r="L269" s="57" t="str">
        <f>IFERROR(VLOOKUP(Table_ocorrencias[[#This Row],[matricula_delegado]],Table_delegados[],2,FALSE),"")</f>
        <v>PAULO GUSTAVO COELHO DIAS</v>
      </c>
      <c r="M269" s="57" t="str">
        <f>IFERROR(Table_ocorrencias[[#This Row],[viatura5]],"")</f>
        <v>UP004</v>
      </c>
      <c r="N269" s="57" t="str">
        <f>IFERROR(IF(Table_ocorrencias[[#This Row],[DPH2]] ="","",Table_ocorrencias[[#This Row],[DPH2]]&amp;"º DPH"),"")</f>
        <v>7º DPH</v>
      </c>
      <c r="O269" s="57" t="str">
        <f>UPPER(IFERROR(VLOOKUP(Table_ocorrencias[[#This Row],[municipio]],Table_municipios[],2,FALSE),""))</f>
        <v>PAULISTA</v>
      </c>
      <c r="P269" s="79" t="str">
        <f>UPPER(IFERROR(Table_ocorrencias[[#This Row],[bairro8]],""))</f>
        <v>ALAMEDA</v>
      </c>
      <c r="Q269" s="57" t="str">
        <f>IFERROR(IF(Table_ocorrencias[[#This Row],[rua9]] ="","",Table_ocorrencias[[#This Row],[rua9]]),"")</f>
        <v>RUA 22</v>
      </c>
      <c r="R269" s="57" t="str">
        <f>IFERROR(IF(Table_ocorrencias[[#This Row],[latitude6]] ="","",Table_ocorrencias[[#This Row],[latitude6]]),"")</f>
        <v>-7.933224</v>
      </c>
      <c r="S269" s="57" t="str">
        <f>IFERROR(IF(Table_ocorrencias[[#This Row],[longitude7]] ="","",Table_ocorrencias[[#This Row],[longitude7]]),"")</f>
        <v>-34.867072</v>
      </c>
      <c r="T26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EDNALDO DINIZ DE OLIVEIRA JUNIOR (NIC 111566)</v>
      </c>
      <c r="U26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69" s="79" t="str">
        <f>UPPER(IFERROR(Table_ocorrencias[[#This Row],[descricao]],""))</f>
        <v/>
      </c>
      <c r="W269" s="59">
        <f>IFERROR(IF(Table_ocorrencias[[#This Row],[data_ciencia]]="","",Table_ocorrencias[[#This Row],[data_ciencia]]),"")</f>
        <v>0.79027777777777775</v>
      </c>
      <c r="X269" s="59">
        <f>IFERROR(IF(Table_ocorrencias[[#This Row],[data_saida]]="","",Table_ocorrencias[[#This Row],[data_saida]]),"")</f>
        <v>0.80555555555555558</v>
      </c>
      <c r="Y269" s="59">
        <f>IFERROR(IF(Table_ocorrencias[[#This Row],[data_chegada]]="","",Table_ocorrencias[[#This Row],[data_chegada]]),"")</f>
        <v>0.82291666666666663</v>
      </c>
      <c r="Z269" s="59">
        <f>IFERROR(IF(Table_ocorrencias[[#This Row],[data_conclusao]]="","",Table_ocorrencias[[#This Row],[data_conclusao]]),"")</f>
        <v>0.86458333333333337</v>
      </c>
      <c r="AA269" s="60">
        <v>1835</v>
      </c>
      <c r="AB269" s="60">
        <v>969</v>
      </c>
      <c r="AC269" s="60">
        <v>7</v>
      </c>
      <c r="AD269" s="60">
        <v>3870731</v>
      </c>
      <c r="AE269" s="60">
        <v>3870464</v>
      </c>
      <c r="AF269" s="60">
        <v>2725371</v>
      </c>
      <c r="AG269" s="60">
        <v>34416</v>
      </c>
      <c r="AH269" s="58">
        <v>44137</v>
      </c>
      <c r="AI269" s="60" t="s">
        <v>5783</v>
      </c>
      <c r="AJ269" s="60" t="s">
        <v>167</v>
      </c>
      <c r="AK269" s="60" t="s">
        <v>168</v>
      </c>
      <c r="AL269" s="60" t="s">
        <v>255</v>
      </c>
      <c r="AM269" s="61">
        <v>0.79027777777777775</v>
      </c>
      <c r="AN269" s="62">
        <v>0.80555555555555558</v>
      </c>
      <c r="AO269" s="62">
        <v>0.82291666666666663</v>
      </c>
      <c r="AP269" s="62">
        <v>0.86458333333333337</v>
      </c>
      <c r="AQ269" s="60" t="s">
        <v>5814</v>
      </c>
      <c r="AR269" s="60" t="s">
        <v>5815</v>
      </c>
      <c r="AS269" s="60">
        <v>13</v>
      </c>
      <c r="AT269" s="60" t="s">
        <v>5784</v>
      </c>
      <c r="AU269" s="60" t="s">
        <v>614</v>
      </c>
      <c r="AV269" s="60" t="s">
        <v>5785</v>
      </c>
      <c r="AW269" s="63"/>
      <c r="AX269" s="60" t="s">
        <v>5786</v>
      </c>
      <c r="AY269" s="60"/>
      <c r="AZ269" s="60" t="b">
        <v>0</v>
      </c>
      <c r="BA269" s="60" t="s">
        <v>273</v>
      </c>
      <c r="BB269" s="60" t="b">
        <v>0</v>
      </c>
      <c r="BC269" s="60"/>
      <c r="BD269" s="60"/>
    </row>
    <row r="270" spans="1:56" x14ac:dyDescent="0.25">
      <c r="A270" s="53">
        <f t="shared" si="5"/>
        <v>2</v>
      </c>
      <c r="B270" s="57" t="str">
        <f>IFERROR(TEXT(Table_ocorrencias[[#This Row],[caso_n]],"0000")&amp;Table_ocorrencias[[#This Row],[ponto]]&amp;"/"&amp;YEAR(Table_ocorrencias[[#This Row],[DATA PLANTÃO]]),"")</f>
        <v>0973.9/2020</v>
      </c>
      <c r="C270" s="57" t="str">
        <f>IFERROR(IF(Table_ocorrencias[[#This Row],[GDL]] = "","", Table_ocorrencias[[#This Row],[GDL]]&amp;"/"&amp;YEAR(Table_ocorrencias[[#This Row],[data_plantao]])),"")</f>
        <v>42403/2020</v>
      </c>
      <c r="D270" s="57" t="str">
        <f>IF(Table_ocorrencias[[#This Row],[fotos_gdl]] = TRUE,"ENVIADAS","PENDENTE")</f>
        <v>PENDENTE</v>
      </c>
      <c r="E270" s="58">
        <f>IFERROR(Table_ocorrencias[[#This Row],[data_plantao]],"")</f>
        <v>44139</v>
      </c>
      <c r="F270" s="57" t="str">
        <f>IFERROR(Table_ocorrencias[[#This Row],[CIODS3]],"")</f>
        <v>D693135</v>
      </c>
      <c r="G270" s="57" t="str">
        <f>IFERROR(Table_ocorrencias[[#This Row],[natureza4]],"")</f>
        <v>Homicídio</v>
      </c>
      <c r="H270" s="57" t="str">
        <f>IFERROR(Table_ocorrencias[[#This Row],[tipo_local]],"")</f>
        <v>Externo</v>
      </c>
      <c r="I270" s="57" t="str">
        <f>IFERROR(IF(Table_ocorrencias[[#This Row],[instrumento10]] = 0,"",Table_ocorrencias[[#This Row],[instrumento10]]),"")</f>
        <v/>
      </c>
      <c r="J270" s="79" t="str">
        <f>IFERROR(VLOOKUP(Table_ocorrencias[[#This Row],[matricula_perito]],Table_peritos[],2,FALSE),"")</f>
        <v>BETSON FERNANDO DELGADO DOS SANTOS ANDRADE</v>
      </c>
      <c r="K270" s="57" t="str">
        <f>IFERROR(VLOOKUP(Table_ocorrencias[[#This Row],[matricula_auxiliar]],Table_auxiliares[],2,FALSE),"")</f>
        <v>THIAGO ANDRÉ</v>
      </c>
      <c r="L270" s="57" t="str">
        <f>IFERROR(VLOOKUP(Table_ocorrencias[[#This Row],[matricula_delegado]],Table_delegados[],2,FALSE),"")</f>
        <v>ICARO BARROS SCHNEIDER</v>
      </c>
      <c r="M270" s="57" t="str">
        <f>IFERROR(Table_ocorrencias[[#This Row],[viatura5]],"")</f>
        <v>UP004</v>
      </c>
      <c r="N270" s="57" t="str">
        <f>IFERROR(IF(Table_ocorrencias[[#This Row],[DPH2]] ="","",Table_ocorrencias[[#This Row],[DPH2]]&amp;"º DPH"),"")</f>
        <v>13º DPH</v>
      </c>
      <c r="O270" s="57" t="str">
        <f>UPPER(IFERROR(VLOOKUP(Table_ocorrencias[[#This Row],[municipio]],Table_municipios[],2,FALSE),""))</f>
        <v>MORENO</v>
      </c>
      <c r="P270" s="79" t="str">
        <f>UPPER(IFERROR(Table_ocorrencias[[#This Row],[bairro8]],""))</f>
        <v>ENGENHO SAVUNDA</v>
      </c>
      <c r="Q270" s="57" t="str">
        <f>IFERROR(IF(Table_ocorrencias[[#This Row],[rua9]] ="","",Table_ocorrencias[[#This Row],[rua9]]),"")</f>
        <v/>
      </c>
      <c r="R270" s="57" t="str">
        <f>IFERROR(IF(Table_ocorrencias[[#This Row],[latitude6]] ="","",Table_ocorrencias[[#This Row],[latitude6]]),"")</f>
        <v>-8.167801</v>
      </c>
      <c r="S270" s="57" t="str">
        <f>IFERROR(IF(Table_ocorrencias[[#This Row],[longitude7]] ="","",Table_ocorrencias[[#This Row],[longitude7]]),"")</f>
        <v>-35.143579</v>
      </c>
      <c r="T27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114082)</v>
      </c>
      <c r="U27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0" s="79" t="str">
        <f>UPPER(IFERROR(Table_ocorrencias[[#This Row],[descricao]],""))</f>
        <v/>
      </c>
      <c r="W270" s="59">
        <f>IFERROR(IF(Table_ocorrencias[[#This Row],[data_ciencia]]="","",Table_ocorrencias[[#This Row],[data_ciencia]]),"")</f>
        <v>0.29236111111111113</v>
      </c>
      <c r="X270" s="59" t="str">
        <f>IFERROR(IF(Table_ocorrencias[[#This Row],[data_saida]]="","",Table_ocorrencias[[#This Row],[data_saida]]),"")</f>
        <v/>
      </c>
      <c r="Y270" s="59" t="str">
        <f>IFERROR(IF(Table_ocorrencias[[#This Row],[data_chegada]]="","",Table_ocorrencias[[#This Row],[data_chegada]]),"")</f>
        <v/>
      </c>
      <c r="Z270" s="59" t="str">
        <f>IFERROR(IF(Table_ocorrencias[[#This Row],[data_conclusao]]="","",Table_ocorrencias[[#This Row],[data_conclusao]]),"")</f>
        <v/>
      </c>
      <c r="AA270" s="60">
        <v>1839</v>
      </c>
      <c r="AB270" s="60">
        <v>973</v>
      </c>
      <c r="AC270" s="60">
        <v>13</v>
      </c>
      <c r="AD270" s="60">
        <v>3869903</v>
      </c>
      <c r="AE270" s="60">
        <v>3870464</v>
      </c>
      <c r="AF270" s="60">
        <v>2724715</v>
      </c>
      <c r="AG270" s="60">
        <v>42403</v>
      </c>
      <c r="AH270" s="58">
        <v>44139</v>
      </c>
      <c r="AI270" s="60" t="s">
        <v>5844</v>
      </c>
      <c r="AJ270" s="60" t="s">
        <v>167</v>
      </c>
      <c r="AK270" s="60" t="s">
        <v>168</v>
      </c>
      <c r="AL270" s="60" t="s">
        <v>255</v>
      </c>
      <c r="AM270" s="61">
        <v>0.29236111111111113</v>
      </c>
      <c r="AN270" s="62"/>
      <c r="AO270" s="62"/>
      <c r="AP270" s="62"/>
      <c r="AQ270" s="60" t="s">
        <v>5845</v>
      </c>
      <c r="AR270" s="60" t="s">
        <v>5846</v>
      </c>
      <c r="AS270" s="60">
        <v>11</v>
      </c>
      <c r="AT270" s="60" t="s">
        <v>5847</v>
      </c>
      <c r="AU270" s="60" t="s">
        <v>283</v>
      </c>
      <c r="AV270" s="60" t="s">
        <v>283</v>
      </c>
      <c r="AW270" s="63"/>
      <c r="AX270" s="60" t="s">
        <v>5848</v>
      </c>
      <c r="AY270" s="60" t="s">
        <v>283</v>
      </c>
      <c r="AZ270" s="60" t="b">
        <v>0</v>
      </c>
      <c r="BA270" s="60" t="s">
        <v>273</v>
      </c>
      <c r="BB270" s="60" t="b">
        <v>0</v>
      </c>
      <c r="BC270" s="60"/>
      <c r="BD270" s="60"/>
    </row>
    <row r="271" spans="1:56" x14ac:dyDescent="0.25">
      <c r="A271" s="53">
        <f t="shared" si="5"/>
        <v>1</v>
      </c>
      <c r="B271" s="57" t="str">
        <f>IFERROR(TEXT(Table_ocorrencias[[#This Row],[caso_n]],"0000")&amp;Table_ocorrencias[[#This Row],[ponto]]&amp;"/"&amp;YEAR(Table_ocorrencias[[#This Row],[DATA PLANTÃO]]),"")</f>
        <v>0985.9/2020</v>
      </c>
      <c r="C271" s="57" t="str">
        <f>IFERROR(IF(Table_ocorrencias[[#This Row],[GDL]] = "","", Table_ocorrencias[[#This Row],[GDL]]&amp;"/"&amp;YEAR(Table_ocorrencias[[#This Row],[data_plantao]])),"")</f>
        <v>35776/2020</v>
      </c>
      <c r="D271" s="57" t="str">
        <f>IF(Table_ocorrencias[[#This Row],[fotos_gdl]] = TRUE,"ENVIADAS","PENDENTE")</f>
        <v>PENDENTE</v>
      </c>
      <c r="E271" s="58">
        <f>IFERROR(Table_ocorrencias[[#This Row],[data_plantao]],"")</f>
        <v>44143</v>
      </c>
      <c r="F271" s="57" t="str">
        <f>IFERROR(Table_ocorrencias[[#This Row],[CIODS3]],"")</f>
        <v>D693638</v>
      </c>
      <c r="G271" s="57" t="str">
        <f>IFERROR(Table_ocorrencias[[#This Row],[natureza4]],"")</f>
        <v>Homicídio</v>
      </c>
      <c r="H271" s="57" t="str">
        <f>IFERROR(Table_ocorrencias[[#This Row],[tipo_local]],"")</f>
        <v>Externo</v>
      </c>
      <c r="I271" s="57" t="str">
        <f>IFERROR(IF(Table_ocorrencias[[#This Row],[instrumento10]] = 0,"",Table_ocorrencias[[#This Row],[instrumento10]]),"")</f>
        <v/>
      </c>
      <c r="J271" s="79" t="str">
        <f>IFERROR(VLOOKUP(Table_ocorrencias[[#This Row],[matricula_perito]],Table_peritos[],2,FALSE),"")</f>
        <v>TADEU MORAIS CRUZ</v>
      </c>
      <c r="K271" s="57" t="str">
        <f>IFERROR(VLOOKUP(Table_ocorrencias[[#This Row],[matricula_auxiliar]],Table_auxiliares[],2,FALSE),"")</f>
        <v>THIAGO ANDRÉ</v>
      </c>
      <c r="L271" s="57" t="str">
        <f>IFERROR(VLOOKUP(Table_ocorrencias[[#This Row],[matricula_delegado]],Table_delegados[],2,FALSE),"")</f>
        <v>JOAO BAPTISTA DE BRITTO ALVES FILHO</v>
      </c>
      <c r="M271" s="57" t="str">
        <f>IFERROR(Table_ocorrencias[[#This Row],[viatura5]],"")</f>
        <v>UP004</v>
      </c>
      <c r="N271" s="57" t="str">
        <f>IFERROR(IF(Table_ocorrencias[[#This Row],[DPH2]] ="","",Table_ocorrencias[[#This Row],[DPH2]]&amp;"º DPH"),"")</f>
        <v>7º DPH</v>
      </c>
      <c r="O271" s="57" t="str">
        <f>UPPER(IFERROR(VLOOKUP(Table_ocorrencias[[#This Row],[municipio]],Table_municipios[],2,FALSE),""))</f>
        <v>PAULISTA</v>
      </c>
      <c r="P271" s="79" t="str">
        <f>UPPER(IFERROR(Table_ocorrencias[[#This Row],[bairro8]],""))</f>
        <v>PARATIBE</v>
      </c>
      <c r="Q271" s="57" t="str">
        <f>IFERROR(IF(Table_ocorrencias[[#This Row],[rua9]] ="","",Table_ocorrencias[[#This Row],[rua9]]),"")</f>
        <v>RUA CAMALEÃO</v>
      </c>
      <c r="R271" s="57" t="str">
        <f>IFERROR(IF(Table_ocorrencias[[#This Row],[latitude6]] ="","",Table_ocorrencias[[#This Row],[latitude6]]),"")</f>
        <v>7° 56' 7"</v>
      </c>
      <c r="S271" s="57" t="str">
        <f>IFERROR(IF(Table_ocorrencias[[#This Row],[longitude7]] ="","",Table_ocorrencias[[#This Row],[longitude7]]),"")</f>
        <v>34° 54' 6"</v>
      </c>
      <c r="T27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ITALO LUAN RIBEIRO ALVES (NIC 114097)</v>
      </c>
      <c r="U27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71" s="79" t="str">
        <f>UPPER(IFERROR(Table_ocorrencias[[#This Row],[descricao]],""))</f>
        <v>PAF, EXTERNO - SGT BARBOSA 981291528</v>
      </c>
      <c r="W271" s="59">
        <f>IFERROR(IF(Table_ocorrencias[[#This Row],[data_ciencia]]="","",Table_ocorrencias[[#This Row],[data_ciencia]]),"")</f>
        <v>0.80208333333333337</v>
      </c>
      <c r="X271" s="59">
        <f>IFERROR(IF(Table_ocorrencias[[#This Row],[data_saida]]="","",Table_ocorrencias[[#This Row],[data_saida]]),"")</f>
        <v>0.81944444444444442</v>
      </c>
      <c r="Y271" s="59">
        <f>IFERROR(IF(Table_ocorrencias[[#This Row],[data_chegada]]="","",Table_ocorrencias[[#This Row],[data_chegada]]),"")</f>
        <v>0.84375</v>
      </c>
      <c r="Z271" s="59">
        <f>IFERROR(IF(Table_ocorrencias[[#This Row],[data_conclusao]]="","",Table_ocorrencias[[#This Row],[data_conclusao]]),"")</f>
        <v>0.875</v>
      </c>
      <c r="AA271" s="60">
        <v>1851</v>
      </c>
      <c r="AB271" s="60">
        <v>985</v>
      </c>
      <c r="AC271" s="60">
        <v>7</v>
      </c>
      <c r="AD271" s="60">
        <v>2962136</v>
      </c>
      <c r="AE271" s="60">
        <v>3870464</v>
      </c>
      <c r="AF271" s="60">
        <v>2139065</v>
      </c>
      <c r="AG271" s="60">
        <v>35776</v>
      </c>
      <c r="AH271" s="58">
        <v>44143</v>
      </c>
      <c r="AI271" s="60" t="s">
        <v>5968</v>
      </c>
      <c r="AJ271" s="60" t="s">
        <v>167</v>
      </c>
      <c r="AK271" s="60" t="s">
        <v>168</v>
      </c>
      <c r="AL271" s="60" t="s">
        <v>255</v>
      </c>
      <c r="AM271" s="61">
        <v>0.80208333333333337</v>
      </c>
      <c r="AN271" s="62">
        <v>0.81944444444444442</v>
      </c>
      <c r="AO271" s="62">
        <v>0.84375</v>
      </c>
      <c r="AP271" s="62">
        <v>0.875</v>
      </c>
      <c r="AQ271" s="60" t="s">
        <v>5984</v>
      </c>
      <c r="AR271" s="60" t="s">
        <v>5985</v>
      </c>
      <c r="AS271" s="60">
        <v>13</v>
      </c>
      <c r="AT271" s="60" t="s">
        <v>497</v>
      </c>
      <c r="AU271" s="60" t="s">
        <v>5969</v>
      </c>
      <c r="AV271" s="60" t="s">
        <v>5970</v>
      </c>
      <c r="AW271" s="63"/>
      <c r="AX271" s="60" t="s">
        <v>5971</v>
      </c>
      <c r="AY271" s="60" t="s">
        <v>5972</v>
      </c>
      <c r="AZ271" s="60" t="b">
        <v>0</v>
      </c>
      <c r="BA271" s="60" t="s">
        <v>273</v>
      </c>
      <c r="BB271" s="60" t="b">
        <v>0</v>
      </c>
      <c r="BC271" s="60"/>
      <c r="BD271" s="60"/>
    </row>
    <row r="272" spans="1:56" x14ac:dyDescent="0.25">
      <c r="A272" s="54">
        <f t="shared" si="5"/>
        <v>0</v>
      </c>
      <c r="B272" s="57" t="str">
        <f>IFERROR(TEXT(Table_ocorrencias[[#This Row],[caso_n]],"0000")&amp;Table_ocorrencias[[#This Row],[ponto]]&amp;"/"&amp;YEAR(Table_ocorrencias[[#This Row],[DATA PLANTÃO]]),"")</f>
        <v>0998.9/2020</v>
      </c>
      <c r="C272" s="57" t="str">
        <f>IFERROR(IF(Table_ocorrencias[[#This Row],[GDL]] = "","", Table_ocorrencias[[#This Row],[GDL]]&amp;"/"&amp;YEAR(Table_ocorrencias[[#This Row],[data_plantao]])),"")</f>
        <v>36123/2020</v>
      </c>
      <c r="D272" s="57" t="str">
        <f>IF(Table_ocorrencias[[#This Row],[fotos_gdl]] = TRUE,"ENVIADAS","PENDENTE")</f>
        <v>ENVIADAS</v>
      </c>
      <c r="E272" s="58">
        <f>IFERROR(Table_ocorrencias[[#This Row],[data_plantao]],"")</f>
        <v>44148</v>
      </c>
      <c r="F272" s="57" t="str">
        <f>IFERROR(Table_ocorrencias[[#This Row],[CIODS3]],"")</f>
        <v>D694139</v>
      </c>
      <c r="G272" s="57" t="str">
        <f>IFERROR(Table_ocorrencias[[#This Row],[natureza4]],"")</f>
        <v>Homicídio</v>
      </c>
      <c r="H272" s="57" t="str">
        <f>IFERROR(Table_ocorrencias[[#This Row],[tipo_local]],"")</f>
        <v>Externo</v>
      </c>
      <c r="I272" s="57" t="str">
        <f>IFERROR(IF(Table_ocorrencias[[#This Row],[instrumento10]] = 0,"",Table_ocorrencias[[#This Row],[instrumento10]]),"")</f>
        <v>OUTROS</v>
      </c>
      <c r="J272" s="79" t="str">
        <f>IFERROR(VLOOKUP(Table_ocorrencias[[#This Row],[matricula_perito]],Table_peritos[],2,FALSE),"")</f>
        <v>VICTOR CEZAR LUCENA TAVARES DE SÁ LEITÃO</v>
      </c>
      <c r="K272" s="57" t="str">
        <f>IFERROR(VLOOKUP(Table_ocorrencias[[#This Row],[matricula_auxiliar]],Table_auxiliares[],2,FALSE),"")</f>
        <v>THAYSE BATISTA</v>
      </c>
      <c r="L272" s="57" t="str">
        <f>IFERROR(VLOOKUP(Table_ocorrencias[[#This Row],[matricula_delegado]],Table_delegados[],2,FALSE),"")</f>
        <v>FRANCISCO OCELIO LIMA RIBEIRO</v>
      </c>
      <c r="M272" s="57" t="str">
        <f>IFERROR(Table_ocorrencias[[#This Row],[viatura5]],"")</f>
        <v>UP006</v>
      </c>
      <c r="N272" s="57" t="str">
        <f>IFERROR(IF(Table_ocorrencias[[#This Row],[DPH2]] ="","",Table_ocorrencias[[#This Row],[DPH2]]&amp;"º DPH"),"")</f>
        <v>5º DPH</v>
      </c>
      <c r="O272" s="57" t="str">
        <f>UPPER(IFERROR(VLOOKUP(Table_ocorrencias[[#This Row],[municipio]],Table_municipios[],2,FALSE),""))</f>
        <v>RECIFE</v>
      </c>
      <c r="P272" s="79" t="str">
        <f>UPPER(IFERROR(Table_ocorrencias[[#This Row],[bairro8]],""))</f>
        <v>LINHA DO TIRO</v>
      </c>
      <c r="Q272" s="57" t="str">
        <f>IFERROR(IF(Table_ocorrencias[[#This Row],[rua9]] ="","",Table_ocorrencias[[#This Row],[rua9]]),"")</f>
        <v>RUA PROF JOSÉ ARMARINO DOS REIS</v>
      </c>
      <c r="R272" s="57" t="str">
        <f>IFERROR(IF(Table_ocorrencias[[#This Row],[latitude6]] ="","",Table_ocorrencias[[#This Row],[latitude6]]),"")</f>
        <v>-8.013309</v>
      </c>
      <c r="S272" s="57" t="str">
        <f>IFERROR(IF(Table_ocorrencias[[#This Row],[longitude7]] ="","",Table_ocorrencias[[#This Row],[longitude7]]),"")</f>
        <v>-34.905931</v>
      </c>
      <c r="T27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ABIGAIL PEIXE DA SILVA (NIC 114102)</v>
      </c>
      <c r="U27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72" s="79" t="str">
        <f>UPPER(IFERROR(Table_ocorrencias[[#This Row],[descricao]],""))</f>
        <v>FEMININO/ SEM ROUPA - OBJ CONTUNDENTE (SG MURILO 98718-6785)</v>
      </c>
      <c r="W272" s="59">
        <f>IFERROR(IF(Table_ocorrencias[[#This Row],[data_ciencia]]="","",Table_ocorrencias[[#This Row],[data_ciencia]]),"")</f>
        <v>0.40277777777777779</v>
      </c>
      <c r="X272" s="59">
        <f>IFERROR(IF(Table_ocorrencias[[#This Row],[data_saida]]="","",Table_ocorrencias[[#This Row],[data_saida]]),"")</f>
        <v>0.41666666666666669</v>
      </c>
      <c r="Y272" s="59">
        <f>IFERROR(IF(Table_ocorrencias[[#This Row],[data_chegada]]="","",Table_ocorrencias[[#This Row],[data_chegada]]),"")</f>
        <v>0.4375</v>
      </c>
      <c r="Z272" s="59">
        <f>IFERROR(IF(Table_ocorrencias[[#This Row],[data_conclusao]]="","",Table_ocorrencias[[#This Row],[data_conclusao]]),"")</f>
        <v>0.47222222222222221</v>
      </c>
      <c r="AA272" s="60">
        <v>1866</v>
      </c>
      <c r="AB272" s="60">
        <v>998</v>
      </c>
      <c r="AC272" s="60">
        <v>5</v>
      </c>
      <c r="AD272" s="60">
        <v>3866947</v>
      </c>
      <c r="AE272" s="60">
        <v>3870430</v>
      </c>
      <c r="AF272" s="60">
        <v>3467520</v>
      </c>
      <c r="AG272" s="60">
        <v>36123</v>
      </c>
      <c r="AH272" s="58">
        <v>44148</v>
      </c>
      <c r="AI272" s="60" t="s">
        <v>6180</v>
      </c>
      <c r="AJ272" s="60" t="s">
        <v>167</v>
      </c>
      <c r="AK272" s="60" t="s">
        <v>168</v>
      </c>
      <c r="AL272" s="60" t="s">
        <v>1258</v>
      </c>
      <c r="AM272" s="61">
        <v>0.40277777777777779</v>
      </c>
      <c r="AN272" s="62">
        <v>0.41666666666666669</v>
      </c>
      <c r="AO272" s="62">
        <v>0.4375</v>
      </c>
      <c r="AP272" s="62">
        <v>0.47222222222222221</v>
      </c>
      <c r="AQ272" s="60" t="s">
        <v>6186</v>
      </c>
      <c r="AR272" s="60" t="s">
        <v>6187</v>
      </c>
      <c r="AS272" s="60">
        <v>14</v>
      </c>
      <c r="AT272" s="60" t="s">
        <v>766</v>
      </c>
      <c r="AU272" s="60" t="s">
        <v>6181</v>
      </c>
      <c r="AV272" s="60" t="s">
        <v>6182</v>
      </c>
      <c r="AW272" s="63" t="s">
        <v>433</v>
      </c>
      <c r="AX272" s="60" t="s">
        <v>6183</v>
      </c>
      <c r="AY272" s="60" t="s">
        <v>6184</v>
      </c>
      <c r="AZ272" s="60" t="b">
        <v>1</v>
      </c>
      <c r="BA272" s="60" t="s">
        <v>273</v>
      </c>
      <c r="BB272" s="60" t="b">
        <v>0</v>
      </c>
      <c r="BC272" s="60"/>
      <c r="BD272" s="60"/>
    </row>
    <row r="273" spans="1:56" x14ac:dyDescent="0.25">
      <c r="A273" s="55">
        <f t="shared" si="5"/>
        <v>0</v>
      </c>
      <c r="B273" s="64" t="str">
        <f>IFERROR(TEXT(Table_ocorrencias[[#This Row],[caso_n]],"0000")&amp;Table_ocorrencias[[#This Row],[ponto]]&amp;"/"&amp;YEAR(Table_ocorrencias[[#This Row],[DATA PLANTÃO]]),"")</f>
        <v>1002.9/2020</v>
      </c>
      <c r="C273" s="64" t="str">
        <f>IFERROR(IF(Table_ocorrencias[[#This Row],[GDL]] = "","", Table_ocorrencias[[#This Row],[GDL]]&amp;"/"&amp;YEAR(Table_ocorrencias[[#This Row],[data_plantao]])),"")</f>
        <v>36255/2020</v>
      </c>
      <c r="D273" s="64" t="str">
        <f>IF(Table_ocorrencias[[#This Row],[fotos_gdl]] = TRUE,"ENVIADAS","PENDENTE")</f>
        <v>ENVIADAS</v>
      </c>
      <c r="E273" s="65">
        <f>IFERROR(Table_ocorrencias[[#This Row],[data_plantao]],"")</f>
        <v>44150</v>
      </c>
      <c r="F273" s="64" t="str">
        <f>IFERROR(Table_ocorrencias[[#This Row],[CIODS3]],"")</f>
        <v>D694401</v>
      </c>
      <c r="G273" s="64" t="str">
        <f>IFERROR(Table_ocorrencias[[#This Row],[natureza4]],"")</f>
        <v>Homicídio</v>
      </c>
      <c r="H273" s="64" t="str">
        <f>IFERROR(Table_ocorrencias[[#This Row],[tipo_local]],"")</f>
        <v>Externo</v>
      </c>
      <c r="I273" s="64" t="str">
        <f>IFERROR(IF(Table_ocorrencias[[#This Row],[instrumento10]] = 0,"",Table_ocorrencias[[#This Row],[instrumento10]]),"")</f>
        <v>PÉRFURO-CORTANTE</v>
      </c>
      <c r="J273" s="80" t="str">
        <f>IFERROR(VLOOKUP(Table_ocorrencias[[#This Row],[matricula_perito]],Table_peritos[],2,FALSE),"")</f>
        <v>MOISEIS GAUTHIER</v>
      </c>
      <c r="K273" s="64" t="str">
        <f>IFERROR(VLOOKUP(Table_ocorrencias[[#This Row],[matricula_auxiliar]],Table_auxiliares[],2,FALSE),"")</f>
        <v>ANDREZA CRISTINA MAIA DOS SANTOS</v>
      </c>
      <c r="L273" s="64" t="str">
        <f>IFERROR(VLOOKUP(Table_ocorrencias[[#This Row],[matricula_delegado]],Table_delegados[],2,FALSE),"")</f>
        <v>ROBERTO MONTEIRO LOBO</v>
      </c>
      <c r="M273" s="64" t="str">
        <f>IFERROR(Table_ocorrencias[[#This Row],[viatura5]],"")</f>
        <v>UP004</v>
      </c>
      <c r="N273" s="64" t="str">
        <f>IFERROR(IF(Table_ocorrencias[[#This Row],[DPH2]] ="","",Table_ocorrencias[[#This Row],[DPH2]]&amp;"º DPH"),"")</f>
        <v>5º DPH</v>
      </c>
      <c r="O273" s="64" t="str">
        <f>UPPER(IFERROR(VLOOKUP(Table_ocorrencias[[#This Row],[municipio]],Table_municipios[],2,FALSE),""))</f>
        <v>RECIFE</v>
      </c>
      <c r="P273" s="80" t="str">
        <f>UPPER(IFERROR(Table_ocorrencias[[#This Row],[bairro8]],""))</f>
        <v>BOMBA DO HEMETÉRIO/ALTO JOSE DO PINHO</v>
      </c>
      <c r="Q273" s="64" t="str">
        <f>IFERROR(IF(Table_ocorrencias[[#This Row],[rua9]] ="","",Table_ocorrencias[[#This Row],[rua9]]),"")</f>
        <v>TRAVESSA DA MACAIBA,25</v>
      </c>
      <c r="R273" s="64" t="str">
        <f>IFERROR(IF(Table_ocorrencias[[#This Row],[latitude6]] ="","",Table_ocorrencias[[#This Row],[latitude6]]),"")</f>
        <v>-8,019952</v>
      </c>
      <c r="S273" s="64" t="str">
        <f>IFERROR(IF(Table_ocorrencias[[#This Row],[longitude7]] ="","",Table_ocorrencias[[#This Row],[longitude7]]),"")</f>
        <v>-34,909821</v>
      </c>
      <c r="T27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JOSENILDO LUIZ DA SILVA (NIC 114129)</v>
      </c>
      <c r="U27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3" s="80" t="str">
        <f>UPPER(IFERROR(Table_ocorrencias[[#This Row],[descricao]],""))</f>
        <v>ARMA BRANCA  .. SGT MURILO 987186785</v>
      </c>
      <c r="W273" s="66">
        <f>IFERROR(IF(Table_ocorrencias[[#This Row],[data_ciencia]]="","",Table_ocorrencias[[#This Row],[data_ciencia]]),"")</f>
        <v>0.35416666666666669</v>
      </c>
      <c r="X273" s="66">
        <f>IFERROR(IF(Table_ocorrencias[[#This Row],[data_saida]]="","",Table_ocorrencias[[#This Row],[data_saida]]),"")</f>
        <v>0.36805555555555558</v>
      </c>
      <c r="Y273" s="66">
        <f>IFERROR(IF(Table_ocorrencias[[#This Row],[data_chegada]]="","",Table_ocorrencias[[#This Row],[data_chegada]]),"")</f>
        <v>0.3888888888888889</v>
      </c>
      <c r="Z273" s="66">
        <f>IFERROR(IF(Table_ocorrencias[[#This Row],[data_conclusao]]="","",Table_ocorrencias[[#This Row],[data_conclusao]]),"")</f>
        <v>0.41666666666666669</v>
      </c>
      <c r="AA273" s="67">
        <v>1870</v>
      </c>
      <c r="AB273" s="67">
        <v>1002</v>
      </c>
      <c r="AC273" s="67">
        <v>5</v>
      </c>
      <c r="AD273" s="67">
        <v>3871282</v>
      </c>
      <c r="AE273" s="67">
        <v>3876098</v>
      </c>
      <c r="AF273" s="67">
        <v>3864146</v>
      </c>
      <c r="AG273" s="67">
        <v>36255</v>
      </c>
      <c r="AH273" s="65">
        <v>44150</v>
      </c>
      <c r="AI273" s="67" t="s">
        <v>6227</v>
      </c>
      <c r="AJ273" s="67" t="s">
        <v>167</v>
      </c>
      <c r="AK273" s="67" t="s">
        <v>168</v>
      </c>
      <c r="AL273" s="67" t="s">
        <v>255</v>
      </c>
      <c r="AM273" s="68">
        <v>0.35416666666666669</v>
      </c>
      <c r="AN273" s="69">
        <v>0.36805555555555558</v>
      </c>
      <c r="AO273" s="69">
        <v>0.3888888888888889</v>
      </c>
      <c r="AP273" s="69">
        <v>0.41666666666666669</v>
      </c>
      <c r="AQ273" s="67" t="s">
        <v>6233</v>
      </c>
      <c r="AR273" s="67" t="s">
        <v>6234</v>
      </c>
      <c r="AS273" s="67">
        <v>14</v>
      </c>
      <c r="AT273" s="67" t="s">
        <v>6228</v>
      </c>
      <c r="AU273" s="67" t="s">
        <v>6229</v>
      </c>
      <c r="AV273" s="67" t="s">
        <v>6230</v>
      </c>
      <c r="AW273" s="70" t="s">
        <v>744</v>
      </c>
      <c r="AX273" s="67" t="s">
        <v>6231</v>
      </c>
      <c r="AY273" s="67" t="s">
        <v>6232</v>
      </c>
      <c r="AZ273" s="67" t="b">
        <v>1</v>
      </c>
      <c r="BA273" s="67" t="s">
        <v>273</v>
      </c>
      <c r="BB273" s="67" t="b">
        <v>0</v>
      </c>
      <c r="BC273" s="67"/>
      <c r="BD273" s="67"/>
    </row>
    <row r="274" spans="1:56" x14ac:dyDescent="0.25">
      <c r="A274" s="54">
        <f t="shared" si="5"/>
        <v>1</v>
      </c>
      <c r="B274" s="57" t="str">
        <f>IFERROR(TEXT(Table_ocorrencias[[#This Row],[caso_n]],"0000")&amp;Table_ocorrencias[[#This Row],[ponto]]&amp;"/"&amp;YEAR(Table_ocorrencias[[#This Row],[DATA PLANTÃO]]),"")</f>
        <v>1006.9/2020</v>
      </c>
      <c r="C274" s="57" t="str">
        <f>IFERROR(IF(Table_ocorrencias[[#This Row],[GDL]] = "","", Table_ocorrencias[[#This Row],[GDL]]&amp;"/"&amp;YEAR(Table_ocorrencias[[#This Row],[data_plantao]])),"")</f>
        <v>13482021/2020</v>
      </c>
      <c r="D274" s="57" t="str">
        <f>IF(Table_ocorrencias[[#This Row],[fotos_gdl]] = TRUE,"ENVIADAS","PENDENTE")</f>
        <v>PENDENTE</v>
      </c>
      <c r="E274" s="58">
        <f>IFERROR(Table_ocorrencias[[#This Row],[data_plantao]],"")</f>
        <v>44151</v>
      </c>
      <c r="F274" s="57" t="str">
        <f>IFERROR(Table_ocorrencias[[#This Row],[CIODS3]],"")</f>
        <v>D694572</v>
      </c>
      <c r="G274" s="57" t="str">
        <f>IFERROR(Table_ocorrencias[[#This Row],[natureza4]],"")</f>
        <v>Homicídio</v>
      </c>
      <c r="H274" s="57" t="str">
        <f>IFERROR(Table_ocorrencias[[#This Row],[tipo_local]],"")</f>
        <v>Externo</v>
      </c>
      <c r="I274" s="57" t="str">
        <f>IFERROR(IF(Table_ocorrencias[[#This Row],[instrumento10]] = 0,"",Table_ocorrencias[[#This Row],[instrumento10]]),"")</f>
        <v/>
      </c>
      <c r="J274" s="79" t="str">
        <f>IFERROR(VLOOKUP(Table_ocorrencias[[#This Row],[matricula_perito]],Table_peritos[],2,FALSE),"")</f>
        <v>MOISEIS GAUTHIER</v>
      </c>
      <c r="K274" s="57" t="str">
        <f>IFERROR(VLOOKUP(Table_ocorrencias[[#This Row],[matricula_auxiliar]],Table_auxiliares[],2,FALSE),"")</f>
        <v>THIAGO ANDRÉ</v>
      </c>
      <c r="L274" s="57" t="str">
        <f>IFERROR(VLOOKUP(Table_ocorrencias[[#This Row],[matricula_delegado]],Table_delegados[],2,FALSE),"")</f>
        <v>FABIO LACERDA MACHADO</v>
      </c>
      <c r="M274" s="57" t="str">
        <f>IFERROR(Table_ocorrencias[[#This Row],[viatura5]],"")</f>
        <v>UP004</v>
      </c>
      <c r="N274" s="57" t="str">
        <f>IFERROR(IF(Table_ocorrencias[[#This Row],[DPH2]] ="","",Table_ocorrencias[[#This Row],[DPH2]]&amp;"º DPH"),"")</f>
        <v>14º DPH</v>
      </c>
      <c r="O274" s="57" t="str">
        <f>UPPER(IFERROR(VLOOKUP(Table_ocorrencias[[#This Row],[municipio]],Table_municipios[],2,FALSE),""))</f>
        <v>CABO DE SANTO AGOSTINHO</v>
      </c>
      <c r="P274" s="79" t="str">
        <f>UPPER(IFERROR(Table_ocorrencias[[#This Row],[bairro8]],""))</f>
        <v>PONTE DOS CARAVALHOS</v>
      </c>
      <c r="Q274" s="57" t="str">
        <f>IFERROR(IF(Table_ocorrencias[[#This Row],[rua9]] ="","",Table_ocorrencias[[#This Row],[rua9]]),"")</f>
        <v>RODOVIA BR 101, KM 92</v>
      </c>
      <c r="R274" s="57" t="str">
        <f>IFERROR(IF(Table_ocorrencias[[#This Row],[latitude6]] ="","",Table_ocorrencias[[#This Row],[latitude6]]),"")</f>
        <v>-8,241894</v>
      </c>
      <c r="S274" s="57" t="str">
        <f>IFERROR(IF(Table_ocorrencias[[#This Row],[longitude7]] ="","",Table_ocorrencias[[#This Row],[longitude7]]),"")</f>
        <v>-35,005728</v>
      </c>
      <c r="T27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MARLON RAMOS DA SILVA (NIC 114121)</v>
      </c>
      <c r="U27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74" s="79" t="str">
        <f>UPPER(IFERROR(Table_ocorrencias[[#This Row],[descricao]],""))</f>
        <v>SD GILSON 99005155</v>
      </c>
      <c r="W274" s="59">
        <f>IFERROR(IF(Table_ocorrencias[[#This Row],[data_ciencia]]="","",Table_ocorrencias[[#This Row],[data_ciencia]]),"")</f>
        <v>0.29166666666666669</v>
      </c>
      <c r="X274" s="59" t="str">
        <f>IFERROR(IF(Table_ocorrencias[[#This Row],[data_saida]]="","",Table_ocorrencias[[#This Row],[data_saida]]),"")</f>
        <v/>
      </c>
      <c r="Y274" s="59" t="str">
        <f>IFERROR(IF(Table_ocorrencias[[#This Row],[data_chegada]]="","",Table_ocorrencias[[#This Row],[data_chegada]]),"")</f>
        <v/>
      </c>
      <c r="Z274" s="59" t="str">
        <f>IFERROR(IF(Table_ocorrencias[[#This Row],[data_conclusao]]="","",Table_ocorrencias[[#This Row],[data_conclusao]]),"")</f>
        <v/>
      </c>
      <c r="AA274" s="60">
        <v>1875</v>
      </c>
      <c r="AB274" s="60">
        <v>1006</v>
      </c>
      <c r="AC274" s="60">
        <v>14</v>
      </c>
      <c r="AD274" s="60">
        <v>3871282</v>
      </c>
      <c r="AE274" s="60">
        <v>3870464</v>
      </c>
      <c r="AF274" s="60">
        <v>3864235</v>
      </c>
      <c r="AG274" s="60">
        <v>13482021</v>
      </c>
      <c r="AH274" s="58">
        <v>44151</v>
      </c>
      <c r="AI274" s="60" t="s">
        <v>6271</v>
      </c>
      <c r="AJ274" s="60" t="s">
        <v>167</v>
      </c>
      <c r="AK274" s="60" t="s">
        <v>168</v>
      </c>
      <c r="AL274" s="60" t="s">
        <v>255</v>
      </c>
      <c r="AM274" s="61">
        <v>0.29166666666666669</v>
      </c>
      <c r="AN274" s="62"/>
      <c r="AO274" s="62"/>
      <c r="AP274" s="62"/>
      <c r="AQ274" s="60" t="s">
        <v>6289</v>
      </c>
      <c r="AR274" s="60" t="s">
        <v>6290</v>
      </c>
      <c r="AS274" s="60">
        <v>3</v>
      </c>
      <c r="AT274" s="60" t="s">
        <v>6272</v>
      </c>
      <c r="AU274" s="60" t="s">
        <v>6273</v>
      </c>
      <c r="AV274" s="60" t="s">
        <v>6274</v>
      </c>
      <c r="AW274" s="63"/>
      <c r="AX274" s="60" t="s">
        <v>6275</v>
      </c>
      <c r="AY274" s="60" t="s">
        <v>6276</v>
      </c>
      <c r="AZ274" s="60" t="b">
        <v>0</v>
      </c>
      <c r="BA274" s="60" t="s">
        <v>273</v>
      </c>
      <c r="BB274" s="60" t="b">
        <v>0</v>
      </c>
      <c r="BC274" s="60"/>
      <c r="BD274" s="60"/>
    </row>
    <row r="275" spans="1:56" x14ac:dyDescent="0.25">
      <c r="A275" s="55">
        <f t="shared" si="5"/>
        <v>0</v>
      </c>
      <c r="B275" s="64" t="str">
        <f>IFERROR(TEXT(Table_ocorrencias[[#This Row],[caso_n]],"0000")&amp;Table_ocorrencias[[#This Row],[ponto]]&amp;"/"&amp;YEAR(Table_ocorrencias[[#This Row],[DATA PLANTÃO]]),"")</f>
        <v>1007.9/2020</v>
      </c>
      <c r="C275" s="64" t="str">
        <f>IFERROR(IF(Table_ocorrencias[[#This Row],[GDL]] = "","", Table_ocorrencias[[#This Row],[GDL]]&amp;"/"&amp;YEAR(Table_ocorrencias[[#This Row],[data_plantao]])),"")</f>
        <v>36377/2020</v>
      </c>
      <c r="D275" s="64" t="str">
        <f>IF(Table_ocorrencias[[#This Row],[fotos_gdl]] = TRUE,"ENVIADAS","PENDENTE")</f>
        <v>ENVIADAS</v>
      </c>
      <c r="E275" s="65">
        <f>IFERROR(Table_ocorrencias[[#This Row],[data_plantao]],"")</f>
        <v>44151</v>
      </c>
      <c r="F275" s="64" t="str">
        <f>IFERROR(Table_ocorrencias[[#This Row],[CIODS3]],"")</f>
        <v>D694590</v>
      </c>
      <c r="G275" s="64" t="str">
        <f>IFERROR(Table_ocorrencias[[#This Row],[natureza4]],"")</f>
        <v>Homicídio</v>
      </c>
      <c r="H275" s="64" t="str">
        <f>IFERROR(Table_ocorrencias[[#This Row],[tipo_local]],"")</f>
        <v>Externo</v>
      </c>
      <c r="I275" s="64" t="str">
        <f>IFERROR(IF(Table_ocorrencias[[#This Row],[instrumento10]] = 0,"",Table_ocorrencias[[#This Row],[instrumento10]]),"")</f>
        <v>PÉRFURO-CORTANTE</v>
      </c>
      <c r="J275" s="64" t="str">
        <f>IFERROR(VLOOKUP(Table_ocorrencias[[#This Row],[matricula_perito]],Table_peritos[],2,FALSE),"")</f>
        <v>TADEU MORAIS CRUZ</v>
      </c>
      <c r="K275" s="64" t="str">
        <f>IFERROR(VLOOKUP(Table_ocorrencias[[#This Row],[matricula_auxiliar]],Table_auxiliares[],2,FALSE),"")</f>
        <v>RICARDO ALEXANDRE MELO DA SILVA</v>
      </c>
      <c r="L275" s="64" t="str">
        <f>IFERROR(VLOOKUP(Table_ocorrencias[[#This Row],[matricula_delegado]],Table_delegados[],2,FALSE),"")</f>
        <v>FABIO LACERDA MACHADO</v>
      </c>
      <c r="M275" s="64" t="str">
        <f>IFERROR(Table_ocorrencias[[#This Row],[viatura5]],"")</f>
        <v>UP004</v>
      </c>
      <c r="N275" s="64" t="str">
        <f>IFERROR(IF(Table_ocorrencias[[#This Row],[DPH2]] ="","",Table_ocorrencias[[#This Row],[DPH2]]&amp;"º DPH"),"")</f>
        <v>14º DPH</v>
      </c>
      <c r="O275" s="64" t="str">
        <f>UPPER(IFERROR(VLOOKUP(Table_ocorrencias[[#This Row],[municipio]],Table_municipios[],2,FALSE),""))</f>
        <v>CABO DE SANTO AGOSTINHO</v>
      </c>
      <c r="P275" s="64" t="str">
        <f>UPPER(IFERROR(Table_ocorrencias[[#This Row],[bairro8]],""))</f>
        <v>GAIBU</v>
      </c>
      <c r="Q275" s="64" t="str">
        <f>IFERROR(IF(Table_ocorrencias[[#This Row],[rua9]] ="","",Table_ocorrencias[[#This Row],[rua9]]),"")</f>
        <v>MORRO DA ANTENA</v>
      </c>
      <c r="R275" s="64" t="str">
        <f>IFERROR(IF(Table_ocorrencias[[#This Row],[latitude6]] ="","",Table_ocorrencias[[#This Row],[latitude6]]),"")</f>
        <v>8º 20'28"</v>
      </c>
      <c r="S275" s="64" t="str">
        <f>IFERROR(IF(Table_ocorrencias[[#This Row],[longitude7]] ="","",Table_ocorrencias[[#This Row],[longitude7]]),"")</f>
        <v>34º 54'28"</v>
      </c>
      <c r="T275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114123)</v>
      </c>
      <c r="U27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5" s="64" t="str">
        <f>UPPER(IFERROR(Table_ocorrencias[[#This Row],[descricao]],""))</f>
        <v>CABO HENRIQUE 986441780</v>
      </c>
      <c r="W275" s="66">
        <f>IFERROR(IF(Table_ocorrencias[[#This Row],[data_ciencia]]="","",Table_ocorrencias[[#This Row],[data_ciencia]]),"")</f>
        <v>0.45277777777777778</v>
      </c>
      <c r="X275" s="66">
        <f>IFERROR(IF(Table_ocorrencias[[#This Row],[data_saida]]="","",Table_ocorrencias[[#This Row],[data_saida]]),"")</f>
        <v>0.46527777777777779</v>
      </c>
      <c r="Y275" s="66">
        <f>IFERROR(IF(Table_ocorrencias[[#This Row],[data_chegada]]="","",Table_ocorrencias[[#This Row],[data_chegada]]),"")</f>
        <v>0.49791666666666667</v>
      </c>
      <c r="Z275" s="66">
        <f>IFERROR(IF(Table_ocorrencias[[#This Row],[data_conclusao]]="","",Table_ocorrencias[[#This Row],[data_conclusao]]),"")</f>
        <v>0.53472222222222221</v>
      </c>
      <c r="AA275" s="67">
        <v>1876</v>
      </c>
      <c r="AB275" s="67">
        <v>1007</v>
      </c>
      <c r="AC275" s="67">
        <v>14</v>
      </c>
      <c r="AD275" s="67">
        <v>2962136</v>
      </c>
      <c r="AE275" s="67">
        <v>3867641</v>
      </c>
      <c r="AF275" s="67">
        <v>3864235</v>
      </c>
      <c r="AG275" s="67">
        <v>36377</v>
      </c>
      <c r="AH275" s="65">
        <v>44151</v>
      </c>
      <c r="AI275" s="67" t="s">
        <v>6285</v>
      </c>
      <c r="AJ275" s="67" t="s">
        <v>167</v>
      </c>
      <c r="AK275" s="67" t="s">
        <v>168</v>
      </c>
      <c r="AL275" s="67" t="s">
        <v>255</v>
      </c>
      <c r="AM275" s="68">
        <v>0.45277777777777778</v>
      </c>
      <c r="AN275" s="69">
        <v>0.46527777777777779</v>
      </c>
      <c r="AO275" s="69">
        <v>0.49791666666666667</v>
      </c>
      <c r="AP275" s="69">
        <v>0.53472222222222221</v>
      </c>
      <c r="AQ275" s="67" t="s">
        <v>6305</v>
      </c>
      <c r="AR275" s="67" t="s">
        <v>6306</v>
      </c>
      <c r="AS275" s="67">
        <v>3</v>
      </c>
      <c r="AT275" s="67" t="s">
        <v>1613</v>
      </c>
      <c r="AU275" s="67" t="s">
        <v>6286</v>
      </c>
      <c r="AV275" s="67" t="s">
        <v>6286</v>
      </c>
      <c r="AW275" s="70" t="s">
        <v>744</v>
      </c>
      <c r="AX275" s="67" t="s">
        <v>6287</v>
      </c>
      <c r="AY275" s="67" t="s">
        <v>6288</v>
      </c>
      <c r="AZ275" s="67" t="b">
        <v>1</v>
      </c>
      <c r="BA275" s="67" t="s">
        <v>273</v>
      </c>
      <c r="BB275" s="67" t="b">
        <v>0</v>
      </c>
      <c r="BC275" s="67"/>
      <c r="BD275" s="67"/>
    </row>
    <row r="276" spans="1:56" x14ac:dyDescent="0.25">
      <c r="A276" s="54">
        <f t="shared" si="5"/>
        <v>1</v>
      </c>
      <c r="B276" s="57" t="str">
        <f>IFERROR(TEXT(Table_ocorrencias[[#This Row],[caso_n]],"0000")&amp;Table_ocorrencias[[#This Row],[ponto]]&amp;"/"&amp;YEAR(Table_ocorrencias[[#This Row],[DATA PLANTÃO]]),"")</f>
        <v>1008.9/2020</v>
      </c>
      <c r="C276" s="57" t="str">
        <f>IFERROR(IF(Table_ocorrencias[[#This Row],[GDL]] = "","", Table_ocorrencias[[#This Row],[GDL]]&amp;"/"&amp;YEAR(Table_ocorrencias[[#This Row],[data_plantao]])),"")</f>
        <v>36393/2020</v>
      </c>
      <c r="D276" s="57" t="str">
        <f>IF(Table_ocorrencias[[#This Row],[fotos_gdl]] = TRUE,"ENVIADAS","PENDENTE")</f>
        <v>PENDENTE</v>
      </c>
      <c r="E276" s="58">
        <f>IFERROR(Table_ocorrencias[[#This Row],[data_plantao]],"")</f>
        <v>44151</v>
      </c>
      <c r="F276" s="57" t="str">
        <f>IFERROR(Table_ocorrencias[[#This Row],[CIODS3]],"")</f>
        <v>D694665</v>
      </c>
      <c r="G276" s="57" t="str">
        <f>IFERROR(Table_ocorrencias[[#This Row],[natureza4]],"")</f>
        <v>Homicídio</v>
      </c>
      <c r="H276" s="57" t="str">
        <f>IFERROR(Table_ocorrencias[[#This Row],[tipo_local]],"")</f>
        <v>Externo</v>
      </c>
      <c r="I276" s="57" t="str">
        <f>IFERROR(IF(Table_ocorrencias[[#This Row],[instrumento10]] = 0,"",Table_ocorrencias[[#This Row],[instrumento10]]),"")</f>
        <v/>
      </c>
      <c r="J276" s="79" t="str">
        <f>IFERROR(VLOOKUP(Table_ocorrencias[[#This Row],[matricula_perito]],Table_peritos[],2,FALSE),"")</f>
        <v>TADEU MORAIS CRUZ</v>
      </c>
      <c r="K276" s="57" t="str">
        <f>IFERROR(VLOOKUP(Table_ocorrencias[[#This Row],[matricula_auxiliar]],Table_auxiliares[],2,FALSE),"")</f>
        <v>THIAGO ANDRÉ</v>
      </c>
      <c r="L276" s="57" t="str">
        <f>IFERROR(VLOOKUP(Table_ocorrencias[[#This Row],[matricula_delegado]],Table_delegados[],2,FALSE),"")</f>
        <v>JOAO BAPTISTA DE BRITTO ALVES FILHO</v>
      </c>
      <c r="M276" s="57" t="str">
        <f>IFERROR(Table_ocorrencias[[#This Row],[viatura5]],"")</f>
        <v>UP006</v>
      </c>
      <c r="N276" s="57" t="str">
        <f>IFERROR(IF(Table_ocorrencias[[#This Row],[DPH2]] ="","",Table_ocorrencias[[#This Row],[DPH2]]&amp;"º DPH"),"")</f>
        <v>9º DPH</v>
      </c>
      <c r="O276" s="57" t="str">
        <f>UPPER(IFERROR(VLOOKUP(Table_ocorrencias[[#This Row],[municipio]],Table_municipios[],2,FALSE),""))</f>
        <v>OLINDA</v>
      </c>
      <c r="P276" s="79" t="str">
        <f>UPPER(IFERROR(Table_ocorrencias[[#This Row],[bairro8]],""))</f>
        <v>CAIXA ÁGUA</v>
      </c>
      <c r="Q276" s="57" t="str">
        <f>IFERROR(IF(Table_ocorrencias[[#This Row],[rua9]] ="","",Table_ocorrencias[[#This Row],[rua9]]),"")</f>
        <v>TRAVESSA DA RUA DA JAQUEIRA</v>
      </c>
      <c r="R276" s="57" t="str">
        <f>IFERROR(IF(Table_ocorrencias[[#This Row],[latitude6]] ="","",Table_ocorrencias[[#This Row],[latitude6]]),"")</f>
        <v>7°59'37"</v>
      </c>
      <c r="S276" s="57" t="str">
        <f>IFERROR(IF(Table_ocorrencias[[#This Row],[longitude7]] ="","",Table_ocorrencias[[#This Row],[longitude7]]),"")</f>
        <v>34°54'4"</v>
      </c>
      <c r="T27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EDSON SOARES DA SILVA (NIC 114122)</v>
      </c>
      <c r="U27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6" s="79" t="str">
        <f>UPPER(IFERROR(Table_ocorrencias[[#This Row],[descricao]],""))</f>
        <v>PM 997454668</v>
      </c>
      <c r="W276" s="59">
        <f>IFERROR(IF(Table_ocorrencias[[#This Row],[data_ciencia]]="","",Table_ocorrencias[[#This Row],[data_ciencia]]),"")</f>
        <v>0.86250000000000004</v>
      </c>
      <c r="X276" s="59">
        <f>IFERROR(IF(Table_ocorrencias[[#This Row],[data_saida]]="","",Table_ocorrencias[[#This Row],[data_saida]]),"")</f>
        <v>0.875</v>
      </c>
      <c r="Y276" s="59">
        <f>IFERROR(IF(Table_ocorrencias[[#This Row],[data_chegada]]="","",Table_ocorrencias[[#This Row],[data_chegada]]),"")</f>
        <v>0.89930555555555558</v>
      </c>
      <c r="Z276" s="59">
        <f>IFERROR(IF(Table_ocorrencias[[#This Row],[data_conclusao]]="","",Table_ocorrencias[[#This Row],[data_conclusao]]),"")</f>
        <v>0.93402777777777779</v>
      </c>
      <c r="AA276" s="60">
        <v>1878</v>
      </c>
      <c r="AB276" s="60">
        <v>1008</v>
      </c>
      <c r="AC276" s="60">
        <v>9</v>
      </c>
      <c r="AD276" s="60">
        <v>2962136</v>
      </c>
      <c r="AE276" s="60">
        <v>3870464</v>
      </c>
      <c r="AF276" s="60">
        <v>2139065</v>
      </c>
      <c r="AG276" s="60">
        <v>36393</v>
      </c>
      <c r="AH276" s="58">
        <v>44151</v>
      </c>
      <c r="AI276" s="60" t="s">
        <v>6319</v>
      </c>
      <c r="AJ276" s="60" t="s">
        <v>167</v>
      </c>
      <c r="AK276" s="60" t="s">
        <v>168</v>
      </c>
      <c r="AL276" s="60" t="s">
        <v>1258</v>
      </c>
      <c r="AM276" s="61">
        <v>0.86250000000000004</v>
      </c>
      <c r="AN276" s="62">
        <v>0.875</v>
      </c>
      <c r="AO276" s="62">
        <v>0.89930555555555558</v>
      </c>
      <c r="AP276" s="62">
        <v>0.93402777777777779</v>
      </c>
      <c r="AQ276" s="60" t="s">
        <v>6330</v>
      </c>
      <c r="AR276" s="60" t="s">
        <v>6331</v>
      </c>
      <c r="AS276" s="60">
        <v>12</v>
      </c>
      <c r="AT276" s="60" t="s">
        <v>6320</v>
      </c>
      <c r="AU276" s="60" t="s">
        <v>6324</v>
      </c>
      <c r="AV276" s="60" t="s">
        <v>6321</v>
      </c>
      <c r="AW276" s="63"/>
      <c r="AX276" s="60" t="s">
        <v>6322</v>
      </c>
      <c r="AY276" s="60" t="s">
        <v>6323</v>
      </c>
      <c r="AZ276" s="60" t="b">
        <v>0</v>
      </c>
      <c r="BA276" s="60" t="s">
        <v>273</v>
      </c>
      <c r="BB276" s="60" t="b">
        <v>0</v>
      </c>
      <c r="BC276" s="60"/>
      <c r="BD276" s="60"/>
    </row>
    <row r="277" spans="1:56" x14ac:dyDescent="0.25">
      <c r="A277" s="53">
        <f t="shared" si="5"/>
        <v>1</v>
      </c>
      <c r="B277" s="57" t="str">
        <f>IFERROR(TEXT(Table_ocorrencias[[#This Row],[caso_n]],"0000")&amp;Table_ocorrencias[[#This Row],[ponto]]&amp;"/"&amp;YEAR(Table_ocorrencias[[#This Row],[DATA PLANTÃO]]),"")</f>
        <v>1019.9/2020</v>
      </c>
      <c r="C277" s="57" t="str">
        <f>IFERROR(IF(Table_ocorrencias[[#This Row],[GDL]] = "","", Table_ocorrencias[[#This Row],[GDL]]&amp;"/"&amp;YEAR(Table_ocorrencias[[#This Row],[data_plantao]])),"")</f>
        <v>37152/2020</v>
      </c>
      <c r="D277" s="71" t="str">
        <f>IF(Table_ocorrencias[[#This Row],[fotos_gdl]] = TRUE,"ENVIADAS","PENDENTE")</f>
        <v>PENDENTE</v>
      </c>
      <c r="E277" s="58">
        <f>IFERROR(Table_ocorrencias[[#This Row],[data_plantao]],"")</f>
        <v>44157</v>
      </c>
      <c r="F277" s="57" t="str">
        <f>IFERROR(Table_ocorrencias[[#This Row],[CIODS3]],"")</f>
        <v>D695291</v>
      </c>
      <c r="G277" s="57" t="str">
        <f>IFERROR(Table_ocorrencias[[#This Row],[natureza4]],"")</f>
        <v>Homicídio</v>
      </c>
      <c r="H277" s="57" t="str">
        <f>IFERROR(Table_ocorrencias[[#This Row],[tipo_local]],"")</f>
        <v>Externo</v>
      </c>
      <c r="I277" s="57" t="str">
        <f>IFERROR(IF(Table_ocorrencias[[#This Row],[instrumento10]] = 0,"",Table_ocorrencias[[#This Row],[instrumento10]]),"")</f>
        <v/>
      </c>
      <c r="J277" s="79" t="str">
        <f>IFERROR(VLOOKUP(Table_ocorrencias[[#This Row],[matricula_perito]],Table_peritos[],2,FALSE),"")</f>
        <v>RODION MALINOVSKY DE OLIVEIRA GOMES</v>
      </c>
      <c r="K277" s="57" t="str">
        <f>IFERROR(VLOOKUP(Table_ocorrencias[[#This Row],[matricula_auxiliar]],Table_auxiliares[],2,FALSE),"")</f>
        <v>ALMIR CARLOS DE SOUZA</v>
      </c>
      <c r="L277" s="57" t="str">
        <f>IFERROR(VLOOKUP(Table_ocorrencias[[#This Row],[matricula_delegado]],Table_delegados[],2,FALSE),"")</f>
        <v>FRANCISCO OCELIO LIMA RIBEIRO</v>
      </c>
      <c r="M277" s="57" t="str">
        <f>IFERROR(Table_ocorrencias[[#This Row],[viatura5]],"")</f>
        <v>UP004</v>
      </c>
      <c r="N277" s="57" t="str">
        <f>IFERROR(IF(Table_ocorrencias[[#This Row],[DPH2]] ="","",Table_ocorrencias[[#This Row],[DPH2]]&amp;"º DPH"),"")</f>
        <v>8º DPH</v>
      </c>
      <c r="O277" s="57" t="str">
        <f>UPPER(IFERROR(VLOOKUP(Table_ocorrencias[[#This Row],[municipio]],Table_municipios[],2,FALSE),""))</f>
        <v>ARAÇOIABA</v>
      </c>
      <c r="P277" s="79" t="str">
        <f>UPPER(IFERROR(Table_ocorrencias[[#This Row],[bairro8]],""))</f>
        <v>PURGATÓRIO</v>
      </c>
      <c r="Q277" s="57" t="str">
        <f>IFERROR(IF(Table_ocorrencias[[#This Row],[rua9]] ="","",Table_ocorrencias[[#This Row],[rua9]]),"")</f>
        <v>RUA NOVA</v>
      </c>
      <c r="R277" s="57" t="str">
        <f>IFERROR(IF(Table_ocorrencias[[#This Row],[latitude6]] ="","",Table_ocorrencias[[#This Row],[latitude6]]),"")</f>
        <v>-7.78577</v>
      </c>
      <c r="S277" s="57" t="str">
        <f>IFERROR(IF(Table_ocorrencias[[#This Row],[longitude7]] ="","",Table_ocorrencias[[#This Row],[longitude7]]),"")</f>
        <v>-35.08257</v>
      </c>
      <c r="T27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WELLINGTON ALMEIDA DO NASCIMENTO (NIC 114128)</v>
      </c>
      <c r="U27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7" s="79" t="str">
        <f>UPPER(IFERROR(Table_ocorrencias[[#This Row],[descricao]],""))</f>
        <v>SGT ERLON: 98700-4333</v>
      </c>
      <c r="W277" s="59">
        <f>IFERROR(IF(Table_ocorrencias[[#This Row],[data_ciencia]]="","",Table_ocorrencias[[#This Row],[data_ciencia]]),"")</f>
        <v>0.79166666666666663</v>
      </c>
      <c r="X277" s="59">
        <f>IFERROR(IF(Table_ocorrencias[[#This Row],[data_saida]]="","",Table_ocorrencias[[#This Row],[data_saida]]),"")</f>
        <v>0.80208333333333337</v>
      </c>
      <c r="Y277" s="59">
        <f>IFERROR(IF(Table_ocorrencias[[#This Row],[data_chegada]]="","",Table_ocorrencias[[#This Row],[data_chegada]]),"")</f>
        <v>0.85416666666666663</v>
      </c>
      <c r="Z277" s="59">
        <f>IFERROR(IF(Table_ocorrencias[[#This Row],[data_conclusao]]="","",Table_ocorrencias[[#This Row],[data_conclusao]]),"")</f>
        <v>0.88541666666666663</v>
      </c>
      <c r="AA277" s="60">
        <v>1892</v>
      </c>
      <c r="AB277" s="60">
        <v>1019</v>
      </c>
      <c r="AC277" s="60">
        <v>8</v>
      </c>
      <c r="AD277" s="60">
        <v>1917099</v>
      </c>
      <c r="AE277" s="60">
        <v>1586920</v>
      </c>
      <c r="AF277" s="60">
        <v>3467520</v>
      </c>
      <c r="AG277" s="60">
        <v>37152</v>
      </c>
      <c r="AH277" s="58">
        <v>44157</v>
      </c>
      <c r="AI277" s="60" t="s">
        <v>6500</v>
      </c>
      <c r="AJ277" s="60" t="s">
        <v>167</v>
      </c>
      <c r="AK277" s="60" t="s">
        <v>168</v>
      </c>
      <c r="AL277" s="60" t="s">
        <v>255</v>
      </c>
      <c r="AM277" s="61">
        <v>0.79166666666666663</v>
      </c>
      <c r="AN277" s="62">
        <v>0.80208333333333337</v>
      </c>
      <c r="AO277" s="62">
        <v>0.85416666666666663</v>
      </c>
      <c r="AP277" s="62">
        <v>0.88541666666666663</v>
      </c>
      <c r="AQ277" s="60" t="s">
        <v>6501</v>
      </c>
      <c r="AR277" s="60" t="s">
        <v>6502</v>
      </c>
      <c r="AS277" s="60">
        <v>2</v>
      </c>
      <c r="AT277" s="60" t="s">
        <v>6503</v>
      </c>
      <c r="AU277" s="60" t="s">
        <v>3788</v>
      </c>
      <c r="AV277" s="60" t="s">
        <v>6504</v>
      </c>
      <c r="AW277" s="63"/>
      <c r="AX277" s="60" t="s">
        <v>6505</v>
      </c>
      <c r="AY277" s="60" t="s">
        <v>6506</v>
      </c>
      <c r="AZ277" s="60" t="b">
        <v>0</v>
      </c>
      <c r="BA277" s="60" t="s">
        <v>273</v>
      </c>
      <c r="BB277" s="60" t="b">
        <v>0</v>
      </c>
      <c r="BC277" s="60"/>
      <c r="BD277" s="60"/>
    </row>
    <row r="278" spans="1:56" ht="45" x14ac:dyDescent="0.25">
      <c r="A278" s="86">
        <f t="shared" si="5"/>
        <v>0</v>
      </c>
      <c r="B278" s="87" t="str">
        <f>IFERROR(TEXT(Table_ocorrencias[[#This Row],[caso_n]],"0000")&amp;Table_ocorrencias[[#This Row],[ponto]]&amp;"/"&amp;YEAR(Table_ocorrencias[[#This Row],[DATA PLANTÃO]]),"")</f>
        <v>1023.9/2020</v>
      </c>
      <c r="C278" s="87" t="str">
        <f>IFERROR(IF(Table_ocorrencias[[#This Row],[GDL]] = "","", Table_ocorrencias[[#This Row],[GDL]]&amp;"/"&amp;YEAR(Table_ocorrencias[[#This Row],[data_plantao]])),"")</f>
        <v>37477/2020</v>
      </c>
      <c r="D278" s="87" t="str">
        <f>IF(Table_ocorrencias[[#This Row],[fotos_gdl]] = TRUE,"ENVIADAS","PENDENTE")</f>
        <v>PENDENTE</v>
      </c>
      <c r="E278" s="88">
        <f>IFERROR(Table_ocorrencias[[#This Row],[data_plantao]],"")</f>
        <v>44159</v>
      </c>
      <c r="F278" s="87" t="str">
        <f>IFERROR(Table_ocorrencias[[#This Row],[CIODS3]],"")</f>
        <v>D695484</v>
      </c>
      <c r="G278" s="87" t="str">
        <f>IFERROR(Table_ocorrencias[[#This Row],[natureza4]],"")</f>
        <v>Homicídio</v>
      </c>
      <c r="H278" s="96" t="str">
        <f>IFERROR(Table_ocorrencias[[#This Row],[tipo_local]],"")</f>
        <v>Externo</v>
      </c>
      <c r="I278" s="87" t="str">
        <f>IFERROR(IF(Table_ocorrencias[[#This Row],[instrumento10]] = 0,"",Table_ocorrencias[[#This Row],[instrumento10]]),"")</f>
        <v>CONTUNDENTE</v>
      </c>
      <c r="J278" s="89" t="str">
        <f>IFERROR(VLOOKUP(Table_ocorrencias[[#This Row],[matricula_perito]],Table_peritos[],2,FALSE),"")</f>
        <v>RANON BARROS BEZERRA</v>
      </c>
      <c r="K278" s="87" t="str">
        <f>IFERROR(VLOOKUP(Table_ocorrencias[[#This Row],[matricula_auxiliar]],Table_auxiliares[],2,FALSE),"")</f>
        <v>RICARDO ALEXANDRE MELO DA SILVA</v>
      </c>
      <c r="L278" s="87" t="str">
        <f>IFERROR(VLOOKUP(Table_ocorrencias[[#This Row],[matricula_delegado]],Table_delegados[],2,FALSE),"")</f>
        <v>VICTOR HUGO JARDIM RONDON</v>
      </c>
      <c r="M278" s="87" t="str">
        <f>IFERROR(Table_ocorrencias[[#This Row],[viatura5]],"")</f>
        <v>UP006</v>
      </c>
      <c r="N278" s="87" t="str">
        <f>IFERROR(IF(Table_ocorrencias[[#This Row],[DPH2]] ="","",Table_ocorrencias[[#This Row],[DPH2]]&amp;"º DPH"),"")</f>
        <v>13º DPH</v>
      </c>
      <c r="O278" s="87" t="str">
        <f>UPPER(IFERROR(VLOOKUP(Table_ocorrencias[[#This Row],[municipio]],Table_municipios[],2,FALSE),""))</f>
        <v>JABOATÃO DOS GUARARAPES</v>
      </c>
      <c r="P278" s="89" t="str">
        <f>UPPER(IFERROR(Table_ocorrencias[[#This Row],[bairro8]],""))</f>
        <v>CURADO I</v>
      </c>
      <c r="Q278" s="87" t="str">
        <f>IFERROR(IF(Table_ocorrencias[[#This Row],[rua9]] ="","",Table_ocorrencias[[#This Row],[rua9]]),"")</f>
        <v>RUA JAPIAÇU</v>
      </c>
      <c r="R278" s="87" t="str">
        <f>IFERROR(IF(Table_ocorrencias[[#This Row],[latitude6]] ="","",Table_ocorrencias[[#This Row],[latitude6]]),"")</f>
        <v>-8.083042</v>
      </c>
      <c r="S278" s="87" t="str">
        <f>IFERROR(IF(Table_ocorrencias[[#This Row],[longitude7]] ="","",Table_ocorrencias[[#This Row],[longitude7]]),"")</f>
        <v>-34991358</v>
      </c>
      <c r="T27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ilWillames da Silva Simões (NIC 114126)</v>
      </c>
      <c r="U27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8" s="89" t="str">
        <f>UPPER(IFERROR(Table_ocorrencias[[#This Row],[descricao]],""))</f>
        <v>CB PAULO FREIRE: 98268.4378  - RELATA QUE INDIVÍDUO DEPREDANDO VEÍCULO SOFREU INTERVENÇÃO DE CIDADÃO LOCAL E COMETEU HOMICÍDIO CONTRA O MESMO COM INSTRUMENTO CONTUNDENTE (PEDRA)</v>
      </c>
      <c r="W278" s="90">
        <f>IFERROR(IF(Table_ocorrencias[[#This Row],[data_ciencia]]="","",Table_ocorrencias[[#This Row],[data_ciencia]]),"")</f>
        <v>0.8125</v>
      </c>
      <c r="X278" s="90">
        <f>IFERROR(IF(Table_ocorrencias[[#This Row],[data_saida]]="","",Table_ocorrencias[[#This Row],[data_saida]]),"")</f>
        <v>0.82986111111111116</v>
      </c>
      <c r="Y278" s="90">
        <f>IFERROR(IF(Table_ocorrencias[[#This Row],[data_chegada]]="","",Table_ocorrencias[[#This Row],[data_chegada]]),"")</f>
        <v>0.85069444444444442</v>
      </c>
      <c r="Z278" s="90">
        <f>IFERROR(IF(Table_ocorrencias[[#This Row],[data_conclusao]]="","",Table_ocorrencias[[#This Row],[data_conclusao]]),"")</f>
        <v>0.87847222222222221</v>
      </c>
      <c r="AA278" s="91">
        <v>1897</v>
      </c>
      <c r="AB278" s="91">
        <v>1023</v>
      </c>
      <c r="AC278" s="91">
        <v>13</v>
      </c>
      <c r="AD278" s="91">
        <v>3866670</v>
      </c>
      <c r="AE278" s="91">
        <v>3867641</v>
      </c>
      <c r="AF278" s="91">
        <v>2725053</v>
      </c>
      <c r="AG278" s="91">
        <v>37477</v>
      </c>
      <c r="AH278" s="88">
        <v>44159</v>
      </c>
      <c r="AI278" s="91" t="s">
        <v>6575</v>
      </c>
      <c r="AJ278" s="91" t="s">
        <v>167</v>
      </c>
      <c r="AK278" s="91" t="s">
        <v>168</v>
      </c>
      <c r="AL278" s="91" t="s">
        <v>1258</v>
      </c>
      <c r="AM278" s="92">
        <v>0.8125</v>
      </c>
      <c r="AN278" s="93">
        <v>0.82986111111111116</v>
      </c>
      <c r="AO278" s="93">
        <v>0.85069444444444442</v>
      </c>
      <c r="AP278" s="93">
        <v>0.87847222222222221</v>
      </c>
      <c r="AQ278" s="91" t="s">
        <v>6581</v>
      </c>
      <c r="AR278" s="91" t="s">
        <v>6582</v>
      </c>
      <c r="AS278" s="91">
        <v>10</v>
      </c>
      <c r="AT278" s="91" t="s">
        <v>6576</v>
      </c>
      <c r="AU278" s="91" t="s">
        <v>6577</v>
      </c>
      <c r="AV278" s="91" t="s">
        <v>6578</v>
      </c>
      <c r="AW278" s="94" t="s">
        <v>481</v>
      </c>
      <c r="AX278" s="91" t="s">
        <v>6579</v>
      </c>
      <c r="AY278" s="91" t="s">
        <v>6580</v>
      </c>
      <c r="AZ278" s="91" t="b">
        <v>0</v>
      </c>
      <c r="BA278" s="91" t="s">
        <v>273</v>
      </c>
      <c r="BB278" s="91" t="b">
        <v>0</v>
      </c>
      <c r="BC278" s="91"/>
      <c r="BD278" s="91"/>
    </row>
    <row r="279" spans="1:56" x14ac:dyDescent="0.25">
      <c r="A279" s="55">
        <f t="shared" si="5"/>
        <v>0</v>
      </c>
      <c r="B279" s="64" t="str">
        <f>IFERROR(TEXT(Table_ocorrencias[[#This Row],[caso_n]],"0000")&amp;Table_ocorrencias[[#This Row],[ponto]]&amp;"/"&amp;YEAR(Table_ocorrencias[[#This Row],[DATA PLANTÃO]]),"")</f>
        <v>1025.9/2020</v>
      </c>
      <c r="C279" s="64" t="str">
        <f>IFERROR(IF(Table_ocorrencias[[#This Row],[GDL]] = "","", Table_ocorrencias[[#This Row],[GDL]]&amp;"/"&amp;YEAR(Table_ocorrencias[[#This Row],[data_plantao]])),"")</f>
        <v>37681/2020</v>
      </c>
      <c r="D279" s="64" t="str">
        <f>IF(Table_ocorrencias[[#This Row],[fotos_gdl]] = TRUE,"ENVIADAS","PENDENTE")</f>
        <v>ENVIADAS</v>
      </c>
      <c r="E279" s="65">
        <f>IFERROR(Table_ocorrencias[[#This Row],[data_plantao]],"")</f>
        <v>44160</v>
      </c>
      <c r="F279" s="64" t="str">
        <f>IFERROR(Table_ocorrencias[[#This Row],[CIODS3]],"")</f>
        <v>D695585</v>
      </c>
      <c r="G279" s="64" t="str">
        <f>IFERROR(Table_ocorrencias[[#This Row],[natureza4]],"")</f>
        <v>Homicídio</v>
      </c>
      <c r="H279" s="64" t="str">
        <f>IFERROR(Table_ocorrencias[[#This Row],[tipo_local]],"")</f>
        <v>Externo</v>
      </c>
      <c r="I279" s="64" t="str">
        <f>IFERROR(IF(Table_ocorrencias[[#This Row],[instrumento10]] = 0,"",Table_ocorrencias[[#This Row],[instrumento10]]),"")</f>
        <v>PÉRFURO-CORTANTE</v>
      </c>
      <c r="J279" s="80" t="str">
        <f>IFERROR(VLOOKUP(Table_ocorrencias[[#This Row],[matricula_perito]],Table_peritos[],2,FALSE),"")</f>
        <v>BETSON FERNANDO DELGADO DOS SANTOS ANDRADE</v>
      </c>
      <c r="K279" s="64" t="str">
        <f>IFERROR(VLOOKUP(Table_ocorrencias[[#This Row],[matricula_auxiliar]],Table_auxiliares[],2,FALSE),"")</f>
        <v>THAYSE BATISTA</v>
      </c>
      <c r="L279" s="64" t="str">
        <f>IFERROR(VLOOKUP(Table_ocorrencias[[#This Row],[matricula_delegado]],Table_delegados[],2,FALSE),"")</f>
        <v>ADYR MARTENS DE ALMEIDA</v>
      </c>
      <c r="M279" s="64" t="str">
        <f>IFERROR(Table_ocorrencias[[#This Row],[viatura5]],"")</f>
        <v>UP006</v>
      </c>
      <c r="N279" s="64" t="str">
        <f>IFERROR(IF(Table_ocorrencias[[#This Row],[DPH2]] ="","",Table_ocorrencias[[#This Row],[DPH2]]&amp;"º DPH"),"")</f>
        <v>4º DPH</v>
      </c>
      <c r="O279" s="64" t="str">
        <f>UPPER(IFERROR(VLOOKUP(Table_ocorrencias[[#This Row],[municipio]],Table_municipios[],2,FALSE),""))</f>
        <v>RECIFE</v>
      </c>
      <c r="P279" s="80" t="str">
        <f>UPPER(IFERROR(Table_ocorrencias[[#This Row],[bairro8]],""))</f>
        <v>AFOGADOS</v>
      </c>
      <c r="Q279" s="64" t="str">
        <f>IFERROR(IF(Table_ocorrencias[[#This Row],[rua9]] ="","",Table_ocorrencias[[#This Row],[rua9]]),"")</f>
        <v>RUA CARLOS PENA FILHO</v>
      </c>
      <c r="R279" s="64" t="str">
        <f>IFERROR(IF(Table_ocorrencias[[#This Row],[latitude6]] ="","",Table_ocorrencias[[#This Row],[latitude6]]),"")</f>
        <v>-8.08205</v>
      </c>
      <c r="S279" s="64" t="str">
        <f>IFERROR(IF(Table_ocorrencias[[#This Row],[longitude7]] ="","",Table_ocorrencias[[#This Row],[longitude7]]),"")</f>
        <v>-34.917</v>
      </c>
      <c r="T27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WILLANS JESUS CARDOSO DO NASCIMENTO (NIC 114497)</v>
      </c>
      <c r="U27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79" s="80" t="str">
        <f>UPPER(IFERROR(Table_ocorrencias[[#This Row],[descricao]],""))</f>
        <v>FAB- MASC´PM 985724110</v>
      </c>
      <c r="W279" s="66">
        <f>IFERROR(IF(Table_ocorrencias[[#This Row],[data_ciencia]]="","",Table_ocorrencias[[#This Row],[data_ciencia]]),"")</f>
        <v>0.87013888888888891</v>
      </c>
      <c r="X279" s="66">
        <f>IFERROR(IF(Table_ocorrencias[[#This Row],[data_saida]]="","",Table_ocorrencias[[#This Row],[data_saida]]),"")</f>
        <v>0.88194444444444442</v>
      </c>
      <c r="Y279" s="66">
        <f>IFERROR(IF(Table_ocorrencias[[#This Row],[data_chegada]]="","",Table_ocorrencias[[#This Row],[data_chegada]]),"")</f>
        <v>0.89583333333333337</v>
      </c>
      <c r="Z279" s="66">
        <f>IFERROR(IF(Table_ocorrencias[[#This Row],[data_conclusao]]="","",Table_ocorrencias[[#This Row],[data_conclusao]]),"")</f>
        <v>0.92361111111111116</v>
      </c>
      <c r="AA279" s="67">
        <v>1899</v>
      </c>
      <c r="AB279" s="67">
        <v>1025</v>
      </c>
      <c r="AC279" s="67">
        <v>4</v>
      </c>
      <c r="AD279" s="67">
        <v>3869903</v>
      </c>
      <c r="AE279" s="67">
        <v>3870430</v>
      </c>
      <c r="AF279" s="67">
        <v>2960397</v>
      </c>
      <c r="AG279" s="67">
        <v>37681</v>
      </c>
      <c r="AH279" s="65">
        <v>44160</v>
      </c>
      <c r="AI279" s="67" t="s">
        <v>6596</v>
      </c>
      <c r="AJ279" s="67" t="s">
        <v>167</v>
      </c>
      <c r="AK279" s="67" t="s">
        <v>168</v>
      </c>
      <c r="AL279" s="67" t="s">
        <v>1258</v>
      </c>
      <c r="AM279" s="68">
        <v>0.87013888888888891</v>
      </c>
      <c r="AN279" s="69">
        <v>0.88194444444444442</v>
      </c>
      <c r="AO279" s="69">
        <v>0.89583333333333337</v>
      </c>
      <c r="AP279" s="69">
        <v>0.92361111111111116</v>
      </c>
      <c r="AQ279" s="67" t="s">
        <v>6601</v>
      </c>
      <c r="AR279" s="67" t="s">
        <v>6602</v>
      </c>
      <c r="AS279" s="67">
        <v>14</v>
      </c>
      <c r="AT279" s="67" t="s">
        <v>1745</v>
      </c>
      <c r="AU279" s="67" t="s">
        <v>3251</v>
      </c>
      <c r="AV279" s="67" t="s">
        <v>6597</v>
      </c>
      <c r="AW279" s="70" t="s">
        <v>744</v>
      </c>
      <c r="AX279" s="67" t="s">
        <v>6598</v>
      </c>
      <c r="AY279" s="67" t="s">
        <v>6599</v>
      </c>
      <c r="AZ279" s="67" t="b">
        <v>1</v>
      </c>
      <c r="BA279" s="67" t="s">
        <v>273</v>
      </c>
      <c r="BB279" s="67" t="b">
        <v>0</v>
      </c>
      <c r="BC279" s="67"/>
      <c r="BD279" s="67"/>
    </row>
    <row r="280" spans="1:56" x14ac:dyDescent="0.25">
      <c r="A280" s="54">
        <f t="shared" si="5"/>
        <v>0</v>
      </c>
      <c r="B280" s="57" t="str">
        <f>IFERROR(TEXT(Table_ocorrencias[[#This Row],[caso_n]],"0000")&amp;Table_ocorrencias[[#This Row],[ponto]]&amp;"/"&amp;YEAR(Table_ocorrencias[[#This Row],[DATA PLANTÃO]]),"")</f>
        <v>1037.9/2020</v>
      </c>
      <c r="C280" s="57" t="str">
        <f>IFERROR(IF(Table_ocorrencias[[#This Row],[GDL]] = "","", Table_ocorrencias[[#This Row],[GDL]]&amp;"/"&amp;YEAR(Table_ocorrencias[[#This Row],[data_plantao]])),"")</f>
        <v>38097/2020</v>
      </c>
      <c r="D280" s="57" t="str">
        <f>IF(Table_ocorrencias[[#This Row],[fotos_gdl]] = TRUE,"ENVIADAS","PENDENTE")</f>
        <v>ENVIADAS</v>
      </c>
      <c r="E280" s="58">
        <f>IFERROR(Table_ocorrencias[[#This Row],[data_plantao]],"")</f>
        <v>44163</v>
      </c>
      <c r="F280" s="57" t="str">
        <f>IFERROR(Table_ocorrencias[[#This Row],[CIODS3]],"")</f>
        <v>D695809</v>
      </c>
      <c r="G280" s="57" t="str">
        <f>IFERROR(Table_ocorrencias[[#This Row],[natureza4]],"")</f>
        <v>Homicídio</v>
      </c>
      <c r="H280" s="57" t="str">
        <f>IFERROR(Table_ocorrencias[[#This Row],[tipo_local]],"")</f>
        <v>Externo</v>
      </c>
      <c r="I280" s="57" t="str">
        <f>IFERROR(IF(Table_ocorrencias[[#This Row],[instrumento10]] = 0,"",Table_ocorrencias[[#This Row],[instrumento10]]),"")</f>
        <v>CORTANTE</v>
      </c>
      <c r="J280" s="79" t="str">
        <f>IFERROR(VLOOKUP(Table_ocorrencias[[#This Row],[matricula_perito]],Table_peritos[],2,FALSE),"")</f>
        <v>CARLOS ARMANDO CORREIA LYRA</v>
      </c>
      <c r="K280" s="57" t="str">
        <f>IFERROR(VLOOKUP(Table_ocorrencias[[#This Row],[matricula_auxiliar]],Table_auxiliares[],2,FALSE),"")</f>
        <v>BRENO HENRIQUE DANTAS DOS SANTOS</v>
      </c>
      <c r="L280" s="57" t="str">
        <f>IFERROR(VLOOKUP(Table_ocorrencias[[#This Row],[matricula_delegado]],Table_delegados[],2,FALSE),"")</f>
        <v>EURICELIA BATISTA NOGUEIRA</v>
      </c>
      <c r="M280" s="57" t="str">
        <f>IFERROR(Table_ocorrencias[[#This Row],[viatura5]],"")</f>
        <v>UP004</v>
      </c>
      <c r="N280" s="57" t="str">
        <f>IFERROR(IF(Table_ocorrencias[[#This Row],[DPH2]] ="","",Table_ocorrencias[[#This Row],[DPH2]]&amp;"º DPH"),"")</f>
        <v>1º DPH</v>
      </c>
      <c r="O280" s="57" t="str">
        <f>UPPER(IFERROR(VLOOKUP(Table_ocorrencias[[#This Row],[municipio]],Table_municipios[],2,FALSE),""))</f>
        <v>RECIFE</v>
      </c>
      <c r="P280" s="79" t="str">
        <f>UPPER(IFERROR(Table_ocorrencias[[#This Row],[bairro8]],""))</f>
        <v>SÃO JOSÉ</v>
      </c>
      <c r="Q280" s="57" t="str">
        <f>IFERROR(IF(Table_ocorrencias[[#This Row],[rua9]] ="","",Table_ocorrencias[[#This Row],[rua9]]),"")</f>
        <v>RUA PADRE VENÂNCIO</v>
      </c>
      <c r="R280" s="57" t="str">
        <f>IFERROR(IF(Table_ocorrencias[[#This Row],[latitude6]] ="","",Table_ocorrencias[[#This Row],[latitude6]]),"")</f>
        <v>8°4'9,568''</v>
      </c>
      <c r="S280" s="57" t="str">
        <f>IFERROR(IF(Table_ocorrencias[[#This Row],[longitude7]] ="","",Table_ocorrencias[[#This Row],[longitude7]]),"")</f>
        <v>34°53'17,047''</v>
      </c>
      <c r="T28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NATANAEL JOSÉ DE OLIVEIRA (NIC 114119)</v>
      </c>
      <c r="U28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0" s="79" t="str">
        <f>UPPER(IFERROR(Table_ocorrencias[[#This Row],[descricao]],""))</f>
        <v>SUSPEITA DE SUICÍDIO COM ARMA BRANCA; FACA COLETADA</v>
      </c>
      <c r="W280" s="59">
        <f>IFERROR(IF(Table_ocorrencias[[#This Row],[data_ciencia]]="","",Table_ocorrencias[[#This Row],[data_ciencia]]),"")</f>
        <v>0.40972222222222221</v>
      </c>
      <c r="X280" s="59">
        <f>IFERROR(IF(Table_ocorrencias[[#This Row],[data_saida]]="","",Table_ocorrencias[[#This Row],[data_saida]]),"")</f>
        <v>0.4236111111111111</v>
      </c>
      <c r="Y280" s="59">
        <f>IFERROR(IF(Table_ocorrencias[[#This Row],[data_chegada]]="","",Table_ocorrencias[[#This Row],[data_chegada]]),"")</f>
        <v>0.4375</v>
      </c>
      <c r="Z280" s="59">
        <f>IFERROR(IF(Table_ocorrencias[[#This Row],[data_conclusao]]="","",Table_ocorrencias[[#This Row],[data_conclusao]]),"")</f>
        <v>0.47222222222222221</v>
      </c>
      <c r="AA280" s="60">
        <v>1911</v>
      </c>
      <c r="AB280" s="60">
        <v>1037</v>
      </c>
      <c r="AC280" s="60">
        <v>1</v>
      </c>
      <c r="AD280" s="60">
        <v>3869091</v>
      </c>
      <c r="AE280" s="60">
        <v>3867820</v>
      </c>
      <c r="AF280" s="60">
        <v>2960494</v>
      </c>
      <c r="AG280" s="60">
        <v>38097</v>
      </c>
      <c r="AH280" s="58">
        <v>44163</v>
      </c>
      <c r="AI280" s="60" t="s">
        <v>6732</v>
      </c>
      <c r="AJ280" s="60" t="s">
        <v>167</v>
      </c>
      <c r="AK280" s="60" t="s">
        <v>168</v>
      </c>
      <c r="AL280" s="60" t="s">
        <v>255</v>
      </c>
      <c r="AM280" s="61">
        <v>0.40972222222222221</v>
      </c>
      <c r="AN280" s="62">
        <v>0.4236111111111111</v>
      </c>
      <c r="AO280" s="62">
        <v>0.4375</v>
      </c>
      <c r="AP280" s="62">
        <v>0.47222222222222221</v>
      </c>
      <c r="AQ280" s="60" t="s">
        <v>6744</v>
      </c>
      <c r="AR280" s="60" t="s">
        <v>6745</v>
      </c>
      <c r="AS280" s="60">
        <v>14</v>
      </c>
      <c r="AT280" s="60" t="s">
        <v>6733</v>
      </c>
      <c r="AU280" s="60" t="s">
        <v>6734</v>
      </c>
      <c r="AV280" s="60" t="s">
        <v>6735</v>
      </c>
      <c r="AW280" s="63" t="s">
        <v>6747</v>
      </c>
      <c r="AX280" s="60" t="s">
        <v>6736</v>
      </c>
      <c r="AY280" s="60" t="s">
        <v>6746</v>
      </c>
      <c r="AZ280" s="60" t="b">
        <v>1</v>
      </c>
      <c r="BA280" s="60" t="s">
        <v>273</v>
      </c>
      <c r="BB280" s="60" t="b">
        <v>0</v>
      </c>
      <c r="BC280" s="60"/>
      <c r="BD280" s="60"/>
    </row>
    <row r="281" spans="1:56" x14ac:dyDescent="0.25">
      <c r="A281" s="55">
        <f t="shared" si="5"/>
        <v>0</v>
      </c>
      <c r="B281" s="64" t="str">
        <f>IFERROR(TEXT(Table_ocorrencias[[#This Row],[caso_n]],"0000")&amp;Table_ocorrencias[[#This Row],[ponto]]&amp;"/"&amp;YEAR(Table_ocorrencias[[#This Row],[DATA PLANTÃO]]),"")</f>
        <v>1041.9/2020</v>
      </c>
      <c r="C281" s="64" t="str">
        <f>IFERROR(IF(Table_ocorrencias[[#This Row],[GDL]] = "","", Table_ocorrencias[[#This Row],[GDL]]&amp;"/"&amp;YEAR(Table_ocorrencias[[#This Row],[data_plantao]])),"")</f>
        <v>38180/2020</v>
      </c>
      <c r="D281" s="64" t="str">
        <f>IF(Table_ocorrencias[[#This Row],[fotos_gdl]] = TRUE,"ENVIADAS","PENDENTE")</f>
        <v>ENVIADAS</v>
      </c>
      <c r="E281" s="65">
        <f>IFERROR(Table_ocorrencias[[#This Row],[data_plantao]],"")</f>
        <v>44164</v>
      </c>
      <c r="F281" s="64" t="str">
        <f>IFERROR(Table_ocorrencias[[#This Row],[CIODS3]],"")</f>
        <v>D695950</v>
      </c>
      <c r="G281" s="64" t="str">
        <f>IFERROR(Table_ocorrencias[[#This Row],[natureza4]],"")</f>
        <v>Homicídio</v>
      </c>
      <c r="H281" s="64" t="str">
        <f>IFERROR(Table_ocorrencias[[#This Row],[tipo_local]],"")</f>
        <v>Externo</v>
      </c>
      <c r="I281" s="64" t="str">
        <f>IFERROR(IF(Table_ocorrencias[[#This Row],[instrumento10]] = 0,"",Table_ocorrencias[[#This Row],[instrumento10]]),"")</f>
        <v>OUTROS</v>
      </c>
      <c r="J281" s="80" t="str">
        <f>IFERROR(VLOOKUP(Table_ocorrencias[[#This Row],[matricula_perito]],Table_peritos[],2,FALSE),"")</f>
        <v>CARLOS ARMANDO CORREIA LYRA</v>
      </c>
      <c r="K281" s="64" t="str">
        <f>IFERROR(VLOOKUP(Table_ocorrencias[[#This Row],[matricula_auxiliar]],Table_auxiliares[],2,FALSE),"")</f>
        <v>THIAGO CHALEGRE</v>
      </c>
      <c r="L281" s="64" t="str">
        <f>IFERROR(VLOOKUP(Table_ocorrencias[[#This Row],[matricula_delegado]],Table_delegados[],2,FALSE),"")</f>
        <v>ANTONIO DE CAMPOS FRANCISCO</v>
      </c>
      <c r="M281" s="64" t="str">
        <f>IFERROR(Table_ocorrencias[[#This Row],[viatura5]],"")</f>
        <v>UP004</v>
      </c>
      <c r="N281" s="64" t="str">
        <f>IFERROR(IF(Table_ocorrencias[[#This Row],[DPH2]] ="","",Table_ocorrencias[[#This Row],[DPH2]]&amp;"º DPH"),"")</f>
        <v>14º DPH</v>
      </c>
      <c r="O281" s="64" t="str">
        <f>UPPER(IFERROR(VLOOKUP(Table_ocorrencias[[#This Row],[municipio]],Table_municipios[],2,FALSE),""))</f>
        <v>CABO DE SANTO AGOSTINHO</v>
      </c>
      <c r="P281" s="80" t="str">
        <f>UPPER(IFERROR(Table_ocorrencias[[#This Row],[bairro8]],""))</f>
        <v>PIRAPAMA</v>
      </c>
      <c r="Q281" s="64" t="str">
        <f>IFERROR(IF(Table_ocorrencias[[#This Row],[rua9]] ="","",Table_ocorrencias[[#This Row],[rua9]]),"")</f>
        <v>BR 101 KM 100</v>
      </c>
      <c r="R281" s="64" t="str">
        <f>IFERROR(IF(Table_ocorrencias[[#This Row],[latitude6]] ="","",Table_ocorrencias[[#This Row],[latitude6]]),"")</f>
        <v>8º16'3.24''</v>
      </c>
      <c r="S281" s="64" t="str">
        <f>IFERROR(IF(Table_ocorrencias[[#This Row],[longitude7]] ="","",Table_ocorrencias[[#This Row],[longitude7]]),"")</f>
        <v>35º3'9.09''</v>
      </c>
      <c r="T28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114562)</v>
      </c>
      <c r="U28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81" s="80" t="str">
        <f>UPPER(IFERROR(Table_ocorrencias[[#This Row],[descricao]],""))</f>
        <v>MULHER CARBONIZADO</v>
      </c>
      <c r="W281" s="66">
        <f>IFERROR(IF(Table_ocorrencias[[#This Row],[data_ciencia]]="","",Table_ocorrencias[[#This Row],[data_ciencia]]),"")</f>
        <v>0.52083333333333337</v>
      </c>
      <c r="X281" s="66">
        <f>IFERROR(IF(Table_ocorrencias[[#This Row],[data_saida]]="","",Table_ocorrencias[[#This Row],[data_saida]]),"")</f>
        <v>0.55208333333333337</v>
      </c>
      <c r="Y281" s="66">
        <f>IFERROR(IF(Table_ocorrencias[[#This Row],[data_chegada]]="","",Table_ocorrencias[[#This Row],[data_chegada]]),"")</f>
        <v>0.59722222222222221</v>
      </c>
      <c r="Z281" s="66">
        <f>IFERROR(IF(Table_ocorrencias[[#This Row],[data_conclusao]]="","",Table_ocorrencias[[#This Row],[data_conclusao]]),"")</f>
        <v>0.63888888888888884</v>
      </c>
      <c r="AA281" s="67">
        <v>1915</v>
      </c>
      <c r="AB281" s="67">
        <v>1041</v>
      </c>
      <c r="AC281" s="67">
        <v>14</v>
      </c>
      <c r="AD281" s="67">
        <v>3869091</v>
      </c>
      <c r="AE281" s="67">
        <v>3868877</v>
      </c>
      <c r="AF281" s="67">
        <v>1967371</v>
      </c>
      <c r="AG281" s="67">
        <v>38180</v>
      </c>
      <c r="AH281" s="65">
        <v>44164</v>
      </c>
      <c r="AI281" s="67" t="s">
        <v>6782</v>
      </c>
      <c r="AJ281" s="67" t="s">
        <v>167</v>
      </c>
      <c r="AK281" s="67" t="s">
        <v>168</v>
      </c>
      <c r="AL281" s="67" t="s">
        <v>255</v>
      </c>
      <c r="AM281" s="68">
        <v>0.52083333333333337</v>
      </c>
      <c r="AN281" s="69">
        <v>0.55208333333333337</v>
      </c>
      <c r="AO281" s="69">
        <v>0.59722222222222221</v>
      </c>
      <c r="AP281" s="69">
        <v>0.63888888888888884</v>
      </c>
      <c r="AQ281" s="67" t="s">
        <v>6783</v>
      </c>
      <c r="AR281" s="67" t="s">
        <v>6784</v>
      </c>
      <c r="AS281" s="67">
        <v>3</v>
      </c>
      <c r="AT281" s="67" t="s">
        <v>3871</v>
      </c>
      <c r="AU281" s="67" t="s">
        <v>6785</v>
      </c>
      <c r="AV281" s="67" t="s">
        <v>6786</v>
      </c>
      <c r="AW281" s="70" t="s">
        <v>433</v>
      </c>
      <c r="AX281" s="67" t="s">
        <v>6787</v>
      </c>
      <c r="AY281" s="67" t="s">
        <v>6788</v>
      </c>
      <c r="AZ281" s="67" t="b">
        <v>1</v>
      </c>
      <c r="BA281" s="67" t="s">
        <v>273</v>
      </c>
      <c r="BB281" s="67" t="b">
        <v>0</v>
      </c>
      <c r="BC281" s="67"/>
      <c r="BD281" s="67"/>
    </row>
    <row r="282" spans="1:56" x14ac:dyDescent="0.25">
      <c r="A282" s="55">
        <f t="shared" si="5"/>
        <v>0</v>
      </c>
      <c r="B282" s="64" t="str">
        <f>IFERROR(TEXT(Table_ocorrencias[[#This Row],[caso_n]],"0000")&amp;Table_ocorrencias[[#This Row],[ponto]]&amp;"/"&amp;YEAR(Table_ocorrencias[[#This Row],[DATA PLANTÃO]]),"")</f>
        <v>1044.9/2020</v>
      </c>
      <c r="C282" s="64" t="str">
        <f>IFERROR(IF(Table_ocorrencias[[#This Row],[GDL]] = "","", Table_ocorrencias[[#This Row],[GDL]]&amp;"/"&amp;YEAR(Table_ocorrencias[[#This Row],[data_plantao]])),"")</f>
        <v>38193/2020</v>
      </c>
      <c r="D282" s="64" t="str">
        <f>IF(Table_ocorrencias[[#This Row],[fotos_gdl]] = TRUE,"ENVIADAS","PENDENTE")</f>
        <v>ENVIADAS</v>
      </c>
      <c r="E282" s="65">
        <f>IFERROR(Table_ocorrencias[[#This Row],[data_plantao]],"")</f>
        <v>44164</v>
      </c>
      <c r="F282" s="64" t="str">
        <f>IFERROR(Table_ocorrencias[[#This Row],[CIODS3]],"")</f>
        <v>D696020</v>
      </c>
      <c r="G282" s="64" t="str">
        <f>IFERROR(Table_ocorrencias[[#This Row],[natureza4]],"")</f>
        <v>Homicídio</v>
      </c>
      <c r="H282" s="64" t="str">
        <f>IFERROR(Table_ocorrencias[[#This Row],[tipo_local]],"")</f>
        <v>Externo</v>
      </c>
      <c r="I282" s="64" t="str">
        <f>IFERROR(IF(Table_ocorrencias[[#This Row],[instrumento10]] = 0,"",Table_ocorrencias[[#This Row],[instrumento10]]),"")</f>
        <v>OUTROS</v>
      </c>
      <c r="J282" s="80" t="str">
        <f>IFERROR(VLOOKUP(Table_ocorrencias[[#This Row],[matricula_perito]],Table_peritos[],2,FALSE),"")</f>
        <v>CARLOS ARMANDO CORREIA LYRA</v>
      </c>
      <c r="K282" s="64" t="str">
        <f>IFERROR(VLOOKUP(Table_ocorrencias[[#This Row],[matricula_auxiliar]],Table_auxiliares[],2,FALSE),"")</f>
        <v>THIAGO CHALEGRE</v>
      </c>
      <c r="L282" s="64" t="str">
        <f>IFERROR(VLOOKUP(Table_ocorrencias[[#This Row],[matricula_delegado]],Table_delegados[],2,FALSE),"")</f>
        <v>PAULO GUSTAVO COELHO DIAS</v>
      </c>
      <c r="M282" s="64" t="str">
        <f>IFERROR(Table_ocorrencias[[#This Row],[viatura5]],"")</f>
        <v>UP004</v>
      </c>
      <c r="N282" s="64" t="str">
        <f>IFERROR(IF(Table_ocorrencias[[#This Row],[DPH2]] ="","",Table_ocorrencias[[#This Row],[DPH2]]&amp;"º DPH"),"")</f>
        <v>6º DPH</v>
      </c>
      <c r="O282" s="64" t="str">
        <f>UPPER(IFERROR(VLOOKUP(Table_ocorrencias[[#This Row],[municipio]],Table_municipios[],2,FALSE),""))</f>
        <v>IGARASSU</v>
      </c>
      <c r="P282" s="80" t="str">
        <f>UPPER(IFERROR(Table_ocorrencias[[#This Row],[bairro8]],""))</f>
        <v>AGAMENON MAGALHAES</v>
      </c>
      <c r="Q282" s="64" t="str">
        <f>IFERROR(IF(Table_ocorrencias[[#This Row],[rua9]] ="","",Table_ocorrencias[[#This Row],[rua9]]),"")</f>
        <v>R ISRAEL</v>
      </c>
      <c r="R282" s="64" t="str">
        <f>IFERROR(IF(Table_ocorrencias[[#This Row],[latitude6]] ="","",Table_ocorrencias[[#This Row],[latitude6]]),"")</f>
        <v>7º50'5.805''</v>
      </c>
      <c r="S282" s="64" t="str">
        <f>IFERROR(IF(Table_ocorrencias[[#This Row],[longitude7]] ="","",Table_ocorrencias[[#This Row],[longitude7]]),"")</f>
        <v>34º55'13.802''</v>
      </c>
      <c r="T28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114559)</v>
      </c>
      <c r="U28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2" s="80" t="str">
        <f>UPPER(IFERROR(Table_ocorrencias[[#This Row],[descricao]],""))</f>
        <v>986869698</v>
      </c>
      <c r="W282" s="66">
        <f>IFERROR(IF(Table_ocorrencias[[#This Row],[data_ciencia]]="","",Table_ocorrencias[[#This Row],[data_ciencia]]),"")</f>
        <v>0.91666666666666663</v>
      </c>
      <c r="X282" s="66">
        <f>IFERROR(IF(Table_ocorrencias[[#This Row],[data_saida]]="","",Table_ocorrencias[[#This Row],[data_saida]]),"")</f>
        <v>0.94791666666666663</v>
      </c>
      <c r="Y282" s="66">
        <f>IFERROR(IF(Table_ocorrencias[[#This Row],[data_chegada]]="","",Table_ocorrencias[[#This Row],[data_chegada]]),"")</f>
        <v>0.98055555555555551</v>
      </c>
      <c r="Z282" s="66">
        <f>IFERROR(IF(Table_ocorrencias[[#This Row],[data_conclusao]]="","",Table_ocorrencias[[#This Row],[data_conclusao]]),"")</f>
        <v>6.9444444444444447E-4</v>
      </c>
      <c r="AA282" s="67">
        <v>1918</v>
      </c>
      <c r="AB282" s="67">
        <v>1044</v>
      </c>
      <c r="AC282" s="67">
        <v>6</v>
      </c>
      <c r="AD282" s="67">
        <v>3869091</v>
      </c>
      <c r="AE282" s="67">
        <v>3868877</v>
      </c>
      <c r="AF282" s="67">
        <v>2725371</v>
      </c>
      <c r="AG282" s="67">
        <v>38193</v>
      </c>
      <c r="AH282" s="65">
        <v>44164</v>
      </c>
      <c r="AI282" s="67" t="s">
        <v>6804</v>
      </c>
      <c r="AJ282" s="67" t="s">
        <v>167</v>
      </c>
      <c r="AK282" s="67" t="s">
        <v>168</v>
      </c>
      <c r="AL282" s="67" t="s">
        <v>255</v>
      </c>
      <c r="AM282" s="68">
        <v>0.91666666666666663</v>
      </c>
      <c r="AN282" s="69">
        <v>0.94791666666666663</v>
      </c>
      <c r="AO282" s="69">
        <v>0.98055555555555551</v>
      </c>
      <c r="AP282" s="69">
        <v>6.9444444444444447E-4</v>
      </c>
      <c r="AQ282" s="67" t="s">
        <v>6817</v>
      </c>
      <c r="AR282" s="67" t="s">
        <v>6818</v>
      </c>
      <c r="AS282" s="67">
        <v>6</v>
      </c>
      <c r="AT282" s="67" t="s">
        <v>6805</v>
      </c>
      <c r="AU282" s="67" t="s">
        <v>6806</v>
      </c>
      <c r="AV282" s="67" t="s">
        <v>6807</v>
      </c>
      <c r="AW282" s="70" t="s">
        <v>433</v>
      </c>
      <c r="AX282" s="67" t="s">
        <v>6808</v>
      </c>
      <c r="AY282" s="67" t="s">
        <v>6809</v>
      </c>
      <c r="AZ282" s="67" t="b">
        <v>1</v>
      </c>
      <c r="BA282" s="67" t="s">
        <v>273</v>
      </c>
      <c r="BB282" s="67" t="b">
        <v>0</v>
      </c>
      <c r="BC282" s="67"/>
      <c r="BD282" s="67"/>
    </row>
    <row r="283" spans="1:56" x14ac:dyDescent="0.25">
      <c r="A283" s="53">
        <f t="shared" si="5"/>
        <v>0</v>
      </c>
      <c r="B283" s="57" t="str">
        <f>IFERROR(TEXT(Table_ocorrencias[[#This Row],[caso_n]],"0000")&amp;Table_ocorrencias[[#This Row],[ponto]]&amp;"/"&amp;YEAR(Table_ocorrencias[[#This Row],[DATA PLANTÃO]]),"")</f>
        <v>1045.9/2020</v>
      </c>
      <c r="C283" s="57" t="str">
        <f>IFERROR(IF(Table_ocorrencias[[#This Row],[GDL]] = "","", Table_ocorrencias[[#This Row],[GDL]]&amp;"/"&amp;YEAR(Table_ocorrencias[[#This Row],[data_plantao]])),"")</f>
        <v>38199/2020</v>
      </c>
      <c r="D283" s="57" t="str">
        <f>IF(Table_ocorrencias[[#This Row],[fotos_gdl]] = TRUE,"ENVIADAS","PENDENTE")</f>
        <v>ENVIADAS</v>
      </c>
      <c r="E283" s="58">
        <f>IFERROR(Table_ocorrencias[[#This Row],[data_plantao]],"")</f>
        <v>44164</v>
      </c>
      <c r="F283" s="57" t="str">
        <f>IFERROR(Table_ocorrencias[[#This Row],[CIODS3]],"")</f>
        <v>D696053</v>
      </c>
      <c r="G283" s="57" t="str">
        <f>IFERROR(Table_ocorrencias[[#This Row],[natureza4]],"")</f>
        <v>Homicídio</v>
      </c>
      <c r="H283" s="57" t="str">
        <f>IFERROR(Table_ocorrencias[[#This Row],[tipo_local]],"")</f>
        <v>Externo</v>
      </c>
      <c r="I283" s="57" t="str">
        <f>IFERROR(IF(Table_ocorrencias[[#This Row],[instrumento10]] = 0,"",Table_ocorrencias[[#This Row],[instrumento10]]),"")</f>
        <v>PÉRFURO-CORTANTE</v>
      </c>
      <c r="J283" s="79" t="str">
        <f>IFERROR(VLOOKUP(Table_ocorrencias[[#This Row],[matricula_perito]],Table_peritos[],2,FALSE),"")</f>
        <v>MOISEIS GAUTHIER</v>
      </c>
      <c r="K283" s="57" t="str">
        <f>IFERROR(VLOOKUP(Table_ocorrencias[[#This Row],[matricula_auxiliar]],Table_auxiliares[],2,FALSE),"")</f>
        <v>ANDREZA CRISTINA MAIA DOS SANTOS</v>
      </c>
      <c r="L283" s="57" t="str">
        <f>IFERROR(VLOOKUP(Table_ocorrencias[[#This Row],[matricula_delegado]],Table_delegados[],2,FALSE),"")</f>
        <v>RAFAEL DUARTE COSTA</v>
      </c>
      <c r="M283" s="57" t="str">
        <f>IFERROR(Table_ocorrencias[[#This Row],[viatura5]],"")</f>
        <v>UP006</v>
      </c>
      <c r="N283" s="57" t="str">
        <f>IFERROR(IF(Table_ocorrencias[[#This Row],[DPH2]] ="","",Table_ocorrencias[[#This Row],[DPH2]]&amp;"º DPH"),"")</f>
        <v>1º DPH</v>
      </c>
      <c r="O283" s="57" t="str">
        <f>UPPER(IFERROR(VLOOKUP(Table_ocorrencias[[#This Row],[municipio]],Table_municipios[],2,FALSE),""))</f>
        <v>RECIFE</v>
      </c>
      <c r="P283" s="79" t="str">
        <f>UPPER(IFERROR(Table_ocorrencias[[#This Row],[bairro8]],""))</f>
        <v>SOLEDADE</v>
      </c>
      <c r="Q283" s="57" t="str">
        <f>IFERROR(IF(Table_ocorrencias[[#This Row],[rua9]] ="","",Table_ocorrencias[[#This Row],[rua9]]),"")</f>
        <v>AV MANOEL BORBA</v>
      </c>
      <c r="R283" s="57" t="str">
        <f>IFERROR(IF(Table_ocorrencias[[#This Row],[latitude6]] ="","",Table_ocorrencias[[#This Row],[latitude6]]),"")</f>
        <v>-8.059491</v>
      </c>
      <c r="S283" s="57" t="str">
        <f>IFERROR(IF(Table_ocorrencias[[#This Row],[longitude7]] ="","",Table_ocorrencias[[#This Row],[longitude7]]),"")</f>
        <v>-34.890530</v>
      </c>
      <c r="T28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114558)</v>
      </c>
      <c r="U28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3" s="79" t="str">
        <f>UPPER(IFERROR(Table_ocorrencias[[#This Row],[descricao]],""))</f>
        <v>PM: 989391439</v>
      </c>
      <c r="W283" s="59">
        <f>IFERROR(IF(Table_ocorrencias[[#This Row],[data_ciencia]]="","",Table_ocorrencias[[#This Row],[data_ciencia]]),"")</f>
        <v>0.14583333333333334</v>
      </c>
      <c r="X283" s="59">
        <f>IFERROR(IF(Table_ocorrencias[[#This Row],[data_saida]]="","",Table_ocorrencias[[#This Row],[data_saida]]),"")</f>
        <v>0.15625</v>
      </c>
      <c r="Y283" s="59">
        <f>IFERROR(IF(Table_ocorrencias[[#This Row],[data_chegada]]="","",Table_ocorrencias[[#This Row],[data_chegada]]),"")</f>
        <v>0.16666666666666666</v>
      </c>
      <c r="Z283" s="59">
        <f>IFERROR(IF(Table_ocorrencias[[#This Row],[data_conclusao]]="","",Table_ocorrencias[[#This Row],[data_conclusao]]),"")</f>
        <v>0.19097222222222221</v>
      </c>
      <c r="AA283" s="60">
        <v>1919</v>
      </c>
      <c r="AB283" s="60">
        <v>1045</v>
      </c>
      <c r="AC283" s="60">
        <v>1</v>
      </c>
      <c r="AD283" s="60">
        <v>3871282</v>
      </c>
      <c r="AE283" s="60">
        <v>3876098</v>
      </c>
      <c r="AF283" s="60">
        <v>3864707</v>
      </c>
      <c r="AG283" s="60">
        <v>38199</v>
      </c>
      <c r="AH283" s="58">
        <v>44164</v>
      </c>
      <c r="AI283" s="60" t="s">
        <v>6819</v>
      </c>
      <c r="AJ283" s="60" t="s">
        <v>167</v>
      </c>
      <c r="AK283" s="60" t="s">
        <v>168</v>
      </c>
      <c r="AL283" s="60" t="s">
        <v>1258</v>
      </c>
      <c r="AM283" s="61">
        <v>0.14583333333333334</v>
      </c>
      <c r="AN283" s="62">
        <v>0.15625</v>
      </c>
      <c r="AO283" s="62">
        <v>0.16666666666666666</v>
      </c>
      <c r="AP283" s="62">
        <v>0.19097222222222221</v>
      </c>
      <c r="AQ283" s="60" t="s">
        <v>6820</v>
      </c>
      <c r="AR283" s="60" t="s">
        <v>6821</v>
      </c>
      <c r="AS283" s="60">
        <v>14</v>
      </c>
      <c r="AT283" s="60" t="s">
        <v>6822</v>
      </c>
      <c r="AU283" s="60" t="s">
        <v>6823</v>
      </c>
      <c r="AV283" s="60" t="s">
        <v>6824</v>
      </c>
      <c r="AW283" s="63" t="s">
        <v>744</v>
      </c>
      <c r="AX283" s="60" t="s">
        <v>6825</v>
      </c>
      <c r="AY283" s="60" t="s">
        <v>6826</v>
      </c>
      <c r="AZ283" s="60" t="b">
        <v>1</v>
      </c>
      <c r="BA283" s="60" t="s">
        <v>273</v>
      </c>
      <c r="BB283" s="60" t="b">
        <v>0</v>
      </c>
      <c r="BC283" s="60"/>
      <c r="BD283" s="60"/>
    </row>
    <row r="284" spans="1:56" x14ac:dyDescent="0.25">
      <c r="A284" s="53">
        <f t="shared" si="5"/>
        <v>0</v>
      </c>
      <c r="B284" s="57" t="str">
        <f>IFERROR(TEXT(Table_ocorrencias[[#This Row],[caso_n]],"0000")&amp;Table_ocorrencias[[#This Row],[ponto]]&amp;"/"&amp;YEAR(Table_ocorrencias[[#This Row],[DATA PLANTÃO]]),"")</f>
        <v>1052.9/2020</v>
      </c>
      <c r="C284" s="57" t="str">
        <f>IFERROR(IF(Table_ocorrencias[[#This Row],[GDL]] = "","", Table_ocorrencias[[#This Row],[GDL]]&amp;"/"&amp;YEAR(Table_ocorrencias[[#This Row],[data_plantao]])),"")</f>
        <v>38728/2020</v>
      </c>
      <c r="D284" s="57" t="str">
        <f>IF(Table_ocorrencias[[#This Row],[fotos_gdl]] = TRUE,"ENVIADAS","PENDENTE")</f>
        <v>ENVIADAS</v>
      </c>
      <c r="E284" s="58">
        <f>IFERROR(Table_ocorrencias[[#This Row],[data_plantao]],"")</f>
        <v>44167</v>
      </c>
      <c r="F284" s="57" t="str">
        <f>IFERROR(Table_ocorrencias[[#This Row],[CIODS3]],"")</f>
        <v>D696282</v>
      </c>
      <c r="G284" s="57" t="str">
        <f>IFERROR(Table_ocorrencias[[#This Row],[natureza4]],"")</f>
        <v>Homicídio</v>
      </c>
      <c r="H284" s="57" t="str">
        <f>IFERROR(Table_ocorrencias[[#This Row],[tipo_local]],"")</f>
        <v>Externo</v>
      </c>
      <c r="I284" s="57" t="str">
        <f>IFERROR(IF(Table_ocorrencias[[#This Row],[instrumento10]] = 0,"",Table_ocorrencias[[#This Row],[instrumento10]]),"")</f>
        <v>PÉRFURO-CORTANTE</v>
      </c>
      <c r="J284" s="79" t="str">
        <f>IFERROR(VLOOKUP(Table_ocorrencias[[#This Row],[matricula_perito]],Table_peritos[],2,FALSE),"")</f>
        <v>TADEU MORAIS CRUZ</v>
      </c>
      <c r="K284" s="57" t="str">
        <f>IFERROR(VLOOKUP(Table_ocorrencias[[#This Row],[matricula_auxiliar]],Table_auxiliares[],2,FALSE),"")</f>
        <v>RICARDO ALEXANDRE MELO DA SILVA</v>
      </c>
      <c r="L284" s="57" t="str">
        <f>IFERROR(VLOOKUP(Table_ocorrencias[[#This Row],[matricula_delegado]],Table_delegados[],2,FALSE),"")</f>
        <v>RICARDO SILVEIRA DE AZEVEDO</v>
      </c>
      <c r="M284" s="57" t="str">
        <f>IFERROR(Table_ocorrencias[[#This Row],[viatura5]],"")</f>
        <v>UP004</v>
      </c>
      <c r="N284" s="57" t="str">
        <f>IFERROR(IF(Table_ocorrencias[[#This Row],[DPH2]] ="","",Table_ocorrencias[[#This Row],[DPH2]]&amp;"º DPH"),"")</f>
        <v>6º DPH</v>
      </c>
      <c r="O284" s="57" t="str">
        <f>UPPER(IFERROR(VLOOKUP(Table_ocorrencias[[#This Row],[municipio]],Table_municipios[],2,FALSE),""))</f>
        <v>IGARASSU</v>
      </c>
      <c r="P284" s="79" t="str">
        <f>UPPER(IFERROR(Table_ocorrencias[[#This Row],[bairro8]],""))</f>
        <v>CENTRO</v>
      </c>
      <c r="Q284" s="57" t="str">
        <f>IFERROR(IF(Table_ocorrencias[[#This Row],[rua9]] ="","",Table_ocorrencias[[#This Row],[rua9]]),"")</f>
        <v>RUA JOSÉ EDUARDO, CENTRO DE IGARASSU</v>
      </c>
      <c r="R284" s="57" t="str">
        <f>IFERROR(IF(Table_ocorrencias[[#This Row],[latitude6]] ="","",Table_ocorrencias[[#This Row],[latitude6]]),"")</f>
        <v>7o50'45"</v>
      </c>
      <c r="S284" s="57" t="str">
        <f>IFERROR(IF(Table_ocorrencias[[#This Row],[longitude7]] ="","",Table_ocorrencias[[#This Row],[longitude7]]),"")</f>
        <v>34o54'34"</v>
      </c>
      <c r="T28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LUZIA NÓBREGA SOARES (NIC 114570)</v>
      </c>
      <c r="U28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4" s="79" t="str">
        <f>UPPER(IFERROR(Table_ocorrencias[[#This Row],[descricao]],""))</f>
        <v>ARMA BRANCA - FEMINICÍDIO.</v>
      </c>
      <c r="W284" s="59">
        <f>IFERROR(IF(Table_ocorrencias[[#This Row],[data_ciencia]]="","",Table_ocorrencias[[#This Row],[data_ciencia]]),"")</f>
        <v>0.30555555555555558</v>
      </c>
      <c r="X284" s="59">
        <f>IFERROR(IF(Table_ocorrencias[[#This Row],[data_saida]]="","",Table_ocorrencias[[#This Row],[data_saida]]),"")</f>
        <v>0.38194444444444442</v>
      </c>
      <c r="Y284" s="59">
        <f>IFERROR(IF(Table_ocorrencias[[#This Row],[data_chegada]]="","",Table_ocorrencias[[#This Row],[data_chegada]]),"")</f>
        <v>0.40277777777777779</v>
      </c>
      <c r="Z284" s="59">
        <f>IFERROR(IF(Table_ocorrencias[[#This Row],[data_conclusao]]="","",Table_ocorrencias[[#This Row],[data_conclusao]]),"")</f>
        <v>0.4375</v>
      </c>
      <c r="AA284" s="60">
        <v>1928</v>
      </c>
      <c r="AB284" s="60">
        <v>1052</v>
      </c>
      <c r="AC284" s="60">
        <v>6</v>
      </c>
      <c r="AD284" s="60">
        <v>2962136</v>
      </c>
      <c r="AE284" s="60">
        <v>3867641</v>
      </c>
      <c r="AF284" s="60">
        <v>2725304</v>
      </c>
      <c r="AG284" s="60">
        <v>38728</v>
      </c>
      <c r="AH284" s="58">
        <v>44167</v>
      </c>
      <c r="AI284" s="60" t="s">
        <v>6913</v>
      </c>
      <c r="AJ284" s="60" t="s">
        <v>167</v>
      </c>
      <c r="AK284" s="60" t="s">
        <v>168</v>
      </c>
      <c r="AL284" s="60" t="s">
        <v>255</v>
      </c>
      <c r="AM284" s="61">
        <v>0.30555555555555558</v>
      </c>
      <c r="AN284" s="62">
        <v>0.38194444444444442</v>
      </c>
      <c r="AO284" s="62">
        <v>0.40277777777777779</v>
      </c>
      <c r="AP284" s="62">
        <v>0.4375</v>
      </c>
      <c r="AQ284" s="60" t="s">
        <v>6937</v>
      </c>
      <c r="AR284" s="60" t="s">
        <v>6938</v>
      </c>
      <c r="AS284" s="60">
        <v>6</v>
      </c>
      <c r="AT284" s="60" t="s">
        <v>265</v>
      </c>
      <c r="AU284" s="60" t="s">
        <v>6914</v>
      </c>
      <c r="AV284" s="60" t="s">
        <v>6915</v>
      </c>
      <c r="AW284" s="63" t="s">
        <v>744</v>
      </c>
      <c r="AX284" s="60" t="s">
        <v>6916</v>
      </c>
      <c r="AY284" s="60" t="s">
        <v>6917</v>
      </c>
      <c r="AZ284" s="60" t="b">
        <v>1</v>
      </c>
      <c r="BA284" s="60" t="s">
        <v>273</v>
      </c>
      <c r="BB284" s="60" t="b">
        <v>0</v>
      </c>
      <c r="BC284" s="60"/>
      <c r="BD284" s="60"/>
    </row>
    <row r="285" spans="1:56" x14ac:dyDescent="0.25">
      <c r="A285" s="55">
        <f t="shared" si="5"/>
        <v>1</v>
      </c>
      <c r="B285" s="64" t="str">
        <f>IFERROR(TEXT(Table_ocorrencias[[#This Row],[caso_n]],"0000")&amp;Table_ocorrencias[[#This Row],[ponto]]&amp;"/"&amp;YEAR(Table_ocorrencias[[#This Row],[DATA PLANTÃO]]),"")</f>
        <v>1053.9/2020</v>
      </c>
      <c r="C285" s="64" t="str">
        <f>IFERROR(IF(Table_ocorrencias[[#This Row],[GDL]] = "","", Table_ocorrencias[[#This Row],[GDL]]&amp;"/"&amp;YEAR(Table_ocorrencias[[#This Row],[data_plantao]])),"")</f>
        <v>38753/2020</v>
      </c>
      <c r="D285" s="64" t="str">
        <f>IF(Table_ocorrencias[[#This Row],[fotos_gdl]] = TRUE,"ENVIADAS","PENDENTE")</f>
        <v>PENDENTE</v>
      </c>
      <c r="E285" s="65">
        <f>IFERROR(Table_ocorrencias[[#This Row],[data_plantao]],"")</f>
        <v>44167</v>
      </c>
      <c r="F285" s="64" t="str">
        <f>IFERROR(Table_ocorrencias[[#This Row],[CIODS3]],"")</f>
        <v>D696287</v>
      </c>
      <c r="G285" s="64" t="str">
        <f>IFERROR(Table_ocorrencias[[#This Row],[natureza4]],"")</f>
        <v>Homicídio</v>
      </c>
      <c r="H285" s="64" t="str">
        <f>IFERROR(Table_ocorrencias[[#This Row],[tipo_local]],"")</f>
        <v>Externo</v>
      </c>
      <c r="I285" s="64" t="str">
        <f>IFERROR(IF(Table_ocorrencias[[#This Row],[instrumento10]] = 0,"",Table_ocorrencias[[#This Row],[instrumento10]]),"")</f>
        <v/>
      </c>
      <c r="J285" s="80" t="str">
        <f>IFERROR(VLOOKUP(Table_ocorrencias[[#This Row],[matricula_perito]],Table_peritos[],2,FALSE),"")</f>
        <v>BETSON FERNANDO DELGADO DOS SANTOS ANDRADE</v>
      </c>
      <c r="K285" s="64" t="str">
        <f>IFERROR(VLOOKUP(Table_ocorrencias[[#This Row],[matricula_auxiliar]],Table_auxiliares[],2,FALSE),"")</f>
        <v>THIAGO ANDRÉ</v>
      </c>
      <c r="L285" s="64" t="str">
        <f>IFERROR(VLOOKUP(Table_ocorrencias[[#This Row],[matricula_delegado]],Table_delegados[],2,FALSE),"")</f>
        <v>NATASHA DOLCI</v>
      </c>
      <c r="M285" s="64" t="str">
        <f>IFERROR(Table_ocorrencias[[#This Row],[viatura5]],"")</f>
        <v>UP004</v>
      </c>
      <c r="N285" s="64" t="str">
        <f>IFERROR(IF(Table_ocorrencias[[#This Row],[DPH2]] ="","",Table_ocorrencias[[#This Row],[DPH2]]&amp;"º DPH"),"")</f>
        <v>4º DPH</v>
      </c>
      <c r="O285" s="64" t="str">
        <f>UPPER(IFERROR(VLOOKUP(Table_ocorrencias[[#This Row],[municipio]],Table_municipios[],2,FALSE),""))</f>
        <v>RECIFE</v>
      </c>
      <c r="P285" s="80" t="str">
        <f>UPPER(IFERROR(Table_ocorrencias[[#This Row],[bairro8]],""))</f>
        <v>AFOGADOS</v>
      </c>
      <c r="Q285" s="64" t="str">
        <f>IFERROR(IF(Table_ocorrencias[[#This Row],[rua9]] ="","",Table_ocorrencias[[#This Row],[rua9]]),"")</f>
        <v>RUA APRÍGIO ALVES, 81</v>
      </c>
      <c r="R285" s="64" t="str">
        <f>IFERROR(IF(Table_ocorrencias[[#This Row],[latitude6]] ="","",Table_ocorrencias[[#This Row],[latitude6]]),"")</f>
        <v>-8.08318</v>
      </c>
      <c r="S285" s="64" t="str">
        <f>IFERROR(IF(Table_ocorrencias[[#This Row],[longitude7]] ="","",Table_ocorrencias[[#This Row],[longitude7]]),"")</f>
        <v>-34.91117</v>
      </c>
      <c r="T28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HELENO JUVINO DA SILVA (NIC 114556)</v>
      </c>
      <c r="U28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85" s="80" t="str">
        <f>UPPER(IFERROR(Table_ocorrencias[[#This Row],[descricao]],""))</f>
        <v>SGT GADELHA 987545253</v>
      </c>
      <c r="W285" s="66">
        <f>IFERROR(IF(Table_ocorrencias[[#This Row],[data_ciencia]]="","",Table_ocorrencias[[#This Row],[data_ciencia]]),"")</f>
        <v>0.32569444444444445</v>
      </c>
      <c r="X285" s="66">
        <f>IFERROR(IF(Table_ocorrencias[[#This Row],[data_saida]]="","",Table_ocorrencias[[#This Row],[data_saida]]),"")</f>
        <v>0.34027777777777779</v>
      </c>
      <c r="Y285" s="66">
        <f>IFERROR(IF(Table_ocorrencias[[#This Row],[data_chegada]]="","",Table_ocorrencias[[#This Row],[data_chegada]]),"")</f>
        <v>0.35416666666666669</v>
      </c>
      <c r="Z285" s="66">
        <f>IFERROR(IF(Table_ocorrencias[[#This Row],[data_conclusao]]="","",Table_ocorrencias[[#This Row],[data_conclusao]]),"")</f>
        <v>0.39583333333333331</v>
      </c>
      <c r="AA285" s="67">
        <v>1929</v>
      </c>
      <c r="AB285" s="67">
        <v>1053</v>
      </c>
      <c r="AC285" s="67">
        <v>4</v>
      </c>
      <c r="AD285" s="67">
        <v>3869903</v>
      </c>
      <c r="AE285" s="67">
        <v>3870464</v>
      </c>
      <c r="AF285" s="67">
        <v>3865037</v>
      </c>
      <c r="AG285" s="67">
        <v>38753</v>
      </c>
      <c r="AH285" s="65">
        <v>44167</v>
      </c>
      <c r="AI285" s="67" t="s">
        <v>6918</v>
      </c>
      <c r="AJ285" s="67" t="s">
        <v>167</v>
      </c>
      <c r="AK285" s="67" t="s">
        <v>168</v>
      </c>
      <c r="AL285" s="67" t="s">
        <v>255</v>
      </c>
      <c r="AM285" s="68">
        <v>0.32569444444444445</v>
      </c>
      <c r="AN285" s="69">
        <v>0.34027777777777779</v>
      </c>
      <c r="AO285" s="69">
        <v>0.35416666666666669</v>
      </c>
      <c r="AP285" s="69">
        <v>0.39583333333333331</v>
      </c>
      <c r="AQ285" s="67" t="s">
        <v>6950</v>
      </c>
      <c r="AR285" s="67" t="s">
        <v>6951</v>
      </c>
      <c r="AS285" s="67">
        <v>14</v>
      </c>
      <c r="AT285" s="67" t="s">
        <v>1745</v>
      </c>
      <c r="AU285" s="67" t="s">
        <v>6963</v>
      </c>
      <c r="AV285" s="67" t="s">
        <v>6919</v>
      </c>
      <c r="AW285" s="70"/>
      <c r="AX285" s="67" t="s">
        <v>6920</v>
      </c>
      <c r="AY285" s="67" t="s">
        <v>6921</v>
      </c>
      <c r="AZ285" s="67" t="b">
        <v>0</v>
      </c>
      <c r="BA285" s="67" t="s">
        <v>273</v>
      </c>
      <c r="BB285" s="67" t="b">
        <v>0</v>
      </c>
      <c r="BC285" s="67"/>
      <c r="BD285" s="67"/>
    </row>
    <row r="286" spans="1:56" ht="30" x14ac:dyDescent="0.25">
      <c r="A286" s="53">
        <f t="shared" si="5"/>
        <v>1</v>
      </c>
      <c r="B286" s="57" t="str">
        <f>IFERROR(TEXT(Table_ocorrencias[[#This Row],[caso_n]],"0000")&amp;Table_ocorrencias[[#This Row],[ponto]]&amp;"/"&amp;YEAR(Table_ocorrencias[[#This Row],[DATA PLANTÃO]]),"")</f>
        <v>1058.9/2020</v>
      </c>
      <c r="C286" s="57" t="str">
        <f>IFERROR(IF(Table_ocorrencias[[#This Row],[GDL]] = "","", Table_ocorrencias[[#This Row],[GDL]]&amp;"/"&amp;YEAR(Table_ocorrencias[[#This Row],[data_plantao]])),"")</f>
        <v>38994/2020</v>
      </c>
      <c r="D286" s="57" t="str">
        <f>IF(Table_ocorrencias[[#This Row],[fotos_gdl]] = TRUE,"ENVIADAS","PENDENTE")</f>
        <v>ENVIADAS</v>
      </c>
      <c r="E286" s="58">
        <f>IFERROR(Table_ocorrencias[[#This Row],[data_plantao]],"")</f>
        <v>44168</v>
      </c>
      <c r="F286" s="57" t="str">
        <f>IFERROR(Table_ocorrencias[[#This Row],[CIODS3]],"")</f>
        <v>D696470</v>
      </c>
      <c r="G286" s="57" t="str">
        <f>IFERROR(Table_ocorrencias[[#This Row],[natureza4]],"")</f>
        <v>Homicídio</v>
      </c>
      <c r="H286" s="57" t="str">
        <f>IFERROR(Table_ocorrencias[[#This Row],[tipo_local]],"")</f>
        <v>Externo</v>
      </c>
      <c r="I286" s="57" t="str">
        <f>IFERROR(IF(Table_ocorrencias[[#This Row],[instrumento10]] = 0,"",Table_ocorrencias[[#This Row],[instrumento10]]),"")</f>
        <v/>
      </c>
      <c r="J286" s="79" t="str">
        <f>IFERROR(VLOOKUP(Table_ocorrencias[[#This Row],[matricula_perito]],Table_peritos[],2,FALSE),"")</f>
        <v>TADEU MORAIS CRUZ</v>
      </c>
      <c r="K286" s="57" t="str">
        <f>IFERROR(VLOOKUP(Table_ocorrencias[[#This Row],[matricula_auxiliar]],Table_auxiliares[],2,FALSE),"")</f>
        <v>HILTON PESSOA DE FREITAS NETO</v>
      </c>
      <c r="L286" s="57" t="str">
        <f>IFERROR(VLOOKUP(Table_ocorrencias[[#This Row],[matricula_delegado]],Table_delegados[],2,FALSE),"")</f>
        <v>BRUNO MARCIO DE AMORIM MAGALHAES</v>
      </c>
      <c r="M286" s="57" t="str">
        <f>IFERROR(Table_ocorrencias[[#This Row],[viatura5]],"")</f>
        <v>UP006</v>
      </c>
      <c r="N286" s="57" t="str">
        <f>IFERROR(IF(Table_ocorrencias[[#This Row],[DPH2]] ="","",Table_ocorrencias[[#This Row],[DPH2]]&amp;"º DPH"),"")</f>
        <v>6º DPH</v>
      </c>
      <c r="O286" s="57" t="str">
        <f>UPPER(IFERROR(VLOOKUP(Table_ocorrencias[[#This Row],[municipio]],Table_municipios[],2,FALSE),""))</f>
        <v>IGARASSU</v>
      </c>
      <c r="P286" s="79" t="str">
        <f>UPPER(IFERROR(Table_ocorrencias[[#This Row],[bairro8]],""))</f>
        <v>CENTRO</v>
      </c>
      <c r="Q286" s="57" t="str">
        <f>IFERROR(IF(Table_ocorrencias[[#This Row],[rua9]] ="","",Table_ocorrencias[[#This Row],[rua9]]),"")</f>
        <v>SEVERINO UCHOA CAVALCANTE</v>
      </c>
      <c r="R286" s="57" t="str">
        <f>IFERROR(IF(Table_ocorrencias[[#This Row],[latitude6]] ="","",Table_ocorrencias[[#This Row],[latitude6]]),"")</f>
        <v>-7°49'55"</v>
      </c>
      <c r="S286" s="57" t="str">
        <f>IFERROR(IF(Table_ocorrencias[[#This Row],[longitude7]] ="","",Table_ocorrencias[[#This Row],[longitude7]]),"")</f>
        <v>-34º54'49"</v>
      </c>
      <c r="T28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114586)</v>
      </c>
      <c r="U28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6" s="79" t="str">
        <f>UPPER(IFERROR(Table_ocorrencias[[#This Row],[descricao]],""))</f>
        <v>CORPO ENCONTRADO NO MANGUE, EM DECOMPOSIÇÃO AVANÇADA_x000D_
PM SD TIAGO: 986869698</v>
      </c>
      <c r="W286" s="59">
        <f>IFERROR(IF(Table_ocorrencias[[#This Row],[data_ciencia]]="","",Table_ocorrencias[[#This Row],[data_ciencia]]),"")</f>
        <v>0.86805555555555558</v>
      </c>
      <c r="X286" s="59">
        <f>IFERROR(IF(Table_ocorrencias[[#This Row],[data_saida]]="","",Table_ocorrencias[[#This Row],[data_saida]]),"")</f>
        <v>0.88194444444444442</v>
      </c>
      <c r="Y286" s="59">
        <f>IFERROR(IF(Table_ocorrencias[[#This Row],[data_chegada]]="","",Table_ocorrencias[[#This Row],[data_chegada]]),"")</f>
        <v>0.90277777777777779</v>
      </c>
      <c r="Z286" s="59">
        <f>IFERROR(IF(Table_ocorrencias[[#This Row],[data_conclusao]]="","",Table_ocorrencias[[#This Row],[data_conclusao]]),"")</f>
        <v>0.92361111111111116</v>
      </c>
      <c r="AA286" s="60">
        <v>1934</v>
      </c>
      <c r="AB286" s="60">
        <v>1058</v>
      </c>
      <c r="AC286" s="60">
        <v>6</v>
      </c>
      <c r="AD286" s="60">
        <v>2962136</v>
      </c>
      <c r="AE286" s="60">
        <v>3865967</v>
      </c>
      <c r="AF286" s="60">
        <v>2960419</v>
      </c>
      <c r="AG286" s="60">
        <v>38994</v>
      </c>
      <c r="AH286" s="58">
        <v>44168</v>
      </c>
      <c r="AI286" s="60" t="s">
        <v>6978</v>
      </c>
      <c r="AJ286" s="60" t="s">
        <v>167</v>
      </c>
      <c r="AK286" s="60" t="s">
        <v>168</v>
      </c>
      <c r="AL286" s="60" t="s">
        <v>1258</v>
      </c>
      <c r="AM286" s="61">
        <v>0.86805555555555558</v>
      </c>
      <c r="AN286" s="62">
        <v>0.88194444444444442</v>
      </c>
      <c r="AO286" s="62">
        <v>0.90277777777777779</v>
      </c>
      <c r="AP286" s="62">
        <v>0.92361111111111116</v>
      </c>
      <c r="AQ286" s="60" t="s">
        <v>6983</v>
      </c>
      <c r="AR286" s="60" t="s">
        <v>6984</v>
      </c>
      <c r="AS286" s="60">
        <v>6</v>
      </c>
      <c r="AT286" s="60" t="s">
        <v>265</v>
      </c>
      <c r="AU286" s="60" t="s">
        <v>6985</v>
      </c>
      <c r="AV286" s="60" t="s">
        <v>6979</v>
      </c>
      <c r="AW286" s="63"/>
      <c r="AX286" s="60" t="s">
        <v>6980</v>
      </c>
      <c r="AY286" s="60" t="s">
        <v>6981</v>
      </c>
      <c r="AZ286" s="60" t="b">
        <v>1</v>
      </c>
      <c r="BA286" s="60" t="s">
        <v>273</v>
      </c>
      <c r="BB286" s="60" t="b">
        <v>0</v>
      </c>
      <c r="BC286" s="60"/>
      <c r="BD286" s="60"/>
    </row>
    <row r="287" spans="1:56" x14ac:dyDescent="0.25">
      <c r="A287" s="53">
        <f t="shared" si="5"/>
        <v>1</v>
      </c>
      <c r="B287" s="57" t="str">
        <f>IFERROR(TEXT(Table_ocorrencias[[#This Row],[caso_n]],"0000")&amp;Table_ocorrencias[[#This Row],[ponto]]&amp;"/"&amp;YEAR(Table_ocorrencias[[#This Row],[DATA PLANTÃO]]),"")</f>
        <v>1059.9/2020</v>
      </c>
      <c r="C287" s="57" t="str">
        <f>IFERROR(IF(Table_ocorrencias[[#This Row],[GDL]] = "","", Table_ocorrencias[[#This Row],[GDL]]&amp;"/"&amp;YEAR(Table_ocorrencias[[#This Row],[data_plantao]])),"")</f>
        <v>39236/2020</v>
      </c>
      <c r="D287" s="57" t="str">
        <f>IF(Table_ocorrencias[[#This Row],[fotos_gdl]] = TRUE,"ENVIADAS","PENDENTE")</f>
        <v>PENDENTE</v>
      </c>
      <c r="E287" s="58">
        <f>IFERROR(Table_ocorrencias[[#This Row],[data_plantao]],"")</f>
        <v>44169</v>
      </c>
      <c r="F287" s="57" t="str">
        <f>IFERROR(Table_ocorrencias[[#This Row],[CIODS3]],"")</f>
        <v>D696573</v>
      </c>
      <c r="G287" s="57" t="str">
        <f>IFERROR(Table_ocorrencias[[#This Row],[natureza4]],"")</f>
        <v>Homicídio</v>
      </c>
      <c r="H287" s="57" t="str">
        <f>IFERROR(Table_ocorrencias[[#This Row],[tipo_local]],"")</f>
        <v>Externo</v>
      </c>
      <c r="I287" s="57" t="str">
        <f>IFERROR(IF(Table_ocorrencias[[#This Row],[instrumento10]] = 0,"",Table_ocorrencias[[#This Row],[instrumento10]]),"")</f>
        <v/>
      </c>
      <c r="J287" s="57" t="str">
        <f>IFERROR(VLOOKUP(Table_ocorrencias[[#This Row],[matricula_perito]],Table_peritos[],2,FALSE),"")</f>
        <v>AUGUSTO GUILHERME FEITOSA CACHO BORGES</v>
      </c>
      <c r="K287" s="57" t="str">
        <f>IFERROR(VLOOKUP(Table_ocorrencias[[#This Row],[matricula_auxiliar]],Table_auxiliares[],2,FALSE),"")</f>
        <v>THIAGO ANDRÉ</v>
      </c>
      <c r="L287" s="57" t="str">
        <f>IFERROR(VLOOKUP(Table_ocorrencias[[#This Row],[matricula_delegado]],Table_delegados[],2,FALSE),"")</f>
        <v>ROBERTO DE LIMA FERREIRA</v>
      </c>
      <c r="M287" s="57" t="str">
        <f>IFERROR(Table_ocorrencias[[#This Row],[viatura5]],"")</f>
        <v>UP006</v>
      </c>
      <c r="N287" s="57" t="str">
        <f>IFERROR(IF(Table_ocorrencias[[#This Row],[DPH2]] ="","",Table_ocorrencias[[#This Row],[DPH2]]&amp;"º DPH"),"")</f>
        <v>14º DPH</v>
      </c>
      <c r="O287" s="57" t="str">
        <f>UPPER(IFERROR(VLOOKUP(Table_ocorrencias[[#This Row],[municipio]],Table_municipios[],2,FALSE),""))</f>
        <v>CABO DE SANTO AGOSTINHO</v>
      </c>
      <c r="P287" s="57" t="str">
        <f>UPPER(IFERROR(Table_ocorrencias[[#This Row],[bairro8]],""))</f>
        <v>CHARNEQUINHA</v>
      </c>
      <c r="Q287" s="57" t="str">
        <f>IFERROR(IF(Table_ocorrencias[[#This Row],[rua9]] ="","",Table_ocorrencias[[#This Row],[rua9]]),"")</f>
        <v>RUA DA CAIXA D AGUA</v>
      </c>
      <c r="R287" s="57" t="str">
        <f>IFERROR(IF(Table_ocorrencias[[#This Row],[latitude6]] ="","",Table_ocorrencias[[#This Row],[latitude6]]),"")</f>
        <v>-8.298299</v>
      </c>
      <c r="S287" s="57" t="str">
        <f>IFERROR(IF(Table_ocorrencias[[#This Row],[longitude7]] ="","",Table_ocorrencias[[#This Row],[longitude7]]),"")</f>
        <v>-35.044648</v>
      </c>
      <c r="T287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114590)</v>
      </c>
      <c r="U28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87" s="57" t="str">
        <f>UPPER(IFERROR(Table_ocorrencias[[#This Row],[descricao]],""))</f>
        <v>PAF - MASC.</v>
      </c>
      <c r="W287" s="59">
        <f>IFERROR(IF(Table_ocorrencias[[#This Row],[data_ciencia]]="","",Table_ocorrencias[[#This Row],[data_ciencia]]),"")</f>
        <v>0.65277777777777779</v>
      </c>
      <c r="X287" s="59" t="str">
        <f>IFERROR(IF(Table_ocorrencias[[#This Row],[data_saida]]="","",Table_ocorrencias[[#This Row],[data_saida]]),"")</f>
        <v/>
      </c>
      <c r="Y287" s="59" t="str">
        <f>IFERROR(IF(Table_ocorrencias[[#This Row],[data_chegada]]="","",Table_ocorrencias[[#This Row],[data_chegada]]),"")</f>
        <v/>
      </c>
      <c r="Z287" s="59" t="str">
        <f>IFERROR(IF(Table_ocorrencias[[#This Row],[data_conclusao]]="","",Table_ocorrencias[[#This Row],[data_conclusao]]),"")</f>
        <v/>
      </c>
      <c r="AA287" s="60">
        <v>1937</v>
      </c>
      <c r="AB287" s="60">
        <v>1059</v>
      </c>
      <c r="AC287" s="60">
        <v>14</v>
      </c>
      <c r="AD287" s="60">
        <v>3870731</v>
      </c>
      <c r="AE287" s="60">
        <v>3870464</v>
      </c>
      <c r="AF287" s="60">
        <v>3864723</v>
      </c>
      <c r="AG287" s="60">
        <v>39236</v>
      </c>
      <c r="AH287" s="58">
        <v>44169</v>
      </c>
      <c r="AI287" s="60" t="s">
        <v>7000</v>
      </c>
      <c r="AJ287" s="60" t="s">
        <v>167</v>
      </c>
      <c r="AK287" s="60" t="s">
        <v>168</v>
      </c>
      <c r="AL287" s="60" t="s">
        <v>1258</v>
      </c>
      <c r="AM287" s="61">
        <v>0.65277777777777779</v>
      </c>
      <c r="AN287" s="62"/>
      <c r="AO287" s="62"/>
      <c r="AP287" s="62"/>
      <c r="AQ287" s="60" t="s">
        <v>7009</v>
      </c>
      <c r="AR287" s="60" t="s">
        <v>7010</v>
      </c>
      <c r="AS287" s="60">
        <v>3</v>
      </c>
      <c r="AT287" s="60" t="s">
        <v>1838</v>
      </c>
      <c r="AU287" s="60" t="s">
        <v>7001</v>
      </c>
      <c r="AV287" s="60" t="s">
        <v>7002</v>
      </c>
      <c r="AW287" s="63"/>
      <c r="AX287" s="60" t="s">
        <v>7003</v>
      </c>
      <c r="AY287" s="60" t="s">
        <v>7004</v>
      </c>
      <c r="AZ287" s="60" t="b">
        <v>0</v>
      </c>
      <c r="BA287" s="60" t="s">
        <v>273</v>
      </c>
      <c r="BB287" s="60" t="b">
        <v>0</v>
      </c>
      <c r="BC287" s="60"/>
      <c r="BD287" s="60"/>
    </row>
    <row r="288" spans="1:56" x14ac:dyDescent="0.25">
      <c r="A288" s="53">
        <f t="shared" si="5"/>
        <v>1</v>
      </c>
      <c r="B288" s="57" t="str">
        <f>IFERROR(TEXT(Table_ocorrencias[[#This Row],[caso_n]],"0000")&amp;Table_ocorrencias[[#This Row],[ponto]]&amp;"/"&amp;YEAR(Table_ocorrencias[[#This Row],[DATA PLANTÃO]]),"")</f>
        <v>1064.9/2020</v>
      </c>
      <c r="C288" s="57" t="str">
        <f>IFERROR(IF(Table_ocorrencias[[#This Row],[GDL]] = "","", Table_ocorrencias[[#This Row],[GDL]]&amp;"/"&amp;YEAR(Table_ocorrencias[[#This Row],[data_plantao]])),"")</f>
        <v>39297/2020</v>
      </c>
      <c r="D288" s="57" t="str">
        <f>IF(Table_ocorrencias[[#This Row],[fotos_gdl]] = TRUE,"ENVIADAS","PENDENTE")</f>
        <v>PENDENTE</v>
      </c>
      <c r="E288" s="58">
        <f>IFERROR(Table_ocorrencias[[#This Row],[data_plantao]],"")</f>
        <v>44170</v>
      </c>
      <c r="F288" s="57" t="str">
        <f>IFERROR(Table_ocorrencias[[#This Row],[CIODS3]],"")</f>
        <v>D696702</v>
      </c>
      <c r="G288" s="57" t="str">
        <f>IFERROR(Table_ocorrencias[[#This Row],[natureza4]],"")</f>
        <v>Homicídio</v>
      </c>
      <c r="H288" s="57" t="str">
        <f>IFERROR(Table_ocorrencias[[#This Row],[tipo_local]],"")</f>
        <v>Externo</v>
      </c>
      <c r="I288" s="57" t="str">
        <f>IFERROR(IF(Table_ocorrencias[[#This Row],[instrumento10]] = 0,"",Table_ocorrencias[[#This Row],[instrumento10]]),"")</f>
        <v/>
      </c>
      <c r="J288" s="79" t="str">
        <f>IFERROR(VLOOKUP(Table_ocorrencias[[#This Row],[matricula_perito]],Table_peritos[],2,FALSE),"")</f>
        <v>BETSON FERNANDO DELGADO DOS SANTOS ANDRADE</v>
      </c>
      <c r="K288" s="57" t="str">
        <f>IFERROR(VLOOKUP(Table_ocorrencias[[#This Row],[matricula_auxiliar]],Table_auxiliares[],2,FALSE),"")</f>
        <v>FLAVIA ROBERTA FERREIRA</v>
      </c>
      <c r="L288" s="57" t="str">
        <f>IFERROR(VLOOKUP(Table_ocorrencias[[#This Row],[matricula_delegado]],Table_delegados[],2,FALSE),"")</f>
        <v>VILANEIDA PARENTE AGUIAR</v>
      </c>
      <c r="M288" s="57" t="str">
        <f>IFERROR(Table_ocorrencias[[#This Row],[viatura5]],"")</f>
        <v>UP006</v>
      </c>
      <c r="N288" s="57" t="str">
        <f>IFERROR(IF(Table_ocorrencias[[#This Row],[DPH2]] ="","",Table_ocorrencias[[#This Row],[DPH2]]&amp;"º DPH"),"")</f>
        <v>11º DPH</v>
      </c>
      <c r="O288" s="57" t="str">
        <f>UPPER(IFERROR(VLOOKUP(Table_ocorrencias[[#This Row],[municipio]],Table_municipios[],2,FALSE),""))</f>
        <v>JABOATÃO DOS GUARARAPES</v>
      </c>
      <c r="P288" s="79" t="str">
        <f>UPPER(IFERROR(Table_ocorrencias[[#This Row],[bairro8]],""))</f>
        <v>JARDIM JORDÃO</v>
      </c>
      <c r="Q288" s="57" t="str">
        <f>IFERROR(IF(Table_ocorrencias[[#This Row],[rua9]] ="","",Table_ocorrencias[[#This Row],[rua9]]),"")</f>
        <v>R. TAMÔIO</v>
      </c>
      <c r="R288" s="57" t="str">
        <f>IFERROR(IF(Table_ocorrencias[[#This Row],[latitude6]] ="","",Table_ocorrencias[[#This Row],[latitude6]]),"")</f>
        <v>-8.154609</v>
      </c>
      <c r="S288" s="57" t="str">
        <f>IFERROR(IF(Table_ocorrencias[[#This Row],[longitude7]] ="","",Table_ocorrencias[[#This Row],[longitude7]]),"")</f>
        <v>-34.926317</v>
      </c>
      <c r="T28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 xml:space="preserve"> (NIC ) / JOAO VICTOR DA SILVA RODRIGUES (NIC 114554)</v>
      </c>
      <c r="U28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8" s="79" t="str">
        <f>UPPER(IFERROR(Table_ocorrencias[[#This Row],[descricao]],""))</f>
        <v>PM: 986150257</v>
      </c>
      <c r="W288" s="59">
        <f>IFERROR(IF(Table_ocorrencias[[#This Row],[data_ciencia]]="","",Table_ocorrencias[[#This Row],[data_ciencia]]),"")</f>
        <v>0.66666666666666663</v>
      </c>
      <c r="X288" s="59" t="str">
        <f>IFERROR(IF(Table_ocorrencias[[#This Row],[data_saida]]="","",Table_ocorrencias[[#This Row],[data_saida]]),"")</f>
        <v/>
      </c>
      <c r="Y288" s="59" t="str">
        <f>IFERROR(IF(Table_ocorrencias[[#This Row],[data_chegada]]="","",Table_ocorrencias[[#This Row],[data_chegada]]),"")</f>
        <v/>
      </c>
      <c r="Z288" s="59" t="str">
        <f>IFERROR(IF(Table_ocorrencias[[#This Row],[data_conclusao]]="","",Table_ocorrencias[[#This Row],[data_conclusao]]),"")</f>
        <v/>
      </c>
      <c r="AA288" s="60">
        <v>1942</v>
      </c>
      <c r="AB288" s="60">
        <v>1064</v>
      </c>
      <c r="AC288" s="60">
        <v>11</v>
      </c>
      <c r="AD288" s="60">
        <v>3869903</v>
      </c>
      <c r="AE288" s="60">
        <v>3867684</v>
      </c>
      <c r="AF288" s="60">
        <v>2725070</v>
      </c>
      <c r="AG288" s="60">
        <v>39297</v>
      </c>
      <c r="AH288" s="58">
        <v>44170</v>
      </c>
      <c r="AI288" s="60" t="s">
        <v>7029</v>
      </c>
      <c r="AJ288" s="60" t="s">
        <v>167</v>
      </c>
      <c r="AK288" s="60" t="s">
        <v>168</v>
      </c>
      <c r="AL288" s="60" t="s">
        <v>1258</v>
      </c>
      <c r="AM288" s="61">
        <v>0.66666666666666663</v>
      </c>
      <c r="AN288" s="62"/>
      <c r="AO288" s="62"/>
      <c r="AP288" s="62"/>
      <c r="AQ288" s="60" t="s">
        <v>7033</v>
      </c>
      <c r="AR288" s="60" t="s">
        <v>7034</v>
      </c>
      <c r="AS288" s="60">
        <v>10</v>
      </c>
      <c r="AT288" s="60" t="s">
        <v>716</v>
      </c>
      <c r="AU288" s="60" t="s">
        <v>7035</v>
      </c>
      <c r="AV288" s="60" t="s">
        <v>7036</v>
      </c>
      <c r="AW288" s="63"/>
      <c r="AX288" s="60" t="s">
        <v>7030</v>
      </c>
      <c r="AY288" s="60" t="s">
        <v>7031</v>
      </c>
      <c r="AZ288" s="60" t="b">
        <v>0</v>
      </c>
      <c r="BA288" s="60" t="s">
        <v>273</v>
      </c>
      <c r="BB288" s="60" t="b">
        <v>0</v>
      </c>
      <c r="BC288" s="60"/>
      <c r="BD288" s="60"/>
    </row>
    <row r="289" spans="1:56" x14ac:dyDescent="0.25">
      <c r="A289" s="55">
        <f t="shared" si="5"/>
        <v>1</v>
      </c>
      <c r="B289" s="64" t="str">
        <f>IFERROR(TEXT(Table_ocorrencias[[#This Row],[caso_n]],"0000")&amp;Table_ocorrencias[[#This Row],[ponto]]&amp;"/"&amp;YEAR(Table_ocorrencias[[#This Row],[DATA PLANTÃO]]),"")</f>
        <v>1068.9/2020</v>
      </c>
      <c r="C289" s="64" t="str">
        <f>IFERROR(IF(Table_ocorrencias[[#This Row],[GDL]] = "","", Table_ocorrencias[[#This Row],[GDL]]&amp;"/"&amp;YEAR(Table_ocorrencias[[#This Row],[data_plantao]])),"")</f>
        <v>39394/2020</v>
      </c>
      <c r="D289" s="64" t="str">
        <f>IF(Table_ocorrencias[[#This Row],[fotos_gdl]] = TRUE,"ENVIADAS","PENDENTE")</f>
        <v>ENVIADAS</v>
      </c>
      <c r="E289" s="65">
        <f>IFERROR(Table_ocorrencias[[#This Row],[data_plantao]],"")</f>
        <v>44171</v>
      </c>
      <c r="F289" s="64" t="str">
        <f>IFERROR(Table_ocorrencias[[#This Row],[CIODS3]],"")</f>
        <v>D696883</v>
      </c>
      <c r="G289" s="64" t="str">
        <f>IFERROR(Table_ocorrencias[[#This Row],[natureza4]],"")</f>
        <v>Homicídio</v>
      </c>
      <c r="H289" s="64" t="str">
        <f>IFERROR(Table_ocorrencias[[#This Row],[tipo_local]],"")</f>
        <v>Externo</v>
      </c>
      <c r="I289" s="64" t="str">
        <f>IFERROR(IF(Table_ocorrencias[[#This Row],[instrumento10]] = 0,"",Table_ocorrencias[[#This Row],[instrumento10]]),"")</f>
        <v/>
      </c>
      <c r="J289" s="64" t="str">
        <f>IFERROR(VLOOKUP(Table_ocorrencias[[#This Row],[matricula_perito]],Table_peritos[],2,FALSE),"")</f>
        <v>BETSON FERNANDO DELGADO DOS SANTOS ANDRADE</v>
      </c>
      <c r="K289" s="64" t="str">
        <f>IFERROR(VLOOKUP(Table_ocorrencias[[#This Row],[matricula_auxiliar]],Table_auxiliares[],2,FALSE),"")</f>
        <v>HELENA PAULA O. NASCIMENTO BASTOS</v>
      </c>
      <c r="L289" s="64" t="str">
        <f>IFERROR(VLOOKUP(Table_ocorrencias[[#This Row],[matricula_delegado]],Table_delegados[],2,FALSE),"")</f>
        <v>JOAO BAPTISTA DE BRITTO ALVES FILHO</v>
      </c>
      <c r="M289" s="64" t="str">
        <f>IFERROR(Table_ocorrencias[[#This Row],[viatura5]],"")</f>
        <v>UP006</v>
      </c>
      <c r="N289" s="64" t="str">
        <f>IFERROR(IF(Table_ocorrencias[[#This Row],[DPH2]] ="","",Table_ocorrencias[[#This Row],[DPH2]]&amp;"º DPH"),"")</f>
        <v>13º DPH</v>
      </c>
      <c r="O289" s="64" t="str">
        <f>UPPER(IFERROR(VLOOKUP(Table_ocorrencias[[#This Row],[municipio]],Table_municipios[],2,FALSE),""))</f>
        <v>JABOATÃO DOS GUARARAPES</v>
      </c>
      <c r="P289" s="64" t="str">
        <f>UPPER(IFERROR(Table_ocorrencias[[#This Row],[bairro8]],""))</f>
        <v>VILA RICA</v>
      </c>
      <c r="Q289" s="64" t="str">
        <f>IFERROR(IF(Table_ocorrencias[[#This Row],[rua9]] ="","",Table_ocorrencias[[#This Row],[rua9]]),"")</f>
        <v>1A TRAVESSA BARÃO DE MORENO</v>
      </c>
      <c r="R289" s="64" t="str">
        <f>IFERROR(IF(Table_ocorrencias[[#This Row],[latitude6]] ="","",Table_ocorrencias[[#This Row],[latitude6]]),"")</f>
        <v>-8.11611</v>
      </c>
      <c r="S289" s="64" t="str">
        <f>IFERROR(IF(Table_ocorrencias[[#This Row],[longitude7]] ="","",Table_ocorrencias[[#This Row],[longitude7]]),"")</f>
        <v>-35.02212</v>
      </c>
      <c r="T289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28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89" s="64" t="str">
        <f>UPPER(IFERROR(Table_ocorrencias[[#This Row],[descricao]],""))</f>
        <v>INSTRUMENTO CONTUNDENTE - ROSTO DESFIGURADO</v>
      </c>
      <c r="W289" s="66">
        <f>IFERROR(IF(Table_ocorrencias[[#This Row],[data_ciencia]]="","",Table_ocorrencias[[#This Row],[data_ciencia]]),"")</f>
        <v>0.91527777777777775</v>
      </c>
      <c r="X289" s="66">
        <f>IFERROR(IF(Table_ocorrencias[[#This Row],[data_saida]]="","",Table_ocorrencias[[#This Row],[data_saida]]),"")</f>
        <v>0.92708333333333337</v>
      </c>
      <c r="Y289" s="66">
        <f>IFERROR(IF(Table_ocorrencias[[#This Row],[data_chegada]]="","",Table_ocorrencias[[#This Row],[data_chegada]]),"")</f>
        <v>0.94444444444444442</v>
      </c>
      <c r="Z289" s="66">
        <f>IFERROR(IF(Table_ocorrencias[[#This Row],[data_conclusao]]="","",Table_ocorrencias[[#This Row],[data_conclusao]]),"")</f>
        <v>0.98958333333333337</v>
      </c>
      <c r="AA289" s="67">
        <v>1948</v>
      </c>
      <c r="AB289" s="67">
        <v>1068</v>
      </c>
      <c r="AC289" s="67">
        <v>13</v>
      </c>
      <c r="AD289" s="67">
        <v>3869903</v>
      </c>
      <c r="AE289" s="67">
        <v>3876101</v>
      </c>
      <c r="AF289" s="67">
        <v>2139065</v>
      </c>
      <c r="AG289" s="67">
        <v>39394</v>
      </c>
      <c r="AH289" s="65">
        <v>44171</v>
      </c>
      <c r="AI289" s="67" t="s">
        <v>7081</v>
      </c>
      <c r="AJ289" s="67" t="s">
        <v>167</v>
      </c>
      <c r="AK289" s="67" t="s">
        <v>168</v>
      </c>
      <c r="AL289" s="67" t="s">
        <v>1258</v>
      </c>
      <c r="AM289" s="68">
        <v>0.91527777777777775</v>
      </c>
      <c r="AN289" s="69">
        <v>0.92708333333333337</v>
      </c>
      <c r="AO289" s="69">
        <v>0.94444444444444442</v>
      </c>
      <c r="AP289" s="69">
        <v>0.98958333333333337</v>
      </c>
      <c r="AQ289" s="67" t="s">
        <v>7427</v>
      </c>
      <c r="AR289" s="67" t="s">
        <v>7428</v>
      </c>
      <c r="AS289" s="67">
        <v>10</v>
      </c>
      <c r="AT289" s="67" t="s">
        <v>435</v>
      </c>
      <c r="AU289" s="67" t="s">
        <v>7082</v>
      </c>
      <c r="AV289" s="67" t="s">
        <v>7083</v>
      </c>
      <c r="AW289" s="70"/>
      <c r="AX289" s="67" t="s">
        <v>7063</v>
      </c>
      <c r="AY289" s="67" t="s">
        <v>7084</v>
      </c>
      <c r="AZ289" s="67" t="b">
        <v>1</v>
      </c>
      <c r="BA289" s="67" t="s">
        <v>273</v>
      </c>
      <c r="BB289" s="67" t="b">
        <v>0</v>
      </c>
      <c r="BC289" s="67"/>
      <c r="BD289" s="67"/>
    </row>
    <row r="290" spans="1:56" x14ac:dyDescent="0.25">
      <c r="A290" s="53">
        <f t="shared" si="5"/>
        <v>1</v>
      </c>
      <c r="B290" s="57" t="str">
        <f>IFERROR(TEXT(Table_ocorrencias[[#This Row],[caso_n]],"0000")&amp;Table_ocorrencias[[#This Row],[ponto]]&amp;"/"&amp;YEAR(Table_ocorrencias[[#This Row],[DATA PLANTÃO]]),"")</f>
        <v>1071.9/2020</v>
      </c>
      <c r="C290" s="57" t="str">
        <f>IFERROR(IF(Table_ocorrencias[[#This Row],[GDL]] = "","", Table_ocorrencias[[#This Row],[GDL]]&amp;"/"&amp;YEAR(Table_ocorrencias[[#This Row],[data_plantao]])),"")</f>
        <v>39402/2020</v>
      </c>
      <c r="D290" s="57" t="str">
        <f>IF(Table_ocorrencias[[#This Row],[fotos_gdl]] = TRUE,"ENVIADAS","PENDENTE")</f>
        <v>ENVIADAS</v>
      </c>
      <c r="E290" s="58">
        <f>IFERROR(Table_ocorrencias[[#This Row],[data_plantao]],"")</f>
        <v>44171</v>
      </c>
      <c r="F290" s="57" t="str">
        <f>IFERROR(Table_ocorrencias[[#This Row],[CIODS3]],"")</f>
        <v>D696919</v>
      </c>
      <c r="G290" s="57" t="str">
        <f>IFERROR(Table_ocorrencias[[#This Row],[natureza4]],"")</f>
        <v>Homicídio</v>
      </c>
      <c r="H290" s="57" t="str">
        <f>IFERROR(Table_ocorrencias[[#This Row],[tipo_local]],"")</f>
        <v>Externo</v>
      </c>
      <c r="I290" s="57" t="str">
        <f>IFERROR(IF(Table_ocorrencias[[#This Row],[instrumento10]] = 0,"",Table_ocorrencias[[#This Row],[instrumento10]]),"")</f>
        <v/>
      </c>
      <c r="J290" s="79" t="str">
        <f>IFERROR(VLOOKUP(Table_ocorrencias[[#This Row],[matricula_perito]],Table_peritos[],2,FALSE),"")</f>
        <v>BETSON FERNANDO DELGADO DOS SANTOS ANDRADE</v>
      </c>
      <c r="K290" s="57" t="str">
        <f>IFERROR(VLOOKUP(Table_ocorrencias[[#This Row],[matricula_auxiliar]],Table_auxiliares[],2,FALSE),"")</f>
        <v>HELENA PAULA O. NASCIMENTO BASTOS</v>
      </c>
      <c r="L290" s="57" t="str">
        <f>IFERROR(VLOOKUP(Table_ocorrencias[[#This Row],[matricula_delegado]],Table_delegados[],2,FALSE),"")</f>
        <v>JOAO BAPTISTA DE BRITTO ALVES FILHO</v>
      </c>
      <c r="M290" s="57" t="str">
        <f>IFERROR(Table_ocorrencias[[#This Row],[viatura5]],"")</f>
        <v>UP006</v>
      </c>
      <c r="N290" s="57" t="str">
        <f>IFERROR(IF(Table_ocorrencias[[#This Row],[DPH2]] ="","",Table_ocorrencias[[#This Row],[DPH2]]&amp;"º DPH"),"")</f>
        <v>11º DPH</v>
      </c>
      <c r="O290" s="57" t="str">
        <f>UPPER(IFERROR(VLOOKUP(Table_ocorrencias[[#This Row],[municipio]],Table_municipios[],2,FALSE),""))</f>
        <v>JABOATÃO DOS GUARARAPES</v>
      </c>
      <c r="P290" s="79" t="str">
        <f>UPPER(IFERROR(Table_ocorrencias[[#This Row],[bairro8]],""))</f>
        <v>PRAZERES</v>
      </c>
      <c r="Q290" s="57" t="str">
        <f>IFERROR(IF(Table_ocorrencias[[#This Row],[rua9]] ="","",Table_ocorrencias[[#This Row],[rua9]]),"")</f>
        <v>AV. BARRETO DE MENEZES</v>
      </c>
      <c r="R290" s="57" t="str">
        <f>IFERROR(IF(Table_ocorrencias[[#This Row],[latitude6]] ="","",Table_ocorrencias[[#This Row],[latitude6]]),"")</f>
        <v>8.15991</v>
      </c>
      <c r="S290" s="57" t="str">
        <f>IFERROR(IF(Table_ocorrencias[[#This Row],[longitude7]] ="","",Table_ocorrencias[[#This Row],[longitude7]]),"")</f>
        <v>34.92729</v>
      </c>
      <c r="T29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29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0" s="79" t="str">
        <f>UPPER(IFERROR(Table_ocorrencias[[#This Row],[descricao]],""))</f>
        <v>FEMININO - ARMA BRANCA</v>
      </c>
      <c r="W290" s="59">
        <f>IFERROR(IF(Table_ocorrencias[[#This Row],[data_ciencia]]="","",Table_ocorrencias[[#This Row],[data_ciencia]]),"")</f>
        <v>0.17291666666666666</v>
      </c>
      <c r="X290" s="59">
        <f>IFERROR(IF(Table_ocorrencias[[#This Row],[data_saida]]="","",Table_ocorrencias[[#This Row],[data_saida]]),"")</f>
        <v>0.17916666666666667</v>
      </c>
      <c r="Y290" s="59">
        <f>IFERROR(IF(Table_ocorrencias[[#This Row],[data_chegada]]="","",Table_ocorrencias[[#This Row],[data_chegada]]),"")</f>
        <v>0.19097222222222221</v>
      </c>
      <c r="Z290" s="59">
        <f>IFERROR(IF(Table_ocorrencias[[#This Row],[data_conclusao]]="","",Table_ocorrencias[[#This Row],[data_conclusao]]),"")</f>
        <v>0.24305555555555555</v>
      </c>
      <c r="AA290" s="60">
        <v>1951</v>
      </c>
      <c r="AB290" s="60">
        <v>1071</v>
      </c>
      <c r="AC290" s="60">
        <v>11</v>
      </c>
      <c r="AD290" s="60">
        <v>3869903</v>
      </c>
      <c r="AE290" s="60">
        <v>3876101</v>
      </c>
      <c r="AF290" s="60">
        <v>2139065</v>
      </c>
      <c r="AG290" s="60">
        <v>39402</v>
      </c>
      <c r="AH290" s="58">
        <v>44171</v>
      </c>
      <c r="AI290" s="60" t="s">
        <v>7096</v>
      </c>
      <c r="AJ290" s="60" t="s">
        <v>167</v>
      </c>
      <c r="AK290" s="60" t="s">
        <v>168</v>
      </c>
      <c r="AL290" s="60" t="s">
        <v>1258</v>
      </c>
      <c r="AM290" s="61">
        <v>0.17291666666666666</v>
      </c>
      <c r="AN290" s="62">
        <v>0.17916666666666667</v>
      </c>
      <c r="AO290" s="62">
        <v>0.19097222222222221</v>
      </c>
      <c r="AP290" s="62">
        <v>0.24305555555555555</v>
      </c>
      <c r="AQ290" s="60" t="s">
        <v>7097</v>
      </c>
      <c r="AR290" s="60" t="s">
        <v>7098</v>
      </c>
      <c r="AS290" s="60">
        <v>10</v>
      </c>
      <c r="AT290" s="60" t="s">
        <v>1776</v>
      </c>
      <c r="AU290" s="60" t="s">
        <v>6884</v>
      </c>
      <c r="AV290" s="60" t="s">
        <v>7099</v>
      </c>
      <c r="AW290" s="63"/>
      <c r="AX290" s="60" t="s">
        <v>7100</v>
      </c>
      <c r="AY290" s="60" t="s">
        <v>7101</v>
      </c>
      <c r="AZ290" s="60" t="b">
        <v>1</v>
      </c>
      <c r="BA290" s="60" t="s">
        <v>273</v>
      </c>
      <c r="BB290" s="60" t="b">
        <v>0</v>
      </c>
      <c r="BC290" s="60"/>
      <c r="BD290" s="60"/>
    </row>
    <row r="291" spans="1:56" x14ac:dyDescent="0.25">
      <c r="A291" s="53">
        <f t="shared" si="5"/>
        <v>1</v>
      </c>
      <c r="B291" s="57" t="str">
        <f>IFERROR(TEXT(Table_ocorrencias[[#This Row],[caso_n]],"0000")&amp;Table_ocorrencias[[#This Row],[ponto]]&amp;"/"&amp;YEAR(Table_ocorrencias[[#This Row],[DATA PLANTÃO]]),"")</f>
        <v>1080.9/2020</v>
      </c>
      <c r="C291" s="57" t="str">
        <f>IFERROR(IF(Table_ocorrencias[[#This Row],[GDL]] = "","", Table_ocorrencias[[#This Row],[GDL]]&amp;"/"&amp;YEAR(Table_ocorrencias[[#This Row],[data_plantao]])),"")</f>
        <v>40173/2020</v>
      </c>
      <c r="D291" s="57" t="str">
        <f>IF(Table_ocorrencias[[#This Row],[fotos_gdl]] = TRUE,"ENVIADAS","PENDENTE")</f>
        <v>ENVIADAS</v>
      </c>
      <c r="E291" s="58">
        <f>IFERROR(Table_ocorrencias[[#This Row],[data_plantao]],"")</f>
        <v>44175</v>
      </c>
      <c r="F291" s="57" t="str">
        <f>IFERROR(Table_ocorrencias[[#This Row],[CIODS3]],"")</f>
        <v>D697296</v>
      </c>
      <c r="G291" s="57" t="str">
        <f>IFERROR(Table_ocorrencias[[#This Row],[natureza4]],"")</f>
        <v>Homicídio</v>
      </c>
      <c r="H291" s="57" t="str">
        <f>IFERROR(Table_ocorrencias[[#This Row],[tipo_local]],"")</f>
        <v>Externo</v>
      </c>
      <c r="I291" s="57" t="str">
        <f>IFERROR(IF(Table_ocorrencias[[#This Row],[instrumento10]] = 0,"",Table_ocorrencias[[#This Row],[instrumento10]]),"")</f>
        <v/>
      </c>
      <c r="J291" s="79" t="str">
        <f>IFERROR(VLOOKUP(Table_ocorrencias[[#This Row],[matricula_perito]],Table_peritos[],2,FALSE),"")</f>
        <v>TADEU MORAIS CRUZ</v>
      </c>
      <c r="K291" s="57" t="str">
        <f>IFERROR(VLOOKUP(Table_ocorrencias[[#This Row],[matricula_auxiliar]],Table_auxiliares[],2,FALSE),"")</f>
        <v>MARÍLIA ANDRADE DE FRANÇA</v>
      </c>
      <c r="L291" s="57" t="str">
        <f>IFERROR(VLOOKUP(Table_ocorrencias[[#This Row],[matricula_delegado]],Table_delegados[],2,FALSE),"")</f>
        <v>NATASHA DOLCI</v>
      </c>
      <c r="M291" s="57" t="str">
        <f>IFERROR(Table_ocorrencias[[#This Row],[viatura5]],"")</f>
        <v>UP004</v>
      </c>
      <c r="N291" s="57" t="str">
        <f>IFERROR(IF(Table_ocorrencias[[#This Row],[DPH2]] ="","",Table_ocorrencias[[#This Row],[DPH2]]&amp;"º DPH"),"")</f>
        <v>4º DPH</v>
      </c>
      <c r="O291" s="57" t="str">
        <f>UPPER(IFERROR(VLOOKUP(Table_ocorrencias[[#This Row],[municipio]],Table_municipios[],2,FALSE),""))</f>
        <v>RECIFE</v>
      </c>
      <c r="P291" s="79" t="str">
        <f>UPPER(IFERROR(Table_ocorrencias[[#This Row],[bairro8]],""))</f>
        <v>COQUEIRAL</v>
      </c>
      <c r="Q291" s="57" t="str">
        <f>IFERROR(IF(Table_ocorrencias[[#This Row],[rua9]] ="","",Table_ocorrencias[[#This Row],[rua9]]),"")</f>
        <v>RUA ALTO DA BELA VISTA, N 174</v>
      </c>
      <c r="R291" s="57" t="str">
        <f>IFERROR(IF(Table_ocorrencias[[#This Row],[latitude6]] ="","",Table_ocorrencias[[#This Row],[latitude6]]),"")</f>
        <v>-8,540</v>
      </c>
      <c r="S291" s="57" t="str">
        <f>IFERROR(IF(Table_ocorrencias[[#This Row],[longitude7]] ="","",Table_ocorrencias[[#This Row],[longitude7]]),"")</f>
        <v>-34,583</v>
      </c>
      <c r="T29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FERNANDO DA LUZ (NIC 114572)</v>
      </c>
      <c r="U29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291" s="79" t="str">
        <f>UPPER(IFERROR(Table_ocorrencias[[#This Row],[descricao]],""))</f>
        <v>CORPO ENCONTRADO EM VIA PÚBLICA, NUMA ESCADARIA, COM LESÕES DE PAF.</v>
      </c>
      <c r="W291" s="59">
        <f>IFERROR(IF(Table_ocorrencias[[#This Row],[data_ciencia]]="","",Table_ocorrencias[[#This Row],[data_ciencia]]),"")</f>
        <v>0.7</v>
      </c>
      <c r="X291" s="59">
        <f>IFERROR(IF(Table_ocorrencias[[#This Row],[data_saida]]="","",Table_ocorrencias[[#This Row],[data_saida]]),"")</f>
        <v>0.7319444444444444</v>
      </c>
      <c r="Y291" s="59">
        <f>IFERROR(IF(Table_ocorrencias[[#This Row],[data_chegada]]="","",Table_ocorrencias[[#This Row],[data_chegada]]),"")</f>
        <v>0.78125</v>
      </c>
      <c r="Z291" s="59">
        <f>IFERROR(IF(Table_ocorrencias[[#This Row],[data_conclusao]]="","",Table_ocorrencias[[#This Row],[data_conclusao]]),"")</f>
        <v>0.80555555555555558</v>
      </c>
      <c r="AA291" s="60">
        <v>1964</v>
      </c>
      <c r="AB291" s="60">
        <v>1080</v>
      </c>
      <c r="AC291" s="60">
        <v>4</v>
      </c>
      <c r="AD291" s="60">
        <v>2962136</v>
      </c>
      <c r="AE291" s="60">
        <v>3874400</v>
      </c>
      <c r="AF291" s="60">
        <v>3865037</v>
      </c>
      <c r="AG291" s="60">
        <v>40173</v>
      </c>
      <c r="AH291" s="58">
        <v>44175</v>
      </c>
      <c r="AI291" s="60" t="s">
        <v>7230</v>
      </c>
      <c r="AJ291" s="60" t="s">
        <v>167</v>
      </c>
      <c r="AK291" s="60" t="s">
        <v>168</v>
      </c>
      <c r="AL291" s="60" t="s">
        <v>255</v>
      </c>
      <c r="AM291" s="61">
        <v>0.7</v>
      </c>
      <c r="AN291" s="62">
        <v>0.7319444444444444</v>
      </c>
      <c r="AO291" s="62">
        <v>0.78125</v>
      </c>
      <c r="AP291" s="62">
        <v>0.80555555555555558</v>
      </c>
      <c r="AQ291" s="60" t="s">
        <v>7237</v>
      </c>
      <c r="AR291" s="60" t="s">
        <v>7238</v>
      </c>
      <c r="AS291" s="60">
        <v>14</v>
      </c>
      <c r="AT291" s="60" t="s">
        <v>2218</v>
      </c>
      <c r="AU291" s="60" t="s">
        <v>7231</v>
      </c>
      <c r="AV291" s="60" t="s">
        <v>7232</v>
      </c>
      <c r="AW291" s="63"/>
      <c r="AX291" s="60" t="s">
        <v>7233</v>
      </c>
      <c r="AY291" s="60" t="s">
        <v>7241</v>
      </c>
      <c r="AZ291" s="60" t="b">
        <v>1</v>
      </c>
      <c r="BA291" s="60" t="s">
        <v>273</v>
      </c>
      <c r="BB291" s="60" t="b">
        <v>0</v>
      </c>
      <c r="BC291" s="60"/>
      <c r="BD291" s="60"/>
    </row>
    <row r="292" spans="1:56" ht="30" x14ac:dyDescent="0.25">
      <c r="A292" s="53">
        <f t="shared" si="5"/>
        <v>0</v>
      </c>
      <c r="B292" s="57" t="str">
        <f>IFERROR(TEXT(Table_ocorrencias[[#This Row],[caso_n]],"0000")&amp;Table_ocorrencias[[#This Row],[ponto]]&amp;"/"&amp;YEAR(Table_ocorrencias[[#This Row],[DATA PLANTÃO]]),"")</f>
        <v>1082.9/2020</v>
      </c>
      <c r="C292" s="57" t="str">
        <f>IFERROR(IF(Table_ocorrencias[[#This Row],[GDL]] = "","", Table_ocorrencias[[#This Row],[GDL]]&amp;"/"&amp;YEAR(Table_ocorrencias[[#This Row],[data_plantao]])),"")</f>
        <v>40317/2020</v>
      </c>
      <c r="D292" s="57" t="str">
        <f>IF(Table_ocorrencias[[#This Row],[fotos_gdl]] = TRUE,"ENVIADAS","PENDENTE")</f>
        <v>ENVIADAS</v>
      </c>
      <c r="E292" s="58">
        <f>IFERROR(Table_ocorrencias[[#This Row],[data_plantao]],"")</f>
        <v>44176</v>
      </c>
      <c r="F292" s="57" t="str">
        <f>IFERROR(Table_ocorrencias[[#This Row],[CIODS3]],"")</f>
        <v>D697374</v>
      </c>
      <c r="G292" s="57" t="str">
        <f>IFERROR(Table_ocorrencias[[#This Row],[natureza4]],"")</f>
        <v>Homicídio</v>
      </c>
      <c r="H292" s="57" t="str">
        <f>IFERROR(Table_ocorrencias[[#This Row],[tipo_local]],"")</f>
        <v>Externo</v>
      </c>
      <c r="I292" s="57" t="str">
        <f>IFERROR(IF(Table_ocorrencias[[#This Row],[instrumento10]] = 0,"",Table_ocorrencias[[#This Row],[instrumento10]]),"")</f>
        <v>PÉRFURO-CORTANTE</v>
      </c>
      <c r="J292" s="79" t="str">
        <f>IFERROR(VLOOKUP(Table_ocorrencias[[#This Row],[matricula_perito]],Table_peritos[],2,FALSE),"")</f>
        <v>DIOGO SINESIO TRAJANO DE ARRUDA</v>
      </c>
      <c r="K292" s="57" t="str">
        <f>IFERROR(VLOOKUP(Table_ocorrencias[[#This Row],[matricula_auxiliar]],Table_auxiliares[],2,FALSE),"")</f>
        <v>HILTON PESSOA DE FREITAS NETO</v>
      </c>
      <c r="L292" s="57" t="str">
        <f>IFERROR(VLOOKUP(Table_ocorrencias[[#This Row],[matricula_delegado]],Table_delegados[],2,FALSE),"")</f>
        <v>AUSENTE</v>
      </c>
      <c r="M292" s="57" t="str">
        <f>IFERROR(Table_ocorrencias[[#This Row],[viatura5]],"")</f>
        <v>UP006</v>
      </c>
      <c r="N292" s="57" t="str">
        <f>IFERROR(IF(Table_ocorrencias[[#This Row],[DPH2]] ="","",Table_ocorrencias[[#This Row],[DPH2]]&amp;"º DPH"),"")</f>
        <v>10º DPH</v>
      </c>
      <c r="O292" s="57" t="str">
        <f>UPPER(IFERROR(VLOOKUP(Table_ocorrencias[[#This Row],[municipio]],Table_municipios[],2,FALSE),""))</f>
        <v>SÃO LOURENÇO DA MATA</v>
      </c>
      <c r="P292" s="79" t="str">
        <f>UPPER(IFERROR(Table_ocorrencias[[#This Row],[bairro8]],""))</f>
        <v>CENTRO</v>
      </c>
      <c r="Q292" s="57" t="str">
        <f>IFERROR(IF(Table_ocorrencias[[#This Row],[rua9]] ="","",Table_ocorrencias[[#This Row],[rua9]]),"")</f>
        <v>AV. DR. BELMINIO CORREIA</v>
      </c>
      <c r="R292" s="57" t="str">
        <f>IFERROR(IF(Table_ocorrencias[[#This Row],[latitude6]] ="","",Table_ocorrencias[[#This Row],[latitude6]]),"")</f>
        <v>-7.997583</v>
      </c>
      <c r="S292" s="57" t="str">
        <f>IFERROR(IF(Table_ocorrencias[[#This Row],[longitude7]] ="","",Table_ocorrencias[[#This Row],[longitude7]]),"")</f>
        <v>-35.037384</v>
      </c>
      <c r="T29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114578)</v>
      </c>
      <c r="U29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2" s="79" t="str">
        <f>UPPER(IFERROR(Table_ocorrencias[[#This Row],[descricao]],""))</f>
        <v>MASC - ARMA BRANCA_x000D_
PM: 983729565</v>
      </c>
      <c r="W292" s="59">
        <f>IFERROR(IF(Table_ocorrencias[[#This Row],[data_ciencia]]="","",Table_ocorrencias[[#This Row],[data_ciencia]]),"")</f>
        <v>0.58333333333333337</v>
      </c>
      <c r="X292" s="59">
        <f>IFERROR(IF(Table_ocorrencias[[#This Row],[data_saida]]="","",Table_ocorrencias[[#This Row],[data_saida]]),"")</f>
        <v>0.59722222222222221</v>
      </c>
      <c r="Y292" s="59">
        <f>IFERROR(IF(Table_ocorrencias[[#This Row],[data_chegada]]="","",Table_ocorrencias[[#This Row],[data_chegada]]),"")</f>
        <v>0.62152777777777779</v>
      </c>
      <c r="Z292" s="59">
        <f>IFERROR(IF(Table_ocorrencias[[#This Row],[data_conclusao]]="","",Table_ocorrencias[[#This Row],[data_conclusao]]),"")</f>
        <v>0.64583333333333337</v>
      </c>
      <c r="AA292" s="60">
        <v>1966</v>
      </c>
      <c r="AB292" s="60">
        <v>1082</v>
      </c>
      <c r="AC292" s="60">
        <v>10</v>
      </c>
      <c r="AD292" s="60">
        <v>3871193</v>
      </c>
      <c r="AE292" s="60">
        <v>3865967</v>
      </c>
      <c r="AF292" s="60">
        <v>0</v>
      </c>
      <c r="AG292" s="60">
        <v>40317</v>
      </c>
      <c r="AH292" s="58">
        <v>44176</v>
      </c>
      <c r="AI292" s="60" t="s">
        <v>7263</v>
      </c>
      <c r="AJ292" s="60" t="s">
        <v>167</v>
      </c>
      <c r="AK292" s="60" t="s">
        <v>168</v>
      </c>
      <c r="AL292" s="60" t="s">
        <v>1258</v>
      </c>
      <c r="AM292" s="61">
        <v>0.58333333333333337</v>
      </c>
      <c r="AN292" s="62">
        <v>0.59722222222222221</v>
      </c>
      <c r="AO292" s="62">
        <v>0.62152777777777779</v>
      </c>
      <c r="AP292" s="62">
        <v>0.64583333333333337</v>
      </c>
      <c r="AQ292" s="60" t="s">
        <v>7268</v>
      </c>
      <c r="AR292" s="60" t="s">
        <v>7269</v>
      </c>
      <c r="AS292" s="60">
        <v>15</v>
      </c>
      <c r="AT292" s="60" t="s">
        <v>265</v>
      </c>
      <c r="AU292" s="60" t="s">
        <v>7264</v>
      </c>
      <c r="AV292" s="60" t="s">
        <v>7265</v>
      </c>
      <c r="AW292" s="63" t="s">
        <v>744</v>
      </c>
      <c r="AX292" s="60" t="s">
        <v>7266</v>
      </c>
      <c r="AY292" s="60" t="s">
        <v>7267</v>
      </c>
      <c r="AZ292" s="60" t="b">
        <v>1</v>
      </c>
      <c r="BA292" s="60" t="s">
        <v>273</v>
      </c>
      <c r="BB292" s="60" t="b">
        <v>0</v>
      </c>
      <c r="BC292" s="60"/>
      <c r="BD292" s="60"/>
    </row>
    <row r="293" spans="1:56" x14ac:dyDescent="0.25">
      <c r="A293" s="55">
        <f t="shared" si="5"/>
        <v>0</v>
      </c>
      <c r="B293" s="64" t="str">
        <f>IFERROR(TEXT(Table_ocorrencias[[#This Row],[caso_n]],"0000")&amp;Table_ocorrencias[[#This Row],[ponto]]&amp;"/"&amp;YEAR(Table_ocorrencias[[#This Row],[DATA PLANTÃO]]),"")</f>
        <v>1085.9/2020</v>
      </c>
      <c r="C293" s="64" t="str">
        <f>IFERROR(IF(Table_ocorrencias[[#This Row],[GDL]] = "","", Table_ocorrencias[[#This Row],[GDL]]&amp;"/"&amp;YEAR(Table_ocorrencias[[#This Row],[data_plantao]])),"")</f>
        <v>40340/2020</v>
      </c>
      <c r="D293" s="64" t="str">
        <f>IF(Table_ocorrencias[[#This Row],[fotos_gdl]] = TRUE,"ENVIADAS","PENDENTE")</f>
        <v>ENVIADAS</v>
      </c>
      <c r="E293" s="65">
        <f>IFERROR(Table_ocorrencias[[#This Row],[data_plantao]],"")</f>
        <v>44176</v>
      </c>
      <c r="F293" s="64" t="str">
        <f>IFERROR(Table_ocorrencias[[#This Row],[CIODS3]],"")</f>
        <v>D697443</v>
      </c>
      <c r="G293" s="64" t="str">
        <f>IFERROR(Table_ocorrencias[[#This Row],[natureza4]],"")</f>
        <v>Homicídio</v>
      </c>
      <c r="H293" s="64" t="str">
        <f>IFERROR(Table_ocorrencias[[#This Row],[tipo_local]],"")</f>
        <v>Externo</v>
      </c>
      <c r="I293" s="64" t="str">
        <f>IFERROR(IF(Table_ocorrencias[[#This Row],[instrumento10]] = 0,"",Table_ocorrencias[[#This Row],[instrumento10]]),"")</f>
        <v>PÉRFURO-CORTANTE</v>
      </c>
      <c r="J293" s="80" t="str">
        <f>IFERROR(VLOOKUP(Table_ocorrencias[[#This Row],[matricula_perito]],Table_peritos[],2,FALSE),"")</f>
        <v>DIOGO SINESIO TRAJANO DE ARRUDA</v>
      </c>
      <c r="K293" s="64" t="str">
        <f>IFERROR(VLOOKUP(Table_ocorrencias[[#This Row],[matricula_auxiliar]],Table_auxiliares[],2,FALSE),"")</f>
        <v>HILTON PESSOA DE FREITAS NETO</v>
      </c>
      <c r="L293" s="64" t="str">
        <f>IFERROR(VLOOKUP(Table_ocorrencias[[#This Row],[matricula_delegado]],Table_delegados[],2,FALSE),"")</f>
        <v>JOAO FELIPE DE LIMA FURTADO</v>
      </c>
      <c r="M293" s="64" t="str">
        <f>IFERROR(Table_ocorrencias[[#This Row],[viatura5]],"")</f>
        <v>UP006</v>
      </c>
      <c r="N293" s="64" t="str">
        <f>IFERROR(IF(Table_ocorrencias[[#This Row],[DPH2]] ="","",Table_ocorrencias[[#This Row],[DPH2]]&amp;"º DPH"),"")</f>
        <v>9º DPH</v>
      </c>
      <c r="O293" s="64" t="str">
        <f>UPPER(IFERROR(VLOOKUP(Table_ocorrencias[[#This Row],[municipio]],Table_municipios[],2,FALSE),""))</f>
        <v>OLINDA</v>
      </c>
      <c r="P293" s="80" t="str">
        <f>UPPER(IFERROR(Table_ocorrencias[[#This Row],[bairro8]],""))</f>
        <v>VARADOURO</v>
      </c>
      <c r="Q293" s="64" t="str">
        <f>IFERROR(IF(Table_ocorrencias[[#This Row],[rua9]] ="","",Table_ocorrencias[[#This Row],[rua9]]),"")</f>
        <v>AV OLINDA</v>
      </c>
      <c r="R293" s="64" t="str">
        <f>IFERROR(IF(Table_ocorrencias[[#This Row],[latitude6]] ="","",Table_ocorrencias[[#This Row],[latitude6]]),"")</f>
        <v>-8.024659</v>
      </c>
      <c r="S293" s="64" t="str">
        <f>IFERROR(IF(Table_ocorrencias[[#This Row],[longitude7]] ="","",Table_ocorrencias[[#This Row],[longitude7]]),"")</f>
        <v>-34.860956</v>
      </c>
      <c r="T29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IGOR SILVA MAGALHÃES (NIC 114977)</v>
      </c>
      <c r="U29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293" s="80" t="str">
        <f>UPPER(IFERROR(Table_ocorrencias[[#This Row],[descricao]],""))</f>
        <v>FAB-MASC- PM 984337317</v>
      </c>
      <c r="W293" s="66">
        <f>IFERROR(IF(Table_ocorrencias[[#This Row],[data_ciencia]]="","",Table_ocorrencias[[#This Row],[data_ciencia]]),"")</f>
        <v>0.95763888888888893</v>
      </c>
      <c r="X293" s="66">
        <f>IFERROR(IF(Table_ocorrencias[[#This Row],[data_saida]]="","",Table_ocorrencias[[#This Row],[data_saida]]),"")</f>
        <v>0.97916666666666663</v>
      </c>
      <c r="Y293" s="66">
        <f>IFERROR(IF(Table_ocorrencias[[#This Row],[data_chegada]]="","",Table_ocorrencias[[#This Row],[data_chegada]]),"")</f>
        <v>0.99305555555555558</v>
      </c>
      <c r="Z293" s="66">
        <f>IFERROR(IF(Table_ocorrencias[[#This Row],[data_conclusao]]="","",Table_ocorrencias[[#This Row],[data_conclusao]]),"")</f>
        <v>2.0833333333333332E-2</v>
      </c>
      <c r="AA293" s="67">
        <v>1969</v>
      </c>
      <c r="AB293" s="67">
        <v>1085</v>
      </c>
      <c r="AC293" s="67">
        <v>9</v>
      </c>
      <c r="AD293" s="67">
        <v>3871193</v>
      </c>
      <c r="AE293" s="67">
        <v>3865967</v>
      </c>
      <c r="AF293" s="67">
        <v>1207580</v>
      </c>
      <c r="AG293" s="67">
        <v>40340</v>
      </c>
      <c r="AH293" s="65">
        <v>44176</v>
      </c>
      <c r="AI293" s="67" t="s">
        <v>7289</v>
      </c>
      <c r="AJ293" s="67" t="s">
        <v>167</v>
      </c>
      <c r="AK293" s="67" t="s">
        <v>168</v>
      </c>
      <c r="AL293" s="67" t="s">
        <v>1258</v>
      </c>
      <c r="AM293" s="68">
        <v>0.95763888888888893</v>
      </c>
      <c r="AN293" s="69">
        <v>0.97916666666666663</v>
      </c>
      <c r="AO293" s="69">
        <v>0.99305555555555558</v>
      </c>
      <c r="AP293" s="69">
        <v>2.0833333333333332E-2</v>
      </c>
      <c r="AQ293" s="67" t="s">
        <v>7294</v>
      </c>
      <c r="AR293" s="67" t="s">
        <v>7295</v>
      </c>
      <c r="AS293" s="67">
        <v>12</v>
      </c>
      <c r="AT293" s="67" t="s">
        <v>729</v>
      </c>
      <c r="AU293" s="67" t="s">
        <v>7290</v>
      </c>
      <c r="AV293" s="67" t="s">
        <v>7291</v>
      </c>
      <c r="AW293" s="70" t="s">
        <v>744</v>
      </c>
      <c r="AX293" s="67" t="s">
        <v>7292</v>
      </c>
      <c r="AY293" s="67" t="s">
        <v>7293</v>
      </c>
      <c r="AZ293" s="67" t="b">
        <v>1</v>
      </c>
      <c r="BA293" s="67" t="s">
        <v>273</v>
      </c>
      <c r="BB293" s="67" t="b">
        <v>0</v>
      </c>
      <c r="BC293" s="67"/>
      <c r="BD293" s="67"/>
    </row>
    <row r="294" spans="1:56" x14ac:dyDescent="0.25">
      <c r="A294" s="54">
        <f t="shared" si="5"/>
        <v>1</v>
      </c>
      <c r="B294" s="57" t="str">
        <f>IFERROR(TEXT(Table_ocorrencias[[#This Row],[caso_n]],"0000")&amp;Table_ocorrencias[[#This Row],[ponto]]&amp;"/"&amp;YEAR(Table_ocorrencias[[#This Row],[DATA PLANTÃO]]),"")</f>
        <v>1089.9/2020</v>
      </c>
      <c r="C294" s="57" t="str">
        <f>IFERROR(IF(Table_ocorrencias[[#This Row],[GDL]] = "","", Table_ocorrencias[[#This Row],[GDL]]&amp;"/"&amp;YEAR(Table_ocorrencias[[#This Row],[data_plantao]])),"")</f>
        <v>40453/2020</v>
      </c>
      <c r="D294" s="57" t="str">
        <f>IF(Table_ocorrencias[[#This Row],[fotos_gdl]] = TRUE,"ENVIADAS","PENDENTE")</f>
        <v>PENDENTE</v>
      </c>
      <c r="E294" s="58">
        <f>IFERROR(Table_ocorrencias[[#This Row],[data_plantao]],"")</f>
        <v>44177</v>
      </c>
      <c r="F294" s="57" t="str">
        <f>IFERROR(Table_ocorrencias[[#This Row],[CIODS3]],"")</f>
        <v>D697523</v>
      </c>
      <c r="G294" s="57" t="str">
        <f>IFERROR(Table_ocorrencias[[#This Row],[natureza4]],"")</f>
        <v>Homicídio</v>
      </c>
      <c r="H294" s="57" t="str">
        <f>IFERROR(Table_ocorrencias[[#This Row],[tipo_local]],"")</f>
        <v>Externo</v>
      </c>
      <c r="I294" s="57" t="str">
        <f>IFERROR(IF(Table_ocorrencias[[#This Row],[instrumento10]] = 0,"",Table_ocorrencias[[#This Row],[instrumento10]]),"")</f>
        <v/>
      </c>
      <c r="J294" s="79" t="str">
        <f>IFERROR(VLOOKUP(Table_ocorrencias[[#This Row],[matricula_perito]],Table_peritos[],2,FALSE),"")</f>
        <v>CAMILA REIS OLIVEIRA GUIMARÃES</v>
      </c>
      <c r="K294" s="57" t="str">
        <f>IFERROR(VLOOKUP(Table_ocorrencias[[#This Row],[matricula_auxiliar]],Table_auxiliares[],2,FALSE),"")</f>
        <v>FELIPE FRAGOSO MARINHO DE LIMA</v>
      </c>
      <c r="L294" s="57" t="str">
        <f>IFERROR(VLOOKUP(Table_ocorrencias[[#This Row],[matricula_delegado]],Table_delegados[],2,FALSE),"")</f>
        <v>JOAO BAPTISTA DE BRITTO ALVES FILHO</v>
      </c>
      <c r="M294" s="57" t="str">
        <f>IFERROR(Table_ocorrencias[[#This Row],[viatura5]],"")</f>
        <v>UP004</v>
      </c>
      <c r="N294" s="57" t="str">
        <f>IFERROR(IF(Table_ocorrencias[[#This Row],[DPH2]] ="","",Table_ocorrencias[[#This Row],[DPH2]]&amp;"º DPH"),"")</f>
        <v>4º DPH</v>
      </c>
      <c r="O294" s="57" t="str">
        <f>UPPER(IFERROR(VLOOKUP(Table_ocorrencias[[#This Row],[municipio]],Table_municipios[],2,FALSE),""))</f>
        <v>RECIFE</v>
      </c>
      <c r="P294" s="79" t="str">
        <f>UPPER(IFERROR(Table_ocorrencias[[#This Row],[bairro8]],""))</f>
        <v>MUSTARDINHA</v>
      </c>
      <c r="Q294" s="57" t="str">
        <f>IFERROR(IF(Table_ocorrencias[[#This Row],[rua9]] ="","",Table_ocorrencias[[#This Row],[rua9]]),"")</f>
        <v>RUA DOM EXPEDITO LOPES 37</v>
      </c>
      <c r="R294" s="57" t="str">
        <f>IFERROR(IF(Table_ocorrencias[[#This Row],[latitude6]] ="","",Table_ocorrencias[[#This Row],[latitude6]]),"")</f>
        <v>-34.924</v>
      </c>
      <c r="S294" s="57" t="str">
        <f>IFERROR(IF(Table_ocorrencias[[#This Row],[longitude7]] ="","",Table_ocorrencias[[#This Row],[longitude7]]),"")</f>
        <v>-8.072</v>
      </c>
      <c r="T29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GILMAR JOSÉ DOS SANTOS (NIC 114979)</v>
      </c>
      <c r="U29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4" s="79" t="str">
        <f>UPPER(IFERROR(Table_ocorrencias[[#This Row],[descricao]],""))</f>
        <v/>
      </c>
      <c r="W294" s="59">
        <f>IFERROR(IF(Table_ocorrencias[[#This Row],[data_ciencia]]="","",Table_ocorrencias[[#This Row],[data_ciencia]]),"")</f>
        <v>0.80833333333333335</v>
      </c>
      <c r="X294" s="59">
        <f>IFERROR(IF(Table_ocorrencias[[#This Row],[data_saida]]="","",Table_ocorrencias[[#This Row],[data_saida]]),"")</f>
        <v>0.82638888888888884</v>
      </c>
      <c r="Y294" s="59">
        <f>IFERROR(IF(Table_ocorrencias[[#This Row],[data_chegada]]="","",Table_ocorrencias[[#This Row],[data_chegada]]),"")</f>
        <v>0.84375</v>
      </c>
      <c r="Z294" s="59">
        <f>IFERROR(IF(Table_ocorrencias[[#This Row],[data_conclusao]]="","",Table_ocorrencias[[#This Row],[data_conclusao]]),"")</f>
        <v>0.90277777777777779</v>
      </c>
      <c r="AA294" s="60">
        <v>1973</v>
      </c>
      <c r="AB294" s="60">
        <v>1089</v>
      </c>
      <c r="AC294" s="60">
        <v>4</v>
      </c>
      <c r="AD294" s="60">
        <v>3869164</v>
      </c>
      <c r="AE294" s="60">
        <v>3872629</v>
      </c>
      <c r="AF294" s="60">
        <v>2139065</v>
      </c>
      <c r="AG294" s="60">
        <v>40453</v>
      </c>
      <c r="AH294" s="58">
        <v>44177</v>
      </c>
      <c r="AI294" s="60" t="s">
        <v>7318</v>
      </c>
      <c r="AJ294" s="60" t="s">
        <v>167</v>
      </c>
      <c r="AK294" s="60" t="s">
        <v>168</v>
      </c>
      <c r="AL294" s="60" t="s">
        <v>255</v>
      </c>
      <c r="AM294" s="61">
        <v>0.80833333333333335</v>
      </c>
      <c r="AN294" s="62">
        <v>0.82638888888888884</v>
      </c>
      <c r="AO294" s="62">
        <v>0.84375</v>
      </c>
      <c r="AP294" s="62">
        <v>0.90277777777777779</v>
      </c>
      <c r="AQ294" s="60" t="s">
        <v>7322</v>
      </c>
      <c r="AR294" s="60" t="s">
        <v>7323</v>
      </c>
      <c r="AS294" s="60">
        <v>14</v>
      </c>
      <c r="AT294" s="60" t="s">
        <v>1278</v>
      </c>
      <c r="AU294" s="60" t="s">
        <v>7319</v>
      </c>
      <c r="AV294" s="60" t="s">
        <v>7320</v>
      </c>
      <c r="AW294" s="63"/>
      <c r="AX294" s="60" t="s">
        <v>7321</v>
      </c>
      <c r="AY294" s="60" t="s">
        <v>283</v>
      </c>
      <c r="AZ294" s="60" t="b">
        <v>0</v>
      </c>
      <c r="BA294" s="60" t="s">
        <v>273</v>
      </c>
      <c r="BB294" s="60" t="b">
        <v>0</v>
      </c>
      <c r="BC294" s="60"/>
      <c r="BD294" s="60"/>
    </row>
    <row r="295" spans="1:56" x14ac:dyDescent="0.25">
      <c r="A295" s="55">
        <f t="shared" si="5"/>
        <v>0</v>
      </c>
      <c r="B295" s="64" t="str">
        <f>IFERROR(TEXT(Table_ocorrencias[[#This Row],[caso_n]],"0000")&amp;Table_ocorrencias[[#This Row],[ponto]]&amp;"/"&amp;YEAR(Table_ocorrencias[[#This Row],[DATA PLANTÃO]]),"")</f>
        <v>1110.9/2020</v>
      </c>
      <c r="C295" s="64" t="str">
        <f>IFERROR(IF(Table_ocorrencias[[#This Row],[GDL]] = "","", Table_ocorrencias[[#This Row],[GDL]]&amp;"/"&amp;YEAR(Table_ocorrencias[[#This Row],[data_plantao]])),"")</f>
        <v>42187/2020</v>
      </c>
      <c r="D295" s="64" t="str">
        <f>IF(Table_ocorrencias[[#This Row],[fotos_gdl]] = TRUE,"ENVIADAS","PENDENTE")</f>
        <v>ENVIADAS</v>
      </c>
      <c r="E295" s="65">
        <f>IFERROR(Table_ocorrencias[[#This Row],[data_plantao]],"")</f>
        <v>44188</v>
      </c>
      <c r="F295" s="64" t="str">
        <f>IFERROR(Table_ocorrencias[[#This Row],[CIODS3]],"")</f>
        <v>D698714</v>
      </c>
      <c r="G295" s="64" t="str">
        <f>IFERROR(Table_ocorrencias[[#This Row],[natureza4]],"")</f>
        <v>Homicídio</v>
      </c>
      <c r="H295" s="64" t="str">
        <f>IFERROR(Table_ocorrencias[[#This Row],[tipo_local]],"")</f>
        <v>Externo</v>
      </c>
      <c r="I295" s="64" t="str">
        <f>IFERROR(IF(Table_ocorrencias[[#This Row],[instrumento10]] = 0,"",Table_ocorrencias[[#This Row],[instrumento10]]),"")</f>
        <v>PÉRFURO-CORTANTE</v>
      </c>
      <c r="J295" s="80" t="str">
        <f>IFERROR(VLOOKUP(Table_ocorrencias[[#This Row],[matricula_perito]],Table_peritos[],2,FALSE),"")</f>
        <v>TADEU MORAIS CRUZ</v>
      </c>
      <c r="K295" s="64" t="str">
        <f>IFERROR(VLOOKUP(Table_ocorrencias[[#This Row],[matricula_auxiliar]],Table_auxiliares[],2,FALSE),"")</f>
        <v>THIAGO CHALEGRE</v>
      </c>
      <c r="L295" s="64" t="str">
        <f>IFERROR(VLOOKUP(Table_ocorrencias[[#This Row],[matricula_delegado]],Table_delegados[],2,FALSE),"")</f>
        <v>ELIELTON BARBOSA DA SILVA XAVIER</v>
      </c>
      <c r="M295" s="64" t="str">
        <f>IFERROR(Table_ocorrencias[[#This Row],[viatura5]],"")</f>
        <v>UP006</v>
      </c>
      <c r="N295" s="64" t="str">
        <f>IFERROR(IF(Table_ocorrencias[[#This Row],[DPH2]] ="","",Table_ocorrencias[[#This Row],[DPH2]]&amp;"º DPH"),"")</f>
        <v>2º DPH</v>
      </c>
      <c r="O295" s="64" t="str">
        <f>UPPER(IFERROR(VLOOKUP(Table_ocorrencias[[#This Row],[municipio]],Table_municipios[],2,FALSE),""))</f>
        <v>RECIFE</v>
      </c>
      <c r="P295" s="80" t="str">
        <f>UPPER(IFERROR(Table_ocorrencias[[#This Row],[bairro8]],""))</f>
        <v>CAMPO GRANDE</v>
      </c>
      <c r="Q295" s="64" t="str">
        <f>IFERROR(IF(Table_ocorrencias[[#This Row],[rua9]] ="","",Table_ocorrencias[[#This Row],[rua9]]),"")</f>
        <v>AV PROF JOSÉ DOS ANJOS</v>
      </c>
      <c r="R295" s="64" t="str">
        <f>IFERROR(IF(Table_ocorrencias[[#This Row],[latitude6]] ="","",Table_ocorrencias[[#This Row],[latitude6]]),"")</f>
        <v>-8.02035</v>
      </c>
      <c r="S295" s="64" t="str">
        <f>IFERROR(IF(Table_ocorrencias[[#This Row],[longitude7]] ="","",Table_ocorrencias[[#This Row],[longitude7]]),"")</f>
        <v>-34.87378</v>
      </c>
      <c r="T29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114988)</v>
      </c>
      <c r="U29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5" s="80" t="str">
        <f>UPPER(IFERROR(Table_ocorrencias[[#This Row],[descricao]],""))</f>
        <v>PM 986979540</v>
      </c>
      <c r="W295" s="66">
        <f>IFERROR(IF(Table_ocorrencias[[#This Row],[data_ciencia]]="","",Table_ocorrencias[[#This Row],[data_ciencia]]),"")</f>
        <v>0.47013888888888888</v>
      </c>
      <c r="X295" s="66">
        <f>IFERROR(IF(Table_ocorrencias[[#This Row],[data_saida]]="","",Table_ocorrencias[[#This Row],[data_saida]]),"")</f>
        <v>0.47569444444444442</v>
      </c>
      <c r="Y295" s="66">
        <f>IFERROR(IF(Table_ocorrencias[[#This Row],[data_chegada]]="","",Table_ocorrencias[[#This Row],[data_chegada]]),"")</f>
        <v>0.4861111111111111</v>
      </c>
      <c r="Z295" s="66">
        <f>IFERROR(IF(Table_ocorrencias[[#This Row],[data_conclusao]]="","",Table_ocorrencias[[#This Row],[data_conclusao]]),"")</f>
        <v>0.52083333333333337</v>
      </c>
      <c r="AA295" s="67">
        <v>1997</v>
      </c>
      <c r="AB295" s="67">
        <v>1110</v>
      </c>
      <c r="AC295" s="67">
        <v>2</v>
      </c>
      <c r="AD295" s="67">
        <v>2962136</v>
      </c>
      <c r="AE295" s="67">
        <v>3868877</v>
      </c>
      <c r="AF295" s="67">
        <v>3864588</v>
      </c>
      <c r="AG295" s="67">
        <v>42187</v>
      </c>
      <c r="AH295" s="65">
        <v>44188</v>
      </c>
      <c r="AI295" s="67" t="s">
        <v>7566</v>
      </c>
      <c r="AJ295" s="67" t="s">
        <v>167</v>
      </c>
      <c r="AK295" s="67" t="s">
        <v>168</v>
      </c>
      <c r="AL295" s="67" t="s">
        <v>1258</v>
      </c>
      <c r="AM295" s="68">
        <v>0.47013888888888888</v>
      </c>
      <c r="AN295" s="69">
        <v>0.47569444444444442</v>
      </c>
      <c r="AO295" s="69">
        <v>0.4861111111111111</v>
      </c>
      <c r="AP295" s="69">
        <v>0.52083333333333337</v>
      </c>
      <c r="AQ295" s="67" t="s">
        <v>7579</v>
      </c>
      <c r="AR295" s="67" t="s">
        <v>7580</v>
      </c>
      <c r="AS295" s="67">
        <v>14</v>
      </c>
      <c r="AT295" s="67" t="s">
        <v>1287</v>
      </c>
      <c r="AU295" s="67" t="s">
        <v>7567</v>
      </c>
      <c r="AV295" s="67" t="s">
        <v>7568</v>
      </c>
      <c r="AW295" s="70" t="s">
        <v>744</v>
      </c>
      <c r="AX295" s="67" t="s">
        <v>7569</v>
      </c>
      <c r="AY295" s="67" t="s">
        <v>7570</v>
      </c>
      <c r="AZ295" s="67" t="b">
        <v>1</v>
      </c>
      <c r="BA295" s="67" t="s">
        <v>273</v>
      </c>
      <c r="BB295" s="67" t="b">
        <v>0</v>
      </c>
      <c r="BC295" s="67"/>
      <c r="BD295" s="67"/>
    </row>
    <row r="296" spans="1:56" x14ac:dyDescent="0.25">
      <c r="A296" s="53">
        <f t="shared" si="5"/>
        <v>1</v>
      </c>
      <c r="B296" s="57" t="str">
        <f>IFERROR(TEXT(Table_ocorrencias[[#This Row],[caso_n]],"0000")&amp;Table_ocorrencias[[#This Row],[ponto]]&amp;"/"&amp;YEAR(Table_ocorrencias[[#This Row],[DATA PLANTÃO]]),"")</f>
        <v>1114.9/2020</v>
      </c>
      <c r="C296" s="57" t="str">
        <f>IFERROR(IF(Table_ocorrencias[[#This Row],[GDL]] = "","", Table_ocorrencias[[#This Row],[GDL]]&amp;"/"&amp;YEAR(Table_ocorrencias[[#This Row],[data_plantao]])),"")</f>
        <v>42289/2020</v>
      </c>
      <c r="D296" s="57" t="str">
        <f>IF(Table_ocorrencias[[#This Row],[fotos_gdl]] = TRUE,"ENVIADAS","PENDENTE")</f>
        <v>PENDENTE</v>
      </c>
      <c r="E296" s="58">
        <f>IFERROR(Table_ocorrencias[[#This Row],[data_plantao]],"")</f>
        <v>44189</v>
      </c>
      <c r="F296" s="57" t="str">
        <f>IFERROR(Table_ocorrencias[[#This Row],[CIODS3]],"")</f>
        <v>D698897</v>
      </c>
      <c r="G296" s="57" t="str">
        <f>IFERROR(Table_ocorrencias[[#This Row],[natureza4]],"")</f>
        <v>Homicídio</v>
      </c>
      <c r="H296" s="57" t="str">
        <f>IFERROR(Table_ocorrencias[[#This Row],[tipo_local]],"")</f>
        <v>Externo</v>
      </c>
      <c r="I296" s="57" t="str">
        <f>IFERROR(IF(Table_ocorrencias[[#This Row],[instrumento10]] = 0,"",Table_ocorrencias[[#This Row],[instrumento10]]),"")</f>
        <v/>
      </c>
      <c r="J296" s="79" t="str">
        <f>IFERROR(VLOOKUP(Table_ocorrencias[[#This Row],[matricula_perito]],Table_peritos[],2,FALSE),"")</f>
        <v>RODION MALINOVSKY DE OLIVEIRA GOMES</v>
      </c>
      <c r="K296" s="57" t="str">
        <f>IFERROR(VLOOKUP(Table_ocorrencias[[#This Row],[matricula_auxiliar]],Table_auxiliares[],2,FALSE),"")</f>
        <v>THIAGO ANDRÉ</v>
      </c>
      <c r="L296" s="57" t="str">
        <f>IFERROR(VLOOKUP(Table_ocorrencias[[#This Row],[matricula_delegado]],Table_delegados[],2,FALSE),"")</f>
        <v>EURICELIA BATISTA NOGUEIRA</v>
      </c>
      <c r="M296" s="57" t="str">
        <f>IFERROR(Table_ocorrencias[[#This Row],[viatura5]],"")</f>
        <v>UP004</v>
      </c>
      <c r="N296" s="57" t="str">
        <f>IFERROR(IF(Table_ocorrencias[[#This Row],[DPH2]] ="","",Table_ocorrencias[[#This Row],[DPH2]]&amp;"º DPH"),"")</f>
        <v>4º DPH</v>
      </c>
      <c r="O296" s="57" t="str">
        <f>UPPER(IFERROR(VLOOKUP(Table_ocorrencias[[#This Row],[municipio]],Table_municipios[],2,FALSE),""))</f>
        <v>RECIFE</v>
      </c>
      <c r="P296" s="79" t="str">
        <f>UPPER(IFERROR(Table_ocorrencias[[#This Row],[bairro8]],""))</f>
        <v>JIQUIÁ</v>
      </c>
      <c r="Q296" s="57" t="str">
        <f>IFERROR(IF(Table_ocorrencias[[#This Row],[rua9]] ="","",Table_ocorrencias[[#This Row],[rua9]]),"")</f>
        <v>AVENIDA CENTRAL</v>
      </c>
      <c r="R296" s="57" t="str">
        <f>IFERROR(IF(Table_ocorrencias[[#This Row],[latitude6]] ="","",Table_ocorrencias[[#This Row],[latitude6]]),"")</f>
        <v>8.081510</v>
      </c>
      <c r="S296" s="57" t="str">
        <f>IFERROR(IF(Table_ocorrencias[[#This Row],[longitude7]] ="","",Table_ocorrencias[[#This Row],[longitude7]]),"")</f>
        <v>34.924290</v>
      </c>
      <c r="T29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EMERSON FELIPE BATISTA DOS SANTOS (NIC 115006)</v>
      </c>
      <c r="U29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6" s="79" t="str">
        <f>UPPER(IFERROR(Table_ocorrencias[[#This Row],[descricao]],""))</f>
        <v>SGT RUBEM 983554179</v>
      </c>
      <c r="W296" s="59">
        <f>IFERROR(IF(Table_ocorrencias[[#This Row],[data_ciencia]]="","",Table_ocorrencias[[#This Row],[data_ciencia]]),"")</f>
        <v>0.84722222222222221</v>
      </c>
      <c r="X296" s="59">
        <f>IFERROR(IF(Table_ocorrencias[[#This Row],[data_saida]]="","",Table_ocorrencias[[#This Row],[data_saida]]),"")</f>
        <v>0.85069444444444442</v>
      </c>
      <c r="Y296" s="59">
        <f>IFERROR(IF(Table_ocorrencias[[#This Row],[data_chegada]]="","",Table_ocorrencias[[#This Row],[data_chegada]]),"")</f>
        <v>0.86111111111111116</v>
      </c>
      <c r="Z296" s="59">
        <f>IFERROR(IF(Table_ocorrencias[[#This Row],[data_conclusao]]="","",Table_ocorrencias[[#This Row],[data_conclusao]]),"")</f>
        <v>0.89583333333333337</v>
      </c>
      <c r="AA296" s="60">
        <v>2005</v>
      </c>
      <c r="AB296" s="60">
        <v>1114</v>
      </c>
      <c r="AC296" s="60">
        <v>4</v>
      </c>
      <c r="AD296" s="60">
        <v>1917099</v>
      </c>
      <c r="AE296" s="60">
        <v>3870464</v>
      </c>
      <c r="AF296" s="60">
        <v>2960494</v>
      </c>
      <c r="AG296" s="60">
        <v>42289</v>
      </c>
      <c r="AH296" s="58">
        <v>44189</v>
      </c>
      <c r="AI296" s="60" t="s">
        <v>7621</v>
      </c>
      <c r="AJ296" s="60" t="s">
        <v>167</v>
      </c>
      <c r="AK296" s="60" t="s">
        <v>168</v>
      </c>
      <c r="AL296" s="60" t="s">
        <v>255</v>
      </c>
      <c r="AM296" s="61">
        <v>0.84722222222222221</v>
      </c>
      <c r="AN296" s="62">
        <v>0.85069444444444442</v>
      </c>
      <c r="AO296" s="62">
        <v>0.86111111111111116</v>
      </c>
      <c r="AP296" s="62">
        <v>0.89583333333333337</v>
      </c>
      <c r="AQ296" s="60" t="s">
        <v>7622</v>
      </c>
      <c r="AR296" s="60" t="s">
        <v>7623</v>
      </c>
      <c r="AS296" s="60">
        <v>14</v>
      </c>
      <c r="AT296" s="60" t="s">
        <v>4240</v>
      </c>
      <c r="AU296" s="60" t="s">
        <v>7624</v>
      </c>
      <c r="AV296" s="60" t="s">
        <v>7625</v>
      </c>
      <c r="AW296" s="63"/>
      <c r="AX296" s="60" t="s">
        <v>7626</v>
      </c>
      <c r="AY296" s="60" t="s">
        <v>7627</v>
      </c>
      <c r="AZ296" s="60" t="b">
        <v>0</v>
      </c>
      <c r="BA296" s="60" t="s">
        <v>273</v>
      </c>
      <c r="BB296" s="60" t="b">
        <v>0</v>
      </c>
      <c r="BC296" s="60"/>
      <c r="BD296" s="60"/>
    </row>
    <row r="297" spans="1:56" x14ac:dyDescent="0.25">
      <c r="A297" s="55">
        <f t="shared" si="5"/>
        <v>1</v>
      </c>
      <c r="B297" s="64" t="str">
        <f>IFERROR(TEXT(Table_ocorrencias[[#This Row],[caso_n]],"0000")&amp;Table_ocorrencias[[#This Row],[ponto]]&amp;"/"&amp;YEAR(Table_ocorrencias[[#This Row],[DATA PLANTÃO]]),"")</f>
        <v>1124.9/2020</v>
      </c>
      <c r="C297" s="64" t="str">
        <f>IFERROR(IF(Table_ocorrencias[[#This Row],[GDL]] = "","", Table_ocorrencias[[#This Row],[GDL]]&amp;"/"&amp;YEAR(Table_ocorrencias[[#This Row],[data_plantao]])),"")</f>
        <v/>
      </c>
      <c r="D297" s="64" t="str">
        <f>IF(Table_ocorrencias[[#This Row],[fotos_gdl]] = TRUE,"ENVIADAS","PENDENTE")</f>
        <v>ENVIADAS</v>
      </c>
      <c r="E297" s="65">
        <f>IFERROR(Table_ocorrencias[[#This Row],[data_plantao]],"")</f>
        <v>44190</v>
      </c>
      <c r="F297" s="64" t="str">
        <f>IFERROR(Table_ocorrencias[[#This Row],[CIODS3]],"")</f>
        <v>D699048</v>
      </c>
      <c r="G297" s="64" t="str">
        <f>IFERROR(Table_ocorrencias[[#This Row],[natureza4]],"")</f>
        <v>Homicídio</v>
      </c>
      <c r="H297" s="64" t="str">
        <f>IFERROR(Table_ocorrencias[[#This Row],[tipo_local]],"")</f>
        <v>Externo</v>
      </c>
      <c r="I297" s="64" t="str">
        <f>IFERROR(IF(Table_ocorrencias[[#This Row],[instrumento10]] = 0,"",Table_ocorrencias[[#This Row],[instrumento10]]),"")</f>
        <v>PÉRFURO-CORTANTE</v>
      </c>
      <c r="J297" s="80" t="str">
        <f>IFERROR(VLOOKUP(Table_ocorrencias[[#This Row],[matricula_perito]],Table_peritos[],2,FALSE),"")</f>
        <v>MOISEIS GAUTHIER</v>
      </c>
      <c r="K297" s="64" t="str">
        <f>IFERROR(VLOOKUP(Table_ocorrencias[[#This Row],[matricula_auxiliar]],Table_auxiliares[],2,FALSE),"")</f>
        <v>ALMIR CARLOS DE SOUZA</v>
      </c>
      <c r="L297" s="64" t="str">
        <f>IFERROR(VLOOKUP(Table_ocorrencias[[#This Row],[matricula_delegado]],Table_delegados[],2,FALSE),"")</f>
        <v>JOAO BAPTISTA DE BRITTO ALVES FILHO</v>
      </c>
      <c r="M297" s="64" t="str">
        <f>IFERROR(Table_ocorrencias[[#This Row],[viatura5]],"")</f>
        <v>UP004</v>
      </c>
      <c r="N297" s="64" t="str">
        <f>IFERROR(IF(Table_ocorrencias[[#This Row],[DPH2]] ="","",Table_ocorrencias[[#This Row],[DPH2]]&amp;"º DPH"),"")</f>
        <v>5º DPH</v>
      </c>
      <c r="O297" s="64" t="str">
        <f>UPPER(IFERROR(VLOOKUP(Table_ocorrencias[[#This Row],[municipio]],Table_municipios[],2,FALSE),""))</f>
        <v>RECIFE</v>
      </c>
      <c r="P297" s="80" t="str">
        <f>UPPER(IFERROR(Table_ocorrencias[[#This Row],[bairro8]],""))</f>
        <v>PASSARINHO</v>
      </c>
      <c r="Q297" s="64" t="str">
        <f>IFERROR(IF(Table_ocorrencias[[#This Row],[rua9]] ="","",Table_ocorrencias[[#This Row],[rua9]]),"")</f>
        <v>RUA URUGUAIANA</v>
      </c>
      <c r="R297" s="64" t="str">
        <f>IFERROR(IF(Table_ocorrencias[[#This Row],[latitude6]] ="","",Table_ocorrencias[[#This Row],[latitude6]]),"")</f>
        <v>-7.9850410</v>
      </c>
      <c r="S297" s="64" t="str">
        <f>IFERROR(IF(Table_ocorrencias[[#This Row],[longitude7]] ="","",Table_ocorrencias[[#This Row],[longitude7]]),"")</f>
        <v>-34.9242350</v>
      </c>
      <c r="T29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ROBSON JOAQUIM DOS SANTOS (NIC 115008)</v>
      </c>
      <c r="U29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7" s="80" t="str">
        <f>UPPER(IFERROR(Table_ocorrencias[[#This Row],[descricao]],""))</f>
        <v>CONTATO SD FONSECA 988690389 - ARMA BRANCA- MASCULINO</v>
      </c>
      <c r="W297" s="66">
        <f>IFERROR(IF(Table_ocorrencias[[#This Row],[data_ciencia]]="","",Table_ocorrencias[[#This Row],[data_ciencia]]),"")</f>
        <v>0.87152777777777779</v>
      </c>
      <c r="X297" s="66">
        <f>IFERROR(IF(Table_ocorrencias[[#This Row],[data_saida]]="","",Table_ocorrencias[[#This Row],[data_saida]]),"")</f>
        <v>0.88888888888888884</v>
      </c>
      <c r="Y297" s="66">
        <f>IFERROR(IF(Table_ocorrencias[[#This Row],[data_chegada]]="","",Table_ocorrencias[[#This Row],[data_chegada]]),"")</f>
        <v>0.90972222222222221</v>
      </c>
      <c r="Z297" s="66">
        <f>IFERROR(IF(Table_ocorrencias[[#This Row],[data_conclusao]]="","",Table_ocorrencias[[#This Row],[data_conclusao]]),"")</f>
        <v>0.93958333333333333</v>
      </c>
      <c r="AA297" s="67">
        <v>2015</v>
      </c>
      <c r="AB297" s="67">
        <v>1124</v>
      </c>
      <c r="AC297" s="67">
        <v>5</v>
      </c>
      <c r="AD297" s="67">
        <v>3871282</v>
      </c>
      <c r="AE297" s="67">
        <v>1586920</v>
      </c>
      <c r="AF297" s="67">
        <v>2139065</v>
      </c>
      <c r="AG297" s="67"/>
      <c r="AH297" s="65">
        <v>44190</v>
      </c>
      <c r="AI297" s="67" t="s">
        <v>7713</v>
      </c>
      <c r="AJ297" s="67" t="s">
        <v>167</v>
      </c>
      <c r="AK297" s="67" t="s">
        <v>168</v>
      </c>
      <c r="AL297" s="67" t="s">
        <v>255</v>
      </c>
      <c r="AM297" s="68">
        <v>0.87152777777777779</v>
      </c>
      <c r="AN297" s="69">
        <v>0.88888888888888884</v>
      </c>
      <c r="AO297" s="69">
        <v>0.90972222222222221</v>
      </c>
      <c r="AP297" s="69">
        <v>0.93958333333333333</v>
      </c>
      <c r="AQ297" s="67" t="s">
        <v>7727</v>
      </c>
      <c r="AR297" s="67" t="s">
        <v>7728</v>
      </c>
      <c r="AS297" s="67">
        <v>14</v>
      </c>
      <c r="AT297" s="67" t="s">
        <v>678</v>
      </c>
      <c r="AU297" s="67" t="s">
        <v>5489</v>
      </c>
      <c r="AV297" s="67" t="s">
        <v>7714</v>
      </c>
      <c r="AW297" s="70" t="s">
        <v>744</v>
      </c>
      <c r="AX297" s="67" t="s">
        <v>7715</v>
      </c>
      <c r="AY297" s="67" t="s">
        <v>7716</v>
      </c>
      <c r="AZ297" s="67" t="b">
        <v>1</v>
      </c>
      <c r="BA297" s="67" t="s">
        <v>273</v>
      </c>
      <c r="BB297" s="67" t="b">
        <v>0</v>
      </c>
      <c r="BC297" s="67"/>
      <c r="BD297" s="67"/>
    </row>
    <row r="298" spans="1:56" x14ac:dyDescent="0.25">
      <c r="A298" s="55">
        <f t="shared" si="5"/>
        <v>1</v>
      </c>
      <c r="B298" s="64" t="str">
        <f>IFERROR(TEXT(Table_ocorrencias[[#This Row],[caso_n]],"0000")&amp;Table_ocorrencias[[#This Row],[ponto]]&amp;"/"&amp;YEAR(Table_ocorrencias[[#This Row],[DATA PLANTÃO]]),"")</f>
        <v>1132.9/2020</v>
      </c>
      <c r="C298" s="64" t="str">
        <f>IFERROR(IF(Table_ocorrencias[[#This Row],[GDL]] = "","", Table_ocorrencias[[#This Row],[GDL]]&amp;"/"&amp;YEAR(Table_ocorrencias[[#This Row],[data_plantao]])),"")</f>
        <v/>
      </c>
      <c r="D298" s="64" t="str">
        <f>IF(Table_ocorrencias[[#This Row],[fotos_gdl]] = TRUE,"ENVIADAS","PENDENTE")</f>
        <v>ENVIADAS</v>
      </c>
      <c r="E298" s="65">
        <f>IFERROR(Table_ocorrencias[[#This Row],[data_plantao]],"")</f>
        <v>44193</v>
      </c>
      <c r="F298" s="64" t="str">
        <f>IFERROR(Table_ocorrencias[[#This Row],[CIODS3]],"")</f>
        <v>D699365</v>
      </c>
      <c r="G298" s="64" t="str">
        <f>IFERROR(Table_ocorrencias[[#This Row],[natureza4]],"")</f>
        <v>Homicídio</v>
      </c>
      <c r="H298" s="64" t="str">
        <f>IFERROR(Table_ocorrencias[[#This Row],[tipo_local]],"")</f>
        <v>Externo</v>
      </c>
      <c r="I298" s="64" t="str">
        <f>IFERROR(IF(Table_ocorrencias[[#This Row],[instrumento10]] = 0,"",Table_ocorrencias[[#This Row],[instrumento10]]),"")</f>
        <v>PÉRFURO-CORTANTE</v>
      </c>
      <c r="J298" s="80" t="str">
        <f>IFERROR(VLOOKUP(Table_ocorrencias[[#This Row],[matricula_perito]],Table_peritos[],2,FALSE),"")</f>
        <v>LUCAS ARAÚJO DE ALMEIDA</v>
      </c>
      <c r="K298" s="64" t="str">
        <f>IFERROR(VLOOKUP(Table_ocorrencias[[#This Row],[matricula_auxiliar]],Table_auxiliares[],2,FALSE),"")</f>
        <v>ALMIR CARLOS DE SOUZA</v>
      </c>
      <c r="L298" s="64" t="str">
        <f>IFERROR(VLOOKUP(Table_ocorrencias[[#This Row],[matricula_delegado]],Table_delegados[],2,FALSE),"")</f>
        <v>CAIO WAGNER SIQUEIRA DE MORAIS</v>
      </c>
      <c r="M298" s="64" t="str">
        <f>IFERROR(Table_ocorrencias[[#This Row],[viatura5]],"")</f>
        <v>UP006</v>
      </c>
      <c r="N298" s="64" t="str">
        <f>IFERROR(IF(Table_ocorrencias[[#This Row],[DPH2]] ="","",Table_ocorrencias[[#This Row],[DPH2]]&amp;"º DPH"),"")</f>
        <v>15º DPH</v>
      </c>
      <c r="O298" s="64" t="str">
        <f>UPPER(IFERROR(VLOOKUP(Table_ocorrencias[[#This Row],[municipio]],Table_municipios[],2,FALSE),""))</f>
        <v>IPOJUCA</v>
      </c>
      <c r="P298" s="80" t="str">
        <f>UPPER(IFERROR(Table_ocorrencias[[#This Row],[bairro8]],""))</f>
        <v>ZONA RURAL</v>
      </c>
      <c r="Q298" s="64" t="str">
        <f>IFERROR(IF(Table_ocorrencias[[#This Row],[rua9]] ="","",Table_ocorrencias[[#This Row],[rua9]]),"")</f>
        <v>ENGENHO DOURADO</v>
      </c>
      <c r="R298" s="64" t="str">
        <f>IFERROR(IF(Table_ocorrencias[[#This Row],[latitude6]] ="","",Table_ocorrencias[[#This Row],[latitude6]]),"")</f>
        <v>-8,426967</v>
      </c>
      <c r="S298" s="64" t="str">
        <f>IFERROR(IF(Table_ocorrencias[[#This Row],[longitude7]] ="","",Table_ocorrencias[[#This Row],[longitude7]]),"")</f>
        <v>-35,060038</v>
      </c>
      <c r="T29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115598)</v>
      </c>
      <c r="U29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8" s="80" t="str">
        <f>UPPER(IFERROR(Table_ocorrencias[[#This Row],[descricao]],""))</f>
        <v>SGT. CARLOS: 993016078</v>
      </c>
      <c r="W298" s="66">
        <f>IFERROR(IF(Table_ocorrencias[[#This Row],[data_ciencia]]="","",Table_ocorrencias[[#This Row],[data_ciencia]]),"")</f>
        <v>0.69374999999999998</v>
      </c>
      <c r="X298" s="66" t="str">
        <f>IFERROR(IF(Table_ocorrencias[[#This Row],[data_saida]]="","",Table_ocorrencias[[#This Row],[data_saida]]),"")</f>
        <v/>
      </c>
      <c r="Y298" s="66" t="str">
        <f>IFERROR(IF(Table_ocorrencias[[#This Row],[data_chegada]]="","",Table_ocorrencias[[#This Row],[data_chegada]]),"")</f>
        <v/>
      </c>
      <c r="Z298" s="66" t="str">
        <f>IFERROR(IF(Table_ocorrencias[[#This Row],[data_conclusao]]="","",Table_ocorrencias[[#This Row],[data_conclusao]]),"")</f>
        <v/>
      </c>
      <c r="AA298" s="67">
        <v>2025</v>
      </c>
      <c r="AB298" s="67">
        <v>1132</v>
      </c>
      <c r="AC298" s="67">
        <v>15</v>
      </c>
      <c r="AD298" s="67">
        <v>3870006</v>
      </c>
      <c r="AE298" s="67">
        <v>1586920</v>
      </c>
      <c r="AF298" s="67">
        <v>3864910</v>
      </c>
      <c r="AG298" s="67"/>
      <c r="AH298" s="65">
        <v>44193</v>
      </c>
      <c r="AI298" s="67" t="s">
        <v>7802</v>
      </c>
      <c r="AJ298" s="67" t="s">
        <v>167</v>
      </c>
      <c r="AK298" s="67" t="s">
        <v>168</v>
      </c>
      <c r="AL298" s="67" t="s">
        <v>1258</v>
      </c>
      <c r="AM298" s="68">
        <v>0.69374999999999998</v>
      </c>
      <c r="AN298" s="69"/>
      <c r="AO298" s="69"/>
      <c r="AP298" s="69"/>
      <c r="AQ298" s="67" t="s">
        <v>7810</v>
      </c>
      <c r="AR298" s="67" t="s">
        <v>7811</v>
      </c>
      <c r="AS298" s="67">
        <v>8</v>
      </c>
      <c r="AT298" s="67" t="s">
        <v>471</v>
      </c>
      <c r="AU298" s="67" t="s">
        <v>7803</v>
      </c>
      <c r="AV298" s="67" t="s">
        <v>7804</v>
      </c>
      <c r="AW298" s="70" t="s">
        <v>744</v>
      </c>
      <c r="AX298" s="67" t="s">
        <v>7805</v>
      </c>
      <c r="AY298" s="67" t="s">
        <v>7806</v>
      </c>
      <c r="AZ298" s="67" t="b">
        <v>1</v>
      </c>
      <c r="BA298" s="67" t="s">
        <v>273</v>
      </c>
      <c r="BB298" s="67" t="b">
        <v>0</v>
      </c>
      <c r="BC298" s="67"/>
      <c r="BD298" s="67"/>
    </row>
    <row r="299" spans="1:56" x14ac:dyDescent="0.25">
      <c r="A299" s="53">
        <f t="shared" si="5"/>
        <v>2</v>
      </c>
      <c r="B299" s="57" t="str">
        <f>IFERROR(TEXT(Table_ocorrencias[[#This Row],[caso_n]],"0000")&amp;Table_ocorrencias[[#This Row],[ponto]]&amp;"/"&amp;YEAR(Table_ocorrencias[[#This Row],[DATA PLANTÃO]]),"")</f>
        <v>1139.9/2020</v>
      </c>
      <c r="C299" s="71" t="str">
        <f>IFERROR(IF(Table_ocorrencias[[#This Row],[GDL]] = "","", Table_ocorrencias[[#This Row],[GDL]]&amp;"/"&amp;YEAR(Table_ocorrencias[[#This Row],[data_plantao]])),"")</f>
        <v/>
      </c>
      <c r="D299" s="57" t="str">
        <f>IF(Table_ocorrencias[[#This Row],[fotos_gdl]] = TRUE,"ENVIADAS","PENDENTE")</f>
        <v>PENDENTE</v>
      </c>
      <c r="E299" s="58">
        <f>IFERROR(Table_ocorrencias[[#This Row],[data_plantao]],"")</f>
        <v>44195</v>
      </c>
      <c r="F299" s="57" t="str">
        <f>IFERROR(Table_ocorrencias[[#This Row],[CIODS3]],"")</f>
        <v>D699593</v>
      </c>
      <c r="G299" s="57" t="str">
        <f>IFERROR(Table_ocorrencias[[#This Row],[natureza4]],"")</f>
        <v>Homicídio</v>
      </c>
      <c r="H299" s="57" t="str">
        <f>IFERROR(Table_ocorrencias[[#This Row],[tipo_local]],"")</f>
        <v>Externo</v>
      </c>
      <c r="I299" s="57" t="str">
        <f>IFERROR(IF(Table_ocorrencias[[#This Row],[instrumento10]] = 0,"",Table_ocorrencias[[#This Row],[instrumento10]]),"")</f>
        <v/>
      </c>
      <c r="J299" s="79" t="str">
        <f>IFERROR(VLOOKUP(Table_ocorrencias[[#This Row],[matricula_perito]],Table_peritos[],2,FALSE),"")</f>
        <v>BETSON FERNANDO DELGADO DOS SANTOS ANDRADE</v>
      </c>
      <c r="K299" s="57" t="str">
        <f>IFERROR(VLOOKUP(Table_ocorrencias[[#This Row],[matricula_auxiliar]],Table_auxiliares[],2,FALSE),"")</f>
        <v>THIAGO ANDRÉ</v>
      </c>
      <c r="L299" s="57" t="str">
        <f>IFERROR(VLOOKUP(Table_ocorrencias[[#This Row],[matricula_delegado]],Table_delegados[],2,FALSE),"")</f>
        <v>SERGIO RICARDO FERREIRA DE VASCONCELOS</v>
      </c>
      <c r="M299" s="57" t="str">
        <f>IFERROR(Table_ocorrencias[[#This Row],[viatura5]],"")</f>
        <v>UP004</v>
      </c>
      <c r="N299" s="57" t="str">
        <f>IFERROR(IF(Table_ocorrencias[[#This Row],[DPH2]] ="","",Table_ocorrencias[[#This Row],[DPH2]]&amp;"º DPH"),"")</f>
        <v>9º DPH</v>
      </c>
      <c r="O299" s="57" t="str">
        <f>UPPER(IFERROR(VLOOKUP(Table_ocorrencias[[#This Row],[municipio]],Table_municipios[],2,FALSE),""))</f>
        <v>OLINDA</v>
      </c>
      <c r="P299" s="79" t="str">
        <f>UPPER(IFERROR(Table_ocorrencias[[#This Row],[bairro8]],""))</f>
        <v>SANTA CASA</v>
      </c>
      <c r="Q299" s="57" t="str">
        <f>IFERROR(IF(Table_ocorrencias[[#This Row],[rua9]] ="","",Table_ocorrencias[[#This Row],[rua9]]),"")</f>
        <v>RUA LARANJEIRA</v>
      </c>
      <c r="R299" s="72" t="str">
        <f>IFERROR(IF(Table_ocorrencias[[#This Row],[latitude6]] ="","",Table_ocorrencias[[#This Row],[latitude6]]),"")</f>
        <v>-7.974225</v>
      </c>
      <c r="S299" s="72" t="str">
        <f>IFERROR(IF(Table_ocorrencias[[#This Row],[longitude7]] ="","",Table_ocorrencias[[#This Row],[longitude7]]),"")</f>
        <v>-34.898758</v>
      </c>
      <c r="T29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RODOLPHO PETRUCIO MONTENEGRO DA SILVA (NIC 115608)</v>
      </c>
      <c r="U29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299" s="79" t="str">
        <f>UPPER(IFERROR(Table_ocorrencias[[#This Row],[descricao]],""))</f>
        <v>PM 98593-2099</v>
      </c>
      <c r="W299" s="59">
        <f>IFERROR(IF(Table_ocorrencias[[#This Row],[data_ciencia]]="","",Table_ocorrencias[[#This Row],[data_ciencia]]),"")</f>
        <v>0.9194444444444444</v>
      </c>
      <c r="X299" s="59" t="str">
        <f>IFERROR(IF(Table_ocorrencias[[#This Row],[data_saida]]="","",Table_ocorrencias[[#This Row],[data_saida]]),"")</f>
        <v/>
      </c>
      <c r="Y299" s="59" t="str">
        <f>IFERROR(IF(Table_ocorrencias[[#This Row],[data_chegada]]="","",Table_ocorrencias[[#This Row],[data_chegada]]),"")</f>
        <v/>
      </c>
      <c r="Z299" s="59" t="str">
        <f>IFERROR(IF(Table_ocorrencias[[#This Row],[data_conclusao]]="","",Table_ocorrencias[[#This Row],[data_conclusao]]),"")</f>
        <v/>
      </c>
      <c r="AA299" s="60">
        <v>2032</v>
      </c>
      <c r="AB299" s="60">
        <v>1139</v>
      </c>
      <c r="AC299" s="60">
        <v>9</v>
      </c>
      <c r="AD299" s="60">
        <v>3869903</v>
      </c>
      <c r="AE299" s="60">
        <v>3870464</v>
      </c>
      <c r="AF299" s="60">
        <v>2139219</v>
      </c>
      <c r="AG299" s="60"/>
      <c r="AH299" s="58">
        <v>44195</v>
      </c>
      <c r="AI299" s="60" t="s">
        <v>7887</v>
      </c>
      <c r="AJ299" s="60" t="s">
        <v>167</v>
      </c>
      <c r="AK299" s="60" t="s">
        <v>168</v>
      </c>
      <c r="AL299" s="60" t="s">
        <v>255</v>
      </c>
      <c r="AM299" s="61">
        <v>0.9194444444444444</v>
      </c>
      <c r="AN299" s="62"/>
      <c r="AO299" s="62"/>
      <c r="AP299" s="62"/>
      <c r="AQ299" s="60" t="s">
        <v>7893</v>
      </c>
      <c r="AR299" s="60" t="s">
        <v>7894</v>
      </c>
      <c r="AS299" s="60">
        <v>12</v>
      </c>
      <c r="AT299" s="60" t="s">
        <v>7888</v>
      </c>
      <c r="AU299" s="60" t="s">
        <v>7889</v>
      </c>
      <c r="AV299" s="60" t="s">
        <v>7890</v>
      </c>
      <c r="AW299" s="63"/>
      <c r="AX299" s="60" t="s">
        <v>7891</v>
      </c>
      <c r="AY299" s="60" t="s">
        <v>7892</v>
      </c>
      <c r="AZ299" s="60" t="b">
        <v>0</v>
      </c>
      <c r="BA299" s="60" t="s">
        <v>273</v>
      </c>
      <c r="BB299" s="60" t="b">
        <v>0</v>
      </c>
      <c r="BC299" s="60"/>
      <c r="BD299" s="60"/>
    </row>
    <row r="300" spans="1:56" x14ac:dyDescent="0.25">
      <c r="A300" s="55">
        <f t="shared" si="5"/>
        <v>3</v>
      </c>
      <c r="B300" s="64" t="str">
        <f>IFERROR(TEXT(Table_ocorrencias[[#This Row],[caso_n]],"0000")&amp;Table_ocorrencias[[#This Row],[ponto]]&amp;"/"&amp;YEAR(Table_ocorrencias[[#This Row],[DATA PLANTÃO]]),"")</f>
        <v>1140.9/2020</v>
      </c>
      <c r="C300" s="64" t="str">
        <f>IFERROR(IF(Table_ocorrencias[[#This Row],[GDL]] = "","", Table_ocorrencias[[#This Row],[GDL]]&amp;"/"&amp;YEAR(Table_ocorrencias[[#This Row],[data_plantao]])),"")</f>
        <v/>
      </c>
      <c r="D300" s="64" t="str">
        <f>IF(Table_ocorrencias[[#This Row],[fotos_gdl]] = TRUE,"ENVIADAS","PENDENTE")</f>
        <v>PENDENTE</v>
      </c>
      <c r="E300" s="65">
        <f>IFERROR(Table_ocorrencias[[#This Row],[data_plantao]],"")</f>
        <v>44196</v>
      </c>
      <c r="F300" s="64" t="str">
        <f>IFERROR(Table_ocorrencias[[#This Row],[CIODS3]],"")</f>
        <v>D699775</v>
      </c>
      <c r="G300" s="64" t="str">
        <f>IFERROR(Table_ocorrencias[[#This Row],[natureza4]],"")</f>
        <v>Homicídio</v>
      </c>
      <c r="H300" s="64" t="str">
        <f>IFERROR(Table_ocorrencias[[#This Row],[tipo_local]],"")</f>
        <v>Externo</v>
      </c>
      <c r="I300" s="64" t="str">
        <f>IFERROR(IF(Table_ocorrencias[[#This Row],[instrumento10]] = 0,"",Table_ocorrencias[[#This Row],[instrumento10]]),"")</f>
        <v/>
      </c>
      <c r="J300" s="80" t="str">
        <f>IFERROR(VLOOKUP(Table_ocorrencias[[#This Row],[matricula_perito]],Table_peritos[],2,FALSE),"")</f>
        <v>MOISEIS GAUTHIER</v>
      </c>
      <c r="K300" s="64" t="str">
        <f>IFERROR(VLOOKUP(Table_ocorrencias[[#This Row],[matricula_auxiliar]],Table_auxiliares[],2,FALSE),"")</f>
        <v>MOISES JOSE SEABRA</v>
      </c>
      <c r="L300" s="64" t="str">
        <f>IFERROR(VLOOKUP(Table_ocorrencias[[#This Row],[matricula_delegado]],Table_delegados[],2,FALSE),"")</f>
        <v>SERGIO RICARDO FERREIRA DE VASCONCELOS</v>
      </c>
      <c r="M300" s="64" t="str">
        <f>IFERROR(Table_ocorrencias[[#This Row],[viatura5]],"")</f>
        <v>UP004</v>
      </c>
      <c r="N300" s="64" t="str">
        <f>IFERROR(IF(Table_ocorrencias[[#This Row],[DPH2]] ="","",Table_ocorrencias[[#This Row],[DPH2]]&amp;"º DPH"),"")</f>
        <v/>
      </c>
      <c r="O300" s="64" t="str">
        <f>UPPER(IFERROR(VLOOKUP(Table_ocorrencias[[#This Row],[municipio]],Table_municipios[],2,FALSE),""))</f>
        <v>RECIFE</v>
      </c>
      <c r="P300" s="80" t="str">
        <f>UPPER(IFERROR(Table_ocorrencias[[#This Row],[bairro8]],""))</f>
        <v>IBURA</v>
      </c>
      <c r="Q300" s="64" t="str">
        <f>IFERROR(IF(Table_ocorrencias[[#This Row],[rua9]] ="","",Table_ocorrencias[[#This Row],[rua9]]),"")</f>
        <v>RUA HUGO CARNEIRO</v>
      </c>
      <c r="R300" s="64" t="str">
        <f>IFERROR(IF(Table_ocorrencias[[#This Row],[latitude6]] ="","",Table_ocorrencias[[#This Row],[latitude6]]),"")</f>
        <v>-8.122608</v>
      </c>
      <c r="S300" s="64" t="str">
        <f>IFERROR(IF(Table_ocorrencias[[#This Row],[longitude7]] ="","",Table_ocorrencias[[#This Row],[longitude7]]),"")</f>
        <v>-34.941990</v>
      </c>
      <c r="T30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 DO NASCIMENTO FERREIRA (NIC 115603)</v>
      </c>
      <c r="U30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00" s="80" t="str">
        <f>UPPER(IFERROR(Table_ocorrencias[[#This Row],[descricao]],""))</f>
        <v>PAF EXTERNO</v>
      </c>
      <c r="W300" s="66">
        <f>IFERROR(IF(Table_ocorrencias[[#This Row],[data_ciencia]]="","",Table_ocorrencias[[#This Row],[data_ciencia]]),"")</f>
        <v>0.20833333333333334</v>
      </c>
      <c r="X300" s="66">
        <f>IFERROR(IF(Table_ocorrencias[[#This Row],[data_saida]]="","",Table_ocorrencias[[#This Row],[data_saida]]),"")</f>
        <v>0.22916666666666666</v>
      </c>
      <c r="Y300" s="66">
        <f>IFERROR(IF(Table_ocorrencias[[#This Row],[data_chegada]]="","",Table_ocorrencias[[#This Row],[data_chegada]]),"")</f>
        <v>0.25</v>
      </c>
      <c r="Z300" s="66">
        <f>IFERROR(IF(Table_ocorrencias[[#This Row],[data_conclusao]]="","",Table_ocorrencias[[#This Row],[data_conclusao]]),"")</f>
        <v>0.28472222222222221</v>
      </c>
      <c r="AA300" s="67">
        <v>2033</v>
      </c>
      <c r="AB300" s="67">
        <v>1140</v>
      </c>
      <c r="AC300" s="67"/>
      <c r="AD300" s="67">
        <v>3871282</v>
      </c>
      <c r="AE300" s="67">
        <v>1347241</v>
      </c>
      <c r="AF300" s="67">
        <v>2139219</v>
      </c>
      <c r="AG300" s="67"/>
      <c r="AH300" s="65">
        <v>44196</v>
      </c>
      <c r="AI300" s="67" t="s">
        <v>7900</v>
      </c>
      <c r="AJ300" s="67" t="s">
        <v>167</v>
      </c>
      <c r="AK300" s="67" t="s">
        <v>168</v>
      </c>
      <c r="AL300" s="67" t="s">
        <v>255</v>
      </c>
      <c r="AM300" s="68">
        <v>0.20833333333333334</v>
      </c>
      <c r="AN300" s="69">
        <v>0.22916666666666666</v>
      </c>
      <c r="AO300" s="69">
        <v>0.25</v>
      </c>
      <c r="AP300" s="69">
        <v>0.28472222222222221</v>
      </c>
      <c r="AQ300" s="67" t="s">
        <v>7901</v>
      </c>
      <c r="AR300" s="67" t="s">
        <v>7902</v>
      </c>
      <c r="AS300" s="67">
        <v>14</v>
      </c>
      <c r="AT300" s="67" t="s">
        <v>1483</v>
      </c>
      <c r="AU300" s="67" t="s">
        <v>7903</v>
      </c>
      <c r="AV300" s="67" t="s">
        <v>283</v>
      </c>
      <c r="AW300" s="70"/>
      <c r="AX300" s="67" t="s">
        <v>7921</v>
      </c>
      <c r="AY300" s="67" t="s">
        <v>7904</v>
      </c>
      <c r="AZ300" s="67" t="b">
        <v>0</v>
      </c>
      <c r="BA300" s="67" t="s">
        <v>273</v>
      </c>
      <c r="BB300" s="67" t="b">
        <v>0</v>
      </c>
      <c r="BC300" s="67"/>
      <c r="BD300" s="67"/>
    </row>
    <row r="301" spans="1:56" x14ac:dyDescent="0.25">
      <c r="A301" s="55">
        <f t="shared" si="5"/>
        <v>0</v>
      </c>
      <c r="B301" s="64" t="str">
        <f>IFERROR(TEXT(Table_ocorrencias[[#This Row],[caso_n]],"0000")&amp;Table_ocorrencias[[#This Row],[ponto]]&amp;"/"&amp;YEAR(Table_ocorrencias[[#This Row],[DATA PLANTÃO]]),"")</f>
        <v>0002.9/2021</v>
      </c>
      <c r="C301" s="64" t="str">
        <f>IFERROR(IF(Table_ocorrencias[[#This Row],[GDL]] = "","", Table_ocorrencias[[#This Row],[GDL]]&amp;"/"&amp;YEAR(Table_ocorrencias[[#This Row],[data_plantao]])),"")</f>
        <v>71/2021</v>
      </c>
      <c r="D301" s="64" t="str">
        <f>IF(Table_ocorrencias[[#This Row],[fotos_gdl]] = TRUE,"ENVIADAS","PENDENTE")</f>
        <v>ENVIADAS</v>
      </c>
      <c r="E301" s="65">
        <f>IFERROR(Table_ocorrencias[[#This Row],[data_plantao]],"")</f>
        <v>44198</v>
      </c>
      <c r="F301" s="64" t="str">
        <f>IFERROR(Table_ocorrencias[[#This Row],[CIODS3]],"")</f>
        <v>D699927</v>
      </c>
      <c r="G301" s="64" t="str">
        <f>IFERROR(Table_ocorrencias[[#This Row],[natureza4]],"")</f>
        <v>Homicídio</v>
      </c>
      <c r="H301" s="64" t="str">
        <f>IFERROR(Table_ocorrencias[[#This Row],[tipo_local]],"")</f>
        <v>Externo</v>
      </c>
      <c r="I301" s="64" t="str">
        <f>IFERROR(IF(Table_ocorrencias[[#This Row],[instrumento10]] = 0,"",Table_ocorrencias[[#This Row],[instrumento10]]),"")</f>
        <v>PÉRFURO-CORTANTE</v>
      </c>
      <c r="J301" s="80" t="str">
        <f>IFERROR(VLOOKUP(Table_ocorrencias[[#This Row],[matricula_perito]],Table_peritos[],2,FALSE),"")</f>
        <v>CARLOS ARMANDO CORREIA LYRA</v>
      </c>
      <c r="K301" s="64" t="str">
        <f>IFERROR(VLOOKUP(Table_ocorrencias[[#This Row],[matricula_auxiliar]],Table_auxiliares[],2,FALSE),"")</f>
        <v>BRUNA TATIANE DA SILVA OLIVEIRA</v>
      </c>
      <c r="L301" s="64" t="str">
        <f>IFERROR(VLOOKUP(Table_ocorrencias[[#This Row],[matricula_delegado]],Table_delegados[],2,FALSE),"")</f>
        <v>VICTOR HUGO JARDIM RONDON</v>
      </c>
      <c r="M301" s="64" t="str">
        <f>IFERROR(Table_ocorrencias[[#This Row],[viatura5]],"")</f>
        <v>UP004</v>
      </c>
      <c r="N301" s="64" t="str">
        <f>IFERROR(IF(Table_ocorrencias[[#This Row],[DPH2]] ="","",Table_ocorrencias[[#This Row],[DPH2]]&amp;"º DPH"),"")</f>
        <v>5º DPH</v>
      </c>
      <c r="O301" s="64" t="str">
        <f>UPPER(IFERROR(VLOOKUP(Table_ocorrencias[[#This Row],[municipio]],Table_municipios[],2,FALSE),""))</f>
        <v>RECIFE</v>
      </c>
      <c r="P301" s="80" t="str">
        <f>UPPER(IFERROR(Table_ocorrencias[[#This Row],[bairro8]],""))</f>
        <v>CASA AMARELA</v>
      </c>
      <c r="Q301" s="64" t="str">
        <f>IFERROR(IF(Table_ocorrencias[[#This Row],[rua9]] ="","",Table_ocorrencias[[#This Row],[rua9]]),"")</f>
        <v>RUA MONTE REI Nº 83</v>
      </c>
      <c r="R301" s="64" t="str">
        <f>IFERROR(IF(Table_ocorrencias[[#This Row],[latitude6]] ="","",Table_ocorrencias[[#This Row],[latitude6]]),"")</f>
        <v>-8.019383</v>
      </c>
      <c r="S301" s="64" t="str">
        <f>IFERROR(IF(Table_ocorrencias[[#This Row],[longitude7]] ="","",Table_ocorrencias[[#This Row],[longitude7]]),"")</f>
        <v>-34.912654</v>
      </c>
      <c r="T30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arlan luiz de souza (NIC 115607)</v>
      </c>
      <c r="U30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1" s="80" t="str">
        <f>UPPER(IFERROR(Table_ocorrencias[[#This Row],[descricao]],""))</f>
        <v>PAF EXTERNO MASCULINO. SGT REINALDO FONE: 996552348</v>
      </c>
      <c r="W301" s="66">
        <f>IFERROR(IF(Table_ocorrencias[[#This Row],[data_ciencia]]="","",Table_ocorrencias[[#This Row],[data_ciencia]]),"")</f>
        <v>0.58263888888888893</v>
      </c>
      <c r="X301" s="66">
        <f>IFERROR(IF(Table_ocorrencias[[#This Row],[data_saida]]="","",Table_ocorrencias[[#This Row],[data_saida]]),"")</f>
        <v>0.60763888888888884</v>
      </c>
      <c r="Y301" s="66">
        <f>IFERROR(IF(Table_ocorrencias[[#This Row],[data_chegada]]="","",Table_ocorrencias[[#This Row],[data_chegada]]),"")</f>
        <v>0.62222222222222223</v>
      </c>
      <c r="Z301" s="66">
        <f>IFERROR(IF(Table_ocorrencias[[#This Row],[data_conclusao]]="","",Table_ocorrencias[[#This Row],[data_conclusao]]),"")</f>
        <v>0.65277777777777779</v>
      </c>
      <c r="AA301" s="67">
        <v>2035</v>
      </c>
      <c r="AB301" s="67">
        <v>2</v>
      </c>
      <c r="AC301" s="67">
        <v>5</v>
      </c>
      <c r="AD301" s="67">
        <v>3869091</v>
      </c>
      <c r="AE301" s="67">
        <v>3876080</v>
      </c>
      <c r="AF301" s="67">
        <v>2725053</v>
      </c>
      <c r="AG301" s="67">
        <v>71</v>
      </c>
      <c r="AH301" s="65">
        <v>44198</v>
      </c>
      <c r="AI301" s="67" t="s">
        <v>7926</v>
      </c>
      <c r="AJ301" s="67" t="s">
        <v>167</v>
      </c>
      <c r="AK301" s="67" t="s">
        <v>168</v>
      </c>
      <c r="AL301" s="67" t="s">
        <v>255</v>
      </c>
      <c r="AM301" s="68">
        <v>0.58263888888888893</v>
      </c>
      <c r="AN301" s="69">
        <v>0.60763888888888884</v>
      </c>
      <c r="AO301" s="69">
        <v>0.62222222222222223</v>
      </c>
      <c r="AP301" s="69">
        <v>0.65277777777777779</v>
      </c>
      <c r="AQ301" s="67" t="s">
        <v>7927</v>
      </c>
      <c r="AR301" s="67" t="s">
        <v>7928</v>
      </c>
      <c r="AS301" s="67">
        <v>14</v>
      </c>
      <c r="AT301" s="67" t="s">
        <v>4190</v>
      </c>
      <c r="AU301" s="67" t="s">
        <v>7929</v>
      </c>
      <c r="AV301" s="67" t="s">
        <v>7930</v>
      </c>
      <c r="AW301" s="70" t="s">
        <v>744</v>
      </c>
      <c r="AX301" s="67" t="s">
        <v>7931</v>
      </c>
      <c r="AY301" s="67" t="s">
        <v>7932</v>
      </c>
      <c r="AZ301" s="67" t="b">
        <v>1</v>
      </c>
      <c r="BA301" s="67" t="s">
        <v>273</v>
      </c>
      <c r="BB301" s="67" t="b">
        <v>0</v>
      </c>
      <c r="BC301" s="67"/>
      <c r="BD301" s="67"/>
    </row>
    <row r="302" spans="1:56" x14ac:dyDescent="0.25">
      <c r="A302" s="55">
        <f t="shared" si="5"/>
        <v>2</v>
      </c>
      <c r="B302" s="64" t="str">
        <f>IFERROR(TEXT(Table_ocorrencias[[#This Row],[caso_n]],"0000")&amp;Table_ocorrencias[[#This Row],[ponto]]&amp;"/"&amp;YEAR(Table_ocorrencias[[#This Row],[DATA PLANTÃO]]),"")</f>
        <v>0004.9/2021</v>
      </c>
      <c r="C302" s="64" t="str">
        <f>IFERROR(IF(Table_ocorrencias[[#This Row],[GDL]] = "","", Table_ocorrencias[[#This Row],[GDL]]&amp;"/"&amp;YEAR(Table_ocorrencias[[#This Row],[data_plantao]])),"")</f>
        <v/>
      </c>
      <c r="D302" s="64" t="str">
        <f>IF(Table_ocorrencias[[#This Row],[fotos_gdl]] = TRUE,"ENVIADAS","PENDENTE")</f>
        <v>PENDENTE</v>
      </c>
      <c r="E302" s="65">
        <f>IFERROR(Table_ocorrencias[[#This Row],[data_plantao]],"")</f>
        <v>44198</v>
      </c>
      <c r="F302" s="64" t="str">
        <f>IFERROR(Table_ocorrencias[[#This Row],[CIODS3]],"")</f>
        <v>D699971</v>
      </c>
      <c r="G302" s="64" t="str">
        <f>IFERROR(Table_ocorrencias[[#This Row],[natureza4]],"")</f>
        <v>Homicídio</v>
      </c>
      <c r="H302" s="64" t="str">
        <f>IFERROR(Table_ocorrencias[[#This Row],[tipo_local]],"")</f>
        <v>Externo</v>
      </c>
      <c r="I302" s="64" t="str">
        <f>IFERROR(IF(Table_ocorrencias[[#This Row],[instrumento10]] = 0,"",Table_ocorrencias[[#This Row],[instrumento10]]),"")</f>
        <v/>
      </c>
      <c r="J302" s="80" t="str">
        <f>IFERROR(VLOOKUP(Table_ocorrencias[[#This Row],[matricula_perito]],Table_peritos[],2,FALSE),"")</f>
        <v>RODION MALINOVSKY DE OLIVEIRA GOMES</v>
      </c>
      <c r="K302" s="64" t="str">
        <f>IFERROR(VLOOKUP(Table_ocorrencias[[#This Row],[matricula_auxiliar]],Table_auxiliares[],2,FALSE),"")</f>
        <v>FÁBIO JOSÉ DE FARIAS</v>
      </c>
      <c r="L302" s="64" t="str">
        <f>IFERROR(VLOOKUP(Table_ocorrencias[[#This Row],[matricula_delegado]],Table_delegados[],2,FALSE),"")</f>
        <v>VICTOR HUGO JARDIM RONDON</v>
      </c>
      <c r="M302" s="64" t="str">
        <f>IFERROR(Table_ocorrencias[[#This Row],[viatura5]],"")</f>
        <v>UP004</v>
      </c>
      <c r="N302" s="64" t="str">
        <f>IFERROR(IF(Table_ocorrencias[[#This Row],[DPH2]] ="","",Table_ocorrencias[[#This Row],[DPH2]]&amp;"º DPH"),"")</f>
        <v>4º DPH</v>
      </c>
      <c r="O302" s="64" t="str">
        <f>UPPER(IFERROR(VLOOKUP(Table_ocorrencias[[#This Row],[municipio]],Table_municipios[],2,FALSE),""))</f>
        <v>RECIFE</v>
      </c>
      <c r="P302" s="80" t="str">
        <f>UPPER(IFERROR(Table_ocorrencias[[#This Row],[bairro8]],""))</f>
        <v>COQUEIRAL</v>
      </c>
      <c r="Q302" s="64" t="str">
        <f>IFERROR(IF(Table_ocorrencias[[#This Row],[rua9]] ="","",Table_ocorrencias[[#This Row],[rua9]]),"")</f>
        <v>2ªTRAVESSA DA LINHA NOVA</v>
      </c>
      <c r="R302" s="64" t="str">
        <f>IFERROR(IF(Table_ocorrencias[[#This Row],[latitude6]] ="","",Table_ocorrencias[[#This Row],[latitude6]]),"")</f>
        <v>8.089450</v>
      </c>
      <c r="S302" s="64" t="str">
        <f>IFERROR(IF(Table_ocorrencias[[#This Row],[longitude7]] ="","",Table_ocorrencias[[#This Row],[longitude7]]),"")</f>
        <v>34.969260</v>
      </c>
      <c r="T30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 INACIO SILVA DO CARMO (NIC 115004)</v>
      </c>
      <c r="U30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2" s="80" t="str">
        <f>UPPER(IFERROR(Table_ocorrencias[[#This Row],[descricao]],""))</f>
        <v>FEIRA DO TROCA E MADEREIRA ESCALA...9683-4998.... ESSA OCORRENCIA É A 0003.9/21</v>
      </c>
      <c r="W302" s="66">
        <f>IFERROR(IF(Table_ocorrencias[[#This Row],[data_ciencia]]="","",Table_ocorrencias[[#This Row],[data_ciencia]]),"")</f>
        <v>0.90625</v>
      </c>
      <c r="X302" s="66">
        <f>IFERROR(IF(Table_ocorrencias[[#This Row],[data_saida]]="","",Table_ocorrencias[[#This Row],[data_saida]]),"")</f>
        <v>0.90972222222222221</v>
      </c>
      <c r="Y302" s="66">
        <f>IFERROR(IF(Table_ocorrencias[[#This Row],[data_chegada]]="","",Table_ocorrencias[[#This Row],[data_chegada]]),"")</f>
        <v>0.9375</v>
      </c>
      <c r="Z302" s="66">
        <f>IFERROR(IF(Table_ocorrencias[[#This Row],[data_conclusao]]="","",Table_ocorrencias[[#This Row],[data_conclusao]]),"")</f>
        <v>0.99305555555555558</v>
      </c>
      <c r="AA302" s="67">
        <v>2036</v>
      </c>
      <c r="AB302" s="67">
        <v>4</v>
      </c>
      <c r="AC302" s="67">
        <v>4</v>
      </c>
      <c r="AD302" s="67">
        <v>1917099</v>
      </c>
      <c r="AE302" s="67">
        <v>3872769</v>
      </c>
      <c r="AF302" s="67">
        <v>2725053</v>
      </c>
      <c r="AG302" s="67"/>
      <c r="AH302" s="65">
        <v>44198</v>
      </c>
      <c r="AI302" s="67" t="s">
        <v>7923</v>
      </c>
      <c r="AJ302" s="67" t="s">
        <v>167</v>
      </c>
      <c r="AK302" s="67" t="s">
        <v>168</v>
      </c>
      <c r="AL302" s="67" t="s">
        <v>255</v>
      </c>
      <c r="AM302" s="68">
        <v>0.90625</v>
      </c>
      <c r="AN302" s="69">
        <v>0.90972222222222221</v>
      </c>
      <c r="AO302" s="69">
        <v>0.9375</v>
      </c>
      <c r="AP302" s="69">
        <v>0.99305555555555558</v>
      </c>
      <c r="AQ302" s="67" t="s">
        <v>7936</v>
      </c>
      <c r="AR302" s="67" t="s">
        <v>7937</v>
      </c>
      <c r="AS302" s="67">
        <v>14</v>
      </c>
      <c r="AT302" s="67" t="s">
        <v>2218</v>
      </c>
      <c r="AU302" s="67" t="s">
        <v>7924</v>
      </c>
      <c r="AV302" s="67" t="s">
        <v>283</v>
      </c>
      <c r="AW302" s="70"/>
      <c r="AX302" s="67" t="s">
        <v>7925</v>
      </c>
      <c r="AY302" s="67" t="s">
        <v>7938</v>
      </c>
      <c r="AZ302" s="67" t="b">
        <v>0</v>
      </c>
      <c r="BA302" s="67" t="s">
        <v>273</v>
      </c>
      <c r="BB302" s="67" t="b">
        <v>0</v>
      </c>
      <c r="BC302" s="67"/>
      <c r="BD302" s="67"/>
    </row>
    <row r="303" spans="1:56" x14ac:dyDescent="0.25">
      <c r="A303" s="55">
        <f t="shared" si="5"/>
        <v>1</v>
      </c>
      <c r="B303" s="64" t="str">
        <f>IFERROR(TEXT(Table_ocorrencias[[#This Row],[caso_n]],"0000")&amp;Table_ocorrencias[[#This Row],[ponto]]&amp;"/"&amp;YEAR(Table_ocorrencias[[#This Row],[DATA PLANTÃO]]),"")</f>
        <v>0006.9/2021</v>
      </c>
      <c r="C303" s="64" t="str">
        <f>IFERROR(IF(Table_ocorrencias[[#This Row],[GDL]] = "","", Table_ocorrencias[[#This Row],[GDL]]&amp;"/"&amp;YEAR(Table_ocorrencias[[#This Row],[data_plantao]])),"")</f>
        <v>95/2021</v>
      </c>
      <c r="D303" s="64" t="str">
        <f>IF(Table_ocorrencias[[#This Row],[fotos_gdl]] = TRUE,"ENVIADAS","PENDENTE")</f>
        <v>ENVIADAS</v>
      </c>
      <c r="E303" s="65">
        <f>IFERROR(Table_ocorrencias[[#This Row],[data_plantao]],"")</f>
        <v>44198</v>
      </c>
      <c r="F303" s="64" t="str">
        <f>IFERROR(Table_ocorrencias[[#This Row],[CIODS3]],"")</f>
        <v>D699988</v>
      </c>
      <c r="G303" s="64" t="str">
        <f>IFERROR(Table_ocorrencias[[#This Row],[natureza4]],"")</f>
        <v>Homicídio</v>
      </c>
      <c r="H303" s="64" t="str">
        <f>IFERROR(Table_ocorrencias[[#This Row],[tipo_local]],"")</f>
        <v>Externo</v>
      </c>
      <c r="I303" s="64" t="str">
        <f>IFERROR(IF(Table_ocorrencias[[#This Row],[instrumento10]] = 0,"",Table_ocorrencias[[#This Row],[instrumento10]]),"")</f>
        <v/>
      </c>
      <c r="J303" s="80" t="str">
        <f>IFERROR(VLOOKUP(Table_ocorrencias[[#This Row],[matricula_perito]],Table_peritos[],2,FALSE),"")</f>
        <v>CARLOS ARMANDO CORREIA LYRA</v>
      </c>
      <c r="K303" s="64" t="str">
        <f>IFERROR(VLOOKUP(Table_ocorrencias[[#This Row],[matricula_auxiliar]],Table_auxiliares[],2,FALSE),"")</f>
        <v>BRUNA TATIANE DA SILVA OLIVEIRA</v>
      </c>
      <c r="L303" s="64" t="str">
        <f>IFERROR(VLOOKUP(Table_ocorrencias[[#This Row],[matricula_delegado]],Table_delegados[],2,FALSE),"")</f>
        <v>PAULO GUSTAVO COELHO DIAS</v>
      </c>
      <c r="M303" s="64" t="str">
        <f>IFERROR(Table_ocorrencias[[#This Row],[viatura5]],"")</f>
        <v>UP004</v>
      </c>
      <c r="N303" s="64" t="str">
        <f>IFERROR(IF(Table_ocorrencias[[#This Row],[DPH2]] ="","",Table_ocorrencias[[#This Row],[DPH2]]&amp;"º DPH"),"")</f>
        <v>13º DPH</v>
      </c>
      <c r="O303" s="64" t="str">
        <f>UPPER(IFERROR(VLOOKUP(Table_ocorrencias[[#This Row],[municipio]],Table_municipios[],2,FALSE),""))</f>
        <v>MORENO</v>
      </c>
      <c r="P303" s="80" t="str">
        <f>UPPER(IFERROR(Table_ocorrencias[[#This Row],[bairro8]],""))</f>
        <v>MANGUEIRA</v>
      </c>
      <c r="Q303" s="64" t="str">
        <f>IFERROR(IF(Table_ocorrencias[[#This Row],[rua9]] ="","",Table_ocorrencias[[#This Row],[rua9]]),"")</f>
        <v>AV ANDRÉ VITAL DE NEGREIROS Nº 152</v>
      </c>
      <c r="R303" s="64" t="str">
        <f>IFERROR(IF(Table_ocorrencias[[#This Row],[latitude6]] ="","",Table_ocorrencias[[#This Row],[latitude6]]),"")</f>
        <v>-8.111069</v>
      </c>
      <c r="S303" s="64" t="str">
        <f>IFERROR(IF(Table_ocorrencias[[#This Row],[longitude7]] ="","",Table_ocorrencias[[#This Row],[longitude7]]),"")</f>
        <v>-35.095360</v>
      </c>
      <c r="T30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erick roberto alves pedrosa (NIC 115582)</v>
      </c>
      <c r="U30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3" s="80" t="str">
        <f>UPPER(IFERROR(Table_ocorrencias[[#This Row],[descricao]],""))</f>
        <v>SD MARQUES 993810579</v>
      </c>
      <c r="W303" s="66">
        <f>IFERROR(IF(Table_ocorrencias[[#This Row],[data_ciencia]]="","",Table_ocorrencias[[#This Row],[data_ciencia]]),"")</f>
        <v>8.2638888888888887E-2</v>
      </c>
      <c r="X303" s="66" t="str">
        <f>IFERROR(IF(Table_ocorrencias[[#This Row],[data_saida]]="","",Table_ocorrencias[[#This Row],[data_saida]]),"")</f>
        <v/>
      </c>
      <c r="Y303" s="66" t="str">
        <f>IFERROR(IF(Table_ocorrencias[[#This Row],[data_chegada]]="","",Table_ocorrencias[[#This Row],[data_chegada]]),"")</f>
        <v/>
      </c>
      <c r="Z303" s="66" t="str">
        <f>IFERROR(IF(Table_ocorrencias[[#This Row],[data_conclusao]]="","",Table_ocorrencias[[#This Row],[data_conclusao]]),"")</f>
        <v/>
      </c>
      <c r="AA303" s="67">
        <v>2038</v>
      </c>
      <c r="AB303" s="67">
        <v>6</v>
      </c>
      <c r="AC303" s="67">
        <v>13</v>
      </c>
      <c r="AD303" s="67">
        <v>3869091</v>
      </c>
      <c r="AE303" s="67">
        <v>3876080</v>
      </c>
      <c r="AF303" s="67">
        <v>2725371</v>
      </c>
      <c r="AG303" s="67">
        <v>95</v>
      </c>
      <c r="AH303" s="65">
        <v>44198</v>
      </c>
      <c r="AI303" s="67" t="s">
        <v>7945</v>
      </c>
      <c r="AJ303" s="67" t="s">
        <v>167</v>
      </c>
      <c r="AK303" s="67" t="s">
        <v>168</v>
      </c>
      <c r="AL303" s="67" t="s">
        <v>255</v>
      </c>
      <c r="AM303" s="68">
        <v>8.2638888888888887E-2</v>
      </c>
      <c r="AN303" s="69"/>
      <c r="AO303" s="69"/>
      <c r="AP303" s="69"/>
      <c r="AQ303" s="67" t="s">
        <v>7959</v>
      </c>
      <c r="AR303" s="67" t="s">
        <v>7960</v>
      </c>
      <c r="AS303" s="67">
        <v>11</v>
      </c>
      <c r="AT303" s="67" t="s">
        <v>4361</v>
      </c>
      <c r="AU303" s="67" t="s">
        <v>7946</v>
      </c>
      <c r="AV303" s="67" t="s">
        <v>7947</v>
      </c>
      <c r="AW303" s="70"/>
      <c r="AX303" s="67" t="s">
        <v>7948</v>
      </c>
      <c r="AY303" s="67" t="s">
        <v>7949</v>
      </c>
      <c r="AZ303" s="67" t="b">
        <v>1</v>
      </c>
      <c r="BA303" s="67" t="s">
        <v>273</v>
      </c>
      <c r="BB303" s="67" t="b">
        <v>0</v>
      </c>
      <c r="BC303" s="67"/>
      <c r="BD303" s="67"/>
    </row>
    <row r="304" spans="1:56" x14ac:dyDescent="0.25">
      <c r="A304" s="53">
        <f t="shared" si="5"/>
        <v>1</v>
      </c>
      <c r="B304" s="57" t="str">
        <f>IFERROR(TEXT(Table_ocorrencias[[#This Row],[caso_n]],"0000")&amp;Table_ocorrencias[[#This Row],[ponto]]&amp;"/"&amp;YEAR(Table_ocorrencias[[#This Row],[DATA PLANTÃO]]),"")</f>
        <v>0007.9/2021</v>
      </c>
      <c r="C304" s="57" t="str">
        <f>IFERROR(IF(Table_ocorrencias[[#This Row],[GDL]] = "","", Table_ocorrencias[[#This Row],[GDL]]&amp;"/"&amp;YEAR(Table_ocorrencias[[#This Row],[data_plantao]])),"")</f>
        <v/>
      </c>
      <c r="D304" s="57" t="str">
        <f>IF(Table_ocorrencias[[#This Row],[fotos_gdl]] = TRUE,"ENVIADAS","PENDENTE")</f>
        <v>PENDENTE</v>
      </c>
      <c r="E304" s="58">
        <f>IFERROR(Table_ocorrencias[[#This Row],[data_plantao]],"")</f>
        <v>44198</v>
      </c>
      <c r="F304" s="57" t="str">
        <f>IFERROR(Table_ocorrencias[[#This Row],[CIODS3]],"")</f>
        <v>D699992</v>
      </c>
      <c r="G304" s="57" t="str">
        <f>IFERROR(Table_ocorrencias[[#This Row],[natureza4]],"")</f>
        <v>Homicídio</v>
      </c>
      <c r="H304" s="57" t="str">
        <f>IFERROR(Table_ocorrencias[[#This Row],[tipo_local]],"")</f>
        <v>Externo</v>
      </c>
      <c r="I304" s="57" t="str">
        <f>IFERROR(IF(Table_ocorrencias[[#This Row],[instrumento10]] = 0,"",Table_ocorrencias[[#This Row],[instrumento10]]),"")</f>
        <v>CONTUNDENTE</v>
      </c>
      <c r="J304" s="79" t="str">
        <f>IFERROR(VLOOKUP(Table_ocorrencias[[#This Row],[matricula_perito]],Table_peritos[],2,FALSE),"")</f>
        <v>RODION MALINOVSKY DE OLIVEIRA GOMES</v>
      </c>
      <c r="K304" s="57" t="str">
        <f>IFERROR(VLOOKUP(Table_ocorrencias[[#This Row],[matricula_auxiliar]],Table_auxiliares[],2,FALSE),"")</f>
        <v>FÁBIO JOSÉ DE FARIAS</v>
      </c>
      <c r="L304" s="57" t="str">
        <f>IFERROR(VLOOKUP(Table_ocorrencias[[#This Row],[matricula_delegado]],Table_delegados[],2,FALSE),"")</f>
        <v>VICTOR HUGO JARDIM RONDON</v>
      </c>
      <c r="M304" s="57" t="str">
        <f>IFERROR(Table_ocorrencias[[#This Row],[viatura5]],"")</f>
        <v>UP006</v>
      </c>
      <c r="N304" s="57" t="str">
        <f>IFERROR(IF(Table_ocorrencias[[#This Row],[DPH2]] ="","",Table_ocorrencias[[#This Row],[DPH2]]&amp;"º DPH"),"")</f>
        <v>5º DPH</v>
      </c>
      <c r="O304" s="57" t="str">
        <f>UPPER(IFERROR(VLOOKUP(Table_ocorrencias[[#This Row],[municipio]],Table_municipios[],2,FALSE),""))</f>
        <v>RECIFE</v>
      </c>
      <c r="P304" s="79" t="str">
        <f>UPPER(IFERROR(Table_ocorrencias[[#This Row],[bairro8]],""))</f>
        <v>BEBERIBE</v>
      </c>
      <c r="Q304" s="57" t="str">
        <f>IFERROR(IF(Table_ocorrencias[[#This Row],[rua9]] ="","",Table_ocorrencias[[#This Row],[rua9]]),"")</f>
        <v>PRAÇA DA CONVENÇÃO DE BEBERIBE</v>
      </c>
      <c r="R304" s="57" t="str">
        <f>IFERROR(IF(Table_ocorrencias[[#This Row],[latitude6]] ="","",Table_ocorrencias[[#This Row],[latitude6]]),"")</f>
        <v>8.0032662</v>
      </c>
      <c r="S304" s="57" t="str">
        <f>IFERROR(IF(Table_ocorrencias[[#This Row],[longitude7]] ="","",Table_ocorrencias[[#This Row],[longitude7]]),"")</f>
        <v>34.897999</v>
      </c>
      <c r="T30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115604)</v>
      </c>
      <c r="U30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4" s="79" t="str">
        <f>UPPER(IFERROR(Table_ocorrencias[[#This Row],[descricao]],""))</f>
        <v>PEDRADA - MASC</v>
      </c>
      <c r="W304" s="59">
        <f>IFERROR(IF(Table_ocorrencias[[#This Row],[data_ciencia]]="","",Table_ocorrencias[[#This Row],[data_ciencia]]),"")</f>
        <v>0.15625</v>
      </c>
      <c r="X304" s="59">
        <f>IFERROR(IF(Table_ocorrencias[[#This Row],[data_saida]]="","",Table_ocorrencias[[#This Row],[data_saida]]),"")</f>
        <v>0.15972222222222221</v>
      </c>
      <c r="Y304" s="59">
        <f>IFERROR(IF(Table_ocorrencias[[#This Row],[data_chegada]]="","",Table_ocorrencias[[#This Row],[data_chegada]]),"")</f>
        <v>0.1875</v>
      </c>
      <c r="Z304" s="59">
        <f>IFERROR(IF(Table_ocorrencias[[#This Row],[data_conclusao]]="","",Table_ocorrencias[[#This Row],[data_conclusao]]),"")</f>
        <v>0.21875</v>
      </c>
      <c r="AA304" s="60">
        <v>2039</v>
      </c>
      <c r="AB304" s="60">
        <v>7</v>
      </c>
      <c r="AC304" s="60">
        <v>5</v>
      </c>
      <c r="AD304" s="60">
        <v>1917099</v>
      </c>
      <c r="AE304" s="60">
        <v>3872769</v>
      </c>
      <c r="AF304" s="60">
        <v>2725053</v>
      </c>
      <c r="AG304" s="60"/>
      <c r="AH304" s="58">
        <v>44198</v>
      </c>
      <c r="AI304" s="60" t="s">
        <v>7954</v>
      </c>
      <c r="AJ304" s="60" t="s">
        <v>167</v>
      </c>
      <c r="AK304" s="60" t="s">
        <v>168</v>
      </c>
      <c r="AL304" s="60" t="s">
        <v>1258</v>
      </c>
      <c r="AM304" s="61">
        <v>0.15625</v>
      </c>
      <c r="AN304" s="62">
        <v>0.15972222222222221</v>
      </c>
      <c r="AO304" s="62">
        <v>0.1875</v>
      </c>
      <c r="AP304" s="62">
        <v>0.21875</v>
      </c>
      <c r="AQ304" s="60" t="s">
        <v>7961</v>
      </c>
      <c r="AR304" s="60" t="s">
        <v>7962</v>
      </c>
      <c r="AS304" s="60">
        <v>14</v>
      </c>
      <c r="AT304" s="60" t="s">
        <v>5686</v>
      </c>
      <c r="AU304" s="60" t="s">
        <v>7955</v>
      </c>
      <c r="AV304" s="60" t="s">
        <v>7956</v>
      </c>
      <c r="AW304" s="63" t="s">
        <v>481</v>
      </c>
      <c r="AX304" s="60" t="s">
        <v>7957</v>
      </c>
      <c r="AY304" s="60" t="s">
        <v>7958</v>
      </c>
      <c r="AZ304" s="60" t="b">
        <v>0</v>
      </c>
      <c r="BA304" s="60" t="s">
        <v>273</v>
      </c>
      <c r="BB304" s="60" t="b">
        <v>0</v>
      </c>
      <c r="BC304" s="60"/>
      <c r="BD304" s="60"/>
    </row>
    <row r="305" spans="1:56" x14ac:dyDescent="0.25">
      <c r="A305" s="55">
        <f t="shared" si="5"/>
        <v>0</v>
      </c>
      <c r="B305" s="64" t="str">
        <f>IFERROR(TEXT(Table_ocorrencias[[#This Row],[caso_n]],"0000")&amp;Table_ocorrencias[[#This Row],[ponto]]&amp;"/"&amp;YEAR(Table_ocorrencias[[#This Row],[DATA PLANTÃO]]),"")</f>
        <v>0013.9/2021</v>
      </c>
      <c r="C305" s="64" t="str">
        <f>IFERROR(IF(Table_ocorrencias[[#This Row],[GDL]] = "","", Table_ocorrencias[[#This Row],[GDL]]&amp;"/"&amp;YEAR(Table_ocorrencias[[#This Row],[data_plantao]])),"")</f>
        <v>397/2021</v>
      </c>
      <c r="D305" s="64" t="str">
        <f>IF(Table_ocorrencias[[#This Row],[fotos_gdl]] = TRUE,"ENVIADAS","PENDENTE")</f>
        <v>PENDENTE</v>
      </c>
      <c r="E305" s="65">
        <f>IFERROR(Table_ocorrencias[[#This Row],[data_plantao]],"")</f>
        <v>44201</v>
      </c>
      <c r="F305" s="64" t="str">
        <f>IFERROR(Table_ocorrencias[[#This Row],[CIODS3]],"")</f>
        <v>D700022</v>
      </c>
      <c r="G305" s="64" t="str">
        <f>IFERROR(Table_ocorrencias[[#This Row],[natureza4]],"")</f>
        <v>Homicídio</v>
      </c>
      <c r="H305" s="64" t="str">
        <f>IFERROR(Table_ocorrencias[[#This Row],[tipo_local]],"")</f>
        <v>Externo</v>
      </c>
      <c r="I305" s="64" t="str">
        <f>IFERROR(IF(Table_ocorrencias[[#This Row],[instrumento10]] = 0,"",Table_ocorrencias[[#This Row],[instrumento10]]),"")</f>
        <v>PÉRFURO-CORTANTE</v>
      </c>
      <c r="J305" s="80" t="str">
        <f>IFERROR(VLOOKUP(Table_ocorrencias[[#This Row],[matricula_perito]],Table_peritos[],2,FALSE),"")</f>
        <v>VICTOR CEZAR LUCENA TAVARES DE SÁ LEITÃO</v>
      </c>
      <c r="K305" s="64" t="str">
        <f>IFERROR(VLOOKUP(Table_ocorrencias[[#This Row],[matricula_auxiliar]],Table_auxiliares[],2,FALSE),"")</f>
        <v>THIAGO ANDRÉ</v>
      </c>
      <c r="L305" s="64" t="str">
        <f>IFERROR(VLOOKUP(Table_ocorrencias[[#This Row],[matricula_delegado]],Table_delegados[],2,FALSE),"")</f>
        <v>PAULO GUSTAVO COELHO DIAS</v>
      </c>
      <c r="M305" s="64" t="str">
        <f>IFERROR(Table_ocorrencias[[#This Row],[viatura5]],"")</f>
        <v>UP006</v>
      </c>
      <c r="N305" s="64" t="str">
        <f>IFERROR(IF(Table_ocorrencias[[#This Row],[DPH2]] ="","",Table_ocorrencias[[#This Row],[DPH2]]&amp;"º DPH"),"")</f>
        <v>3º DPH</v>
      </c>
      <c r="O305" s="64" t="str">
        <f>UPPER(IFERROR(VLOOKUP(Table_ocorrencias[[#This Row],[municipio]],Table_municipios[],2,FALSE),""))</f>
        <v>RECIFE</v>
      </c>
      <c r="P305" s="80" t="str">
        <f>UPPER(IFERROR(Table_ocorrencias[[#This Row],[bairro8]],""))</f>
        <v>IMBIRIBEIRA</v>
      </c>
      <c r="Q305" s="64" t="str">
        <f>IFERROR(IF(Table_ocorrencias[[#This Row],[rua9]] ="","",Table_ocorrencias[[#This Row],[rua9]]),"")</f>
        <v>RUA COMISSARIO OTHON  COUCEIRO</v>
      </c>
      <c r="R305" s="64" t="str">
        <f>IFERROR(IF(Table_ocorrencias[[#This Row],[latitude6]] ="","",Table_ocorrencias[[#This Row],[latitude6]]),"")</f>
        <v>-8.0957159</v>
      </c>
      <c r="S305" s="64" t="str">
        <f>IFERROR(IF(Table_ocorrencias[[#This Row],[longitude7]] ="","",Table_ocorrencias[[#This Row],[longitude7]]),"")</f>
        <v>-34.9197087</v>
      </c>
      <c r="T30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115690)</v>
      </c>
      <c r="U30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5" s="80" t="str">
        <f>UPPER(IFERROR(Table_ocorrencias[[#This Row],[descricao]],""))</f>
        <v/>
      </c>
      <c r="W305" s="66">
        <f>IFERROR(IF(Table_ocorrencias[[#This Row],[data_ciencia]]="","",Table_ocorrencias[[#This Row],[data_ciencia]]),"")</f>
        <v>0.4826388888888889</v>
      </c>
      <c r="X305" s="66">
        <f>IFERROR(IF(Table_ocorrencias[[#This Row],[data_saida]]="","",Table_ocorrencias[[#This Row],[data_saida]]),"")</f>
        <v>0.49652777777777779</v>
      </c>
      <c r="Y305" s="66">
        <f>IFERROR(IF(Table_ocorrencias[[#This Row],[data_chegada]]="","",Table_ocorrencias[[#This Row],[data_chegada]]),"")</f>
        <v>0.50694444444444442</v>
      </c>
      <c r="Z305" s="66">
        <f>IFERROR(IF(Table_ocorrencias[[#This Row],[data_conclusao]]="","",Table_ocorrencias[[#This Row],[data_conclusao]]),"")</f>
        <v>0.55555555555555558</v>
      </c>
      <c r="AA305" s="67">
        <v>2047</v>
      </c>
      <c r="AB305" s="67">
        <v>13</v>
      </c>
      <c r="AC305" s="67">
        <v>3</v>
      </c>
      <c r="AD305" s="67">
        <v>3866947</v>
      </c>
      <c r="AE305" s="67">
        <v>3870464</v>
      </c>
      <c r="AF305" s="67">
        <v>2725371</v>
      </c>
      <c r="AG305" s="67">
        <v>397</v>
      </c>
      <c r="AH305" s="65">
        <v>44201</v>
      </c>
      <c r="AI305" s="67" t="s">
        <v>8043</v>
      </c>
      <c r="AJ305" s="67" t="s">
        <v>167</v>
      </c>
      <c r="AK305" s="67" t="s">
        <v>168</v>
      </c>
      <c r="AL305" s="67" t="s">
        <v>1258</v>
      </c>
      <c r="AM305" s="68">
        <v>0.4826388888888889</v>
      </c>
      <c r="AN305" s="69">
        <v>0.49652777777777779</v>
      </c>
      <c r="AO305" s="69">
        <v>0.50694444444444442</v>
      </c>
      <c r="AP305" s="69">
        <v>0.55555555555555558</v>
      </c>
      <c r="AQ305" s="67" t="s">
        <v>8046</v>
      </c>
      <c r="AR305" s="67" t="s">
        <v>8047</v>
      </c>
      <c r="AS305" s="67">
        <v>14</v>
      </c>
      <c r="AT305" s="67" t="s">
        <v>345</v>
      </c>
      <c r="AU305" s="67" t="s">
        <v>8048</v>
      </c>
      <c r="AV305" s="67" t="s">
        <v>283</v>
      </c>
      <c r="AW305" s="70" t="s">
        <v>744</v>
      </c>
      <c r="AX305" s="67" t="s">
        <v>8044</v>
      </c>
      <c r="AY305" s="67" t="s">
        <v>283</v>
      </c>
      <c r="AZ305" s="67" t="b">
        <v>0</v>
      </c>
      <c r="BA305" s="67" t="s">
        <v>273</v>
      </c>
      <c r="BB305" s="67" t="b">
        <v>0</v>
      </c>
      <c r="BC305" s="67"/>
      <c r="BD305" s="67"/>
    </row>
    <row r="306" spans="1:56" x14ac:dyDescent="0.25">
      <c r="A306" s="53">
        <f t="shared" si="5"/>
        <v>0</v>
      </c>
      <c r="B306" s="57" t="str">
        <f>IFERROR(TEXT(Table_ocorrencias[[#This Row],[caso_n]],"0000")&amp;Table_ocorrencias[[#This Row],[ponto]]&amp;"/"&amp;YEAR(Table_ocorrencias[[#This Row],[DATA PLANTÃO]]),"")</f>
        <v>0046.9/2021</v>
      </c>
      <c r="C306" s="57" t="str">
        <f>IFERROR(IF(Table_ocorrencias[[#This Row],[GDL]] = "","", Table_ocorrencias[[#This Row],[GDL]]&amp;"/"&amp;YEAR(Table_ocorrencias[[#This Row],[data_plantao]])),"")</f>
        <v>1578/2021</v>
      </c>
      <c r="D306" s="57" t="str">
        <f>IF(Table_ocorrencias[[#This Row],[fotos_gdl]] = TRUE,"ENVIADAS","PENDENTE")</f>
        <v>ENVIADAS</v>
      </c>
      <c r="E306" s="58">
        <f>IFERROR(Table_ocorrencias[[#This Row],[data_plantao]],"")</f>
        <v>44210</v>
      </c>
      <c r="F306" s="57" t="str">
        <f>IFERROR(Table_ocorrencias[[#This Row],[CIODS3]],"")</f>
        <v>D701087</v>
      </c>
      <c r="G306" s="57" t="str">
        <f>IFERROR(Table_ocorrencias[[#This Row],[natureza4]],"")</f>
        <v>Homicídio</v>
      </c>
      <c r="H306" s="57" t="str">
        <f>IFERROR(Table_ocorrencias[[#This Row],[tipo_local]],"")</f>
        <v>Externo</v>
      </c>
      <c r="I306" s="57" t="str">
        <f>IFERROR(IF(Table_ocorrencias[[#This Row],[instrumento10]] = 0,"",Table_ocorrencias[[#This Row],[instrumento10]]),"")</f>
        <v>OUTROS</v>
      </c>
      <c r="J306" s="79" t="str">
        <f>IFERROR(VLOOKUP(Table_ocorrencias[[#This Row],[matricula_perito]],Table_peritos[],2,FALSE),"")</f>
        <v>FERNANDO HENRIQUE LEAL BENEVIDES</v>
      </c>
      <c r="K306" s="57" t="str">
        <f>IFERROR(VLOOKUP(Table_ocorrencias[[#This Row],[matricula_auxiliar]],Table_auxiliares[],2,FALSE),"")</f>
        <v>ANDREZA CRISTINA MAIA DOS SANTOS</v>
      </c>
      <c r="L306" s="57" t="str">
        <f>IFERROR(VLOOKUP(Table_ocorrencias[[#This Row],[matricula_delegado]],Table_delegados[],2,FALSE),"")</f>
        <v>MARCONI LUSTOSA FELIX FILHO</v>
      </c>
      <c r="M306" s="57" t="str">
        <f>IFERROR(Table_ocorrencias[[#This Row],[viatura5]],"")</f>
        <v>UP006</v>
      </c>
      <c r="N306" s="57" t="str">
        <f>IFERROR(IF(Table_ocorrencias[[#This Row],[DPH2]] ="","",Table_ocorrencias[[#This Row],[DPH2]]&amp;"º DPH"),"")</f>
        <v>15º DPH</v>
      </c>
      <c r="O306" s="57" t="str">
        <f>UPPER(IFERROR(VLOOKUP(Table_ocorrencias[[#This Row],[municipio]],Table_municipios[],2,FALSE),""))</f>
        <v>IPOJUCA</v>
      </c>
      <c r="P306" s="79" t="str">
        <f>UPPER(IFERROR(Table_ocorrencias[[#This Row],[bairro8]],""))</f>
        <v>NOSSA SRA DO Ó</v>
      </c>
      <c r="Q306" s="57" t="str">
        <f>IFERROR(IF(Table_ocorrencias[[#This Row],[rua9]] ="","",Table_ocorrencias[[#This Row],[rua9]]),"")</f>
        <v>ENGENHO AGUA FRIA 2</v>
      </c>
      <c r="R306" s="57" t="str">
        <f>IFERROR(IF(Table_ocorrencias[[#This Row],[latitude6]] ="","",Table_ocorrencias[[#This Row],[latitude6]]),"")</f>
        <v>-8°473773</v>
      </c>
      <c r="S306" s="57" t="str">
        <f>IFERROR(IF(Table_ocorrencias[[#This Row],[longitude7]] ="","",Table_ocorrencias[[#This Row],[longitude7]]),"")</f>
        <v>-35°02312</v>
      </c>
      <c r="T30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115592)</v>
      </c>
      <c r="U30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6" s="79" t="str">
        <f>UPPER(IFERROR(Table_ocorrencias[[#This Row],[descricao]],""))</f>
        <v>PM 994445086</v>
      </c>
      <c r="W306" s="59">
        <f>IFERROR(IF(Table_ocorrencias[[#This Row],[data_ciencia]]="","",Table_ocorrencias[[#This Row],[data_ciencia]]),"")</f>
        <v>0.67708333333333337</v>
      </c>
      <c r="X306" s="59">
        <f>IFERROR(IF(Table_ocorrencias[[#This Row],[data_saida]]="","",Table_ocorrencias[[#This Row],[data_saida]]),"")</f>
        <v>0.6875</v>
      </c>
      <c r="Y306" s="59">
        <f>IFERROR(IF(Table_ocorrencias[[#This Row],[data_chegada]]="","",Table_ocorrencias[[#This Row],[data_chegada]]),"")</f>
        <v>0.72916666666666663</v>
      </c>
      <c r="Z306" s="59">
        <f>IFERROR(IF(Table_ocorrencias[[#This Row],[data_conclusao]]="","",Table_ocorrencias[[#This Row],[data_conclusao]]),"")</f>
        <v>0.79166666666666663</v>
      </c>
      <c r="AA306" s="60">
        <v>2083</v>
      </c>
      <c r="AB306" s="60">
        <v>46</v>
      </c>
      <c r="AC306" s="60">
        <v>15</v>
      </c>
      <c r="AD306" s="60">
        <v>2962063</v>
      </c>
      <c r="AE306" s="60">
        <v>3876098</v>
      </c>
      <c r="AF306" s="60">
        <v>3864405</v>
      </c>
      <c r="AG306" s="60">
        <v>1578</v>
      </c>
      <c r="AH306" s="58">
        <v>44210</v>
      </c>
      <c r="AI306" s="60" t="s">
        <v>12564</v>
      </c>
      <c r="AJ306" s="60" t="s">
        <v>167</v>
      </c>
      <c r="AK306" s="60" t="s">
        <v>168</v>
      </c>
      <c r="AL306" s="60" t="s">
        <v>1258</v>
      </c>
      <c r="AM306" s="61">
        <v>0.67708333333333337</v>
      </c>
      <c r="AN306" s="62">
        <v>0.6875</v>
      </c>
      <c r="AO306" s="62">
        <v>0.72916666666666663</v>
      </c>
      <c r="AP306" s="62">
        <v>0.79166666666666663</v>
      </c>
      <c r="AQ306" s="60" t="s">
        <v>12565</v>
      </c>
      <c r="AR306" s="60" t="s">
        <v>12566</v>
      </c>
      <c r="AS306" s="60">
        <v>8</v>
      </c>
      <c r="AT306" s="60" t="s">
        <v>6792</v>
      </c>
      <c r="AU306" s="60" t="s">
        <v>12567</v>
      </c>
      <c r="AV306" s="60" t="s">
        <v>12568</v>
      </c>
      <c r="AW306" s="63" t="s">
        <v>433</v>
      </c>
      <c r="AX306" s="60" t="s">
        <v>12569</v>
      </c>
      <c r="AY306" s="60" t="s">
        <v>12570</v>
      </c>
      <c r="AZ306" s="60" t="b">
        <v>1</v>
      </c>
      <c r="BA306" s="60" t="s">
        <v>273</v>
      </c>
      <c r="BB306" s="60" t="b">
        <v>0</v>
      </c>
      <c r="BC306" s="60"/>
      <c r="BD306" s="60"/>
    </row>
    <row r="307" spans="1:56" x14ac:dyDescent="0.25">
      <c r="A307" s="53">
        <f t="shared" si="5"/>
        <v>0</v>
      </c>
      <c r="B307" s="57" t="str">
        <f>IFERROR(TEXT(Table_ocorrencias[[#This Row],[caso_n]],"0000")&amp;Table_ocorrencias[[#This Row],[ponto]]&amp;"/"&amp;YEAR(Table_ocorrencias[[#This Row],[DATA PLANTÃO]]),"")</f>
        <v>0049.9/2021</v>
      </c>
      <c r="C307" s="57" t="str">
        <f>IFERROR(IF(Table_ocorrencias[[#This Row],[GDL]] = "","", Table_ocorrencias[[#This Row],[GDL]]&amp;"/"&amp;YEAR(Table_ocorrencias[[#This Row],[data_plantao]])),"")</f>
        <v>1657/2021</v>
      </c>
      <c r="D307" s="57" t="str">
        <f>IF(Table_ocorrencias[[#This Row],[fotos_gdl]] = TRUE,"ENVIADAS","PENDENTE")</f>
        <v>ENVIADAS</v>
      </c>
      <c r="E307" s="58">
        <f>IFERROR(Table_ocorrencias[[#This Row],[data_plantao]],"")</f>
        <v>44211</v>
      </c>
      <c r="F307" s="57" t="str">
        <f>IFERROR(Table_ocorrencias[[#This Row],[CIODS3]],"")</f>
        <v>D701150</v>
      </c>
      <c r="G307" s="57" t="str">
        <f>IFERROR(Table_ocorrencias[[#This Row],[natureza4]],"")</f>
        <v>Homicídio</v>
      </c>
      <c r="H307" s="57" t="str">
        <f>IFERROR(Table_ocorrencias[[#This Row],[tipo_local]],"")</f>
        <v>Externo</v>
      </c>
      <c r="I307" s="57" t="str">
        <f>IFERROR(IF(Table_ocorrencias[[#This Row],[instrumento10]] = 0,"",Table_ocorrencias[[#This Row],[instrumento10]]),"")</f>
        <v>CONTUNDENTE</v>
      </c>
      <c r="J307" s="79" t="str">
        <f>IFERROR(VLOOKUP(Table_ocorrencias[[#This Row],[matricula_perito]],Table_peritos[],2,FALSE),"")</f>
        <v>LUCAS ARAÚJO DE ALMEIDA</v>
      </c>
      <c r="K307" s="57" t="str">
        <f>IFERROR(VLOOKUP(Table_ocorrencias[[#This Row],[matricula_auxiliar]],Table_auxiliares[],2,FALSE),"")</f>
        <v>BRENO HENRIQUE DANTAS DOS SANTOS</v>
      </c>
      <c r="L307" s="57" t="str">
        <f>IFERROR(VLOOKUP(Table_ocorrencias[[#This Row],[matricula_delegado]],Table_delegados[],2,FALSE),"")</f>
        <v>ROBERTO MONTEIRO LOBO</v>
      </c>
      <c r="M307" s="57" t="str">
        <f>IFERROR(Table_ocorrencias[[#This Row],[viatura5]],"")</f>
        <v>UP006</v>
      </c>
      <c r="N307" s="57" t="str">
        <f>IFERROR(IF(Table_ocorrencias[[#This Row],[DPH2]] ="","",Table_ocorrencias[[#This Row],[DPH2]]&amp;"º DPH"),"")</f>
        <v>3º DPH</v>
      </c>
      <c r="O307" s="57" t="str">
        <f>UPPER(IFERROR(VLOOKUP(Table_ocorrencias[[#This Row],[municipio]],Table_municipios[],2,FALSE),""))</f>
        <v>RECIFE</v>
      </c>
      <c r="P307" s="79" t="str">
        <f>UPPER(IFERROR(Table_ocorrencias[[#This Row],[bairro8]],""))</f>
        <v>BOA VIAGEM</v>
      </c>
      <c r="Q307" s="57" t="str">
        <f>IFERROR(IF(Table_ocorrencias[[#This Row],[rua9]] ="","",Table_ocorrencias[[#This Row],[rua9]]),"")</f>
        <v>RUA FRANCISCO DA CUNHA, N422</v>
      </c>
      <c r="R307" s="57" t="str">
        <f>IFERROR(IF(Table_ocorrencias[[#This Row],[latitude6]] ="","",Table_ocorrencias[[#This Row],[latitude6]]),"")</f>
        <v>-8.121272</v>
      </c>
      <c r="S307" s="57" t="str">
        <f>IFERROR(IF(Table_ocorrencias[[#This Row],[longitude7]] ="","",Table_ocorrencias[[#This Row],[longitude7]]),"")</f>
        <v>-34.89978</v>
      </c>
      <c r="T30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115652)</v>
      </c>
      <c r="U30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7" s="79" t="str">
        <f>UPPER(IFERROR(Table_ocorrencias[[#This Row],[descricao]],""))</f>
        <v>985202714</v>
      </c>
      <c r="W307" s="59">
        <f>IFERROR(IF(Table_ocorrencias[[#This Row],[data_ciencia]]="","",Table_ocorrencias[[#This Row],[data_ciencia]]),"")</f>
        <v>0.34722222222222221</v>
      </c>
      <c r="X307" s="59">
        <f>IFERROR(IF(Table_ocorrencias[[#This Row],[data_saida]]="","",Table_ocorrencias[[#This Row],[data_saida]]),"")</f>
        <v>0.35416666666666669</v>
      </c>
      <c r="Y307" s="59">
        <f>IFERROR(IF(Table_ocorrencias[[#This Row],[data_chegada]]="","",Table_ocorrencias[[#This Row],[data_chegada]]),"")</f>
        <v>0.36805555555555558</v>
      </c>
      <c r="Z307" s="59">
        <f>IFERROR(IF(Table_ocorrencias[[#This Row],[data_conclusao]]="","",Table_ocorrencias[[#This Row],[data_conclusao]]),"")</f>
        <v>0.40277777777777779</v>
      </c>
      <c r="AA307" s="60">
        <v>2087</v>
      </c>
      <c r="AB307" s="60">
        <v>49</v>
      </c>
      <c r="AC307" s="60">
        <v>3</v>
      </c>
      <c r="AD307" s="60">
        <v>3870006</v>
      </c>
      <c r="AE307" s="60">
        <v>3867820</v>
      </c>
      <c r="AF307" s="60">
        <v>3864146</v>
      </c>
      <c r="AG307" s="60">
        <v>1657</v>
      </c>
      <c r="AH307" s="58">
        <v>44211</v>
      </c>
      <c r="AI307" s="60" t="s">
        <v>12554</v>
      </c>
      <c r="AJ307" s="60" t="s">
        <v>167</v>
      </c>
      <c r="AK307" s="60" t="s">
        <v>168</v>
      </c>
      <c r="AL307" s="60" t="s">
        <v>1258</v>
      </c>
      <c r="AM307" s="61">
        <v>0.34722222222222221</v>
      </c>
      <c r="AN307" s="62">
        <v>0.35416666666666669</v>
      </c>
      <c r="AO307" s="62">
        <v>0.36805555555555558</v>
      </c>
      <c r="AP307" s="62">
        <v>0.40277777777777779</v>
      </c>
      <c r="AQ307" s="60" t="s">
        <v>12603</v>
      </c>
      <c r="AR307" s="60" t="s">
        <v>12604</v>
      </c>
      <c r="AS307" s="60">
        <v>14</v>
      </c>
      <c r="AT307" s="60" t="s">
        <v>1561</v>
      </c>
      <c r="AU307" s="60" t="s">
        <v>12555</v>
      </c>
      <c r="AV307" s="60" t="s">
        <v>12556</v>
      </c>
      <c r="AW307" s="63" t="s">
        <v>481</v>
      </c>
      <c r="AX307" s="60" t="s">
        <v>12557</v>
      </c>
      <c r="AY307" s="60" t="s">
        <v>12558</v>
      </c>
      <c r="AZ307" s="60" t="b">
        <v>1</v>
      </c>
      <c r="BA307" s="60" t="s">
        <v>273</v>
      </c>
      <c r="BB307" s="60" t="b">
        <v>0</v>
      </c>
      <c r="BC307" s="60"/>
      <c r="BD307" s="60"/>
    </row>
    <row r="308" spans="1:56" ht="30" x14ac:dyDescent="0.25">
      <c r="A308" s="55">
        <f t="shared" si="5"/>
        <v>0</v>
      </c>
      <c r="B308" s="64" t="str">
        <f>IFERROR(TEXT(Table_ocorrencias[[#This Row],[caso_n]],"0000")&amp;Table_ocorrencias[[#This Row],[ponto]]&amp;"/"&amp;YEAR(Table_ocorrencias[[#This Row],[DATA PLANTÃO]]),"")</f>
        <v>0053.9/2021</v>
      </c>
      <c r="C308" s="64" t="str">
        <f>IFERROR(IF(Table_ocorrencias[[#This Row],[GDL]] = "","", Table_ocorrencias[[#This Row],[GDL]]&amp;"/"&amp;YEAR(Table_ocorrencias[[#This Row],[data_plantao]])),"")</f>
        <v>1791/2021</v>
      </c>
      <c r="D308" s="64" t="str">
        <f>IF(Table_ocorrencias[[#This Row],[fotos_gdl]] = TRUE,"ENVIADAS","PENDENTE")</f>
        <v>ENVIADAS</v>
      </c>
      <c r="E308" s="65">
        <f>IFERROR(Table_ocorrencias[[#This Row],[data_plantao]],"")</f>
        <v>44212</v>
      </c>
      <c r="F308" s="64" t="str">
        <f>IFERROR(Table_ocorrencias[[#This Row],[CIODS3]],"")</f>
        <v>D701259</v>
      </c>
      <c r="G308" s="64" t="str">
        <f>IFERROR(Table_ocorrencias[[#This Row],[natureza4]],"")</f>
        <v>Homicídio</v>
      </c>
      <c r="H308" s="64" t="str">
        <f>IFERROR(Table_ocorrencias[[#This Row],[tipo_local]],"")</f>
        <v>Externo</v>
      </c>
      <c r="I308" s="64" t="str">
        <f>IFERROR(IF(Table_ocorrencias[[#This Row],[instrumento10]] = 0,"",Table_ocorrencias[[#This Row],[instrumento10]]),"")</f>
        <v>PÉRFURO-CORTANTE</v>
      </c>
      <c r="J308" s="80" t="str">
        <f>IFERROR(VLOOKUP(Table_ocorrencias[[#This Row],[matricula_perito]],Table_peritos[],2,FALSE),"")</f>
        <v>RANON BARROS BEZERRA</v>
      </c>
      <c r="K308" s="64" t="str">
        <f>IFERROR(VLOOKUP(Table_ocorrencias[[#This Row],[matricula_auxiliar]],Table_auxiliares[],2,FALSE),"")</f>
        <v>ERIVALDO CAMARA CORREIA</v>
      </c>
      <c r="L308" s="64" t="str">
        <f>IFERROR(VLOOKUP(Table_ocorrencias[[#This Row],[matricula_delegado]],Table_delegados[],2,FALSE),"")</f>
        <v>EURICELIA BATISTA NOGUEIRA</v>
      </c>
      <c r="M308" s="64" t="str">
        <f>IFERROR(Table_ocorrencias[[#This Row],[viatura5]],"")</f>
        <v>UP006</v>
      </c>
      <c r="N308" s="64" t="str">
        <f>IFERROR(IF(Table_ocorrencias[[#This Row],[DPH2]] ="","",Table_ocorrencias[[#This Row],[DPH2]]&amp;"º DPH"),"")</f>
        <v>12º DPH</v>
      </c>
      <c r="O308" s="64" t="str">
        <f>UPPER(IFERROR(VLOOKUP(Table_ocorrencias[[#This Row],[municipio]],Table_municipios[],2,FALSE),""))</f>
        <v>JABOATÃO DOS GUARARAPES</v>
      </c>
      <c r="P308" s="80" t="str">
        <f>UPPER(IFERROR(Table_ocorrencias[[#This Row],[bairro8]],""))</f>
        <v>JARDIM PIEDADE</v>
      </c>
      <c r="Q308" s="64" t="str">
        <f>IFERROR(IF(Table_ocorrencias[[#This Row],[rua9]] ="","",Table_ocorrencias[[#This Row],[rua9]]),"")</f>
        <v>RUA NOSSA SENHORA DO LORETO , Nº 632.</v>
      </c>
      <c r="R308" s="64" t="str">
        <f>IFERROR(IF(Table_ocorrencias[[#This Row],[latitude6]] ="","",Table_ocorrencias[[#This Row],[latitude6]]),"")</f>
        <v>-8.186676</v>
      </c>
      <c r="S308" s="64" t="str">
        <f>IFERROR(IF(Table_ocorrencias[[#This Row],[longitude7]] ="","",Table_ocorrencias[[#This Row],[longitude7]]),"")</f>
        <v>-34.925810</v>
      </c>
      <c r="T30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ALTAMIR FIRMINO DOS SANTOS (NIC 115663)</v>
      </c>
      <c r="U30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08" s="80" t="str">
        <f>UPPER(IFERROR(Table_ocorrencias[[#This Row],[descricao]],""))</f>
        <v>INSTRUMENTO PÉRFURO-CORTANTE, MASC. , EXTERNO.                                                  CONTATO:   SGT PMPE- EDJAIR  , 999304701.</v>
      </c>
      <c r="W308" s="66">
        <f>IFERROR(IF(Table_ocorrencias[[#This Row],[data_ciencia]]="","",Table_ocorrencias[[#This Row],[data_ciencia]]),"")</f>
        <v>0.38194444444444442</v>
      </c>
      <c r="X308" s="66">
        <f>IFERROR(IF(Table_ocorrencias[[#This Row],[data_saida]]="","",Table_ocorrencias[[#This Row],[data_saida]]),"")</f>
        <v>0.40277777777777779</v>
      </c>
      <c r="Y308" s="66">
        <f>IFERROR(IF(Table_ocorrencias[[#This Row],[data_chegada]]="","",Table_ocorrencias[[#This Row],[data_chegada]]),"")</f>
        <v>0.43402777777777779</v>
      </c>
      <c r="Z308" s="66">
        <f>IFERROR(IF(Table_ocorrencias[[#This Row],[data_conclusao]]="","",Table_ocorrencias[[#This Row],[data_conclusao]]),"")</f>
        <v>0.5</v>
      </c>
      <c r="AA308" s="67">
        <v>2091</v>
      </c>
      <c r="AB308" s="67">
        <v>53</v>
      </c>
      <c r="AC308" s="67">
        <v>12</v>
      </c>
      <c r="AD308" s="67">
        <v>3866670</v>
      </c>
      <c r="AE308" s="67">
        <v>1195204</v>
      </c>
      <c r="AF308" s="67">
        <v>2960494</v>
      </c>
      <c r="AG308" s="67">
        <v>1791</v>
      </c>
      <c r="AH308" s="65">
        <v>44212</v>
      </c>
      <c r="AI308" s="67" t="s">
        <v>12623</v>
      </c>
      <c r="AJ308" s="67" t="s">
        <v>167</v>
      </c>
      <c r="AK308" s="67" t="s">
        <v>168</v>
      </c>
      <c r="AL308" s="67" t="s">
        <v>1258</v>
      </c>
      <c r="AM308" s="68">
        <v>0.38194444444444442</v>
      </c>
      <c r="AN308" s="69">
        <v>0.40277777777777779</v>
      </c>
      <c r="AO308" s="69">
        <v>0.43402777777777779</v>
      </c>
      <c r="AP308" s="69">
        <v>0.5</v>
      </c>
      <c r="AQ308" s="67" t="s">
        <v>12624</v>
      </c>
      <c r="AR308" s="67" t="s">
        <v>12625</v>
      </c>
      <c r="AS308" s="67">
        <v>10</v>
      </c>
      <c r="AT308" s="67" t="s">
        <v>2462</v>
      </c>
      <c r="AU308" s="67" t="s">
        <v>12626</v>
      </c>
      <c r="AV308" s="67" t="s">
        <v>12627</v>
      </c>
      <c r="AW308" s="70" t="s">
        <v>744</v>
      </c>
      <c r="AX308" s="67" t="s">
        <v>12628</v>
      </c>
      <c r="AY308" s="67" t="s">
        <v>12629</v>
      </c>
      <c r="AZ308" s="67" t="b">
        <v>1</v>
      </c>
      <c r="BA308" s="67" t="s">
        <v>273</v>
      </c>
      <c r="BB308" s="67" t="b">
        <v>0</v>
      </c>
      <c r="BC308" s="67"/>
      <c r="BD308" s="67"/>
    </row>
    <row r="309" spans="1:56" x14ac:dyDescent="0.25">
      <c r="A309" s="55">
        <f t="shared" si="5"/>
        <v>1</v>
      </c>
      <c r="B309" s="64" t="str">
        <f>IFERROR(TEXT(Table_ocorrencias[[#This Row],[caso_n]],"0000")&amp;Table_ocorrencias[[#This Row],[ponto]]&amp;"/"&amp;YEAR(Table_ocorrencias[[#This Row],[DATA PLANTÃO]]),"")</f>
        <v>0055.9/2021</v>
      </c>
      <c r="C309" s="64" t="str">
        <f>IFERROR(IF(Table_ocorrencias[[#This Row],[GDL]] = "","", Table_ocorrencias[[#This Row],[GDL]]&amp;"/"&amp;YEAR(Table_ocorrencias[[#This Row],[data_plantao]])),"")</f>
        <v>1836/2021</v>
      </c>
      <c r="D309" s="64" t="str">
        <f>IF(Table_ocorrencias[[#This Row],[fotos_gdl]] = TRUE,"ENVIADAS","PENDENTE")</f>
        <v>PENDENTE</v>
      </c>
      <c r="E309" s="65">
        <f>IFERROR(Table_ocorrencias[[#This Row],[data_plantao]],"")</f>
        <v>44213</v>
      </c>
      <c r="F309" s="64" t="str">
        <f>IFERROR(Table_ocorrencias[[#This Row],[CIODS3]],"")</f>
        <v>D701364</v>
      </c>
      <c r="G309" s="64" t="str">
        <f>IFERROR(Table_ocorrencias[[#This Row],[natureza4]],"")</f>
        <v>Homicídio</v>
      </c>
      <c r="H309" s="64" t="str">
        <f>IFERROR(Table_ocorrencias[[#This Row],[tipo_local]],"")</f>
        <v>Externo</v>
      </c>
      <c r="I309" s="64" t="str">
        <f>IFERROR(IF(Table_ocorrencias[[#This Row],[instrumento10]] = 0,"",Table_ocorrencias[[#This Row],[instrumento10]]),"")</f>
        <v/>
      </c>
      <c r="J309" s="64" t="str">
        <f>IFERROR(VLOOKUP(Table_ocorrencias[[#This Row],[matricula_perito]],Table_peritos[],2,FALSE),"")</f>
        <v>DIEGO NUNES TELES DE MENDONÇA</v>
      </c>
      <c r="K309" s="64" t="str">
        <f>IFERROR(VLOOKUP(Table_ocorrencias[[#This Row],[matricula_auxiliar]],Table_auxiliares[],2,FALSE),"")</f>
        <v>FELIPE FRAGOSO MARINHO DE LIMA</v>
      </c>
      <c r="L309" s="64" t="str">
        <f>IFERROR(VLOOKUP(Table_ocorrencias[[#This Row],[matricula_delegado]],Table_delegados[],2,FALSE),"")</f>
        <v>CAIO WAGNER SIQUEIRA DE MORAIS</v>
      </c>
      <c r="M309" s="64" t="str">
        <f>IFERROR(Table_ocorrencias[[#This Row],[viatura5]],"")</f>
        <v>UP006</v>
      </c>
      <c r="N309" s="64" t="str">
        <f>IFERROR(IF(Table_ocorrencias[[#This Row],[DPH2]] ="","",Table_ocorrencias[[#This Row],[DPH2]]&amp;"º DPH"),"")</f>
        <v>13º DPH</v>
      </c>
      <c r="O309" s="64" t="str">
        <f>UPPER(IFERROR(VLOOKUP(Table_ocorrencias[[#This Row],[municipio]],Table_municipios[],2,FALSE),""))</f>
        <v>JABOATÃO DOS GUARARAPES</v>
      </c>
      <c r="P309" s="64" t="str">
        <f>UPPER(IFERROR(Table_ocorrencias[[#This Row],[bairro8]],""))</f>
        <v>MANASSU</v>
      </c>
      <c r="Q309" s="64" t="str">
        <f>IFERROR(IF(Table_ocorrencias[[#This Row],[rua9]] ="","",Table_ocorrencias[[#This Row],[rua9]]),"")</f>
        <v>RUA APOLO</v>
      </c>
      <c r="R309" s="64" t="str">
        <f>IFERROR(IF(Table_ocorrencias[[#This Row],[latitude6]] ="","",Table_ocorrencias[[#This Row],[latitude6]]),"")</f>
        <v>-8.084966</v>
      </c>
      <c r="S309" s="64" t="str">
        <f>IFERROR(IF(Table_ocorrencias[[#This Row],[longitude7]] ="","",Table_ocorrencias[[#This Row],[longitude7]]),"")</f>
        <v>-35.028553</v>
      </c>
      <c r="T309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ELISAEL SANTOS DE SOUZA (NIC 115957)</v>
      </c>
      <c r="U30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09" s="64" t="str">
        <f>UPPER(IFERROR(Table_ocorrencias[[#This Row],[descricao]],""))</f>
        <v/>
      </c>
      <c r="W309" s="66">
        <f>IFERROR(IF(Table_ocorrencias[[#This Row],[data_ciencia]]="","",Table_ocorrencias[[#This Row],[data_ciencia]]),"")</f>
        <v>0.36805555555555558</v>
      </c>
      <c r="X309" s="66">
        <f>IFERROR(IF(Table_ocorrencias[[#This Row],[data_saida]]="","",Table_ocorrencias[[#This Row],[data_saida]]),"")</f>
        <v>0.375</v>
      </c>
      <c r="Y309" s="66">
        <f>IFERROR(IF(Table_ocorrencias[[#This Row],[data_chegada]]="","",Table_ocorrencias[[#This Row],[data_chegada]]),"")</f>
        <v>0.40277777777777779</v>
      </c>
      <c r="Z309" s="66">
        <f>IFERROR(IF(Table_ocorrencias[[#This Row],[data_conclusao]]="","",Table_ocorrencias[[#This Row],[data_conclusao]]),"")</f>
        <v>0.44444444444444442</v>
      </c>
      <c r="AA309" s="67">
        <v>2093</v>
      </c>
      <c r="AB309" s="67">
        <v>55</v>
      </c>
      <c r="AC309" s="67">
        <v>13</v>
      </c>
      <c r="AD309" s="67">
        <v>3869148</v>
      </c>
      <c r="AE309" s="67">
        <v>3872629</v>
      </c>
      <c r="AF309" s="67">
        <v>3864910</v>
      </c>
      <c r="AG309" s="67">
        <v>1836</v>
      </c>
      <c r="AH309" s="65">
        <v>44213</v>
      </c>
      <c r="AI309" s="67" t="s">
        <v>12630</v>
      </c>
      <c r="AJ309" s="67" t="s">
        <v>167</v>
      </c>
      <c r="AK309" s="67" t="s">
        <v>168</v>
      </c>
      <c r="AL309" s="67" t="s">
        <v>1258</v>
      </c>
      <c r="AM309" s="68">
        <v>0.36805555555555558</v>
      </c>
      <c r="AN309" s="69">
        <v>0.375</v>
      </c>
      <c r="AO309" s="69">
        <v>0.40277777777777779</v>
      </c>
      <c r="AP309" s="69">
        <v>0.44444444444444442</v>
      </c>
      <c r="AQ309" s="67" t="s">
        <v>12631</v>
      </c>
      <c r="AR309" s="67" t="s">
        <v>12632</v>
      </c>
      <c r="AS309" s="67">
        <v>10</v>
      </c>
      <c r="AT309" s="67" t="s">
        <v>12633</v>
      </c>
      <c r="AU309" s="67" t="s">
        <v>12634</v>
      </c>
      <c r="AV309" s="67" t="s">
        <v>12635</v>
      </c>
      <c r="AW309" s="70"/>
      <c r="AX309" s="67" t="s">
        <v>12636</v>
      </c>
      <c r="AY309" s="67" t="s">
        <v>283</v>
      </c>
      <c r="AZ309" s="67" t="b">
        <v>0</v>
      </c>
      <c r="BA309" s="67" t="s">
        <v>273</v>
      </c>
      <c r="BB309" s="67" t="b">
        <v>0</v>
      </c>
      <c r="BC309" s="67"/>
      <c r="BD309" s="67"/>
    </row>
    <row r="310" spans="1:56" x14ac:dyDescent="0.25">
      <c r="A310" s="53">
        <f t="shared" si="5"/>
        <v>0</v>
      </c>
      <c r="B310" s="57" t="str">
        <f>IFERROR(TEXT(Table_ocorrencias[[#This Row],[caso_n]],"0000")&amp;Table_ocorrencias[[#This Row],[ponto]]&amp;"/"&amp;YEAR(Table_ocorrencias[[#This Row],[DATA PLANTÃO]]),"")</f>
        <v>0031.9/2021</v>
      </c>
      <c r="C310" s="57" t="str">
        <f>IFERROR(IF(Table_ocorrencias[[#This Row],[GDL]] = "","", Table_ocorrencias[[#This Row],[GDL]]&amp;"/"&amp;YEAR(Table_ocorrencias[[#This Row],[data_plantao]])),"")</f>
        <v>900/2021</v>
      </c>
      <c r="D310" s="57" t="str">
        <f>IF(Table_ocorrencias[[#This Row],[fotos_gdl]] = TRUE,"ENVIADAS","PENDENTE")</f>
        <v>ENVIADAS</v>
      </c>
      <c r="E310" s="58">
        <f>IFERROR(Table_ocorrencias[[#This Row],[data_plantao]],"")</f>
        <v>44205</v>
      </c>
      <c r="F310" s="57" t="str">
        <f>IFERROR(Table_ocorrencias[[#This Row],[CIODS3]],"")</f>
        <v>D700604</v>
      </c>
      <c r="G310" s="57" t="str">
        <f>IFERROR(Table_ocorrencias[[#This Row],[natureza4]],"")</f>
        <v>Homicídio</v>
      </c>
      <c r="H310" s="57" t="str">
        <f>IFERROR(Table_ocorrencias[[#This Row],[tipo_local]],"")</f>
        <v>Externo</v>
      </c>
      <c r="I310" s="57" t="str">
        <f>IFERROR(IF(Table_ocorrencias[[#This Row],[instrumento10]] = 0,"",Table_ocorrencias[[#This Row],[instrumento10]]),"")</f>
        <v>CONTUNDENTE</v>
      </c>
      <c r="J310" s="79" t="str">
        <f>IFERROR(VLOOKUP(Table_ocorrencias[[#This Row],[matricula_perito]],Table_peritos[],2,FALSE),"")</f>
        <v>CAMILLA ALMEIDA BRAYNER</v>
      </c>
      <c r="K310" s="57" t="str">
        <f>IFERROR(VLOOKUP(Table_ocorrencias[[#This Row],[matricula_auxiliar]],Table_auxiliares[],2,FALSE),"")</f>
        <v>TALITA ATANAZIO ROSA</v>
      </c>
      <c r="L310" s="57" t="str">
        <f>IFERROR(VLOOKUP(Table_ocorrencias[[#This Row],[matricula_delegado]],Table_delegados[],2,FALSE),"")</f>
        <v>FRANCISCA ERICA DA SILVA BEZERRA</v>
      </c>
      <c r="M310" s="57" t="str">
        <f>IFERROR(Table_ocorrencias[[#This Row],[viatura5]],"")</f>
        <v>UP006</v>
      </c>
      <c r="N310" s="57" t="str">
        <f>IFERROR(IF(Table_ocorrencias[[#This Row],[DPH2]] ="","",Table_ocorrencias[[#This Row],[DPH2]]&amp;"º DPH"),"")</f>
        <v>13º DPH</v>
      </c>
      <c r="O310" s="57" t="str">
        <f>UPPER(IFERROR(VLOOKUP(Table_ocorrencias[[#This Row],[municipio]],Table_municipios[],2,FALSE),""))</f>
        <v>JABOATÃO DOS GUARARAPES</v>
      </c>
      <c r="P310" s="79" t="str">
        <f>UPPER(IFERROR(Table_ocorrencias[[#This Row],[bairro8]],""))</f>
        <v>SANTO ALEIXO</v>
      </c>
      <c r="Q310" s="57" t="str">
        <f>IFERROR(IF(Table_ocorrencias[[#This Row],[rua9]] ="","",Table_ocorrencias[[#This Row],[rua9]]),"")</f>
        <v>BARRAGEM DUAS UNAS, MALVINAS</v>
      </c>
      <c r="R310" s="57" t="str">
        <f>IFERROR(IF(Table_ocorrencias[[#This Row],[latitude6]] ="","",Table_ocorrencias[[#This Row],[latitude6]]),"")</f>
        <v>-8.1044397</v>
      </c>
      <c r="S310" s="57" t="str">
        <f>IFERROR(IF(Table_ocorrencias[[#This Row],[longitude7]] ="","",Table_ocorrencias[[#This Row],[longitude7]]),"")</f>
        <v>-35.0285400</v>
      </c>
      <c r="T31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IVANILDO JOSÉ CORREIA (NIC 115684)</v>
      </c>
      <c r="U31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0" s="79" t="str">
        <f>UPPER(IFERROR(Table_ocorrencias[[#This Row],[descricao]],""))</f>
        <v>ESPANCAMENTO MASCULINO, VT SGT ARAUJO 988843489</v>
      </c>
      <c r="W310" s="59">
        <f>IFERROR(IF(Table_ocorrencias[[#This Row],[data_ciencia]]="","",Table_ocorrencias[[#This Row],[data_ciencia]]),"")</f>
        <v>0.50486111111111109</v>
      </c>
      <c r="X310" s="59">
        <f>IFERROR(IF(Table_ocorrencias[[#This Row],[data_saida]]="","",Table_ocorrencias[[#This Row],[data_saida]]),"")</f>
        <v>0.52916666666666667</v>
      </c>
      <c r="Y310" s="59">
        <f>IFERROR(IF(Table_ocorrencias[[#This Row],[data_chegada]]="","",Table_ocorrencias[[#This Row],[data_chegada]]),"")</f>
        <v>0.56041666666666667</v>
      </c>
      <c r="Z310" s="59">
        <f>IFERROR(IF(Table_ocorrencias[[#This Row],[data_conclusao]]="","",Table_ocorrencias[[#This Row],[data_conclusao]]),"")</f>
        <v>0.67847222222222225</v>
      </c>
      <c r="AA310" s="60">
        <v>2066</v>
      </c>
      <c r="AB310" s="60">
        <v>31</v>
      </c>
      <c r="AC310" s="60">
        <v>13</v>
      </c>
      <c r="AD310" s="60">
        <v>3867129</v>
      </c>
      <c r="AE310" s="60">
        <v>3875598</v>
      </c>
      <c r="AF310" s="60">
        <v>2724782</v>
      </c>
      <c r="AG310" s="60">
        <v>900</v>
      </c>
      <c r="AH310" s="58">
        <v>44205</v>
      </c>
      <c r="AI310" s="60" t="s">
        <v>12393</v>
      </c>
      <c r="AJ310" s="60" t="s">
        <v>167</v>
      </c>
      <c r="AK310" s="60" t="s">
        <v>168</v>
      </c>
      <c r="AL310" s="60" t="s">
        <v>1258</v>
      </c>
      <c r="AM310" s="61">
        <v>0.50486111111111109</v>
      </c>
      <c r="AN310" s="62">
        <v>0.52916666666666667</v>
      </c>
      <c r="AO310" s="62">
        <v>0.56041666666666667</v>
      </c>
      <c r="AP310" s="62">
        <v>0.67847222222222225</v>
      </c>
      <c r="AQ310" s="60" t="s">
        <v>12394</v>
      </c>
      <c r="AR310" s="60" t="s">
        <v>12395</v>
      </c>
      <c r="AS310" s="60">
        <v>10</v>
      </c>
      <c r="AT310" s="60" t="s">
        <v>1359</v>
      </c>
      <c r="AU310" s="60" t="s">
        <v>12396</v>
      </c>
      <c r="AV310" s="60" t="s">
        <v>12397</v>
      </c>
      <c r="AW310" s="63" t="s">
        <v>481</v>
      </c>
      <c r="AX310" s="60" t="s">
        <v>12398</v>
      </c>
      <c r="AY310" s="60" t="s">
        <v>12399</v>
      </c>
      <c r="AZ310" s="60" t="b">
        <v>1</v>
      </c>
      <c r="BA310" s="60" t="s">
        <v>273</v>
      </c>
      <c r="BB310" s="60" t="b">
        <v>0</v>
      </c>
      <c r="BC310" s="60"/>
      <c r="BD310" s="60"/>
    </row>
    <row r="311" spans="1:56" x14ac:dyDescent="0.25">
      <c r="A311" s="53">
        <f t="shared" si="5"/>
        <v>2</v>
      </c>
      <c r="B311" s="57" t="str">
        <f>IFERROR(TEXT(Table_ocorrencias[[#This Row],[caso_n]],"0000")&amp;Table_ocorrencias[[#This Row],[ponto]]&amp;"/"&amp;YEAR(Table_ocorrencias[[#This Row],[DATA PLANTÃO]]),"")</f>
        <v>0032.9/2021</v>
      </c>
      <c r="C311" s="57" t="str">
        <f>IFERROR(IF(Table_ocorrencias[[#This Row],[GDL]] = "","", Table_ocorrencias[[#This Row],[GDL]]&amp;"/"&amp;YEAR(Table_ocorrencias[[#This Row],[data_plantao]])),"")</f>
        <v/>
      </c>
      <c r="D311" s="57" t="str">
        <f>IF(Table_ocorrencias[[#This Row],[fotos_gdl]] = TRUE,"ENVIADAS","PENDENTE")</f>
        <v>PENDENTE</v>
      </c>
      <c r="E311" s="58">
        <f>IFERROR(Table_ocorrencias[[#This Row],[data_plantao]],"")</f>
        <v>44205</v>
      </c>
      <c r="F311" s="57" t="str">
        <f>IFERROR(Table_ocorrencias[[#This Row],[CIODS3]],"")</f>
        <v>D700654</v>
      </c>
      <c r="G311" s="57" t="str">
        <f>IFERROR(Table_ocorrencias[[#This Row],[natureza4]],"")</f>
        <v>Homicídio</v>
      </c>
      <c r="H311" s="57" t="str">
        <f>IFERROR(Table_ocorrencias[[#This Row],[tipo_local]],"")</f>
        <v>Externo</v>
      </c>
      <c r="I311" s="57" t="str">
        <f>IFERROR(IF(Table_ocorrencias[[#This Row],[instrumento10]] = 0,"",Table_ocorrencias[[#This Row],[instrumento10]]),"")</f>
        <v/>
      </c>
      <c r="J311" s="79" t="str">
        <f>IFERROR(VLOOKUP(Table_ocorrencias[[#This Row],[matricula_perito]],Table_peritos[],2,FALSE),"")</f>
        <v>AUGUSTO GUILHERME FEITOSA CACHO BORGES</v>
      </c>
      <c r="K311" s="57" t="str">
        <f>IFERROR(VLOOKUP(Table_ocorrencias[[#This Row],[matricula_auxiliar]],Table_auxiliares[],2,FALSE),"")</f>
        <v>ERIVALDO CAMARA CORREIA</v>
      </c>
      <c r="L311" s="57" t="str">
        <f>IFERROR(VLOOKUP(Table_ocorrencias[[#This Row],[matricula_delegado]],Table_delegados[],2,FALSE),"")</f>
        <v>ERICA FONSECA MATIAS AGUIAR FEITOSA</v>
      </c>
      <c r="M311" s="57" t="str">
        <f>IFERROR(Table_ocorrencias[[#This Row],[viatura5]],"")</f>
        <v>UP004</v>
      </c>
      <c r="N311" s="57" t="str">
        <f>IFERROR(IF(Table_ocorrencias[[#This Row],[DPH2]] ="","",Table_ocorrencias[[#This Row],[DPH2]]&amp;"º DPH"),"")</f>
        <v>4º DPH</v>
      </c>
      <c r="O311" s="57" t="str">
        <f>UPPER(IFERROR(VLOOKUP(Table_ocorrencias[[#This Row],[municipio]],Table_municipios[],2,FALSE),""))</f>
        <v>RECIFE</v>
      </c>
      <c r="P311" s="79" t="str">
        <f>UPPER(IFERROR(Table_ocorrencias[[#This Row],[bairro8]],""))</f>
        <v>TORROES</v>
      </c>
      <c r="Q311" s="57" t="str">
        <f>IFERROR(IF(Table_ocorrencias[[#This Row],[rua9]] ="","",Table_ocorrencias[[#This Row],[rua9]]),"")</f>
        <v>RUA GALÓPOLIS</v>
      </c>
      <c r="R311" s="57" t="str">
        <f>IFERROR(IF(Table_ocorrencias[[#This Row],[latitude6]] ="","",Table_ocorrencias[[#This Row],[latitude6]]),"")</f>
        <v>-8.060681</v>
      </c>
      <c r="S311" s="57" t="str">
        <f>IFERROR(IF(Table_ocorrencias[[#This Row],[longitude7]] ="","",Table_ocorrencias[[#This Row],[longitude7]]),"")</f>
        <v>-34.935259</v>
      </c>
      <c r="T31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31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1" s="79" t="str">
        <f>UPPER(IFERROR(Table_ocorrencias[[#This Row],[descricao]],""))</f>
        <v>PAF - MASC.</v>
      </c>
      <c r="W311" s="59">
        <f>IFERROR(IF(Table_ocorrencias[[#This Row],[data_ciencia]]="","",Table_ocorrencias[[#This Row],[data_ciencia]]),"")</f>
        <v>0.91180555555555554</v>
      </c>
      <c r="X311" s="59" t="str">
        <f>IFERROR(IF(Table_ocorrencias[[#This Row],[data_saida]]="","",Table_ocorrencias[[#This Row],[data_saida]]),"")</f>
        <v/>
      </c>
      <c r="Y311" s="59" t="str">
        <f>IFERROR(IF(Table_ocorrencias[[#This Row],[data_chegada]]="","",Table_ocorrencias[[#This Row],[data_chegada]]),"")</f>
        <v/>
      </c>
      <c r="Z311" s="59" t="str">
        <f>IFERROR(IF(Table_ocorrencias[[#This Row],[data_conclusao]]="","",Table_ocorrencias[[#This Row],[data_conclusao]]),"")</f>
        <v/>
      </c>
      <c r="AA311" s="60">
        <v>2067</v>
      </c>
      <c r="AB311" s="60">
        <v>32</v>
      </c>
      <c r="AC311" s="60">
        <v>4</v>
      </c>
      <c r="AD311" s="60">
        <v>3870731</v>
      </c>
      <c r="AE311" s="60">
        <v>1195204</v>
      </c>
      <c r="AF311" s="60">
        <v>3864375</v>
      </c>
      <c r="AG311" s="60"/>
      <c r="AH311" s="58">
        <v>44205</v>
      </c>
      <c r="AI311" s="60" t="s">
        <v>12400</v>
      </c>
      <c r="AJ311" s="60" t="s">
        <v>167</v>
      </c>
      <c r="AK311" s="60" t="s">
        <v>168</v>
      </c>
      <c r="AL311" s="60" t="s">
        <v>255</v>
      </c>
      <c r="AM311" s="61">
        <v>0.91180555555555554</v>
      </c>
      <c r="AN311" s="62"/>
      <c r="AO311" s="62"/>
      <c r="AP311" s="62"/>
      <c r="AQ311" s="60" t="s">
        <v>12401</v>
      </c>
      <c r="AR311" s="60" t="s">
        <v>12402</v>
      </c>
      <c r="AS311" s="60">
        <v>14</v>
      </c>
      <c r="AT311" s="60" t="s">
        <v>6339</v>
      </c>
      <c r="AU311" s="60" t="s">
        <v>12403</v>
      </c>
      <c r="AV311" s="60" t="s">
        <v>12404</v>
      </c>
      <c r="AW311" s="63"/>
      <c r="AX311" s="60" t="s">
        <v>12405</v>
      </c>
      <c r="AY311" s="60" t="s">
        <v>7004</v>
      </c>
      <c r="AZ311" s="60" t="b">
        <v>0</v>
      </c>
      <c r="BA311" s="60" t="s">
        <v>273</v>
      </c>
      <c r="BB311" s="60" t="b">
        <v>0</v>
      </c>
      <c r="BC311" s="60"/>
      <c r="BD311" s="60"/>
    </row>
    <row r="312" spans="1:56" x14ac:dyDescent="0.25">
      <c r="A312" s="55">
        <f t="shared" si="5"/>
        <v>3</v>
      </c>
      <c r="B312" s="64" t="str">
        <f>IFERROR(TEXT(Table_ocorrencias[[#This Row],[caso_n]],"0000")&amp;Table_ocorrencias[[#This Row],[ponto]]&amp;"/"&amp;YEAR(Table_ocorrencias[[#This Row],[DATA PLANTÃO]]),"")</f>
        <v>0033.9/2021</v>
      </c>
      <c r="C312" s="64" t="str">
        <f>IFERROR(IF(Table_ocorrencias[[#This Row],[GDL]] = "","", Table_ocorrencias[[#This Row],[GDL]]&amp;"/"&amp;YEAR(Table_ocorrencias[[#This Row],[data_plantao]])),"")</f>
        <v/>
      </c>
      <c r="D312" s="64" t="str">
        <f>IF(Table_ocorrencias[[#This Row],[fotos_gdl]] = TRUE,"ENVIADAS","PENDENTE")</f>
        <v>PENDENTE</v>
      </c>
      <c r="E312" s="65">
        <f>IFERROR(Table_ocorrencias[[#This Row],[data_plantao]],"")</f>
        <v>44205</v>
      </c>
      <c r="F312" s="64" t="str">
        <f>IFERROR(Table_ocorrencias[[#This Row],[CIODS3]],"")</f>
        <v>D700663</v>
      </c>
      <c r="G312" s="64" t="str">
        <f>IFERROR(Table_ocorrencias[[#This Row],[natureza4]],"")</f>
        <v>Homicídio</v>
      </c>
      <c r="H312" s="64" t="str">
        <f>IFERROR(Table_ocorrencias[[#This Row],[tipo_local]],"")</f>
        <v>Externo</v>
      </c>
      <c r="I312" s="64" t="str">
        <f>IFERROR(IF(Table_ocorrencias[[#This Row],[instrumento10]] = 0,"",Table_ocorrencias[[#This Row],[instrumento10]]),"")</f>
        <v/>
      </c>
      <c r="J312" s="80" t="str">
        <f>IFERROR(VLOOKUP(Table_ocorrencias[[#This Row],[matricula_perito]],Table_peritos[],2,FALSE),"")</f>
        <v>RODION MALINOVSKY DE OLIVEIRA GOMES</v>
      </c>
      <c r="K312" s="64" t="str">
        <f>IFERROR(VLOOKUP(Table_ocorrencias[[#This Row],[matricula_auxiliar]],Table_auxiliares[],2,FALSE),"")</f>
        <v>THIAGO ANDRÉ</v>
      </c>
      <c r="L312" s="64" t="str">
        <f>IFERROR(VLOOKUP(Table_ocorrencias[[#This Row],[matricula_delegado]],Table_delegados[],2,FALSE),"")</f>
        <v>JOAO BAPTISTA DE BRITTO ALVES FILHO</v>
      </c>
      <c r="M312" s="64" t="str">
        <f>IFERROR(Table_ocorrencias[[#This Row],[viatura5]],"")</f>
        <v/>
      </c>
      <c r="N312" s="64" t="str">
        <f>IFERROR(IF(Table_ocorrencias[[#This Row],[DPH2]] ="","",Table_ocorrencias[[#This Row],[DPH2]]&amp;"º DPH"),"")</f>
        <v>4º DPH</v>
      </c>
      <c r="O312" s="64" t="str">
        <f>UPPER(IFERROR(VLOOKUP(Table_ocorrencias[[#This Row],[municipio]],Table_municipios[],2,FALSE),""))</f>
        <v>RECIFE</v>
      </c>
      <c r="P312" s="80" t="str">
        <f>UPPER(IFERROR(Table_ocorrencias[[#This Row],[bairro8]],""))</f>
        <v>AFOGADOS</v>
      </c>
      <c r="Q312" s="64" t="str">
        <f>IFERROR(IF(Table_ocorrencias[[#This Row],[rua9]] ="","",Table_ocorrencias[[#This Row],[rua9]]),"")</f>
        <v>RUA 05 DE NOVEMBRO</v>
      </c>
      <c r="R312" s="64" t="str">
        <f>IFERROR(IF(Table_ocorrencias[[#This Row],[latitude6]] ="","",Table_ocorrencias[[#This Row],[latitude6]]),"")</f>
        <v>8.08037</v>
      </c>
      <c r="S312" s="64" t="str">
        <f>IFERROR(IF(Table_ocorrencias[[#This Row],[longitude7]] ="","",Table_ocorrencias[[#This Row],[longitude7]]),"")</f>
        <v>34.90776</v>
      </c>
      <c r="T31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ORLANDO ANUNCIAÇÃO BANDEIRA DE CHRISTO FILHO (NIC 115683)</v>
      </c>
      <c r="U31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2" s="80" t="str">
        <f>UPPER(IFERROR(Table_ocorrencias[[#This Row],[descricao]],""))</f>
        <v/>
      </c>
      <c r="W312" s="66">
        <f>IFERROR(IF(Table_ocorrencias[[#This Row],[data_ciencia]]="","",Table_ocorrencias[[#This Row],[data_ciencia]]),"")</f>
        <v>0.92708333333333337</v>
      </c>
      <c r="X312" s="66">
        <f>IFERROR(IF(Table_ocorrencias[[#This Row],[data_saida]]="","",Table_ocorrencias[[#This Row],[data_saida]]),"")</f>
        <v>0.93402777777777779</v>
      </c>
      <c r="Y312" s="66">
        <f>IFERROR(IF(Table_ocorrencias[[#This Row],[data_chegada]]="","",Table_ocorrencias[[#This Row],[data_chegada]]),"")</f>
        <v>0.95138888888888884</v>
      </c>
      <c r="Z312" s="66">
        <f>IFERROR(IF(Table_ocorrencias[[#This Row],[data_conclusao]]="","",Table_ocorrencias[[#This Row],[data_conclusao]]),"")</f>
        <v>0.99652777777777779</v>
      </c>
      <c r="AA312" s="67">
        <v>2068</v>
      </c>
      <c r="AB312" s="67">
        <v>33</v>
      </c>
      <c r="AC312" s="67">
        <v>4</v>
      </c>
      <c r="AD312" s="67">
        <v>1917099</v>
      </c>
      <c r="AE312" s="67">
        <v>3870464</v>
      </c>
      <c r="AF312" s="67">
        <v>2139065</v>
      </c>
      <c r="AG312" s="67"/>
      <c r="AH312" s="65">
        <v>44205</v>
      </c>
      <c r="AI312" s="67" t="s">
        <v>12406</v>
      </c>
      <c r="AJ312" s="67" t="s">
        <v>167</v>
      </c>
      <c r="AK312" s="67" t="s">
        <v>168</v>
      </c>
      <c r="AL312" s="67" t="s">
        <v>283</v>
      </c>
      <c r="AM312" s="68">
        <v>0.92708333333333337</v>
      </c>
      <c r="AN312" s="69">
        <v>0.93402777777777779</v>
      </c>
      <c r="AO312" s="69">
        <v>0.95138888888888884</v>
      </c>
      <c r="AP312" s="69">
        <v>0.99652777777777779</v>
      </c>
      <c r="AQ312" s="67" t="s">
        <v>12407</v>
      </c>
      <c r="AR312" s="67" t="s">
        <v>12408</v>
      </c>
      <c r="AS312" s="67">
        <v>14</v>
      </c>
      <c r="AT312" s="67" t="s">
        <v>1745</v>
      </c>
      <c r="AU312" s="67" t="s">
        <v>12409</v>
      </c>
      <c r="AV312" s="67" t="s">
        <v>283</v>
      </c>
      <c r="AW312" s="70"/>
      <c r="AX312" s="67" t="s">
        <v>12410</v>
      </c>
      <c r="AY312" s="67" t="s">
        <v>283</v>
      </c>
      <c r="AZ312" s="67" t="b">
        <v>0</v>
      </c>
      <c r="BA312" s="67" t="s">
        <v>273</v>
      </c>
      <c r="BB312" s="67" t="b">
        <v>0</v>
      </c>
      <c r="BC312" s="67"/>
      <c r="BD312" s="67"/>
    </row>
    <row r="313" spans="1:56" x14ac:dyDescent="0.25">
      <c r="A313" s="54">
        <f t="shared" si="5"/>
        <v>2</v>
      </c>
      <c r="B313" s="57" t="str">
        <f>IFERROR(TEXT(Table_ocorrencias[[#This Row],[caso_n]],"0000")&amp;Table_ocorrencias[[#This Row],[ponto]]&amp;"/"&amp;YEAR(Table_ocorrencias[[#This Row],[DATA PLANTÃO]]),"")</f>
        <v>0035.9/2021</v>
      </c>
      <c r="C313" s="57" t="str">
        <f>IFERROR(IF(Table_ocorrencias[[#This Row],[GDL]] = "","", Table_ocorrencias[[#This Row],[GDL]]&amp;"/"&amp;YEAR(Table_ocorrencias[[#This Row],[data_plantao]])),"")</f>
        <v/>
      </c>
      <c r="D313" s="57" t="str">
        <f>IF(Table_ocorrencias[[#This Row],[fotos_gdl]] = TRUE,"ENVIADAS","PENDENTE")</f>
        <v>PENDENTE</v>
      </c>
      <c r="E313" s="58">
        <f>IFERROR(Table_ocorrencias[[#This Row],[data_plantao]],"")</f>
        <v>44205</v>
      </c>
      <c r="F313" s="57" t="str">
        <f>IFERROR(Table_ocorrencias[[#This Row],[CIODS3]],"")</f>
        <v>D700683</v>
      </c>
      <c r="G313" s="57" t="str">
        <f>IFERROR(Table_ocorrencias[[#This Row],[natureza4]],"")</f>
        <v>Homicídio</v>
      </c>
      <c r="H313" s="57" t="str">
        <f>IFERROR(Table_ocorrencias[[#This Row],[tipo_local]],"")</f>
        <v>Externo</v>
      </c>
      <c r="I313" s="57" t="str">
        <f>IFERROR(IF(Table_ocorrencias[[#This Row],[instrumento10]] = 0,"",Table_ocorrencias[[#This Row],[instrumento10]]),"")</f>
        <v/>
      </c>
      <c r="J313" s="57" t="str">
        <f>IFERROR(VLOOKUP(Table_ocorrencias[[#This Row],[matricula_perito]],Table_peritos[],2,FALSE),"")</f>
        <v>AUGUSTO GUILHERME FEITOSA CACHO BORGES</v>
      </c>
      <c r="K313" s="57" t="str">
        <f>IFERROR(VLOOKUP(Table_ocorrencias[[#This Row],[matricula_auxiliar]],Table_auxiliares[],2,FALSE),"")</f>
        <v>ERIVALDO CAMARA CORREIA</v>
      </c>
      <c r="L313" s="57" t="str">
        <f>IFERROR(VLOOKUP(Table_ocorrencias[[#This Row],[matricula_delegado]],Table_delegados[],2,FALSE),"")</f>
        <v>ERICA FONSECA MATIAS AGUIAR FEITOSA</v>
      </c>
      <c r="M313" s="57" t="str">
        <f>IFERROR(Table_ocorrencias[[#This Row],[viatura5]],"")</f>
        <v>UP004</v>
      </c>
      <c r="N313" s="57" t="str">
        <f>IFERROR(IF(Table_ocorrencias[[#This Row],[DPH2]] ="","",Table_ocorrencias[[#This Row],[DPH2]]&amp;"º DPH"),"")</f>
        <v>14º DPH</v>
      </c>
      <c r="O313" s="57" t="str">
        <f>UPPER(IFERROR(VLOOKUP(Table_ocorrencias[[#This Row],[municipio]],Table_municipios[],2,FALSE),""))</f>
        <v>CABO DE SANTO AGOSTINHO</v>
      </c>
      <c r="P313" s="57" t="str">
        <f>UPPER(IFERROR(Table_ocorrencias[[#This Row],[bairro8]],""))</f>
        <v>VILA CLAUDETE</v>
      </c>
      <c r="Q313" s="57" t="str">
        <f>IFERROR(IF(Table_ocorrencias[[#This Row],[rua9]] ="","",Table_ocorrencias[[#This Row],[rua9]]),"")</f>
        <v>QUADRA 81</v>
      </c>
      <c r="R313" s="57" t="str">
        <f>IFERROR(IF(Table_ocorrencias[[#This Row],[latitude6]] ="","",Table_ocorrencias[[#This Row],[latitude6]]),"")</f>
        <v>-8.291580</v>
      </c>
      <c r="S313" s="57" t="str">
        <f>IFERROR(IF(Table_ocorrencias[[#This Row],[longitude7]] ="","",Table_ocorrencias[[#This Row],[longitude7]]),"")</f>
        <v>-35.007933</v>
      </c>
      <c r="T313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31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3" s="57" t="str">
        <f>UPPER(IFERROR(Table_ocorrencias[[#This Row],[descricao]],""))</f>
        <v/>
      </c>
      <c r="W313" s="59">
        <f>IFERROR(IF(Table_ocorrencias[[#This Row],[data_ciencia]]="","",Table_ocorrencias[[#This Row],[data_ciencia]]),"")</f>
        <v>0.11458333333333333</v>
      </c>
      <c r="X313" s="59" t="str">
        <f>IFERROR(IF(Table_ocorrencias[[#This Row],[data_saida]]="","",Table_ocorrencias[[#This Row],[data_saida]]),"")</f>
        <v/>
      </c>
      <c r="Y313" s="59" t="str">
        <f>IFERROR(IF(Table_ocorrencias[[#This Row],[data_chegada]]="","",Table_ocorrencias[[#This Row],[data_chegada]]),"")</f>
        <v/>
      </c>
      <c r="Z313" s="59" t="str">
        <f>IFERROR(IF(Table_ocorrencias[[#This Row],[data_conclusao]]="","",Table_ocorrencias[[#This Row],[data_conclusao]]),"")</f>
        <v/>
      </c>
      <c r="AA313" s="60">
        <v>2070</v>
      </c>
      <c r="AB313" s="60">
        <v>35</v>
      </c>
      <c r="AC313" s="60">
        <v>14</v>
      </c>
      <c r="AD313" s="60">
        <v>3870731</v>
      </c>
      <c r="AE313" s="60">
        <v>1195204</v>
      </c>
      <c r="AF313" s="60">
        <v>3864375</v>
      </c>
      <c r="AG313" s="60"/>
      <c r="AH313" s="58">
        <v>44205</v>
      </c>
      <c r="AI313" s="60" t="s">
        <v>12417</v>
      </c>
      <c r="AJ313" s="60" t="s">
        <v>167</v>
      </c>
      <c r="AK313" s="60" t="s">
        <v>168</v>
      </c>
      <c r="AL313" s="60" t="s">
        <v>255</v>
      </c>
      <c r="AM313" s="61">
        <v>0.11458333333333333</v>
      </c>
      <c r="AN313" s="62"/>
      <c r="AO313" s="62"/>
      <c r="AP313" s="62"/>
      <c r="AQ313" s="60" t="s">
        <v>12418</v>
      </c>
      <c r="AR313" s="60" t="s">
        <v>12419</v>
      </c>
      <c r="AS313" s="60">
        <v>3</v>
      </c>
      <c r="AT313" s="60" t="s">
        <v>12420</v>
      </c>
      <c r="AU313" s="60" t="s">
        <v>12421</v>
      </c>
      <c r="AV313" s="60" t="s">
        <v>283</v>
      </c>
      <c r="AW313" s="63"/>
      <c r="AX313" s="60" t="s">
        <v>12422</v>
      </c>
      <c r="AY313" s="60" t="s">
        <v>283</v>
      </c>
      <c r="AZ313" s="60" t="b">
        <v>0</v>
      </c>
      <c r="BA313" s="60" t="s">
        <v>273</v>
      </c>
      <c r="BB313" s="60" t="b">
        <v>0</v>
      </c>
      <c r="BC313" s="60"/>
      <c r="BD313" s="60"/>
    </row>
    <row r="314" spans="1:56" x14ac:dyDescent="0.25">
      <c r="A314" s="55">
        <f t="shared" si="5"/>
        <v>1</v>
      </c>
      <c r="B314" s="64" t="str">
        <f>IFERROR(TEXT(Table_ocorrencias[[#This Row],[caso_n]],"0000")&amp;Table_ocorrencias[[#This Row],[ponto]]&amp;"/"&amp;YEAR(Table_ocorrencias[[#This Row],[DATA PLANTÃO]]),"")</f>
        <v>0036.9/2021</v>
      </c>
      <c r="C314" s="64" t="str">
        <f>IFERROR(IF(Table_ocorrencias[[#This Row],[GDL]] = "","", Table_ocorrencias[[#This Row],[GDL]]&amp;"/"&amp;YEAR(Table_ocorrencias[[#This Row],[data_plantao]])),"")</f>
        <v>926/2021</v>
      </c>
      <c r="D314" s="64" t="str">
        <f>IF(Table_ocorrencias[[#This Row],[fotos_gdl]] = TRUE,"ENVIADAS","PENDENTE")</f>
        <v>PENDENTE</v>
      </c>
      <c r="E314" s="65">
        <f>IFERROR(Table_ocorrencias[[#This Row],[data_plantao]],"")</f>
        <v>44205</v>
      </c>
      <c r="F314" s="64" t="str">
        <f>IFERROR(Table_ocorrencias[[#This Row],[CIODS3]],"")</f>
        <v>D700689</v>
      </c>
      <c r="G314" s="64" t="str">
        <f>IFERROR(Table_ocorrencias[[#This Row],[natureza4]],"")</f>
        <v>Homicídio</v>
      </c>
      <c r="H314" s="64" t="str">
        <f>IFERROR(Table_ocorrencias[[#This Row],[tipo_local]],"")</f>
        <v>Externo</v>
      </c>
      <c r="I314" s="64" t="str">
        <f>IFERROR(IF(Table_ocorrencias[[#This Row],[instrumento10]] = 0,"",Table_ocorrencias[[#This Row],[instrumento10]]),"")</f>
        <v/>
      </c>
      <c r="J314" s="64" t="str">
        <f>IFERROR(VLOOKUP(Table_ocorrencias[[#This Row],[matricula_perito]],Table_peritos[],2,FALSE),"")</f>
        <v>RODION MALINOVSKY DE OLIVEIRA GOMES</v>
      </c>
      <c r="K314" s="64" t="str">
        <f>IFERROR(VLOOKUP(Table_ocorrencias[[#This Row],[matricula_auxiliar]],Table_auxiliares[],2,FALSE),"")</f>
        <v>THIAGO ANDRÉ</v>
      </c>
      <c r="L314" s="64" t="str">
        <f>IFERROR(VLOOKUP(Table_ocorrencias[[#This Row],[matricula_delegado]],Table_delegados[],2,FALSE),"")</f>
        <v>JOAO BAPTISTA DE BRITTO ALVES FILHO</v>
      </c>
      <c r="M314" s="64" t="str">
        <f>IFERROR(Table_ocorrencias[[#This Row],[viatura5]],"")</f>
        <v>UP006</v>
      </c>
      <c r="N314" s="64" t="str">
        <f>IFERROR(IF(Table_ocorrencias[[#This Row],[DPH2]] ="","",Table_ocorrencias[[#This Row],[DPH2]]&amp;"º DPH"),"")</f>
        <v>6º DPH</v>
      </c>
      <c r="O314" s="64" t="str">
        <f>UPPER(IFERROR(VLOOKUP(Table_ocorrencias[[#This Row],[municipio]],Table_municipios[],2,FALSE),""))</f>
        <v>IGARASSU</v>
      </c>
      <c r="P314" s="64" t="str">
        <f>UPPER(IFERROR(Table_ocorrencias[[#This Row],[bairro8]],""))</f>
        <v>CRUZ DE REBOUÇAS</v>
      </c>
      <c r="Q314" s="64" t="str">
        <f>IFERROR(IF(Table_ocorrencias[[#This Row],[rua9]] ="","",Table_ocorrencias[[#This Row],[rua9]]),"")</f>
        <v>ENTRADA DO ATACADÃO</v>
      </c>
      <c r="R314" s="64" t="str">
        <f>IFERROR(IF(Table_ocorrencias[[#This Row],[latitude6]] ="","",Table_ocorrencias[[#This Row],[latitude6]]),"")</f>
        <v>7.884780</v>
      </c>
      <c r="S314" s="64" t="str">
        <f>IFERROR(IF(Table_ocorrencias[[#This Row],[longitude7]] ="","",Table_ocorrencias[[#This Row],[longitude7]]),"")</f>
        <v>34.896360</v>
      </c>
      <c r="T314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HENRIQUE VICENTE DA SILVA (NIC 115664)</v>
      </c>
      <c r="U31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4" s="64" t="str">
        <f>UPPER(IFERROR(Table_ocorrencias[[#This Row],[descricao]],""))</f>
        <v>989994894</v>
      </c>
      <c r="W314" s="66">
        <f>IFERROR(IF(Table_ocorrencias[[#This Row],[data_ciencia]]="","",Table_ocorrencias[[#This Row],[data_ciencia]]),"")</f>
        <v>0.18402777777777779</v>
      </c>
      <c r="X314" s="66">
        <f>IFERROR(IF(Table_ocorrencias[[#This Row],[data_saida]]="","",Table_ocorrencias[[#This Row],[data_saida]]),"")</f>
        <v>0.1875</v>
      </c>
      <c r="Y314" s="66">
        <f>IFERROR(IF(Table_ocorrencias[[#This Row],[data_chegada]]="","",Table_ocorrencias[[#This Row],[data_chegada]]),"")</f>
        <v>0.2013888888888889</v>
      </c>
      <c r="Z314" s="66">
        <f>IFERROR(IF(Table_ocorrencias[[#This Row],[data_conclusao]]="","",Table_ocorrencias[[#This Row],[data_conclusao]]),"")</f>
        <v>0.2361111111111111</v>
      </c>
      <c r="AA314" s="67">
        <v>2071</v>
      </c>
      <c r="AB314" s="67">
        <v>36</v>
      </c>
      <c r="AC314" s="67">
        <v>6</v>
      </c>
      <c r="AD314" s="67">
        <v>1917099</v>
      </c>
      <c r="AE314" s="67">
        <v>3870464</v>
      </c>
      <c r="AF314" s="67">
        <v>2139065</v>
      </c>
      <c r="AG314" s="67">
        <v>926</v>
      </c>
      <c r="AH314" s="65">
        <v>44205</v>
      </c>
      <c r="AI314" s="67" t="s">
        <v>12423</v>
      </c>
      <c r="AJ314" s="67" t="s">
        <v>167</v>
      </c>
      <c r="AK314" s="67" t="s">
        <v>168</v>
      </c>
      <c r="AL314" s="67" t="s">
        <v>1258</v>
      </c>
      <c r="AM314" s="68">
        <v>0.18402777777777779</v>
      </c>
      <c r="AN314" s="69">
        <v>0.1875</v>
      </c>
      <c r="AO314" s="69">
        <v>0.2013888888888889</v>
      </c>
      <c r="AP314" s="69">
        <v>0.2361111111111111</v>
      </c>
      <c r="AQ314" s="67" t="s">
        <v>12424</v>
      </c>
      <c r="AR314" s="67" t="s">
        <v>12425</v>
      </c>
      <c r="AS314" s="67">
        <v>6</v>
      </c>
      <c r="AT314" s="67" t="s">
        <v>535</v>
      </c>
      <c r="AU314" s="67" t="s">
        <v>12426</v>
      </c>
      <c r="AV314" s="67" t="s">
        <v>12427</v>
      </c>
      <c r="AW314" s="70"/>
      <c r="AX314" s="67" t="s">
        <v>12428</v>
      </c>
      <c r="AY314" s="67" t="s">
        <v>12429</v>
      </c>
      <c r="AZ314" s="67" t="b">
        <v>0</v>
      </c>
      <c r="BA314" s="67" t="s">
        <v>273</v>
      </c>
      <c r="BB314" s="67" t="b">
        <v>0</v>
      </c>
      <c r="BC314" s="67"/>
      <c r="BD314" s="67"/>
    </row>
    <row r="315" spans="1:56" x14ac:dyDescent="0.25">
      <c r="A315" s="53">
        <f t="shared" si="5"/>
        <v>2</v>
      </c>
      <c r="B315" s="57" t="str">
        <f>IFERROR(TEXT(Table_ocorrencias[[#This Row],[caso_n]],"0000")&amp;Table_ocorrencias[[#This Row],[ponto]]&amp;"/"&amp;YEAR(Table_ocorrencias[[#This Row],[DATA PLANTÃO]]),"")</f>
        <v>0043.9/2021</v>
      </c>
      <c r="C315" s="57" t="str">
        <f>IFERROR(IF(Table_ocorrencias[[#This Row],[GDL]] = "","", Table_ocorrencias[[#This Row],[GDL]]&amp;"/"&amp;YEAR(Table_ocorrencias[[#This Row],[data_plantao]])),"")</f>
        <v/>
      </c>
      <c r="D315" s="57" t="str">
        <f>IF(Table_ocorrencias[[#This Row],[fotos_gdl]] = TRUE,"ENVIADAS","PENDENTE")</f>
        <v>PENDENTE</v>
      </c>
      <c r="E315" s="58">
        <f>IFERROR(Table_ocorrencias[[#This Row],[data_plantao]],"")</f>
        <v>44209</v>
      </c>
      <c r="F315" s="57" t="str">
        <f>IFERROR(Table_ocorrencias[[#This Row],[CIODS3]],"")</f>
        <v>D701025</v>
      </c>
      <c r="G315" s="57" t="str">
        <f>IFERROR(Table_ocorrencias[[#This Row],[natureza4]],"")</f>
        <v>Homicídio</v>
      </c>
      <c r="H315" s="57" t="str">
        <f>IFERROR(Table_ocorrencias[[#This Row],[tipo_local]],"")</f>
        <v>Externo</v>
      </c>
      <c r="I315" s="57" t="str">
        <f>IFERROR(IF(Table_ocorrencias[[#This Row],[instrumento10]] = 0,"",Table_ocorrencias[[#This Row],[instrumento10]]),"")</f>
        <v/>
      </c>
      <c r="J315" s="79" t="str">
        <f>IFERROR(VLOOKUP(Table_ocorrencias[[#This Row],[matricula_perito]],Table_peritos[],2,FALSE),"")</f>
        <v>BETSON FERNANDO DELGADO DOS SANTOS ANDRADE</v>
      </c>
      <c r="K315" s="57" t="str">
        <f>IFERROR(VLOOKUP(Table_ocorrencias[[#This Row],[matricula_auxiliar]],Table_auxiliares[],2,FALSE),"")</f>
        <v>THIAGO ANDRÉ</v>
      </c>
      <c r="L315" s="57" t="str">
        <f>IFERROR(VLOOKUP(Table_ocorrencias[[#This Row],[matricula_delegado]],Table_delegados[],2,FALSE),"")</f>
        <v>FELIPE MONTEIRO COSTA</v>
      </c>
      <c r="M315" s="57" t="str">
        <f>IFERROR(Table_ocorrencias[[#This Row],[viatura5]],"")</f>
        <v>UP004</v>
      </c>
      <c r="N315" s="57" t="str">
        <f>IFERROR(IF(Table_ocorrencias[[#This Row],[DPH2]] ="","",Table_ocorrencias[[#This Row],[DPH2]]&amp;"º DPH"),"")</f>
        <v>7º DPH</v>
      </c>
      <c r="O315" s="57" t="str">
        <f>UPPER(IFERROR(VLOOKUP(Table_ocorrencias[[#This Row],[municipio]],Table_municipios[],2,FALSE),""))</f>
        <v>PAULISTA</v>
      </c>
      <c r="P315" s="79" t="str">
        <f>UPPER(IFERROR(Table_ocorrencias[[#This Row],[bairro8]],""))</f>
        <v>ENGENHO MARANGUAPE</v>
      </c>
      <c r="Q315" s="57" t="str">
        <f>IFERROR(IF(Table_ocorrencias[[#This Row],[rua9]] ="","",Table_ocorrencias[[#This Row],[rua9]]),"")</f>
        <v>RUA SÃO JOSE</v>
      </c>
      <c r="R315" s="57" t="str">
        <f>IFERROR(IF(Table_ocorrencias[[#This Row],[latitude6]] ="","",Table_ocorrencias[[#This Row],[latitude6]]),"")</f>
        <v>-7.912535</v>
      </c>
      <c r="S315" s="57" t="str">
        <f>IFERROR(IF(Table_ocorrencias[[#This Row],[longitude7]] ="","",Table_ocorrencias[[#This Row],[longitude7]]),"")</f>
        <v>34.843845</v>
      </c>
      <c r="T31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RICARDO MORAIS SILVA SOUZA (NIC 115653)</v>
      </c>
      <c r="U31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5" s="79" t="str">
        <f>UPPER(IFERROR(Table_ocorrencias[[#This Row],[descricao]],""))</f>
        <v/>
      </c>
      <c r="W315" s="59">
        <f>IFERROR(IF(Table_ocorrencias[[#This Row],[data_ciencia]]="","",Table_ocorrencias[[#This Row],[data_ciencia]]),"")</f>
        <v>1.3888888888888889E-3</v>
      </c>
      <c r="X315" s="59">
        <f>IFERROR(IF(Table_ocorrencias[[#This Row],[data_saida]]="","",Table_ocorrencias[[#This Row],[data_saida]]),"")</f>
        <v>1.3888888888888888E-2</v>
      </c>
      <c r="Y315" s="59">
        <f>IFERROR(IF(Table_ocorrencias[[#This Row],[data_chegada]]="","",Table_ocorrencias[[#This Row],[data_chegada]]),"")</f>
        <v>2.7777777777777776E-2</v>
      </c>
      <c r="Z315" s="59">
        <f>IFERROR(IF(Table_ocorrencias[[#This Row],[data_conclusao]]="","",Table_ocorrencias[[#This Row],[data_conclusao]]),"")</f>
        <v>5.4166666666666669E-2</v>
      </c>
      <c r="AA315" s="60">
        <v>2080</v>
      </c>
      <c r="AB315" s="60">
        <v>43</v>
      </c>
      <c r="AC315" s="60">
        <v>7</v>
      </c>
      <c r="AD315" s="60">
        <v>3869903</v>
      </c>
      <c r="AE315" s="60">
        <v>3870464</v>
      </c>
      <c r="AF315" s="60">
        <v>2724723</v>
      </c>
      <c r="AG315" s="60"/>
      <c r="AH315" s="58">
        <v>44209</v>
      </c>
      <c r="AI315" s="60" t="s">
        <v>12530</v>
      </c>
      <c r="AJ315" s="60" t="s">
        <v>167</v>
      </c>
      <c r="AK315" s="60" t="s">
        <v>168</v>
      </c>
      <c r="AL315" s="60" t="s">
        <v>255</v>
      </c>
      <c r="AM315" s="61">
        <v>1.3888888888888889E-3</v>
      </c>
      <c r="AN315" s="62">
        <v>1.3888888888888888E-2</v>
      </c>
      <c r="AO315" s="62">
        <v>2.7777777777777776E-2</v>
      </c>
      <c r="AP315" s="62">
        <v>5.4166666666666669E-2</v>
      </c>
      <c r="AQ315" s="60" t="s">
        <v>12534</v>
      </c>
      <c r="AR315" s="60" t="s">
        <v>12535</v>
      </c>
      <c r="AS315" s="60">
        <v>13</v>
      </c>
      <c r="AT315" s="60" t="s">
        <v>458</v>
      </c>
      <c r="AU315" s="60" t="s">
        <v>12531</v>
      </c>
      <c r="AV315" s="60" t="s">
        <v>12532</v>
      </c>
      <c r="AW315" s="63"/>
      <c r="AX315" s="60" t="s">
        <v>12533</v>
      </c>
      <c r="AY315" s="60" t="s">
        <v>283</v>
      </c>
      <c r="AZ315" s="60" t="b">
        <v>0</v>
      </c>
      <c r="BA315" s="60" t="s">
        <v>273</v>
      </c>
      <c r="BB315" s="60" t="b">
        <v>0</v>
      </c>
      <c r="BC315" s="60"/>
      <c r="BD315" s="60"/>
    </row>
    <row r="316" spans="1:56" x14ac:dyDescent="0.25">
      <c r="A316" s="55">
        <f t="shared" si="5"/>
        <v>0</v>
      </c>
      <c r="B316" s="64" t="str">
        <f>IFERROR(TEXT(Table_ocorrencias[[#This Row],[caso_n]],"0000")&amp;Table_ocorrencias[[#This Row],[ponto]]&amp;"/"&amp;YEAR(Table_ocorrencias[[#This Row],[DATA PLANTÃO]]),"")</f>
        <v>0044.9/2021</v>
      </c>
      <c r="C316" s="64" t="str">
        <f>IFERROR(IF(Table_ocorrencias[[#This Row],[GDL]] = "","", Table_ocorrencias[[#This Row],[GDL]]&amp;"/"&amp;YEAR(Table_ocorrencias[[#This Row],[data_plantao]])),"")</f>
        <v>1435/2021</v>
      </c>
      <c r="D316" s="64" t="str">
        <f>IF(Table_ocorrencias[[#This Row],[fotos_gdl]] = TRUE,"ENVIADAS","PENDENTE")</f>
        <v>ENVIADAS</v>
      </c>
      <c r="E316" s="65">
        <f>IFERROR(Table_ocorrencias[[#This Row],[data_plantao]],"")</f>
        <v>44209</v>
      </c>
      <c r="F316" s="64" t="str">
        <f>IFERROR(Table_ocorrencias[[#This Row],[CIODS3]],"")</f>
        <v>D701033</v>
      </c>
      <c r="G316" s="64" t="str">
        <f>IFERROR(Table_ocorrencias[[#This Row],[natureza4]],"")</f>
        <v>Homicídio</v>
      </c>
      <c r="H316" s="64" t="str">
        <f>IFERROR(Table_ocorrencias[[#This Row],[tipo_local]],"")</f>
        <v>Externo</v>
      </c>
      <c r="I316" s="64" t="str">
        <f>IFERROR(IF(Table_ocorrencias[[#This Row],[instrumento10]] = 0,"",Table_ocorrencias[[#This Row],[instrumento10]]),"")</f>
        <v>CONTUNDENTE</v>
      </c>
      <c r="J316" s="64" t="str">
        <f>IFERROR(VLOOKUP(Table_ocorrencias[[#This Row],[matricula_perito]],Table_peritos[],2,FALSE),"")</f>
        <v>DIEGO NUNES TELES DE MENDONÇA</v>
      </c>
      <c r="K316" s="64" t="str">
        <f>IFERROR(VLOOKUP(Table_ocorrencias[[#This Row],[matricula_auxiliar]],Table_auxiliares[],2,FALSE),"")</f>
        <v>WILLIAME CORDEIRO DA SILVA JÚNIOR</v>
      </c>
      <c r="L316" s="64" t="str">
        <f>IFERROR(VLOOKUP(Table_ocorrencias[[#This Row],[matricula_delegado]],Table_delegados[],2,FALSE),"")</f>
        <v>EURICELIA BATISTA NOGUEIRA</v>
      </c>
      <c r="M316" s="64" t="str">
        <f>IFERROR(Table_ocorrencias[[#This Row],[viatura5]],"")</f>
        <v>UP006</v>
      </c>
      <c r="N316" s="64" t="str">
        <f>IFERROR(IF(Table_ocorrencias[[#This Row],[DPH2]] ="","",Table_ocorrencias[[#This Row],[DPH2]]&amp;"º DPH"),"")</f>
        <v>12º DPH</v>
      </c>
      <c r="O316" s="64" t="str">
        <f>UPPER(IFERROR(VLOOKUP(Table_ocorrencias[[#This Row],[municipio]],Table_municipios[],2,FALSE),""))</f>
        <v>JABOATÃO DOS GUARARAPES</v>
      </c>
      <c r="P316" s="64" t="str">
        <f>UPPER(IFERROR(Table_ocorrencias[[#This Row],[bairro8]],""))</f>
        <v>PIEDADE</v>
      </c>
      <c r="Q316" s="64" t="str">
        <f>IFERROR(IF(Table_ocorrencias[[#This Row],[rua9]] ="","",Table_ocorrencias[[#This Row],[rua9]]),"")</f>
        <v>AV. BERNARDO VIEIRA DE MELO</v>
      </c>
      <c r="R316" s="64" t="str">
        <f>IFERROR(IF(Table_ocorrencias[[#This Row],[latitude6]] ="","",Table_ocorrencias[[#This Row],[latitude6]]),"")</f>
        <v>-8174264</v>
      </c>
      <c r="S316" s="64" t="str">
        <f>IFERROR(IF(Table_ocorrencias[[#This Row],[longitude7]] ="","",Table_ocorrencias[[#This Row],[longitude7]]),"")</f>
        <v>-34916751</v>
      </c>
      <c r="T316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31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6" s="64" t="str">
        <f>UPPER(IFERROR(Table_ocorrencias[[#This Row],[descricao]],""))</f>
        <v>INSTRUMENTO CONTUNDENTE (BARRA DE MADEIRA)</v>
      </c>
      <c r="W316" s="66">
        <f>IFERROR(IF(Table_ocorrencias[[#This Row],[data_ciencia]]="","",Table_ocorrencias[[#This Row],[data_ciencia]]),"")</f>
        <v>0.125</v>
      </c>
      <c r="X316" s="66">
        <f>IFERROR(IF(Table_ocorrencias[[#This Row],[data_saida]]="","",Table_ocorrencias[[#This Row],[data_saida]]),"")</f>
        <v>0.14097222222222222</v>
      </c>
      <c r="Y316" s="66">
        <f>IFERROR(IF(Table_ocorrencias[[#This Row],[data_chegada]]="","",Table_ocorrencias[[#This Row],[data_chegada]]),"")</f>
        <v>0.15277777777777779</v>
      </c>
      <c r="Z316" s="66">
        <f>IFERROR(IF(Table_ocorrencias[[#This Row],[data_conclusao]]="","",Table_ocorrencias[[#This Row],[data_conclusao]]),"")</f>
        <v>0.18055555555555555</v>
      </c>
      <c r="AA316" s="67">
        <v>2081</v>
      </c>
      <c r="AB316" s="67">
        <v>44</v>
      </c>
      <c r="AC316" s="67">
        <v>12</v>
      </c>
      <c r="AD316" s="67">
        <v>3869148</v>
      </c>
      <c r="AE316" s="67">
        <v>3870332</v>
      </c>
      <c r="AF316" s="67">
        <v>2960494</v>
      </c>
      <c r="AG316" s="67">
        <v>1435</v>
      </c>
      <c r="AH316" s="65">
        <v>44209</v>
      </c>
      <c r="AI316" s="67" t="s">
        <v>12541</v>
      </c>
      <c r="AJ316" s="67" t="s">
        <v>167</v>
      </c>
      <c r="AK316" s="67" t="s">
        <v>168</v>
      </c>
      <c r="AL316" s="67" t="s">
        <v>1258</v>
      </c>
      <c r="AM316" s="68">
        <v>0.125</v>
      </c>
      <c r="AN316" s="69">
        <v>0.14097222222222222</v>
      </c>
      <c r="AO316" s="69">
        <v>0.15277777777777779</v>
      </c>
      <c r="AP316" s="69">
        <v>0.18055555555555555</v>
      </c>
      <c r="AQ316" s="67" t="s">
        <v>12542</v>
      </c>
      <c r="AR316" s="67" t="s">
        <v>12543</v>
      </c>
      <c r="AS316" s="67">
        <v>10</v>
      </c>
      <c r="AT316" s="67" t="s">
        <v>711</v>
      </c>
      <c r="AU316" s="67" t="s">
        <v>12544</v>
      </c>
      <c r="AV316" s="67" t="s">
        <v>12545</v>
      </c>
      <c r="AW316" s="70" t="s">
        <v>481</v>
      </c>
      <c r="AX316" s="67" t="s">
        <v>12546</v>
      </c>
      <c r="AY316" s="67" t="s">
        <v>12547</v>
      </c>
      <c r="AZ316" s="67" t="b">
        <v>1</v>
      </c>
      <c r="BA316" s="67" t="s">
        <v>273</v>
      </c>
      <c r="BB316" s="67" t="b">
        <v>0</v>
      </c>
      <c r="BC316" s="67"/>
      <c r="BD316" s="67"/>
    </row>
    <row r="317" spans="1:56" x14ac:dyDescent="0.25">
      <c r="A317" s="55">
        <f t="shared" si="5"/>
        <v>1</v>
      </c>
      <c r="B317" s="64" t="str">
        <f>IFERROR(TEXT(Table_ocorrencias[[#This Row],[caso_n]],"0000")&amp;Table_ocorrencias[[#This Row],[ponto]]&amp;"/"&amp;YEAR(Table_ocorrencias[[#This Row],[DATA PLANTÃO]]),"")</f>
        <v>0058.9/2021</v>
      </c>
      <c r="C317" s="64" t="str">
        <f>IFERROR(IF(Table_ocorrencias[[#This Row],[GDL]] = "","", Table_ocorrencias[[#This Row],[GDL]]&amp;"/"&amp;YEAR(Table_ocorrencias[[#This Row],[data_plantao]])),"")</f>
        <v>1860/2021</v>
      </c>
      <c r="D317" s="64" t="str">
        <f>IF(Table_ocorrencias[[#This Row],[fotos_gdl]] = TRUE,"ENVIADAS","PENDENTE")</f>
        <v>PENDENTE</v>
      </c>
      <c r="E317" s="65">
        <f>IFERROR(Table_ocorrencias[[#This Row],[data_plantao]],"")</f>
        <v>44213</v>
      </c>
      <c r="F317" s="64" t="str">
        <f>IFERROR(Table_ocorrencias[[#This Row],[CIODS3]],"")</f>
        <v>D701421</v>
      </c>
      <c r="G317" s="64" t="str">
        <f>IFERROR(Table_ocorrencias[[#This Row],[natureza4]],"")</f>
        <v>Homicídio</v>
      </c>
      <c r="H317" s="64" t="str">
        <f>IFERROR(Table_ocorrencias[[#This Row],[tipo_local]],"")</f>
        <v>Externo</v>
      </c>
      <c r="I317" s="64" t="str">
        <f>IFERROR(IF(Table_ocorrencias[[#This Row],[instrumento10]] = 0,"",Table_ocorrencias[[#This Row],[instrumento10]]),"")</f>
        <v/>
      </c>
      <c r="J317" s="64" t="str">
        <f>IFERROR(VLOOKUP(Table_ocorrencias[[#This Row],[matricula_perito]],Table_peritos[],2,FALSE),"")</f>
        <v>BETSON FERNANDO DELGADO DOS SANTOS ANDRADE</v>
      </c>
      <c r="K317" s="64" t="str">
        <f>IFERROR(VLOOKUP(Table_ocorrencias[[#This Row],[matricula_auxiliar]],Table_auxiliares[],2,FALSE),"")</f>
        <v>FELIPE FRAGOSO MARINHO DE LIMA</v>
      </c>
      <c r="L317" s="64" t="str">
        <f>IFERROR(VLOOKUP(Table_ocorrencias[[#This Row],[matricula_delegado]],Table_delegados[],2,FALSE),"")</f>
        <v>ROBERTO DE LIMA FERREIRA</v>
      </c>
      <c r="M317" s="64" t="str">
        <f>IFERROR(Table_ocorrencias[[#This Row],[viatura5]],"")</f>
        <v>UP004</v>
      </c>
      <c r="N317" s="64" t="str">
        <f>IFERROR(IF(Table_ocorrencias[[#This Row],[DPH2]] ="","",Table_ocorrencias[[#This Row],[DPH2]]&amp;"º DPH"),"")</f>
        <v>10º DPH</v>
      </c>
      <c r="O317" s="64" t="str">
        <f>UPPER(IFERROR(VLOOKUP(Table_ocorrencias[[#This Row],[municipio]],Table_municipios[],2,FALSE),""))</f>
        <v>SÃO LOURENÇO DA MATA</v>
      </c>
      <c r="P317" s="64" t="str">
        <f>UPPER(IFERROR(Table_ocorrencias[[#This Row],[bairro8]],""))</f>
        <v>TIÚMA</v>
      </c>
      <c r="Q317" s="64" t="str">
        <f>IFERROR(IF(Table_ocorrencias[[#This Row],[rua9]] ="","",Table_ocorrencias[[#This Row],[rua9]]),"")</f>
        <v>BR-408</v>
      </c>
      <c r="R317" s="64" t="str">
        <f>IFERROR(IF(Table_ocorrencias[[#This Row],[latitude6]] ="","",Table_ocorrencias[[#This Row],[latitude6]]),"")</f>
        <v>-7.9829502</v>
      </c>
      <c r="S317" s="64" t="str">
        <f>IFERROR(IF(Table_ocorrencias[[#This Row],[longitude7]] ="","",Table_ocorrencias[[#This Row],[longitude7]]),"")</f>
        <v>-35.0796974</v>
      </c>
      <c r="T317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MARCO ROBERTO DA SILVA (NIC 115953)</v>
      </c>
      <c r="U31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17" s="64" t="str">
        <f>UPPER(IFERROR(Table_ocorrencias[[#This Row],[descricao]],""))</f>
        <v>PAF MASCULINO EXTERNO</v>
      </c>
      <c r="W317" s="66">
        <f>IFERROR(IF(Table_ocorrencias[[#This Row],[data_ciencia]]="","",Table_ocorrencias[[#This Row],[data_ciencia]]),"")</f>
        <v>0.83333333333333337</v>
      </c>
      <c r="X317" s="66">
        <f>IFERROR(IF(Table_ocorrencias[[#This Row],[data_saida]]="","",Table_ocorrencias[[#This Row],[data_saida]]),"")</f>
        <v>0.85416666666666663</v>
      </c>
      <c r="Y317" s="66">
        <f>IFERROR(IF(Table_ocorrencias[[#This Row],[data_chegada]]="","",Table_ocorrencias[[#This Row],[data_chegada]]),"")</f>
        <v>0.875</v>
      </c>
      <c r="Z317" s="66">
        <f>IFERROR(IF(Table_ocorrencias[[#This Row],[data_conclusao]]="","",Table_ocorrencias[[#This Row],[data_conclusao]]),"")</f>
        <v>0.91319444444444442</v>
      </c>
      <c r="AA317" s="67">
        <v>2096</v>
      </c>
      <c r="AB317" s="67">
        <v>58</v>
      </c>
      <c r="AC317" s="67">
        <v>10</v>
      </c>
      <c r="AD317" s="67">
        <v>3869903</v>
      </c>
      <c r="AE317" s="67">
        <v>3872629</v>
      </c>
      <c r="AF317" s="67">
        <v>3864723</v>
      </c>
      <c r="AG317" s="67">
        <v>1860</v>
      </c>
      <c r="AH317" s="65">
        <v>44213</v>
      </c>
      <c r="AI317" s="67" t="s">
        <v>12637</v>
      </c>
      <c r="AJ317" s="67" t="s">
        <v>167</v>
      </c>
      <c r="AK317" s="67" t="s">
        <v>168</v>
      </c>
      <c r="AL317" s="67" t="s">
        <v>255</v>
      </c>
      <c r="AM317" s="68">
        <v>0.83333333333333337</v>
      </c>
      <c r="AN317" s="69">
        <v>0.85416666666666663</v>
      </c>
      <c r="AO317" s="69">
        <v>0.875</v>
      </c>
      <c r="AP317" s="69">
        <v>0.91319444444444442</v>
      </c>
      <c r="AQ317" s="67" t="s">
        <v>12638</v>
      </c>
      <c r="AR317" s="67" t="s">
        <v>12639</v>
      </c>
      <c r="AS317" s="67">
        <v>15</v>
      </c>
      <c r="AT317" s="67" t="s">
        <v>3727</v>
      </c>
      <c r="AU317" s="67" t="s">
        <v>12640</v>
      </c>
      <c r="AV317" s="67" t="s">
        <v>12641</v>
      </c>
      <c r="AW317" s="70"/>
      <c r="AX317" s="67" t="s">
        <v>12642</v>
      </c>
      <c r="AY317" s="67" t="s">
        <v>12643</v>
      </c>
      <c r="AZ317" s="67" t="b">
        <v>0</v>
      </c>
      <c r="BA317" s="67" t="s">
        <v>273</v>
      </c>
      <c r="BB317" s="67" t="b">
        <v>0</v>
      </c>
      <c r="BC317" s="67"/>
      <c r="BD317" s="67"/>
    </row>
    <row r="318" spans="1:56" x14ac:dyDescent="0.25">
      <c r="A318" s="53">
        <f t="shared" si="5"/>
        <v>1</v>
      </c>
      <c r="B318" s="57" t="str">
        <f>IFERROR(TEXT(Table_ocorrencias[[#This Row],[caso_n]],"0000")&amp;Table_ocorrencias[[#This Row],[ponto]]&amp;"/"&amp;YEAR(Table_ocorrencias[[#This Row],[DATA PLANTÃO]]),"")</f>
        <v>0061.9/2021</v>
      </c>
      <c r="C318" s="57" t="str">
        <f>IFERROR(IF(Table_ocorrencias[[#This Row],[GDL]] = "","", Table_ocorrencias[[#This Row],[GDL]]&amp;"/"&amp;YEAR(Table_ocorrencias[[#This Row],[data_plantao]])),"")</f>
        <v>2123/2021</v>
      </c>
      <c r="D318" s="57" t="str">
        <f>IF(Table_ocorrencias[[#This Row],[fotos_gdl]] = TRUE,"ENVIADAS","PENDENTE")</f>
        <v>PENDENTE</v>
      </c>
      <c r="E318" s="58">
        <f>IFERROR(Table_ocorrencias[[#This Row],[data_plantao]],"")</f>
        <v>44215</v>
      </c>
      <c r="F318" s="57" t="str">
        <f>IFERROR(Table_ocorrencias[[#This Row],[CIODS3]],"")</f>
        <v>D701657</v>
      </c>
      <c r="G318" s="57" t="str">
        <f>IFERROR(Table_ocorrencias[[#This Row],[natureza4]],"")</f>
        <v>Homicídio</v>
      </c>
      <c r="H318" s="57" t="str">
        <f>IFERROR(Table_ocorrencias[[#This Row],[tipo_local]],"")</f>
        <v>Externo</v>
      </c>
      <c r="I318" s="57" t="str">
        <f>IFERROR(IF(Table_ocorrencias[[#This Row],[instrumento10]] = 0,"",Table_ocorrencias[[#This Row],[instrumento10]]),"")</f>
        <v/>
      </c>
      <c r="J318" s="79" t="str">
        <f>IFERROR(VLOOKUP(Table_ocorrencias[[#This Row],[matricula_perito]],Table_peritos[],2,FALSE),"")</f>
        <v>TADEU MORAIS CRUZ</v>
      </c>
      <c r="K318" s="57" t="str">
        <f>IFERROR(VLOOKUP(Table_ocorrencias[[#This Row],[matricula_auxiliar]],Table_auxiliares[],2,FALSE),"")</f>
        <v>THIAGO ANDRÉ</v>
      </c>
      <c r="L318" s="57" t="str">
        <f>IFERROR(VLOOKUP(Table_ocorrencias[[#This Row],[matricula_delegado]],Table_delegados[],2,FALSE),"")</f>
        <v>BARBARA ALICE FORT DOS SANTOS</v>
      </c>
      <c r="M318" s="57" t="str">
        <f>IFERROR(Table_ocorrencias[[#This Row],[viatura5]],"")</f>
        <v>UP006</v>
      </c>
      <c r="N318" s="57" t="str">
        <f>IFERROR(IF(Table_ocorrencias[[#This Row],[DPH2]] ="","",Table_ocorrencias[[#This Row],[DPH2]]&amp;"º DPH"),"")</f>
        <v>5º DPH</v>
      </c>
      <c r="O318" s="57" t="str">
        <f>UPPER(IFERROR(VLOOKUP(Table_ocorrencias[[#This Row],[municipio]],Table_municipios[],2,FALSE),""))</f>
        <v>RECIFE</v>
      </c>
      <c r="P318" s="79" t="str">
        <f>UPPER(IFERROR(Table_ocorrencias[[#This Row],[bairro8]],""))</f>
        <v>LINHA DO TIRO</v>
      </c>
      <c r="Q318" s="57" t="str">
        <f>IFERROR(IF(Table_ocorrencias[[#This Row],[rua9]] ="","",Table_ocorrencias[[#This Row],[rua9]]),"")</f>
        <v>RUA  ELADIO CAMBOIM</v>
      </c>
      <c r="R318" s="57" t="str">
        <f>IFERROR(IF(Table_ocorrencias[[#This Row],[latitude6]] ="","",Table_ocorrencias[[#This Row],[latitude6]]),"")</f>
        <v>8° 0' 34"</v>
      </c>
      <c r="S318" s="57" t="str">
        <f>IFERROR(IF(Table_ocorrencias[[#This Row],[longitude7]] ="","",Table_ocorrencias[[#This Row],[longitude7]]),"")</f>
        <v>34° 54' 29"</v>
      </c>
      <c r="T31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DIOGO VILAS BÔAS DA SILVA (NIC 115954)</v>
      </c>
      <c r="U31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18" s="79" t="str">
        <f>UPPER(IFERROR(Table_ocorrencias[[#This Row],[descricao]],""))</f>
        <v>985429829</v>
      </c>
      <c r="W318" s="59">
        <f>IFERROR(IF(Table_ocorrencias[[#This Row],[data_ciencia]]="","",Table_ocorrencias[[#This Row],[data_ciencia]]),"")</f>
        <v>0.80208333333333337</v>
      </c>
      <c r="X318" s="59">
        <f>IFERROR(IF(Table_ocorrencias[[#This Row],[data_saida]]="","",Table_ocorrencias[[#This Row],[data_saida]]),"")</f>
        <v>0.82638888888888884</v>
      </c>
      <c r="Y318" s="59">
        <f>IFERROR(IF(Table_ocorrencias[[#This Row],[data_chegada]]="","",Table_ocorrencias[[#This Row],[data_chegada]]),"")</f>
        <v>0.85416666666666663</v>
      </c>
      <c r="Z318" s="59">
        <f>IFERROR(IF(Table_ocorrencias[[#This Row],[data_conclusao]]="","",Table_ocorrencias[[#This Row],[data_conclusao]]),"")</f>
        <v>0.88888888888888884</v>
      </c>
      <c r="AA318" s="60">
        <v>2100</v>
      </c>
      <c r="AB318" s="60">
        <v>61</v>
      </c>
      <c r="AC318" s="60">
        <v>5</v>
      </c>
      <c r="AD318" s="60">
        <v>2962136</v>
      </c>
      <c r="AE318" s="60">
        <v>3870464</v>
      </c>
      <c r="AF318" s="60">
        <v>3864090</v>
      </c>
      <c r="AG318" s="60">
        <v>2123</v>
      </c>
      <c r="AH318" s="58">
        <v>44215</v>
      </c>
      <c r="AI318" s="60" t="s">
        <v>12713</v>
      </c>
      <c r="AJ318" s="60" t="s">
        <v>167</v>
      </c>
      <c r="AK318" s="60" t="s">
        <v>168</v>
      </c>
      <c r="AL318" s="60" t="s">
        <v>1258</v>
      </c>
      <c r="AM318" s="61">
        <v>0.80208333333333337</v>
      </c>
      <c r="AN318" s="62">
        <v>0.82638888888888884</v>
      </c>
      <c r="AO318" s="62">
        <v>0.85416666666666663</v>
      </c>
      <c r="AP318" s="62">
        <v>0.88888888888888884</v>
      </c>
      <c r="AQ318" s="60" t="s">
        <v>12714</v>
      </c>
      <c r="AR318" s="60" t="s">
        <v>12715</v>
      </c>
      <c r="AS318" s="60">
        <v>14</v>
      </c>
      <c r="AT318" s="60" t="s">
        <v>766</v>
      </c>
      <c r="AU318" s="60" t="s">
        <v>12716</v>
      </c>
      <c r="AV318" s="60" t="s">
        <v>283</v>
      </c>
      <c r="AW318" s="63"/>
      <c r="AX318" s="60" t="s">
        <v>12717</v>
      </c>
      <c r="AY318" s="60" t="s">
        <v>12718</v>
      </c>
      <c r="AZ318" s="60" t="b">
        <v>0</v>
      </c>
      <c r="BA318" s="60" t="s">
        <v>273</v>
      </c>
      <c r="BB318" s="60" t="b">
        <v>0</v>
      </c>
      <c r="BC318" s="60"/>
      <c r="BD318" s="60"/>
    </row>
    <row r="319" spans="1:56" x14ac:dyDescent="0.25">
      <c r="A319" s="53">
        <f t="shared" si="5"/>
        <v>2</v>
      </c>
      <c r="B319" s="57" t="str">
        <f>IFERROR(TEXT(Table_ocorrencias[[#This Row],[caso_n]],"0000")&amp;Table_ocorrencias[[#This Row],[ponto]]&amp;"/"&amp;YEAR(Table_ocorrencias[[#This Row],[DATA PLANTÃO]]),"")</f>
        <v>0064.9/2021</v>
      </c>
      <c r="C319" s="57" t="str">
        <f>IFERROR(IF(Table_ocorrencias[[#This Row],[GDL]] = "","", Table_ocorrencias[[#This Row],[GDL]]&amp;"/"&amp;YEAR(Table_ocorrencias[[#This Row],[data_plantao]])),"")</f>
        <v/>
      </c>
      <c r="D319" s="57" t="str">
        <f>IF(Table_ocorrencias[[#This Row],[fotos_gdl]] = TRUE,"ENVIADAS","PENDENTE")</f>
        <v>PENDENTE</v>
      </c>
      <c r="E319" s="58">
        <f>IFERROR(Table_ocorrencias[[#This Row],[data_plantao]],"")</f>
        <v>44215</v>
      </c>
      <c r="F319" s="57" t="str">
        <f>IFERROR(Table_ocorrencias[[#This Row],[CIODS3]],"")</f>
        <v>D701680</v>
      </c>
      <c r="G319" s="57" t="str">
        <f>IFERROR(Table_ocorrencias[[#This Row],[natureza4]],"")</f>
        <v>Homicídio</v>
      </c>
      <c r="H319" s="57" t="str">
        <f>IFERROR(Table_ocorrencias[[#This Row],[tipo_local]],"")</f>
        <v>Externo</v>
      </c>
      <c r="I319" s="57" t="str">
        <f>IFERROR(IF(Table_ocorrencias[[#This Row],[instrumento10]] = 0,"",Table_ocorrencias[[#This Row],[instrumento10]]),"")</f>
        <v/>
      </c>
      <c r="J319" s="79" t="str">
        <f>IFERROR(VLOOKUP(Table_ocorrencias[[#This Row],[matricula_perito]],Table_peritos[],2,FALSE),"")</f>
        <v>TADEU MORAIS CRUZ</v>
      </c>
      <c r="K319" s="57" t="str">
        <f>IFERROR(VLOOKUP(Table_ocorrencias[[#This Row],[matricula_auxiliar]],Table_auxiliares[],2,FALSE),"")</f>
        <v>THIAGO ANDRÉ</v>
      </c>
      <c r="L319" s="57" t="str">
        <f>IFERROR(VLOOKUP(Table_ocorrencias[[#This Row],[matricula_delegado]],Table_delegados[],2,FALSE),"")</f>
        <v>BARBARA ALICE FORT DOS SANTOS</v>
      </c>
      <c r="M319" s="57" t="str">
        <f>IFERROR(Table_ocorrencias[[#This Row],[viatura5]],"")</f>
        <v>UP004</v>
      </c>
      <c r="N319" s="57" t="str">
        <f>IFERROR(IF(Table_ocorrencias[[#This Row],[DPH2]] ="","",Table_ocorrencias[[#This Row],[DPH2]]&amp;"º DPH"),"")</f>
        <v>13º DPH</v>
      </c>
      <c r="O319" s="57" t="str">
        <f>UPPER(IFERROR(VLOOKUP(Table_ocorrencias[[#This Row],[municipio]],Table_municipios[],2,FALSE),""))</f>
        <v>CABO DE SANTO AGOSTINHO</v>
      </c>
      <c r="P319" s="79" t="str">
        <f>UPPER(IFERROR(Table_ocorrencias[[#This Row],[bairro8]],""))</f>
        <v>CENTRO</v>
      </c>
      <c r="Q319" s="57" t="str">
        <f>IFERROR(IF(Table_ocorrencias[[#This Row],[rua9]] ="","",Table_ocorrencias[[#This Row],[rua9]]),"")</f>
        <v>RUA TEIXEIRA DE SÁ</v>
      </c>
      <c r="R319" s="57" t="str">
        <f>IFERROR(IF(Table_ocorrencias[[#This Row],[latitude6]] ="","",Table_ocorrencias[[#This Row],[latitude6]]),"")</f>
        <v>8° 17' 15"</v>
      </c>
      <c r="S319" s="57" t="str">
        <f>IFERROR(IF(Table_ocorrencias[[#This Row],[longitude7]] ="","",Table_ocorrencias[[#This Row],[longitude7]]),"")</f>
        <v>35° 2' 10"</v>
      </c>
      <c r="T31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MAURICEA ANGELA DA SILVA (NIC 115970)</v>
      </c>
      <c r="U31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19" s="79" t="str">
        <f>UPPER(IFERROR(Table_ocorrencias[[#This Row],[descricao]],""))</f>
        <v>99644266</v>
      </c>
      <c r="W319" s="59">
        <f>IFERROR(IF(Table_ocorrencias[[#This Row],[data_ciencia]]="","",Table_ocorrencias[[#This Row],[data_ciencia]]),"")</f>
        <v>0.9375</v>
      </c>
      <c r="X319" s="59">
        <f>IFERROR(IF(Table_ocorrencias[[#This Row],[data_saida]]="","",Table_ocorrencias[[#This Row],[data_saida]]),"")</f>
        <v>0.95833333333333337</v>
      </c>
      <c r="Y319" s="59">
        <f>IFERROR(IF(Table_ocorrencias[[#This Row],[data_chegada]]="","",Table_ocorrencias[[#This Row],[data_chegada]]),"")</f>
        <v>0.97916666666666663</v>
      </c>
      <c r="Z319" s="59">
        <f>IFERROR(IF(Table_ocorrencias[[#This Row],[data_conclusao]]="","",Table_ocorrencias[[#This Row],[data_conclusao]]),"")</f>
        <v>2.0833333333333332E-2</v>
      </c>
      <c r="AA319" s="60">
        <v>2103</v>
      </c>
      <c r="AB319" s="60">
        <v>64</v>
      </c>
      <c r="AC319" s="60">
        <v>13</v>
      </c>
      <c r="AD319" s="60">
        <v>2962136</v>
      </c>
      <c r="AE319" s="60">
        <v>3870464</v>
      </c>
      <c r="AF319" s="60">
        <v>3864090</v>
      </c>
      <c r="AG319" s="60"/>
      <c r="AH319" s="58">
        <v>44215</v>
      </c>
      <c r="AI319" s="60" t="s">
        <v>12719</v>
      </c>
      <c r="AJ319" s="60" t="s">
        <v>167</v>
      </c>
      <c r="AK319" s="60" t="s">
        <v>168</v>
      </c>
      <c r="AL319" s="60" t="s">
        <v>255</v>
      </c>
      <c r="AM319" s="61">
        <v>0.9375</v>
      </c>
      <c r="AN319" s="62">
        <v>0.95833333333333337</v>
      </c>
      <c r="AO319" s="62">
        <v>0.97916666666666663</v>
      </c>
      <c r="AP319" s="62">
        <v>2.0833333333333332E-2</v>
      </c>
      <c r="AQ319" s="60" t="s">
        <v>12720</v>
      </c>
      <c r="AR319" s="60" t="s">
        <v>12721</v>
      </c>
      <c r="AS319" s="60">
        <v>3</v>
      </c>
      <c r="AT319" s="60" t="s">
        <v>265</v>
      </c>
      <c r="AU319" s="60" t="s">
        <v>12722</v>
      </c>
      <c r="AV319" s="60" t="s">
        <v>12723</v>
      </c>
      <c r="AW319" s="63"/>
      <c r="AX319" s="60" t="s">
        <v>12724</v>
      </c>
      <c r="AY319" s="60" t="s">
        <v>12725</v>
      </c>
      <c r="AZ319" s="60" t="b">
        <v>0</v>
      </c>
      <c r="BA319" s="60" t="s">
        <v>273</v>
      </c>
      <c r="BB319" s="60" t="b">
        <v>0</v>
      </c>
      <c r="BC319" s="60"/>
      <c r="BD319" s="60"/>
    </row>
    <row r="320" spans="1:56" ht="30" x14ac:dyDescent="0.25">
      <c r="A320" s="55">
        <f t="shared" si="5"/>
        <v>0</v>
      </c>
      <c r="B320" s="64" t="str">
        <f>IFERROR(TEXT(Table_ocorrencias[[#This Row],[caso_n]],"0000")&amp;Table_ocorrencias[[#This Row],[ponto]]&amp;"/"&amp;YEAR(Table_ocorrencias[[#This Row],[DATA PLANTÃO]]),"")</f>
        <v>0073.9/2021</v>
      </c>
      <c r="C320" s="64" t="str">
        <f>IFERROR(IF(Table_ocorrencias[[#This Row],[GDL]] = "","", Table_ocorrencias[[#This Row],[GDL]]&amp;"/"&amp;YEAR(Table_ocorrencias[[#This Row],[data_plantao]])),"")</f>
        <v>2720/2021</v>
      </c>
      <c r="D320" s="64" t="str">
        <f>IF(Table_ocorrencias[[#This Row],[fotos_gdl]] = TRUE,"ENVIADAS","PENDENTE")</f>
        <v>ENVIADAS</v>
      </c>
      <c r="E320" s="65">
        <f>IFERROR(Table_ocorrencias[[#This Row],[data_plantao]],"")</f>
        <v>44218</v>
      </c>
      <c r="F320" s="64" t="str">
        <f>IFERROR(Table_ocorrencias[[#This Row],[CIODS3]],"")</f>
        <v>D701917</v>
      </c>
      <c r="G320" s="64" t="str">
        <f>IFERROR(Table_ocorrencias[[#This Row],[natureza4]],"")</f>
        <v>Homicídio</v>
      </c>
      <c r="H320" s="64" t="str">
        <f>IFERROR(Table_ocorrencias[[#This Row],[tipo_local]],"")</f>
        <v>Externo</v>
      </c>
      <c r="I320" s="64" t="str">
        <f>IFERROR(IF(Table_ocorrencias[[#This Row],[instrumento10]] = 0,"",Table_ocorrencias[[#This Row],[instrumento10]]),"")</f>
        <v>PÉRFURO-CORTANTE</v>
      </c>
      <c r="J320" s="80" t="str">
        <f>IFERROR(VLOOKUP(Table_ocorrencias[[#This Row],[matricula_perito]],Table_peritos[],2,FALSE),"")</f>
        <v>TADEU MORAIS CRUZ</v>
      </c>
      <c r="K320" s="64" t="str">
        <f>IFERROR(VLOOKUP(Table_ocorrencias[[#This Row],[matricula_auxiliar]],Table_auxiliares[],2,FALSE),"")</f>
        <v>HILTON PESSOA DE FREITAS NETO</v>
      </c>
      <c r="L320" s="64" t="str">
        <f>IFERROR(VLOOKUP(Table_ocorrencias[[#This Row],[matricula_delegado]],Table_delegados[],2,FALSE),"")</f>
        <v>SERGIO RICARDO FERREIRA DE VASCONCELOS</v>
      </c>
      <c r="M320" s="64" t="str">
        <f>IFERROR(Table_ocorrencias[[#This Row],[viatura5]],"")</f>
        <v>UP006</v>
      </c>
      <c r="N320" s="64" t="str">
        <f>IFERROR(IF(Table_ocorrencias[[#This Row],[DPH2]] ="","",Table_ocorrencias[[#This Row],[DPH2]]&amp;"º DPH"),"")</f>
        <v>4º DPH</v>
      </c>
      <c r="O320" s="64" t="str">
        <f>UPPER(IFERROR(VLOOKUP(Table_ocorrencias[[#This Row],[municipio]],Table_municipios[],2,FALSE),""))</f>
        <v>RECIFE</v>
      </c>
      <c r="P320" s="80" t="str">
        <f>UPPER(IFERROR(Table_ocorrencias[[#This Row],[bairro8]],""))</f>
        <v>AFOGADOS</v>
      </c>
      <c r="Q320" s="64" t="str">
        <f>IFERROR(IF(Table_ocorrencias[[#This Row],[rua9]] ="","",Table_ocorrencias[[#This Row],[rua9]]),"")</f>
        <v>RUA NICOLAU PEREIRA</v>
      </c>
      <c r="R320" s="64" t="str">
        <f>IFERROR(IF(Table_ocorrencias[[#This Row],[latitude6]] ="","",Table_ocorrencias[[#This Row],[latitude6]]),"")</f>
        <v>-8°4'41"</v>
      </c>
      <c r="S320" s="64" t="str">
        <f>IFERROR(IF(Table_ocorrencias[[#This Row],[longitude7]] ="","",Table_ocorrencias[[#This Row],[longitude7]]),"")</f>
        <v>-34°54'20"</v>
      </c>
      <c r="T32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115985)</v>
      </c>
      <c r="U32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320" s="80" t="str">
        <f>UPPER(IFERROR(Table_ocorrencias[[#This Row],[descricao]],""))</f>
        <v>ARMA BRANCA - MASC_x000D_
PM SD ALENCAR 988993007</v>
      </c>
      <c r="W320" s="66">
        <f>IFERROR(IF(Table_ocorrencias[[#This Row],[data_ciencia]]="","",Table_ocorrencias[[#This Row],[data_ciencia]]),"")</f>
        <v>0.79166666666666663</v>
      </c>
      <c r="X320" s="66">
        <f>IFERROR(IF(Table_ocorrencias[[#This Row],[data_saida]]="","",Table_ocorrencias[[#This Row],[data_saida]]),"")</f>
        <v>0.81597222222222221</v>
      </c>
      <c r="Y320" s="66">
        <f>IFERROR(IF(Table_ocorrencias[[#This Row],[data_chegada]]="","",Table_ocorrencias[[#This Row],[data_chegada]]),"")</f>
        <v>0.82291666666666663</v>
      </c>
      <c r="Z320" s="66">
        <f>IFERROR(IF(Table_ocorrencias[[#This Row],[data_conclusao]]="","",Table_ocorrencias[[#This Row],[data_conclusao]]),"")</f>
        <v>0.84722222222222221</v>
      </c>
      <c r="AA320" s="67">
        <v>2113</v>
      </c>
      <c r="AB320" s="67">
        <v>73</v>
      </c>
      <c r="AC320" s="67">
        <v>4</v>
      </c>
      <c r="AD320" s="67">
        <v>2962136</v>
      </c>
      <c r="AE320" s="67">
        <v>3865967</v>
      </c>
      <c r="AF320" s="67">
        <v>2139219</v>
      </c>
      <c r="AG320" s="67">
        <v>2720</v>
      </c>
      <c r="AH320" s="65">
        <v>44218</v>
      </c>
      <c r="AI320" s="67" t="s">
        <v>12787</v>
      </c>
      <c r="AJ320" s="67" t="s">
        <v>167</v>
      </c>
      <c r="AK320" s="67" t="s">
        <v>168</v>
      </c>
      <c r="AL320" s="67" t="s">
        <v>1258</v>
      </c>
      <c r="AM320" s="68">
        <v>0.79166666666666663</v>
      </c>
      <c r="AN320" s="69">
        <v>0.81597222222222221</v>
      </c>
      <c r="AO320" s="69">
        <v>0.82291666666666663</v>
      </c>
      <c r="AP320" s="69">
        <v>0.84722222222222221</v>
      </c>
      <c r="AQ320" s="67" t="s">
        <v>12788</v>
      </c>
      <c r="AR320" s="67" t="s">
        <v>12789</v>
      </c>
      <c r="AS320" s="67">
        <v>14</v>
      </c>
      <c r="AT320" s="67" t="s">
        <v>1745</v>
      </c>
      <c r="AU320" s="67" t="s">
        <v>12790</v>
      </c>
      <c r="AV320" s="67" t="s">
        <v>12791</v>
      </c>
      <c r="AW320" s="70" t="s">
        <v>744</v>
      </c>
      <c r="AX320" s="67" t="s">
        <v>12792</v>
      </c>
      <c r="AY320" s="67" t="s">
        <v>12793</v>
      </c>
      <c r="AZ320" s="67" t="b">
        <v>1</v>
      </c>
      <c r="BA320" s="67" t="s">
        <v>273</v>
      </c>
      <c r="BB320" s="67" t="b">
        <v>0</v>
      </c>
      <c r="BC320" s="67"/>
      <c r="BD320" s="67"/>
    </row>
    <row r="321" spans="1:56" x14ac:dyDescent="0.25">
      <c r="A321" s="55">
        <f t="shared" si="5"/>
        <v>0</v>
      </c>
      <c r="B321" s="64" t="str">
        <f>IFERROR(TEXT(Table_ocorrencias[[#This Row],[caso_n]],"0000")&amp;Table_ocorrencias[[#This Row],[ponto]]&amp;"/"&amp;YEAR(Table_ocorrencias[[#This Row],[DATA PLANTÃO]]),"")</f>
        <v>0080.9/2021</v>
      </c>
      <c r="C321" s="64" t="str">
        <f>IFERROR(IF(Table_ocorrencias[[#This Row],[GDL]] = "","", Table_ocorrencias[[#This Row],[GDL]]&amp;"/"&amp;YEAR(Table_ocorrencias[[#This Row],[data_plantao]])),"")</f>
        <v>2795/2021</v>
      </c>
      <c r="D321" s="64" t="str">
        <f>IF(Table_ocorrencias[[#This Row],[fotos_gdl]] = TRUE,"ENVIADAS","PENDENTE")</f>
        <v>PENDENTE</v>
      </c>
      <c r="E321" s="65">
        <f>IFERROR(Table_ocorrencias[[#This Row],[data_plantao]],"")</f>
        <v>44220</v>
      </c>
      <c r="F321" s="64" t="str">
        <f>IFERROR(Table_ocorrencias[[#This Row],[CIODS3]],"")</f>
        <v>D702073</v>
      </c>
      <c r="G321" s="64" t="str">
        <f>IFERROR(Table_ocorrencias[[#This Row],[natureza4]],"")</f>
        <v>Homicídio</v>
      </c>
      <c r="H321" s="64" t="str">
        <f>IFERROR(Table_ocorrencias[[#This Row],[tipo_local]],"")</f>
        <v>Externo</v>
      </c>
      <c r="I321" s="64" t="str">
        <f>IFERROR(IF(Table_ocorrencias[[#This Row],[instrumento10]] = 0,"",Table_ocorrencias[[#This Row],[instrumento10]]),"")</f>
        <v>OUTROS</v>
      </c>
      <c r="J321" s="80" t="str">
        <f>IFERROR(VLOOKUP(Table_ocorrencias[[#This Row],[matricula_perito]],Table_peritos[],2,FALSE),"")</f>
        <v>DIEGO NUNES TELES DE MENDONÇA</v>
      </c>
      <c r="K321" s="64" t="str">
        <f>IFERROR(VLOOKUP(Table_ocorrencias[[#This Row],[matricula_auxiliar]],Table_auxiliares[],2,FALSE),"")</f>
        <v>BRENO HENRIQUE DANTAS DOS SANTOS</v>
      </c>
      <c r="L321" s="64" t="str">
        <f>IFERROR(VLOOKUP(Table_ocorrencias[[#This Row],[matricula_delegado]],Table_delegados[],2,FALSE),"")</f>
        <v>FRANCISCO OCELIO LIMA RIBEIRO</v>
      </c>
      <c r="M321" s="64" t="str">
        <f>IFERROR(Table_ocorrencias[[#This Row],[viatura5]],"")</f>
        <v>UP006</v>
      </c>
      <c r="N321" s="64" t="str">
        <f>IFERROR(IF(Table_ocorrencias[[#This Row],[DPH2]] ="","",Table_ocorrencias[[#This Row],[DPH2]]&amp;"º DPH"),"")</f>
        <v>12º DPH</v>
      </c>
      <c r="O321" s="64" t="str">
        <f>UPPER(IFERROR(VLOOKUP(Table_ocorrencias[[#This Row],[municipio]],Table_municipios[],2,FALSE),""))</f>
        <v>JABOATÃO DOS GUARARAPES</v>
      </c>
      <c r="P321" s="80" t="str">
        <f>UPPER(IFERROR(Table_ocorrencias[[#This Row],[bairro8]],""))</f>
        <v>BARRA DE JANGADA</v>
      </c>
      <c r="Q321" s="64" t="str">
        <f>IFERROR(IF(Table_ocorrencias[[#This Row],[rua9]] ="","",Table_ocorrencias[[#This Row],[rua9]]),"")</f>
        <v>RUA BAURU</v>
      </c>
      <c r="R321" s="64" t="str">
        <f>IFERROR(IF(Table_ocorrencias[[#This Row],[latitude6]] ="","",Table_ocorrencias[[#This Row],[latitude6]]),"")</f>
        <v>-8.2200670</v>
      </c>
      <c r="S321" s="64" t="str">
        <f>IFERROR(IF(Table_ocorrencias[[#This Row],[longitude7]] ="","",Table_ocorrencias[[#This Row],[longitude7]]),"")</f>
        <v>-34.9593420</v>
      </c>
      <c r="T32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115988)</v>
      </c>
      <c r="U32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1" s="80" t="str">
        <f>UPPER(IFERROR(Table_ocorrencias[[#This Row],[descricao]],""))</f>
        <v>CORPO CARBONIZADO</v>
      </c>
      <c r="W321" s="66">
        <f>IFERROR(IF(Table_ocorrencias[[#This Row],[data_ciencia]]="","",Table_ocorrencias[[#This Row],[data_ciencia]]),"")</f>
        <v>0.33333333333333331</v>
      </c>
      <c r="X321" s="66">
        <f>IFERROR(IF(Table_ocorrencias[[#This Row],[data_saida]]="","",Table_ocorrencias[[#This Row],[data_saida]]),"")</f>
        <v>0.34722222222222221</v>
      </c>
      <c r="Y321" s="66">
        <f>IFERROR(IF(Table_ocorrencias[[#This Row],[data_chegada]]="","",Table_ocorrencias[[#This Row],[data_chegada]]),"")</f>
        <v>0.375</v>
      </c>
      <c r="Z321" s="66">
        <f>IFERROR(IF(Table_ocorrencias[[#This Row],[data_conclusao]]="","",Table_ocorrencias[[#This Row],[data_conclusao]]),"")</f>
        <v>0.4375</v>
      </c>
      <c r="AA321" s="67">
        <v>2121</v>
      </c>
      <c r="AB321" s="67">
        <v>80</v>
      </c>
      <c r="AC321" s="67">
        <v>12</v>
      </c>
      <c r="AD321" s="67">
        <v>3869148</v>
      </c>
      <c r="AE321" s="67">
        <v>3867820</v>
      </c>
      <c r="AF321" s="67">
        <v>3467520</v>
      </c>
      <c r="AG321" s="67">
        <v>2795</v>
      </c>
      <c r="AH321" s="65">
        <v>44220</v>
      </c>
      <c r="AI321" s="67" t="s">
        <v>12794</v>
      </c>
      <c r="AJ321" s="67" t="s">
        <v>167</v>
      </c>
      <c r="AK321" s="67" t="s">
        <v>168</v>
      </c>
      <c r="AL321" s="67" t="s">
        <v>1258</v>
      </c>
      <c r="AM321" s="68">
        <v>0.33333333333333331</v>
      </c>
      <c r="AN321" s="69">
        <v>0.34722222222222221</v>
      </c>
      <c r="AO321" s="69">
        <v>0.375</v>
      </c>
      <c r="AP321" s="69">
        <v>0.4375</v>
      </c>
      <c r="AQ321" s="67" t="s">
        <v>12795</v>
      </c>
      <c r="AR321" s="67" t="s">
        <v>12796</v>
      </c>
      <c r="AS321" s="67">
        <v>10</v>
      </c>
      <c r="AT321" s="67" t="s">
        <v>1263</v>
      </c>
      <c r="AU321" s="67" t="s">
        <v>12797</v>
      </c>
      <c r="AV321" s="67" t="s">
        <v>12798</v>
      </c>
      <c r="AW321" s="70" t="s">
        <v>433</v>
      </c>
      <c r="AX321" s="67" t="s">
        <v>12799</v>
      </c>
      <c r="AY321" s="67" t="s">
        <v>5160</v>
      </c>
      <c r="AZ321" s="67" t="b">
        <v>0</v>
      </c>
      <c r="BA321" s="67" t="s">
        <v>273</v>
      </c>
      <c r="BB321" s="67" t="b">
        <v>0</v>
      </c>
      <c r="BC321" s="67"/>
      <c r="BD321" s="67"/>
    </row>
    <row r="322" spans="1:56" ht="30" x14ac:dyDescent="0.25">
      <c r="A322" s="86">
        <f t="shared" si="5"/>
        <v>1</v>
      </c>
      <c r="B322" s="87" t="str">
        <f>IFERROR(TEXT(Table_ocorrencias[[#This Row],[caso_n]],"0000")&amp;Table_ocorrencias[[#This Row],[ponto]]&amp;"/"&amp;YEAR(Table_ocorrencias[[#This Row],[DATA PLANTÃO]]),"")</f>
        <v>0081.9/2021</v>
      </c>
      <c r="C322" s="87" t="str">
        <f>IFERROR(IF(Table_ocorrencias[[#This Row],[GDL]] = "","", Table_ocorrencias[[#This Row],[GDL]]&amp;"/"&amp;YEAR(Table_ocorrencias[[#This Row],[data_plantao]])),"")</f>
        <v>2799/2021</v>
      </c>
      <c r="D322" s="87" t="str">
        <f>IF(Table_ocorrencias[[#This Row],[fotos_gdl]] = TRUE,"ENVIADAS","PENDENTE")</f>
        <v>ENVIADAS</v>
      </c>
      <c r="E322" s="88">
        <f>IFERROR(Table_ocorrencias[[#This Row],[data_plantao]],"")</f>
        <v>44220</v>
      </c>
      <c r="F322" s="87" t="str">
        <f>IFERROR(Table_ocorrencias[[#This Row],[CIODS3]],"")</f>
        <v>D702080</v>
      </c>
      <c r="G322" s="87" t="str">
        <f>IFERROR(Table_ocorrencias[[#This Row],[natureza4]],"")</f>
        <v>Homicídio</v>
      </c>
      <c r="H322" s="87" t="str">
        <f>IFERROR(Table_ocorrencias[[#This Row],[tipo_local]],"")</f>
        <v>Externo</v>
      </c>
      <c r="I322" s="87" t="str">
        <f>IFERROR(IF(Table_ocorrencias[[#This Row],[instrumento10]] = 0,"",Table_ocorrencias[[#This Row],[instrumento10]]),"")</f>
        <v/>
      </c>
      <c r="J322" s="89" t="str">
        <f>IFERROR(VLOOKUP(Table_ocorrencias[[#This Row],[matricula_perito]],Table_peritos[],2,FALSE),"")</f>
        <v>LUCAS ARAÚJO DE ALMEIDA</v>
      </c>
      <c r="K322" s="87" t="str">
        <f>IFERROR(VLOOKUP(Table_ocorrencias[[#This Row],[matricula_auxiliar]],Table_auxiliares[],2,FALSE),"")</f>
        <v>HILTON PESSOA DE FREITAS NETO</v>
      </c>
      <c r="L322" s="87" t="str">
        <f>IFERROR(VLOOKUP(Table_ocorrencias[[#This Row],[matricula_delegado]],Table_delegados[],2,FALSE),"")</f>
        <v>ANTONIO DE CAMPOS FRANCISCO</v>
      </c>
      <c r="M322" s="87" t="str">
        <f>IFERROR(Table_ocorrencias[[#This Row],[viatura5]],"")</f>
        <v>UP006</v>
      </c>
      <c r="N322" s="87" t="str">
        <f>IFERROR(IF(Table_ocorrencias[[#This Row],[DPH2]] ="","",Table_ocorrencias[[#This Row],[DPH2]]&amp;"º DPH"),"")</f>
        <v>14º DPH</v>
      </c>
      <c r="O322" s="87" t="str">
        <f>UPPER(IFERROR(VLOOKUP(Table_ocorrencias[[#This Row],[municipio]],Table_municipios[],2,FALSE),""))</f>
        <v>CABO DE SANTO AGOSTINHO</v>
      </c>
      <c r="P322" s="89" t="str">
        <f>UPPER(IFERROR(Table_ocorrencias[[#This Row],[bairro8]],""))</f>
        <v>ZONA RURAL</v>
      </c>
      <c r="Q322" s="87" t="str">
        <f>IFERROR(IF(Table_ocorrencias[[#This Row],[rua9]] ="","",Table_ocorrencias[[#This Row],[rua9]]),"")</f>
        <v>ENGENHO TIRIRI</v>
      </c>
      <c r="R322" s="87" t="str">
        <f>IFERROR(IF(Table_ocorrencias[[#This Row],[latitude6]] ="","",Table_ocorrencias[[#This Row],[latitude6]]),"")</f>
        <v>-8.320399</v>
      </c>
      <c r="S322" s="87" t="str">
        <f>IFERROR(IF(Table_ocorrencias[[#This Row],[longitude7]] ="","",Table_ocorrencias[[#This Row],[longitude7]]),"")</f>
        <v>-34.990534</v>
      </c>
      <c r="T32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115980)</v>
      </c>
      <c r="U32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2" s="89" t="str">
        <f>UPPER(IFERROR(Table_ocorrencias[[#This Row],[descricao]],""))</f>
        <v>CORPO EM DECOMPOSIÇÃO AMARRADO NA MATA_x000D_
PM SGT GENILDO: 983215422</v>
      </c>
      <c r="W322" s="90">
        <f>IFERROR(IF(Table_ocorrencias[[#This Row],[data_ciencia]]="","",Table_ocorrencias[[#This Row],[data_ciencia]]),"")</f>
        <v>0.46180555555555558</v>
      </c>
      <c r="X322" s="90">
        <f>IFERROR(IF(Table_ocorrencias[[#This Row],[data_saida]]="","",Table_ocorrencias[[#This Row],[data_saida]]),"")</f>
        <v>0.4826388888888889</v>
      </c>
      <c r="Y322" s="90">
        <f>IFERROR(IF(Table_ocorrencias[[#This Row],[data_chegada]]="","",Table_ocorrencias[[#This Row],[data_chegada]]),"")</f>
        <v>0.50694444444444442</v>
      </c>
      <c r="Z322" s="90">
        <f>IFERROR(IF(Table_ocorrencias[[#This Row],[data_conclusao]]="","",Table_ocorrencias[[#This Row],[data_conclusao]]),"")</f>
        <v>0.53472222222222221</v>
      </c>
      <c r="AA322" s="91">
        <v>2122</v>
      </c>
      <c r="AB322" s="91">
        <v>81</v>
      </c>
      <c r="AC322" s="91">
        <v>14</v>
      </c>
      <c r="AD322" s="91">
        <v>3870006</v>
      </c>
      <c r="AE322" s="91">
        <v>3865967</v>
      </c>
      <c r="AF322" s="91">
        <v>1967371</v>
      </c>
      <c r="AG322" s="91">
        <v>2799</v>
      </c>
      <c r="AH322" s="88">
        <v>44220</v>
      </c>
      <c r="AI322" s="91" t="s">
        <v>12800</v>
      </c>
      <c r="AJ322" s="91" t="s">
        <v>167</v>
      </c>
      <c r="AK322" s="91" t="s">
        <v>168</v>
      </c>
      <c r="AL322" s="91" t="s">
        <v>1258</v>
      </c>
      <c r="AM322" s="92">
        <v>0.46180555555555558</v>
      </c>
      <c r="AN322" s="93">
        <v>0.4826388888888889</v>
      </c>
      <c r="AO322" s="93">
        <v>0.50694444444444442</v>
      </c>
      <c r="AP322" s="93">
        <v>0.53472222222222221</v>
      </c>
      <c r="AQ322" s="91" t="s">
        <v>12801</v>
      </c>
      <c r="AR322" s="91" t="s">
        <v>12802</v>
      </c>
      <c r="AS322" s="91">
        <v>3</v>
      </c>
      <c r="AT322" s="91" t="s">
        <v>471</v>
      </c>
      <c r="AU322" s="91" t="s">
        <v>12803</v>
      </c>
      <c r="AV322" s="91" t="s">
        <v>12804</v>
      </c>
      <c r="AW322" s="94"/>
      <c r="AX322" s="91" t="s">
        <v>12805</v>
      </c>
      <c r="AY322" s="91" t="s">
        <v>12806</v>
      </c>
      <c r="AZ322" s="91" t="b">
        <v>1</v>
      </c>
      <c r="BA322" s="91" t="s">
        <v>273</v>
      </c>
      <c r="BB322" s="91" t="b">
        <v>0</v>
      </c>
      <c r="BC322" s="91"/>
      <c r="BD322" s="91"/>
    </row>
    <row r="323" spans="1:56" ht="30" x14ac:dyDescent="0.25">
      <c r="A323" s="54">
        <f t="shared" ref="A323:A386" si="6">COUNTBLANK(B323:Q323)</f>
        <v>1</v>
      </c>
      <c r="B323" s="57" t="str">
        <f>IFERROR(TEXT(Table_ocorrencias[[#This Row],[caso_n]],"0000")&amp;Table_ocorrencias[[#This Row],[ponto]]&amp;"/"&amp;YEAR(Table_ocorrencias[[#This Row],[DATA PLANTÃO]]),"")</f>
        <v>0084.9/2021</v>
      </c>
      <c r="C323" s="57" t="str">
        <f>IFERROR(IF(Table_ocorrencias[[#This Row],[GDL]] = "","", Table_ocorrencias[[#This Row],[GDL]]&amp;"/"&amp;YEAR(Table_ocorrencias[[#This Row],[data_plantao]])),"")</f>
        <v>2863/2021</v>
      </c>
      <c r="D323" s="57" t="str">
        <f>IF(Table_ocorrencias[[#This Row],[fotos_gdl]] = TRUE,"ENVIADAS","PENDENTE")</f>
        <v>PENDENTE</v>
      </c>
      <c r="E323" s="58">
        <f>IFERROR(Table_ocorrencias[[#This Row],[data_plantao]],"")</f>
        <v>44221</v>
      </c>
      <c r="F323" s="57" t="str">
        <f>IFERROR(Table_ocorrencias[[#This Row],[CIODS3]],"")</f>
        <v>D702154</v>
      </c>
      <c r="G323" s="57" t="str">
        <f>IFERROR(Table_ocorrencias[[#This Row],[natureza4]],"")</f>
        <v>Homicídio</v>
      </c>
      <c r="H323" s="57" t="str">
        <f>IFERROR(Table_ocorrencias[[#This Row],[tipo_local]],"")</f>
        <v>Externo</v>
      </c>
      <c r="I323" s="57" t="str">
        <f>IFERROR(IF(Table_ocorrencias[[#This Row],[instrumento10]] = 0,"",Table_ocorrencias[[#This Row],[instrumento10]]),"")</f>
        <v/>
      </c>
      <c r="J323" s="79" t="str">
        <f>IFERROR(VLOOKUP(Table_ocorrencias[[#This Row],[matricula_perito]],Table_peritos[],2,FALSE),"")</f>
        <v>CARLOS ARMANDO CORREIA LYRA</v>
      </c>
      <c r="K323" s="57" t="str">
        <f>IFERROR(VLOOKUP(Table_ocorrencias[[#This Row],[matricula_auxiliar]],Table_auxiliares[],2,FALSE),"")</f>
        <v>MARÍLIA ANDRADE DE FRANÇA</v>
      </c>
      <c r="L323" s="57" t="str">
        <f>IFERROR(VLOOKUP(Table_ocorrencias[[#This Row],[matricula_delegado]],Table_delegados[],2,FALSE),"")</f>
        <v>FRANCISCA ERICA DA SILVA BEZERRA</v>
      </c>
      <c r="M323" s="57" t="str">
        <f>IFERROR(Table_ocorrencias[[#This Row],[viatura5]],"")</f>
        <v>UP004</v>
      </c>
      <c r="N323" s="57" t="str">
        <f>IFERROR(IF(Table_ocorrencias[[#This Row],[DPH2]] ="","",Table_ocorrencias[[#This Row],[DPH2]]&amp;"º DPH"),"")</f>
        <v>4º DPH</v>
      </c>
      <c r="O323" s="57" t="str">
        <f>UPPER(IFERROR(VLOOKUP(Table_ocorrencias[[#This Row],[municipio]],Table_municipios[],2,FALSE),""))</f>
        <v>RECIFE</v>
      </c>
      <c r="P323" s="79" t="str">
        <f>UPPER(IFERROR(Table_ocorrencias[[#This Row],[bairro8]],""))</f>
        <v>TOTÓ</v>
      </c>
      <c r="Q323" s="57" t="str">
        <f>IFERROR(IF(Table_ocorrencias[[#This Row],[rua9]] ="","",Table_ocorrencias[[#This Row],[rua9]]),"")</f>
        <v>BR 232</v>
      </c>
      <c r="R323" s="57" t="str">
        <f>IFERROR(IF(Table_ocorrencias[[#This Row],[latitude6]] ="","",Table_ocorrencias[[#This Row],[latitude6]]),"")</f>
        <v>-8,43683</v>
      </c>
      <c r="S323" s="57" t="str">
        <f>IFERROR(IF(Table_ocorrencias[[#This Row],[longitude7]] ="","",Table_ocorrencias[[#This Row],[longitude7]]),"")</f>
        <v>-34,582385</v>
      </c>
      <c r="T32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JOSIAS JOSÉ DA SILVA JÚNIOR (NIC 115958)</v>
      </c>
      <c r="U32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3" s="79" t="str">
        <f>UPPER(IFERROR(Table_ocorrencias[[#This Row],[descricao]],""))</f>
        <v>VÍTIMA ENCONTRADA COM LESÕES DE PAF NO INÍCIO DA PASSARELA DA BR-232 QUE FICA EM FRENTE A AUTOLINE.</v>
      </c>
      <c r="W323" s="59">
        <f>IFERROR(IF(Table_ocorrencias[[#This Row],[data_ciencia]]="","",Table_ocorrencias[[#This Row],[data_ciencia]]),"")</f>
        <v>0.28125</v>
      </c>
      <c r="X323" s="59">
        <f>IFERROR(IF(Table_ocorrencias[[#This Row],[data_saida]]="","",Table_ocorrencias[[#This Row],[data_saida]]),"")</f>
        <v>0.33611111111111114</v>
      </c>
      <c r="Y323" s="59">
        <f>IFERROR(IF(Table_ocorrencias[[#This Row],[data_chegada]]="","",Table_ocorrencias[[#This Row],[data_chegada]]),"")</f>
        <v>0.34375</v>
      </c>
      <c r="Z323" s="59">
        <f>IFERROR(IF(Table_ocorrencias[[#This Row],[data_conclusao]]="","",Table_ocorrencias[[#This Row],[data_conclusao]]),"")</f>
        <v>0.375</v>
      </c>
      <c r="AA323" s="60">
        <v>2125</v>
      </c>
      <c r="AB323" s="60">
        <v>84</v>
      </c>
      <c r="AC323" s="60">
        <v>4</v>
      </c>
      <c r="AD323" s="60">
        <v>3869091</v>
      </c>
      <c r="AE323" s="60">
        <v>3874400</v>
      </c>
      <c r="AF323" s="60">
        <v>2724782</v>
      </c>
      <c r="AG323" s="60">
        <v>2863</v>
      </c>
      <c r="AH323" s="58">
        <v>44221</v>
      </c>
      <c r="AI323" s="60" t="s">
        <v>12807</v>
      </c>
      <c r="AJ323" s="60" t="s">
        <v>167</v>
      </c>
      <c r="AK323" s="60" t="s">
        <v>168</v>
      </c>
      <c r="AL323" s="60" t="s">
        <v>255</v>
      </c>
      <c r="AM323" s="61">
        <v>0.28125</v>
      </c>
      <c r="AN323" s="62">
        <v>0.33611111111111114</v>
      </c>
      <c r="AO323" s="62">
        <v>0.34375</v>
      </c>
      <c r="AP323" s="62">
        <v>0.375</v>
      </c>
      <c r="AQ323" s="60" t="s">
        <v>12808</v>
      </c>
      <c r="AR323" s="60" t="s">
        <v>12809</v>
      </c>
      <c r="AS323" s="60">
        <v>14</v>
      </c>
      <c r="AT323" s="60" t="s">
        <v>7722</v>
      </c>
      <c r="AU323" s="60" t="s">
        <v>12810</v>
      </c>
      <c r="AV323" s="60" t="s">
        <v>12811</v>
      </c>
      <c r="AW323" s="63"/>
      <c r="AX323" s="60" t="s">
        <v>12812</v>
      </c>
      <c r="AY323" s="60" t="s">
        <v>12813</v>
      </c>
      <c r="AZ323" s="60" t="b">
        <v>0</v>
      </c>
      <c r="BA323" s="60" t="s">
        <v>273</v>
      </c>
      <c r="BB323" s="60" t="b">
        <v>0</v>
      </c>
      <c r="BC323" s="60"/>
      <c r="BD323" s="60"/>
    </row>
    <row r="324" spans="1:56" x14ac:dyDescent="0.25">
      <c r="A324" s="53">
        <f t="shared" si="6"/>
        <v>0</v>
      </c>
      <c r="B324" s="57" t="str">
        <f>IFERROR(TEXT(Table_ocorrencias[[#This Row],[caso_n]],"0000")&amp;Table_ocorrencias[[#This Row],[ponto]]&amp;"/"&amp;YEAR(Table_ocorrencias[[#This Row],[DATA PLANTÃO]]),"")</f>
        <v>0085.9/2021</v>
      </c>
      <c r="C324" s="57" t="str">
        <f>IFERROR(IF(Table_ocorrencias[[#This Row],[GDL]] = "","", Table_ocorrencias[[#This Row],[GDL]]&amp;"/"&amp;YEAR(Table_ocorrencias[[#This Row],[data_plantao]])),"")</f>
        <v>3013/2021</v>
      </c>
      <c r="D324" s="57" t="str">
        <f>IF(Table_ocorrencias[[#This Row],[fotos_gdl]] = TRUE,"ENVIADAS","PENDENTE")</f>
        <v>ENVIADAS</v>
      </c>
      <c r="E324" s="58">
        <f>IFERROR(Table_ocorrencias[[#This Row],[data_plantao]],"")</f>
        <v>44221</v>
      </c>
      <c r="F324" s="57" t="str">
        <f>IFERROR(Table_ocorrencias[[#This Row],[CIODS3]],"")</f>
        <v>D702186</v>
      </c>
      <c r="G324" s="57" t="str">
        <f>IFERROR(Table_ocorrencias[[#This Row],[natureza4]],"")</f>
        <v>Homicídio</v>
      </c>
      <c r="H324" s="57" t="str">
        <f>IFERROR(Table_ocorrencias[[#This Row],[tipo_local]],"")</f>
        <v>Externo</v>
      </c>
      <c r="I324" s="57" t="str">
        <f>IFERROR(IF(Table_ocorrencias[[#This Row],[instrumento10]] = 0,"",Table_ocorrencias[[#This Row],[instrumento10]]),"")</f>
        <v>OUTROS</v>
      </c>
      <c r="J324" s="79" t="str">
        <f>IFERROR(VLOOKUP(Table_ocorrencias[[#This Row],[matricula_perito]],Table_peritos[],2,FALSE),"")</f>
        <v>CARLOS ARMANDO CORREIA LYRA</v>
      </c>
      <c r="K324" s="57" t="str">
        <f>IFERROR(VLOOKUP(Table_ocorrencias[[#This Row],[matricula_auxiliar]],Table_auxiliares[],2,FALSE),"")</f>
        <v>BRENO HENRIQUE DANTAS DOS SANTOS</v>
      </c>
      <c r="L324" s="57" t="str">
        <f>IFERROR(VLOOKUP(Table_ocorrencias[[#This Row],[matricula_delegado]],Table_delegados[],2,FALSE),"")</f>
        <v>NATASHA DOLCI</v>
      </c>
      <c r="M324" s="57" t="str">
        <f>IFERROR(Table_ocorrencias[[#This Row],[viatura5]],"")</f>
        <v>UP004</v>
      </c>
      <c r="N324" s="57" t="str">
        <f>IFERROR(IF(Table_ocorrencias[[#This Row],[DPH2]] ="","",Table_ocorrencias[[#This Row],[DPH2]]&amp;"º DPH"),"")</f>
        <v>1º DPH</v>
      </c>
      <c r="O324" s="57" t="str">
        <f>UPPER(IFERROR(VLOOKUP(Table_ocorrencias[[#This Row],[municipio]],Table_municipios[],2,FALSE),""))</f>
        <v>RECIFE</v>
      </c>
      <c r="P324" s="79" t="str">
        <f>UPPER(IFERROR(Table_ocorrencias[[#This Row],[bairro8]],""))</f>
        <v>BOA VISTA</v>
      </c>
      <c r="Q324" s="57" t="str">
        <f>IFERROR(IF(Table_ocorrencias[[#This Row],[rua9]] ="","",Table_ocorrencias[[#This Row],[rua9]]),"")</f>
        <v>RUA DA AURORA</v>
      </c>
      <c r="R324" s="57" t="str">
        <f>IFERROR(IF(Table_ocorrencias[[#This Row],[latitude6]] ="","",Table_ocorrencias[[#This Row],[latitude6]]),"")</f>
        <v>-8.05468</v>
      </c>
      <c r="S324" s="57" t="str">
        <f>IFERROR(IF(Table_ocorrencias[[#This Row],[longitude7]] ="","",Table_ocorrencias[[#This Row],[longitude7]]),"")</f>
        <v>-34.876463</v>
      </c>
      <c r="T3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115976)</v>
      </c>
      <c r="U3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4" s="79" t="str">
        <f>UPPER(IFERROR(Table_ocorrencias[[#This Row],[descricao]],""))</f>
        <v>COPRO RETIRADO DO RIO CAPIBARIBE</v>
      </c>
      <c r="W324" s="59">
        <f>IFERROR(IF(Table_ocorrencias[[#This Row],[data_ciencia]]="","",Table_ocorrencias[[#This Row],[data_ciencia]]),"")</f>
        <v>0.67361111111111116</v>
      </c>
      <c r="X324" s="59">
        <f>IFERROR(IF(Table_ocorrencias[[#This Row],[data_saida]]="","",Table_ocorrencias[[#This Row],[data_saida]]),"")</f>
        <v>0.6875</v>
      </c>
      <c r="Y324" s="59">
        <f>IFERROR(IF(Table_ocorrencias[[#This Row],[data_chegada]]="","",Table_ocorrencias[[#This Row],[data_chegada]]),"")</f>
        <v>0.69444444444444442</v>
      </c>
      <c r="Z324" s="59">
        <f>IFERROR(IF(Table_ocorrencias[[#This Row],[data_conclusao]]="","",Table_ocorrencias[[#This Row],[data_conclusao]]),"")</f>
        <v>0.72916666666666663</v>
      </c>
      <c r="AA324" s="60">
        <v>2126</v>
      </c>
      <c r="AB324" s="60">
        <v>85</v>
      </c>
      <c r="AC324" s="60">
        <v>1</v>
      </c>
      <c r="AD324" s="60">
        <v>3869091</v>
      </c>
      <c r="AE324" s="60">
        <v>3867820</v>
      </c>
      <c r="AF324" s="60">
        <v>3865037</v>
      </c>
      <c r="AG324" s="60">
        <v>3013</v>
      </c>
      <c r="AH324" s="58">
        <v>44221</v>
      </c>
      <c r="AI324" s="60" t="s">
        <v>12814</v>
      </c>
      <c r="AJ324" s="60" t="s">
        <v>167</v>
      </c>
      <c r="AK324" s="60" t="s">
        <v>168</v>
      </c>
      <c r="AL324" s="60" t="s">
        <v>255</v>
      </c>
      <c r="AM324" s="61">
        <v>0.67361111111111116</v>
      </c>
      <c r="AN324" s="62">
        <v>0.6875</v>
      </c>
      <c r="AO324" s="62">
        <v>0.69444444444444442</v>
      </c>
      <c r="AP324" s="62">
        <v>0.72916666666666663</v>
      </c>
      <c r="AQ324" s="60" t="s">
        <v>12815</v>
      </c>
      <c r="AR324" s="60" t="s">
        <v>12816</v>
      </c>
      <c r="AS324" s="60">
        <v>14</v>
      </c>
      <c r="AT324" s="60" t="s">
        <v>3906</v>
      </c>
      <c r="AU324" s="60" t="s">
        <v>12317</v>
      </c>
      <c r="AV324" s="60" t="s">
        <v>12817</v>
      </c>
      <c r="AW324" s="63" t="s">
        <v>433</v>
      </c>
      <c r="AX324" s="60" t="s">
        <v>12818</v>
      </c>
      <c r="AY324" s="60" t="s">
        <v>12819</v>
      </c>
      <c r="AZ324" s="60" t="b">
        <v>1</v>
      </c>
      <c r="BA324" s="60" t="s">
        <v>273</v>
      </c>
      <c r="BB324" s="60" t="b">
        <v>0</v>
      </c>
      <c r="BC324" s="60"/>
      <c r="BD324" s="60"/>
    </row>
    <row r="325" spans="1:56" x14ac:dyDescent="0.25">
      <c r="A325" s="55">
        <f t="shared" si="6"/>
        <v>1</v>
      </c>
      <c r="B325" s="64" t="str">
        <f>IFERROR(TEXT(Table_ocorrencias[[#This Row],[caso_n]],"0000")&amp;Table_ocorrencias[[#This Row],[ponto]]&amp;"/"&amp;YEAR(Table_ocorrencias[[#This Row],[DATA PLANTÃO]]),"")</f>
        <v>0094.9/2021</v>
      </c>
      <c r="C325" s="64" t="str">
        <f>IFERROR(IF(Table_ocorrencias[[#This Row],[GDL]] = "","", Table_ocorrencias[[#This Row],[GDL]]&amp;"/"&amp;YEAR(Table_ocorrencias[[#This Row],[data_plantao]])),"")</f>
        <v>3227/2021</v>
      </c>
      <c r="D325" s="64" t="str">
        <f>IF(Table_ocorrencias[[#This Row],[fotos_gdl]] = TRUE,"ENVIADAS","PENDENTE")</f>
        <v>PENDENTE</v>
      </c>
      <c r="E325" s="65">
        <f>IFERROR(Table_ocorrencias[[#This Row],[data_plantao]],"")</f>
        <v>44223</v>
      </c>
      <c r="F325" s="64" t="str">
        <f>IFERROR(Table_ocorrencias[[#This Row],[CIODS3]],"")</f>
        <v>D702368</v>
      </c>
      <c r="G325" s="64" t="str">
        <f>IFERROR(Table_ocorrencias[[#This Row],[natureza4]],"")</f>
        <v>Homicídio</v>
      </c>
      <c r="H325" s="64" t="str">
        <f>IFERROR(Table_ocorrencias[[#This Row],[tipo_local]],"")</f>
        <v>Externo</v>
      </c>
      <c r="I325" s="64" t="str">
        <f>IFERROR(IF(Table_ocorrencias[[#This Row],[instrumento10]] = 0,"",Table_ocorrencias[[#This Row],[instrumento10]]),"")</f>
        <v/>
      </c>
      <c r="J325" s="80" t="str">
        <f>IFERROR(VLOOKUP(Table_ocorrencias[[#This Row],[matricula_perito]],Table_peritos[],2,FALSE),"")</f>
        <v>BETSON FERNANDO DELGADO DOS SANTOS ANDRADE</v>
      </c>
      <c r="K325" s="64" t="str">
        <f>IFERROR(VLOOKUP(Table_ocorrencias[[#This Row],[matricula_auxiliar]],Table_auxiliares[],2,FALSE),"")</f>
        <v>RICARDO ALEXANDRE MELO DA SILVA</v>
      </c>
      <c r="L325" s="64" t="str">
        <f>IFERROR(VLOOKUP(Table_ocorrencias[[#This Row],[matricula_delegado]],Table_delegados[],2,FALSE),"")</f>
        <v>THAYNA BARBOSA FIORESI</v>
      </c>
      <c r="M325" s="64" t="str">
        <f>IFERROR(Table_ocorrencias[[#This Row],[viatura5]],"")</f>
        <v>UP004</v>
      </c>
      <c r="N325" s="64" t="str">
        <f>IFERROR(IF(Table_ocorrencias[[#This Row],[DPH2]] ="","",Table_ocorrencias[[#This Row],[DPH2]]&amp;"º DPH"),"")</f>
        <v>10º DPH</v>
      </c>
      <c r="O325" s="64" t="str">
        <f>UPPER(IFERROR(VLOOKUP(Table_ocorrencias[[#This Row],[municipio]],Table_municipios[],2,FALSE),""))</f>
        <v>SÃO LOURENÇO DA MATA</v>
      </c>
      <c r="P325" s="80" t="str">
        <f>UPPER(IFERROR(Table_ocorrencias[[#This Row],[bairro8]],""))</f>
        <v>PENEDO</v>
      </c>
      <c r="Q325" s="64" t="str">
        <f>IFERROR(IF(Table_ocorrencias[[#This Row],[rua9]] ="","",Table_ocorrencias[[#This Row],[rua9]]),"")</f>
        <v>ESTRADA OSVALDO CRUZ</v>
      </c>
      <c r="R325" s="64" t="str">
        <f>IFERROR(IF(Table_ocorrencias[[#This Row],[latitude6]] ="","",Table_ocorrencias[[#This Row],[latitude6]]),"")</f>
        <v>-800608</v>
      </c>
      <c r="S325" s="64" t="str">
        <f>IFERROR(IF(Table_ocorrencias[[#This Row],[longitude7]] ="","",Table_ocorrencias[[#This Row],[longitude7]]),"")</f>
        <v>-3502232</v>
      </c>
      <c r="T32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115962)</v>
      </c>
      <c r="U32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5" s="80" t="str">
        <f>UPPER(IFERROR(Table_ocorrencias[[#This Row],[descricao]],""))</f>
        <v>DELEGADA TAYNA: 87 99980.3092</v>
      </c>
      <c r="W325" s="66">
        <f>IFERROR(IF(Table_ocorrencias[[#This Row],[data_ciencia]]="","",Table_ocorrencias[[#This Row],[data_ciencia]]),"")</f>
        <v>0.39097222222222222</v>
      </c>
      <c r="X325" s="66" t="str">
        <f>IFERROR(IF(Table_ocorrencias[[#This Row],[data_saida]]="","",Table_ocorrencias[[#This Row],[data_saida]]),"")</f>
        <v/>
      </c>
      <c r="Y325" s="66" t="str">
        <f>IFERROR(IF(Table_ocorrencias[[#This Row],[data_chegada]]="","",Table_ocorrencias[[#This Row],[data_chegada]]),"")</f>
        <v/>
      </c>
      <c r="Z325" s="66" t="str">
        <f>IFERROR(IF(Table_ocorrencias[[#This Row],[data_conclusao]]="","",Table_ocorrencias[[#This Row],[data_conclusao]]),"")</f>
        <v/>
      </c>
      <c r="AA325" s="67">
        <v>2136</v>
      </c>
      <c r="AB325" s="67">
        <v>94</v>
      </c>
      <c r="AC325" s="67">
        <v>10</v>
      </c>
      <c r="AD325" s="67">
        <v>3869903</v>
      </c>
      <c r="AE325" s="67">
        <v>3867641</v>
      </c>
      <c r="AF325" s="67">
        <v>3864812</v>
      </c>
      <c r="AG325" s="67">
        <v>3227</v>
      </c>
      <c r="AH325" s="65">
        <v>44223</v>
      </c>
      <c r="AI325" s="67" t="s">
        <v>13043</v>
      </c>
      <c r="AJ325" s="67" t="s">
        <v>167</v>
      </c>
      <c r="AK325" s="67" t="s">
        <v>168</v>
      </c>
      <c r="AL325" s="67" t="s">
        <v>255</v>
      </c>
      <c r="AM325" s="68">
        <v>0.39097222222222222</v>
      </c>
      <c r="AN325" s="69"/>
      <c r="AO325" s="69"/>
      <c r="AP325" s="69"/>
      <c r="AQ325" s="67" t="s">
        <v>13044</v>
      </c>
      <c r="AR325" s="67" t="s">
        <v>13045</v>
      </c>
      <c r="AS325" s="67">
        <v>15</v>
      </c>
      <c r="AT325" s="67" t="s">
        <v>3427</v>
      </c>
      <c r="AU325" s="67" t="s">
        <v>13046</v>
      </c>
      <c r="AV325" s="67" t="s">
        <v>13047</v>
      </c>
      <c r="AW325" s="70"/>
      <c r="AX325" s="67" t="s">
        <v>13048</v>
      </c>
      <c r="AY325" s="67" t="s">
        <v>13049</v>
      </c>
      <c r="AZ325" s="67" t="b">
        <v>0</v>
      </c>
      <c r="BA325" s="67" t="s">
        <v>273</v>
      </c>
      <c r="BB325" s="67" t="b">
        <v>0</v>
      </c>
      <c r="BC325" s="67"/>
      <c r="BD325" s="67"/>
    </row>
    <row r="326" spans="1:56" x14ac:dyDescent="0.25">
      <c r="A326" s="53">
        <f t="shared" si="6"/>
        <v>0</v>
      </c>
      <c r="B326" s="57" t="str">
        <f>IFERROR(TEXT(Table_ocorrencias[[#This Row],[caso_n]],"0000")&amp;Table_ocorrencias[[#This Row],[ponto]]&amp;"/"&amp;YEAR(Table_ocorrencias[[#This Row],[DATA PLANTÃO]]),"")</f>
        <v>0096.9/2021</v>
      </c>
      <c r="C326" s="57" t="str">
        <f>IFERROR(IF(Table_ocorrencias[[#This Row],[GDL]] = "","", Table_ocorrencias[[#This Row],[GDL]]&amp;"/"&amp;YEAR(Table_ocorrencias[[#This Row],[data_plantao]])),"")</f>
        <v>3538/2021</v>
      </c>
      <c r="D326" s="57" t="str">
        <f>IF(Table_ocorrencias[[#This Row],[fotos_gdl]] = TRUE,"ENVIADAS","PENDENTE")</f>
        <v>ENVIADAS</v>
      </c>
      <c r="E326" s="58">
        <f>IFERROR(Table_ocorrencias[[#This Row],[data_plantao]],"")</f>
        <v>44224</v>
      </c>
      <c r="F326" s="57" t="str">
        <f>IFERROR(Table_ocorrencias[[#This Row],[CIODS3]],"")</f>
        <v>D702462</v>
      </c>
      <c r="G326" s="57" t="str">
        <f>IFERROR(Table_ocorrencias[[#This Row],[natureza4]],"")</f>
        <v>Homicídio</v>
      </c>
      <c r="H326" s="57" t="str">
        <f>IFERROR(Table_ocorrencias[[#This Row],[tipo_local]],"")</f>
        <v>Externo</v>
      </c>
      <c r="I326" s="57" t="str">
        <f>IFERROR(IF(Table_ocorrencias[[#This Row],[instrumento10]] = 0,"",Table_ocorrencias[[#This Row],[instrumento10]]),"")</f>
        <v>PÉRFURO-CORTANTE</v>
      </c>
      <c r="J326" s="79" t="str">
        <f>IFERROR(VLOOKUP(Table_ocorrencias[[#This Row],[matricula_perito]],Table_peritos[],2,FALSE),"")</f>
        <v>FERNANDO HENRIQUE LEAL BENEVIDES</v>
      </c>
      <c r="K326" s="57" t="str">
        <f>IFERROR(VLOOKUP(Table_ocorrencias[[#This Row],[matricula_auxiliar]],Table_auxiliares[],2,FALSE),"")</f>
        <v>THAYSE BATISTA</v>
      </c>
      <c r="L326" s="57" t="str">
        <f>IFERROR(VLOOKUP(Table_ocorrencias[[#This Row],[matricula_delegado]],Table_delegados[],2,FALSE),"")</f>
        <v>ELIELTON BARBOSA DA SILVA XAVIER</v>
      </c>
      <c r="M326" s="57" t="str">
        <f>IFERROR(Table_ocorrencias[[#This Row],[viatura5]],"")</f>
        <v>UP004</v>
      </c>
      <c r="N326" s="57" t="str">
        <f>IFERROR(IF(Table_ocorrencias[[#This Row],[DPH2]] ="","",Table_ocorrencias[[#This Row],[DPH2]]&amp;"º DPH"),"")</f>
        <v>4º DPH</v>
      </c>
      <c r="O326" s="57" t="str">
        <f>UPPER(IFERROR(VLOOKUP(Table_ocorrencias[[#This Row],[municipio]],Table_municipios[],2,FALSE),""))</f>
        <v>RECIFE</v>
      </c>
      <c r="P326" s="79" t="str">
        <f>UPPER(IFERROR(Table_ocorrencias[[#This Row],[bairro8]],""))</f>
        <v>CAXANGÁ</v>
      </c>
      <c r="Q326" s="57" t="str">
        <f>IFERROR(IF(Table_ocorrencias[[#This Row],[rua9]] ="","",Table_ocorrencias[[#This Row],[rua9]]),"")</f>
        <v>POR TRAS DO ATACADÃO, AO LADO DA BR 101</v>
      </c>
      <c r="R326" s="57" t="str">
        <f>IFERROR(IF(Table_ocorrencias[[#This Row],[latitude6]] ="","",Table_ocorrencias[[#This Row],[latitude6]]),"")</f>
        <v>-8°026987</v>
      </c>
      <c r="S326" s="57" t="str">
        <f>IFERROR(IF(Table_ocorrencias[[#This Row],[longitude7]] ="","",Table_ocorrencias[[#This Row],[longitude7]]),"")</f>
        <v>-34°943077</v>
      </c>
      <c r="T32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116474)</v>
      </c>
      <c r="U32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6" s="79" t="str">
        <f>UPPER(IFERROR(Table_ocorrencias[[#This Row],[descricao]],""))</f>
        <v>MASC -  CORPO NO RIO - FACADA</v>
      </c>
      <c r="W326" s="59">
        <f>IFERROR(IF(Table_ocorrencias[[#This Row],[data_ciencia]]="","",Table_ocorrencias[[#This Row],[data_ciencia]]),"")</f>
        <v>0.55555555555555558</v>
      </c>
      <c r="X326" s="59">
        <f>IFERROR(IF(Table_ocorrencias[[#This Row],[data_saida]]="","",Table_ocorrencias[[#This Row],[data_saida]]),"")</f>
        <v>0.56111111111111112</v>
      </c>
      <c r="Y326" s="59">
        <f>IFERROR(IF(Table_ocorrencias[[#This Row],[data_chegada]]="","",Table_ocorrencias[[#This Row],[data_chegada]]),"")</f>
        <v>0.56527777777777777</v>
      </c>
      <c r="Z326" s="59">
        <f>IFERROR(IF(Table_ocorrencias[[#This Row],[data_conclusao]]="","",Table_ocorrencias[[#This Row],[data_conclusao]]),"")</f>
        <v>0.60833333333333328</v>
      </c>
      <c r="AA326" s="60">
        <v>2138</v>
      </c>
      <c r="AB326" s="60">
        <v>96</v>
      </c>
      <c r="AC326" s="60">
        <v>4</v>
      </c>
      <c r="AD326" s="60">
        <v>2962063</v>
      </c>
      <c r="AE326" s="60">
        <v>3870430</v>
      </c>
      <c r="AF326" s="60">
        <v>3864588</v>
      </c>
      <c r="AG326" s="60">
        <v>3538</v>
      </c>
      <c r="AH326" s="58">
        <v>44224</v>
      </c>
      <c r="AI326" s="60" t="s">
        <v>13050</v>
      </c>
      <c r="AJ326" s="60" t="s">
        <v>167</v>
      </c>
      <c r="AK326" s="60" t="s">
        <v>168</v>
      </c>
      <c r="AL326" s="60" t="s">
        <v>255</v>
      </c>
      <c r="AM326" s="61">
        <v>0.55555555555555558</v>
      </c>
      <c r="AN326" s="62">
        <v>0.56111111111111112</v>
      </c>
      <c r="AO326" s="62">
        <v>0.56527777777777777</v>
      </c>
      <c r="AP326" s="62">
        <v>0.60833333333333328</v>
      </c>
      <c r="AQ326" s="60" t="s">
        <v>13051</v>
      </c>
      <c r="AR326" s="60" t="s">
        <v>13052</v>
      </c>
      <c r="AS326" s="60">
        <v>14</v>
      </c>
      <c r="AT326" s="60" t="s">
        <v>3986</v>
      </c>
      <c r="AU326" s="60" t="s">
        <v>13053</v>
      </c>
      <c r="AV326" s="60" t="s">
        <v>283</v>
      </c>
      <c r="AW326" s="63" t="s">
        <v>744</v>
      </c>
      <c r="AX326" s="60" t="s">
        <v>13054</v>
      </c>
      <c r="AY326" s="60" t="s">
        <v>13055</v>
      </c>
      <c r="AZ326" s="60" t="b">
        <v>1</v>
      </c>
      <c r="BA326" s="60" t="s">
        <v>273</v>
      </c>
      <c r="BB326" s="60" t="b">
        <v>0</v>
      </c>
      <c r="BC326" s="60"/>
      <c r="BD326" s="60"/>
    </row>
    <row r="327" spans="1:56" x14ac:dyDescent="0.25">
      <c r="A327" s="54">
        <f t="shared" si="6"/>
        <v>0</v>
      </c>
      <c r="B327" s="57" t="str">
        <f>IFERROR(TEXT(Table_ocorrencias[[#This Row],[caso_n]],"0000")&amp;Table_ocorrencias[[#This Row],[ponto]]&amp;"/"&amp;YEAR(Table_ocorrencias[[#This Row],[DATA PLANTÃO]]),"")</f>
        <v>0097.9/2021</v>
      </c>
      <c r="C327" s="57" t="str">
        <f>IFERROR(IF(Table_ocorrencias[[#This Row],[GDL]] = "","", Table_ocorrencias[[#This Row],[GDL]]&amp;"/"&amp;YEAR(Table_ocorrencias[[#This Row],[data_plantao]])),"")</f>
        <v>3617/2021</v>
      </c>
      <c r="D327" s="57" t="str">
        <f>IF(Table_ocorrencias[[#This Row],[fotos_gdl]] = TRUE,"ENVIADAS","PENDENTE")</f>
        <v>ENVIADAS</v>
      </c>
      <c r="E327" s="58">
        <f>IFERROR(Table_ocorrencias[[#This Row],[data_plantao]],"")</f>
        <v>44224</v>
      </c>
      <c r="F327" s="57" t="str">
        <f>IFERROR(Table_ocorrencias[[#This Row],[CIODS3]],"")</f>
        <v>D702543</v>
      </c>
      <c r="G327" s="57" t="str">
        <f>IFERROR(Table_ocorrencias[[#This Row],[natureza4]],"")</f>
        <v>Homicídio</v>
      </c>
      <c r="H327" s="57" t="str">
        <f>IFERROR(Table_ocorrencias[[#This Row],[tipo_local]],"")</f>
        <v>Externo</v>
      </c>
      <c r="I327" s="57" t="str">
        <f>IFERROR(IF(Table_ocorrencias[[#This Row],[instrumento10]] = 0,"",Table_ocorrencias[[#This Row],[instrumento10]]),"")</f>
        <v>PÉRFURO-CORTANTE</v>
      </c>
      <c r="J327" s="79" t="str">
        <f>IFERROR(VLOOKUP(Table_ocorrencias[[#This Row],[matricula_perito]],Table_peritos[],2,FALSE),"")</f>
        <v>CARLOS ARMANDO CORREIA LYRA</v>
      </c>
      <c r="K327" s="57" t="str">
        <f>IFERROR(VLOOKUP(Table_ocorrencias[[#This Row],[matricula_auxiliar]],Table_auxiliares[],2,FALSE),"")</f>
        <v>ANDREZA CRISTINA MAIA DOS SANTOS</v>
      </c>
      <c r="L327" s="57" t="str">
        <f>IFERROR(VLOOKUP(Table_ocorrencias[[#This Row],[matricula_delegado]],Table_delegados[],2,FALSE),"")</f>
        <v>ANTONIO DE CAMPOS FRANCISCO</v>
      </c>
      <c r="M327" s="57" t="str">
        <f>IFERROR(Table_ocorrencias[[#This Row],[viatura5]],"")</f>
        <v>UP006</v>
      </c>
      <c r="N327" s="57" t="str">
        <f>IFERROR(IF(Table_ocorrencias[[#This Row],[DPH2]] ="","",Table_ocorrencias[[#This Row],[DPH2]]&amp;"º DPH"),"")</f>
        <v>3º DPH</v>
      </c>
      <c r="O327" s="57" t="str">
        <f>UPPER(IFERROR(VLOOKUP(Table_ocorrencias[[#This Row],[municipio]],Table_municipios[],2,FALSE),""))</f>
        <v>RECIFE</v>
      </c>
      <c r="P327" s="79" t="str">
        <f>UPPER(IFERROR(Table_ocorrencias[[#This Row],[bairro8]],""))</f>
        <v>BOA VIAGEM</v>
      </c>
      <c r="Q327" s="57" t="str">
        <f>IFERROR(IF(Table_ocorrencias[[#This Row],[rua9]] ="","",Table_ocorrencias[[#This Row],[rua9]]),"")</f>
        <v>RUA SÁ E SOUZA</v>
      </c>
      <c r="R327" s="57" t="str">
        <f>IFERROR(IF(Table_ocorrencias[[#This Row],[latitude6]] ="","",Table_ocorrencias[[#This Row],[latitude6]]),"")</f>
        <v>-8,140794</v>
      </c>
      <c r="S327" s="57" t="str">
        <f>IFERROR(IF(Table_ocorrencias[[#This Row],[longitude7]] ="","",Table_ocorrencias[[#This Row],[longitude7]]),"")</f>
        <v>-34,907855</v>
      </c>
      <c r="T32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GILBERTO MARCOS DO NASCIMENTO (NIC 116485)</v>
      </c>
      <c r="U32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7" s="79" t="str">
        <f>UPPER(IFERROR(Table_ocorrencias[[#This Row],[descricao]],""))</f>
        <v>PM 995414548</v>
      </c>
      <c r="W327" s="59">
        <f>IFERROR(IF(Table_ocorrencias[[#This Row],[data_ciencia]]="","",Table_ocorrencias[[#This Row],[data_ciencia]]),"")</f>
        <v>9.583333333333334E-2</v>
      </c>
      <c r="X327" s="59">
        <f>IFERROR(IF(Table_ocorrencias[[#This Row],[data_saida]]="","",Table_ocorrencias[[#This Row],[data_saida]]),"")</f>
        <v>0.11805555555555555</v>
      </c>
      <c r="Y327" s="59">
        <f>IFERROR(IF(Table_ocorrencias[[#This Row],[data_chegada]]="","",Table_ocorrencias[[#This Row],[data_chegada]]),"")</f>
        <v>0.13194444444444445</v>
      </c>
      <c r="Z327" s="59">
        <f>IFERROR(IF(Table_ocorrencias[[#This Row],[data_conclusao]]="","",Table_ocorrencias[[#This Row],[data_conclusao]]),"")</f>
        <v>0.15625</v>
      </c>
      <c r="AA327" s="60">
        <v>2140</v>
      </c>
      <c r="AB327" s="60">
        <v>97</v>
      </c>
      <c r="AC327" s="60">
        <v>3</v>
      </c>
      <c r="AD327" s="60">
        <v>3869091</v>
      </c>
      <c r="AE327" s="60">
        <v>3876098</v>
      </c>
      <c r="AF327" s="60">
        <v>1967371</v>
      </c>
      <c r="AG327" s="60">
        <v>3617</v>
      </c>
      <c r="AH327" s="58">
        <v>44224</v>
      </c>
      <c r="AI327" s="60" t="s">
        <v>13056</v>
      </c>
      <c r="AJ327" s="60" t="s">
        <v>167</v>
      </c>
      <c r="AK327" s="60" t="s">
        <v>168</v>
      </c>
      <c r="AL327" s="60" t="s">
        <v>1258</v>
      </c>
      <c r="AM327" s="61">
        <v>9.583333333333334E-2</v>
      </c>
      <c r="AN327" s="62">
        <v>0.11805555555555555</v>
      </c>
      <c r="AO327" s="62">
        <v>0.13194444444444445</v>
      </c>
      <c r="AP327" s="62">
        <v>0.15625</v>
      </c>
      <c r="AQ327" s="60" t="s">
        <v>13057</v>
      </c>
      <c r="AR327" s="60" t="s">
        <v>13058</v>
      </c>
      <c r="AS327" s="60">
        <v>14</v>
      </c>
      <c r="AT327" s="60" t="s">
        <v>1561</v>
      </c>
      <c r="AU327" s="60" t="s">
        <v>13059</v>
      </c>
      <c r="AV327" s="60" t="s">
        <v>13060</v>
      </c>
      <c r="AW327" s="63" t="s">
        <v>744</v>
      </c>
      <c r="AX327" s="60" t="s">
        <v>13061</v>
      </c>
      <c r="AY327" s="60" t="s">
        <v>13062</v>
      </c>
      <c r="AZ327" s="60" t="b">
        <v>1</v>
      </c>
      <c r="BA327" s="60" t="s">
        <v>273</v>
      </c>
      <c r="BB327" s="60" t="b">
        <v>0</v>
      </c>
      <c r="BC327" s="60"/>
      <c r="BD327" s="60"/>
    </row>
    <row r="328" spans="1:56" x14ac:dyDescent="0.25">
      <c r="A328" s="54">
        <f t="shared" si="6"/>
        <v>0</v>
      </c>
      <c r="B328" s="57" t="str">
        <f>IFERROR(TEXT(Table_ocorrencias[[#This Row],[caso_n]],"0000")&amp;Table_ocorrencias[[#This Row],[ponto]]&amp;"/"&amp;YEAR(Table_ocorrencias[[#This Row],[DATA PLANTÃO]]),"")</f>
        <v>0100.9/2021</v>
      </c>
      <c r="C328" s="57" t="str">
        <f>IFERROR(IF(Table_ocorrencias[[#This Row],[GDL]] = "","", Table_ocorrencias[[#This Row],[GDL]]&amp;"/"&amp;YEAR(Table_ocorrencias[[#This Row],[data_plantao]])),"")</f>
        <v>3784/2021</v>
      </c>
      <c r="D328" s="57" t="str">
        <f>IF(Table_ocorrencias[[#This Row],[fotos_gdl]] = TRUE,"ENVIADAS","PENDENTE")</f>
        <v>PENDENTE</v>
      </c>
      <c r="E328" s="58">
        <f>IFERROR(Table_ocorrencias[[#This Row],[data_plantao]],"")</f>
        <v>44225</v>
      </c>
      <c r="F328" s="57" t="str">
        <f>IFERROR(Table_ocorrencias[[#This Row],[CIODS3]],"")</f>
        <v>D702660</v>
      </c>
      <c r="G328" s="57" t="str">
        <f>IFERROR(Table_ocorrencias[[#This Row],[natureza4]],"")</f>
        <v>Homicídio</v>
      </c>
      <c r="H328" s="57" t="str">
        <f>IFERROR(Table_ocorrencias[[#This Row],[tipo_local]],"")</f>
        <v>Externo</v>
      </c>
      <c r="I328" s="57" t="str">
        <f>IFERROR(IF(Table_ocorrencias[[#This Row],[instrumento10]] = 0,"",Table_ocorrencias[[#This Row],[instrumento10]]),"")</f>
        <v>CONTUNDENTE</v>
      </c>
      <c r="J328" s="79" t="str">
        <f>IFERROR(VLOOKUP(Table_ocorrencias[[#This Row],[matricula_perito]],Table_peritos[],2,FALSE),"")</f>
        <v>RANON BARROS BEZERRA</v>
      </c>
      <c r="K328" s="57" t="str">
        <f>IFERROR(VLOOKUP(Table_ocorrencias[[#This Row],[matricula_auxiliar]],Table_auxiliares[],2,FALSE),"")</f>
        <v>THIAGO ANDRÉ</v>
      </c>
      <c r="L328" s="57" t="str">
        <f>IFERROR(VLOOKUP(Table_ocorrencias[[#This Row],[matricula_delegado]],Table_delegados[],2,FALSE),"")</f>
        <v>FELIPE MONTEIRO COSTA</v>
      </c>
      <c r="M328" s="57" t="str">
        <f>IFERROR(Table_ocorrencias[[#This Row],[viatura5]],"")</f>
        <v>UP004</v>
      </c>
      <c r="N328" s="57" t="str">
        <f>IFERROR(IF(Table_ocorrencias[[#This Row],[DPH2]] ="","",Table_ocorrencias[[#This Row],[DPH2]]&amp;"º DPH"),"")</f>
        <v>11º DPH</v>
      </c>
      <c r="O328" s="57" t="str">
        <f>UPPER(IFERROR(VLOOKUP(Table_ocorrencias[[#This Row],[municipio]],Table_municipios[],2,FALSE),""))</f>
        <v>JABOATÃO DOS GUARARAPES</v>
      </c>
      <c r="P328" s="79" t="str">
        <f>UPPER(IFERROR(Table_ocorrencias[[#This Row],[bairro8]],""))</f>
        <v>JARDIM MURIBECA</v>
      </c>
      <c r="Q328" s="57" t="str">
        <f>IFERROR(IF(Table_ocorrencias[[#This Row],[rua9]] ="","",Table_ocorrencias[[#This Row],[rua9]]),"")</f>
        <v>ESTRADA DO EIXO DA INTEGRAÇÃO</v>
      </c>
      <c r="R328" s="57" t="str">
        <f>IFERROR(IF(Table_ocorrencias[[#This Row],[latitude6]] ="","",Table_ocorrencias[[#This Row],[latitude6]]),"")</f>
        <v>-8.157463</v>
      </c>
      <c r="S328" s="57" t="str">
        <f>IFERROR(IF(Table_ocorrencias[[#This Row],[longitude7]] ="","",Table_ocorrencias[[#This Row],[longitude7]]),"")</f>
        <v>-34.970574</v>
      </c>
      <c r="T32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BRUNO BARBOSA DA SILVA (NIC 115972)</v>
      </c>
      <c r="U32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28" s="79" t="str">
        <f>UPPER(IFERROR(Table_ocorrencias[[#This Row],[descricao]],""))</f>
        <v>PM 988170424</v>
      </c>
      <c r="W328" s="59">
        <f>IFERROR(IF(Table_ocorrencias[[#This Row],[data_ciencia]]="","",Table_ocorrencias[[#This Row],[data_ciencia]]),"")</f>
        <v>4.5138888888888888E-2</v>
      </c>
      <c r="X328" s="59">
        <f>IFERROR(IF(Table_ocorrencias[[#This Row],[data_saida]]="","",Table_ocorrencias[[#This Row],[data_saida]]),"")</f>
        <v>5.9027777777777776E-2</v>
      </c>
      <c r="Y328" s="59">
        <f>IFERROR(IF(Table_ocorrencias[[#This Row],[data_chegada]]="","",Table_ocorrencias[[#This Row],[data_chegada]]),"")</f>
        <v>6.9444444444444448E-2</v>
      </c>
      <c r="Z328" s="59">
        <f>IFERROR(IF(Table_ocorrencias[[#This Row],[data_conclusao]]="","",Table_ocorrencias[[#This Row],[data_conclusao]]),"")</f>
        <v>0.10416666666666667</v>
      </c>
      <c r="AA328" s="60">
        <v>2143</v>
      </c>
      <c r="AB328" s="60">
        <v>100</v>
      </c>
      <c r="AC328" s="60">
        <v>11</v>
      </c>
      <c r="AD328" s="60">
        <v>3866670</v>
      </c>
      <c r="AE328" s="60">
        <v>3870464</v>
      </c>
      <c r="AF328" s="60">
        <v>2724723</v>
      </c>
      <c r="AG328" s="60">
        <v>3784</v>
      </c>
      <c r="AH328" s="58">
        <v>44225</v>
      </c>
      <c r="AI328" s="60" t="s">
        <v>13063</v>
      </c>
      <c r="AJ328" s="60" t="s">
        <v>167</v>
      </c>
      <c r="AK328" s="60" t="s">
        <v>168</v>
      </c>
      <c r="AL328" s="60" t="s">
        <v>255</v>
      </c>
      <c r="AM328" s="61">
        <v>4.5138888888888888E-2</v>
      </c>
      <c r="AN328" s="62">
        <v>5.9027777777777776E-2</v>
      </c>
      <c r="AO328" s="62">
        <v>6.9444444444444448E-2</v>
      </c>
      <c r="AP328" s="62">
        <v>0.10416666666666667</v>
      </c>
      <c r="AQ328" s="60" t="s">
        <v>13064</v>
      </c>
      <c r="AR328" s="60" t="s">
        <v>13065</v>
      </c>
      <c r="AS328" s="60">
        <v>10</v>
      </c>
      <c r="AT328" s="60" t="s">
        <v>13066</v>
      </c>
      <c r="AU328" s="60" t="s">
        <v>13067</v>
      </c>
      <c r="AV328" s="60" t="s">
        <v>13068</v>
      </c>
      <c r="AW328" s="63" t="s">
        <v>481</v>
      </c>
      <c r="AX328" s="60" t="s">
        <v>13069</v>
      </c>
      <c r="AY328" s="60" t="s">
        <v>13070</v>
      </c>
      <c r="AZ328" s="60" t="b">
        <v>0</v>
      </c>
      <c r="BA328" s="60" t="s">
        <v>273</v>
      </c>
      <c r="BB328" s="60" t="b">
        <v>0</v>
      </c>
      <c r="BC328" s="60"/>
      <c r="BD328" s="60"/>
    </row>
    <row r="329" spans="1:56" x14ac:dyDescent="0.25">
      <c r="A329" s="55">
        <f t="shared" si="6"/>
        <v>1</v>
      </c>
      <c r="B329" s="64" t="str">
        <f>IFERROR(TEXT(Table_ocorrencias[[#This Row],[caso_n]],"0000")&amp;Table_ocorrencias[[#This Row],[ponto]]&amp;"/"&amp;YEAR(Table_ocorrencias[[#This Row],[DATA PLANTÃO]]),"")</f>
        <v>0588.9/2020</v>
      </c>
      <c r="C329" s="64" t="str">
        <f>IFERROR(IF(Table_ocorrencias[[#This Row],[GDL]] = "","", Table_ocorrencias[[#This Row],[GDL]]&amp;"/"&amp;YEAR(Table_ocorrencias[[#This Row],[data_plantao]])),"")</f>
        <v/>
      </c>
      <c r="D329" s="64" t="str">
        <f>IF(Table_ocorrencias[[#This Row],[fotos_gdl]] = TRUE,"ENVIADAS","PENDENTE")</f>
        <v>PENDENTE</v>
      </c>
      <c r="E329" s="65">
        <f>IFERROR(Table_ocorrencias[[#This Row],[data_plantao]],"")</f>
        <v>44013</v>
      </c>
      <c r="F329" s="64" t="str">
        <f>IFERROR(Table_ocorrencias[[#This Row],[CIODS3]],"")</f>
        <v>D680476</v>
      </c>
      <c r="G329" s="64" t="str">
        <f>IFERROR(Table_ocorrencias[[#This Row],[natureza4]],"")</f>
        <v>Homicídio</v>
      </c>
      <c r="H329" s="64" t="str">
        <f>IFERROR(Table_ocorrencias[[#This Row],[tipo_local]],"")</f>
        <v>Externo</v>
      </c>
      <c r="I329" s="64" t="str">
        <f>IFERROR(IF(Table_ocorrencias[[#This Row],[instrumento10]] = 0,"",Table_ocorrencias[[#This Row],[instrumento10]]),"")</f>
        <v>PÉRFURO-CONTUNDENTE</v>
      </c>
      <c r="J329" s="80" t="str">
        <f>IFERROR(VLOOKUP(Table_ocorrencias[[#This Row],[matricula_perito]],Table_peritos[],2,FALSE),"")</f>
        <v>FERNANDO HENRIQUE LEAL BENEVIDES</v>
      </c>
      <c r="K329" s="64" t="str">
        <f>IFERROR(VLOOKUP(Table_ocorrencias[[#This Row],[matricula_auxiliar]],Table_auxiliares[],2,FALSE),"")</f>
        <v>GETULIO GOMES DE MOURA</v>
      </c>
      <c r="L329" s="64" t="str">
        <f>IFERROR(VLOOKUP(Table_ocorrencias[[#This Row],[matricula_delegado]],Table_delegados[],2,FALSE),"")</f>
        <v>ANTONIO DE CAMPOS FRANCISCO</v>
      </c>
      <c r="M329" s="64" t="str">
        <f>IFERROR(Table_ocorrencias[[#This Row],[viatura5]],"")</f>
        <v>UP002</v>
      </c>
      <c r="N329" s="64" t="str">
        <f>IFERROR(IF(Table_ocorrencias[[#This Row],[DPH2]] ="","",Table_ocorrencias[[#This Row],[DPH2]]&amp;"º DPH"),"")</f>
        <v>14º DPH</v>
      </c>
      <c r="O329" s="64" t="str">
        <f>UPPER(IFERROR(VLOOKUP(Table_ocorrencias[[#This Row],[municipio]],Table_municipios[],2,FALSE),""))</f>
        <v>CABO DE SANTO AGOSTINHO</v>
      </c>
      <c r="P329" s="80" t="str">
        <f>UPPER(IFERROR(Table_ocorrencias[[#This Row],[bairro8]],""))</f>
        <v>PONTE DOS CARVALHOS</v>
      </c>
      <c r="Q329" s="64" t="str">
        <f>IFERROR(IF(Table_ocorrencias[[#This Row],[rua9]] ="","",Table_ocorrencias[[#This Row],[rua9]]),"")</f>
        <v>29</v>
      </c>
      <c r="R329" s="64" t="str">
        <f>IFERROR(IF(Table_ocorrencias[[#This Row],[latitude6]] ="","",Table_ocorrencias[[#This Row],[latitude6]]),"")</f>
        <v>-8.234216</v>
      </c>
      <c r="S329" s="64" t="str">
        <f>IFERROR(IF(Table_ocorrencias[[#This Row],[longitude7]] ="","",Table_ocorrencias[[#This Row],[longitude7]]),"")</f>
        <v xml:space="preserve"> -34.989759</v>
      </c>
      <c r="T32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CLEODON BEZERRA DE LIMA NETO (NIC 108232)</v>
      </c>
      <c r="U32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29" s="80" t="str">
        <f>UPPER(IFERROR(Table_ocorrencias[[#This Row],[descricao]],""))</f>
        <v/>
      </c>
      <c r="W329" s="66">
        <f>IFERROR(IF(Table_ocorrencias[[#This Row],[data_ciencia]]="","",Table_ocorrencias[[#This Row],[data_ciencia]]),"")</f>
        <v>0.76388888888888884</v>
      </c>
      <c r="X329" s="66" t="str">
        <f>IFERROR(IF(Table_ocorrencias[[#This Row],[data_saida]]="","",Table_ocorrencias[[#This Row],[data_saida]]),"")</f>
        <v/>
      </c>
      <c r="Y329" s="66" t="str">
        <f>IFERROR(IF(Table_ocorrencias[[#This Row],[data_chegada]]="","",Table_ocorrencias[[#This Row],[data_chegada]]),"")</f>
        <v/>
      </c>
      <c r="Z329" s="66" t="str">
        <f>IFERROR(IF(Table_ocorrencias[[#This Row],[data_conclusao]]="","",Table_ocorrencias[[#This Row],[data_conclusao]]),"")</f>
        <v/>
      </c>
      <c r="AA329" s="67">
        <v>1409</v>
      </c>
      <c r="AB329" s="67">
        <v>588</v>
      </c>
      <c r="AC329" s="67">
        <v>14</v>
      </c>
      <c r="AD329" s="67">
        <v>2962063</v>
      </c>
      <c r="AE329" s="67">
        <v>3868680</v>
      </c>
      <c r="AF329" s="67">
        <v>1967371</v>
      </c>
      <c r="AG329" s="67"/>
      <c r="AH329" s="65">
        <v>44013</v>
      </c>
      <c r="AI329" s="67" t="s">
        <v>277</v>
      </c>
      <c r="AJ329" s="67" t="s">
        <v>167</v>
      </c>
      <c r="AK329" s="67" t="s">
        <v>168</v>
      </c>
      <c r="AL329" s="67" t="s">
        <v>278</v>
      </c>
      <c r="AM329" s="68">
        <v>0.76388888888888884</v>
      </c>
      <c r="AN329" s="69"/>
      <c r="AO329" s="69"/>
      <c r="AP329" s="69"/>
      <c r="AQ329" s="67" t="s">
        <v>279</v>
      </c>
      <c r="AR329" s="67" t="s">
        <v>280</v>
      </c>
      <c r="AS329" s="67">
        <v>3</v>
      </c>
      <c r="AT329" s="67" t="s">
        <v>281</v>
      </c>
      <c r="AU329" s="67" t="s">
        <v>282</v>
      </c>
      <c r="AV329" s="67" t="s">
        <v>283</v>
      </c>
      <c r="AW329" s="70" t="s">
        <v>276</v>
      </c>
      <c r="AX329" s="67" t="s">
        <v>284</v>
      </c>
      <c r="AY329" s="67" t="s">
        <v>283</v>
      </c>
      <c r="AZ329" s="67" t="b">
        <v>0</v>
      </c>
      <c r="BA329" s="67" t="s">
        <v>273</v>
      </c>
      <c r="BB329" s="67" t="b">
        <v>0</v>
      </c>
      <c r="BC329" s="67"/>
      <c r="BD329" s="67"/>
    </row>
    <row r="330" spans="1:56" x14ac:dyDescent="0.25">
      <c r="A330" s="53">
        <f t="shared" si="6"/>
        <v>0</v>
      </c>
      <c r="B330" s="57" t="str">
        <f>IFERROR(TEXT(Table_ocorrencias[[#This Row],[caso_n]],"0000")&amp;Table_ocorrencias[[#This Row],[ponto]]&amp;"/"&amp;YEAR(Table_ocorrencias[[#This Row],[DATA PLANTÃO]]),"")</f>
        <v>0593.9/2020</v>
      </c>
      <c r="C330" s="57" t="str">
        <f>IFERROR(IF(Table_ocorrencias[[#This Row],[GDL]] = "","", Table_ocorrencias[[#This Row],[GDL]]&amp;"/"&amp;YEAR(Table_ocorrencias[[#This Row],[data_plantao]])),"")</f>
        <v>18227/2020</v>
      </c>
      <c r="D330" s="57" t="str">
        <f>IF(Table_ocorrencias[[#This Row],[fotos_gdl]] = TRUE,"ENVIADAS","PENDENTE")</f>
        <v>ENVIADAS</v>
      </c>
      <c r="E330" s="58">
        <f>IFERROR(Table_ocorrencias[[#This Row],[data_plantao]],"")</f>
        <v>44016</v>
      </c>
      <c r="F330" s="57" t="str">
        <f>IFERROR(Table_ocorrencias[[#This Row],[CIODS3]],"")</f>
        <v>D680705</v>
      </c>
      <c r="G330" s="57" t="str">
        <f>IFERROR(Table_ocorrencias[[#This Row],[natureza4]],"")</f>
        <v>Homicídio</v>
      </c>
      <c r="H330" s="57" t="str">
        <f>IFERROR(Table_ocorrencias[[#This Row],[tipo_local]],"")</f>
        <v>Externo</v>
      </c>
      <c r="I330" s="57" t="str">
        <f>IFERROR(IF(Table_ocorrencias[[#This Row],[instrumento10]] = 0,"",Table_ocorrencias[[#This Row],[instrumento10]]),"")</f>
        <v>PÉRFURO-CONTUNDENTE</v>
      </c>
      <c r="J330" s="79" t="str">
        <f>IFERROR(VLOOKUP(Table_ocorrencias[[#This Row],[matricula_perito]],Table_peritos[],2,FALSE),"")</f>
        <v>DIEGO NUNES TELES DE MENDONÇA</v>
      </c>
      <c r="K330" s="57" t="str">
        <f>IFERROR(VLOOKUP(Table_ocorrencias[[#This Row],[matricula_auxiliar]],Table_auxiliares[],2,FALSE),"")</f>
        <v>THIAGO CHALEGRE</v>
      </c>
      <c r="L330" s="57" t="str">
        <f>IFERROR(VLOOKUP(Table_ocorrencias[[#This Row],[matricula_delegado]],Table_delegados[],2,FALSE),"")</f>
        <v>FELIPE MONTEIRO COSTA</v>
      </c>
      <c r="M330" s="57" t="str">
        <f>IFERROR(Table_ocorrencias[[#This Row],[viatura5]],"")</f>
        <v>UP002</v>
      </c>
      <c r="N330" s="57" t="str">
        <f>IFERROR(IF(Table_ocorrencias[[#This Row],[DPH2]] ="","",Table_ocorrencias[[#This Row],[DPH2]]&amp;"º DPH"),"")</f>
        <v>13º DPH</v>
      </c>
      <c r="O330" s="57" t="str">
        <f>UPPER(IFERROR(VLOOKUP(Table_ocorrencias[[#This Row],[municipio]],Table_municipios[],2,FALSE),""))</f>
        <v>JABOATÃO DOS GUARARAPES</v>
      </c>
      <c r="P330" s="79" t="str">
        <f>UPPER(IFERROR(Table_ocorrencias[[#This Row],[bairro8]],""))</f>
        <v>ALTO DOIS CARNEIROS</v>
      </c>
      <c r="Q330" s="57" t="str">
        <f>IFERROR(IF(Table_ocorrencias[[#This Row],[rua9]] ="","",Table_ocorrencias[[#This Row],[rua9]]),"")</f>
        <v>SOSSEGO</v>
      </c>
      <c r="R330" s="57" t="str">
        <f>IFERROR(IF(Table_ocorrencias[[#This Row],[latitude6]] ="","",Table_ocorrencias[[#This Row],[latitude6]]),"")</f>
        <v>-8112690</v>
      </c>
      <c r="S330" s="57" t="str">
        <f>IFERROR(IF(Table_ocorrencias[[#This Row],[longitude7]] ="","",Table_ocorrencias[[#This Row],[longitude7]]),"")</f>
        <v>-34966790</v>
      </c>
      <c r="T33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LEONARDO HILÁRIO DO NASCIMENTO (NIC 110891)</v>
      </c>
      <c r="U33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0" s="79" t="str">
        <f>UPPER(IFERROR(Table_ocorrencias[[#This Row],[descricao]],""))</f>
        <v/>
      </c>
      <c r="W330" s="59">
        <f>IFERROR(IF(Table_ocorrencias[[#This Row],[data_ciencia]]="","",Table_ocorrencias[[#This Row],[data_ciencia]]),"")</f>
        <v>0.38472222222222224</v>
      </c>
      <c r="X330" s="59">
        <f>IFERROR(IF(Table_ocorrencias[[#This Row],[data_saida]]="","",Table_ocorrencias[[#This Row],[data_saida]]),"")</f>
        <v>0.39583333333333331</v>
      </c>
      <c r="Y330" s="59">
        <f>IFERROR(IF(Table_ocorrencias[[#This Row],[data_chegada]]="","",Table_ocorrencias[[#This Row],[data_chegada]]),"")</f>
        <v>0.4236111111111111</v>
      </c>
      <c r="Z330" s="59">
        <f>IFERROR(IF(Table_ocorrencias[[#This Row],[data_conclusao]]="","",Table_ocorrencias[[#This Row],[data_conclusao]]),"")</f>
        <v>0.4513888888888889</v>
      </c>
      <c r="AA330" s="60">
        <v>1418</v>
      </c>
      <c r="AB330" s="60">
        <v>593</v>
      </c>
      <c r="AC330" s="60">
        <v>13</v>
      </c>
      <c r="AD330" s="60">
        <v>3869148</v>
      </c>
      <c r="AE330" s="60">
        <v>3868877</v>
      </c>
      <c r="AF330" s="60">
        <v>2724723</v>
      </c>
      <c r="AG330" s="60">
        <v>18227</v>
      </c>
      <c r="AH330" s="58">
        <v>44016</v>
      </c>
      <c r="AI330" s="60" t="s">
        <v>358</v>
      </c>
      <c r="AJ330" s="60" t="s">
        <v>167</v>
      </c>
      <c r="AK330" s="60" t="s">
        <v>168</v>
      </c>
      <c r="AL330" s="60" t="s">
        <v>278</v>
      </c>
      <c r="AM330" s="61">
        <v>0.38472222222222224</v>
      </c>
      <c r="AN330" s="62">
        <v>0.39583333333333331</v>
      </c>
      <c r="AO330" s="62">
        <v>0.4236111111111111</v>
      </c>
      <c r="AP330" s="62">
        <v>0.4513888888888889</v>
      </c>
      <c r="AQ330" s="60" t="s">
        <v>371</v>
      </c>
      <c r="AR330" s="60" t="s">
        <v>372</v>
      </c>
      <c r="AS330" s="60">
        <v>10</v>
      </c>
      <c r="AT330" s="60" t="s">
        <v>359</v>
      </c>
      <c r="AU330" s="60" t="s">
        <v>360</v>
      </c>
      <c r="AV330" s="60" t="s">
        <v>361</v>
      </c>
      <c r="AW330" s="63" t="s">
        <v>276</v>
      </c>
      <c r="AX330" s="60" t="s">
        <v>362</v>
      </c>
      <c r="AY330" s="60" t="s">
        <v>283</v>
      </c>
      <c r="AZ330" s="60" t="b">
        <v>1</v>
      </c>
      <c r="BA330" s="60" t="s">
        <v>273</v>
      </c>
      <c r="BB330" s="60" t="b">
        <v>0</v>
      </c>
      <c r="BC330" s="60"/>
      <c r="BD330" s="60"/>
    </row>
    <row r="331" spans="1:56" x14ac:dyDescent="0.25">
      <c r="A331" s="55">
        <f t="shared" si="6"/>
        <v>0</v>
      </c>
      <c r="B331" s="64" t="str">
        <f>IFERROR(TEXT(Table_ocorrencias[[#This Row],[caso_n]],"0000")&amp;Table_ocorrencias[[#This Row],[ponto]]&amp;"/"&amp;YEAR(Table_ocorrencias[[#This Row],[DATA PLANTÃO]]),"")</f>
        <v>0600.9/2020</v>
      </c>
      <c r="C331" s="64" t="str">
        <f>IFERROR(IF(Table_ocorrencias[[#This Row],[GDL]] = "","", Table_ocorrencias[[#This Row],[GDL]]&amp;"/"&amp;YEAR(Table_ocorrencias[[#This Row],[data_plantao]])),"")</f>
        <v>18384/2020</v>
      </c>
      <c r="D331" s="64" t="str">
        <f>IF(Table_ocorrencias[[#This Row],[fotos_gdl]] = TRUE,"ENVIADAS","PENDENTE")</f>
        <v>ENVIADAS</v>
      </c>
      <c r="E331" s="65">
        <f>IFERROR(Table_ocorrencias[[#This Row],[data_plantao]],"")</f>
        <v>44018</v>
      </c>
      <c r="F331" s="64" t="str">
        <f>IFERROR(Table_ocorrencias[[#This Row],[CIODS3]],"")</f>
        <v>D680940</v>
      </c>
      <c r="G331" s="64" t="str">
        <f>IFERROR(Table_ocorrencias[[#This Row],[natureza4]],"")</f>
        <v>Homicídio</v>
      </c>
      <c r="H331" s="64" t="str">
        <f>IFERROR(Table_ocorrencias[[#This Row],[tipo_local]],"")</f>
        <v>Externo</v>
      </c>
      <c r="I331" s="64" t="str">
        <f>IFERROR(IF(Table_ocorrencias[[#This Row],[instrumento10]] = 0,"",Table_ocorrencias[[#This Row],[instrumento10]]),"")</f>
        <v>PÉRFURO-CONTUNDENTE</v>
      </c>
      <c r="J331" s="80" t="str">
        <f>IFERROR(VLOOKUP(Table_ocorrencias[[#This Row],[matricula_perito]],Table_peritos[],2,FALSE),"")</f>
        <v>FERNANDO HENRIQUE LEAL BENEVIDES</v>
      </c>
      <c r="K331" s="64" t="str">
        <f>IFERROR(VLOOKUP(Table_ocorrencias[[#This Row],[matricula_auxiliar]],Table_auxiliares[],2,FALSE),"")</f>
        <v>THAYSE BATISTA</v>
      </c>
      <c r="L331" s="64" t="str">
        <f>IFERROR(VLOOKUP(Table_ocorrencias[[#This Row],[matricula_delegado]],Table_delegados[],2,FALSE),"")</f>
        <v>CAIO WAGNER SIQUEIRA DE MORAIS</v>
      </c>
      <c r="M331" s="64" t="str">
        <f>IFERROR(Table_ocorrencias[[#This Row],[viatura5]],"")</f>
        <v>UP002</v>
      </c>
      <c r="N331" s="64" t="str">
        <f>IFERROR(IF(Table_ocorrencias[[#This Row],[DPH2]] ="","",Table_ocorrencias[[#This Row],[DPH2]]&amp;"º DPH"),"")</f>
        <v>13º DPH</v>
      </c>
      <c r="O331" s="64" t="str">
        <f>UPPER(IFERROR(VLOOKUP(Table_ocorrencias[[#This Row],[municipio]],Table_municipios[],2,FALSE),""))</f>
        <v>JABOATÃO DOS GUARARAPES</v>
      </c>
      <c r="P331" s="80" t="str">
        <f>UPPER(IFERROR(Table_ocorrencias[[#This Row],[bairro8]],""))</f>
        <v>VILA RICA</v>
      </c>
      <c r="Q331" s="64" t="str">
        <f>IFERROR(IF(Table_ocorrencias[[#This Row],[rua9]] ="","",Table_ocorrencias[[#This Row],[rua9]]),"")</f>
        <v>RUA PAU BRASIL, Nº125</v>
      </c>
      <c r="R331" s="64" t="str">
        <f>IFERROR(IF(Table_ocorrencias[[#This Row],[latitude6]] ="","",Table_ocorrencias[[#This Row],[latitude6]]),"")</f>
        <v>-8.116340</v>
      </c>
      <c r="S331" s="64" t="str">
        <f>IFERROR(IF(Table_ocorrencias[[#This Row],[longitude7]] ="","",Table_ocorrencias[[#This Row],[longitude7]]),"")</f>
        <v>-35.020106</v>
      </c>
      <c r="T33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WILLQUI FRANCISCO ALEMÃO JUNIOR (NIC 108233)</v>
      </c>
      <c r="U33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31" s="80" t="str">
        <f>UPPER(IFERROR(Table_ocorrencias[[#This Row],[descricao]],""))</f>
        <v>MASC - PAF - EXPRESIDIÁRIO / PM CB ÉDER 98885-1414</v>
      </c>
      <c r="W331" s="66">
        <f>IFERROR(IF(Table_ocorrencias[[#This Row],[data_ciencia]]="","",Table_ocorrencias[[#This Row],[data_ciencia]]),"")</f>
        <v>0.54861111111111116</v>
      </c>
      <c r="X331" s="66">
        <f>IFERROR(IF(Table_ocorrencias[[#This Row],[data_saida]]="","",Table_ocorrencias[[#This Row],[data_saida]]),"")</f>
        <v>0.5625</v>
      </c>
      <c r="Y331" s="66">
        <f>IFERROR(IF(Table_ocorrencias[[#This Row],[data_chegada]]="","",Table_ocorrencias[[#This Row],[data_chegada]]),"")</f>
        <v>0.58333333333333337</v>
      </c>
      <c r="Z331" s="66">
        <f>IFERROR(IF(Table_ocorrencias[[#This Row],[data_conclusao]]="","",Table_ocorrencias[[#This Row],[data_conclusao]]),"")</f>
        <v>0.61111111111111116</v>
      </c>
      <c r="AA331" s="67">
        <v>1425</v>
      </c>
      <c r="AB331" s="67">
        <v>600</v>
      </c>
      <c r="AC331" s="67">
        <v>13</v>
      </c>
      <c r="AD331" s="67">
        <v>2962063</v>
      </c>
      <c r="AE331" s="67">
        <v>3870430</v>
      </c>
      <c r="AF331" s="67">
        <v>3864910</v>
      </c>
      <c r="AG331" s="67">
        <v>18384</v>
      </c>
      <c r="AH331" s="65">
        <v>44018</v>
      </c>
      <c r="AI331" s="67" t="s">
        <v>434</v>
      </c>
      <c r="AJ331" s="67" t="s">
        <v>167</v>
      </c>
      <c r="AK331" s="67" t="s">
        <v>168</v>
      </c>
      <c r="AL331" s="67" t="s">
        <v>278</v>
      </c>
      <c r="AM331" s="68">
        <v>0.54861111111111116</v>
      </c>
      <c r="AN331" s="69">
        <v>0.5625</v>
      </c>
      <c r="AO331" s="69">
        <v>0.58333333333333337</v>
      </c>
      <c r="AP331" s="69">
        <v>0.61111111111111116</v>
      </c>
      <c r="AQ331" s="67" t="s">
        <v>452</v>
      </c>
      <c r="AR331" s="67" t="s">
        <v>453</v>
      </c>
      <c r="AS331" s="67">
        <v>10</v>
      </c>
      <c r="AT331" s="67" t="s">
        <v>435</v>
      </c>
      <c r="AU331" s="67" t="s">
        <v>436</v>
      </c>
      <c r="AV331" s="67" t="s">
        <v>437</v>
      </c>
      <c r="AW331" s="70" t="s">
        <v>276</v>
      </c>
      <c r="AX331" s="67" t="s">
        <v>438</v>
      </c>
      <c r="AY331" s="67" t="s">
        <v>439</v>
      </c>
      <c r="AZ331" s="67" t="b">
        <v>1</v>
      </c>
      <c r="BA331" s="67" t="s">
        <v>273</v>
      </c>
      <c r="BB331" s="67" t="b">
        <v>0</v>
      </c>
      <c r="BC331" s="67"/>
      <c r="BD331" s="67"/>
    </row>
    <row r="332" spans="1:56" x14ac:dyDescent="0.25">
      <c r="A332" s="53">
        <f t="shared" si="6"/>
        <v>0</v>
      </c>
      <c r="B332" s="57" t="str">
        <f>IFERROR(TEXT(Table_ocorrencias[[#This Row],[caso_n]],"0000")&amp;Table_ocorrencias[[#This Row],[ponto]]&amp;"/"&amp;YEAR(Table_ocorrencias[[#This Row],[DATA PLANTÃO]]),"")</f>
        <v>0604.9/2020</v>
      </c>
      <c r="C332" s="57" t="str">
        <f>IFERROR(IF(Table_ocorrencias[[#This Row],[GDL]] = "","", Table_ocorrencias[[#This Row],[GDL]]&amp;"/"&amp;YEAR(Table_ocorrencias[[#This Row],[data_plantao]])),"")</f>
        <v>19080/2020</v>
      </c>
      <c r="D332" s="57" t="str">
        <f>IF(Table_ocorrencias[[#This Row],[fotos_gdl]] = TRUE,"ENVIADAS","PENDENTE")</f>
        <v>PENDENTE</v>
      </c>
      <c r="E332" s="58">
        <f>IFERROR(Table_ocorrencias[[#This Row],[data_plantao]],"")</f>
        <v>44019</v>
      </c>
      <c r="F332" s="57" t="str">
        <f>IFERROR(Table_ocorrencias[[#This Row],[CIODS3]],"")</f>
        <v>D680988</v>
      </c>
      <c r="G332" s="57" t="str">
        <f>IFERROR(Table_ocorrencias[[#This Row],[natureza4]],"")</f>
        <v>Homicídio</v>
      </c>
      <c r="H332" s="57" t="str">
        <f>IFERROR(Table_ocorrencias[[#This Row],[tipo_local]],"")</f>
        <v>Externo</v>
      </c>
      <c r="I332" s="57" t="str">
        <f>IFERROR(IF(Table_ocorrencias[[#This Row],[instrumento10]] = 0,"",Table_ocorrencias[[#This Row],[instrumento10]]),"")</f>
        <v>PÉRFURO-CONTUNDENTE</v>
      </c>
      <c r="J332" s="79" t="str">
        <f>IFERROR(VLOOKUP(Table_ocorrencias[[#This Row],[matricula_perito]],Table_peritos[],2,FALSE),"")</f>
        <v>BETSON FERNANDO DELGADO DOS SANTOS ANDRADE</v>
      </c>
      <c r="K332" s="57" t="str">
        <f>IFERROR(VLOOKUP(Table_ocorrencias[[#This Row],[matricula_auxiliar]],Table_auxiliares[],2,FALSE),"")</f>
        <v>THIAGO CHALEGRE</v>
      </c>
      <c r="L332" s="57" t="str">
        <f>IFERROR(VLOOKUP(Table_ocorrencias[[#This Row],[matricula_delegado]],Table_delegados[],2,FALSE),"")</f>
        <v>ALAUMO LIMA</v>
      </c>
      <c r="M332" s="57" t="str">
        <f>IFERROR(Table_ocorrencias[[#This Row],[viatura5]],"")</f>
        <v>UP002</v>
      </c>
      <c r="N332" s="57" t="str">
        <f>IFERROR(IF(Table_ocorrencias[[#This Row],[DPH2]] ="","",Table_ocorrencias[[#This Row],[DPH2]]&amp;"º DPH"),"")</f>
        <v>14º DPH</v>
      </c>
      <c r="O332" s="57" t="str">
        <f>UPPER(IFERROR(VLOOKUP(Table_ocorrencias[[#This Row],[municipio]],Table_municipios[],2,FALSE),""))</f>
        <v>CABO DE SANTO AGOSTINHO</v>
      </c>
      <c r="P332" s="79" t="str">
        <f>UPPER(IFERROR(Table_ocorrencias[[#This Row],[bairro8]],""))</f>
        <v>RURAL</v>
      </c>
      <c r="Q332" s="57" t="str">
        <f>IFERROR(IF(Table_ocorrencias[[#This Row],[rua9]] ="","",Table_ocorrencias[[#This Row],[rua9]]),"")</f>
        <v>ESTRADA INDO PARA PRAIA DE SUAPE</v>
      </c>
      <c r="R332" s="57" t="str">
        <f>IFERROR(IF(Table_ocorrencias[[#This Row],[latitude6]] ="","",Table_ocorrencias[[#This Row],[latitude6]]),"")</f>
        <v>-8.347959</v>
      </c>
      <c r="S332" s="57" t="str">
        <f>IFERROR(IF(Table_ocorrencias[[#This Row],[longitude7]] ="","",Table_ocorrencias[[#This Row],[longitude7]]),"")</f>
        <v>-34.960071</v>
      </c>
      <c r="T33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110907)</v>
      </c>
      <c r="U33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332" s="79" t="str">
        <f>UPPER(IFERROR(Table_ocorrencias[[#This Row],[descricao]],""))</f>
        <v/>
      </c>
      <c r="W332" s="59">
        <f>IFERROR(IF(Table_ocorrencias[[#This Row],[data_ciencia]]="","",Table_ocorrencias[[#This Row],[data_ciencia]]),"")</f>
        <v>3.4722222222222224E-2</v>
      </c>
      <c r="X332" s="59">
        <f>IFERROR(IF(Table_ocorrencias[[#This Row],[data_saida]]="","",Table_ocorrencias[[#This Row],[data_saida]]),"")</f>
        <v>4.1666666666666664E-2</v>
      </c>
      <c r="Y332" s="59">
        <f>IFERROR(IF(Table_ocorrencias[[#This Row],[data_chegada]]="","",Table_ocorrencias[[#This Row],[data_chegada]]),"")</f>
        <v>7.6388888888888895E-2</v>
      </c>
      <c r="Z332" s="59">
        <f>IFERROR(IF(Table_ocorrencias[[#This Row],[data_conclusao]]="","",Table_ocorrencias[[#This Row],[data_conclusao]]),"")</f>
        <v>0.11458333333333333</v>
      </c>
      <c r="AA332" s="60">
        <v>1429</v>
      </c>
      <c r="AB332" s="60">
        <v>604</v>
      </c>
      <c r="AC332" s="60">
        <v>14</v>
      </c>
      <c r="AD332" s="60">
        <v>3869903</v>
      </c>
      <c r="AE332" s="60">
        <v>3868877</v>
      </c>
      <c r="AF332" s="60">
        <v>3910180</v>
      </c>
      <c r="AG332" s="60">
        <v>19080</v>
      </c>
      <c r="AH332" s="58">
        <v>44019</v>
      </c>
      <c r="AI332" s="60" t="s">
        <v>473</v>
      </c>
      <c r="AJ332" s="60" t="s">
        <v>167</v>
      </c>
      <c r="AK332" s="60" t="s">
        <v>168</v>
      </c>
      <c r="AL332" s="60" t="s">
        <v>278</v>
      </c>
      <c r="AM332" s="61">
        <v>3.4722222222222224E-2</v>
      </c>
      <c r="AN332" s="62">
        <v>4.1666666666666664E-2</v>
      </c>
      <c r="AO332" s="62">
        <v>7.6388888888888895E-2</v>
      </c>
      <c r="AP332" s="62">
        <v>0.11458333333333333</v>
      </c>
      <c r="AQ332" s="60" t="s">
        <v>482</v>
      </c>
      <c r="AR332" s="60" t="s">
        <v>483</v>
      </c>
      <c r="AS332" s="60">
        <v>3</v>
      </c>
      <c r="AT332" s="60" t="s">
        <v>474</v>
      </c>
      <c r="AU332" s="60" t="s">
        <v>475</v>
      </c>
      <c r="AV332" s="60" t="s">
        <v>476</v>
      </c>
      <c r="AW332" s="63" t="s">
        <v>276</v>
      </c>
      <c r="AX332" s="60" t="s">
        <v>477</v>
      </c>
      <c r="AY332" s="60" t="s">
        <v>283</v>
      </c>
      <c r="AZ332" s="60" t="b">
        <v>0</v>
      </c>
      <c r="BA332" s="60" t="s">
        <v>273</v>
      </c>
      <c r="BB332" s="60" t="b">
        <v>0</v>
      </c>
      <c r="BC332" s="60"/>
      <c r="BD332" s="60"/>
    </row>
    <row r="333" spans="1:56" x14ac:dyDescent="0.25">
      <c r="A333" s="53">
        <f t="shared" si="6"/>
        <v>0</v>
      </c>
      <c r="B333" s="57" t="str">
        <f>IFERROR(TEXT(Table_ocorrencias[[#This Row],[caso_n]],"0000")&amp;Table_ocorrencias[[#This Row],[ponto]]&amp;"/"&amp;YEAR(Table_ocorrencias[[#This Row],[DATA PLANTÃO]]),"")</f>
        <v>0645.9/2020</v>
      </c>
      <c r="C333" s="57" t="str">
        <f>IFERROR(IF(Table_ocorrencias[[#This Row],[GDL]] = "","", Table_ocorrencias[[#This Row],[GDL]]&amp;"/"&amp;YEAR(Table_ocorrencias[[#This Row],[data_plantao]])),"")</f>
        <v>20007/2020</v>
      </c>
      <c r="D333" s="57" t="str">
        <f>IF(Table_ocorrencias[[#This Row],[fotos_gdl]] = TRUE,"ENVIADAS","PENDENTE")</f>
        <v>ENVIADAS</v>
      </c>
      <c r="E333" s="58">
        <f>IFERROR(Table_ocorrencias[[#This Row],[data_plantao]],"")</f>
        <v>44032</v>
      </c>
      <c r="F333" s="57" t="str">
        <f>IFERROR(Table_ocorrencias[[#This Row],[CIODS3]],"")</f>
        <v>D682221</v>
      </c>
      <c r="G333" s="57" t="str">
        <f>IFERROR(Table_ocorrencias[[#This Row],[natureza4]],"")</f>
        <v>Homicídio</v>
      </c>
      <c r="H333" s="57" t="str">
        <f>IFERROR(Table_ocorrencias[[#This Row],[tipo_local]],"")</f>
        <v>Externo</v>
      </c>
      <c r="I333" s="57" t="str">
        <f>IFERROR(IF(Table_ocorrencias[[#This Row],[instrumento10]] = 0,"",Table_ocorrencias[[#This Row],[instrumento10]]),"")</f>
        <v>PÉRFURO-CONTUNDENTE</v>
      </c>
      <c r="J333" s="79" t="str">
        <f>IFERROR(VLOOKUP(Table_ocorrencias[[#This Row],[matricula_perito]],Table_peritos[],2,FALSE),"")</f>
        <v>TADEU MORAIS CRUZ</v>
      </c>
      <c r="K333" s="57" t="str">
        <f>IFERROR(VLOOKUP(Table_ocorrencias[[#This Row],[matricula_auxiliar]],Table_auxiliares[],2,FALSE),"")</f>
        <v>THIAGO CHALEGRE</v>
      </c>
      <c r="L333" s="57" t="str">
        <f>IFERROR(VLOOKUP(Table_ocorrencias[[#This Row],[matricula_delegado]],Table_delegados[],2,FALSE),"")</f>
        <v>EURICELIA BATISTA NOGUEIRA</v>
      </c>
      <c r="M333" s="57" t="str">
        <f>IFERROR(Table_ocorrencias[[#This Row],[viatura5]],"")</f>
        <v>UP003</v>
      </c>
      <c r="N333" s="57" t="str">
        <f>IFERROR(IF(Table_ocorrencias[[#This Row],[DPH2]] ="","",Table_ocorrencias[[#This Row],[DPH2]]&amp;"º DPH"),"")</f>
        <v>13º DPH</v>
      </c>
      <c r="O333" s="57" t="str">
        <f>UPPER(IFERROR(VLOOKUP(Table_ocorrencias[[#This Row],[municipio]],Table_municipios[],2,FALSE),""))</f>
        <v>JABOATÃO DOS GUARARAPES</v>
      </c>
      <c r="P333" s="79" t="str">
        <f>UPPER(IFERROR(Table_ocorrencias[[#This Row],[bairro8]],""))</f>
        <v>SANTO ALEIXO</v>
      </c>
      <c r="Q333" s="57" t="str">
        <f>IFERROR(IF(Table_ocorrencias[[#This Row],[rua9]] ="","",Table_ocorrencias[[#This Row],[rua9]]),"")</f>
        <v>RUA GARANHUNS</v>
      </c>
      <c r="R333" s="57" t="str">
        <f>IFERROR(IF(Table_ocorrencias[[#This Row],[latitude6]] ="","",Table_ocorrencias[[#This Row],[latitude6]]),"")</f>
        <v>-8.096087</v>
      </c>
      <c r="S333" s="57" t="str">
        <f>IFERROR(IF(Table_ocorrencias[[#This Row],[longitude7]] ="","",Table_ocorrencias[[#This Row],[longitude7]]),"")</f>
        <v>-35.020504</v>
      </c>
      <c r="T33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REGINALDO JOSÉ FARIAS (NIC 111197)</v>
      </c>
      <c r="U33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3" s="79" t="str">
        <f>UPPER(IFERROR(Table_ocorrencias[[#This Row],[descricao]],""))</f>
        <v>PAF EXT MASC. PM 997253062</v>
      </c>
      <c r="W333" s="59">
        <f>IFERROR(IF(Table_ocorrencias[[#This Row],[data_ciencia]]="","",Table_ocorrencias[[#This Row],[data_ciencia]]),"")</f>
        <v>0.81388888888888888</v>
      </c>
      <c r="X333" s="59">
        <f>IFERROR(IF(Table_ocorrencias[[#This Row],[data_saida]]="","",Table_ocorrencias[[#This Row],[data_saida]]),"")</f>
        <v>0.81944444444444442</v>
      </c>
      <c r="Y333" s="59">
        <f>IFERROR(IF(Table_ocorrencias[[#This Row],[data_chegada]]="","",Table_ocorrencias[[#This Row],[data_chegada]]),"")</f>
        <v>0.84722222222222221</v>
      </c>
      <c r="Z333" s="59">
        <f>IFERROR(IF(Table_ocorrencias[[#This Row],[data_conclusao]]="","",Table_ocorrencias[[#This Row],[data_conclusao]]),"")</f>
        <v>0.87152777777777779</v>
      </c>
      <c r="AA333" s="60">
        <v>1475</v>
      </c>
      <c r="AB333" s="60">
        <v>645</v>
      </c>
      <c r="AC333" s="60">
        <v>13</v>
      </c>
      <c r="AD333" s="60">
        <v>2962136</v>
      </c>
      <c r="AE333" s="60">
        <v>3868877</v>
      </c>
      <c r="AF333" s="60">
        <v>2960494</v>
      </c>
      <c r="AG333" s="60">
        <v>20007</v>
      </c>
      <c r="AH333" s="58">
        <v>44032</v>
      </c>
      <c r="AI333" s="60" t="s">
        <v>1358</v>
      </c>
      <c r="AJ333" s="60" t="s">
        <v>167</v>
      </c>
      <c r="AK333" s="60" t="s">
        <v>168</v>
      </c>
      <c r="AL333" s="60" t="s">
        <v>560</v>
      </c>
      <c r="AM333" s="61">
        <v>0.81388888888888888</v>
      </c>
      <c r="AN333" s="62">
        <v>0.81944444444444442</v>
      </c>
      <c r="AO333" s="62">
        <v>0.84722222222222221</v>
      </c>
      <c r="AP333" s="62">
        <v>0.87152777777777779</v>
      </c>
      <c r="AQ333" s="60" t="s">
        <v>1404</v>
      </c>
      <c r="AR333" s="60" t="s">
        <v>1405</v>
      </c>
      <c r="AS333" s="60">
        <v>10</v>
      </c>
      <c r="AT333" s="60" t="s">
        <v>1359</v>
      </c>
      <c r="AU333" s="60" t="s">
        <v>1360</v>
      </c>
      <c r="AV333" s="60" t="s">
        <v>1361</v>
      </c>
      <c r="AW333" s="63" t="s">
        <v>276</v>
      </c>
      <c r="AX333" s="60" t="s">
        <v>1362</v>
      </c>
      <c r="AY333" s="60" t="s">
        <v>1363</v>
      </c>
      <c r="AZ333" s="60" t="b">
        <v>1</v>
      </c>
      <c r="BA333" s="60" t="s">
        <v>273</v>
      </c>
      <c r="BB333" s="60" t="b">
        <v>0</v>
      </c>
      <c r="BC333" s="60"/>
      <c r="BD333" s="60"/>
    </row>
    <row r="334" spans="1:56" x14ac:dyDescent="0.25">
      <c r="A334" s="86">
        <f t="shared" si="6"/>
        <v>0</v>
      </c>
      <c r="B334" s="87" t="str">
        <f>IFERROR(TEXT(Table_ocorrencias[[#This Row],[caso_n]],"0000")&amp;Table_ocorrencias[[#This Row],[ponto]]&amp;"/"&amp;YEAR(Table_ocorrencias[[#This Row],[DATA PLANTÃO]]),"")</f>
        <v>0653.9/2020</v>
      </c>
      <c r="C334" s="87" t="str">
        <f>IFERROR(IF(Table_ocorrencias[[#This Row],[GDL]] = "","", Table_ocorrencias[[#This Row],[GDL]]&amp;"/"&amp;YEAR(Table_ocorrencias[[#This Row],[data_plantao]])),"")</f>
        <v>21815/2020</v>
      </c>
      <c r="D334" s="87" t="str">
        <f>IF(Table_ocorrencias[[#This Row],[fotos_gdl]] = TRUE,"ENVIADAS","PENDENTE")</f>
        <v>PENDENTE</v>
      </c>
      <c r="E334" s="88">
        <f>IFERROR(Table_ocorrencias[[#This Row],[data_plantao]],"")</f>
        <v>44034</v>
      </c>
      <c r="F334" s="87" t="str">
        <f>IFERROR(Table_ocorrencias[[#This Row],[CIODS3]],"")</f>
        <v>D682323</v>
      </c>
      <c r="G334" s="87" t="str">
        <f>IFERROR(Table_ocorrencias[[#This Row],[natureza4]],"")</f>
        <v>Homicídio</v>
      </c>
      <c r="H334" s="87" t="str">
        <f>IFERROR(Table_ocorrencias[[#This Row],[tipo_local]],"")</f>
        <v>Externo</v>
      </c>
      <c r="I334" s="87" t="str">
        <f>IFERROR(IF(Table_ocorrencias[[#This Row],[instrumento10]] = 0,"",Table_ocorrencias[[#This Row],[instrumento10]]),"")</f>
        <v>PÉRFURO-CONTUNDENTE</v>
      </c>
      <c r="J334" s="89" t="str">
        <f>IFERROR(VLOOKUP(Table_ocorrencias[[#This Row],[matricula_perito]],Table_peritos[],2,FALSE),"")</f>
        <v>BETSON FERNANDO DELGADO DOS SANTOS ANDRADE</v>
      </c>
      <c r="K334" s="87" t="str">
        <f>IFERROR(VLOOKUP(Table_ocorrencias[[#This Row],[matricula_auxiliar]],Table_auxiliares[],2,FALSE),"")</f>
        <v>MOISES JOSE SEABRA</v>
      </c>
      <c r="L334" s="87" t="str">
        <f>IFERROR(VLOOKUP(Table_ocorrencias[[#This Row],[matricula_delegado]],Table_delegados[],2,FALSE),"")</f>
        <v>PAULO GUSTAVO COELHO DIAS</v>
      </c>
      <c r="M334" s="87" t="str">
        <f>IFERROR(Table_ocorrencias[[#This Row],[viatura5]],"")</f>
        <v>UP003</v>
      </c>
      <c r="N334" s="87" t="str">
        <f>IFERROR(IF(Table_ocorrencias[[#This Row],[DPH2]] ="","",Table_ocorrencias[[#This Row],[DPH2]]&amp;"º DPH"),"")</f>
        <v>10º DPH</v>
      </c>
      <c r="O334" s="87" t="str">
        <f>UPPER(IFERROR(VLOOKUP(Table_ocorrencias[[#This Row],[municipio]],Table_municipios[],2,FALSE),""))</f>
        <v>SÃO LOURENÇO DA MATA</v>
      </c>
      <c r="P334" s="89" t="str">
        <f>UPPER(IFERROR(Table_ocorrencias[[#This Row],[bairro8]],""))</f>
        <v>LOT. SÃO JOÃO</v>
      </c>
      <c r="Q334" s="87" t="str">
        <f>IFERROR(IF(Table_ocorrencias[[#This Row],[rua9]] ="","",Table_ocorrencias[[#This Row],[rua9]]),"")</f>
        <v>R. TIPIGUARI</v>
      </c>
      <c r="R334" s="87" t="str">
        <f>IFERROR(IF(Table_ocorrencias[[#This Row],[latitude6]] ="","",Table_ocorrencias[[#This Row],[latitude6]]),"")</f>
        <v>-8.002206</v>
      </c>
      <c r="S334" s="87" t="str">
        <f>IFERROR(IF(Table_ocorrencias[[#This Row],[longitude7]] ="","",Table_ocorrencias[[#This Row],[longitude7]]),"")</f>
        <v>-35.009777</v>
      </c>
      <c r="T33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111216)</v>
      </c>
      <c r="U33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4" s="89" t="str">
        <f>UPPER(IFERROR(Table_ocorrencias[[#This Row],[descricao]],""))</f>
        <v/>
      </c>
      <c r="W334" s="90">
        <f>IFERROR(IF(Table_ocorrencias[[#This Row],[data_ciencia]]="","",Table_ocorrencias[[#This Row],[data_ciencia]]),"")</f>
        <v>0</v>
      </c>
      <c r="X334" s="90">
        <f>IFERROR(IF(Table_ocorrencias[[#This Row],[data_saida]]="","",Table_ocorrencias[[#This Row],[data_saida]]),"")</f>
        <v>1.0416666666666666E-2</v>
      </c>
      <c r="Y334" s="90">
        <f>IFERROR(IF(Table_ocorrencias[[#This Row],[data_chegada]]="","",Table_ocorrencias[[#This Row],[data_chegada]]),"")</f>
        <v>3.125E-2</v>
      </c>
      <c r="Z334" s="90">
        <f>IFERROR(IF(Table_ocorrencias[[#This Row],[data_conclusao]]="","",Table_ocorrencias[[#This Row],[data_conclusao]]),"")</f>
        <v>6.9444444444444448E-2</v>
      </c>
      <c r="AA334" s="91">
        <v>1483</v>
      </c>
      <c r="AB334" s="91">
        <v>653</v>
      </c>
      <c r="AC334" s="91">
        <v>10</v>
      </c>
      <c r="AD334" s="91">
        <v>3869903</v>
      </c>
      <c r="AE334" s="91">
        <v>1347241</v>
      </c>
      <c r="AF334" s="91">
        <v>2725371</v>
      </c>
      <c r="AG334" s="91">
        <v>21815</v>
      </c>
      <c r="AH334" s="88">
        <v>44034</v>
      </c>
      <c r="AI334" s="91" t="s">
        <v>1446</v>
      </c>
      <c r="AJ334" s="91" t="s">
        <v>167</v>
      </c>
      <c r="AK334" s="91" t="s">
        <v>168</v>
      </c>
      <c r="AL334" s="91" t="s">
        <v>560</v>
      </c>
      <c r="AM334" s="92">
        <v>0</v>
      </c>
      <c r="AN334" s="93">
        <v>1.0416666666666666E-2</v>
      </c>
      <c r="AO334" s="93">
        <v>3.125E-2</v>
      </c>
      <c r="AP334" s="93">
        <v>6.9444444444444448E-2</v>
      </c>
      <c r="AQ334" s="91" t="s">
        <v>2183</v>
      </c>
      <c r="AR334" s="91" t="s">
        <v>2184</v>
      </c>
      <c r="AS334" s="91">
        <v>15</v>
      </c>
      <c r="AT334" s="91" t="s">
        <v>1447</v>
      </c>
      <c r="AU334" s="91" t="s">
        <v>1448</v>
      </c>
      <c r="AV334" s="91" t="s">
        <v>1449</v>
      </c>
      <c r="AW334" s="94" t="s">
        <v>276</v>
      </c>
      <c r="AX334" s="91" t="s">
        <v>1450</v>
      </c>
      <c r="AY334" s="91" t="s">
        <v>283</v>
      </c>
      <c r="AZ334" s="91" t="b">
        <v>0</v>
      </c>
      <c r="BA334" s="91" t="s">
        <v>273</v>
      </c>
      <c r="BB334" s="91" t="b">
        <v>0</v>
      </c>
      <c r="BC334" s="91"/>
      <c r="BD334" s="91"/>
    </row>
    <row r="335" spans="1:56" ht="30" x14ac:dyDescent="0.25">
      <c r="A335" s="86">
        <f t="shared" si="6"/>
        <v>0</v>
      </c>
      <c r="B335" s="87" t="str">
        <f>IFERROR(TEXT(Table_ocorrencias[[#This Row],[caso_n]],"0000")&amp;Table_ocorrencias[[#This Row],[ponto]]&amp;"/"&amp;YEAR(Table_ocorrencias[[#This Row],[DATA PLANTÃO]]),"")</f>
        <v>0666.9/2020</v>
      </c>
      <c r="C335" s="87" t="str">
        <f>IFERROR(IF(Table_ocorrencias[[#This Row],[GDL]] = "","", Table_ocorrencias[[#This Row],[GDL]]&amp;"/"&amp;YEAR(Table_ocorrencias[[#This Row],[data_plantao]])),"")</f>
        <v>20638/2020</v>
      </c>
      <c r="D335" s="87" t="str">
        <f>IF(Table_ocorrencias[[#This Row],[fotos_gdl]] = TRUE,"ENVIADAS","PENDENTE")</f>
        <v>ENVIADAS</v>
      </c>
      <c r="E335" s="88">
        <f>IFERROR(Table_ocorrencias[[#This Row],[data_plantao]],"")</f>
        <v>44037</v>
      </c>
      <c r="F335" s="87" t="str">
        <f>IFERROR(Table_ocorrencias[[#This Row],[CIODS3]],"")</f>
        <v>D682635</v>
      </c>
      <c r="G335" s="87" t="str">
        <f>IFERROR(Table_ocorrencias[[#This Row],[natureza4]],"")</f>
        <v>Homicídio</v>
      </c>
      <c r="H335" s="87" t="str">
        <f>IFERROR(Table_ocorrencias[[#This Row],[tipo_local]],"")</f>
        <v>Externo</v>
      </c>
      <c r="I335" s="87" t="str">
        <f>IFERROR(IF(Table_ocorrencias[[#This Row],[instrumento10]] = 0,"",Table_ocorrencias[[#This Row],[instrumento10]]),"")</f>
        <v>PÉRFURO-CONTUNDENTE</v>
      </c>
      <c r="J335" s="89" t="str">
        <f>IFERROR(VLOOKUP(Table_ocorrencias[[#This Row],[matricula_perito]],Table_peritos[],2,FALSE),"")</f>
        <v>DIOGO SINESIO TRAJANO DE ARRUDA</v>
      </c>
      <c r="K335" s="87" t="str">
        <f>IFERROR(VLOOKUP(Table_ocorrencias[[#This Row],[matricula_auxiliar]],Table_auxiliares[],2,FALSE),"")</f>
        <v>RICARDO ALEXANDRE MELO DA SILVA</v>
      </c>
      <c r="L335" s="87" t="str">
        <f>IFERROR(VLOOKUP(Table_ocorrencias[[#This Row],[matricula_delegado]],Table_delegados[],2,FALSE),"")</f>
        <v>EURICELIA BATISTA NOGUEIRA</v>
      </c>
      <c r="M335" s="87" t="str">
        <f>IFERROR(Table_ocorrencias[[#This Row],[viatura5]],"")</f>
        <v>UP002</v>
      </c>
      <c r="N335" s="87" t="str">
        <f>IFERROR(IF(Table_ocorrencias[[#This Row],[DPH2]] ="","",Table_ocorrencias[[#This Row],[DPH2]]&amp;"º DPH"),"")</f>
        <v>3º DPH</v>
      </c>
      <c r="O335" s="87" t="str">
        <f>UPPER(IFERROR(VLOOKUP(Table_ocorrencias[[#This Row],[municipio]],Table_municipios[],2,FALSE),""))</f>
        <v>RECIFE</v>
      </c>
      <c r="P335" s="89" t="str">
        <f>UPPER(IFERROR(Table_ocorrencias[[#This Row],[bairro8]],""))</f>
        <v>BOA VIAGEM</v>
      </c>
      <c r="Q335" s="87" t="str">
        <f>IFERROR(IF(Table_ocorrencias[[#This Row],[rua9]] ="","",Table_ocorrencias[[#This Row],[rua9]]),"")</f>
        <v>AV. BOA VIAGEM</v>
      </c>
      <c r="R335" s="87" t="str">
        <f>IFERROR(IF(Table_ocorrencias[[#This Row],[latitude6]] ="","",Table_ocorrencias[[#This Row],[latitude6]]),"")</f>
        <v>-8.091261</v>
      </c>
      <c r="S335" s="87" t="str">
        <f>IFERROR(IF(Table_ocorrencias[[#This Row],[longitude7]] ="","",Table_ocorrencias[[#This Row],[longitude7]]),"")</f>
        <v>-34.880740</v>
      </c>
      <c r="T33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111224)</v>
      </c>
      <c r="U33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5" s="89" t="str">
        <f>UPPER(IFERROR(Table_ocorrencias[[#This Row],[descricao]],""))</f>
        <v>TIROTEIO NO PINA COM VÍTIMA FATAL NO LOCAL PM 984409409 - PAF/SIMPLES/EXTERNO</v>
      </c>
      <c r="W335" s="90">
        <f>IFERROR(IF(Table_ocorrencias[[#This Row],[data_ciencia]]="","",Table_ocorrencias[[#This Row],[data_ciencia]]),"")</f>
        <v>0.61388888888888893</v>
      </c>
      <c r="X335" s="90">
        <f>IFERROR(IF(Table_ocorrencias[[#This Row],[data_saida]]="","",Table_ocorrencias[[#This Row],[data_saida]]),"")</f>
        <v>0.63194444444444442</v>
      </c>
      <c r="Y335" s="90">
        <f>IFERROR(IF(Table_ocorrencias[[#This Row],[data_chegada]]="","",Table_ocorrencias[[#This Row],[data_chegada]]),"")</f>
        <v>0.63888888888888884</v>
      </c>
      <c r="Z335" s="90">
        <f>IFERROR(IF(Table_ocorrencias[[#This Row],[data_conclusao]]="","",Table_ocorrencias[[#This Row],[data_conclusao]]),"")</f>
        <v>0.66666666666666663</v>
      </c>
      <c r="AA335" s="91">
        <v>1497</v>
      </c>
      <c r="AB335" s="91">
        <v>666</v>
      </c>
      <c r="AC335" s="91">
        <v>3</v>
      </c>
      <c r="AD335" s="91">
        <v>3871193</v>
      </c>
      <c r="AE335" s="91">
        <v>3867641</v>
      </c>
      <c r="AF335" s="91">
        <v>2960494</v>
      </c>
      <c r="AG335" s="91">
        <v>20638</v>
      </c>
      <c r="AH335" s="88">
        <v>44037</v>
      </c>
      <c r="AI335" s="91" t="s">
        <v>1560</v>
      </c>
      <c r="AJ335" s="91" t="s">
        <v>167</v>
      </c>
      <c r="AK335" s="91" t="s">
        <v>168</v>
      </c>
      <c r="AL335" s="91" t="s">
        <v>278</v>
      </c>
      <c r="AM335" s="92">
        <v>0.61388888888888893</v>
      </c>
      <c r="AN335" s="93">
        <v>0.63194444444444442</v>
      </c>
      <c r="AO335" s="93">
        <v>0.63888888888888884</v>
      </c>
      <c r="AP335" s="93">
        <v>0.66666666666666663</v>
      </c>
      <c r="AQ335" s="91" t="s">
        <v>2243</v>
      </c>
      <c r="AR335" s="91" t="s">
        <v>2244</v>
      </c>
      <c r="AS335" s="91">
        <v>14</v>
      </c>
      <c r="AT335" s="91" t="s">
        <v>1561</v>
      </c>
      <c r="AU335" s="91" t="s">
        <v>1562</v>
      </c>
      <c r="AV335" s="91" t="s">
        <v>1563</v>
      </c>
      <c r="AW335" s="94" t="s">
        <v>276</v>
      </c>
      <c r="AX335" s="91" t="s">
        <v>1564</v>
      </c>
      <c r="AY335" s="91" t="s">
        <v>1565</v>
      </c>
      <c r="AZ335" s="91" t="b">
        <v>1</v>
      </c>
      <c r="BA335" s="91" t="s">
        <v>273</v>
      </c>
      <c r="BB335" s="91" t="b">
        <v>0</v>
      </c>
      <c r="BC335" s="91"/>
      <c r="BD335" s="91"/>
    </row>
    <row r="336" spans="1:56" x14ac:dyDescent="0.25">
      <c r="A336" s="54">
        <f t="shared" si="6"/>
        <v>0</v>
      </c>
      <c r="B336" s="57" t="str">
        <f>IFERROR(TEXT(Table_ocorrencias[[#This Row],[caso_n]],"0000")&amp;Table_ocorrencias[[#This Row],[ponto]]&amp;"/"&amp;YEAR(Table_ocorrencias[[#This Row],[DATA PLANTÃO]]),"")</f>
        <v>0673.9/2020</v>
      </c>
      <c r="C336" s="57" t="str">
        <f>IFERROR(IF(Table_ocorrencias[[#This Row],[GDL]] = "","", Table_ocorrencias[[#This Row],[GDL]]&amp;"/"&amp;YEAR(Table_ocorrencias[[#This Row],[data_plantao]])),"")</f>
        <v>20710/2020</v>
      </c>
      <c r="D336" s="57" t="str">
        <f>IF(Table_ocorrencias[[#This Row],[fotos_gdl]] = TRUE,"ENVIADAS","PENDENTE")</f>
        <v>PENDENTE</v>
      </c>
      <c r="E336" s="58">
        <f>IFERROR(Table_ocorrencias[[#This Row],[data_plantao]],"")</f>
        <v>44038</v>
      </c>
      <c r="F336" s="57" t="str">
        <f>IFERROR(Table_ocorrencias[[#This Row],[CIODS3]],"")</f>
        <v>D682789</v>
      </c>
      <c r="G336" s="57" t="str">
        <f>IFERROR(Table_ocorrencias[[#This Row],[natureza4]],"")</f>
        <v>Homicídio</v>
      </c>
      <c r="H336" s="57" t="str">
        <f>IFERROR(Table_ocorrencias[[#This Row],[tipo_local]],"")</f>
        <v>Externo</v>
      </c>
      <c r="I336" s="57" t="str">
        <f>IFERROR(IF(Table_ocorrencias[[#This Row],[instrumento10]] = 0,"",Table_ocorrencias[[#This Row],[instrumento10]]),"")</f>
        <v>PÉRFURO-CONTUNDENTE</v>
      </c>
      <c r="J336" s="79" t="str">
        <f>IFERROR(VLOOKUP(Table_ocorrencias[[#This Row],[matricula_perito]],Table_peritos[],2,FALSE),"")</f>
        <v>BETSON FERNANDO DELGADO DOS SANTOS ANDRADE</v>
      </c>
      <c r="K336" s="57" t="str">
        <f>IFERROR(VLOOKUP(Table_ocorrencias[[#This Row],[matricula_auxiliar]],Table_auxiliares[],2,FALSE),"")</f>
        <v>ALMIR CARLOS DE SOUZA</v>
      </c>
      <c r="L336" s="57" t="str">
        <f>IFERROR(VLOOKUP(Table_ocorrencias[[#This Row],[matricula_delegado]],Table_delegados[],2,FALSE),"")</f>
        <v>SERGIO RICARDO FERREIRA DE VASCONCELOS</v>
      </c>
      <c r="M336" s="57" t="str">
        <f>IFERROR(Table_ocorrencias[[#This Row],[viatura5]],"")</f>
        <v>UP003</v>
      </c>
      <c r="N336" s="57" t="str">
        <f>IFERROR(IF(Table_ocorrencias[[#This Row],[DPH2]] ="","",Table_ocorrencias[[#This Row],[DPH2]]&amp;"º DPH"),"")</f>
        <v>14º DPH</v>
      </c>
      <c r="O336" s="57" t="str">
        <f>UPPER(IFERROR(VLOOKUP(Table_ocorrencias[[#This Row],[municipio]],Table_municipios[],2,FALSE),""))</f>
        <v>CABO DE SANTO AGOSTINHO</v>
      </c>
      <c r="P336" s="79" t="str">
        <f>UPPER(IFERROR(Table_ocorrencias[[#This Row],[bairro8]],""))</f>
        <v>GAIBU</v>
      </c>
      <c r="Q336" s="57" t="str">
        <f>IFERROR(IF(Table_ocorrencias[[#This Row],[rua9]] ="","",Table_ocorrencias[[#This Row],[rua9]]),"")</f>
        <v>EDUARDO CAMPOS</v>
      </c>
      <c r="R336" s="57" t="str">
        <f>IFERROR(IF(Table_ocorrencias[[#This Row],[latitude6]] ="","",Table_ocorrencias[[#This Row],[latitude6]]),"")</f>
        <v>-8.324477</v>
      </c>
      <c r="S336" s="57" t="str">
        <f>IFERROR(IF(Table_ocorrencias[[#This Row],[longitude7]] ="","",Table_ocorrencias[[#This Row],[longitude7]]),"")</f>
        <v>-34.970082</v>
      </c>
      <c r="T33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111236)</v>
      </c>
      <c r="U33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6" s="79" t="str">
        <f>UPPER(IFERROR(Table_ocorrencias[[#This Row],[descricao]],""))</f>
        <v/>
      </c>
      <c r="W336" s="59">
        <f>IFERROR(IF(Table_ocorrencias[[#This Row],[data_ciencia]]="","",Table_ocorrencias[[#This Row],[data_ciencia]]),"")</f>
        <v>0.89583333333333337</v>
      </c>
      <c r="X336" s="59">
        <f>IFERROR(IF(Table_ocorrencias[[#This Row],[data_saida]]="","",Table_ocorrencias[[#This Row],[data_saida]]),"")</f>
        <v>0.94444444444444442</v>
      </c>
      <c r="Y336" s="59">
        <f>IFERROR(IF(Table_ocorrencias[[#This Row],[data_chegada]]="","",Table_ocorrencias[[#This Row],[data_chegada]]),"")</f>
        <v>0.97916666666666663</v>
      </c>
      <c r="Z336" s="59">
        <f>IFERROR(IF(Table_ocorrencias[[#This Row],[data_conclusao]]="","",Table_ocorrencias[[#This Row],[data_conclusao]]),"")</f>
        <v>3.4722222222222224E-2</v>
      </c>
      <c r="AA336" s="60">
        <v>1506</v>
      </c>
      <c r="AB336" s="60">
        <v>673</v>
      </c>
      <c r="AC336" s="60">
        <v>14</v>
      </c>
      <c r="AD336" s="60">
        <v>3869903</v>
      </c>
      <c r="AE336" s="60">
        <v>1586920</v>
      </c>
      <c r="AF336" s="60">
        <v>2139219</v>
      </c>
      <c r="AG336" s="60">
        <v>20710</v>
      </c>
      <c r="AH336" s="58">
        <v>44038</v>
      </c>
      <c r="AI336" s="60" t="s">
        <v>1612</v>
      </c>
      <c r="AJ336" s="60" t="s">
        <v>167</v>
      </c>
      <c r="AK336" s="60" t="s">
        <v>168</v>
      </c>
      <c r="AL336" s="60" t="s">
        <v>560</v>
      </c>
      <c r="AM336" s="61">
        <v>0.89583333333333337</v>
      </c>
      <c r="AN336" s="62">
        <v>0.94444444444444442</v>
      </c>
      <c r="AO336" s="62">
        <v>0.97916666666666663</v>
      </c>
      <c r="AP336" s="62">
        <v>3.4722222222222224E-2</v>
      </c>
      <c r="AQ336" s="60" t="s">
        <v>2185</v>
      </c>
      <c r="AR336" s="60" t="s">
        <v>2186</v>
      </c>
      <c r="AS336" s="60">
        <v>3</v>
      </c>
      <c r="AT336" s="60" t="s">
        <v>1613</v>
      </c>
      <c r="AU336" s="60" t="s">
        <v>1614</v>
      </c>
      <c r="AV336" s="60" t="s">
        <v>1615</v>
      </c>
      <c r="AW336" s="63" t="s">
        <v>276</v>
      </c>
      <c r="AX336" s="60" t="s">
        <v>1616</v>
      </c>
      <c r="AY336" s="60" t="s">
        <v>283</v>
      </c>
      <c r="AZ336" s="60" t="b">
        <v>0</v>
      </c>
      <c r="BA336" s="60" t="s">
        <v>273</v>
      </c>
      <c r="BB336" s="60" t="b">
        <v>0</v>
      </c>
      <c r="BC336" s="60"/>
      <c r="BD336" s="60"/>
    </row>
    <row r="337" spans="1:56" x14ac:dyDescent="0.25">
      <c r="A337" s="55">
        <f t="shared" si="6"/>
        <v>0</v>
      </c>
      <c r="B337" s="64" t="str">
        <f>IFERROR(TEXT(Table_ocorrencias[[#This Row],[caso_n]],"0000")&amp;Table_ocorrencias[[#This Row],[ponto]]&amp;"/"&amp;YEAR(Table_ocorrencias[[#This Row],[DATA PLANTÃO]]),"")</f>
        <v>0685.9/2020</v>
      </c>
      <c r="C337" s="64" t="str">
        <f>IFERROR(IF(Table_ocorrencias[[#This Row],[GDL]] = "","", Table_ocorrencias[[#This Row],[GDL]]&amp;"/"&amp;YEAR(Table_ocorrencias[[#This Row],[data_plantao]])),"")</f>
        <v>21378/2020</v>
      </c>
      <c r="D337" s="64" t="str">
        <f>IF(Table_ocorrencias[[#This Row],[fotos_gdl]] = TRUE,"ENVIADAS","PENDENTE")</f>
        <v>ENVIADAS</v>
      </c>
      <c r="E337" s="65">
        <f>IFERROR(Table_ocorrencias[[#This Row],[data_plantao]],"")</f>
        <v>44042</v>
      </c>
      <c r="F337" s="64" t="str">
        <f>IFERROR(Table_ocorrencias[[#This Row],[CIODS3]],"")</f>
        <v>D683105</v>
      </c>
      <c r="G337" s="64" t="str">
        <f>IFERROR(Table_ocorrencias[[#This Row],[natureza4]],"")</f>
        <v>Homicídio</v>
      </c>
      <c r="H337" s="64" t="str">
        <f>IFERROR(Table_ocorrencias[[#This Row],[tipo_local]],"")</f>
        <v>Externo</v>
      </c>
      <c r="I337" s="64" t="str">
        <f>IFERROR(IF(Table_ocorrencias[[#This Row],[instrumento10]] = 0,"",Table_ocorrencias[[#This Row],[instrumento10]]),"")</f>
        <v>PÉRFURO-CONTUNDENTE</v>
      </c>
      <c r="J337" s="80" t="str">
        <f>IFERROR(VLOOKUP(Table_ocorrencias[[#This Row],[matricula_perito]],Table_peritos[],2,FALSE),"")</f>
        <v>BETSON FERNANDO DELGADO DOS SANTOS ANDRADE</v>
      </c>
      <c r="K337" s="64" t="str">
        <f>IFERROR(VLOOKUP(Table_ocorrencias[[#This Row],[matricula_auxiliar]],Table_auxiliares[],2,FALSE),"")</f>
        <v>THAYSE BATISTA</v>
      </c>
      <c r="L337" s="64" t="str">
        <f>IFERROR(VLOOKUP(Table_ocorrencias[[#This Row],[matricula_delegado]],Table_delegados[],2,FALSE),"")</f>
        <v>RODOLFO LIMA CARTAXO</v>
      </c>
      <c r="M337" s="64" t="str">
        <f>IFERROR(Table_ocorrencias[[#This Row],[viatura5]],"")</f>
        <v>UP002</v>
      </c>
      <c r="N337" s="64" t="str">
        <f>IFERROR(IF(Table_ocorrencias[[#This Row],[DPH2]] ="","",Table_ocorrencias[[#This Row],[DPH2]]&amp;"º DPH"),"")</f>
        <v>5º DPH</v>
      </c>
      <c r="O337" s="64" t="str">
        <f>UPPER(IFERROR(VLOOKUP(Table_ocorrencias[[#This Row],[municipio]],Table_municipios[],2,FALSE),""))</f>
        <v>RECIFE</v>
      </c>
      <c r="P337" s="80" t="str">
        <f>UPPER(IFERROR(Table_ocorrencias[[#This Row],[bairro8]],""))</f>
        <v>LINHA DO TIRO</v>
      </c>
      <c r="Q337" s="64" t="str">
        <f>IFERROR(IF(Table_ocorrencias[[#This Row],[rua9]] ="","",Table_ocorrencias[[#This Row],[rua9]]),"")</f>
        <v>SODRELÂNDIA</v>
      </c>
      <c r="R337" s="64" t="str">
        <f>IFERROR(IF(Table_ocorrencias[[#This Row],[latitude6]] ="","",Table_ocorrencias[[#This Row],[latitude6]]),"")</f>
        <v>-8.008965</v>
      </c>
      <c r="S337" s="64" t="str">
        <f>IFERROR(IF(Table_ocorrencias[[#This Row],[longitude7]] ="","",Table_ocorrencias[[#This Row],[longitude7]]),"")</f>
        <v>-34.907064</v>
      </c>
      <c r="T33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DAS NEVES PAULA (NIC 111673)</v>
      </c>
      <c r="U33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37" s="80" t="str">
        <f>UPPER(IFERROR(Table_ocorrencias[[#This Row],[descricao]],""))</f>
        <v>PM: (81) 98875-7209 / 98848-9256, PAF EXT SIMPLES</v>
      </c>
      <c r="W337" s="66">
        <f>IFERROR(IF(Table_ocorrencias[[#This Row],[data_ciencia]]="","",Table_ocorrencias[[#This Row],[data_ciencia]]),"")</f>
        <v>0.80902777777777779</v>
      </c>
      <c r="X337" s="66">
        <f>IFERROR(IF(Table_ocorrencias[[#This Row],[data_saida]]="","",Table_ocorrencias[[#This Row],[data_saida]]),"")</f>
        <v>0.81944444444444442</v>
      </c>
      <c r="Y337" s="66">
        <f>IFERROR(IF(Table_ocorrencias[[#This Row],[data_chegada]]="","",Table_ocorrencias[[#This Row],[data_chegada]]),"")</f>
        <v>0.83333333333333337</v>
      </c>
      <c r="Z337" s="66">
        <f>IFERROR(IF(Table_ocorrencias[[#This Row],[data_conclusao]]="","",Table_ocorrencias[[#This Row],[data_conclusao]]),"")</f>
        <v>0.875</v>
      </c>
      <c r="AA337" s="67">
        <v>1518</v>
      </c>
      <c r="AB337" s="67">
        <v>685</v>
      </c>
      <c r="AC337" s="67">
        <v>5</v>
      </c>
      <c r="AD337" s="67">
        <v>3869903</v>
      </c>
      <c r="AE337" s="67">
        <v>3870430</v>
      </c>
      <c r="AF337" s="67">
        <v>2725649</v>
      </c>
      <c r="AG337" s="67">
        <v>21378</v>
      </c>
      <c r="AH337" s="65">
        <v>44042</v>
      </c>
      <c r="AI337" s="67" t="s">
        <v>1733</v>
      </c>
      <c r="AJ337" s="67" t="s">
        <v>167</v>
      </c>
      <c r="AK337" s="67" t="s">
        <v>168</v>
      </c>
      <c r="AL337" s="67" t="s">
        <v>278</v>
      </c>
      <c r="AM337" s="68">
        <v>0.80902777777777779</v>
      </c>
      <c r="AN337" s="69">
        <v>0.81944444444444442</v>
      </c>
      <c r="AO337" s="69">
        <v>0.83333333333333337</v>
      </c>
      <c r="AP337" s="69">
        <v>0.875</v>
      </c>
      <c r="AQ337" s="67" t="s">
        <v>2189</v>
      </c>
      <c r="AR337" s="67" t="s">
        <v>2190</v>
      </c>
      <c r="AS337" s="67">
        <v>14</v>
      </c>
      <c r="AT337" s="67" t="s">
        <v>766</v>
      </c>
      <c r="AU337" s="67" t="s">
        <v>1734</v>
      </c>
      <c r="AV337" s="67" t="s">
        <v>1735</v>
      </c>
      <c r="AW337" s="70" t="s">
        <v>276</v>
      </c>
      <c r="AX337" s="67" t="s">
        <v>1736</v>
      </c>
      <c r="AY337" s="67" t="s">
        <v>1737</v>
      </c>
      <c r="AZ337" s="67" t="b">
        <v>1</v>
      </c>
      <c r="BA337" s="67" t="s">
        <v>273</v>
      </c>
      <c r="BB337" s="67" t="b">
        <v>0</v>
      </c>
      <c r="BC337" s="67"/>
      <c r="BD337" s="67"/>
    </row>
    <row r="338" spans="1:56" x14ac:dyDescent="0.25">
      <c r="A338" s="55">
        <f t="shared" si="6"/>
        <v>0</v>
      </c>
      <c r="B338" s="64" t="str">
        <f>IFERROR(TEXT(Table_ocorrencias[[#This Row],[caso_n]],"0000")&amp;Table_ocorrencias[[#This Row],[ponto]]&amp;"/"&amp;YEAR(Table_ocorrencias[[#This Row],[DATA PLANTÃO]]),"")</f>
        <v>0702.9/2020</v>
      </c>
      <c r="C338" s="64" t="str">
        <f>IFERROR(IF(Table_ocorrencias[[#This Row],[GDL]] = "","", Table_ocorrencias[[#This Row],[GDL]]&amp;"/"&amp;YEAR(Table_ocorrencias[[#This Row],[data_plantao]])),"")</f>
        <v>21826/2020</v>
      </c>
      <c r="D338" s="64" t="str">
        <f>IF(Table_ocorrencias[[#This Row],[fotos_gdl]] = TRUE,"ENVIADAS","PENDENTE")</f>
        <v>ENVIADAS</v>
      </c>
      <c r="E338" s="65">
        <f>IFERROR(Table_ocorrencias[[#This Row],[data_plantao]],"")</f>
        <v>44046</v>
      </c>
      <c r="F338" s="64" t="str">
        <f>IFERROR(Table_ocorrencias[[#This Row],[CIODS3]],"")</f>
        <v>D683500</v>
      </c>
      <c r="G338" s="64" t="str">
        <f>IFERROR(Table_ocorrencias[[#This Row],[natureza4]],"")</f>
        <v>Homicídio</v>
      </c>
      <c r="H338" s="64" t="str">
        <f>IFERROR(Table_ocorrencias[[#This Row],[tipo_local]],"")</f>
        <v>Externo</v>
      </c>
      <c r="I338" s="64" t="str">
        <f>IFERROR(IF(Table_ocorrencias[[#This Row],[instrumento10]] = 0,"",Table_ocorrencias[[#This Row],[instrumento10]]),"")</f>
        <v>PÉRFURO-CONTUNDENTE</v>
      </c>
      <c r="J338" s="80" t="str">
        <f>IFERROR(VLOOKUP(Table_ocorrencias[[#This Row],[matricula_perito]],Table_peritos[],2,FALSE),"")</f>
        <v>DIOGO SINESIO TRAJANO DE ARRUDA</v>
      </c>
      <c r="K338" s="64" t="str">
        <f>IFERROR(VLOOKUP(Table_ocorrencias[[#This Row],[matricula_auxiliar]],Table_auxiliares[],2,FALSE),"")</f>
        <v>THAYSE BATISTA</v>
      </c>
      <c r="L338" s="64" t="str">
        <f>IFERROR(VLOOKUP(Table_ocorrencias[[#This Row],[matricula_delegado]],Table_delegados[],2,FALSE),"")</f>
        <v>MARCONI LUSTOSA FELIX FILHO</v>
      </c>
      <c r="M338" s="64" t="str">
        <f>IFERROR(Table_ocorrencias[[#This Row],[viatura5]],"")</f>
        <v>UP002</v>
      </c>
      <c r="N338" s="64" t="str">
        <f>IFERROR(IF(Table_ocorrencias[[#This Row],[DPH2]] ="","",Table_ocorrencias[[#This Row],[DPH2]]&amp;"º DPH"),"")</f>
        <v>13º DPH</v>
      </c>
      <c r="O338" s="64" t="str">
        <f>UPPER(IFERROR(VLOOKUP(Table_ocorrencias[[#This Row],[municipio]],Table_municipios[],2,FALSE),""))</f>
        <v>MORENO</v>
      </c>
      <c r="P338" s="80" t="str">
        <f>UPPER(IFERROR(Table_ocorrencias[[#This Row],[bairro8]],""))</f>
        <v>BONANÇA</v>
      </c>
      <c r="Q338" s="64" t="str">
        <f>IFERROR(IF(Table_ocorrencias[[#This Row],[rua9]] ="","",Table_ocorrencias[[#This Row],[rua9]]),"")</f>
        <v>RUA MANOEL PAULO DOS SANTOS, N°4</v>
      </c>
      <c r="R338" s="64" t="str">
        <f>IFERROR(IF(Table_ocorrencias[[#This Row],[latitude6]] ="","",Table_ocorrencias[[#This Row],[latitude6]]),"")</f>
        <v>-8.110089</v>
      </c>
      <c r="S338" s="64" t="str">
        <f>IFERROR(IF(Table_ocorrencias[[#This Row],[longitude7]] ="","",Table_ocorrencias[[#This Row],[longitude7]]),"")</f>
        <v>-35.186838</v>
      </c>
      <c r="T33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EVERTON DA SILVA GOMES (NIC 111194)</v>
      </c>
      <c r="U33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8" s="80" t="str">
        <f>UPPER(IFERROR(Table_ocorrencias[[#This Row],[descricao]],""))</f>
        <v>PAF MASCULINO</v>
      </c>
      <c r="W338" s="66">
        <f>IFERROR(IF(Table_ocorrencias[[#This Row],[data_ciencia]]="","",Table_ocorrencias[[#This Row],[data_ciencia]]),"")</f>
        <v>0.61111111111111116</v>
      </c>
      <c r="X338" s="66">
        <f>IFERROR(IF(Table_ocorrencias[[#This Row],[data_saida]]="","",Table_ocorrencias[[#This Row],[data_saida]]),"")</f>
        <v>0.625</v>
      </c>
      <c r="Y338" s="66">
        <f>IFERROR(IF(Table_ocorrencias[[#This Row],[data_chegada]]="","",Table_ocorrencias[[#This Row],[data_chegada]]),"")</f>
        <v>0.67013888888888884</v>
      </c>
      <c r="Z338" s="66">
        <f>IFERROR(IF(Table_ocorrencias[[#This Row],[data_conclusao]]="","",Table_ocorrencias[[#This Row],[data_conclusao]]),"")</f>
        <v>0.69791666666666663</v>
      </c>
      <c r="AA338" s="67">
        <v>1537</v>
      </c>
      <c r="AB338" s="67">
        <v>702</v>
      </c>
      <c r="AC338" s="67">
        <v>13</v>
      </c>
      <c r="AD338" s="67">
        <v>3871193</v>
      </c>
      <c r="AE338" s="67">
        <v>3870430</v>
      </c>
      <c r="AF338" s="67">
        <v>3864405</v>
      </c>
      <c r="AG338" s="67">
        <v>21826</v>
      </c>
      <c r="AH338" s="65">
        <v>44046</v>
      </c>
      <c r="AI338" s="67" t="s">
        <v>1857</v>
      </c>
      <c r="AJ338" s="67" t="s">
        <v>167</v>
      </c>
      <c r="AK338" s="67" t="s">
        <v>168</v>
      </c>
      <c r="AL338" s="67" t="s">
        <v>278</v>
      </c>
      <c r="AM338" s="68">
        <v>0.61111111111111116</v>
      </c>
      <c r="AN338" s="69">
        <v>0.625</v>
      </c>
      <c r="AO338" s="69">
        <v>0.67013888888888884</v>
      </c>
      <c r="AP338" s="69">
        <v>0.69791666666666663</v>
      </c>
      <c r="AQ338" s="67" t="s">
        <v>1858</v>
      </c>
      <c r="AR338" s="67" t="s">
        <v>1859</v>
      </c>
      <c r="AS338" s="67">
        <v>11</v>
      </c>
      <c r="AT338" s="67" t="s">
        <v>1860</v>
      </c>
      <c r="AU338" s="67" t="s">
        <v>1861</v>
      </c>
      <c r="AV338" s="67" t="s">
        <v>1862</v>
      </c>
      <c r="AW338" s="70" t="s">
        <v>276</v>
      </c>
      <c r="AX338" s="67" t="s">
        <v>1863</v>
      </c>
      <c r="AY338" s="67" t="s">
        <v>1864</v>
      </c>
      <c r="AZ338" s="67" t="b">
        <v>1</v>
      </c>
      <c r="BA338" s="67" t="s">
        <v>273</v>
      </c>
      <c r="BB338" s="67" t="b">
        <v>0</v>
      </c>
      <c r="BC338" s="67"/>
      <c r="BD338" s="67"/>
    </row>
    <row r="339" spans="1:56" ht="30" x14ac:dyDescent="0.25">
      <c r="A339" s="53">
        <f t="shared" si="6"/>
        <v>0</v>
      </c>
      <c r="B339" s="57" t="str">
        <f>IFERROR(TEXT(Table_ocorrencias[[#This Row],[caso_n]],"0000")&amp;Table_ocorrencias[[#This Row],[ponto]]&amp;"/"&amp;YEAR(Table_ocorrencias[[#This Row],[DATA PLANTÃO]]),"")</f>
        <v>0718.9/2020</v>
      </c>
      <c r="C339" s="57" t="str">
        <f>IFERROR(IF(Table_ocorrencias[[#This Row],[GDL]] = "","", Table_ocorrencias[[#This Row],[GDL]]&amp;"/"&amp;YEAR(Table_ocorrencias[[#This Row],[data_plantao]])),"")</f>
        <v>22492/2020</v>
      </c>
      <c r="D339" s="57" t="str">
        <f>IF(Table_ocorrencias[[#This Row],[fotos_gdl]] = TRUE,"ENVIADAS","PENDENTE")</f>
        <v>ENVIADAS</v>
      </c>
      <c r="E339" s="58">
        <f>IFERROR(Table_ocorrencias[[#This Row],[data_plantao]],"")</f>
        <v>44053</v>
      </c>
      <c r="F339" s="57" t="str">
        <f>IFERROR(Table_ocorrencias[[#This Row],[CIODS3]],"")</f>
        <v>D684127</v>
      </c>
      <c r="G339" s="57" t="str">
        <f>IFERROR(Table_ocorrencias[[#This Row],[natureza4]],"")</f>
        <v>Homicídio</v>
      </c>
      <c r="H339" s="57" t="str">
        <f>IFERROR(Table_ocorrencias[[#This Row],[tipo_local]],"")</f>
        <v>Externo</v>
      </c>
      <c r="I339" s="57" t="str">
        <f>IFERROR(IF(Table_ocorrencias[[#This Row],[instrumento10]] = 0,"",Table_ocorrencias[[#This Row],[instrumento10]]),"")</f>
        <v>PÉRFURO-CONTUNDENTE</v>
      </c>
      <c r="J339" s="79" t="str">
        <f>IFERROR(VLOOKUP(Table_ocorrencias[[#This Row],[matricula_perito]],Table_peritos[],2,FALSE),"")</f>
        <v>DIEGO NUNES TELES DE MENDONÇA</v>
      </c>
      <c r="K339" s="57" t="str">
        <f>IFERROR(VLOOKUP(Table_ocorrencias[[#This Row],[matricula_auxiliar]],Table_auxiliares[],2,FALSE),"")</f>
        <v>HILTON PESSOA DE FREITAS NETO</v>
      </c>
      <c r="L339" s="57" t="str">
        <f>IFERROR(VLOOKUP(Table_ocorrencias[[#This Row],[matricula_delegado]],Table_delegados[],2,FALSE),"")</f>
        <v>PAULO GUSTAVO COELHO DIAS</v>
      </c>
      <c r="M339" s="57" t="str">
        <f>IFERROR(Table_ocorrencias[[#This Row],[viatura5]],"")</f>
        <v>UP002</v>
      </c>
      <c r="N339" s="57" t="str">
        <f>IFERROR(IF(Table_ocorrencias[[#This Row],[DPH2]] ="","",Table_ocorrencias[[#This Row],[DPH2]]&amp;"º DPH"),"")</f>
        <v>3º DPH</v>
      </c>
      <c r="O339" s="57" t="str">
        <f>UPPER(IFERROR(VLOOKUP(Table_ocorrencias[[#This Row],[municipio]],Table_municipios[],2,FALSE),""))</f>
        <v>RECIFE</v>
      </c>
      <c r="P339" s="79" t="str">
        <f>UPPER(IFERROR(Table_ocorrencias[[#This Row],[bairro8]],""))</f>
        <v>COHAB</v>
      </c>
      <c r="Q339" s="57" t="str">
        <f>IFERROR(IF(Table_ocorrencias[[#This Row],[rua9]] ="","",Table_ocorrencias[[#This Row],[rua9]]),"")</f>
        <v>RUA PROFESSORA MARINALVA VIEIRA</v>
      </c>
      <c r="R339" s="57" t="str">
        <f>IFERROR(IF(Table_ocorrencias[[#This Row],[latitude6]] ="","",Table_ocorrencias[[#This Row],[latitude6]]),"")</f>
        <v>-8,1290756</v>
      </c>
      <c r="S339" s="57" t="str">
        <f>IFERROR(IF(Table_ocorrencias[[#This Row],[longitude7]] ="","",Table_ocorrencias[[#This Row],[longitude7]]),"")</f>
        <v>-34,9493933</v>
      </c>
      <c r="T33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BASILIO DE LIMA (NIC 111945)</v>
      </c>
      <c r="U33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39" s="79" t="str">
        <f>UPPER(IFERROR(Table_ocorrencias[[#This Row],[descricao]],""))</f>
        <v>PAF_x000D_
PM - 999704843 / 999002066</v>
      </c>
      <c r="W339" s="59">
        <f>IFERROR(IF(Table_ocorrencias[[#This Row],[data_ciencia]]="","",Table_ocorrencias[[#This Row],[data_ciencia]]),"")</f>
        <v>3.125E-2</v>
      </c>
      <c r="X339" s="59">
        <f>IFERROR(IF(Table_ocorrencias[[#This Row],[data_saida]]="","",Table_ocorrencias[[#This Row],[data_saida]]),"")</f>
        <v>4.8611111111111112E-2</v>
      </c>
      <c r="Y339" s="59">
        <f>IFERROR(IF(Table_ocorrencias[[#This Row],[data_chegada]]="","",Table_ocorrencias[[#This Row],[data_chegada]]),"")</f>
        <v>6.25E-2</v>
      </c>
      <c r="Z339" s="59">
        <f>IFERROR(IF(Table_ocorrencias[[#This Row],[data_conclusao]]="","",Table_ocorrencias[[#This Row],[data_conclusao]]),"")</f>
        <v>9.0277777777777776E-2</v>
      </c>
      <c r="AA339" s="60">
        <v>1554</v>
      </c>
      <c r="AB339" s="60">
        <v>718</v>
      </c>
      <c r="AC339" s="60">
        <v>3</v>
      </c>
      <c r="AD339" s="60">
        <v>3869148</v>
      </c>
      <c r="AE339" s="60">
        <v>3865967</v>
      </c>
      <c r="AF339" s="60">
        <v>2725371</v>
      </c>
      <c r="AG339" s="60">
        <v>22492</v>
      </c>
      <c r="AH339" s="58">
        <v>44053</v>
      </c>
      <c r="AI339" s="60" t="s">
        <v>2074</v>
      </c>
      <c r="AJ339" s="60" t="s">
        <v>167</v>
      </c>
      <c r="AK339" s="60" t="s">
        <v>168</v>
      </c>
      <c r="AL339" s="60" t="s">
        <v>278</v>
      </c>
      <c r="AM339" s="61">
        <v>3.125E-2</v>
      </c>
      <c r="AN339" s="62">
        <v>4.8611111111111112E-2</v>
      </c>
      <c r="AO339" s="62">
        <v>6.25E-2</v>
      </c>
      <c r="AP339" s="62">
        <v>9.0277777777777776E-2</v>
      </c>
      <c r="AQ339" s="60" t="s">
        <v>2075</v>
      </c>
      <c r="AR339" s="60" t="s">
        <v>2076</v>
      </c>
      <c r="AS339" s="60">
        <v>14</v>
      </c>
      <c r="AT339" s="60" t="s">
        <v>1468</v>
      </c>
      <c r="AU339" s="60" t="s">
        <v>2077</v>
      </c>
      <c r="AV339" s="60" t="s">
        <v>2078</v>
      </c>
      <c r="AW339" s="63" t="s">
        <v>276</v>
      </c>
      <c r="AX339" s="60" t="s">
        <v>2079</v>
      </c>
      <c r="AY339" s="60" t="s">
        <v>2080</v>
      </c>
      <c r="AZ339" s="60" t="b">
        <v>1</v>
      </c>
      <c r="BA339" s="60" t="s">
        <v>273</v>
      </c>
      <c r="BB339" s="60" t="b">
        <v>0</v>
      </c>
      <c r="BC339" s="60"/>
      <c r="BD339" s="60"/>
    </row>
    <row r="340" spans="1:56" x14ac:dyDescent="0.25">
      <c r="A340" s="53">
        <f t="shared" si="6"/>
        <v>0</v>
      </c>
      <c r="B340" s="57" t="str">
        <f>IFERROR(TEXT(Table_ocorrencias[[#This Row],[caso_n]],"0000")&amp;Table_ocorrencias[[#This Row],[ponto]]&amp;"/"&amp;YEAR(Table_ocorrencias[[#This Row],[DATA PLANTÃO]]),"")</f>
        <v>0721.9/2020</v>
      </c>
      <c r="C340" s="57" t="str">
        <f>IFERROR(IF(Table_ocorrencias[[#This Row],[GDL]] = "","", Table_ocorrencias[[#This Row],[GDL]]&amp;"/"&amp;YEAR(Table_ocorrencias[[#This Row],[data_plantao]])),"")</f>
        <v>28306/2020</v>
      </c>
      <c r="D340" s="57" t="str">
        <f>IF(Table_ocorrencias[[#This Row],[fotos_gdl]] = TRUE,"ENVIADAS","PENDENTE")</f>
        <v>ENVIADAS</v>
      </c>
      <c r="E340" s="58">
        <f>IFERROR(Table_ocorrencias[[#This Row],[data_plantao]],"")</f>
        <v>44053</v>
      </c>
      <c r="F340" s="57" t="str">
        <f>IFERROR(Table_ocorrencias[[#This Row],[CIODS3]],"")</f>
        <v>D694187</v>
      </c>
      <c r="G340" s="57" t="str">
        <f>IFERROR(Table_ocorrencias[[#This Row],[natureza4]],"")</f>
        <v>Homicídio</v>
      </c>
      <c r="H340" s="57" t="str">
        <f>IFERROR(Table_ocorrencias[[#This Row],[tipo_local]],"")</f>
        <v>Externo</v>
      </c>
      <c r="I340" s="57" t="str">
        <f>IFERROR(IF(Table_ocorrencias[[#This Row],[instrumento10]] = 0,"",Table_ocorrencias[[#This Row],[instrumento10]]),"")</f>
        <v>PÉRFURO-CONTUNDENTE</v>
      </c>
      <c r="J340" s="79" t="str">
        <f>IFERROR(VLOOKUP(Table_ocorrencias[[#This Row],[matricula_perito]],Table_peritos[],2,FALSE),"")</f>
        <v>BETSON FERNANDO DELGADO DOS SANTOS ANDRADE</v>
      </c>
      <c r="K340" s="57" t="str">
        <f>IFERROR(VLOOKUP(Table_ocorrencias[[#This Row],[matricula_auxiliar]],Table_auxiliares[],2,FALSE),"")</f>
        <v>RICARDO ALEXANDRE MELO DA SILVA</v>
      </c>
      <c r="L340" s="57" t="str">
        <f>IFERROR(VLOOKUP(Table_ocorrencias[[#This Row],[matricula_delegado]],Table_delegados[],2,FALSE),"")</f>
        <v>VANESSA BASTOS FERREIRA GOMES</v>
      </c>
      <c r="M340" s="57" t="str">
        <f>IFERROR(Table_ocorrencias[[#This Row],[viatura5]],"")</f>
        <v>UP002</v>
      </c>
      <c r="N340" s="57" t="str">
        <f>IFERROR(IF(Table_ocorrencias[[#This Row],[DPH2]] ="","",Table_ocorrencias[[#This Row],[DPH2]]&amp;"º DPH"),"")</f>
        <v>12º DPH</v>
      </c>
      <c r="O340" s="57" t="str">
        <f>UPPER(IFERROR(VLOOKUP(Table_ocorrencias[[#This Row],[municipio]],Table_municipios[],2,FALSE),""))</f>
        <v>JABOATÃO DOS GUARARAPES</v>
      </c>
      <c r="P340" s="79" t="str">
        <f>UPPER(IFERROR(Table_ocorrencias[[#This Row],[bairro8]],""))</f>
        <v>CAVALEIRO</v>
      </c>
      <c r="Q340" s="57" t="str">
        <f>IFERROR(IF(Table_ocorrencias[[#This Row],[rua9]] ="","",Table_ocorrencias[[#This Row],[rua9]]),"")</f>
        <v>R. MANUEL FRANCISCO</v>
      </c>
      <c r="R340" s="57" t="str">
        <f>IFERROR(IF(Table_ocorrencias[[#This Row],[latitude6]] ="","",Table_ocorrencias[[#This Row],[latitude6]]),"")</f>
        <v>-8.082992</v>
      </c>
      <c r="S340" s="57" t="str">
        <f>IFERROR(IF(Table_ocorrencias[[#This Row],[longitude7]] ="","",Table_ocorrencias[[#This Row],[longitude7]]),"")</f>
        <v>-34.976834</v>
      </c>
      <c r="T34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111947)</v>
      </c>
      <c r="U34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0" s="79" t="str">
        <f>UPPER(IFERROR(Table_ocorrencias[[#This Row],[descricao]],""))</f>
        <v>PAF EXTERNO SIMPLES</v>
      </c>
      <c r="W340" s="59">
        <f>IFERROR(IF(Table_ocorrencias[[#This Row],[data_ciencia]]="","",Table_ocorrencias[[#This Row],[data_ciencia]]),"")</f>
        <v>0.60555555555555551</v>
      </c>
      <c r="X340" s="59" t="str">
        <f>IFERROR(IF(Table_ocorrencias[[#This Row],[data_saida]]="","",Table_ocorrencias[[#This Row],[data_saida]]),"")</f>
        <v/>
      </c>
      <c r="Y340" s="59" t="str">
        <f>IFERROR(IF(Table_ocorrencias[[#This Row],[data_chegada]]="","",Table_ocorrencias[[#This Row],[data_chegada]]),"")</f>
        <v/>
      </c>
      <c r="Z340" s="59" t="str">
        <f>IFERROR(IF(Table_ocorrencias[[#This Row],[data_conclusao]]="","",Table_ocorrencias[[#This Row],[data_conclusao]]),"")</f>
        <v/>
      </c>
      <c r="AA340" s="60">
        <v>1557</v>
      </c>
      <c r="AB340" s="60">
        <v>721</v>
      </c>
      <c r="AC340" s="60">
        <v>12</v>
      </c>
      <c r="AD340" s="60">
        <v>3869903</v>
      </c>
      <c r="AE340" s="60">
        <v>3867641</v>
      </c>
      <c r="AF340" s="60">
        <v>3865541</v>
      </c>
      <c r="AG340" s="60">
        <v>28306</v>
      </c>
      <c r="AH340" s="58">
        <v>44053</v>
      </c>
      <c r="AI340" s="60" t="s">
        <v>2107</v>
      </c>
      <c r="AJ340" s="60" t="s">
        <v>167</v>
      </c>
      <c r="AK340" s="60" t="s">
        <v>168</v>
      </c>
      <c r="AL340" s="60" t="s">
        <v>278</v>
      </c>
      <c r="AM340" s="61">
        <v>0.60555555555555551</v>
      </c>
      <c r="AN340" s="62"/>
      <c r="AO340" s="62"/>
      <c r="AP340" s="62"/>
      <c r="AQ340" s="60" t="s">
        <v>2194</v>
      </c>
      <c r="AR340" s="60" t="s">
        <v>2195</v>
      </c>
      <c r="AS340" s="60">
        <v>10</v>
      </c>
      <c r="AT340" s="60" t="s">
        <v>2108</v>
      </c>
      <c r="AU340" s="60" t="s">
        <v>2109</v>
      </c>
      <c r="AV340" s="60" t="s">
        <v>2110</v>
      </c>
      <c r="AW340" s="63" t="s">
        <v>276</v>
      </c>
      <c r="AX340" s="60" t="s">
        <v>2111</v>
      </c>
      <c r="AY340" s="60" t="s">
        <v>2112</v>
      </c>
      <c r="AZ340" s="60" t="b">
        <v>1</v>
      </c>
      <c r="BA340" s="60" t="s">
        <v>273</v>
      </c>
      <c r="BB340" s="60" t="b">
        <v>0</v>
      </c>
      <c r="BC340" s="60"/>
      <c r="BD340" s="60"/>
    </row>
    <row r="341" spans="1:56" x14ac:dyDescent="0.25">
      <c r="A341" s="54">
        <f t="shared" si="6"/>
        <v>0</v>
      </c>
      <c r="B341" s="57" t="str">
        <f>IFERROR(TEXT(Table_ocorrencias[[#This Row],[caso_n]],"0000")&amp;Table_ocorrencias[[#This Row],[ponto]]&amp;"/"&amp;YEAR(Table_ocorrencias[[#This Row],[DATA PLANTÃO]]),"")</f>
        <v>0729.9/2020</v>
      </c>
      <c r="C341" s="57" t="str">
        <f>IFERROR(IF(Table_ocorrencias[[#This Row],[GDL]] = "","", Table_ocorrencias[[#This Row],[GDL]]&amp;"/"&amp;YEAR(Table_ocorrencias[[#This Row],[data_plantao]])),"")</f>
        <v>23351/2020</v>
      </c>
      <c r="D341" s="57" t="str">
        <f>IF(Table_ocorrencias[[#This Row],[fotos_gdl]] = TRUE,"ENVIADAS","PENDENTE")</f>
        <v>ENVIADAS</v>
      </c>
      <c r="E341" s="58">
        <f>IFERROR(Table_ocorrencias[[#This Row],[data_plantao]],"")</f>
        <v>44058</v>
      </c>
      <c r="F341" s="57" t="str">
        <f>IFERROR(Table_ocorrencias[[#This Row],[CIODS3]],"")</f>
        <v>D684673</v>
      </c>
      <c r="G341" s="57" t="str">
        <f>IFERROR(Table_ocorrencias[[#This Row],[natureza4]],"")</f>
        <v>Homicídio</v>
      </c>
      <c r="H341" s="57" t="str">
        <f>IFERROR(Table_ocorrencias[[#This Row],[tipo_local]],"")</f>
        <v>Externo</v>
      </c>
      <c r="I341" s="57" t="str">
        <f>IFERROR(IF(Table_ocorrencias[[#This Row],[instrumento10]] = 0,"",Table_ocorrencias[[#This Row],[instrumento10]]),"")</f>
        <v>PÉRFURO-CONTUNDENTE</v>
      </c>
      <c r="J341" s="79" t="str">
        <f>IFERROR(VLOOKUP(Table_ocorrencias[[#This Row],[matricula_perito]],Table_peritos[],2,FALSE),"")</f>
        <v>FERNANDO HENRIQUE LEAL BENEVIDES</v>
      </c>
      <c r="K341" s="57" t="str">
        <f>IFERROR(VLOOKUP(Table_ocorrencias[[#This Row],[matricula_auxiliar]],Table_auxiliares[],2,FALSE),"")</f>
        <v>THAYSE BATISTA</v>
      </c>
      <c r="L341" s="57" t="str">
        <f>IFERROR(VLOOKUP(Table_ocorrencias[[#This Row],[matricula_delegado]],Table_delegados[],2,FALSE),"")</f>
        <v>ANTONIO DE CAMPOS FRANCISCO</v>
      </c>
      <c r="M341" s="57" t="str">
        <f>IFERROR(Table_ocorrencias[[#This Row],[viatura5]],"")</f>
        <v>UP002</v>
      </c>
      <c r="N341" s="57" t="str">
        <f>IFERROR(IF(Table_ocorrencias[[#This Row],[DPH2]] ="","",Table_ocorrencias[[#This Row],[DPH2]]&amp;"º DPH"),"")</f>
        <v>4º DPH</v>
      </c>
      <c r="O341" s="57" t="str">
        <f>UPPER(IFERROR(VLOOKUP(Table_ocorrencias[[#This Row],[municipio]],Table_municipios[],2,FALSE),""))</f>
        <v>RECIFE</v>
      </c>
      <c r="P341" s="79" t="str">
        <f>UPPER(IFERROR(Table_ocorrencias[[#This Row],[bairro8]],""))</f>
        <v>COQUEIRAL</v>
      </c>
      <c r="Q341" s="57" t="str">
        <f>IFERROR(IF(Table_ocorrencias[[#This Row],[rua9]] ="","",Table_ocorrencias[[#This Row],[rua9]]),"")</f>
        <v>CRUZ DAS GRAÇAS, Nº56A</v>
      </c>
      <c r="R341" s="57" t="str">
        <f>IFERROR(IF(Table_ocorrencias[[#This Row],[latitude6]] ="","",Table_ocorrencias[[#This Row],[latitude6]]),"")</f>
        <v>-8,0862240</v>
      </c>
      <c r="S341" s="57" t="str">
        <f>IFERROR(IF(Table_ocorrencias[[#This Row],[longitude7]] ="","",Table_ocorrencias[[#This Row],[longitude7]]),"")</f>
        <v>-34,9669890</v>
      </c>
      <c r="T34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LUIZ DOURADO (NIC 111700)</v>
      </c>
      <c r="U34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41" s="79" t="str">
        <f>UPPER(IFERROR(Table_ocorrencias[[#This Row],[descricao]],""))</f>
        <v>CB GOMES 98617-8050 -  MASC - PAF</v>
      </c>
      <c r="W341" s="59">
        <f>IFERROR(IF(Table_ocorrencias[[#This Row],[data_ciencia]]="","",Table_ocorrencias[[#This Row],[data_ciencia]]),"")</f>
        <v>0.93055555555555558</v>
      </c>
      <c r="X341" s="59">
        <f>IFERROR(IF(Table_ocorrencias[[#This Row],[data_saida]]="","",Table_ocorrencias[[#This Row],[data_saida]]),"")</f>
        <v>0.94444444444444442</v>
      </c>
      <c r="Y341" s="59">
        <f>IFERROR(IF(Table_ocorrencias[[#This Row],[data_chegada]]="","",Table_ocorrencias[[#This Row],[data_chegada]]),"")</f>
        <v>0.9555555555555556</v>
      </c>
      <c r="Z341" s="59">
        <f>IFERROR(IF(Table_ocorrencias[[#This Row],[data_conclusao]]="","",Table_ocorrencias[[#This Row],[data_conclusao]]),"")</f>
        <v>0.99930555555555556</v>
      </c>
      <c r="AA341" s="60">
        <v>1567</v>
      </c>
      <c r="AB341" s="60">
        <v>729</v>
      </c>
      <c r="AC341" s="60">
        <v>4</v>
      </c>
      <c r="AD341" s="60">
        <v>2962063</v>
      </c>
      <c r="AE341" s="60">
        <v>3870430</v>
      </c>
      <c r="AF341" s="60">
        <v>1967371</v>
      </c>
      <c r="AG341" s="60">
        <v>23351</v>
      </c>
      <c r="AH341" s="58">
        <v>44058</v>
      </c>
      <c r="AI341" s="60" t="s">
        <v>2215</v>
      </c>
      <c r="AJ341" s="60" t="s">
        <v>167</v>
      </c>
      <c r="AK341" s="60" t="s">
        <v>168</v>
      </c>
      <c r="AL341" s="60" t="s">
        <v>278</v>
      </c>
      <c r="AM341" s="61">
        <v>0.93055555555555558</v>
      </c>
      <c r="AN341" s="62">
        <v>0.94444444444444442</v>
      </c>
      <c r="AO341" s="62">
        <v>0.9555555555555556</v>
      </c>
      <c r="AP341" s="62">
        <v>0.99930555555555556</v>
      </c>
      <c r="AQ341" s="60" t="s">
        <v>2216</v>
      </c>
      <c r="AR341" s="60" t="s">
        <v>2217</v>
      </c>
      <c r="AS341" s="60">
        <v>14</v>
      </c>
      <c r="AT341" s="60" t="s">
        <v>2218</v>
      </c>
      <c r="AU341" s="60" t="s">
        <v>2219</v>
      </c>
      <c r="AV341" s="60" t="s">
        <v>2220</v>
      </c>
      <c r="AW341" s="63" t="s">
        <v>276</v>
      </c>
      <c r="AX341" s="60" t="s">
        <v>2221</v>
      </c>
      <c r="AY341" s="60" t="s">
        <v>2222</v>
      </c>
      <c r="AZ341" s="60" t="b">
        <v>1</v>
      </c>
      <c r="BA341" s="60" t="s">
        <v>273</v>
      </c>
      <c r="BB341" s="60" t="b">
        <v>0</v>
      </c>
      <c r="BC341" s="60"/>
      <c r="BD341" s="60"/>
    </row>
    <row r="342" spans="1:56" x14ac:dyDescent="0.25">
      <c r="A342" s="86">
        <f t="shared" si="6"/>
        <v>0</v>
      </c>
      <c r="B342" s="87" t="str">
        <f>IFERROR(TEXT(Table_ocorrencias[[#This Row],[caso_n]],"0000")&amp;Table_ocorrencias[[#This Row],[ponto]]&amp;"/"&amp;YEAR(Table_ocorrencias[[#This Row],[DATA PLANTÃO]]),"")</f>
        <v>0769.9/2020</v>
      </c>
      <c r="C342" s="87" t="str">
        <f>IFERROR(IF(Table_ocorrencias[[#This Row],[GDL]] = "","", Table_ocorrencias[[#This Row],[GDL]]&amp;"/"&amp;YEAR(Table_ocorrencias[[#This Row],[data_plantao]])),"")</f>
        <v>25455/2020</v>
      </c>
      <c r="D342" s="87" t="str">
        <f>IF(Table_ocorrencias[[#This Row],[fotos_gdl]] = TRUE,"ENVIADAS","PENDENTE")</f>
        <v>ENVIADAS</v>
      </c>
      <c r="E342" s="88">
        <f>IFERROR(Table_ocorrencias[[#This Row],[data_plantao]],"")</f>
        <v>44073</v>
      </c>
      <c r="F342" s="87" t="str">
        <f>IFERROR(Table_ocorrencias[[#This Row],[CIODS3]],"")</f>
        <v>D686037</v>
      </c>
      <c r="G342" s="87" t="str">
        <f>IFERROR(Table_ocorrencias[[#This Row],[natureza4]],"")</f>
        <v>Homicídio</v>
      </c>
      <c r="H342" s="87" t="str">
        <f>IFERROR(Table_ocorrencias[[#This Row],[tipo_local]],"")</f>
        <v>Externo</v>
      </c>
      <c r="I342" s="87" t="str">
        <f>IFERROR(IF(Table_ocorrencias[[#This Row],[instrumento10]] = 0,"",Table_ocorrencias[[#This Row],[instrumento10]]),"")</f>
        <v>PÉRFURO-CONTUNDENTE</v>
      </c>
      <c r="J342" s="89" t="str">
        <f>IFERROR(VLOOKUP(Table_ocorrencias[[#This Row],[matricula_perito]],Table_peritos[],2,FALSE),"")</f>
        <v>CARLOS ARMANDO CORREIA LYRA</v>
      </c>
      <c r="K342" s="87" t="str">
        <f>IFERROR(VLOOKUP(Table_ocorrencias[[#This Row],[matricula_auxiliar]],Table_auxiliares[],2,FALSE),"")</f>
        <v>THAYSE BATISTA</v>
      </c>
      <c r="L342" s="87" t="str">
        <f>IFERROR(VLOOKUP(Table_ocorrencias[[#This Row],[matricula_delegado]],Table_delegados[],2,FALSE),"")</f>
        <v>ROBERTO DE LIMA FERREIRA</v>
      </c>
      <c r="M342" s="87" t="str">
        <f>IFERROR(Table_ocorrencias[[#This Row],[viatura5]],"")</f>
        <v>UP002</v>
      </c>
      <c r="N342" s="87" t="str">
        <f>IFERROR(IF(Table_ocorrencias[[#This Row],[DPH2]] ="","",Table_ocorrencias[[#This Row],[DPH2]]&amp;"º DPH"),"")</f>
        <v>4º DPH</v>
      </c>
      <c r="O342" s="87" t="str">
        <f>UPPER(IFERROR(VLOOKUP(Table_ocorrencias[[#This Row],[municipio]],Table_municipios[],2,FALSE),""))</f>
        <v>RECIFE</v>
      </c>
      <c r="P342" s="89" t="str">
        <f>UPPER(IFERROR(Table_ocorrencias[[#This Row],[bairro8]],""))</f>
        <v>TORRÕES</v>
      </c>
      <c r="Q342" s="87" t="str">
        <f>IFERROR(IF(Table_ocorrencias[[#This Row],[rua9]] ="","",Table_ocorrencias[[#This Row],[rua9]]),"")</f>
        <v>AV. BICENTENÁRIO VER. FRANCESA</v>
      </c>
      <c r="R342" s="87" t="str">
        <f>IFERROR(IF(Table_ocorrencias[[#This Row],[latitude6]] ="","",Table_ocorrencias[[#This Row],[latitude6]]),"")</f>
        <v>8°3'32.578''S</v>
      </c>
      <c r="S342" s="87" t="str">
        <f>IFERROR(IF(Table_ocorrencias[[#This Row],[longitude7]] ="","",Table_ocorrencias[[#This Row],[longitude7]]),"")</f>
        <v>34°56'4.561''W</v>
      </c>
      <c r="T34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WILLEMBERG CARLOS DE LIMA (NIC 112413)</v>
      </c>
      <c r="U34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2" s="89" t="str">
        <f>UPPER(IFERROR(Table_ocorrencias[[#This Row],[descricao]],""))</f>
        <v>PAF - MASC</v>
      </c>
      <c r="W342" s="90">
        <f>IFERROR(IF(Table_ocorrencias[[#This Row],[data_ciencia]]="","",Table_ocorrencias[[#This Row],[data_ciencia]]),"")</f>
        <v>1.3888888888888888E-2</v>
      </c>
      <c r="X342" s="90">
        <f>IFERROR(IF(Table_ocorrencias[[#This Row],[data_saida]]="","",Table_ocorrencias[[#This Row],[data_saida]]),"")</f>
        <v>3.3333333333333333E-2</v>
      </c>
      <c r="Y342" s="90">
        <f>IFERROR(IF(Table_ocorrencias[[#This Row],[data_chegada]]="","",Table_ocorrencias[[#This Row],[data_chegada]]),"")</f>
        <v>4.0972222222222222E-2</v>
      </c>
      <c r="Z342" s="90">
        <f>IFERROR(IF(Table_ocorrencias[[#This Row],[data_conclusao]]="","",Table_ocorrencias[[#This Row],[data_conclusao]]),"")</f>
        <v>7.0833333333333331E-2</v>
      </c>
      <c r="AA342" s="91">
        <v>1615</v>
      </c>
      <c r="AB342" s="91">
        <v>769</v>
      </c>
      <c r="AC342" s="91">
        <v>4</v>
      </c>
      <c r="AD342" s="91">
        <v>3869091</v>
      </c>
      <c r="AE342" s="91">
        <v>3870430</v>
      </c>
      <c r="AF342" s="91">
        <v>3864723</v>
      </c>
      <c r="AG342" s="91">
        <v>25455</v>
      </c>
      <c r="AH342" s="88">
        <v>44073</v>
      </c>
      <c r="AI342" s="91" t="s">
        <v>3364</v>
      </c>
      <c r="AJ342" s="91" t="s">
        <v>167</v>
      </c>
      <c r="AK342" s="91" t="s">
        <v>168</v>
      </c>
      <c r="AL342" s="91" t="s">
        <v>278</v>
      </c>
      <c r="AM342" s="92">
        <v>1.3888888888888888E-2</v>
      </c>
      <c r="AN342" s="93">
        <v>3.3333333333333333E-2</v>
      </c>
      <c r="AO342" s="93">
        <v>4.0972222222222222E-2</v>
      </c>
      <c r="AP342" s="93">
        <v>7.0833333333333331E-2</v>
      </c>
      <c r="AQ342" s="91" t="s">
        <v>3365</v>
      </c>
      <c r="AR342" s="91" t="s">
        <v>3366</v>
      </c>
      <c r="AS342" s="91">
        <v>14</v>
      </c>
      <c r="AT342" s="91" t="s">
        <v>3367</v>
      </c>
      <c r="AU342" s="91" t="s">
        <v>3368</v>
      </c>
      <c r="AV342" s="91" t="s">
        <v>3369</v>
      </c>
      <c r="AW342" s="94" t="s">
        <v>276</v>
      </c>
      <c r="AX342" s="91" t="s">
        <v>3370</v>
      </c>
      <c r="AY342" s="91" t="s">
        <v>1979</v>
      </c>
      <c r="AZ342" s="91" t="b">
        <v>1</v>
      </c>
      <c r="BA342" s="91" t="s">
        <v>273</v>
      </c>
      <c r="BB342" s="91" t="b">
        <v>0</v>
      </c>
      <c r="BC342" s="91"/>
      <c r="BD342" s="91"/>
    </row>
    <row r="343" spans="1:56" x14ac:dyDescent="0.25">
      <c r="A343" s="55">
        <f t="shared" si="6"/>
        <v>0</v>
      </c>
      <c r="B343" s="64" t="str">
        <f>IFERROR(TEXT(Table_ocorrencias[[#This Row],[caso_n]],"0000")&amp;Table_ocorrencias[[#This Row],[ponto]]&amp;"/"&amp;YEAR(Table_ocorrencias[[#This Row],[DATA PLANTÃO]]),"")</f>
        <v>0778.9/2020</v>
      </c>
      <c r="C343" s="64" t="str">
        <f>IFERROR(IF(Table_ocorrencias[[#This Row],[GDL]] = "","", Table_ocorrencias[[#This Row],[GDL]]&amp;"/"&amp;YEAR(Table_ocorrencias[[#This Row],[data_plantao]])),"")</f>
        <v>26098/2020</v>
      </c>
      <c r="D343" s="64" t="str">
        <f>IF(Table_ocorrencias[[#This Row],[fotos_gdl]] = TRUE,"ENVIADAS","PENDENTE")</f>
        <v>ENVIADAS</v>
      </c>
      <c r="E343" s="65">
        <f>IFERROR(Table_ocorrencias[[#This Row],[data_plantao]],"")</f>
        <v>44076</v>
      </c>
      <c r="F343" s="64" t="str">
        <f>IFERROR(Table_ocorrencias[[#This Row],[CIODS3]],"")</f>
        <v>D686403</v>
      </c>
      <c r="G343" s="64" t="str">
        <f>IFERROR(Table_ocorrencias[[#This Row],[natureza4]],"")</f>
        <v>Homicídio</v>
      </c>
      <c r="H343" s="64" t="str">
        <f>IFERROR(Table_ocorrencias[[#This Row],[tipo_local]],"")</f>
        <v>Externo</v>
      </c>
      <c r="I343" s="64" t="str">
        <f>IFERROR(IF(Table_ocorrencias[[#This Row],[instrumento10]] = 0,"",Table_ocorrencias[[#This Row],[instrumento10]]),"")</f>
        <v>PÉRFURO-CONTUNDENTE</v>
      </c>
      <c r="J343" s="80" t="str">
        <f>IFERROR(VLOOKUP(Table_ocorrencias[[#This Row],[matricula_perito]],Table_peritos[],2,FALSE),"")</f>
        <v>TADEU MORAIS CRUZ</v>
      </c>
      <c r="K343" s="64" t="str">
        <f>IFERROR(VLOOKUP(Table_ocorrencias[[#This Row],[matricula_auxiliar]],Table_auxiliares[],2,FALSE),"")</f>
        <v>ANDREZA CRISTINA MAIA DOS SANTOS</v>
      </c>
      <c r="L343" s="64" t="str">
        <f>IFERROR(VLOOKUP(Table_ocorrencias[[#This Row],[matricula_delegado]],Table_delegados[],2,FALSE),"")</f>
        <v>MARCONI LUSTOSA FELIX FILHO</v>
      </c>
      <c r="M343" s="64" t="str">
        <f>IFERROR(Table_ocorrencias[[#This Row],[viatura5]],"")</f>
        <v>UP002</v>
      </c>
      <c r="N343" s="64" t="str">
        <f>IFERROR(IF(Table_ocorrencias[[#This Row],[DPH2]] ="","",Table_ocorrencias[[#This Row],[DPH2]]&amp;"º DPH"),"")</f>
        <v>11º DPH</v>
      </c>
      <c r="O343" s="64" t="str">
        <f>UPPER(IFERROR(VLOOKUP(Table_ocorrencias[[#This Row],[municipio]],Table_municipios[],2,FALSE),""))</f>
        <v>JABOATÃO DOS GUARARAPES</v>
      </c>
      <c r="P343" s="80" t="str">
        <f>UPPER(IFERROR(Table_ocorrencias[[#This Row],[bairro8]],""))</f>
        <v>PRAZERES</v>
      </c>
      <c r="Q343" s="64" t="str">
        <f>IFERROR(IF(Table_ocorrencias[[#This Row],[rua9]] ="","",Table_ocorrencias[[#This Row],[rua9]]),"")</f>
        <v>MARACANÃ, 1248</v>
      </c>
      <c r="R343" s="64" t="str">
        <f>IFERROR(IF(Table_ocorrencias[[#This Row],[latitude6]] ="","",Table_ocorrencias[[#This Row],[latitude6]]),"")</f>
        <v>-8,1219</v>
      </c>
      <c r="S343" s="64" t="str">
        <f>IFERROR(IF(Table_ocorrencias[[#This Row],[longitude7]] ="","",Table_ocorrencias[[#This Row],[longitude7]]),"")</f>
        <v>-34,5722</v>
      </c>
      <c r="T34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WESLEY CARLOS DA SILVA (NIC 112406)</v>
      </c>
      <c r="U34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43" s="80" t="str">
        <f>UPPER(IFERROR(Table_ocorrencias[[#This Row],[descricao]],""))</f>
        <v/>
      </c>
      <c r="W343" s="66">
        <f>IFERROR(IF(Table_ocorrencias[[#This Row],[data_ciencia]]="","",Table_ocorrencias[[#This Row],[data_ciencia]]),"")</f>
        <v>0.66319444444444442</v>
      </c>
      <c r="X343" s="66">
        <f>IFERROR(IF(Table_ocorrencias[[#This Row],[data_saida]]="","",Table_ocorrencias[[#This Row],[data_saida]]),"")</f>
        <v>0.66666666666666663</v>
      </c>
      <c r="Y343" s="66">
        <f>IFERROR(IF(Table_ocorrencias[[#This Row],[data_chegada]]="","",Table_ocorrencias[[#This Row],[data_chegada]]),"")</f>
        <v>0.70486111111111116</v>
      </c>
      <c r="Z343" s="66">
        <f>IFERROR(IF(Table_ocorrencias[[#This Row],[data_conclusao]]="","",Table_ocorrencias[[#This Row],[data_conclusao]]),"")</f>
        <v>0.74305555555555558</v>
      </c>
      <c r="AA343" s="67">
        <v>1627</v>
      </c>
      <c r="AB343" s="67">
        <v>778</v>
      </c>
      <c r="AC343" s="67">
        <v>11</v>
      </c>
      <c r="AD343" s="67">
        <v>2962136</v>
      </c>
      <c r="AE343" s="67">
        <v>3876098</v>
      </c>
      <c r="AF343" s="67">
        <v>3864405</v>
      </c>
      <c r="AG343" s="67">
        <v>26098</v>
      </c>
      <c r="AH343" s="65">
        <v>44076</v>
      </c>
      <c r="AI343" s="67" t="s">
        <v>3478</v>
      </c>
      <c r="AJ343" s="67" t="s">
        <v>167</v>
      </c>
      <c r="AK343" s="67" t="s">
        <v>168</v>
      </c>
      <c r="AL343" s="67" t="s">
        <v>278</v>
      </c>
      <c r="AM343" s="68">
        <v>0.66319444444444442</v>
      </c>
      <c r="AN343" s="69">
        <v>0.66666666666666663</v>
      </c>
      <c r="AO343" s="69">
        <v>0.70486111111111116</v>
      </c>
      <c r="AP343" s="69">
        <v>0.74305555555555558</v>
      </c>
      <c r="AQ343" s="67" t="s">
        <v>3500</v>
      </c>
      <c r="AR343" s="67" t="s">
        <v>3501</v>
      </c>
      <c r="AS343" s="67">
        <v>10</v>
      </c>
      <c r="AT343" s="67" t="s">
        <v>1776</v>
      </c>
      <c r="AU343" s="67" t="s">
        <v>3479</v>
      </c>
      <c r="AV343" s="67" t="s">
        <v>1644</v>
      </c>
      <c r="AW343" s="70" t="s">
        <v>276</v>
      </c>
      <c r="AX343" s="67" t="s">
        <v>3480</v>
      </c>
      <c r="AY343" s="67" t="s">
        <v>283</v>
      </c>
      <c r="AZ343" s="67" t="b">
        <v>1</v>
      </c>
      <c r="BA343" s="67" t="s">
        <v>273</v>
      </c>
      <c r="BB343" s="67" t="b">
        <v>0</v>
      </c>
      <c r="BC343" s="67"/>
      <c r="BD343" s="67"/>
    </row>
    <row r="344" spans="1:56" x14ac:dyDescent="0.25">
      <c r="A344" s="54">
        <f t="shared" si="6"/>
        <v>0</v>
      </c>
      <c r="B344" s="57" t="str">
        <f>IFERROR(TEXT(Table_ocorrencias[[#This Row],[caso_n]],"0000")&amp;Table_ocorrencias[[#This Row],[ponto]]&amp;"/"&amp;YEAR(Table_ocorrencias[[#This Row],[DATA PLANTÃO]]),"")</f>
        <v>0781.9/2020</v>
      </c>
      <c r="C344" s="57" t="str">
        <f>IFERROR(IF(Table_ocorrencias[[#This Row],[GDL]] = "","", Table_ocorrencias[[#This Row],[GDL]]&amp;"/"&amp;YEAR(Table_ocorrencias[[#This Row],[data_plantao]])),"")</f>
        <v>26111/2020</v>
      </c>
      <c r="D344" s="57" t="str">
        <f>IF(Table_ocorrencias[[#This Row],[fotos_gdl]] = TRUE,"ENVIADAS","PENDENTE")</f>
        <v>ENVIADAS</v>
      </c>
      <c r="E344" s="58">
        <f>IFERROR(Table_ocorrencias[[#This Row],[data_plantao]],"")</f>
        <v>44076</v>
      </c>
      <c r="F344" s="57" t="str">
        <f>IFERROR(Table_ocorrencias[[#This Row],[CIODS3]],"")</f>
        <v>D686445</v>
      </c>
      <c r="G344" s="57" t="str">
        <f>IFERROR(Table_ocorrencias[[#This Row],[natureza4]],"")</f>
        <v>Homicídio</v>
      </c>
      <c r="H344" s="57" t="str">
        <f>IFERROR(Table_ocorrencias[[#This Row],[tipo_local]],"")</f>
        <v>Externo</v>
      </c>
      <c r="I344" s="57" t="str">
        <f>IFERROR(IF(Table_ocorrencias[[#This Row],[instrumento10]] = 0,"",Table_ocorrencias[[#This Row],[instrumento10]]),"")</f>
        <v>PÉRFURO-CONTUNDENTE</v>
      </c>
      <c r="J344" s="57" t="str">
        <f>IFERROR(VLOOKUP(Table_ocorrencias[[#This Row],[matricula_perito]],Table_peritos[],2,FALSE),"")</f>
        <v>DIEGO NUNES TELES DE MENDONÇA</v>
      </c>
      <c r="K344" s="57" t="str">
        <f>IFERROR(VLOOKUP(Table_ocorrencias[[#This Row],[matricula_auxiliar]],Table_auxiliares[],2,FALSE),"")</f>
        <v>ANDREZA CRISTINA MAIA DOS SANTOS</v>
      </c>
      <c r="L344" s="57" t="str">
        <f>IFERROR(VLOOKUP(Table_ocorrencias[[#This Row],[matricula_delegado]],Table_delegados[],2,FALSE),"")</f>
        <v>PAULO GUSTAVO COELHO DIAS</v>
      </c>
      <c r="M344" s="57" t="str">
        <f>IFERROR(Table_ocorrencias[[#This Row],[viatura5]],"")</f>
        <v>UP002</v>
      </c>
      <c r="N344" s="57" t="str">
        <f>IFERROR(IF(Table_ocorrencias[[#This Row],[DPH2]] ="","",Table_ocorrencias[[#This Row],[DPH2]]&amp;"º DPH"),"")</f>
        <v>5º DPH</v>
      </c>
      <c r="O344" s="57" t="str">
        <f>UPPER(IFERROR(VLOOKUP(Table_ocorrencias[[#This Row],[municipio]],Table_municipios[],2,FALSE),""))</f>
        <v>RECIFE</v>
      </c>
      <c r="P344" s="57" t="str">
        <f>UPPER(IFERROR(Table_ocorrencias[[#This Row],[bairro8]],""))</f>
        <v>PASSARINHO</v>
      </c>
      <c r="Q344" s="57" t="str">
        <f>IFERROR(IF(Table_ocorrencias[[#This Row],[rua9]] ="","",Table_ocorrencias[[#This Row],[rua9]]),"")</f>
        <v>RUA SAMARINA</v>
      </c>
      <c r="R344" s="57" t="str">
        <f>IFERROR(IF(Table_ocorrencias[[#This Row],[latitude6]] ="","",Table_ocorrencias[[#This Row],[latitude6]]),"")</f>
        <v>-7,17651</v>
      </c>
      <c r="S344" s="57" t="str">
        <f>IFERROR(IF(Table_ocorrencias[[#This Row],[longitude7]] ="","",Table_ocorrencias[[#This Row],[longitude7]]),"")</f>
        <v>-34,91761</v>
      </c>
      <c r="T344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ROBSON BATISTA NEVES JUNIOR (NIC 112405)</v>
      </c>
      <c r="U34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4" s="57" t="str">
        <f>UPPER(IFERROR(Table_ocorrencias[[#This Row],[descricao]],""))</f>
        <v>GT 997319901</v>
      </c>
      <c r="W344" s="59">
        <f>IFERROR(IF(Table_ocorrencias[[#This Row],[data_ciencia]]="","",Table_ocorrencias[[#This Row],[data_ciencia]]),"")</f>
        <v>0.9770833333333333</v>
      </c>
      <c r="X344" s="59">
        <f>IFERROR(IF(Table_ocorrencias[[#This Row],[data_saida]]="","",Table_ocorrencias[[#This Row],[data_saida]]),"")</f>
        <v>0</v>
      </c>
      <c r="Y344" s="59">
        <f>IFERROR(IF(Table_ocorrencias[[#This Row],[data_chegada]]="","",Table_ocorrencias[[#This Row],[data_chegada]]),"")</f>
        <v>2.0833333333333332E-2</v>
      </c>
      <c r="Z344" s="59">
        <f>IFERROR(IF(Table_ocorrencias[[#This Row],[data_conclusao]]="","",Table_ocorrencias[[#This Row],[data_conclusao]]),"")</f>
        <v>4.8611111111111112E-2</v>
      </c>
      <c r="AA344" s="60">
        <v>1630</v>
      </c>
      <c r="AB344" s="60">
        <v>781</v>
      </c>
      <c r="AC344" s="60">
        <v>5</v>
      </c>
      <c r="AD344" s="60">
        <v>3869148</v>
      </c>
      <c r="AE344" s="60">
        <v>3876098</v>
      </c>
      <c r="AF344" s="60">
        <v>2725371</v>
      </c>
      <c r="AG344" s="60">
        <v>26111</v>
      </c>
      <c r="AH344" s="58">
        <v>44076</v>
      </c>
      <c r="AI344" s="60" t="s">
        <v>3518</v>
      </c>
      <c r="AJ344" s="60" t="s">
        <v>167</v>
      </c>
      <c r="AK344" s="60" t="s">
        <v>168</v>
      </c>
      <c r="AL344" s="60" t="s">
        <v>278</v>
      </c>
      <c r="AM344" s="61">
        <v>0.9770833333333333</v>
      </c>
      <c r="AN344" s="62">
        <v>0</v>
      </c>
      <c r="AO344" s="62">
        <v>2.0833333333333332E-2</v>
      </c>
      <c r="AP344" s="62">
        <v>4.8611111111111112E-2</v>
      </c>
      <c r="AQ344" s="60" t="s">
        <v>3526</v>
      </c>
      <c r="AR344" s="60" t="s">
        <v>3527</v>
      </c>
      <c r="AS344" s="60">
        <v>14</v>
      </c>
      <c r="AT344" s="60" t="s">
        <v>678</v>
      </c>
      <c r="AU344" s="60" t="s">
        <v>3519</v>
      </c>
      <c r="AV344" s="60" t="s">
        <v>3520</v>
      </c>
      <c r="AW344" s="63" t="s">
        <v>276</v>
      </c>
      <c r="AX344" s="60" t="s">
        <v>3521</v>
      </c>
      <c r="AY344" s="60" t="s">
        <v>3522</v>
      </c>
      <c r="AZ344" s="60" t="b">
        <v>1</v>
      </c>
      <c r="BA344" s="60" t="s">
        <v>273</v>
      </c>
      <c r="BB344" s="60" t="b">
        <v>0</v>
      </c>
      <c r="BC344" s="60"/>
      <c r="BD344" s="60"/>
    </row>
    <row r="345" spans="1:56" x14ac:dyDescent="0.25">
      <c r="A345" s="53">
        <f t="shared" si="6"/>
        <v>0</v>
      </c>
      <c r="B345" s="57" t="str">
        <f>IFERROR(TEXT(Table_ocorrencias[[#This Row],[caso_n]],"0000")&amp;Table_ocorrencias[[#This Row],[ponto]]&amp;"/"&amp;YEAR(Table_ocorrencias[[#This Row],[DATA PLANTÃO]]),"")</f>
        <v>0794.9/2020</v>
      </c>
      <c r="C345" s="57" t="str">
        <f>IFERROR(IF(Table_ocorrencias[[#This Row],[GDL]] = "","", Table_ocorrencias[[#This Row],[GDL]]&amp;"/"&amp;YEAR(Table_ocorrencias[[#This Row],[data_plantao]])),"")</f>
        <v>26828/2020</v>
      </c>
      <c r="D345" s="57" t="str">
        <f>IF(Table_ocorrencias[[#This Row],[fotos_gdl]] = TRUE,"ENVIADAS","PENDENTE")</f>
        <v>ENVIADAS</v>
      </c>
      <c r="E345" s="58">
        <f>IFERROR(Table_ocorrencias[[#This Row],[data_plantao]],"")</f>
        <v>44082</v>
      </c>
      <c r="F345" s="57" t="str">
        <f>IFERROR(Table_ocorrencias[[#This Row],[CIODS3]],"")</f>
        <v>D687120</v>
      </c>
      <c r="G345" s="57" t="str">
        <f>IFERROR(Table_ocorrencias[[#This Row],[natureza4]],"")</f>
        <v>Homicídio</v>
      </c>
      <c r="H345" s="57" t="str">
        <f>IFERROR(Table_ocorrencias[[#This Row],[tipo_local]],"")</f>
        <v>Externo</v>
      </c>
      <c r="I345" s="57" t="str">
        <f>IFERROR(IF(Table_ocorrencias[[#This Row],[instrumento10]] = 0,"",Table_ocorrencias[[#This Row],[instrumento10]]),"")</f>
        <v>PÉRFURO-CONTUNDENTE</v>
      </c>
      <c r="J345" s="79" t="str">
        <f>IFERROR(VLOOKUP(Table_ocorrencias[[#This Row],[matricula_perito]],Table_peritos[],2,FALSE),"")</f>
        <v>TADEU MORAIS CRUZ</v>
      </c>
      <c r="K345" s="57" t="str">
        <f>IFERROR(VLOOKUP(Table_ocorrencias[[#This Row],[matricula_auxiliar]],Table_auxiliares[],2,FALSE),"")</f>
        <v>ALMIR CARLOS DE SOUZA</v>
      </c>
      <c r="L345" s="57" t="str">
        <f>IFERROR(VLOOKUP(Table_ocorrencias[[#This Row],[matricula_delegado]],Table_delegados[],2,FALSE),"")</f>
        <v>SERGIO RICARDO FERREIRA DE VASCONCELOS</v>
      </c>
      <c r="M345" s="57" t="str">
        <f>IFERROR(Table_ocorrencias[[#This Row],[viatura5]],"")</f>
        <v>UP002</v>
      </c>
      <c r="N345" s="57" t="str">
        <f>IFERROR(IF(Table_ocorrencias[[#This Row],[DPH2]] ="","",Table_ocorrencias[[#This Row],[DPH2]]&amp;"º DPH"),"")</f>
        <v>5º DPH</v>
      </c>
      <c r="O345" s="57" t="str">
        <f>UPPER(IFERROR(VLOOKUP(Table_ocorrencias[[#This Row],[municipio]],Table_municipios[],2,FALSE),""))</f>
        <v>RECIFE</v>
      </c>
      <c r="P345" s="79" t="str">
        <f>UPPER(IFERROR(Table_ocorrencias[[#This Row],[bairro8]],""))</f>
        <v>GUABIRABA</v>
      </c>
      <c r="Q345" s="57" t="str">
        <f>IFERROR(IF(Table_ocorrencias[[#This Row],[rua9]] ="","",Table_ocorrencias[[#This Row],[rua9]]),"")</f>
        <v>RUA CRAVEIRO LEITE</v>
      </c>
      <c r="R345" s="57" t="str">
        <f>IFERROR(IF(Table_ocorrencias[[#This Row],[latitude6]] ="","",Table_ocorrencias[[#This Row],[latitude6]]),"")</f>
        <v>7°59'35"</v>
      </c>
      <c r="S345" s="57" t="str">
        <f>IFERROR(IF(Table_ocorrencias[[#This Row],[longitude7]] ="","",Table_ocorrencias[[#This Row],[longitude7]]),"")</f>
        <v>34°56'27"</v>
      </c>
      <c r="T34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FERNANDO DE OLIVEIRA LIMA (NIC 112419)</v>
      </c>
      <c r="U34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345" s="79" t="str">
        <f>UPPER(IFERROR(Table_ocorrencias[[#This Row],[descricao]],""))</f>
        <v>MASCULINO - PAF</v>
      </c>
      <c r="W345" s="59">
        <f>IFERROR(IF(Table_ocorrencias[[#This Row],[data_ciencia]]="","",Table_ocorrencias[[#This Row],[data_ciencia]]),"")</f>
        <v>0.94097222222222221</v>
      </c>
      <c r="X345" s="59">
        <f>IFERROR(IF(Table_ocorrencias[[#This Row],[data_saida]]="","",Table_ocorrencias[[#This Row],[data_saida]]),"")</f>
        <v>0.95138888888888884</v>
      </c>
      <c r="Y345" s="59">
        <f>IFERROR(IF(Table_ocorrencias[[#This Row],[data_chegada]]="","",Table_ocorrencias[[#This Row],[data_chegada]]),"")</f>
        <v>0.97222222222222221</v>
      </c>
      <c r="Z345" s="59">
        <f>IFERROR(IF(Table_ocorrencias[[#This Row],[data_conclusao]]="","",Table_ocorrencias[[#This Row],[data_conclusao]]),"")</f>
        <v>0</v>
      </c>
      <c r="AA345" s="60">
        <v>1644</v>
      </c>
      <c r="AB345" s="60">
        <v>794</v>
      </c>
      <c r="AC345" s="60">
        <v>5</v>
      </c>
      <c r="AD345" s="60">
        <v>2962136</v>
      </c>
      <c r="AE345" s="60">
        <v>1586920</v>
      </c>
      <c r="AF345" s="60">
        <v>2139219</v>
      </c>
      <c r="AG345" s="60">
        <v>26828</v>
      </c>
      <c r="AH345" s="58">
        <v>44082</v>
      </c>
      <c r="AI345" s="60" t="s">
        <v>3688</v>
      </c>
      <c r="AJ345" s="60" t="s">
        <v>167</v>
      </c>
      <c r="AK345" s="60" t="s">
        <v>168</v>
      </c>
      <c r="AL345" s="60" t="s">
        <v>278</v>
      </c>
      <c r="AM345" s="61">
        <v>0.94097222222222221</v>
      </c>
      <c r="AN345" s="62">
        <v>0.95138888888888884</v>
      </c>
      <c r="AO345" s="62">
        <v>0.97222222222222221</v>
      </c>
      <c r="AP345" s="62">
        <v>0</v>
      </c>
      <c r="AQ345" s="60" t="s">
        <v>3697</v>
      </c>
      <c r="AR345" s="60" t="s">
        <v>3698</v>
      </c>
      <c r="AS345" s="60">
        <v>14</v>
      </c>
      <c r="AT345" s="60" t="s">
        <v>1313</v>
      </c>
      <c r="AU345" s="60" t="s">
        <v>3689</v>
      </c>
      <c r="AV345" s="60" t="s">
        <v>3690</v>
      </c>
      <c r="AW345" s="63" t="s">
        <v>276</v>
      </c>
      <c r="AX345" s="60" t="s">
        <v>3691</v>
      </c>
      <c r="AY345" s="60" t="s">
        <v>3692</v>
      </c>
      <c r="AZ345" s="60" t="b">
        <v>1</v>
      </c>
      <c r="BA345" s="60" t="s">
        <v>273</v>
      </c>
      <c r="BB345" s="60" t="b">
        <v>0</v>
      </c>
      <c r="BC345" s="60"/>
      <c r="BD345" s="60"/>
    </row>
    <row r="346" spans="1:56" x14ac:dyDescent="0.25">
      <c r="A346" s="55">
        <f t="shared" si="6"/>
        <v>0</v>
      </c>
      <c r="B346" s="64" t="str">
        <f>IFERROR(TEXT(Table_ocorrencias[[#This Row],[caso_n]],"0000")&amp;Table_ocorrencias[[#This Row],[ponto]]&amp;"/"&amp;YEAR(Table_ocorrencias[[#This Row],[DATA PLANTÃO]]),"")</f>
        <v>0800.9/2020</v>
      </c>
      <c r="C346" s="64" t="str">
        <f>IFERROR(IF(Table_ocorrencias[[#This Row],[GDL]] = "","", Table_ocorrencias[[#This Row],[GDL]]&amp;"/"&amp;YEAR(Table_ocorrencias[[#This Row],[data_plantao]])),"")</f>
        <v>27269/2020</v>
      </c>
      <c r="D346" s="64" t="str">
        <f>IF(Table_ocorrencias[[#This Row],[fotos_gdl]] = TRUE,"ENVIADAS","PENDENTE")</f>
        <v>ENVIADAS</v>
      </c>
      <c r="E346" s="65">
        <f>IFERROR(Table_ocorrencias[[#This Row],[data_plantao]],"")</f>
        <v>44085</v>
      </c>
      <c r="F346" s="64" t="str">
        <f>IFERROR(Table_ocorrencias[[#This Row],[CIODS3]],"")</f>
        <v>D687319</v>
      </c>
      <c r="G346" s="64" t="str">
        <f>IFERROR(Table_ocorrencias[[#This Row],[natureza4]],"")</f>
        <v>Homicídio</v>
      </c>
      <c r="H346" s="64" t="str">
        <f>IFERROR(Table_ocorrencias[[#This Row],[tipo_local]],"")</f>
        <v>Externo</v>
      </c>
      <c r="I346" s="64" t="str">
        <f>IFERROR(IF(Table_ocorrencias[[#This Row],[instrumento10]] = 0,"",Table_ocorrencias[[#This Row],[instrumento10]]),"")</f>
        <v>PÉRFURO-CONTUNDENTE</v>
      </c>
      <c r="J346" s="80" t="str">
        <f>IFERROR(VLOOKUP(Table_ocorrencias[[#This Row],[matricula_perito]],Table_peritos[],2,FALSE),"")</f>
        <v>DIOGO SINESIO TRAJANO DE ARRUDA</v>
      </c>
      <c r="K346" s="64" t="str">
        <f>IFERROR(VLOOKUP(Table_ocorrencias[[#This Row],[matricula_auxiliar]],Table_auxiliares[],2,FALSE),"")</f>
        <v>THIAGO CHALEGRE</v>
      </c>
      <c r="L346" s="64" t="str">
        <f>IFERROR(VLOOKUP(Table_ocorrencias[[#This Row],[matricula_delegado]],Table_delegados[],2,FALSE),"")</f>
        <v>AUSENTE</v>
      </c>
      <c r="M346" s="64" t="str">
        <f>IFERROR(Table_ocorrencias[[#This Row],[viatura5]],"")</f>
        <v>UP002</v>
      </c>
      <c r="N346" s="64" t="str">
        <f>IFERROR(IF(Table_ocorrencias[[#This Row],[DPH2]] ="","",Table_ocorrencias[[#This Row],[DPH2]]&amp;"º DPH"),"")</f>
        <v>11º DPH</v>
      </c>
      <c r="O346" s="64" t="str">
        <f>UPPER(IFERROR(VLOOKUP(Table_ocorrencias[[#This Row],[municipio]],Table_municipios[],2,FALSE),""))</f>
        <v>JABOATÃO DOS GUARARAPES</v>
      </c>
      <c r="P346" s="80" t="str">
        <f>UPPER(IFERROR(Table_ocorrencias[[#This Row],[bairro8]],""))</f>
        <v>PRAZERES</v>
      </c>
      <c r="Q346" s="64" t="str">
        <f>IFERROR(IF(Table_ocorrencias[[#This Row],[rua9]] ="","",Table_ocorrencias[[#This Row],[rua9]]),"")</f>
        <v>LINDO AMOR 460</v>
      </c>
      <c r="R346" s="64" t="str">
        <f>IFERROR(IF(Table_ocorrencias[[#This Row],[latitude6]] ="","",Table_ocorrencias[[#This Row],[latitude6]]),"")</f>
        <v>-8.1562218</v>
      </c>
      <c r="S346" s="64" t="str">
        <f>IFERROR(IF(Table_ocorrencias[[#This Row],[longitude7]] ="","",Table_ocorrencias[[#This Row],[longitude7]]),"")</f>
        <v>-34.935715</v>
      </c>
      <c r="T34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FERREIRA DO MONTE (NIC 112606)</v>
      </c>
      <c r="U34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6" s="80" t="str">
        <f>UPPER(IFERROR(Table_ocorrencias[[#This Row],[descricao]],""))</f>
        <v>PM 9812 8860 ; DEL BARBARA FORT</v>
      </c>
      <c r="W346" s="66">
        <f>IFERROR(IF(Table_ocorrencias[[#This Row],[data_ciencia]]="","",Table_ocorrencias[[#This Row],[data_ciencia]]),"")</f>
        <v>2.2916666666666665E-2</v>
      </c>
      <c r="X346" s="66">
        <f>IFERROR(IF(Table_ocorrencias[[#This Row],[data_saida]]="","",Table_ocorrencias[[#This Row],[data_saida]]),"")</f>
        <v>3.4722222222222224E-2</v>
      </c>
      <c r="Y346" s="66">
        <f>IFERROR(IF(Table_ocorrencias[[#This Row],[data_chegada]]="","",Table_ocorrencias[[#This Row],[data_chegada]]),"")</f>
        <v>5.9027777777777776E-2</v>
      </c>
      <c r="Z346" s="66">
        <f>IFERROR(IF(Table_ocorrencias[[#This Row],[data_conclusao]]="","",Table_ocorrencias[[#This Row],[data_conclusao]]),"")</f>
        <v>0.1076388888888889</v>
      </c>
      <c r="AA346" s="67">
        <v>1650</v>
      </c>
      <c r="AB346" s="67">
        <v>800</v>
      </c>
      <c r="AC346" s="67">
        <v>11</v>
      </c>
      <c r="AD346" s="67">
        <v>3871193</v>
      </c>
      <c r="AE346" s="67">
        <v>3868877</v>
      </c>
      <c r="AF346" s="67"/>
      <c r="AG346" s="67">
        <v>27269</v>
      </c>
      <c r="AH346" s="65">
        <v>44085</v>
      </c>
      <c r="AI346" s="67" t="s">
        <v>3750</v>
      </c>
      <c r="AJ346" s="67" t="s">
        <v>167</v>
      </c>
      <c r="AK346" s="67" t="s">
        <v>168</v>
      </c>
      <c r="AL346" s="67" t="s">
        <v>278</v>
      </c>
      <c r="AM346" s="68">
        <v>2.2916666666666665E-2</v>
      </c>
      <c r="AN346" s="69">
        <v>3.4722222222222224E-2</v>
      </c>
      <c r="AO346" s="69">
        <v>5.9027777777777776E-2</v>
      </c>
      <c r="AP346" s="69">
        <v>0.1076388888888889</v>
      </c>
      <c r="AQ346" s="67" t="s">
        <v>3765</v>
      </c>
      <c r="AR346" s="67" t="s">
        <v>3766</v>
      </c>
      <c r="AS346" s="67">
        <v>10</v>
      </c>
      <c r="AT346" s="67" t="s">
        <v>1776</v>
      </c>
      <c r="AU346" s="67" t="s">
        <v>3751</v>
      </c>
      <c r="AV346" s="67" t="s">
        <v>3752</v>
      </c>
      <c r="AW346" s="70" t="s">
        <v>276</v>
      </c>
      <c r="AX346" s="67" t="s">
        <v>3753</v>
      </c>
      <c r="AY346" s="67" t="s">
        <v>3767</v>
      </c>
      <c r="AZ346" s="67" t="b">
        <v>1</v>
      </c>
      <c r="BA346" s="67" t="s">
        <v>273</v>
      </c>
      <c r="BB346" s="67" t="b">
        <v>0</v>
      </c>
      <c r="BC346" s="67"/>
      <c r="BD346" s="67"/>
    </row>
    <row r="347" spans="1:56" x14ac:dyDescent="0.25">
      <c r="A347" s="55">
        <f t="shared" si="6"/>
        <v>0</v>
      </c>
      <c r="B347" s="64" t="str">
        <f>IFERROR(TEXT(Table_ocorrencias[[#This Row],[caso_n]],"0000")&amp;Table_ocorrencias[[#This Row],[ponto]]&amp;"/"&amp;YEAR(Table_ocorrencias[[#This Row],[DATA PLANTÃO]]),"")</f>
        <v>0808.9/2020</v>
      </c>
      <c r="C347" s="64" t="str">
        <f>IFERROR(IF(Table_ocorrencias[[#This Row],[GDL]] = "","", Table_ocorrencias[[#This Row],[GDL]]&amp;"/"&amp;YEAR(Table_ocorrencias[[#This Row],[data_plantao]])),"")</f>
        <v>27498/2020</v>
      </c>
      <c r="D347" s="64" t="str">
        <f>IF(Table_ocorrencias[[#This Row],[fotos_gdl]] = TRUE,"ENVIADAS","PENDENTE")</f>
        <v>ENVIADAS</v>
      </c>
      <c r="E347" s="65">
        <f>IFERROR(Table_ocorrencias[[#This Row],[data_plantao]],"")</f>
        <v>44087</v>
      </c>
      <c r="F347" s="64" t="str">
        <f>IFERROR(Table_ocorrencias[[#This Row],[CIODS3]],"")</f>
        <v>D687529</v>
      </c>
      <c r="G347" s="64" t="str">
        <f>IFERROR(Table_ocorrencias[[#This Row],[natureza4]],"")</f>
        <v>Homicídio</v>
      </c>
      <c r="H347" s="64" t="str">
        <f>IFERROR(Table_ocorrencias[[#This Row],[tipo_local]],"")</f>
        <v>Externo</v>
      </c>
      <c r="I347" s="64" t="str">
        <f>IFERROR(IF(Table_ocorrencias[[#This Row],[instrumento10]] = 0,"",Table_ocorrencias[[#This Row],[instrumento10]]),"")</f>
        <v>PÉRFURO-CONTUNDENTE</v>
      </c>
      <c r="J347" s="64" t="str">
        <f>IFERROR(VLOOKUP(Table_ocorrencias[[#This Row],[matricula_perito]],Table_peritos[],2,FALSE),"")</f>
        <v>RODION MALINOVSKY DE OLIVEIRA GOMES</v>
      </c>
      <c r="K347" s="64" t="str">
        <f>IFERROR(VLOOKUP(Table_ocorrencias[[#This Row],[matricula_auxiliar]],Table_auxiliares[],2,FALSE),"")</f>
        <v>ANDREZA CRISTINA MAIA DOS SANTOS</v>
      </c>
      <c r="L347" s="64" t="str">
        <f>IFERROR(VLOOKUP(Table_ocorrencias[[#This Row],[matricula_delegado]],Table_delegados[],2,FALSE),"")</f>
        <v>FRANCISCA ERICA DA SILVA BEZERRA</v>
      </c>
      <c r="M347" s="64" t="str">
        <f>IFERROR(Table_ocorrencias[[#This Row],[viatura5]],"")</f>
        <v>UP002</v>
      </c>
      <c r="N347" s="64" t="str">
        <f>IFERROR(IF(Table_ocorrencias[[#This Row],[DPH2]] ="","",Table_ocorrencias[[#This Row],[DPH2]]&amp;"º DPH"),"")</f>
        <v>5º DPH</v>
      </c>
      <c r="O347" s="64" t="str">
        <f>UPPER(IFERROR(VLOOKUP(Table_ocorrencias[[#This Row],[municipio]],Table_municipios[],2,FALSE),""))</f>
        <v>RECIFE</v>
      </c>
      <c r="P347" s="64" t="str">
        <f>UPPER(IFERROR(Table_ocorrencias[[#This Row],[bairro8]],""))</f>
        <v>DOIS IRMAOS</v>
      </c>
      <c r="Q347" s="64" t="str">
        <f>IFERROR(IF(Table_ocorrencias[[#This Row],[rua9]] ="","",Table_ocorrencias[[#This Row],[rua9]]),"")</f>
        <v>PROFESSOR CLAUDIO SELVA</v>
      </c>
      <c r="R347" s="64" t="str">
        <f>IFERROR(IF(Table_ocorrencias[[#This Row],[latitude6]] ="","",Table_ocorrencias[[#This Row],[latitude6]]),"")</f>
        <v>8.009909</v>
      </c>
      <c r="S347" s="64" t="str">
        <f>IFERROR(IF(Table_ocorrencias[[#This Row],[longitude7]] ="","",Table_ocorrencias[[#This Row],[longitude7]]),"")</f>
        <v>34.955159</v>
      </c>
      <c r="T347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MAYARA LIMA DA SILVA (NIC 112620)</v>
      </c>
      <c r="U3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7" s="64" t="str">
        <f>UPPER(IFERROR(Table_ocorrencias[[#This Row],[descricao]],""))</f>
        <v>CB ANDRE 985312361</v>
      </c>
      <c r="W347" s="66">
        <f>IFERROR(IF(Table_ocorrencias[[#This Row],[data_ciencia]]="","",Table_ocorrencias[[#This Row],[data_ciencia]]),"")</f>
        <v>4.8611111111111112E-2</v>
      </c>
      <c r="X347" s="66">
        <f>IFERROR(IF(Table_ocorrencias[[#This Row],[data_saida]]="","",Table_ocorrencias[[#This Row],[data_saida]]),"")</f>
        <v>5.5555555555555552E-2</v>
      </c>
      <c r="Y347" s="66">
        <f>IFERROR(IF(Table_ocorrencias[[#This Row],[data_chegada]]="","",Table_ocorrencias[[#This Row],[data_chegada]]),"")</f>
        <v>6.9444444444444448E-2</v>
      </c>
      <c r="Z347" s="66">
        <f>IFERROR(IF(Table_ocorrencias[[#This Row],[data_conclusao]]="","",Table_ocorrencias[[#This Row],[data_conclusao]]),"")</f>
        <v>0.10416666666666667</v>
      </c>
      <c r="AA347" s="67">
        <v>1660</v>
      </c>
      <c r="AB347" s="67">
        <v>808</v>
      </c>
      <c r="AC347" s="67">
        <v>5</v>
      </c>
      <c r="AD347" s="67">
        <v>1917099</v>
      </c>
      <c r="AE347" s="67">
        <v>3876098</v>
      </c>
      <c r="AF347" s="67">
        <v>2724782</v>
      </c>
      <c r="AG347" s="67">
        <v>27498</v>
      </c>
      <c r="AH347" s="65">
        <v>44087</v>
      </c>
      <c r="AI347" s="67" t="s">
        <v>3803</v>
      </c>
      <c r="AJ347" s="67" t="s">
        <v>167</v>
      </c>
      <c r="AK347" s="67" t="s">
        <v>168</v>
      </c>
      <c r="AL347" s="67" t="s">
        <v>278</v>
      </c>
      <c r="AM347" s="68">
        <v>4.8611111111111112E-2</v>
      </c>
      <c r="AN347" s="69">
        <v>5.5555555555555552E-2</v>
      </c>
      <c r="AO347" s="69">
        <v>6.9444444444444448E-2</v>
      </c>
      <c r="AP347" s="69">
        <v>0.10416666666666667</v>
      </c>
      <c r="AQ347" s="67" t="s">
        <v>3878</v>
      </c>
      <c r="AR347" s="67" t="s">
        <v>3879</v>
      </c>
      <c r="AS347" s="67">
        <v>14</v>
      </c>
      <c r="AT347" s="67" t="s">
        <v>3804</v>
      </c>
      <c r="AU347" s="67" t="s">
        <v>3805</v>
      </c>
      <c r="AV347" s="67" t="s">
        <v>3806</v>
      </c>
      <c r="AW347" s="70" t="s">
        <v>276</v>
      </c>
      <c r="AX347" s="67" t="s">
        <v>3807</v>
      </c>
      <c r="AY347" s="67" t="s">
        <v>3880</v>
      </c>
      <c r="AZ347" s="67" t="b">
        <v>1</v>
      </c>
      <c r="BA347" s="67" t="s">
        <v>273</v>
      </c>
      <c r="BB347" s="67" t="b">
        <v>0</v>
      </c>
      <c r="BC347" s="67"/>
      <c r="BD347" s="67"/>
    </row>
    <row r="348" spans="1:56" x14ac:dyDescent="0.25">
      <c r="A348" s="86">
        <f t="shared" si="6"/>
        <v>0</v>
      </c>
      <c r="B348" s="87" t="str">
        <f>IFERROR(TEXT(Table_ocorrencias[[#This Row],[caso_n]],"0000")&amp;Table_ocorrencias[[#This Row],[ponto]]&amp;"/"&amp;YEAR(Table_ocorrencias[[#This Row],[DATA PLANTÃO]]),"")</f>
        <v>0817.9/2020</v>
      </c>
      <c r="C348" s="87" t="str">
        <f>IFERROR(IF(Table_ocorrencias[[#This Row],[GDL]] = "","", Table_ocorrencias[[#This Row],[GDL]]&amp;"/"&amp;YEAR(Table_ocorrencias[[#This Row],[data_plantao]])),"")</f>
        <v>27816/2020</v>
      </c>
      <c r="D348" s="87" t="str">
        <f>IF(Table_ocorrencias[[#This Row],[fotos_gdl]] = TRUE,"ENVIADAS","PENDENTE")</f>
        <v>ENVIADAS</v>
      </c>
      <c r="E348" s="88">
        <f>IFERROR(Table_ocorrencias[[#This Row],[data_plantao]],"")</f>
        <v>44089</v>
      </c>
      <c r="F348" s="87" t="str">
        <f>IFERROR(Table_ocorrencias[[#This Row],[CIODS3]],"")</f>
        <v>D687791</v>
      </c>
      <c r="G348" s="87" t="str">
        <f>IFERROR(Table_ocorrencias[[#This Row],[natureza4]],"")</f>
        <v>Homicídio</v>
      </c>
      <c r="H348" s="87" t="str">
        <f>IFERROR(Table_ocorrencias[[#This Row],[tipo_local]],"")</f>
        <v>Externo</v>
      </c>
      <c r="I348" s="87" t="str">
        <f>IFERROR(IF(Table_ocorrencias[[#This Row],[instrumento10]] = 0,"",Table_ocorrencias[[#This Row],[instrumento10]]),"")</f>
        <v>PÉRFURO-CONTUNDENTE</v>
      </c>
      <c r="J348" s="89" t="str">
        <f>IFERROR(VLOOKUP(Table_ocorrencias[[#This Row],[matricula_perito]],Table_peritos[],2,FALSE),"")</f>
        <v>DIOGO SINESIO TRAJANO DE ARRUDA</v>
      </c>
      <c r="K348" s="87" t="str">
        <f>IFERROR(VLOOKUP(Table_ocorrencias[[#This Row],[matricula_auxiliar]],Table_auxiliares[],2,FALSE),"")</f>
        <v>BRENO HENRIQUE DANTAS DOS SANTOS</v>
      </c>
      <c r="L348" s="87" t="str">
        <f>IFERROR(VLOOKUP(Table_ocorrencias[[#This Row],[matricula_delegado]],Table_delegados[],2,FALSE),"")</f>
        <v>PAULO GUSTAVO COELHO DIAS</v>
      </c>
      <c r="M348" s="87" t="str">
        <f>IFERROR(Table_ocorrencias[[#This Row],[viatura5]],"")</f>
        <v>UP002</v>
      </c>
      <c r="N348" s="87" t="str">
        <f>IFERROR(IF(Table_ocorrencias[[#This Row],[DPH2]] ="","",Table_ocorrencias[[#This Row],[DPH2]]&amp;"º DPH"),"")</f>
        <v>10º DPH</v>
      </c>
      <c r="O348" s="87" t="str">
        <f>UPPER(IFERROR(VLOOKUP(Table_ocorrencias[[#This Row],[municipio]],Table_municipios[],2,FALSE),""))</f>
        <v>CAMARAGIBE</v>
      </c>
      <c r="P348" s="89" t="str">
        <f>UPPER(IFERROR(Table_ocorrencias[[#This Row],[bairro8]],""))</f>
        <v>ALDEIA</v>
      </c>
      <c r="Q348" s="87" t="str">
        <f>IFERROR(IF(Table_ocorrencias[[#This Row],[rua9]] ="","",Table_ocorrencias[[#This Row],[rua9]]),"")</f>
        <v>RUA MANOEL BIONE DE ARAÚJO</v>
      </c>
      <c r="R348" s="87" t="str">
        <f>IFERROR(IF(Table_ocorrencias[[#This Row],[latitude6]] ="","",Table_ocorrencias[[#This Row],[latitude6]]),"")</f>
        <v>-7.952648</v>
      </c>
      <c r="S348" s="87" t="str">
        <f>IFERROR(IF(Table_ocorrencias[[#This Row],[longitude7]] ="","",Table_ocorrencias[[#This Row],[longitude7]]),"")</f>
        <v>-35.003731</v>
      </c>
      <c r="T34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RIBEIRO ALVES (NIC 112635)</v>
      </c>
      <c r="U34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8" s="89" t="str">
        <f>UPPER(IFERROR(Table_ocorrencias[[#This Row],[descricao]],""))</f>
        <v>PAF-EXTERNO</v>
      </c>
      <c r="W348" s="90">
        <f>IFERROR(IF(Table_ocorrencias[[#This Row],[data_ciencia]]="","",Table_ocorrencias[[#This Row],[data_ciencia]]),"")</f>
        <v>0.84097222222222223</v>
      </c>
      <c r="X348" s="90">
        <f>IFERROR(IF(Table_ocorrencias[[#This Row],[data_saida]]="","",Table_ocorrencias[[#This Row],[data_saida]]),"")</f>
        <v>0.85069444444444442</v>
      </c>
      <c r="Y348" s="90">
        <f>IFERROR(IF(Table_ocorrencias[[#This Row],[data_chegada]]="","",Table_ocorrencias[[#This Row],[data_chegada]]),"")</f>
        <v>0.87847222222222221</v>
      </c>
      <c r="Z348" s="90">
        <f>IFERROR(IF(Table_ocorrencias[[#This Row],[data_conclusao]]="","",Table_ocorrencias[[#This Row],[data_conclusao]]),"")</f>
        <v>0.90277777777777779</v>
      </c>
      <c r="AA348" s="91">
        <v>1670</v>
      </c>
      <c r="AB348" s="91">
        <v>817</v>
      </c>
      <c r="AC348" s="91">
        <v>10</v>
      </c>
      <c r="AD348" s="91">
        <v>3871193</v>
      </c>
      <c r="AE348" s="91">
        <v>3867820</v>
      </c>
      <c r="AF348" s="91">
        <v>2725371</v>
      </c>
      <c r="AG348" s="91">
        <v>27816</v>
      </c>
      <c r="AH348" s="88">
        <v>44089</v>
      </c>
      <c r="AI348" s="91" t="s">
        <v>3961</v>
      </c>
      <c r="AJ348" s="91" t="s">
        <v>167</v>
      </c>
      <c r="AK348" s="91" t="s">
        <v>168</v>
      </c>
      <c r="AL348" s="91" t="s">
        <v>278</v>
      </c>
      <c r="AM348" s="92">
        <v>0.84097222222222223</v>
      </c>
      <c r="AN348" s="93">
        <v>0.85069444444444442</v>
      </c>
      <c r="AO348" s="93">
        <v>0.87847222222222221</v>
      </c>
      <c r="AP348" s="93">
        <v>0.90277777777777779</v>
      </c>
      <c r="AQ348" s="91" t="s">
        <v>3971</v>
      </c>
      <c r="AR348" s="91" t="s">
        <v>3972</v>
      </c>
      <c r="AS348" s="91">
        <v>4</v>
      </c>
      <c r="AT348" s="91" t="s">
        <v>547</v>
      </c>
      <c r="AU348" s="91" t="s">
        <v>3962</v>
      </c>
      <c r="AV348" s="91" t="s">
        <v>3963</v>
      </c>
      <c r="AW348" s="94" t="s">
        <v>276</v>
      </c>
      <c r="AX348" s="91" t="s">
        <v>3964</v>
      </c>
      <c r="AY348" s="91" t="s">
        <v>3965</v>
      </c>
      <c r="AZ348" s="91" t="b">
        <v>1</v>
      </c>
      <c r="BA348" s="91" t="s">
        <v>273</v>
      </c>
      <c r="BB348" s="91" t="b">
        <v>0</v>
      </c>
      <c r="BC348" s="91"/>
      <c r="BD348" s="91"/>
    </row>
    <row r="349" spans="1:56" x14ac:dyDescent="0.25">
      <c r="A349" s="86">
        <f t="shared" si="6"/>
        <v>0</v>
      </c>
      <c r="B349" s="87" t="str">
        <f>IFERROR(TEXT(Table_ocorrencias[[#This Row],[caso_n]],"0000")&amp;Table_ocorrencias[[#This Row],[ponto]]&amp;"/"&amp;YEAR(Table_ocorrencias[[#This Row],[DATA PLANTÃO]]),"")</f>
        <v>0913.9/2020</v>
      </c>
      <c r="C349" s="87" t="str">
        <f>IFERROR(IF(Table_ocorrencias[[#This Row],[GDL]] = "","", Table_ocorrencias[[#This Row],[GDL]]&amp;"/"&amp;YEAR(Table_ocorrencias[[#This Row],[data_plantao]])),"")</f>
        <v>32476/2020</v>
      </c>
      <c r="D349" s="87" t="str">
        <f>IF(Table_ocorrencias[[#This Row],[fotos_gdl]] = TRUE,"ENVIADAS","PENDENTE")</f>
        <v>ENVIADAS</v>
      </c>
      <c r="E349" s="88">
        <f>IFERROR(Table_ocorrencias[[#This Row],[data_plantao]],"")</f>
        <v>44122</v>
      </c>
      <c r="F349" s="87" t="str">
        <f>IFERROR(Table_ocorrencias[[#This Row],[CIODS3]],"")</f>
        <v>D691271</v>
      </c>
      <c r="G349" s="87" t="str">
        <f>IFERROR(Table_ocorrencias[[#This Row],[natureza4]],"")</f>
        <v>Homicídio</v>
      </c>
      <c r="H349" s="87" t="str">
        <f>IFERROR(Table_ocorrencias[[#This Row],[tipo_local]],"")</f>
        <v>Externo</v>
      </c>
      <c r="I349" s="87" t="str">
        <f>IFERROR(IF(Table_ocorrencias[[#This Row],[instrumento10]] = 0,"",Table_ocorrencias[[#This Row],[instrumento10]]),"")</f>
        <v>PÉRFURO-CONTUNDENTE</v>
      </c>
      <c r="J349" s="89" t="str">
        <f>IFERROR(VLOOKUP(Table_ocorrencias[[#This Row],[matricula_perito]],Table_peritos[],2,FALSE),"")</f>
        <v>DIOGO SINESIO TRAJANO DE ARRUDA</v>
      </c>
      <c r="K349" s="87" t="str">
        <f>IFERROR(VLOOKUP(Table_ocorrencias[[#This Row],[matricula_auxiliar]],Table_auxiliares[],2,FALSE),"")</f>
        <v>THIAGO CHALEGRE</v>
      </c>
      <c r="L349" s="87" t="str">
        <f>IFERROR(VLOOKUP(Table_ocorrencias[[#This Row],[matricula_delegado]],Table_delegados[],2,FALSE),"")</f>
        <v>JOAQUIM MARINOSIO RODRIGUES BRAGA NETO</v>
      </c>
      <c r="M349" s="87" t="str">
        <f>IFERROR(Table_ocorrencias[[#This Row],[viatura5]],"")</f>
        <v>UP002</v>
      </c>
      <c r="N349" s="87" t="str">
        <f>IFERROR(IF(Table_ocorrencias[[#This Row],[DPH2]] ="","",Table_ocorrencias[[#This Row],[DPH2]]&amp;"º DPH"),"")</f>
        <v>4º DPH</v>
      </c>
      <c r="O349" s="87" t="str">
        <f>UPPER(IFERROR(VLOOKUP(Table_ocorrencias[[#This Row],[municipio]],Table_municipios[],2,FALSE),""))</f>
        <v>RECIFE</v>
      </c>
      <c r="P349" s="89" t="str">
        <f>UPPER(IFERROR(Table_ocorrencias[[#This Row],[bairro8]],""))</f>
        <v>JARDIM SÃO PAULO</v>
      </c>
      <c r="Q349" s="87" t="str">
        <f>IFERROR(IF(Table_ocorrencias[[#This Row],[rua9]] ="","",Table_ocorrencias[[#This Row],[rua9]]),"")</f>
        <v>BR 101</v>
      </c>
      <c r="R349" s="87" t="str">
        <f>IFERROR(IF(Table_ocorrencias[[#This Row],[latitude6]] ="","",Table_ocorrencias[[#This Row],[latitude6]]),"")</f>
        <v>-8.073500</v>
      </c>
      <c r="S349" s="87" t="str">
        <f>IFERROR(IF(Table_ocorrencias[[#This Row],[longitude7]] ="","",Table_ocorrencias[[#This Row],[longitude7]]),"")</f>
        <v>-34.942570</v>
      </c>
      <c r="T34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113818)</v>
      </c>
      <c r="U34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49" s="89" t="str">
        <f>UPPER(IFERROR(Table_ocorrencias[[#This Row],[descricao]],""))</f>
        <v>PM 98384 6700</v>
      </c>
      <c r="W349" s="90">
        <f>IFERROR(IF(Table_ocorrencias[[#This Row],[data_ciencia]]="","",Table_ocorrencias[[#This Row],[data_ciencia]]),"")</f>
        <v>0.84583333333333333</v>
      </c>
      <c r="X349" s="90">
        <f>IFERROR(IF(Table_ocorrencias[[#This Row],[data_saida]]="","",Table_ocorrencias[[#This Row],[data_saida]]),"")</f>
        <v>0.86805555555555558</v>
      </c>
      <c r="Y349" s="90">
        <f>IFERROR(IF(Table_ocorrencias[[#This Row],[data_chegada]]="","",Table_ocorrencias[[#This Row],[data_chegada]]),"")</f>
        <v>0.88194444444444442</v>
      </c>
      <c r="Z349" s="90">
        <f>IFERROR(IF(Table_ocorrencias[[#This Row],[data_conclusao]]="","",Table_ocorrencias[[#This Row],[data_conclusao]]),"")</f>
        <v>0.90277777777777779</v>
      </c>
      <c r="AA349" s="91">
        <v>1774</v>
      </c>
      <c r="AB349" s="91">
        <v>913</v>
      </c>
      <c r="AC349" s="91">
        <v>4</v>
      </c>
      <c r="AD349" s="91">
        <v>3871193</v>
      </c>
      <c r="AE349" s="91">
        <v>3868877</v>
      </c>
      <c r="AF349" s="91">
        <v>1492225</v>
      </c>
      <c r="AG349" s="91">
        <v>32476</v>
      </c>
      <c r="AH349" s="88">
        <v>44122</v>
      </c>
      <c r="AI349" s="91" t="s">
        <v>5151</v>
      </c>
      <c r="AJ349" s="91" t="s">
        <v>167</v>
      </c>
      <c r="AK349" s="91" t="s">
        <v>168</v>
      </c>
      <c r="AL349" s="91" t="s">
        <v>278</v>
      </c>
      <c r="AM349" s="92">
        <v>0.84583333333333333</v>
      </c>
      <c r="AN349" s="93">
        <v>0.86805555555555558</v>
      </c>
      <c r="AO349" s="93">
        <v>0.88194444444444442</v>
      </c>
      <c r="AP349" s="93">
        <v>0.90277777777777779</v>
      </c>
      <c r="AQ349" s="91" t="s">
        <v>5154</v>
      </c>
      <c r="AR349" s="91" t="s">
        <v>5155</v>
      </c>
      <c r="AS349" s="91">
        <v>14</v>
      </c>
      <c r="AT349" s="91" t="s">
        <v>404</v>
      </c>
      <c r="AU349" s="91" t="s">
        <v>1484</v>
      </c>
      <c r="AV349" s="91" t="s">
        <v>283</v>
      </c>
      <c r="AW349" s="94" t="s">
        <v>276</v>
      </c>
      <c r="AX349" s="91" t="s">
        <v>5152</v>
      </c>
      <c r="AY349" s="91" t="s">
        <v>5153</v>
      </c>
      <c r="AZ349" s="91" t="b">
        <v>1</v>
      </c>
      <c r="BA349" s="91" t="s">
        <v>273</v>
      </c>
      <c r="BB349" s="91" t="b">
        <v>0</v>
      </c>
      <c r="BC349" s="91"/>
      <c r="BD349" s="91"/>
    </row>
    <row r="350" spans="1:56" x14ac:dyDescent="0.25">
      <c r="A350" s="54">
        <f t="shared" si="6"/>
        <v>0</v>
      </c>
      <c r="B350" s="57" t="str">
        <f>IFERROR(TEXT(Table_ocorrencias[[#This Row],[caso_n]],"0000")&amp;Table_ocorrencias[[#This Row],[ponto]]&amp;"/"&amp;YEAR(Table_ocorrencias[[#This Row],[DATA PLANTÃO]]),"")</f>
        <v>1034.9/2020</v>
      </c>
      <c r="C350" s="57" t="str">
        <f>IFERROR(IF(Table_ocorrencias[[#This Row],[GDL]] = "","", Table_ocorrencias[[#This Row],[GDL]]&amp;"/"&amp;YEAR(Table_ocorrencias[[#This Row],[data_plantao]])),"")</f>
        <v>38071/2020</v>
      </c>
      <c r="D350" s="57" t="str">
        <f>IF(Table_ocorrencias[[#This Row],[fotos_gdl]] = TRUE,"ENVIADAS","PENDENTE")</f>
        <v>ENVIADAS</v>
      </c>
      <c r="E350" s="58">
        <f>IFERROR(Table_ocorrencias[[#This Row],[data_plantao]],"")</f>
        <v>44162</v>
      </c>
      <c r="F350" s="57" t="str">
        <f>IFERROR(Table_ocorrencias[[#This Row],[CIODS3]],"")</f>
        <v>D695774</v>
      </c>
      <c r="G350" s="57" t="str">
        <f>IFERROR(Table_ocorrencias[[#This Row],[natureza4]],"")</f>
        <v>Homicídio</v>
      </c>
      <c r="H350" s="57" t="str">
        <f>IFERROR(Table_ocorrencias[[#This Row],[tipo_local]],"")</f>
        <v>Externo</v>
      </c>
      <c r="I350" s="57" t="str">
        <f>IFERROR(IF(Table_ocorrencias[[#This Row],[instrumento10]] = 0,"",Table_ocorrencias[[#This Row],[instrumento10]]),"")</f>
        <v>PÉRFURO-CONTUNDENTE</v>
      </c>
      <c r="J350" s="79" t="str">
        <f>IFERROR(VLOOKUP(Table_ocorrencias[[#This Row],[matricula_perito]],Table_peritos[],2,FALSE),"")</f>
        <v>FERNANDO HENRIQUE LEAL BENEVIDES</v>
      </c>
      <c r="K350" s="57" t="str">
        <f>IFERROR(VLOOKUP(Table_ocorrencias[[#This Row],[matricula_auxiliar]],Table_auxiliares[],2,FALSE),"")</f>
        <v>THAYSE BATISTA</v>
      </c>
      <c r="L350" s="57" t="str">
        <f>IFERROR(VLOOKUP(Table_ocorrencias[[#This Row],[matricula_delegado]],Table_delegados[],2,FALSE),"")</f>
        <v>ANTONIO DE CAMPOS FRANCISCO</v>
      </c>
      <c r="M350" s="57" t="str">
        <f>IFERROR(Table_ocorrencias[[#This Row],[viatura5]],"")</f>
        <v>UP003</v>
      </c>
      <c r="N350" s="57" t="str">
        <f>IFERROR(IF(Table_ocorrencias[[#This Row],[DPH2]] ="","",Table_ocorrencias[[#This Row],[DPH2]]&amp;"º DPH"),"")</f>
        <v>4º DPH</v>
      </c>
      <c r="O350" s="57" t="str">
        <f>UPPER(IFERROR(VLOOKUP(Table_ocorrencias[[#This Row],[municipio]],Table_municipios[],2,FALSE),""))</f>
        <v>RECIFE</v>
      </c>
      <c r="P350" s="79" t="str">
        <f>UPPER(IFERROR(Table_ocorrencias[[#This Row],[bairro8]],""))</f>
        <v>ESTÂNCIA</v>
      </c>
      <c r="Q350" s="57" t="str">
        <f>IFERROR(IF(Table_ocorrencias[[#This Row],[rua9]] ="","",Table_ocorrencias[[#This Row],[rua9]]),"")</f>
        <v>RUA MEARIM, N°618</v>
      </c>
      <c r="R350" s="57" t="str">
        <f>IFERROR(IF(Table_ocorrencias[[#This Row],[latitude6]] ="","",Table_ocorrencias[[#This Row],[latitude6]]),"")</f>
        <v>-8.090268</v>
      </c>
      <c r="S350" s="57" t="str">
        <f>IFERROR(IF(Table_ocorrencias[[#This Row],[longitude7]] ="","",Table_ocorrencias[[#This Row],[longitude7]]),"")</f>
        <v>-34.927677</v>
      </c>
      <c r="T35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114508)</v>
      </c>
      <c r="U35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50" s="79" t="str">
        <f>UPPER(IFERROR(Table_ocorrencias[[#This Row],[descricao]],""))</f>
        <v>983846700</v>
      </c>
      <c r="W350" s="59">
        <f>IFERROR(IF(Table_ocorrencias[[#This Row],[data_ciencia]]="","",Table_ocorrencias[[#This Row],[data_ciencia]]),"")</f>
        <v>5.2083333333333336E-2</v>
      </c>
      <c r="X350" s="59">
        <f>IFERROR(IF(Table_ocorrencias[[#This Row],[data_saida]]="","",Table_ocorrencias[[#This Row],[data_saida]]),"")</f>
        <v>6.25E-2</v>
      </c>
      <c r="Y350" s="59">
        <f>IFERROR(IF(Table_ocorrencias[[#This Row],[data_chegada]]="","",Table_ocorrencias[[#This Row],[data_chegada]]),"")</f>
        <v>7.6388888888888895E-2</v>
      </c>
      <c r="Z350" s="59">
        <f>IFERROR(IF(Table_ocorrencias[[#This Row],[data_conclusao]]="","",Table_ocorrencias[[#This Row],[data_conclusao]]),"")</f>
        <v>0.10416666666666667</v>
      </c>
      <c r="AA350" s="60">
        <v>1908</v>
      </c>
      <c r="AB350" s="60">
        <v>1034</v>
      </c>
      <c r="AC350" s="60">
        <v>4</v>
      </c>
      <c r="AD350" s="60">
        <v>2962063</v>
      </c>
      <c r="AE350" s="60">
        <v>3870430</v>
      </c>
      <c r="AF350" s="60">
        <v>1967371</v>
      </c>
      <c r="AG350" s="60">
        <v>38071</v>
      </c>
      <c r="AH350" s="58">
        <v>44162</v>
      </c>
      <c r="AI350" s="60" t="s">
        <v>6698</v>
      </c>
      <c r="AJ350" s="60" t="s">
        <v>167</v>
      </c>
      <c r="AK350" s="60" t="s">
        <v>168</v>
      </c>
      <c r="AL350" s="60" t="s">
        <v>560</v>
      </c>
      <c r="AM350" s="61">
        <v>5.2083333333333336E-2</v>
      </c>
      <c r="AN350" s="62">
        <v>6.25E-2</v>
      </c>
      <c r="AO350" s="62">
        <v>7.6388888888888895E-2</v>
      </c>
      <c r="AP350" s="62">
        <v>0.10416666666666667</v>
      </c>
      <c r="AQ350" s="60" t="s">
        <v>6713</v>
      </c>
      <c r="AR350" s="60" t="s">
        <v>6714</v>
      </c>
      <c r="AS350" s="60">
        <v>14</v>
      </c>
      <c r="AT350" s="60" t="s">
        <v>6699</v>
      </c>
      <c r="AU350" s="60" t="s">
        <v>6700</v>
      </c>
      <c r="AV350" s="60" t="s">
        <v>6701</v>
      </c>
      <c r="AW350" s="63" t="s">
        <v>276</v>
      </c>
      <c r="AX350" s="60" t="s">
        <v>6702</v>
      </c>
      <c r="AY350" s="60" t="s">
        <v>6703</v>
      </c>
      <c r="AZ350" s="60" t="b">
        <v>1</v>
      </c>
      <c r="BA350" s="60" t="s">
        <v>273</v>
      </c>
      <c r="BB350" s="60" t="b">
        <v>0</v>
      </c>
      <c r="BC350" s="60"/>
      <c r="BD350" s="60"/>
    </row>
    <row r="351" spans="1:56" ht="30" x14ac:dyDescent="0.25">
      <c r="A351" s="53">
        <f t="shared" si="6"/>
        <v>0</v>
      </c>
      <c r="B351" s="57" t="str">
        <f>IFERROR(TEXT(Table_ocorrencias[[#This Row],[caso_n]],"0000")&amp;Table_ocorrencias[[#This Row],[ponto]]&amp;"/"&amp;YEAR(Table_ocorrencias[[#This Row],[DATA PLANTÃO]]),"")</f>
        <v>0022.9/2021</v>
      </c>
      <c r="C351" s="57" t="str">
        <f>IFERROR(IF(Table_ocorrencias[[#This Row],[GDL]] = "","", Table_ocorrencias[[#This Row],[GDL]]&amp;"/"&amp;YEAR(Table_ocorrencias[[#This Row],[data_plantao]])),"")</f>
        <v>558/2021</v>
      </c>
      <c r="D351" s="57" t="str">
        <f>IF(Table_ocorrencias[[#This Row],[fotos_gdl]] = TRUE,"ENVIADAS","PENDENTE")</f>
        <v>ENVIADAS</v>
      </c>
      <c r="E351" s="58">
        <f>IFERROR(Table_ocorrencias[[#This Row],[data_plantao]],"")</f>
        <v>44202</v>
      </c>
      <c r="F351" s="57" t="str">
        <f>IFERROR(Table_ocorrencias[[#This Row],[CIODS3]],"")</f>
        <v>D700370</v>
      </c>
      <c r="G351" s="57" t="str">
        <f>IFERROR(Table_ocorrencias[[#This Row],[natureza4]],"")</f>
        <v>Homicídio</v>
      </c>
      <c r="H351" s="57" t="str">
        <f>IFERROR(Table_ocorrencias[[#This Row],[tipo_local]],"")</f>
        <v>Externo</v>
      </c>
      <c r="I351" s="57" t="str">
        <f>IFERROR(IF(Table_ocorrencias[[#This Row],[instrumento10]] = 0,"",Table_ocorrencias[[#This Row],[instrumento10]]),"")</f>
        <v>PÉRFURO-CONTUNDENTE</v>
      </c>
      <c r="J351" s="79" t="str">
        <f>IFERROR(VLOOKUP(Table_ocorrencias[[#This Row],[matricula_perito]],Table_peritos[],2,FALSE),"")</f>
        <v>TADEU MORAIS CRUZ</v>
      </c>
      <c r="K351" s="57" t="str">
        <f>IFERROR(VLOOKUP(Table_ocorrencias[[#This Row],[matricula_auxiliar]],Table_auxiliares[],2,FALSE),"")</f>
        <v>HILTON PESSOA DE FREITAS NETO</v>
      </c>
      <c r="L351" s="57" t="str">
        <f>IFERROR(VLOOKUP(Table_ocorrencias[[#This Row],[matricula_delegado]],Table_delegados[],2,FALSE),"")</f>
        <v>ANTONIO DE CAMPOS FRANCISCO</v>
      </c>
      <c r="M351" s="57" t="str">
        <f>IFERROR(Table_ocorrencias[[#This Row],[viatura5]],"")</f>
        <v>UP002</v>
      </c>
      <c r="N351" s="57" t="str">
        <f>IFERROR(IF(Table_ocorrencias[[#This Row],[DPH2]] ="","",Table_ocorrencias[[#This Row],[DPH2]]&amp;"º DPH"),"")</f>
        <v>7º DPH</v>
      </c>
      <c r="O351" s="57" t="str">
        <f>UPPER(IFERROR(VLOOKUP(Table_ocorrencias[[#This Row],[municipio]],Table_municipios[],2,FALSE),""))</f>
        <v>PAULISTA</v>
      </c>
      <c r="P351" s="79" t="str">
        <f>UPPER(IFERROR(Table_ocorrencias[[#This Row],[bairro8]],""))</f>
        <v>MARANGUAPE I</v>
      </c>
      <c r="Q351" s="57" t="str">
        <f>IFERROR(IF(Table_ocorrencias[[#This Row],[rua9]] ="","",Table_ocorrencias[[#This Row],[rua9]]),"")</f>
        <v>TRAVESSA DA AV. COLIBRI</v>
      </c>
      <c r="R351" s="57" t="str">
        <f>IFERROR(IF(Table_ocorrencias[[#This Row],[latitude6]] ="","",Table_ocorrencias[[#This Row],[latitude6]]),"")</f>
        <v>-7.952522</v>
      </c>
      <c r="S351" s="57" t="str">
        <f>IFERROR(IF(Table_ocorrencias[[#This Row],[longitude7]] ="","",Table_ocorrencias[[#This Row],[longitude7]]),"")</f>
        <v>-34.860381</v>
      </c>
      <c r="T35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PEDRO EZEQUIEL IMBELLONI DA SILVA (NIC 115678)</v>
      </c>
      <c r="U35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1" s="79" t="str">
        <f>UPPER(IFERROR(Table_ocorrencias[[#This Row],[descricao]],""))</f>
        <v>PAF - MASC_x000D_
CB TAMIRES: 988460498</v>
      </c>
      <c r="W351" s="59">
        <f>IFERROR(IF(Table_ocorrencias[[#This Row],[data_ciencia]]="","",Table_ocorrencias[[#This Row],[data_ciencia]]),"")</f>
        <v>4.8611111111111112E-2</v>
      </c>
      <c r="X351" s="59">
        <f>IFERROR(IF(Table_ocorrencias[[#This Row],[data_saida]]="","",Table_ocorrencias[[#This Row],[data_saida]]),"")</f>
        <v>6.9444444444444448E-2</v>
      </c>
      <c r="Y351" s="59">
        <f>IFERROR(IF(Table_ocorrencias[[#This Row],[data_chegada]]="","",Table_ocorrencias[[#This Row],[data_chegada]]),"")</f>
        <v>8.3333333333333329E-2</v>
      </c>
      <c r="Z351" s="59">
        <f>IFERROR(IF(Table_ocorrencias[[#This Row],[data_conclusao]]="","",Table_ocorrencias[[#This Row],[data_conclusao]]),"")</f>
        <v>0.1111111111111111</v>
      </c>
      <c r="AA351" s="60">
        <v>2056</v>
      </c>
      <c r="AB351" s="60">
        <v>22</v>
      </c>
      <c r="AC351" s="60">
        <v>7</v>
      </c>
      <c r="AD351" s="60">
        <v>2962136</v>
      </c>
      <c r="AE351" s="60">
        <v>3865967</v>
      </c>
      <c r="AF351" s="60">
        <v>1967371</v>
      </c>
      <c r="AG351" s="60">
        <v>558</v>
      </c>
      <c r="AH351" s="58">
        <v>44202</v>
      </c>
      <c r="AI351" s="60" t="s">
        <v>12298</v>
      </c>
      <c r="AJ351" s="60" t="s">
        <v>167</v>
      </c>
      <c r="AK351" s="60" t="s">
        <v>168</v>
      </c>
      <c r="AL351" s="60" t="s">
        <v>278</v>
      </c>
      <c r="AM351" s="61">
        <v>4.8611111111111112E-2</v>
      </c>
      <c r="AN351" s="62">
        <v>6.9444444444444448E-2</v>
      </c>
      <c r="AO351" s="62">
        <v>8.3333333333333329E-2</v>
      </c>
      <c r="AP351" s="62">
        <v>0.1111111111111111</v>
      </c>
      <c r="AQ351" s="60" t="s">
        <v>12299</v>
      </c>
      <c r="AR351" s="60" t="s">
        <v>12300</v>
      </c>
      <c r="AS351" s="60">
        <v>13</v>
      </c>
      <c r="AT351" s="60" t="s">
        <v>12301</v>
      </c>
      <c r="AU351" s="60" t="s">
        <v>12302</v>
      </c>
      <c r="AV351" s="60" t="s">
        <v>12303</v>
      </c>
      <c r="AW351" s="63" t="s">
        <v>276</v>
      </c>
      <c r="AX351" s="60" t="s">
        <v>12304</v>
      </c>
      <c r="AY351" s="60" t="s">
        <v>12305</v>
      </c>
      <c r="AZ351" s="60" t="b">
        <v>1</v>
      </c>
      <c r="BA351" s="60" t="s">
        <v>273</v>
      </c>
      <c r="BB351" s="60" t="b">
        <v>0</v>
      </c>
      <c r="BC351" s="60"/>
      <c r="BD351" s="60"/>
    </row>
    <row r="352" spans="1:56" x14ac:dyDescent="0.25">
      <c r="A352" s="54">
        <f t="shared" si="6"/>
        <v>0</v>
      </c>
      <c r="B352" s="57" t="str">
        <f>IFERROR(TEXT(Table_ocorrencias[[#This Row],[caso_n]],"0000")&amp;Table_ocorrencias[[#This Row],[ponto]]&amp;"/"&amp;YEAR(Table_ocorrencias[[#This Row],[DATA PLANTÃO]]),"")</f>
        <v>0029.9/2021</v>
      </c>
      <c r="C352" s="57" t="str">
        <f>IFERROR(IF(Table_ocorrencias[[#This Row],[GDL]] = "","", Table_ocorrencias[[#This Row],[GDL]]&amp;"/"&amp;YEAR(Table_ocorrencias[[#This Row],[data_plantao]])),"")</f>
        <v>878/2021</v>
      </c>
      <c r="D352" s="57" t="str">
        <f>IF(Table_ocorrencias[[#This Row],[fotos_gdl]] = TRUE,"ENVIADAS","PENDENTE")</f>
        <v>ENVIADAS</v>
      </c>
      <c r="E352" s="58">
        <f>IFERROR(Table_ocorrencias[[#This Row],[data_plantao]],"")</f>
        <v>44204</v>
      </c>
      <c r="F352" s="57" t="str">
        <f>IFERROR(Table_ocorrencias[[#This Row],[CIODS3]],"")</f>
        <v>D700525</v>
      </c>
      <c r="G352" s="57" t="str">
        <f>IFERROR(Table_ocorrencias[[#This Row],[natureza4]],"")</f>
        <v>Homicídio</v>
      </c>
      <c r="H352" s="57" t="str">
        <f>IFERROR(Table_ocorrencias[[#This Row],[tipo_local]],"")</f>
        <v>Externo</v>
      </c>
      <c r="I352" s="57" t="str">
        <f>IFERROR(IF(Table_ocorrencias[[#This Row],[instrumento10]] = 0,"",Table_ocorrencias[[#This Row],[instrumento10]]),"")</f>
        <v>PÉRFURO-CONTUNDENTE</v>
      </c>
      <c r="J352" s="57" t="str">
        <f>IFERROR(VLOOKUP(Table_ocorrencias[[#This Row],[matricula_perito]],Table_peritos[],2,FALSE),"")</f>
        <v>RODION MALINOVSKY DE OLIVEIRA GOMES</v>
      </c>
      <c r="K352" s="57" t="str">
        <f>IFERROR(VLOOKUP(Table_ocorrencias[[#This Row],[matricula_auxiliar]],Table_auxiliares[],2,FALSE),"")</f>
        <v>ANDREZA CRISTINA MAIA DOS SANTOS</v>
      </c>
      <c r="L352" s="57" t="str">
        <f>IFERROR(VLOOKUP(Table_ocorrencias[[#This Row],[matricula_delegado]],Table_delegados[],2,FALSE),"")</f>
        <v>EURICELIA BATISTA NOGUEIRA</v>
      </c>
      <c r="M352" s="57" t="str">
        <f>IFERROR(Table_ocorrencias[[#This Row],[viatura5]],"")</f>
        <v>UP002</v>
      </c>
      <c r="N352" s="57" t="str">
        <f>IFERROR(IF(Table_ocorrencias[[#This Row],[DPH2]] ="","",Table_ocorrencias[[#This Row],[DPH2]]&amp;"º DPH"),"")</f>
        <v>10º DPH</v>
      </c>
      <c r="O352" s="57" t="str">
        <f>UPPER(IFERROR(VLOOKUP(Table_ocorrencias[[#This Row],[municipio]],Table_municipios[],2,FALSE),""))</f>
        <v>SÃO LOURENÇO DA MATA</v>
      </c>
      <c r="P352" s="57" t="str">
        <f>UPPER(IFERROR(Table_ocorrencias[[#This Row],[bairro8]],""))</f>
        <v>VILA DO REINADO</v>
      </c>
      <c r="Q352" s="57" t="str">
        <f>IFERROR(IF(Table_ocorrencias[[#This Row],[rua9]] ="","",Table_ocorrencias[[#This Row],[rua9]]),"")</f>
        <v>TRAVESSA DO RIACHUELO</v>
      </c>
      <c r="R352" s="57" t="str">
        <f>IFERROR(IF(Table_ocorrencias[[#This Row],[latitude6]] ="","",Table_ocorrencias[[#This Row],[latitude6]]),"")</f>
        <v>7.989690</v>
      </c>
      <c r="S352" s="57" t="str">
        <f>IFERROR(IF(Table_ocorrencias[[#This Row],[longitude7]] ="","",Table_ocorrencias[[#This Row],[longitude7]]),"")</f>
        <v>35.044310</v>
      </c>
      <c r="T352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ANTONIO BATISTA (NIC 115669)</v>
      </c>
      <c r="U35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2" s="57" t="str">
        <f>UPPER(IFERROR(Table_ocorrencias[[#This Row],[descricao]],""))</f>
        <v>PM 983729565</v>
      </c>
      <c r="W352" s="59">
        <f>IFERROR(IF(Table_ocorrencias[[#This Row],[data_ciencia]]="","",Table_ocorrencias[[#This Row],[data_ciencia]]),"")</f>
        <v>0.81944444444444442</v>
      </c>
      <c r="X352" s="59">
        <f>IFERROR(IF(Table_ocorrencias[[#This Row],[data_saida]]="","",Table_ocorrencias[[#This Row],[data_saida]]),"")</f>
        <v>0.82291666666666663</v>
      </c>
      <c r="Y352" s="59">
        <f>IFERROR(IF(Table_ocorrencias[[#This Row],[data_chegada]]="","",Table_ocorrencias[[#This Row],[data_chegada]]),"")</f>
        <v>0.84722222222222221</v>
      </c>
      <c r="Z352" s="59">
        <f>IFERROR(IF(Table_ocorrencias[[#This Row],[data_conclusao]]="","",Table_ocorrencias[[#This Row],[data_conclusao]]),"")</f>
        <v>0.88194444444444442</v>
      </c>
      <c r="AA352" s="60">
        <v>2064</v>
      </c>
      <c r="AB352" s="60">
        <v>29</v>
      </c>
      <c r="AC352" s="60">
        <v>10</v>
      </c>
      <c r="AD352" s="60">
        <v>1917099</v>
      </c>
      <c r="AE352" s="60">
        <v>3876098</v>
      </c>
      <c r="AF352" s="60">
        <v>2960494</v>
      </c>
      <c r="AG352" s="60">
        <v>878</v>
      </c>
      <c r="AH352" s="58">
        <v>44204</v>
      </c>
      <c r="AI352" s="60" t="s">
        <v>12351</v>
      </c>
      <c r="AJ352" s="60" t="s">
        <v>167</v>
      </c>
      <c r="AK352" s="60" t="s">
        <v>168</v>
      </c>
      <c r="AL352" s="60" t="s">
        <v>278</v>
      </c>
      <c r="AM352" s="61">
        <v>0.81944444444444442</v>
      </c>
      <c r="AN352" s="62">
        <v>0.82291666666666663</v>
      </c>
      <c r="AO352" s="62">
        <v>0.84722222222222221</v>
      </c>
      <c r="AP352" s="62">
        <v>0.88194444444444442</v>
      </c>
      <c r="AQ352" s="60" t="s">
        <v>12352</v>
      </c>
      <c r="AR352" s="60" t="s">
        <v>12353</v>
      </c>
      <c r="AS352" s="60">
        <v>15</v>
      </c>
      <c r="AT352" s="60" t="s">
        <v>12354</v>
      </c>
      <c r="AU352" s="60" t="s">
        <v>12355</v>
      </c>
      <c r="AV352" s="60" t="s">
        <v>12356</v>
      </c>
      <c r="AW352" s="63" t="s">
        <v>276</v>
      </c>
      <c r="AX352" s="60" t="s">
        <v>12357</v>
      </c>
      <c r="AY352" s="60" t="s">
        <v>12358</v>
      </c>
      <c r="AZ352" s="60" t="b">
        <v>1</v>
      </c>
      <c r="BA352" s="60" t="s">
        <v>273</v>
      </c>
      <c r="BB352" s="60" t="b">
        <v>0</v>
      </c>
      <c r="BC352" s="60"/>
      <c r="BD352" s="60"/>
    </row>
    <row r="353" spans="1:56" x14ac:dyDescent="0.25">
      <c r="A353" s="55">
        <f t="shared" si="6"/>
        <v>0</v>
      </c>
      <c r="B353" s="64" t="str">
        <f>IFERROR(TEXT(Table_ocorrencias[[#This Row],[caso_n]],"0000")&amp;Table_ocorrencias[[#This Row],[ponto]]&amp;"/"&amp;YEAR(Table_ocorrencias[[#This Row],[DATA PLANTÃO]]),"")</f>
        <v>0062.9/2021</v>
      </c>
      <c r="C353" s="64" t="str">
        <f>IFERROR(IF(Table_ocorrencias[[#This Row],[GDL]] = "","", Table_ocorrencias[[#This Row],[GDL]]&amp;"/"&amp;YEAR(Table_ocorrencias[[#This Row],[data_plantao]])),"")</f>
        <v>2124/2021</v>
      </c>
      <c r="D353" s="64" t="str">
        <f>IF(Table_ocorrencias[[#This Row],[fotos_gdl]] = TRUE,"ENVIADAS","PENDENTE")</f>
        <v>ENVIADAS</v>
      </c>
      <c r="E353" s="65">
        <f>IFERROR(Table_ocorrencias[[#This Row],[data_plantao]],"")</f>
        <v>44215</v>
      </c>
      <c r="F353" s="64" t="str">
        <f>IFERROR(Table_ocorrencias[[#This Row],[CIODS3]],"")</f>
        <v>D701669</v>
      </c>
      <c r="G353" s="64" t="str">
        <f>IFERROR(Table_ocorrencias[[#This Row],[natureza4]],"")</f>
        <v>Homicídio</v>
      </c>
      <c r="H353" s="64" t="str">
        <f>IFERROR(Table_ocorrencias[[#This Row],[tipo_local]],"")</f>
        <v>Externo</v>
      </c>
      <c r="I353" s="64" t="str">
        <f>IFERROR(IF(Table_ocorrencias[[#This Row],[instrumento10]] = 0,"",Table_ocorrencias[[#This Row],[instrumento10]]),"")</f>
        <v>PÉRFURO-CONTUNDENTE</v>
      </c>
      <c r="J353" s="80" t="str">
        <f>IFERROR(VLOOKUP(Table_ocorrencias[[#This Row],[matricula_perito]],Table_peritos[],2,FALSE),"")</f>
        <v>VICTOR CEZAR LUCENA TAVARES DE SÁ LEITÃO</v>
      </c>
      <c r="K353" s="64" t="str">
        <f>IFERROR(VLOOKUP(Table_ocorrencias[[#This Row],[matricula_auxiliar]],Table_auxiliares[],2,FALSE),"")</f>
        <v>BRENO HENRIQUE DANTAS DOS SANTOS</v>
      </c>
      <c r="L353" s="64" t="str">
        <f>IFERROR(VLOOKUP(Table_ocorrencias[[#This Row],[matricula_delegado]],Table_delegados[],2,FALSE),"")</f>
        <v>VILANEIDA PARENTE AGUIAR</v>
      </c>
      <c r="M353" s="64" t="str">
        <f>IFERROR(Table_ocorrencias[[#This Row],[viatura5]],"")</f>
        <v>UP002</v>
      </c>
      <c r="N353" s="64" t="str">
        <f>IFERROR(IF(Table_ocorrencias[[#This Row],[DPH2]] ="","",Table_ocorrencias[[#This Row],[DPH2]]&amp;"º DPH"),"")</f>
        <v>2º DPH</v>
      </c>
      <c r="O353" s="64" t="str">
        <f>UPPER(IFERROR(VLOOKUP(Table_ocorrencias[[#This Row],[municipio]],Table_municipios[],2,FALSE),""))</f>
        <v>RECIFE</v>
      </c>
      <c r="P353" s="80" t="str">
        <f>UPPER(IFERROR(Table_ocorrencias[[#This Row],[bairro8]],""))</f>
        <v>AGUA FRIA</v>
      </c>
      <c r="Q353" s="64" t="str">
        <f>IFERROR(IF(Table_ocorrencias[[#This Row],[rua9]] ="","",Table_ocorrencias[[#This Row],[rua9]]),"")</f>
        <v>RUA ZEFERINO AGRA, 63</v>
      </c>
      <c r="R353" s="64" t="str">
        <f>IFERROR(IF(Table_ocorrencias[[#This Row],[latitude6]] ="","",Table_ocorrencias[[#This Row],[latitude6]]),"")</f>
        <v>-8.022760</v>
      </c>
      <c r="S353" s="64" t="str">
        <f>IFERROR(IF(Table_ocorrencias[[#This Row],[longitude7]] ="","",Table_ocorrencias[[#This Row],[longitude7]]),"")</f>
        <v>-34</v>
      </c>
      <c r="T35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115964)</v>
      </c>
      <c r="U35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53" s="80" t="str">
        <f>UPPER(IFERROR(Table_ocorrencias[[#This Row],[descricao]],""))</f>
        <v>PAF-MASC-EXT-988289680</v>
      </c>
      <c r="W353" s="66">
        <f>IFERROR(IF(Table_ocorrencias[[#This Row],[data_ciencia]]="","",Table_ocorrencias[[#This Row],[data_ciencia]]),"")</f>
        <v>0.86111111111111116</v>
      </c>
      <c r="X353" s="66">
        <f>IFERROR(IF(Table_ocorrencias[[#This Row],[data_saida]]="","",Table_ocorrencias[[#This Row],[data_saida]]),"")</f>
        <v>0.87152777777777779</v>
      </c>
      <c r="Y353" s="66">
        <f>IFERROR(IF(Table_ocorrencias[[#This Row],[data_chegada]]="","",Table_ocorrencias[[#This Row],[data_chegada]]),"")</f>
        <v>0.88888888888888884</v>
      </c>
      <c r="Z353" s="66">
        <f>IFERROR(IF(Table_ocorrencias[[#This Row],[data_conclusao]]="","",Table_ocorrencias[[#This Row],[data_conclusao]]),"")</f>
        <v>0.92361111111111116</v>
      </c>
      <c r="AA353" s="67">
        <v>2101</v>
      </c>
      <c r="AB353" s="67">
        <v>62</v>
      </c>
      <c r="AC353" s="67">
        <v>2</v>
      </c>
      <c r="AD353" s="67">
        <v>3866947</v>
      </c>
      <c r="AE353" s="67">
        <v>3867820</v>
      </c>
      <c r="AF353" s="67">
        <v>2725070</v>
      </c>
      <c r="AG353" s="67">
        <v>2124</v>
      </c>
      <c r="AH353" s="65">
        <v>44215</v>
      </c>
      <c r="AI353" s="67" t="s">
        <v>12726</v>
      </c>
      <c r="AJ353" s="67" t="s">
        <v>167</v>
      </c>
      <c r="AK353" s="67" t="s">
        <v>168</v>
      </c>
      <c r="AL353" s="67" t="s">
        <v>278</v>
      </c>
      <c r="AM353" s="68">
        <v>0.86111111111111116</v>
      </c>
      <c r="AN353" s="69">
        <v>0.87152777777777779</v>
      </c>
      <c r="AO353" s="69">
        <v>0.88888888888888884</v>
      </c>
      <c r="AP353" s="69">
        <v>0.92361111111111116</v>
      </c>
      <c r="AQ353" s="67" t="s">
        <v>12727</v>
      </c>
      <c r="AR353" s="67" t="s">
        <v>12728</v>
      </c>
      <c r="AS353" s="67">
        <v>14</v>
      </c>
      <c r="AT353" s="67" t="s">
        <v>3335</v>
      </c>
      <c r="AU353" s="67" t="s">
        <v>12729</v>
      </c>
      <c r="AV353" s="67" t="s">
        <v>12730</v>
      </c>
      <c r="AW353" s="70" t="s">
        <v>276</v>
      </c>
      <c r="AX353" s="67" t="s">
        <v>12731</v>
      </c>
      <c r="AY353" s="67" t="s">
        <v>12732</v>
      </c>
      <c r="AZ353" s="67" t="b">
        <v>1</v>
      </c>
      <c r="BA353" s="67" t="s">
        <v>273</v>
      </c>
      <c r="BB353" s="67" t="b">
        <v>0</v>
      </c>
      <c r="BC353" s="67"/>
      <c r="BD353" s="67"/>
    </row>
    <row r="354" spans="1:56" x14ac:dyDescent="0.25">
      <c r="A354" s="55">
        <f t="shared" si="6"/>
        <v>0</v>
      </c>
      <c r="B354" s="64" t="str">
        <f>IFERROR(TEXT(Table_ocorrencias[[#This Row],[caso_n]],"0000")&amp;Table_ocorrencias[[#This Row],[ponto]]&amp;"/"&amp;YEAR(Table_ocorrencias[[#This Row],[DATA PLANTÃO]]),"")</f>
        <v>1009.9/2020</v>
      </c>
      <c r="C354" s="64" t="str">
        <f>IFERROR(IF(Table_ocorrencias[[#This Row],[GDL]] = "","", Table_ocorrencias[[#This Row],[GDL]]&amp;"/"&amp;YEAR(Table_ocorrencias[[#This Row],[data_plantao]])),"")</f>
        <v>36456/2020</v>
      </c>
      <c r="D354" s="64" t="str">
        <f>IF(Table_ocorrencias[[#This Row],[fotos_gdl]] = TRUE,"ENVIADAS","PENDENTE")</f>
        <v>ENVIADAS</v>
      </c>
      <c r="E354" s="65">
        <f>IFERROR(Table_ocorrencias[[#This Row],[data_plantao]],"")</f>
        <v>44152</v>
      </c>
      <c r="F354" s="64" t="str">
        <f>IFERROR(Table_ocorrencias[[#This Row],[CIODS3]],"")</f>
        <v>D694713</v>
      </c>
      <c r="G354" s="64" t="str">
        <f>IFERROR(Table_ocorrencias[[#This Row],[natureza4]],"")</f>
        <v>Homicídio</v>
      </c>
      <c r="H354" s="64" t="str">
        <f>IFERROR(Table_ocorrencias[[#This Row],[tipo_local]],"")</f>
        <v>Externo</v>
      </c>
      <c r="I354" s="64" t="str">
        <f>IFERROR(IF(Table_ocorrencias[[#This Row],[instrumento10]] = 0,"",Table_ocorrencias[[#This Row],[instrumento10]]),"")</f>
        <v>PÉRFURO-CONTUNDENTE</v>
      </c>
      <c r="J354" s="80" t="str">
        <f>IFERROR(VLOOKUP(Table_ocorrencias[[#This Row],[matricula_perito]],Table_peritos[],2,FALSE),"")</f>
        <v>RANON BARROS BEZERRA</v>
      </c>
      <c r="K354" s="64" t="str">
        <f>IFERROR(VLOOKUP(Table_ocorrencias[[#This Row],[matricula_auxiliar]],Table_auxiliares[],2,FALSE),"")</f>
        <v>THAYSE BATISTA</v>
      </c>
      <c r="L354" s="64" t="str">
        <f>IFERROR(VLOOKUP(Table_ocorrencias[[#This Row],[matricula_delegado]],Table_delegados[],2,FALSE),"")</f>
        <v>PAULO GUSTAVO COELHO DIAS</v>
      </c>
      <c r="M354" s="64" t="str">
        <f>IFERROR(Table_ocorrencias[[#This Row],[viatura5]],"")</f>
        <v>UP006</v>
      </c>
      <c r="N354" s="64" t="str">
        <f>IFERROR(IF(Table_ocorrencias[[#This Row],[DPH2]] ="","",Table_ocorrencias[[#This Row],[DPH2]]&amp;"º DPH"),"")</f>
        <v>4º DPH</v>
      </c>
      <c r="O354" s="64" t="str">
        <f>UPPER(IFERROR(VLOOKUP(Table_ocorrencias[[#This Row],[municipio]],Table_municipios[],2,FALSE),""))</f>
        <v>RECIFE</v>
      </c>
      <c r="P354" s="80" t="str">
        <f>UPPER(IFERROR(Table_ocorrencias[[#This Row],[bairro8]],""))</f>
        <v>TORROES</v>
      </c>
      <c r="Q354" s="64" t="str">
        <f>IFERROR(IF(Table_ocorrencias[[#This Row],[rua9]] ="","",Table_ocorrencias[[#This Row],[rua9]]),"")</f>
        <v>RUA CORDELIA</v>
      </c>
      <c r="R354" s="64" t="str">
        <f>IFERROR(IF(Table_ocorrencias[[#This Row],[latitude6]] ="","",Table_ocorrencias[[#This Row],[latitude6]]),"")</f>
        <v>-8.064099</v>
      </c>
      <c r="S354" s="64" t="str">
        <f>IFERROR(IF(Table_ocorrencias[[#This Row],[longitude7]] ="","",Table_ocorrencias[[#This Row],[longitude7]]),"")</f>
        <v>-34.936162</v>
      </c>
      <c r="T35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JAMESSON RODRIGUES DE MENDONÇA (NIC 114127)</v>
      </c>
      <c r="U35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4" s="80" t="str">
        <f>UPPER(IFERROR(Table_ocorrencias[[#This Row],[descricao]],""))</f>
        <v>PM 997809781</v>
      </c>
      <c r="W354" s="66">
        <f>IFERROR(IF(Table_ocorrencias[[#This Row],[data_ciencia]]="","",Table_ocorrencias[[#This Row],[data_ciencia]]),"")</f>
        <v>0.3576388888888889</v>
      </c>
      <c r="X354" s="66">
        <f>IFERROR(IF(Table_ocorrencias[[#This Row],[data_saida]]="","",Table_ocorrencias[[#This Row],[data_saida]]),"")</f>
        <v>0.37152777777777779</v>
      </c>
      <c r="Y354" s="66">
        <f>IFERROR(IF(Table_ocorrencias[[#This Row],[data_chegada]]="","",Table_ocorrencias[[#This Row],[data_chegada]]),"")</f>
        <v>0.38194444444444442</v>
      </c>
      <c r="Z354" s="66">
        <f>IFERROR(IF(Table_ocorrencias[[#This Row],[data_conclusao]]="","",Table_ocorrencias[[#This Row],[data_conclusao]]),"")</f>
        <v>0.40972222222222221</v>
      </c>
      <c r="AA354" s="67">
        <v>1879</v>
      </c>
      <c r="AB354" s="67">
        <v>1009</v>
      </c>
      <c r="AC354" s="67">
        <v>4</v>
      </c>
      <c r="AD354" s="67">
        <v>3866670</v>
      </c>
      <c r="AE354" s="67">
        <v>3870430</v>
      </c>
      <c r="AF354" s="67">
        <v>2725371</v>
      </c>
      <c r="AG354" s="67">
        <v>36456</v>
      </c>
      <c r="AH354" s="65">
        <v>44152</v>
      </c>
      <c r="AI354" s="67" t="s">
        <v>6338</v>
      </c>
      <c r="AJ354" s="67" t="s">
        <v>167</v>
      </c>
      <c r="AK354" s="67" t="s">
        <v>168</v>
      </c>
      <c r="AL354" s="67" t="s">
        <v>1258</v>
      </c>
      <c r="AM354" s="68">
        <v>0.3576388888888889</v>
      </c>
      <c r="AN354" s="69">
        <v>0.37152777777777779</v>
      </c>
      <c r="AO354" s="69">
        <v>0.38194444444444442</v>
      </c>
      <c r="AP354" s="69">
        <v>0.40972222222222221</v>
      </c>
      <c r="AQ354" s="67" t="s">
        <v>6358</v>
      </c>
      <c r="AR354" s="67" t="s">
        <v>6359</v>
      </c>
      <c r="AS354" s="67">
        <v>14</v>
      </c>
      <c r="AT354" s="67" t="s">
        <v>6339</v>
      </c>
      <c r="AU354" s="67" t="s">
        <v>6340</v>
      </c>
      <c r="AV354" s="67" t="s">
        <v>6341</v>
      </c>
      <c r="AW354" s="70" t="s">
        <v>276</v>
      </c>
      <c r="AX354" s="67" t="s">
        <v>6342</v>
      </c>
      <c r="AY354" s="67" t="s">
        <v>6343</v>
      </c>
      <c r="AZ354" s="67" t="b">
        <v>1</v>
      </c>
      <c r="BA354" s="67" t="s">
        <v>273</v>
      </c>
      <c r="BB354" s="67" t="b">
        <v>0</v>
      </c>
      <c r="BC354" s="67"/>
      <c r="BD354" s="67"/>
    </row>
    <row r="355" spans="1:56" x14ac:dyDescent="0.25">
      <c r="A355" s="86">
        <f t="shared" si="6"/>
        <v>0</v>
      </c>
      <c r="B355" s="87" t="str">
        <f>IFERROR(TEXT(Table_ocorrencias[[#This Row],[caso_n]],"0000")&amp;Table_ocorrencias[[#This Row],[ponto]]&amp;"/"&amp;YEAR(Table_ocorrencias[[#This Row],[DATA PLANTÃO]]),"")</f>
        <v>1010.9/2020</v>
      </c>
      <c r="C355" s="87" t="str">
        <f>IFERROR(IF(Table_ocorrencias[[#This Row],[GDL]] = "","", Table_ocorrencias[[#This Row],[GDL]]&amp;"/"&amp;YEAR(Table_ocorrencias[[#This Row],[data_plantao]])),"")</f>
        <v>36524/2020</v>
      </c>
      <c r="D355" s="87" t="str">
        <f>IF(Table_ocorrencias[[#This Row],[fotos_gdl]] = TRUE,"ENVIADAS","PENDENTE")</f>
        <v>ENVIADAS</v>
      </c>
      <c r="E355" s="88">
        <f>IFERROR(Table_ocorrencias[[#This Row],[data_plantao]],"")</f>
        <v>44152</v>
      </c>
      <c r="F355" s="87" t="str">
        <f>IFERROR(Table_ocorrencias[[#This Row],[CIODS3]],"")</f>
        <v>D694746</v>
      </c>
      <c r="G355" s="87" t="str">
        <f>IFERROR(Table_ocorrencias[[#This Row],[natureza4]],"")</f>
        <v>Homicídio</v>
      </c>
      <c r="H355" s="87" t="str">
        <f>IFERROR(Table_ocorrencias[[#This Row],[tipo_local]],"")</f>
        <v>Externo</v>
      </c>
      <c r="I355" s="87" t="str">
        <f>IFERROR(IF(Table_ocorrencias[[#This Row],[instrumento10]] = 0,"",Table_ocorrencias[[#This Row],[instrumento10]]),"")</f>
        <v>PÉRFURO-CONTUNDENTE</v>
      </c>
      <c r="J355" s="89" t="str">
        <f>IFERROR(VLOOKUP(Table_ocorrencias[[#This Row],[matricula_perito]],Table_peritos[],2,FALSE),"")</f>
        <v>RANON BARROS BEZERRA</v>
      </c>
      <c r="K355" s="87" t="str">
        <f>IFERROR(VLOOKUP(Table_ocorrencias[[#This Row],[matricula_auxiliar]],Table_auxiliares[],2,FALSE),"")</f>
        <v>THIAGO CHALEGRE</v>
      </c>
      <c r="L355" s="87" t="str">
        <f>IFERROR(VLOOKUP(Table_ocorrencias[[#This Row],[matricula_delegado]],Table_delegados[],2,FALSE),"")</f>
        <v>MARCONI LUSTOSA FELIX FILHO</v>
      </c>
      <c r="M355" s="87" t="str">
        <f>IFERROR(Table_ocorrencias[[#This Row],[viatura5]],"")</f>
        <v>UP006</v>
      </c>
      <c r="N355" s="87" t="str">
        <f>IFERROR(IF(Table_ocorrencias[[#This Row],[DPH2]] ="","",Table_ocorrencias[[#This Row],[DPH2]]&amp;"º DPH"),"")</f>
        <v>13º DPH</v>
      </c>
      <c r="O355" s="87" t="str">
        <f>UPPER(IFERROR(VLOOKUP(Table_ocorrencias[[#This Row],[municipio]],Table_municipios[],2,FALSE),""))</f>
        <v>JABOATÃO DOS GUARARAPES</v>
      </c>
      <c r="P355" s="89" t="str">
        <f>UPPER(IFERROR(Table_ocorrencias[[#This Row],[bairro8]],""))</f>
        <v>CAVALEIRO</v>
      </c>
      <c r="Q355" s="87" t="str">
        <f>IFERROR(IF(Table_ocorrencias[[#This Row],[rua9]] ="","",Table_ocorrencias[[#This Row],[rua9]]),"")</f>
        <v>TV JOAO COELHO PEREIRA</v>
      </c>
      <c r="R355" s="87" t="str">
        <f>IFERROR(IF(Table_ocorrencias[[#This Row],[latitude6]] ="","",Table_ocorrencias[[#This Row],[latitude6]]),"")</f>
        <v>-8.092419</v>
      </c>
      <c r="S355" s="87" t="str">
        <f>IFERROR(IF(Table_ocorrencias[[#This Row],[longitude7]] ="","",Table_ocorrencias[[#This Row],[longitude7]]),"")</f>
        <v>-34.968891</v>
      </c>
      <c r="T35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GABRIEL BRUNOSILVA PEREIRA (NIC 114120)</v>
      </c>
      <c r="U35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5" s="89" t="str">
        <f>UPPER(IFERROR(Table_ocorrencias[[#This Row],[descricao]],""))</f>
        <v>PM 981125326</v>
      </c>
      <c r="W355" s="90">
        <f>IFERROR(IF(Table_ocorrencias[[#This Row],[data_ciencia]]="","",Table_ocorrencias[[#This Row],[data_ciencia]]),"")</f>
        <v>0.67361111111111116</v>
      </c>
      <c r="X355" s="90">
        <f>IFERROR(IF(Table_ocorrencias[[#This Row],[data_saida]]="","",Table_ocorrencias[[#This Row],[data_saida]]),"")</f>
        <v>0.68402777777777779</v>
      </c>
      <c r="Y355" s="90">
        <f>IFERROR(IF(Table_ocorrencias[[#This Row],[data_chegada]]="","",Table_ocorrencias[[#This Row],[data_chegada]]),"")</f>
        <v>0.69444444444444442</v>
      </c>
      <c r="Z355" s="90">
        <f>IFERROR(IF(Table_ocorrencias[[#This Row],[data_conclusao]]="","",Table_ocorrencias[[#This Row],[data_conclusao]]),"")</f>
        <v>0.73263888888888884</v>
      </c>
      <c r="AA355" s="91">
        <v>1881</v>
      </c>
      <c r="AB355" s="91">
        <v>1010</v>
      </c>
      <c r="AC355" s="91">
        <v>13</v>
      </c>
      <c r="AD355" s="91">
        <v>3866670</v>
      </c>
      <c r="AE355" s="91">
        <v>3868877</v>
      </c>
      <c r="AF355" s="91">
        <v>3864405</v>
      </c>
      <c r="AG355" s="91">
        <v>36524</v>
      </c>
      <c r="AH355" s="88">
        <v>44152</v>
      </c>
      <c r="AI355" s="91" t="s">
        <v>6366</v>
      </c>
      <c r="AJ355" s="91" t="s">
        <v>167</v>
      </c>
      <c r="AK355" s="91" t="s">
        <v>168</v>
      </c>
      <c r="AL355" s="91" t="s">
        <v>1258</v>
      </c>
      <c r="AM355" s="92">
        <v>0.67361111111111116</v>
      </c>
      <c r="AN355" s="93">
        <v>0.68402777777777779</v>
      </c>
      <c r="AO355" s="93">
        <v>0.69444444444444442</v>
      </c>
      <c r="AP355" s="93">
        <v>0.73263888888888884</v>
      </c>
      <c r="AQ355" s="91" t="s">
        <v>6367</v>
      </c>
      <c r="AR355" s="91" t="s">
        <v>6368</v>
      </c>
      <c r="AS355" s="91">
        <v>10</v>
      </c>
      <c r="AT355" s="91" t="s">
        <v>2108</v>
      </c>
      <c r="AU355" s="91" t="s">
        <v>6369</v>
      </c>
      <c r="AV355" s="91" t="s">
        <v>6370</v>
      </c>
      <c r="AW355" s="94" t="s">
        <v>276</v>
      </c>
      <c r="AX355" s="91" t="s">
        <v>6371</v>
      </c>
      <c r="AY355" s="91" t="s">
        <v>6372</v>
      </c>
      <c r="AZ355" s="91" t="b">
        <v>1</v>
      </c>
      <c r="BA355" s="91" t="s">
        <v>273</v>
      </c>
      <c r="BB355" s="91" t="b">
        <v>0</v>
      </c>
      <c r="BC355" s="91"/>
      <c r="BD355" s="91"/>
    </row>
    <row r="356" spans="1:56" ht="30" x14ac:dyDescent="0.25">
      <c r="A356" s="55">
        <f t="shared" si="6"/>
        <v>0</v>
      </c>
      <c r="B356" s="64" t="str">
        <f>IFERROR(TEXT(Table_ocorrencias[[#This Row],[caso_n]],"0000")&amp;Table_ocorrencias[[#This Row],[ponto]]&amp;"/"&amp;YEAR(Table_ocorrencias[[#This Row],[DATA PLANTÃO]]),"")</f>
        <v>1014.9/2020</v>
      </c>
      <c r="C356" s="64" t="str">
        <f>IFERROR(IF(Table_ocorrencias[[#This Row],[GDL]] = "","", Table_ocorrencias[[#This Row],[GDL]]&amp;"/"&amp;YEAR(Table_ocorrencias[[#This Row],[data_plantao]])),"")</f>
        <v>36872/2020</v>
      </c>
      <c r="D356" s="64" t="str">
        <f>IF(Table_ocorrencias[[#This Row],[fotos_gdl]] = TRUE,"ENVIADAS","PENDENTE")</f>
        <v>ENVIADAS</v>
      </c>
      <c r="E356" s="65">
        <f>IFERROR(Table_ocorrencias[[#This Row],[data_plantao]],"")</f>
        <v>44154</v>
      </c>
      <c r="F356" s="64" t="str">
        <f>IFERROR(Table_ocorrencias[[#This Row],[CIODS3]],"")</f>
        <v>D694952</v>
      </c>
      <c r="G356" s="64" t="str">
        <f>IFERROR(Table_ocorrencias[[#This Row],[natureza4]],"")</f>
        <v>Homicídio</v>
      </c>
      <c r="H356" s="64" t="str">
        <f>IFERROR(Table_ocorrencias[[#This Row],[tipo_local]],"")</f>
        <v>Externo</v>
      </c>
      <c r="I356" s="64" t="str">
        <f>IFERROR(IF(Table_ocorrencias[[#This Row],[instrumento10]] = 0,"",Table_ocorrencias[[#This Row],[instrumento10]]),"")</f>
        <v>PÉRFURO-CONTUNDENTE</v>
      </c>
      <c r="J356" s="80" t="str">
        <f>IFERROR(VLOOKUP(Table_ocorrencias[[#This Row],[matricula_perito]],Table_peritos[],2,FALSE),"")</f>
        <v>DIEGO NUNES TELES DE MENDONÇA</v>
      </c>
      <c r="K356" s="64" t="str">
        <f>IFERROR(VLOOKUP(Table_ocorrencias[[#This Row],[matricula_auxiliar]],Table_auxiliares[],2,FALSE),"")</f>
        <v>ANDREZA CRISTINA MAIA DOS SANTOS</v>
      </c>
      <c r="L356" s="64" t="str">
        <f>IFERROR(VLOOKUP(Table_ocorrencias[[#This Row],[matricula_delegado]],Table_delegados[],2,FALSE),"")</f>
        <v>NATASHA DOLCI</v>
      </c>
      <c r="M356" s="64" t="str">
        <f>IFERROR(Table_ocorrencias[[#This Row],[viatura5]],"")</f>
        <v>UP006</v>
      </c>
      <c r="N356" s="64" t="str">
        <f>IFERROR(IF(Table_ocorrencias[[#This Row],[DPH2]] ="","",Table_ocorrencias[[#This Row],[DPH2]]&amp;"º DPH"),"")</f>
        <v>5º DPH</v>
      </c>
      <c r="O356" s="64" t="str">
        <f>UPPER(IFERROR(VLOOKUP(Table_ocorrencias[[#This Row],[municipio]],Table_municipios[],2,FALSE),""))</f>
        <v>RECIFE</v>
      </c>
      <c r="P356" s="80" t="str">
        <f>UPPER(IFERROR(Table_ocorrencias[[#This Row],[bairro8]],""))</f>
        <v>VASCO DA GAMA</v>
      </c>
      <c r="Q356" s="64" t="str">
        <f>IFERROR(IF(Table_ocorrencias[[#This Row],[rua9]] ="","",Table_ocorrencias[[#This Row],[rua9]]),"")</f>
        <v>RUA 22 DE ABRIL</v>
      </c>
      <c r="R356" s="64" t="str">
        <f>IFERROR(IF(Table_ocorrencias[[#This Row],[latitude6]] ="","",Table_ocorrencias[[#This Row],[latitude6]]),"")</f>
        <v>-8,0172420</v>
      </c>
      <c r="S356" s="64" t="str">
        <f>IFERROR(IF(Table_ocorrencias[[#This Row],[longitude7]] ="","",Table_ocorrencias[[#This Row],[longitude7]]),"")</f>
        <v>-34,9183280</v>
      </c>
      <c r="T35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EWERTON DOUGLAS DE SANTANA FALCÃO (NIC 114091)</v>
      </c>
      <c r="U35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56" s="80" t="str">
        <f>UPPER(IFERROR(Table_ocorrencias[[#This Row],[descricao]],""))</f>
        <v>PAF - MASC_x000D_
PM SGT NAZARENO: 991520723</v>
      </c>
      <c r="W356" s="66">
        <f>IFERROR(IF(Table_ocorrencias[[#This Row],[data_ciencia]]="","",Table_ocorrencias[[#This Row],[data_ciencia]]),"")</f>
        <v>0.73263888888888884</v>
      </c>
      <c r="X356" s="66">
        <f>IFERROR(IF(Table_ocorrencias[[#This Row],[data_saida]]="","",Table_ocorrencias[[#This Row],[data_saida]]),"")</f>
        <v>0.73958333333333337</v>
      </c>
      <c r="Y356" s="66">
        <f>IFERROR(IF(Table_ocorrencias[[#This Row],[data_chegada]]="","",Table_ocorrencias[[#This Row],[data_chegada]]),"")</f>
        <v>0.75347222222222221</v>
      </c>
      <c r="Z356" s="66">
        <f>IFERROR(IF(Table_ocorrencias[[#This Row],[data_conclusao]]="","",Table_ocorrencias[[#This Row],[data_conclusao]]),"")</f>
        <v>0.78125</v>
      </c>
      <c r="AA356" s="67">
        <v>1886</v>
      </c>
      <c r="AB356" s="67">
        <v>1014</v>
      </c>
      <c r="AC356" s="67">
        <v>5</v>
      </c>
      <c r="AD356" s="67">
        <v>3869148</v>
      </c>
      <c r="AE356" s="67">
        <v>3876098</v>
      </c>
      <c r="AF356" s="67">
        <v>3865037</v>
      </c>
      <c r="AG356" s="67">
        <v>36872</v>
      </c>
      <c r="AH356" s="65">
        <v>44154</v>
      </c>
      <c r="AI356" s="67" t="s">
        <v>6433</v>
      </c>
      <c r="AJ356" s="67" t="s">
        <v>167</v>
      </c>
      <c r="AK356" s="67" t="s">
        <v>168</v>
      </c>
      <c r="AL356" s="67" t="s">
        <v>1258</v>
      </c>
      <c r="AM356" s="68">
        <v>0.73263888888888884</v>
      </c>
      <c r="AN356" s="69">
        <v>0.73958333333333337</v>
      </c>
      <c r="AO356" s="69">
        <v>0.75347222222222221</v>
      </c>
      <c r="AP356" s="69">
        <v>0.78125</v>
      </c>
      <c r="AQ356" s="67" t="s">
        <v>6443</v>
      </c>
      <c r="AR356" s="67" t="s">
        <v>6444</v>
      </c>
      <c r="AS356" s="67">
        <v>14</v>
      </c>
      <c r="AT356" s="67" t="s">
        <v>2054</v>
      </c>
      <c r="AU356" s="67" t="s">
        <v>6434</v>
      </c>
      <c r="AV356" s="67" t="s">
        <v>6435</v>
      </c>
      <c r="AW356" s="70" t="s">
        <v>276</v>
      </c>
      <c r="AX356" s="67" t="s">
        <v>6436</v>
      </c>
      <c r="AY356" s="67" t="s">
        <v>6437</v>
      </c>
      <c r="AZ356" s="67" t="b">
        <v>1</v>
      </c>
      <c r="BA356" s="67" t="s">
        <v>273</v>
      </c>
      <c r="BB356" s="67" t="b">
        <v>0</v>
      </c>
      <c r="BC356" s="67"/>
      <c r="BD356" s="67"/>
    </row>
    <row r="357" spans="1:56" ht="30" x14ac:dyDescent="0.25">
      <c r="A357" s="54">
        <f t="shared" si="6"/>
        <v>0</v>
      </c>
      <c r="B357" s="57" t="str">
        <f>IFERROR(TEXT(Table_ocorrencias[[#This Row],[caso_n]],"0000")&amp;Table_ocorrencias[[#This Row],[ponto]]&amp;"/"&amp;YEAR(Table_ocorrencias[[#This Row],[DATA PLANTÃO]]),"")</f>
        <v>1015.9/2020</v>
      </c>
      <c r="C357" s="57" t="str">
        <f>IFERROR(IF(Table_ocorrencias[[#This Row],[GDL]] = "","", Table_ocorrencias[[#This Row],[GDL]]&amp;"/"&amp;YEAR(Table_ocorrencias[[#This Row],[data_plantao]])),"")</f>
        <v>36886/2020</v>
      </c>
      <c r="D357" s="57" t="str">
        <f>IF(Table_ocorrencias[[#This Row],[fotos_gdl]] = TRUE,"ENVIADAS","PENDENTE")</f>
        <v>ENVIADAS</v>
      </c>
      <c r="E357" s="58">
        <f>IFERROR(Table_ocorrencias[[#This Row],[data_plantao]],"")</f>
        <v>44154</v>
      </c>
      <c r="F357" s="57" t="str">
        <f>IFERROR(Table_ocorrencias[[#This Row],[CIODS3]],"")</f>
        <v>D694997</v>
      </c>
      <c r="G357" s="57" t="str">
        <f>IFERROR(Table_ocorrencias[[#This Row],[natureza4]],"")</f>
        <v>Homicídio</v>
      </c>
      <c r="H357" s="57" t="str">
        <f>IFERROR(Table_ocorrencias[[#This Row],[tipo_local]],"")</f>
        <v>Externo</v>
      </c>
      <c r="I357" s="57" t="str">
        <f>IFERROR(IF(Table_ocorrencias[[#This Row],[instrumento10]] = 0,"",Table_ocorrencias[[#This Row],[instrumento10]]),"")</f>
        <v>PÉRFURO-CONTUNDENTE</v>
      </c>
      <c r="J357" s="79" t="str">
        <f>IFERROR(VLOOKUP(Table_ocorrencias[[#This Row],[matricula_perito]],Table_peritos[],2,FALSE),"")</f>
        <v>FERNANDO HENRIQUE LEAL BENEVIDES</v>
      </c>
      <c r="K357" s="57" t="str">
        <f>IFERROR(VLOOKUP(Table_ocorrencias[[#This Row],[matricula_auxiliar]],Table_auxiliares[],2,FALSE),"")</f>
        <v>HILTON PESSOA DE FREITAS NETO</v>
      </c>
      <c r="L357" s="57" t="str">
        <f>IFERROR(VLOOKUP(Table_ocorrencias[[#This Row],[matricula_delegado]],Table_delegados[],2,FALSE),"")</f>
        <v>SERGIO RICARDO FERREIRA DE VASCONCELOS</v>
      </c>
      <c r="M357" s="57" t="str">
        <f>IFERROR(Table_ocorrencias[[#This Row],[viatura5]],"")</f>
        <v>UP006</v>
      </c>
      <c r="N357" s="57" t="str">
        <f>IFERROR(IF(Table_ocorrencias[[#This Row],[DPH2]] ="","",Table_ocorrencias[[#This Row],[DPH2]]&amp;"º DPH"),"")</f>
        <v>11º DPH</v>
      </c>
      <c r="O357" s="57" t="str">
        <f>UPPER(IFERROR(VLOOKUP(Table_ocorrencias[[#This Row],[municipio]],Table_municipios[],2,FALSE),""))</f>
        <v>JABOATÃO DOS GUARARAPES</v>
      </c>
      <c r="P357" s="79" t="str">
        <f>UPPER(IFERROR(Table_ocorrencias[[#This Row],[bairro8]],""))</f>
        <v>CAJUEIRO SECO</v>
      </c>
      <c r="Q357" s="57" t="str">
        <f>IFERROR(IF(Table_ocorrencias[[#This Row],[rua9]] ="","",Table_ocorrencias[[#This Row],[rua9]]),"")</f>
        <v>RUA DO DENDEZEIRO</v>
      </c>
      <c r="R357" s="57" t="str">
        <f>IFERROR(IF(Table_ocorrencias[[#This Row],[latitude6]] ="","",Table_ocorrencias[[#This Row],[latitude6]]),"")</f>
        <v>-8.171247</v>
      </c>
      <c r="S357" s="57" t="str">
        <f>IFERROR(IF(Table_ocorrencias[[#This Row],[longitude7]] ="","",Table_ocorrencias[[#This Row],[longitude7]]),"")</f>
        <v>-34.925160</v>
      </c>
      <c r="T35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JESSÉ JADSON CALADO DOS PRAZERES (NIC 114130)</v>
      </c>
      <c r="U35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57" s="79" t="str">
        <f>UPPER(IFERROR(Table_ocorrencias[[#This Row],[descricao]],""))</f>
        <v>PAF - MASC_x000D_
PM CB FÁBIO: 984456266</v>
      </c>
      <c r="W357" s="59">
        <f>IFERROR(IF(Table_ocorrencias[[#This Row],[data_ciencia]]="","",Table_ocorrencias[[#This Row],[data_ciencia]]),"")</f>
        <v>3.8194444444444448E-2</v>
      </c>
      <c r="X357" s="59">
        <f>IFERROR(IF(Table_ocorrencias[[#This Row],[data_saida]]="","",Table_ocorrencias[[#This Row],[data_saida]]),"")</f>
        <v>5.5555555555555552E-2</v>
      </c>
      <c r="Y357" s="59">
        <f>IFERROR(IF(Table_ocorrencias[[#This Row],[data_chegada]]="","",Table_ocorrencias[[#This Row],[data_chegada]]),"")</f>
        <v>6.9444444444444448E-2</v>
      </c>
      <c r="Z357" s="59">
        <f>IFERROR(IF(Table_ocorrencias[[#This Row],[data_conclusao]]="","",Table_ocorrencias[[#This Row],[data_conclusao]]),"")</f>
        <v>0.10416666666666667</v>
      </c>
      <c r="AA357" s="60">
        <v>1887</v>
      </c>
      <c r="AB357" s="60">
        <v>1015</v>
      </c>
      <c r="AC357" s="60">
        <v>11</v>
      </c>
      <c r="AD357" s="60">
        <v>2962063</v>
      </c>
      <c r="AE357" s="60">
        <v>3865967</v>
      </c>
      <c r="AF357" s="60">
        <v>2139219</v>
      </c>
      <c r="AG357" s="60">
        <v>36886</v>
      </c>
      <c r="AH357" s="58">
        <v>44154</v>
      </c>
      <c r="AI357" s="60" t="s">
        <v>6445</v>
      </c>
      <c r="AJ357" s="60" t="s">
        <v>167</v>
      </c>
      <c r="AK357" s="60" t="s">
        <v>168</v>
      </c>
      <c r="AL357" s="60" t="s">
        <v>1258</v>
      </c>
      <c r="AM357" s="61">
        <v>3.8194444444444448E-2</v>
      </c>
      <c r="AN357" s="62">
        <v>5.5555555555555552E-2</v>
      </c>
      <c r="AO357" s="62">
        <v>6.9444444444444448E-2</v>
      </c>
      <c r="AP357" s="62">
        <v>0.10416666666666667</v>
      </c>
      <c r="AQ357" s="60" t="s">
        <v>6507</v>
      </c>
      <c r="AR357" s="60" t="s">
        <v>6508</v>
      </c>
      <c r="AS357" s="60">
        <v>10</v>
      </c>
      <c r="AT357" s="60" t="s">
        <v>1826</v>
      </c>
      <c r="AU357" s="60" t="s">
        <v>6446</v>
      </c>
      <c r="AV357" s="60" t="s">
        <v>6447</v>
      </c>
      <c r="AW357" s="63" t="s">
        <v>276</v>
      </c>
      <c r="AX357" s="60" t="s">
        <v>6448</v>
      </c>
      <c r="AY357" s="60" t="s">
        <v>6449</v>
      </c>
      <c r="AZ357" s="60" t="b">
        <v>1</v>
      </c>
      <c r="BA357" s="60" t="s">
        <v>273</v>
      </c>
      <c r="BB357" s="60" t="b">
        <v>0</v>
      </c>
      <c r="BC357" s="60"/>
      <c r="BD357" s="60"/>
    </row>
    <row r="358" spans="1:56" x14ac:dyDescent="0.25">
      <c r="A358" s="55">
        <f t="shared" si="6"/>
        <v>0</v>
      </c>
      <c r="B358" s="64" t="str">
        <f>IFERROR(TEXT(Table_ocorrencias[[#This Row],[caso_n]],"0000")&amp;Table_ocorrencias[[#This Row],[ponto]]&amp;"/"&amp;YEAR(Table_ocorrencias[[#This Row],[DATA PLANTÃO]]),"")</f>
        <v>0816.9/2020</v>
      </c>
      <c r="C358" s="64" t="str">
        <f>IFERROR(IF(Table_ocorrencias[[#This Row],[GDL]] = "","", Table_ocorrencias[[#This Row],[GDL]]&amp;"/"&amp;YEAR(Table_ocorrencias[[#This Row],[data_plantao]])),"")</f>
        <v>27814/2020</v>
      </c>
      <c r="D358" s="64" t="str">
        <f>IF(Table_ocorrencias[[#This Row],[fotos_gdl]] = TRUE,"ENVIADAS","PENDENTE")</f>
        <v>ENVIADAS</v>
      </c>
      <c r="E358" s="65">
        <f>IFERROR(Table_ocorrencias[[#This Row],[data_plantao]],"")</f>
        <v>44089</v>
      </c>
      <c r="F358" s="64" t="str">
        <f>IFERROR(Table_ocorrencias[[#This Row],[CIODS3]],"")</f>
        <v>D687794</v>
      </c>
      <c r="G358" s="64" t="str">
        <f>IFERROR(Table_ocorrencias[[#This Row],[natureza4]],"")</f>
        <v>Homicídio</v>
      </c>
      <c r="H358" s="64" t="str">
        <f>IFERROR(Table_ocorrencias[[#This Row],[tipo_local]],"")</f>
        <v>Externo</v>
      </c>
      <c r="I358" s="64" t="str">
        <f>IFERROR(IF(Table_ocorrencias[[#This Row],[instrumento10]] = 0,"",Table_ocorrencias[[#This Row],[instrumento10]]),"")</f>
        <v>PÉRFURO-CONTUNDENTE</v>
      </c>
      <c r="J358" s="80" t="str">
        <f>IFERROR(VLOOKUP(Table_ocorrencias[[#This Row],[matricula_perito]],Table_peritos[],2,FALSE),"")</f>
        <v>RANON BARROS BEZERRA</v>
      </c>
      <c r="K358" s="64" t="str">
        <f>IFERROR(VLOOKUP(Table_ocorrencias[[#This Row],[matricula_auxiliar]],Table_auxiliares[],2,FALSE),"")</f>
        <v>FLAVIA ROBERTA FERREIRA</v>
      </c>
      <c r="L358" s="64" t="str">
        <f>IFERROR(VLOOKUP(Table_ocorrencias[[#This Row],[matricula_delegado]],Table_delegados[],2,FALSE),"")</f>
        <v>ALAUMO LIMA</v>
      </c>
      <c r="M358" s="64" t="str">
        <f>IFERROR(Table_ocorrencias[[#This Row],[viatura5]],"")</f>
        <v>UP006</v>
      </c>
      <c r="N358" s="64" t="str">
        <f>IFERROR(IF(Table_ocorrencias[[#This Row],[DPH2]] ="","",Table_ocorrencias[[#This Row],[DPH2]]&amp;"º DPH"),"")</f>
        <v>4º DPH</v>
      </c>
      <c r="O358" s="64" t="str">
        <f>UPPER(IFERROR(VLOOKUP(Table_ocorrencias[[#This Row],[municipio]],Table_municipios[],2,FALSE),""))</f>
        <v>RECIFE</v>
      </c>
      <c r="P358" s="80" t="str">
        <f>UPPER(IFERROR(Table_ocorrencias[[#This Row],[bairro8]],""))</f>
        <v>COQUEIRAL</v>
      </c>
      <c r="Q358" s="64" t="str">
        <f>IFERROR(IF(Table_ocorrencias[[#This Row],[rua9]] ="","",Table_ocorrencias[[#This Row],[rua9]]),"")</f>
        <v>PROF RUTILHO</v>
      </c>
      <c r="R358" s="64" t="str">
        <f>IFERROR(IF(Table_ocorrencias[[#This Row],[latitude6]] ="","",Table_ocorrencias[[#This Row],[latitude6]]),"")</f>
        <v>-8.0887</v>
      </c>
      <c r="S358" s="64" t="str">
        <f>IFERROR(IF(Table_ocorrencias[[#This Row],[longitude7]] ="","",Table_ocorrencias[[#This Row],[longitude7]]),"")</f>
        <v>-34.9671</v>
      </c>
      <c r="T35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joao vitor gomes dos santos (NIC 112630)</v>
      </c>
      <c r="U35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58" s="80" t="str">
        <f>UPPER(IFERROR(Table_ocorrencias[[#This Row],[descricao]],""))</f>
        <v>PAF EXT MASC</v>
      </c>
      <c r="W358" s="66">
        <f>IFERROR(IF(Table_ocorrencias[[#This Row],[data_ciencia]]="","",Table_ocorrencias[[#This Row],[data_ciencia]]),"")</f>
        <v>0.81944444444444442</v>
      </c>
      <c r="X358" s="66">
        <f>IFERROR(IF(Table_ocorrencias[[#This Row],[data_saida]]="","",Table_ocorrencias[[#This Row],[data_saida]]),"")</f>
        <v>0.83333333333333337</v>
      </c>
      <c r="Y358" s="66">
        <f>IFERROR(IF(Table_ocorrencias[[#This Row],[data_chegada]]="","",Table_ocorrencias[[#This Row],[data_chegada]]),"")</f>
        <v>0.84375</v>
      </c>
      <c r="Z358" s="66">
        <f>IFERROR(IF(Table_ocorrencias[[#This Row],[data_conclusao]]="","",Table_ocorrencias[[#This Row],[data_conclusao]]),"")</f>
        <v>0.875</v>
      </c>
      <c r="AA358" s="67">
        <v>1669</v>
      </c>
      <c r="AB358" s="67">
        <v>816</v>
      </c>
      <c r="AC358" s="67">
        <v>4</v>
      </c>
      <c r="AD358" s="67">
        <v>3866670</v>
      </c>
      <c r="AE358" s="67">
        <v>3867684</v>
      </c>
      <c r="AF358" s="67">
        <v>3910180</v>
      </c>
      <c r="AG358" s="67">
        <v>27814</v>
      </c>
      <c r="AH358" s="65">
        <v>44089</v>
      </c>
      <c r="AI358" s="67" t="s">
        <v>3956</v>
      </c>
      <c r="AJ358" s="67" t="s">
        <v>167</v>
      </c>
      <c r="AK358" s="67" t="s">
        <v>168</v>
      </c>
      <c r="AL358" s="67" t="s">
        <v>1258</v>
      </c>
      <c r="AM358" s="68">
        <v>0.81944444444444442</v>
      </c>
      <c r="AN358" s="69">
        <v>0.83333333333333337</v>
      </c>
      <c r="AO358" s="69">
        <v>0.84375</v>
      </c>
      <c r="AP358" s="69">
        <v>0.875</v>
      </c>
      <c r="AQ358" s="67" t="s">
        <v>3966</v>
      </c>
      <c r="AR358" s="67" t="s">
        <v>3967</v>
      </c>
      <c r="AS358" s="67">
        <v>14</v>
      </c>
      <c r="AT358" s="67" t="s">
        <v>2218</v>
      </c>
      <c r="AU358" s="67" t="s">
        <v>3957</v>
      </c>
      <c r="AV358" s="67" t="s">
        <v>3958</v>
      </c>
      <c r="AW358" s="70" t="s">
        <v>276</v>
      </c>
      <c r="AX358" s="67" t="s">
        <v>3959</v>
      </c>
      <c r="AY358" s="67" t="s">
        <v>3960</v>
      </c>
      <c r="AZ358" s="67" t="b">
        <v>1</v>
      </c>
      <c r="BA358" s="67" t="s">
        <v>273</v>
      </c>
      <c r="BB358" s="67" t="b">
        <v>0</v>
      </c>
      <c r="BC358" s="67"/>
      <c r="BD358" s="67"/>
    </row>
    <row r="359" spans="1:56" x14ac:dyDescent="0.25">
      <c r="A359" s="53">
        <f t="shared" si="6"/>
        <v>0</v>
      </c>
      <c r="B359" s="57" t="str">
        <f>IFERROR(TEXT(Table_ocorrencias[[#This Row],[caso_n]],"0000")&amp;Table_ocorrencias[[#This Row],[ponto]]&amp;"/"&amp;YEAR(Table_ocorrencias[[#This Row],[DATA PLANTÃO]]),"")</f>
        <v>0821.9/2020</v>
      </c>
      <c r="C359" s="57" t="str">
        <f>IFERROR(IF(Table_ocorrencias[[#This Row],[GDL]] = "","", Table_ocorrencias[[#This Row],[GDL]]&amp;"/"&amp;YEAR(Table_ocorrencias[[#This Row],[data_plantao]])),"")</f>
        <v>28396/2020</v>
      </c>
      <c r="D359" s="57" t="str">
        <f>IF(Table_ocorrencias[[#This Row],[fotos_gdl]] = TRUE,"ENVIADAS","PENDENTE")</f>
        <v>ENVIADAS</v>
      </c>
      <c r="E359" s="58">
        <f>IFERROR(Table_ocorrencias[[#This Row],[data_plantao]],"")</f>
        <v>44091</v>
      </c>
      <c r="F359" s="95" t="str">
        <f>IFERROR(Table_ocorrencias[[#This Row],[CIODS3]],"")</f>
        <v>D687914</v>
      </c>
      <c r="G359" s="57" t="str">
        <f>IFERROR(Table_ocorrencias[[#This Row],[natureza4]],"")</f>
        <v>Homicídio</v>
      </c>
      <c r="H359" s="57" t="str">
        <f>IFERROR(Table_ocorrencias[[#This Row],[tipo_local]],"")</f>
        <v>Externo</v>
      </c>
      <c r="I359" s="57" t="str">
        <f>IFERROR(IF(Table_ocorrencias[[#This Row],[instrumento10]] = 0,"",Table_ocorrencias[[#This Row],[instrumento10]]),"")</f>
        <v>PÉRFURO-CONTUNDENTE</v>
      </c>
      <c r="J359" s="79" t="str">
        <f>IFERROR(VLOOKUP(Table_ocorrencias[[#This Row],[matricula_perito]],Table_peritos[],2,FALSE),"")</f>
        <v>LUCAS ARAÚJO DE ALMEIDA</v>
      </c>
      <c r="K359" s="57" t="str">
        <f>IFERROR(VLOOKUP(Table_ocorrencias[[#This Row],[matricula_auxiliar]],Table_auxiliares[],2,FALSE),"")</f>
        <v>THIAGO CHALEGRE</v>
      </c>
      <c r="L359" s="57" t="str">
        <f>IFERROR(VLOOKUP(Table_ocorrencias[[#This Row],[matricula_delegado]],Table_delegados[],2,FALSE),"")</f>
        <v>ANTONIO DE CAMPOS FRANCISCO</v>
      </c>
      <c r="M359" s="57" t="str">
        <f>IFERROR(Table_ocorrencias[[#This Row],[viatura5]],"")</f>
        <v>UP006</v>
      </c>
      <c r="N359" s="57" t="str">
        <f>IFERROR(IF(Table_ocorrencias[[#This Row],[DPH2]] ="","",Table_ocorrencias[[#This Row],[DPH2]]&amp;"º DPH"),"")</f>
        <v>13º DPH</v>
      </c>
      <c r="O359" s="57" t="str">
        <f>UPPER(IFERROR(VLOOKUP(Table_ocorrencias[[#This Row],[municipio]],Table_municipios[],2,FALSE),""))</f>
        <v>JABOATÃO DOS GUARARAPES</v>
      </c>
      <c r="P359" s="79" t="str">
        <f>UPPER(IFERROR(Table_ocorrencias[[#This Row],[bairro8]],""))</f>
        <v>VILA RICA</v>
      </c>
      <c r="Q359" s="57" t="str">
        <f>IFERROR(IF(Table_ocorrencias[[#This Row],[rua9]] ="","",Table_ocorrencias[[#This Row],[rua9]]),"")</f>
        <v>AV 04</v>
      </c>
      <c r="R359" s="57" t="str">
        <f>IFERROR(IF(Table_ocorrencias[[#This Row],[latitude6]] ="","",Table_ocorrencias[[#This Row],[latitude6]]),"")</f>
        <v>-8.126331</v>
      </c>
      <c r="S359" s="57" t="str">
        <f>IFERROR(IF(Table_ocorrencias[[#This Row],[longitude7]] ="","",Table_ocorrencias[[#This Row],[longitude7]]),"")</f>
        <v>-35.0279</v>
      </c>
      <c r="T35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JOAB SILVA DE OLIVEIRA (NIC 112626)</v>
      </c>
      <c r="U35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59" s="79" t="str">
        <f>UPPER(IFERROR(Table_ocorrencias[[#This Row],[descricao]],""))</f>
        <v>PAF</v>
      </c>
      <c r="W359" s="59">
        <f>IFERROR(IF(Table_ocorrencias[[#This Row],[data_ciencia]]="","",Table_ocorrencias[[#This Row],[data_ciencia]]),"")</f>
        <v>0.14444444444444443</v>
      </c>
      <c r="X359" s="59">
        <f>IFERROR(IF(Table_ocorrencias[[#This Row],[data_saida]]="","",Table_ocorrencias[[#This Row],[data_saida]]),"")</f>
        <v>0.15277777777777779</v>
      </c>
      <c r="Y359" s="59">
        <f>IFERROR(IF(Table_ocorrencias[[#This Row],[data_chegada]]="","",Table_ocorrencias[[#This Row],[data_chegada]]),"")</f>
        <v>0.18055555555555555</v>
      </c>
      <c r="Z359" s="59">
        <f>IFERROR(IF(Table_ocorrencias[[#This Row],[data_conclusao]]="","",Table_ocorrencias[[#This Row],[data_conclusao]]),"")</f>
        <v>0.2326388888888889</v>
      </c>
      <c r="AA359" s="60">
        <v>1674</v>
      </c>
      <c r="AB359" s="60">
        <v>821</v>
      </c>
      <c r="AC359" s="60">
        <v>13</v>
      </c>
      <c r="AD359" s="60">
        <v>3870006</v>
      </c>
      <c r="AE359" s="60">
        <v>3868877</v>
      </c>
      <c r="AF359" s="60">
        <v>1967371</v>
      </c>
      <c r="AG359" s="60">
        <v>28396</v>
      </c>
      <c r="AH359" s="58">
        <v>44091</v>
      </c>
      <c r="AI359" s="60" t="s">
        <v>4035</v>
      </c>
      <c r="AJ359" s="60" t="s">
        <v>167</v>
      </c>
      <c r="AK359" s="60" t="s">
        <v>168</v>
      </c>
      <c r="AL359" s="60" t="s">
        <v>1258</v>
      </c>
      <c r="AM359" s="61">
        <v>0.14444444444444443</v>
      </c>
      <c r="AN359" s="62">
        <v>0.15277777777777779</v>
      </c>
      <c r="AO359" s="62">
        <v>0.18055555555555555</v>
      </c>
      <c r="AP359" s="62">
        <v>0.2326388888888889</v>
      </c>
      <c r="AQ359" s="60" t="s">
        <v>4039</v>
      </c>
      <c r="AR359" s="60" t="s">
        <v>4040</v>
      </c>
      <c r="AS359" s="60">
        <v>10</v>
      </c>
      <c r="AT359" s="60" t="s">
        <v>435</v>
      </c>
      <c r="AU359" s="60" t="s">
        <v>4036</v>
      </c>
      <c r="AV359" s="60" t="s">
        <v>4037</v>
      </c>
      <c r="AW359" s="63" t="s">
        <v>276</v>
      </c>
      <c r="AX359" s="60" t="s">
        <v>4038</v>
      </c>
      <c r="AY359" s="60" t="s">
        <v>1202</v>
      </c>
      <c r="AZ359" s="60" t="b">
        <v>1</v>
      </c>
      <c r="BA359" s="60" t="s">
        <v>273</v>
      </c>
      <c r="BB359" s="60" t="b">
        <v>0</v>
      </c>
      <c r="BC359" s="60"/>
      <c r="BD359" s="60"/>
    </row>
    <row r="360" spans="1:56" x14ac:dyDescent="0.25">
      <c r="A360" s="86">
        <f t="shared" si="6"/>
        <v>0</v>
      </c>
      <c r="B360" s="87" t="str">
        <f>IFERROR(TEXT(Table_ocorrencias[[#This Row],[caso_n]],"0000")&amp;Table_ocorrencias[[#This Row],[ponto]]&amp;"/"&amp;YEAR(Table_ocorrencias[[#This Row],[DATA PLANTÃO]]),"")</f>
        <v>0828.9/2020</v>
      </c>
      <c r="C360" s="87" t="str">
        <f>IFERROR(IF(Table_ocorrencias[[#This Row],[GDL]] = "","", Table_ocorrencias[[#This Row],[GDL]]&amp;"/"&amp;YEAR(Table_ocorrencias[[#This Row],[data_plantao]])),"")</f>
        <v>28525/2020</v>
      </c>
      <c r="D360" s="87" t="str">
        <f>IF(Table_ocorrencias[[#This Row],[fotos_gdl]] = TRUE,"ENVIADAS","PENDENTE")</f>
        <v>ENVIADAS</v>
      </c>
      <c r="E360" s="88">
        <f>IFERROR(Table_ocorrencias[[#This Row],[data_plantao]],"")</f>
        <v>44094</v>
      </c>
      <c r="F360" s="87" t="str">
        <f>IFERROR(Table_ocorrencias[[#This Row],[CIODS3]],"")</f>
        <v>D688243</v>
      </c>
      <c r="G360" s="87" t="str">
        <f>IFERROR(Table_ocorrencias[[#This Row],[natureza4]],"")</f>
        <v>Homicídio</v>
      </c>
      <c r="H360" s="87" t="str">
        <f>IFERROR(Table_ocorrencias[[#This Row],[tipo_local]],"")</f>
        <v>Externo</v>
      </c>
      <c r="I360" s="87" t="str">
        <f>IFERROR(IF(Table_ocorrencias[[#This Row],[instrumento10]] = 0,"",Table_ocorrencias[[#This Row],[instrumento10]]),"")</f>
        <v>PÉRFURO-CONTUNDENTE</v>
      </c>
      <c r="J360" s="89" t="str">
        <f>IFERROR(VLOOKUP(Table_ocorrencias[[#This Row],[matricula_perito]],Table_peritos[],2,FALSE),"")</f>
        <v>RANON BARROS BEZERRA</v>
      </c>
      <c r="K360" s="87" t="str">
        <f>IFERROR(VLOOKUP(Table_ocorrencias[[#This Row],[matricula_auxiliar]],Table_auxiliares[],2,FALSE),"")</f>
        <v>ANDREZA CRISTINA MAIA DOS SANTOS</v>
      </c>
      <c r="L360" s="87" t="str">
        <f>IFERROR(VLOOKUP(Table_ocorrencias[[#This Row],[matricula_delegado]],Table_delegados[],2,FALSE),"")</f>
        <v>ALAUMO LIMA</v>
      </c>
      <c r="M360" s="87" t="str">
        <f>IFERROR(Table_ocorrencias[[#This Row],[viatura5]],"")</f>
        <v>UP006</v>
      </c>
      <c r="N360" s="87" t="str">
        <f>IFERROR(IF(Table_ocorrencias[[#This Row],[DPH2]] ="","",Table_ocorrencias[[#This Row],[DPH2]]&amp;"º DPH"),"")</f>
        <v>9º DPH</v>
      </c>
      <c r="O360" s="87" t="str">
        <f>UPPER(IFERROR(VLOOKUP(Table_ocorrencias[[#This Row],[municipio]],Table_municipios[],2,FALSE),""))</f>
        <v>OLINDA</v>
      </c>
      <c r="P360" s="89" t="str">
        <f>UPPER(IFERROR(Table_ocorrencias[[#This Row],[bairro8]],""))</f>
        <v>FRAGOSO</v>
      </c>
      <c r="Q360" s="87" t="str">
        <f>IFERROR(IF(Table_ocorrencias[[#This Row],[rua9]] ="","",Table_ocorrencias[[#This Row],[rua9]]),"")</f>
        <v>MACASSITA 142</v>
      </c>
      <c r="R360" s="87" t="str">
        <f>IFERROR(IF(Table_ocorrencias[[#This Row],[latitude6]] ="","",Table_ocorrencias[[#This Row],[latitude6]]),"")</f>
        <v>-7,977983</v>
      </c>
      <c r="S360" s="87" t="str">
        <f>IFERROR(IF(Table_ocorrencias[[#This Row],[longitude7]] ="","",Table_ocorrencias[[#This Row],[longitude7]]),"")</f>
        <v>-34,850677</v>
      </c>
      <c r="T36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ISAQUIEL AVELINO DE SOUZA JUNIOR (NIC 112646)</v>
      </c>
      <c r="U36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0" s="89" t="str">
        <f>UPPER(IFERROR(Table_ocorrencias[[#This Row],[descricao]],""))</f>
        <v>PM 987065751</v>
      </c>
      <c r="W360" s="90">
        <f>IFERROR(IF(Table_ocorrencias[[#This Row],[data_ciencia]]="","",Table_ocorrencias[[#This Row],[data_ciencia]]),"")</f>
        <v>0.60416666666666663</v>
      </c>
      <c r="X360" s="90">
        <f>IFERROR(IF(Table_ocorrencias[[#This Row],[data_saida]]="","",Table_ocorrencias[[#This Row],[data_saida]]),"")</f>
        <v>0.61805555555555558</v>
      </c>
      <c r="Y360" s="90">
        <f>IFERROR(IF(Table_ocorrencias[[#This Row],[data_chegada]]="","",Table_ocorrencias[[#This Row],[data_chegada]]),"")</f>
        <v>0.63541666666666663</v>
      </c>
      <c r="Z360" s="90">
        <f>IFERROR(IF(Table_ocorrencias[[#This Row],[data_conclusao]]="","",Table_ocorrencias[[#This Row],[data_conclusao]]),"")</f>
        <v>0.67708333333333337</v>
      </c>
      <c r="AA360" s="91">
        <v>1682</v>
      </c>
      <c r="AB360" s="91">
        <v>828</v>
      </c>
      <c r="AC360" s="91">
        <v>9</v>
      </c>
      <c r="AD360" s="91">
        <v>3866670</v>
      </c>
      <c r="AE360" s="91">
        <v>3876098</v>
      </c>
      <c r="AF360" s="91">
        <v>3910180</v>
      </c>
      <c r="AG360" s="91">
        <v>28525</v>
      </c>
      <c r="AH360" s="88">
        <v>44094</v>
      </c>
      <c r="AI360" s="91" t="s">
        <v>4126</v>
      </c>
      <c r="AJ360" s="91" t="s">
        <v>167</v>
      </c>
      <c r="AK360" s="91" t="s">
        <v>168</v>
      </c>
      <c r="AL360" s="91" t="s">
        <v>1258</v>
      </c>
      <c r="AM360" s="92">
        <v>0.60416666666666663</v>
      </c>
      <c r="AN360" s="93">
        <v>0.61805555555555558</v>
      </c>
      <c r="AO360" s="93">
        <v>0.63541666666666663</v>
      </c>
      <c r="AP360" s="93">
        <v>0.67708333333333337</v>
      </c>
      <c r="AQ360" s="91" t="s">
        <v>4127</v>
      </c>
      <c r="AR360" s="91" t="s">
        <v>4128</v>
      </c>
      <c r="AS360" s="91">
        <v>12</v>
      </c>
      <c r="AT360" s="91" t="s">
        <v>3250</v>
      </c>
      <c r="AU360" s="91" t="s">
        <v>4129</v>
      </c>
      <c r="AV360" s="91" t="s">
        <v>4130</v>
      </c>
      <c r="AW360" s="94" t="s">
        <v>276</v>
      </c>
      <c r="AX360" s="91" t="s">
        <v>4131</v>
      </c>
      <c r="AY360" s="91" t="s">
        <v>4132</v>
      </c>
      <c r="AZ360" s="91" t="b">
        <v>1</v>
      </c>
      <c r="BA360" s="91" t="s">
        <v>273</v>
      </c>
      <c r="BB360" s="91" t="b">
        <v>0</v>
      </c>
      <c r="BC360" s="91"/>
      <c r="BD360" s="91"/>
    </row>
    <row r="361" spans="1:56" x14ac:dyDescent="0.25">
      <c r="A361" s="54">
        <f t="shared" si="6"/>
        <v>0</v>
      </c>
      <c r="B361" s="57" t="str">
        <f>IFERROR(TEXT(Table_ocorrencias[[#This Row],[caso_n]],"0000")&amp;Table_ocorrencias[[#This Row],[ponto]]&amp;"/"&amp;YEAR(Table_ocorrencias[[#This Row],[DATA PLANTÃO]]),"")</f>
        <v>0829.9/2020</v>
      </c>
      <c r="C361" s="57" t="str">
        <f>IFERROR(IF(Table_ocorrencias[[#This Row],[GDL]] = "","", Table_ocorrencias[[#This Row],[GDL]]&amp;"/"&amp;YEAR(Table_ocorrencias[[#This Row],[data_plantao]])),"")</f>
        <v>28538/2020</v>
      </c>
      <c r="D361" s="57" t="str">
        <f>IF(Table_ocorrencias[[#This Row],[fotos_gdl]] = TRUE,"ENVIADAS","PENDENTE")</f>
        <v>ENVIADAS</v>
      </c>
      <c r="E361" s="58">
        <f>IFERROR(Table_ocorrencias[[#This Row],[data_plantao]],"")</f>
        <v>44094</v>
      </c>
      <c r="F361" s="57" t="str">
        <f>IFERROR(Table_ocorrencias[[#This Row],[CIODS3]],"")</f>
        <v>D688303</v>
      </c>
      <c r="G361" s="57" t="str">
        <f>IFERROR(Table_ocorrencias[[#This Row],[natureza4]],"")</f>
        <v>Homicídio</v>
      </c>
      <c r="H361" s="57" t="str">
        <f>IFERROR(Table_ocorrencias[[#This Row],[tipo_local]],"")</f>
        <v>Externo</v>
      </c>
      <c r="I361" s="57" t="str">
        <f>IFERROR(IF(Table_ocorrencias[[#This Row],[instrumento10]] = 0,"",Table_ocorrencias[[#This Row],[instrumento10]]),"")</f>
        <v>PÉRFURO-CONTUNDENTE</v>
      </c>
      <c r="J361" s="79" t="str">
        <f>IFERROR(VLOOKUP(Table_ocorrencias[[#This Row],[matricula_perito]],Table_peritos[],2,FALSE),"")</f>
        <v>DIOGO SINESIO TRAJANO DE ARRUDA</v>
      </c>
      <c r="K361" s="57" t="str">
        <f>IFERROR(VLOOKUP(Table_ocorrencias[[#This Row],[matricula_auxiliar]],Table_auxiliares[],2,FALSE),"")</f>
        <v>THAYSE BATISTA</v>
      </c>
      <c r="L361" s="57" t="str">
        <f>IFERROR(VLOOKUP(Table_ocorrencias[[#This Row],[matricula_delegado]],Table_delegados[],2,FALSE),"")</f>
        <v>FRANCISCA ERICA DA SILVA BEZERRA</v>
      </c>
      <c r="M361" s="57" t="str">
        <f>IFERROR(Table_ocorrencias[[#This Row],[viatura5]],"")</f>
        <v>UP006</v>
      </c>
      <c r="N361" s="57" t="str">
        <f>IFERROR(IF(Table_ocorrencias[[#This Row],[DPH2]] ="","",Table_ocorrencias[[#This Row],[DPH2]]&amp;"º DPH"),"")</f>
        <v>2º DPH</v>
      </c>
      <c r="O361" s="57" t="str">
        <f>UPPER(IFERROR(VLOOKUP(Table_ocorrencias[[#This Row],[municipio]],Table_municipios[],2,FALSE),""))</f>
        <v>RECIFE</v>
      </c>
      <c r="P361" s="79" t="str">
        <f>UPPER(IFERROR(Table_ocorrencias[[#This Row],[bairro8]],""))</f>
        <v>FUNDÃO</v>
      </c>
      <c r="Q361" s="57" t="str">
        <f>IFERROR(IF(Table_ocorrencias[[#This Row],[rua9]] ="","",Table_ocorrencias[[#This Row],[rua9]]),"")</f>
        <v>BATAGUAÇU, Nº250 A</v>
      </c>
      <c r="R361" s="57" t="str">
        <f>IFERROR(IF(Table_ocorrencias[[#This Row],[latitude6]] ="","",Table_ocorrencias[[#This Row],[latitude6]]),"")</f>
        <v>-8.014325</v>
      </c>
      <c r="S361" s="57" t="str">
        <f>IFERROR(IF(Table_ocorrencias[[#This Row],[longitude7]] ="","",Table_ocorrencias[[#This Row],[longitude7]]),"")</f>
        <v>-34.887053</v>
      </c>
      <c r="T36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FERNANDO SANTOS DE ARAÚJO (NIC 112641)</v>
      </c>
      <c r="U36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361" s="79" t="str">
        <f>UPPER(IFERROR(Table_ocorrencias[[#This Row],[descricao]],""))</f>
        <v>PAF - MASCULINO - SD MEDEIROS 988289680</v>
      </c>
      <c r="W361" s="59">
        <f>IFERROR(IF(Table_ocorrencias[[#This Row],[data_ciencia]]="","",Table_ocorrencias[[#This Row],[data_ciencia]]),"")</f>
        <v>0.80208333333333337</v>
      </c>
      <c r="X361" s="59">
        <f>IFERROR(IF(Table_ocorrencias[[#This Row],[data_saida]]="","",Table_ocorrencias[[#This Row],[data_saida]]),"")</f>
        <v>0.8125</v>
      </c>
      <c r="Y361" s="59">
        <f>IFERROR(IF(Table_ocorrencias[[#This Row],[data_chegada]]="","",Table_ocorrencias[[#This Row],[data_chegada]]),"")</f>
        <v>0.82986111111111116</v>
      </c>
      <c r="Z361" s="59">
        <f>IFERROR(IF(Table_ocorrencias[[#This Row],[data_conclusao]]="","",Table_ocorrencias[[#This Row],[data_conclusao]]),"")</f>
        <v>0.88194444444444442</v>
      </c>
      <c r="AA361" s="60">
        <v>1683</v>
      </c>
      <c r="AB361" s="60">
        <v>829</v>
      </c>
      <c r="AC361" s="60">
        <v>2</v>
      </c>
      <c r="AD361" s="60">
        <v>3871193</v>
      </c>
      <c r="AE361" s="60">
        <v>3870430</v>
      </c>
      <c r="AF361" s="60">
        <v>2724782</v>
      </c>
      <c r="AG361" s="60">
        <v>28538</v>
      </c>
      <c r="AH361" s="58">
        <v>44094</v>
      </c>
      <c r="AI361" s="60" t="s">
        <v>4136</v>
      </c>
      <c r="AJ361" s="60" t="s">
        <v>167</v>
      </c>
      <c r="AK361" s="60" t="s">
        <v>168</v>
      </c>
      <c r="AL361" s="60" t="s">
        <v>1258</v>
      </c>
      <c r="AM361" s="61">
        <v>0.80208333333333337</v>
      </c>
      <c r="AN361" s="62">
        <v>0.8125</v>
      </c>
      <c r="AO361" s="62">
        <v>0.82986111111111116</v>
      </c>
      <c r="AP361" s="62">
        <v>0.88194444444444442</v>
      </c>
      <c r="AQ361" s="60" t="s">
        <v>4137</v>
      </c>
      <c r="AR361" s="60" t="s">
        <v>4138</v>
      </c>
      <c r="AS361" s="60">
        <v>14</v>
      </c>
      <c r="AT361" s="60" t="s">
        <v>4139</v>
      </c>
      <c r="AU361" s="60" t="s">
        <v>4140</v>
      </c>
      <c r="AV361" s="60" t="s">
        <v>4141</v>
      </c>
      <c r="AW361" s="63" t="s">
        <v>276</v>
      </c>
      <c r="AX361" s="60" t="s">
        <v>4142</v>
      </c>
      <c r="AY361" s="60" t="s">
        <v>4143</v>
      </c>
      <c r="AZ361" s="60" t="b">
        <v>1</v>
      </c>
      <c r="BA361" s="60" t="s">
        <v>273</v>
      </c>
      <c r="BB361" s="60" t="b">
        <v>0</v>
      </c>
      <c r="BC361" s="60"/>
      <c r="BD361" s="60"/>
    </row>
    <row r="362" spans="1:56" x14ac:dyDescent="0.25">
      <c r="A362" s="54">
        <f t="shared" si="6"/>
        <v>0</v>
      </c>
      <c r="B362" s="57" t="str">
        <f>IFERROR(TEXT(Table_ocorrencias[[#This Row],[caso_n]],"0000")&amp;Table_ocorrencias[[#This Row],[ponto]]&amp;"/"&amp;YEAR(Table_ocorrencias[[#This Row],[DATA PLANTÃO]]),"")</f>
        <v>0835.9/2020</v>
      </c>
      <c r="C362" s="57" t="str">
        <f>IFERROR(IF(Table_ocorrencias[[#This Row],[GDL]] = "","", Table_ocorrencias[[#This Row],[GDL]]&amp;"/"&amp;YEAR(Table_ocorrencias[[#This Row],[data_plantao]])),"")</f>
        <v>28906/2020</v>
      </c>
      <c r="D362" s="57" t="str">
        <f>IF(Table_ocorrencias[[#This Row],[fotos_gdl]] = TRUE,"ENVIADAS","PENDENTE")</f>
        <v>ENVIADAS</v>
      </c>
      <c r="E362" s="58">
        <f>IFERROR(Table_ocorrencias[[#This Row],[data_plantao]],"")</f>
        <v>44096</v>
      </c>
      <c r="F362" s="57" t="str">
        <f>IFERROR(Table_ocorrencias[[#This Row],[CIODS3]],"")</f>
        <v>D688469</v>
      </c>
      <c r="G362" s="57" t="str">
        <f>IFERROR(Table_ocorrencias[[#This Row],[natureza4]],"")</f>
        <v>Homicídio</v>
      </c>
      <c r="H362" s="57" t="str">
        <f>IFERROR(Table_ocorrencias[[#This Row],[tipo_local]],"")</f>
        <v>Externo</v>
      </c>
      <c r="I362" s="57" t="str">
        <f>IFERROR(IF(Table_ocorrencias[[#This Row],[instrumento10]] = 0,"",Table_ocorrencias[[#This Row],[instrumento10]]),"")</f>
        <v>PÉRFURO-CONTUNDENTE</v>
      </c>
      <c r="J362" s="79" t="str">
        <f>IFERROR(VLOOKUP(Table_ocorrencias[[#This Row],[matricula_perito]],Table_peritos[],2,FALSE),"")</f>
        <v>FERNANDO HENRIQUE LEAL BENEVIDES</v>
      </c>
      <c r="K362" s="57" t="str">
        <f>IFERROR(VLOOKUP(Table_ocorrencias[[#This Row],[matricula_auxiliar]],Table_auxiliares[],2,FALSE),"")</f>
        <v>ANDREZA CRISTINA MAIA DOS SANTOS</v>
      </c>
      <c r="L362" s="57" t="str">
        <f>IFERROR(VLOOKUP(Table_ocorrencias[[#This Row],[matricula_delegado]],Table_delegados[],2,FALSE),"")</f>
        <v>RICARDO SILVEIRA DE AZEVEDO</v>
      </c>
      <c r="M362" s="57" t="str">
        <f>IFERROR(Table_ocorrencias[[#This Row],[viatura5]],"")</f>
        <v>UP006</v>
      </c>
      <c r="N362" s="57" t="str">
        <f>IFERROR(IF(Table_ocorrencias[[#This Row],[DPH2]] ="","",Table_ocorrencias[[#This Row],[DPH2]]&amp;"º DPH"),"")</f>
        <v>6º DPH</v>
      </c>
      <c r="O362" s="57" t="str">
        <f>UPPER(IFERROR(VLOOKUP(Table_ocorrencias[[#This Row],[municipio]],Table_municipios[],2,FALSE),""))</f>
        <v>IGARASSU</v>
      </c>
      <c r="P362" s="79" t="str">
        <f>UPPER(IFERROR(Table_ocorrencias[[#This Row],[bairro8]],""))</f>
        <v>SÍTIO DOS MARCOS</v>
      </c>
      <c r="Q362" s="57" t="str">
        <f>IFERROR(IF(Table_ocorrencias[[#This Row],[rua9]] ="","",Table_ocorrencias[[#This Row],[rua9]]),"")</f>
        <v>ENTRADA DO MATADOURO</v>
      </c>
      <c r="R362" s="57" t="str">
        <f>IFERROR(IF(Table_ocorrencias[[#This Row],[latitude6]] ="","",Table_ocorrencias[[#This Row],[latitude6]]),"")</f>
        <v>-7,820313</v>
      </c>
      <c r="S362" s="57" t="str">
        <f>IFERROR(IF(Table_ocorrencias[[#This Row],[longitude7]] ="","",Table_ocorrencias[[#This Row],[longitude7]]),"")</f>
        <v>-34,902680</v>
      </c>
      <c r="T36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SERGIO FERREIRA DE LIMA (NIC 112652)</v>
      </c>
      <c r="U36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62" s="79" t="str">
        <f>UPPER(IFERROR(Table_ocorrencias[[#This Row],[descricao]],""))</f>
        <v>PAF/MASCULINO - PM SGT FARIAS 983603347</v>
      </c>
      <c r="W362" s="59">
        <f>IFERROR(IF(Table_ocorrencias[[#This Row],[data_ciencia]]="","",Table_ocorrencias[[#This Row],[data_ciencia]]),"")</f>
        <v>0.67222222222222228</v>
      </c>
      <c r="X362" s="59">
        <f>IFERROR(IF(Table_ocorrencias[[#This Row],[data_saida]]="","",Table_ocorrencias[[#This Row],[data_saida]]),"")</f>
        <v>0.6875</v>
      </c>
      <c r="Y362" s="59">
        <f>IFERROR(IF(Table_ocorrencias[[#This Row],[data_chegada]]="","",Table_ocorrencias[[#This Row],[data_chegada]]),"")</f>
        <v>0.71388888888888891</v>
      </c>
      <c r="Z362" s="59">
        <f>IFERROR(IF(Table_ocorrencias[[#This Row],[data_conclusao]]="","",Table_ocorrencias[[#This Row],[data_conclusao]]),"")</f>
        <v>0.75</v>
      </c>
      <c r="AA362" s="60">
        <v>1689</v>
      </c>
      <c r="AB362" s="60">
        <v>835</v>
      </c>
      <c r="AC362" s="60">
        <v>6</v>
      </c>
      <c r="AD362" s="60">
        <v>2962063</v>
      </c>
      <c r="AE362" s="60">
        <v>3876098</v>
      </c>
      <c r="AF362" s="60">
        <v>2725304</v>
      </c>
      <c r="AG362" s="60">
        <v>28906</v>
      </c>
      <c r="AH362" s="58">
        <v>44096</v>
      </c>
      <c r="AI362" s="60" t="s">
        <v>4210</v>
      </c>
      <c r="AJ362" s="60" t="s">
        <v>167</v>
      </c>
      <c r="AK362" s="60" t="s">
        <v>168</v>
      </c>
      <c r="AL362" s="60" t="s">
        <v>1258</v>
      </c>
      <c r="AM362" s="61">
        <v>0.67222222222222228</v>
      </c>
      <c r="AN362" s="62">
        <v>0.6875</v>
      </c>
      <c r="AO362" s="62">
        <v>0.71388888888888891</v>
      </c>
      <c r="AP362" s="62">
        <v>0.75</v>
      </c>
      <c r="AQ362" s="60" t="s">
        <v>4217</v>
      </c>
      <c r="AR362" s="60" t="s">
        <v>4218</v>
      </c>
      <c r="AS362" s="60">
        <v>6</v>
      </c>
      <c r="AT362" s="60" t="s">
        <v>4211</v>
      </c>
      <c r="AU362" s="60" t="s">
        <v>4212</v>
      </c>
      <c r="AV362" s="60" t="s">
        <v>4211</v>
      </c>
      <c r="AW362" s="63" t="s">
        <v>276</v>
      </c>
      <c r="AX362" s="60" t="s">
        <v>4213</v>
      </c>
      <c r="AY362" s="60" t="s">
        <v>4214</v>
      </c>
      <c r="AZ362" s="60" t="b">
        <v>1</v>
      </c>
      <c r="BA362" s="60" t="s">
        <v>273</v>
      </c>
      <c r="BB362" s="60" t="b">
        <v>0</v>
      </c>
      <c r="BC362" s="60"/>
      <c r="BD362" s="60"/>
    </row>
    <row r="363" spans="1:56" ht="30" x14ac:dyDescent="0.25">
      <c r="A363" s="86">
        <f t="shared" si="6"/>
        <v>0</v>
      </c>
      <c r="B363" s="87" t="str">
        <f>IFERROR(TEXT(Table_ocorrencias[[#This Row],[caso_n]],"0000")&amp;Table_ocorrencias[[#This Row],[ponto]]&amp;"/"&amp;YEAR(Table_ocorrencias[[#This Row],[DATA PLANTÃO]]),"")</f>
        <v>0839.9/2020</v>
      </c>
      <c r="C363" s="87" t="str">
        <f>IFERROR(IF(Table_ocorrencias[[#This Row],[GDL]] = "","", Table_ocorrencias[[#This Row],[GDL]]&amp;"/"&amp;YEAR(Table_ocorrencias[[#This Row],[data_plantao]])),"")</f>
        <v>29193/2020</v>
      </c>
      <c r="D363" s="87" t="str">
        <f>IF(Table_ocorrencias[[#This Row],[fotos_gdl]] = TRUE,"ENVIADAS","PENDENTE")</f>
        <v>ENVIADAS</v>
      </c>
      <c r="E363" s="88">
        <f>IFERROR(Table_ocorrencias[[#This Row],[data_plantao]],"")</f>
        <v>44098</v>
      </c>
      <c r="F363" s="87" t="str">
        <f>IFERROR(Table_ocorrencias[[#This Row],[CIODS3]],"")</f>
        <v>D688608</v>
      </c>
      <c r="G363" s="87" t="str">
        <f>IFERROR(Table_ocorrencias[[#This Row],[natureza4]],"")</f>
        <v>Homicídio</v>
      </c>
      <c r="H363" s="87" t="str">
        <f>IFERROR(Table_ocorrencias[[#This Row],[tipo_local]],"")</f>
        <v>Externo</v>
      </c>
      <c r="I363" s="87" t="str">
        <f>IFERROR(IF(Table_ocorrencias[[#This Row],[instrumento10]] = 0,"",Table_ocorrencias[[#This Row],[instrumento10]]),"")</f>
        <v>PÉRFURO-CONTUNDENTE</v>
      </c>
      <c r="J363" s="89" t="str">
        <f>IFERROR(VLOOKUP(Table_ocorrencias[[#This Row],[matricula_perito]],Table_peritos[],2,FALSE),"")</f>
        <v>FERNANDO HENRIQUE LEAL BENEVIDES</v>
      </c>
      <c r="K363" s="87" t="str">
        <f>IFERROR(VLOOKUP(Table_ocorrencias[[#This Row],[matricula_auxiliar]],Table_auxiliares[],2,FALSE),"")</f>
        <v>THAYSE BATISTA</v>
      </c>
      <c r="L363" s="87" t="str">
        <f>IFERROR(VLOOKUP(Table_ocorrencias[[#This Row],[matricula_delegado]],Table_delegados[],2,FALSE),"")</f>
        <v>DIEGO JARDIM FEITOSA</v>
      </c>
      <c r="M363" s="87" t="str">
        <f>IFERROR(Table_ocorrencias[[#This Row],[viatura5]],"")</f>
        <v>UP006</v>
      </c>
      <c r="N363" s="87" t="str">
        <f>IFERROR(IF(Table_ocorrencias[[#This Row],[DPH2]] ="","",Table_ocorrencias[[#This Row],[DPH2]]&amp;"º DPH"),"")</f>
        <v>6º DPH</v>
      </c>
      <c r="O363" s="87" t="str">
        <f>UPPER(IFERROR(VLOOKUP(Table_ocorrencias[[#This Row],[municipio]],Table_municipios[],2,FALSE),""))</f>
        <v>IGARASSU</v>
      </c>
      <c r="P363" s="89" t="str">
        <f>UPPER(IFERROR(Table_ocorrencias[[#This Row],[bairro8]],""))</f>
        <v>PITANGA 1</v>
      </c>
      <c r="Q363" s="87" t="str">
        <f>IFERROR(IF(Table_ocorrencias[[#This Row],[rua9]] ="","",Table_ocorrencias[[#This Row],[rua9]]),"")</f>
        <v>ESTRADA QUE DÁ ACESSO AO AÇUDE</v>
      </c>
      <c r="R363" s="87" t="str">
        <f>IFERROR(IF(Table_ocorrencias[[#This Row],[latitude6]] ="","",Table_ocorrencias[[#This Row],[latitude6]]),"")</f>
        <v>-7,8469360</v>
      </c>
      <c r="S363" s="87" t="str">
        <f>IFERROR(IF(Table_ocorrencias[[#This Row],[longitude7]] ="","",Table_ocorrencias[[#This Row],[longitude7]]),"")</f>
        <v>-34,9278300</v>
      </c>
      <c r="T36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JEFFERSON DOS SANTOS EUSTAQUIO RAMOS (NIC 112653)</v>
      </c>
      <c r="U36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63" s="89" t="str">
        <f>UPPER(IFERROR(Table_ocorrencias[[#This Row],[descricao]],""))</f>
        <v>PAF -  MASCULINO - VITIMA DENTRO DE UMA MATA NA RESERVA DA PITANGA - SG ALDO 988489281</v>
      </c>
      <c r="W363" s="90">
        <f>IFERROR(IF(Table_ocorrencias[[#This Row],[data_ciencia]]="","",Table_ocorrencias[[#This Row],[data_ciencia]]),"")</f>
        <v>0.39583333333333331</v>
      </c>
      <c r="X363" s="90">
        <f>IFERROR(IF(Table_ocorrencias[[#This Row],[data_saida]]="","",Table_ocorrencias[[#This Row],[data_saida]]),"")</f>
        <v>0.40902777777777777</v>
      </c>
      <c r="Y363" s="90">
        <f>IFERROR(IF(Table_ocorrencias[[#This Row],[data_chegada]]="","",Table_ocorrencias[[#This Row],[data_chegada]]),"")</f>
        <v>0.4375</v>
      </c>
      <c r="Z363" s="90">
        <f>IFERROR(IF(Table_ocorrencias[[#This Row],[data_conclusao]]="","",Table_ocorrencias[[#This Row],[data_conclusao]]),"")</f>
        <v>0.47916666666666669</v>
      </c>
      <c r="AA363" s="91">
        <v>1694</v>
      </c>
      <c r="AB363" s="91">
        <v>839</v>
      </c>
      <c r="AC363" s="91">
        <v>6</v>
      </c>
      <c r="AD363" s="91">
        <v>2962063</v>
      </c>
      <c r="AE363" s="91">
        <v>3870430</v>
      </c>
      <c r="AF363" s="91">
        <v>3864944</v>
      </c>
      <c r="AG363" s="91">
        <v>29193</v>
      </c>
      <c r="AH363" s="88">
        <v>44098</v>
      </c>
      <c r="AI363" s="91" t="s">
        <v>4278</v>
      </c>
      <c r="AJ363" s="91" t="s">
        <v>167</v>
      </c>
      <c r="AK363" s="91" t="s">
        <v>168</v>
      </c>
      <c r="AL363" s="91" t="s">
        <v>1258</v>
      </c>
      <c r="AM363" s="92">
        <v>0.39583333333333331</v>
      </c>
      <c r="AN363" s="93">
        <v>0.40902777777777777</v>
      </c>
      <c r="AO363" s="93">
        <v>0.4375</v>
      </c>
      <c r="AP363" s="93">
        <v>0.47916666666666669</v>
      </c>
      <c r="AQ363" s="91" t="s">
        <v>4293</v>
      </c>
      <c r="AR363" s="91" t="s">
        <v>4294</v>
      </c>
      <c r="AS363" s="91">
        <v>6</v>
      </c>
      <c r="AT363" s="91" t="s">
        <v>4295</v>
      </c>
      <c r="AU363" s="91" t="s">
        <v>4296</v>
      </c>
      <c r="AV363" s="91" t="s">
        <v>4279</v>
      </c>
      <c r="AW363" s="94" t="s">
        <v>276</v>
      </c>
      <c r="AX363" s="91" t="s">
        <v>4280</v>
      </c>
      <c r="AY363" s="91" t="s">
        <v>4281</v>
      </c>
      <c r="AZ363" s="91" t="b">
        <v>1</v>
      </c>
      <c r="BA363" s="91" t="s">
        <v>273</v>
      </c>
      <c r="BB363" s="91" t="b">
        <v>0</v>
      </c>
      <c r="BC363" s="91"/>
      <c r="BD363" s="91"/>
    </row>
    <row r="364" spans="1:56" x14ac:dyDescent="0.25">
      <c r="A364" s="54">
        <f t="shared" si="6"/>
        <v>0</v>
      </c>
      <c r="B364" s="57" t="str">
        <f>IFERROR(TEXT(Table_ocorrencias[[#This Row],[caso_n]],"0000")&amp;Table_ocorrencias[[#This Row],[ponto]]&amp;"/"&amp;YEAR(Table_ocorrencias[[#This Row],[DATA PLANTÃO]]),"")</f>
        <v>0846.9/2020</v>
      </c>
      <c r="C364" s="57" t="str">
        <f>IFERROR(IF(Table_ocorrencias[[#This Row],[GDL]] = "","", Table_ocorrencias[[#This Row],[GDL]]&amp;"/"&amp;YEAR(Table_ocorrencias[[#This Row],[data_plantao]])),"")</f>
        <v>29470/2020</v>
      </c>
      <c r="D364" s="57" t="str">
        <f>IF(Table_ocorrencias[[#This Row],[fotos_gdl]] = TRUE,"ENVIADAS","PENDENTE")</f>
        <v>ENVIADAS</v>
      </c>
      <c r="E364" s="58">
        <f>IFERROR(Table_ocorrencias[[#This Row],[data_plantao]],"")</f>
        <v>44100</v>
      </c>
      <c r="F364" s="57" t="str">
        <f>IFERROR(Table_ocorrencias[[#This Row],[CIODS3]],"")</f>
        <v>D688796</v>
      </c>
      <c r="G364" s="57" t="str">
        <f>IFERROR(Table_ocorrencias[[#This Row],[natureza4]],"")</f>
        <v>Homicídio</v>
      </c>
      <c r="H364" s="57" t="str">
        <f>IFERROR(Table_ocorrencias[[#This Row],[tipo_local]],"")</f>
        <v>Externo</v>
      </c>
      <c r="I364" s="57" t="str">
        <f>IFERROR(IF(Table_ocorrencias[[#This Row],[instrumento10]] = 0,"",Table_ocorrencias[[#This Row],[instrumento10]]),"")</f>
        <v>PÉRFURO-CONTUNDENTE</v>
      </c>
      <c r="J364" s="79" t="str">
        <f>IFERROR(VLOOKUP(Table_ocorrencias[[#This Row],[matricula_perito]],Table_peritos[],2,FALSE),"")</f>
        <v>CAMILA REIS OLIVEIRA GUIMARÃES</v>
      </c>
      <c r="K364" s="57" t="str">
        <f>IFERROR(VLOOKUP(Table_ocorrencias[[#This Row],[matricula_auxiliar]],Table_auxiliares[],2,FALSE),"")</f>
        <v>ALMIR CARLOS DE SOUZA</v>
      </c>
      <c r="L364" s="57" t="str">
        <f>IFERROR(VLOOKUP(Table_ocorrencias[[#This Row],[matricula_delegado]],Table_delegados[],2,FALSE),"")</f>
        <v>FRANCISCO OCELIO LIMA RIBEIRO</v>
      </c>
      <c r="M364" s="57" t="str">
        <f>IFERROR(Table_ocorrencias[[#This Row],[viatura5]],"")</f>
        <v>UP006</v>
      </c>
      <c r="N364" s="57" t="str">
        <f>IFERROR(IF(Table_ocorrencias[[#This Row],[DPH2]] ="","",Table_ocorrencias[[#This Row],[DPH2]]&amp;"º DPH"),"")</f>
        <v>13º DPH</v>
      </c>
      <c r="O364" s="57" t="str">
        <f>UPPER(IFERROR(VLOOKUP(Table_ocorrencias[[#This Row],[municipio]],Table_municipios[],2,FALSE),""))</f>
        <v>MORENO</v>
      </c>
      <c r="P364" s="79" t="str">
        <f>UPPER(IFERROR(Table_ocorrencias[[#This Row],[bairro8]],""))</f>
        <v>BONANÇA</v>
      </c>
      <c r="Q364" s="57" t="str">
        <f>IFERROR(IF(Table_ocorrencias[[#This Row],[rua9]] ="","",Table_ocorrencias[[#This Row],[rua9]]),"")</f>
        <v>LOTEAMENTO BONANÇA</v>
      </c>
      <c r="R364" s="57" t="str">
        <f>IFERROR(IF(Table_ocorrencias[[#This Row],[latitude6]] ="","",Table_ocorrencias[[#This Row],[latitude6]]),"")</f>
        <v>8°6'45.93''5</v>
      </c>
      <c r="S364" s="57" t="str">
        <f>IFERROR(IF(Table_ocorrencias[[#This Row],[longitude7]] ="","",Table_ocorrencias[[#This Row],[longitude7]]),"")</f>
        <v>35°12'4.74''0</v>
      </c>
      <c r="T36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JAERSON ALEXANDRE DE SOUZA (NIC 112645)</v>
      </c>
      <c r="U36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4" s="79" t="str">
        <f>UPPER(IFERROR(Table_ocorrencias[[#This Row],[descricao]],""))</f>
        <v>PM 991012620</v>
      </c>
      <c r="W364" s="59">
        <f>IFERROR(IF(Table_ocorrencias[[#This Row],[data_ciencia]]="","",Table_ocorrencias[[#This Row],[data_ciencia]]),"")</f>
        <v>0.31111111111111112</v>
      </c>
      <c r="X364" s="59">
        <f>IFERROR(IF(Table_ocorrencias[[#This Row],[data_saida]]="","",Table_ocorrencias[[#This Row],[data_saida]]),"")</f>
        <v>0.3298611111111111</v>
      </c>
      <c r="Y364" s="59">
        <f>IFERROR(IF(Table_ocorrencias[[#This Row],[data_chegada]]="","",Table_ocorrencias[[#This Row],[data_chegada]]),"")</f>
        <v>0.35555555555555557</v>
      </c>
      <c r="Z364" s="59">
        <f>IFERROR(IF(Table_ocorrencias[[#This Row],[data_conclusao]]="","",Table_ocorrencias[[#This Row],[data_conclusao]]),"")</f>
        <v>0.40277777777777779</v>
      </c>
      <c r="AA364" s="60">
        <v>1703</v>
      </c>
      <c r="AB364" s="60">
        <v>846</v>
      </c>
      <c r="AC364" s="60">
        <v>13</v>
      </c>
      <c r="AD364" s="60">
        <v>3869164</v>
      </c>
      <c r="AE364" s="60">
        <v>1586920</v>
      </c>
      <c r="AF364" s="60">
        <v>3467520</v>
      </c>
      <c r="AG364" s="60">
        <v>29470</v>
      </c>
      <c r="AH364" s="58">
        <v>44100</v>
      </c>
      <c r="AI364" s="60" t="s">
        <v>4382</v>
      </c>
      <c r="AJ364" s="60" t="s">
        <v>167</v>
      </c>
      <c r="AK364" s="60" t="s">
        <v>168</v>
      </c>
      <c r="AL364" s="60" t="s">
        <v>1258</v>
      </c>
      <c r="AM364" s="61">
        <v>0.31111111111111112</v>
      </c>
      <c r="AN364" s="62">
        <v>0.3298611111111111</v>
      </c>
      <c r="AO364" s="62">
        <v>0.35555555555555557</v>
      </c>
      <c r="AP364" s="62">
        <v>0.40277777777777779</v>
      </c>
      <c r="AQ364" s="60" t="s">
        <v>4383</v>
      </c>
      <c r="AR364" s="60" t="s">
        <v>4384</v>
      </c>
      <c r="AS364" s="60">
        <v>11</v>
      </c>
      <c r="AT364" s="60" t="s">
        <v>1860</v>
      </c>
      <c r="AU364" s="60" t="s">
        <v>4385</v>
      </c>
      <c r="AV364" s="60" t="s">
        <v>4386</v>
      </c>
      <c r="AW364" s="63" t="s">
        <v>276</v>
      </c>
      <c r="AX364" s="60" t="s">
        <v>4387</v>
      </c>
      <c r="AY364" s="60" t="s">
        <v>4388</v>
      </c>
      <c r="AZ364" s="60" t="b">
        <v>1</v>
      </c>
      <c r="BA364" s="60" t="s">
        <v>273</v>
      </c>
      <c r="BB364" s="60" t="b">
        <v>0</v>
      </c>
      <c r="BC364" s="60"/>
      <c r="BD364" s="60"/>
    </row>
    <row r="365" spans="1:56" x14ac:dyDescent="0.25">
      <c r="A365" s="53">
        <f t="shared" si="6"/>
        <v>0</v>
      </c>
      <c r="B365" s="57" t="str">
        <f>IFERROR(TEXT(Table_ocorrencias[[#This Row],[caso_n]],"0000")&amp;Table_ocorrencias[[#This Row],[ponto]]&amp;"/"&amp;YEAR(Table_ocorrencias[[#This Row],[DATA PLANTÃO]]),"")</f>
        <v>0847.9/2020</v>
      </c>
      <c r="C365" s="57" t="str">
        <f>IFERROR(IF(Table_ocorrencias[[#This Row],[GDL]] = "","", Table_ocorrencias[[#This Row],[GDL]]&amp;"/"&amp;YEAR(Table_ocorrencias[[#This Row],[data_plantao]])),"")</f>
        <v>29475/2020</v>
      </c>
      <c r="D365" s="57" t="str">
        <f>IF(Table_ocorrencias[[#This Row],[fotos_gdl]] = TRUE,"ENVIADAS","PENDENTE")</f>
        <v>ENVIADAS</v>
      </c>
      <c r="E365" s="58">
        <f>IFERROR(Table_ocorrencias[[#This Row],[data_plantao]],"")</f>
        <v>44100</v>
      </c>
      <c r="F365" s="57" t="str">
        <f>IFERROR(Table_ocorrencias[[#This Row],[CIODS3]],"")</f>
        <v>D688808</v>
      </c>
      <c r="G365" s="57" t="str">
        <f>IFERROR(Table_ocorrencias[[#This Row],[natureza4]],"")</f>
        <v>Homicídio</v>
      </c>
      <c r="H365" s="57" t="str">
        <f>IFERROR(Table_ocorrencias[[#This Row],[tipo_local]],"")</f>
        <v>Externo</v>
      </c>
      <c r="I365" s="57" t="str">
        <f>IFERROR(IF(Table_ocorrencias[[#This Row],[instrumento10]] = 0,"",Table_ocorrencias[[#This Row],[instrumento10]]),"")</f>
        <v>PÉRFURO-CONTUNDENTE</v>
      </c>
      <c r="J365" s="79" t="str">
        <f>IFERROR(VLOOKUP(Table_ocorrencias[[#This Row],[matricula_perito]],Table_peritos[],2,FALSE),"")</f>
        <v>RAISSA MATOS FONTES</v>
      </c>
      <c r="K365" s="57" t="str">
        <f>IFERROR(VLOOKUP(Table_ocorrencias[[#This Row],[matricula_auxiliar]],Table_auxiliares[],2,FALSE),"")</f>
        <v>ANDREZA CRISTINA MAIA DOS SANTOS</v>
      </c>
      <c r="L365" s="57" t="str">
        <f>IFERROR(VLOOKUP(Table_ocorrencias[[#This Row],[matricula_delegado]],Table_delegados[],2,FALSE),"")</f>
        <v>ANTONIO DE CAMPOS FRANCISCO</v>
      </c>
      <c r="M365" s="57" t="str">
        <f>IFERROR(Table_ocorrencias[[#This Row],[viatura5]],"")</f>
        <v>UP006</v>
      </c>
      <c r="N365" s="57" t="str">
        <f>IFERROR(IF(Table_ocorrencias[[#This Row],[DPH2]] ="","",Table_ocorrencias[[#This Row],[DPH2]]&amp;"º DPH"),"")</f>
        <v>2º DPH</v>
      </c>
      <c r="O365" s="57" t="str">
        <f>UPPER(IFERROR(VLOOKUP(Table_ocorrencias[[#This Row],[municipio]],Table_municipios[],2,FALSE),""))</f>
        <v>RECIFE</v>
      </c>
      <c r="P365" s="79" t="str">
        <f>UPPER(IFERROR(Table_ocorrencias[[#This Row],[bairro8]],""))</f>
        <v>TORRE</v>
      </c>
      <c r="Q365" s="57" t="str">
        <f>IFERROR(IF(Table_ocorrencias[[#This Row],[rua9]] ="","",Table_ocorrencias[[#This Row],[rua9]]),"")</f>
        <v>SOUZA BANDEIRA</v>
      </c>
      <c r="R365" s="57" t="str">
        <f>IFERROR(IF(Table_ocorrencias[[#This Row],[latitude6]] ="","",Table_ocorrencias[[#This Row],[latitude6]]),"")</f>
        <v>-8,,2141</v>
      </c>
      <c r="S365" s="57" t="str">
        <f>IFERROR(IF(Table_ocorrencias[[#This Row],[longitude7]] ="","",Table_ocorrencias[[#This Row],[longitude7]]),"")</f>
        <v>-24,5500</v>
      </c>
      <c r="T36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FÁGNER VICTOR FELIX DA CUNHA (NIC 113226)</v>
      </c>
      <c r="U36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5" s="79" t="str">
        <f>UPPER(IFERROR(Table_ocorrencias[[#This Row],[descricao]],""))</f>
        <v>SGT 988610454</v>
      </c>
      <c r="W365" s="59">
        <f>IFERROR(IF(Table_ocorrencias[[#This Row],[data_ciencia]]="","",Table_ocorrencias[[#This Row],[data_ciencia]]),"")</f>
        <v>0.47916666666666669</v>
      </c>
      <c r="X365" s="59">
        <f>IFERROR(IF(Table_ocorrencias[[#This Row],[data_saida]]="","",Table_ocorrencias[[#This Row],[data_saida]]),"")</f>
        <v>0.48958333333333331</v>
      </c>
      <c r="Y365" s="59">
        <f>IFERROR(IF(Table_ocorrencias[[#This Row],[data_chegada]]="","",Table_ocorrencias[[#This Row],[data_chegada]]),"")</f>
        <v>0.49305555555555558</v>
      </c>
      <c r="Z365" s="59">
        <f>IFERROR(IF(Table_ocorrencias[[#This Row],[data_conclusao]]="","",Table_ocorrencias[[#This Row],[data_conclusao]]),"")</f>
        <v>0.52083333333333337</v>
      </c>
      <c r="AA365" s="60">
        <v>1704</v>
      </c>
      <c r="AB365" s="60">
        <v>847</v>
      </c>
      <c r="AC365" s="60">
        <v>2</v>
      </c>
      <c r="AD365" s="60">
        <v>3869105</v>
      </c>
      <c r="AE365" s="60">
        <v>3876098</v>
      </c>
      <c r="AF365" s="60">
        <v>1967371</v>
      </c>
      <c r="AG365" s="60">
        <v>29475</v>
      </c>
      <c r="AH365" s="58">
        <v>44100</v>
      </c>
      <c r="AI365" s="60" t="s">
        <v>4395</v>
      </c>
      <c r="AJ365" s="60" t="s">
        <v>167</v>
      </c>
      <c r="AK365" s="60" t="s">
        <v>168</v>
      </c>
      <c r="AL365" s="60" t="s">
        <v>1258</v>
      </c>
      <c r="AM365" s="61">
        <v>0.47916666666666669</v>
      </c>
      <c r="AN365" s="62">
        <v>0.48958333333333331</v>
      </c>
      <c r="AO365" s="62">
        <v>0.49305555555555558</v>
      </c>
      <c r="AP365" s="62">
        <v>0.52083333333333337</v>
      </c>
      <c r="AQ365" s="60" t="s">
        <v>4400</v>
      </c>
      <c r="AR365" s="60" t="s">
        <v>4401</v>
      </c>
      <c r="AS365" s="60">
        <v>14</v>
      </c>
      <c r="AT365" s="60" t="s">
        <v>4270</v>
      </c>
      <c r="AU365" s="60" t="s">
        <v>4396</v>
      </c>
      <c r="AV365" s="60" t="s">
        <v>4397</v>
      </c>
      <c r="AW365" s="63" t="s">
        <v>276</v>
      </c>
      <c r="AX365" s="60" t="s">
        <v>4398</v>
      </c>
      <c r="AY365" s="60" t="s">
        <v>4399</v>
      </c>
      <c r="AZ365" s="60" t="b">
        <v>1</v>
      </c>
      <c r="BA365" s="60" t="s">
        <v>273</v>
      </c>
      <c r="BB365" s="60" t="b">
        <v>0</v>
      </c>
      <c r="BC365" s="60"/>
      <c r="BD365" s="60"/>
    </row>
    <row r="366" spans="1:56" x14ac:dyDescent="0.25">
      <c r="A366" s="55">
        <f t="shared" si="6"/>
        <v>0</v>
      </c>
      <c r="B366" s="64" t="str">
        <f>IFERROR(TEXT(Table_ocorrencias[[#This Row],[caso_n]],"0000")&amp;Table_ocorrencias[[#This Row],[ponto]]&amp;"/"&amp;YEAR(Table_ocorrencias[[#This Row],[DATA PLANTÃO]]),"")</f>
        <v>0850.9/2020</v>
      </c>
      <c r="C366" s="64" t="str">
        <f>IFERROR(IF(Table_ocorrencias[[#This Row],[GDL]] = "","", Table_ocorrencias[[#This Row],[GDL]]&amp;"/"&amp;YEAR(Table_ocorrencias[[#This Row],[data_plantao]])),"")</f>
        <v>29575/2020</v>
      </c>
      <c r="D366" s="64" t="str">
        <f>IF(Table_ocorrencias[[#This Row],[fotos_gdl]] = TRUE,"ENVIADAS","PENDENTE")</f>
        <v>ENVIADAS</v>
      </c>
      <c r="E366" s="65">
        <f>IFERROR(Table_ocorrencias[[#This Row],[data_plantao]],"")</f>
        <v>44101</v>
      </c>
      <c r="F366" s="64" t="str">
        <f>IFERROR(Table_ocorrencias[[#This Row],[CIODS3]],"")</f>
        <v>D688922</v>
      </c>
      <c r="G366" s="64" t="str">
        <f>IFERROR(Table_ocorrencias[[#This Row],[natureza4]],"")</f>
        <v>Homicídio</v>
      </c>
      <c r="H366" s="64" t="str">
        <f>IFERROR(Table_ocorrencias[[#This Row],[tipo_local]],"")</f>
        <v>Externo</v>
      </c>
      <c r="I366" s="64" t="str">
        <f>IFERROR(IF(Table_ocorrencias[[#This Row],[instrumento10]] = 0,"",Table_ocorrencias[[#This Row],[instrumento10]]),"")</f>
        <v>PÉRFURO-CONTUNDENTE</v>
      </c>
      <c r="J366" s="80" t="str">
        <f>IFERROR(VLOOKUP(Table_ocorrencias[[#This Row],[matricula_perito]],Table_peritos[],2,FALSE),"")</f>
        <v>VICTOR CEZAR LUCENA TAVARES DE SÁ LEITÃO</v>
      </c>
      <c r="K366" s="64" t="str">
        <f>IFERROR(VLOOKUP(Table_ocorrencias[[#This Row],[matricula_auxiliar]],Table_auxiliares[],2,FALSE),"")</f>
        <v>JÚLIO CÉSAR DINIZ</v>
      </c>
      <c r="L366" s="64" t="str">
        <f>IFERROR(VLOOKUP(Table_ocorrencias[[#This Row],[matricula_delegado]],Table_delegados[],2,FALSE),"")</f>
        <v>FRANCISCA ERICA DA SILVA BEZERRA</v>
      </c>
      <c r="M366" s="64" t="str">
        <f>IFERROR(Table_ocorrencias[[#This Row],[viatura5]],"")</f>
        <v>UP006</v>
      </c>
      <c r="N366" s="64" t="str">
        <f>IFERROR(IF(Table_ocorrencias[[#This Row],[DPH2]] ="","",Table_ocorrencias[[#This Row],[DPH2]]&amp;"º DPH"),"")</f>
        <v>10º DPH</v>
      </c>
      <c r="O366" s="64" t="str">
        <f>UPPER(IFERROR(VLOOKUP(Table_ocorrencias[[#This Row],[municipio]],Table_municipios[],2,FALSE),""))</f>
        <v>CAMARAGIBE</v>
      </c>
      <c r="P366" s="80" t="str">
        <f>UPPER(IFERROR(Table_ocorrencias[[#This Row],[bairro8]],""))</f>
        <v>VIANA</v>
      </c>
      <c r="Q366" s="64" t="str">
        <f>IFERROR(IF(Table_ocorrencias[[#This Row],[rua9]] ="","",Table_ocorrencias[[#This Row],[rua9]]),"")</f>
        <v>ARAPONGAS, 35</v>
      </c>
      <c r="R366" s="64" t="str">
        <f>IFERROR(IF(Table_ocorrencias[[#This Row],[latitude6]] ="","",Table_ocorrencias[[#This Row],[latitude6]]),"")</f>
        <v>-8,0311723</v>
      </c>
      <c r="S366" s="64" t="str">
        <f>IFERROR(IF(Table_ocorrencias[[#This Row],[longitude7]] ="","",Table_ocorrencias[[#This Row],[longitude7]]),"")</f>
        <v>-34,9914138</v>
      </c>
      <c r="T36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 EDIMILSON DA SILVA (NIC 113221)</v>
      </c>
      <c r="U36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6" s="80" t="str">
        <f>UPPER(IFERROR(Table_ocorrencias[[#This Row],[descricao]],""))</f>
        <v>PM SD B LIMA(81) 986583625, PAF, MASC.</v>
      </c>
      <c r="W366" s="66">
        <f>IFERROR(IF(Table_ocorrencias[[#This Row],[data_ciencia]]="","",Table_ocorrencias[[#This Row],[data_ciencia]]),"")</f>
        <v>0.6875</v>
      </c>
      <c r="X366" s="66">
        <f>IFERROR(IF(Table_ocorrencias[[#This Row],[data_saida]]="","",Table_ocorrencias[[#This Row],[data_saida]]),"")</f>
        <v>0.69722222222222219</v>
      </c>
      <c r="Y366" s="66">
        <f>IFERROR(IF(Table_ocorrencias[[#This Row],[data_chegada]]="","",Table_ocorrencias[[#This Row],[data_chegada]]),"")</f>
        <v>0.71527777777777779</v>
      </c>
      <c r="Z366" s="66">
        <f>IFERROR(IF(Table_ocorrencias[[#This Row],[data_conclusao]]="","",Table_ocorrencias[[#This Row],[data_conclusao]]),"")</f>
        <v>0.76736111111111116</v>
      </c>
      <c r="AA366" s="67">
        <v>1707</v>
      </c>
      <c r="AB366" s="67">
        <v>850</v>
      </c>
      <c r="AC366" s="67">
        <v>10</v>
      </c>
      <c r="AD366" s="67">
        <v>3866947</v>
      </c>
      <c r="AE366" s="67">
        <v>3867595</v>
      </c>
      <c r="AF366" s="67">
        <v>2724782</v>
      </c>
      <c r="AG366" s="67">
        <v>29575</v>
      </c>
      <c r="AH366" s="65">
        <v>44101</v>
      </c>
      <c r="AI366" s="67" t="s">
        <v>4430</v>
      </c>
      <c r="AJ366" s="67" t="s">
        <v>167</v>
      </c>
      <c r="AK366" s="67" t="s">
        <v>168</v>
      </c>
      <c r="AL366" s="67" t="s">
        <v>1258</v>
      </c>
      <c r="AM366" s="68">
        <v>0.6875</v>
      </c>
      <c r="AN366" s="69">
        <v>0.69722222222222219</v>
      </c>
      <c r="AO366" s="69">
        <v>0.71527777777777779</v>
      </c>
      <c r="AP366" s="69">
        <v>0.76736111111111116</v>
      </c>
      <c r="AQ366" s="67" t="s">
        <v>4435</v>
      </c>
      <c r="AR366" s="67" t="s">
        <v>4436</v>
      </c>
      <c r="AS366" s="67">
        <v>4</v>
      </c>
      <c r="AT366" s="67" t="s">
        <v>4431</v>
      </c>
      <c r="AU366" s="67" t="s">
        <v>4432</v>
      </c>
      <c r="AV366" s="67" t="s">
        <v>4437</v>
      </c>
      <c r="AW366" s="70" t="s">
        <v>276</v>
      </c>
      <c r="AX366" s="67" t="s">
        <v>4433</v>
      </c>
      <c r="AY366" s="67" t="s">
        <v>4434</v>
      </c>
      <c r="AZ366" s="67" t="b">
        <v>1</v>
      </c>
      <c r="BA366" s="67" t="s">
        <v>273</v>
      </c>
      <c r="BB366" s="67" t="b">
        <v>0</v>
      </c>
      <c r="BC366" s="67"/>
      <c r="BD366" s="67"/>
    </row>
    <row r="367" spans="1:56" x14ac:dyDescent="0.25">
      <c r="A367" s="53">
        <f t="shared" si="6"/>
        <v>0</v>
      </c>
      <c r="B367" s="57" t="str">
        <f>IFERROR(TEXT(Table_ocorrencias[[#This Row],[caso_n]],"0000")&amp;Table_ocorrencias[[#This Row],[ponto]]&amp;"/"&amp;YEAR(Table_ocorrencias[[#This Row],[DATA PLANTÃO]]),"")</f>
        <v>0853.9/2020</v>
      </c>
      <c r="C367" s="57" t="str">
        <f>IFERROR(IF(Table_ocorrencias[[#This Row],[GDL]] = "","", Table_ocorrencias[[#This Row],[GDL]]&amp;"/"&amp;YEAR(Table_ocorrencias[[#This Row],[data_plantao]])),"")</f>
        <v>29750/2020</v>
      </c>
      <c r="D367" s="57" t="str">
        <f>IF(Table_ocorrencias[[#This Row],[fotos_gdl]] = TRUE,"ENVIADAS","PENDENTE")</f>
        <v>ENVIADAS</v>
      </c>
      <c r="E367" s="58">
        <f>IFERROR(Table_ocorrencias[[#This Row],[data_plantao]],"")</f>
        <v>44102</v>
      </c>
      <c r="F367" s="57" t="str">
        <f>IFERROR(Table_ocorrencias[[#This Row],[CIODS3]],"")</f>
        <v>D689056</v>
      </c>
      <c r="G367" s="57" t="str">
        <f>IFERROR(Table_ocorrencias[[#This Row],[natureza4]],"")</f>
        <v>Homicídio</v>
      </c>
      <c r="H367" s="57" t="str">
        <f>IFERROR(Table_ocorrencias[[#This Row],[tipo_local]],"")</f>
        <v>Externo</v>
      </c>
      <c r="I367" s="57" t="str">
        <f>IFERROR(IF(Table_ocorrencias[[#This Row],[instrumento10]] = 0,"",Table_ocorrencias[[#This Row],[instrumento10]]),"")</f>
        <v>PÉRFURO-CONTUNDENTE</v>
      </c>
      <c r="J367" s="79" t="str">
        <f>IFERROR(VLOOKUP(Table_ocorrencias[[#This Row],[matricula_perito]],Table_peritos[],2,FALSE),"")</f>
        <v>VICTOR CEZAR LUCENA TAVARES DE SÁ LEITÃO</v>
      </c>
      <c r="K367" s="57" t="str">
        <f>IFERROR(VLOOKUP(Table_ocorrencias[[#This Row],[matricula_auxiliar]],Table_auxiliares[],2,FALSE),"")</f>
        <v>ANDREZA CRISTINA MAIA DOS SANTOS</v>
      </c>
      <c r="L367" s="57" t="str">
        <f>IFERROR(VLOOKUP(Table_ocorrencias[[#This Row],[matricula_delegado]],Table_delegados[],2,FALSE),"")</f>
        <v>FRANCISCA ERICA DA SILVA BEZERRA</v>
      </c>
      <c r="M367" s="57" t="str">
        <f>IFERROR(Table_ocorrencias[[#This Row],[viatura5]],"")</f>
        <v>UP006</v>
      </c>
      <c r="N367" s="57" t="str">
        <f>IFERROR(IF(Table_ocorrencias[[#This Row],[DPH2]] ="","",Table_ocorrencias[[#This Row],[DPH2]]&amp;"º DPH"),"")</f>
        <v>5º DPH</v>
      </c>
      <c r="O367" s="57" t="str">
        <f>UPPER(IFERROR(VLOOKUP(Table_ocorrencias[[#This Row],[municipio]],Table_municipios[],2,FALSE),""))</f>
        <v>RECIFE</v>
      </c>
      <c r="P367" s="79" t="str">
        <f>UPPER(IFERROR(Table_ocorrencias[[#This Row],[bairro8]],""))</f>
        <v>PASSARINHO</v>
      </c>
      <c r="Q367" s="57" t="str">
        <f>IFERROR(IF(Table_ocorrencias[[#This Row],[rua9]] ="","",Table_ocorrencias[[#This Row],[rua9]]),"")</f>
        <v>GAMELARIA</v>
      </c>
      <c r="R367" s="57" t="str">
        <f>IFERROR(IF(Table_ocorrencias[[#This Row],[latitude6]] ="","",Table_ocorrencias[[#This Row],[latitude6]]),"")</f>
        <v>-7,9916260</v>
      </c>
      <c r="S367" s="57" t="str">
        <f>IFERROR(IF(Table_ocorrencias[[#This Row],[longitude7]] ="","",Table_ocorrencias[[#This Row],[longitude7]]),"")</f>
        <v>-34,9091750</v>
      </c>
      <c r="T36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DENILSON WILLIAN DA SILVA MARTINS (NIC 113232)</v>
      </c>
      <c r="U36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7" s="79" t="str">
        <f>UPPER(IFERROR(Table_ocorrencias[[#This Row],[descricao]],""))</f>
        <v>PM 999507979</v>
      </c>
      <c r="W367" s="59">
        <f>IFERROR(IF(Table_ocorrencias[[#This Row],[data_ciencia]]="","",Table_ocorrencias[[#This Row],[data_ciencia]]),"")</f>
        <v>0.86805555555555558</v>
      </c>
      <c r="X367" s="59">
        <f>IFERROR(IF(Table_ocorrencias[[#This Row],[data_saida]]="","",Table_ocorrencias[[#This Row],[data_saida]]),"")</f>
        <v>0.87708333333333333</v>
      </c>
      <c r="Y367" s="59">
        <f>IFERROR(IF(Table_ocorrencias[[#This Row],[data_chegada]]="","",Table_ocorrencias[[#This Row],[data_chegada]]),"")</f>
        <v>0.88888888888888884</v>
      </c>
      <c r="Z367" s="59">
        <f>IFERROR(IF(Table_ocorrencias[[#This Row],[data_conclusao]]="","",Table_ocorrencias[[#This Row],[data_conclusao]]),"")</f>
        <v>0.94444444444444442</v>
      </c>
      <c r="AA367" s="60">
        <v>1710</v>
      </c>
      <c r="AB367" s="60">
        <v>853</v>
      </c>
      <c r="AC367" s="60">
        <v>5</v>
      </c>
      <c r="AD367" s="60">
        <v>3866947</v>
      </c>
      <c r="AE367" s="60">
        <v>3876098</v>
      </c>
      <c r="AF367" s="60">
        <v>2724782</v>
      </c>
      <c r="AG367" s="60">
        <v>29750</v>
      </c>
      <c r="AH367" s="58">
        <v>44102</v>
      </c>
      <c r="AI367" s="60" t="s">
        <v>4464</v>
      </c>
      <c r="AJ367" s="60" t="s">
        <v>167</v>
      </c>
      <c r="AK367" s="60" t="s">
        <v>168</v>
      </c>
      <c r="AL367" s="60" t="s">
        <v>1258</v>
      </c>
      <c r="AM367" s="61">
        <v>0.86805555555555558</v>
      </c>
      <c r="AN367" s="62">
        <v>0.87708333333333333</v>
      </c>
      <c r="AO367" s="62">
        <v>0.88888888888888884</v>
      </c>
      <c r="AP367" s="62">
        <v>0.94444444444444442</v>
      </c>
      <c r="AQ367" s="60" t="s">
        <v>4465</v>
      </c>
      <c r="AR367" s="60" t="s">
        <v>4466</v>
      </c>
      <c r="AS367" s="60">
        <v>14</v>
      </c>
      <c r="AT367" s="60" t="s">
        <v>678</v>
      </c>
      <c r="AU367" s="60" t="s">
        <v>4467</v>
      </c>
      <c r="AV367" s="60" t="s">
        <v>4468</v>
      </c>
      <c r="AW367" s="63" t="s">
        <v>276</v>
      </c>
      <c r="AX367" s="60" t="s">
        <v>4469</v>
      </c>
      <c r="AY367" s="60" t="s">
        <v>4470</v>
      </c>
      <c r="AZ367" s="60" t="b">
        <v>1</v>
      </c>
      <c r="BA367" s="60" t="s">
        <v>273</v>
      </c>
      <c r="BB367" s="60" t="b">
        <v>0</v>
      </c>
      <c r="BC367" s="60"/>
      <c r="BD367" s="60"/>
    </row>
    <row r="368" spans="1:56" x14ac:dyDescent="0.25">
      <c r="A368" s="53">
        <f t="shared" si="6"/>
        <v>0</v>
      </c>
      <c r="B368" s="57" t="str">
        <f>IFERROR(TEXT(Table_ocorrencias[[#This Row],[caso_n]],"0000")&amp;Table_ocorrencias[[#This Row],[ponto]]&amp;"/"&amp;YEAR(Table_ocorrencias[[#This Row],[DATA PLANTÃO]]),"")</f>
        <v>0854.9/2020</v>
      </c>
      <c r="C368" s="57" t="str">
        <f>IFERROR(IF(Table_ocorrencias[[#This Row],[GDL]] = "","", Table_ocorrencias[[#This Row],[GDL]]&amp;"/"&amp;YEAR(Table_ocorrencias[[#This Row],[data_plantao]])),"")</f>
        <v>29792/2020</v>
      </c>
      <c r="D368" s="57" t="str">
        <f>IF(Table_ocorrencias[[#This Row],[fotos_gdl]] = TRUE,"ENVIADAS","PENDENTE")</f>
        <v>ENVIADAS</v>
      </c>
      <c r="E368" s="58">
        <f>IFERROR(Table_ocorrencias[[#This Row],[data_plantao]],"")</f>
        <v>44103</v>
      </c>
      <c r="F368" s="57" t="str">
        <f>IFERROR(Table_ocorrencias[[#This Row],[CIODS3]],"")</f>
        <v>D689084</v>
      </c>
      <c r="G368" s="57" t="str">
        <f>IFERROR(Table_ocorrencias[[#This Row],[natureza4]],"")</f>
        <v>Homicídio</v>
      </c>
      <c r="H368" s="57" t="str">
        <f>IFERROR(Table_ocorrencias[[#This Row],[tipo_local]],"")</f>
        <v>Externo</v>
      </c>
      <c r="I368" s="57" t="str">
        <f>IFERROR(IF(Table_ocorrencias[[#This Row],[instrumento10]] = 0,"",Table_ocorrencias[[#This Row],[instrumento10]]),"")</f>
        <v>PÉRFURO-CONTUNDENTE</v>
      </c>
      <c r="J368" s="79" t="str">
        <f>IFERROR(VLOOKUP(Table_ocorrencias[[#This Row],[matricula_perito]],Table_peritos[],2,FALSE),"")</f>
        <v>FERNANDO HENRIQUE LEAL BENEVIDES</v>
      </c>
      <c r="K368" s="57" t="str">
        <f>IFERROR(VLOOKUP(Table_ocorrencias[[#This Row],[matricula_auxiliar]],Table_auxiliares[],2,FALSE),"")</f>
        <v>ERICSON BERNARDO DA SILVA</v>
      </c>
      <c r="L368" s="57" t="str">
        <f>IFERROR(VLOOKUP(Table_ocorrencias[[#This Row],[matricula_delegado]],Table_delegados[],2,FALSE),"")</f>
        <v>VICTOR HUGO JARDIM RONDON</v>
      </c>
      <c r="M368" s="57" t="str">
        <f>IFERROR(Table_ocorrencias[[#This Row],[viatura5]],"")</f>
        <v>UP006</v>
      </c>
      <c r="N368" s="57" t="str">
        <f>IFERROR(IF(Table_ocorrencias[[#This Row],[DPH2]] ="","",Table_ocorrencias[[#This Row],[DPH2]]&amp;"º DPH"),"")</f>
        <v>13º DPH</v>
      </c>
      <c r="O368" s="57" t="str">
        <f>UPPER(IFERROR(VLOOKUP(Table_ocorrencias[[#This Row],[municipio]],Table_municipios[],2,FALSE),""))</f>
        <v>JABOATÃO DOS GUARARAPES</v>
      </c>
      <c r="P368" s="79" t="str">
        <f>UPPER(IFERROR(Table_ocorrencias[[#This Row],[bairro8]],""))</f>
        <v>CASCATA</v>
      </c>
      <c r="Q368" s="57" t="str">
        <f>IFERROR(IF(Table_ocorrencias[[#This Row],[rua9]] ="","",Table_ocorrencias[[#This Row],[rua9]]),"")</f>
        <v>RUA MANOEL DE SENA 337</v>
      </c>
      <c r="R368" s="57" t="str">
        <f>IFERROR(IF(Table_ocorrencias[[#This Row],[latitude6]] ="","",Table_ocorrencias[[#This Row],[latitude6]]),"")</f>
        <v>8°6`23.25"S</v>
      </c>
      <c r="S368" s="57" t="str">
        <f>IFERROR(IF(Table_ocorrencias[[#This Row],[longitude7]] ="","",Table_ocorrencias[[#This Row],[longitude7]]),"")</f>
        <v>35°1`1.38"O</v>
      </c>
      <c r="T36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WESLEY CESAR CAVALCANTI (NIC 113230)</v>
      </c>
      <c r="U36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8" s="79" t="str">
        <f>UPPER(IFERROR(Table_ocorrencias[[#This Row],[descricao]],""))</f>
        <v/>
      </c>
      <c r="W368" s="59">
        <f>IFERROR(IF(Table_ocorrencias[[#This Row],[data_ciencia]]="","",Table_ocorrencias[[#This Row],[data_ciencia]]),"")</f>
        <v>0.31736111111111109</v>
      </c>
      <c r="X368" s="59">
        <f>IFERROR(IF(Table_ocorrencias[[#This Row],[data_saida]]="","",Table_ocorrencias[[#This Row],[data_saida]]),"")</f>
        <v>0.33750000000000002</v>
      </c>
      <c r="Y368" s="59">
        <f>IFERROR(IF(Table_ocorrencias[[#This Row],[data_chegada]]="","",Table_ocorrencias[[#This Row],[data_chegada]]),"")</f>
        <v>0.39930555555555558</v>
      </c>
      <c r="Z368" s="59">
        <f>IFERROR(IF(Table_ocorrencias[[#This Row],[data_conclusao]]="","",Table_ocorrencias[[#This Row],[data_conclusao]]),"")</f>
        <v>0.41666666666666669</v>
      </c>
      <c r="AA368" s="60">
        <v>1711</v>
      </c>
      <c r="AB368" s="60">
        <v>854</v>
      </c>
      <c r="AC368" s="60">
        <v>13</v>
      </c>
      <c r="AD368" s="60">
        <v>2962063</v>
      </c>
      <c r="AE368" s="60">
        <v>3874494</v>
      </c>
      <c r="AF368" s="60">
        <v>2725053</v>
      </c>
      <c r="AG368" s="60">
        <v>29792</v>
      </c>
      <c r="AH368" s="58">
        <v>44103</v>
      </c>
      <c r="AI368" s="60" t="s">
        <v>4474</v>
      </c>
      <c r="AJ368" s="60" t="s">
        <v>167</v>
      </c>
      <c r="AK368" s="60" t="s">
        <v>168</v>
      </c>
      <c r="AL368" s="60" t="s">
        <v>1258</v>
      </c>
      <c r="AM368" s="61">
        <v>0.31736111111111109</v>
      </c>
      <c r="AN368" s="62">
        <v>0.33750000000000002</v>
      </c>
      <c r="AO368" s="62">
        <v>0.39930555555555558</v>
      </c>
      <c r="AP368" s="62">
        <v>0.41666666666666669</v>
      </c>
      <c r="AQ368" s="60" t="s">
        <v>4496</v>
      </c>
      <c r="AR368" s="60" t="s">
        <v>4497</v>
      </c>
      <c r="AS368" s="60">
        <v>10</v>
      </c>
      <c r="AT368" s="60" t="s">
        <v>4475</v>
      </c>
      <c r="AU368" s="60" t="s">
        <v>4476</v>
      </c>
      <c r="AV368" s="60" t="s">
        <v>4477</v>
      </c>
      <c r="AW368" s="63" t="s">
        <v>276</v>
      </c>
      <c r="AX368" s="60" t="s">
        <v>4478</v>
      </c>
      <c r="AY368" s="60" t="s">
        <v>283</v>
      </c>
      <c r="AZ368" s="60" t="b">
        <v>1</v>
      </c>
      <c r="BA368" s="60" t="s">
        <v>273</v>
      </c>
      <c r="BB368" s="60" t="b">
        <v>0</v>
      </c>
      <c r="BC368" s="60"/>
      <c r="BD368" s="60"/>
    </row>
    <row r="369" spans="1:56" x14ac:dyDescent="0.25">
      <c r="A369" s="55">
        <f t="shared" si="6"/>
        <v>0</v>
      </c>
      <c r="B369" s="64" t="str">
        <f>IFERROR(TEXT(Table_ocorrencias[[#This Row],[caso_n]],"0000")&amp;Table_ocorrencias[[#This Row],[ponto]]&amp;"/"&amp;YEAR(Table_ocorrencias[[#This Row],[DATA PLANTÃO]]),"")</f>
        <v>0856.9/2020</v>
      </c>
      <c r="C369" s="64" t="str">
        <f>IFERROR(IF(Table_ocorrencias[[#This Row],[GDL]] = "","", Table_ocorrencias[[#This Row],[GDL]]&amp;"/"&amp;YEAR(Table_ocorrencias[[#This Row],[data_plantao]])),"")</f>
        <v>29907/2020</v>
      </c>
      <c r="D369" s="64" t="str">
        <f>IF(Table_ocorrencias[[#This Row],[fotos_gdl]] = TRUE,"ENVIADAS","PENDENTE")</f>
        <v>ENVIADAS</v>
      </c>
      <c r="E369" s="65">
        <f>IFERROR(Table_ocorrencias[[#This Row],[data_plantao]],"")</f>
        <v>44103</v>
      </c>
      <c r="F369" s="64" t="str">
        <f>IFERROR(Table_ocorrencias[[#This Row],[CIODS3]],"")</f>
        <v>D689141</v>
      </c>
      <c r="G369" s="64" t="str">
        <f>IFERROR(Table_ocorrencias[[#This Row],[natureza4]],"")</f>
        <v>Homicídio</v>
      </c>
      <c r="H369" s="64" t="str">
        <f>IFERROR(Table_ocorrencias[[#This Row],[tipo_local]],"")</f>
        <v>Externo</v>
      </c>
      <c r="I369" s="64" t="str">
        <f>IFERROR(IF(Table_ocorrencias[[#This Row],[instrumento10]] = 0,"",Table_ocorrencias[[#This Row],[instrumento10]]),"")</f>
        <v>PÉRFURO-CONTUNDENTE</v>
      </c>
      <c r="J369" s="80" t="str">
        <f>IFERROR(VLOOKUP(Table_ocorrencias[[#This Row],[matricula_perito]],Table_peritos[],2,FALSE),"")</f>
        <v>FERNANDO HENRIQUE LEAL BENEVIDES</v>
      </c>
      <c r="K369" s="64" t="str">
        <f>IFERROR(VLOOKUP(Table_ocorrencias[[#This Row],[matricula_auxiliar]],Table_auxiliares[],2,FALSE),"")</f>
        <v>ERICSON BERNARDO DA SILVA</v>
      </c>
      <c r="L369" s="64" t="str">
        <f>IFERROR(VLOOKUP(Table_ocorrencias[[#This Row],[matricula_delegado]],Table_delegados[],2,FALSE),"")</f>
        <v>VICTOR HUGO JARDIM RONDON</v>
      </c>
      <c r="M369" s="64" t="str">
        <f>IFERROR(Table_ocorrencias[[#This Row],[viatura5]],"")</f>
        <v>UP006</v>
      </c>
      <c r="N369" s="64" t="str">
        <f>IFERROR(IF(Table_ocorrencias[[#This Row],[DPH2]] ="","",Table_ocorrencias[[#This Row],[DPH2]]&amp;"º DPH"),"")</f>
        <v>12º DPH</v>
      </c>
      <c r="O369" s="64" t="str">
        <f>UPPER(IFERROR(VLOOKUP(Table_ocorrencias[[#This Row],[municipio]],Table_municipios[],2,FALSE),""))</f>
        <v>JABOATÃO DOS GUARARAPES</v>
      </c>
      <c r="P369" s="80" t="str">
        <f>UPPER(IFERROR(Table_ocorrencias[[#This Row],[bairro8]],""))</f>
        <v>PIEDADE</v>
      </c>
      <c r="Q369" s="64" t="str">
        <f>IFERROR(IF(Table_ocorrencias[[#This Row],[rua9]] ="","",Table_ocorrencias[[#This Row],[rua9]]),"")</f>
        <v>RUA PROFESSOR NILO PEÇANHA N 570</v>
      </c>
      <c r="R369" s="64" t="str">
        <f>IFERROR(IF(Table_ocorrencias[[#This Row],[latitude6]] ="","",Table_ocorrencias[[#This Row],[latitude6]]),"")</f>
        <v>8°9`34.26"S</v>
      </c>
      <c r="S369" s="64" t="str">
        <f>IFERROR(IF(Table_ocorrencias[[#This Row],[longitude7]] ="","",Table_ocorrencias[[#This Row],[longitude7]]),"")</f>
        <v>34°55`17.77"O</v>
      </c>
      <c r="T36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113231)</v>
      </c>
      <c r="U36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69" s="80" t="str">
        <f>UPPER(IFERROR(Table_ocorrencias[[#This Row],[descricao]],""))</f>
        <v/>
      </c>
      <c r="W369" s="66">
        <f>IFERROR(IF(Table_ocorrencias[[#This Row],[data_ciencia]]="","",Table_ocorrencias[[#This Row],[data_ciencia]]),"")</f>
        <v>0.71458333333333335</v>
      </c>
      <c r="X369" s="66" t="str">
        <f>IFERROR(IF(Table_ocorrencias[[#This Row],[data_saida]]="","",Table_ocorrencias[[#This Row],[data_saida]]),"")</f>
        <v/>
      </c>
      <c r="Y369" s="66" t="str">
        <f>IFERROR(IF(Table_ocorrencias[[#This Row],[data_chegada]]="","",Table_ocorrencias[[#This Row],[data_chegada]]),"")</f>
        <v/>
      </c>
      <c r="Z369" s="66" t="str">
        <f>IFERROR(IF(Table_ocorrencias[[#This Row],[data_conclusao]]="","",Table_ocorrencias[[#This Row],[data_conclusao]]),"")</f>
        <v/>
      </c>
      <c r="AA369" s="67">
        <v>1713</v>
      </c>
      <c r="AB369" s="67">
        <v>856</v>
      </c>
      <c r="AC369" s="67">
        <v>12</v>
      </c>
      <c r="AD369" s="67">
        <v>2962063</v>
      </c>
      <c r="AE369" s="67">
        <v>3874494</v>
      </c>
      <c r="AF369" s="67">
        <v>2725053</v>
      </c>
      <c r="AG369" s="67">
        <v>29907</v>
      </c>
      <c r="AH369" s="65">
        <v>44103</v>
      </c>
      <c r="AI369" s="67" t="s">
        <v>4500</v>
      </c>
      <c r="AJ369" s="67" t="s">
        <v>167</v>
      </c>
      <c r="AK369" s="67" t="s">
        <v>168</v>
      </c>
      <c r="AL369" s="67" t="s">
        <v>1258</v>
      </c>
      <c r="AM369" s="68">
        <v>0.71458333333333335</v>
      </c>
      <c r="AN369" s="69"/>
      <c r="AO369" s="69"/>
      <c r="AP369" s="69"/>
      <c r="AQ369" s="67" t="s">
        <v>4509</v>
      </c>
      <c r="AR369" s="67" t="s">
        <v>4510</v>
      </c>
      <c r="AS369" s="67">
        <v>10</v>
      </c>
      <c r="AT369" s="67" t="s">
        <v>711</v>
      </c>
      <c r="AU369" s="67" t="s">
        <v>4501</v>
      </c>
      <c r="AV369" s="67" t="s">
        <v>4502</v>
      </c>
      <c r="AW369" s="70" t="s">
        <v>276</v>
      </c>
      <c r="AX369" s="67" t="s">
        <v>4503</v>
      </c>
      <c r="AY369" s="67" t="s">
        <v>283</v>
      </c>
      <c r="AZ369" s="67" t="b">
        <v>1</v>
      </c>
      <c r="BA369" s="67" t="s">
        <v>273</v>
      </c>
      <c r="BB369" s="67" t="b">
        <v>0</v>
      </c>
      <c r="BC369" s="67"/>
      <c r="BD369" s="67"/>
    </row>
    <row r="370" spans="1:56" x14ac:dyDescent="0.25">
      <c r="A370" s="54">
        <f t="shared" si="6"/>
        <v>0</v>
      </c>
      <c r="B370" s="57" t="str">
        <f>IFERROR(TEXT(Table_ocorrencias[[#This Row],[caso_n]],"0000")&amp;Table_ocorrencias[[#This Row],[ponto]]&amp;"/"&amp;YEAR(Table_ocorrencias[[#This Row],[DATA PLANTÃO]]),"")</f>
        <v>0857.9/2020</v>
      </c>
      <c r="C370" s="57" t="str">
        <f>IFERROR(IF(Table_ocorrencias[[#This Row],[GDL]] = "","", Table_ocorrencias[[#This Row],[GDL]]&amp;"/"&amp;YEAR(Table_ocorrencias[[#This Row],[data_plantao]])),"")</f>
        <v>29913/2020</v>
      </c>
      <c r="D370" s="57" t="str">
        <f>IF(Table_ocorrencias[[#This Row],[fotos_gdl]] = TRUE,"ENVIADAS","PENDENTE")</f>
        <v>ENVIADAS</v>
      </c>
      <c r="E370" s="58">
        <f>IFERROR(Table_ocorrencias[[#This Row],[data_plantao]],"")</f>
        <v>44103</v>
      </c>
      <c r="F370" s="57" t="str">
        <f>IFERROR(Table_ocorrencias[[#This Row],[CIODS3]],"")</f>
        <v>D689129</v>
      </c>
      <c r="G370" s="57" t="str">
        <f>IFERROR(Table_ocorrencias[[#This Row],[natureza4]],"")</f>
        <v>Homicídio</v>
      </c>
      <c r="H370" s="57" t="str">
        <f>IFERROR(Table_ocorrencias[[#This Row],[tipo_local]],"")</f>
        <v>Externo</v>
      </c>
      <c r="I370" s="57" t="str">
        <f>IFERROR(IF(Table_ocorrencias[[#This Row],[instrumento10]] = 0,"",Table_ocorrencias[[#This Row],[instrumento10]]),"")</f>
        <v>PÉRFURO-CONTUNDENTE</v>
      </c>
      <c r="J370" s="79" t="str">
        <f>IFERROR(VLOOKUP(Table_ocorrencias[[#This Row],[matricula_perito]],Table_peritos[],2,FALSE),"")</f>
        <v>RANON BARROS BEZERRA</v>
      </c>
      <c r="K370" s="57" t="str">
        <f>IFERROR(VLOOKUP(Table_ocorrencias[[#This Row],[matricula_auxiliar]],Table_auxiliares[],2,FALSE),"")</f>
        <v>ALMIR CARLOS DE SOUZA</v>
      </c>
      <c r="L370" s="57" t="str">
        <f>IFERROR(VLOOKUP(Table_ocorrencias[[#This Row],[matricula_delegado]],Table_delegados[],2,FALSE),"")</f>
        <v>JOAO BAPTISTA DE BRITTO ALVES FILHO</v>
      </c>
      <c r="M370" s="57" t="str">
        <f>IFERROR(Table_ocorrencias[[#This Row],[viatura5]],"")</f>
        <v>UP006</v>
      </c>
      <c r="N370" s="57" t="str">
        <f>IFERROR(IF(Table_ocorrencias[[#This Row],[DPH2]] ="","",Table_ocorrencias[[#This Row],[DPH2]]&amp;"º DPH"),"")</f>
        <v>7º DPH</v>
      </c>
      <c r="O370" s="57" t="str">
        <f>UPPER(IFERROR(VLOOKUP(Table_ocorrencias[[#This Row],[municipio]],Table_municipios[],2,FALSE),""))</f>
        <v>PAULISTA</v>
      </c>
      <c r="P370" s="79" t="str">
        <f>UPPER(IFERROR(Table_ocorrencias[[#This Row],[bairro8]],""))</f>
        <v>JANGA</v>
      </c>
      <c r="Q370" s="57" t="str">
        <f>IFERROR(IF(Table_ocorrencias[[#This Row],[rua9]] ="","",Table_ocorrencias[[#This Row],[rua9]]),"")</f>
        <v>AV DA FLORESTA,938</v>
      </c>
      <c r="R370" s="57" t="str">
        <f>IFERROR(IF(Table_ocorrencias[[#This Row],[latitude6]] ="","",Table_ocorrencias[[#This Row],[latitude6]]),"")</f>
        <v>-7.944336</v>
      </c>
      <c r="S370" s="57" t="str">
        <f>IFERROR(IF(Table_ocorrencias[[#This Row],[longitude7]] ="","",Table_ocorrencias[[#This Row],[longitude7]]),"")</f>
        <v>-34.837990</v>
      </c>
      <c r="T37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JACIEL NEURINE DE SANTANA (NIC 113238)</v>
      </c>
      <c r="U37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0" s="79" t="str">
        <f>UPPER(IFERROR(Table_ocorrencias[[#This Row],[descricao]],""))</f>
        <v/>
      </c>
      <c r="W370" s="59">
        <f>IFERROR(IF(Table_ocorrencias[[#This Row],[data_ciencia]]="","",Table_ocorrencias[[#This Row],[data_ciencia]]),"")</f>
        <v>0.92708333333333337</v>
      </c>
      <c r="X370" s="59">
        <f>IFERROR(IF(Table_ocorrencias[[#This Row],[data_saida]]="","",Table_ocorrencias[[#This Row],[data_saida]]),"")</f>
        <v>0.9375</v>
      </c>
      <c r="Y370" s="59">
        <f>IFERROR(IF(Table_ocorrencias[[#This Row],[data_chegada]]="","",Table_ocorrencias[[#This Row],[data_chegada]]),"")</f>
        <v>0.95833333333333337</v>
      </c>
      <c r="Z370" s="59">
        <f>IFERROR(IF(Table_ocorrencias[[#This Row],[data_conclusao]]="","",Table_ocorrencias[[#This Row],[data_conclusao]]),"")</f>
        <v>0.98611111111111116</v>
      </c>
      <c r="AA370" s="60">
        <v>1714</v>
      </c>
      <c r="AB370" s="60">
        <v>857</v>
      </c>
      <c r="AC370" s="60">
        <v>7</v>
      </c>
      <c r="AD370" s="60">
        <v>3866670</v>
      </c>
      <c r="AE370" s="60">
        <v>1586920</v>
      </c>
      <c r="AF370" s="60">
        <v>2139065</v>
      </c>
      <c r="AG370" s="60">
        <v>29913</v>
      </c>
      <c r="AH370" s="58">
        <v>44103</v>
      </c>
      <c r="AI370" s="60" t="s">
        <v>4505</v>
      </c>
      <c r="AJ370" s="60" t="s">
        <v>167</v>
      </c>
      <c r="AK370" s="60" t="s">
        <v>168</v>
      </c>
      <c r="AL370" s="60" t="s">
        <v>1258</v>
      </c>
      <c r="AM370" s="61">
        <v>0.92708333333333337</v>
      </c>
      <c r="AN370" s="62">
        <v>0.9375</v>
      </c>
      <c r="AO370" s="62">
        <v>0.95833333333333337</v>
      </c>
      <c r="AP370" s="62">
        <v>0.98611111111111116</v>
      </c>
      <c r="AQ370" s="60" t="s">
        <v>4511</v>
      </c>
      <c r="AR370" s="60" t="s">
        <v>4512</v>
      </c>
      <c r="AS370" s="60">
        <v>13</v>
      </c>
      <c r="AT370" s="60" t="s">
        <v>2036</v>
      </c>
      <c r="AU370" s="60" t="s">
        <v>4506</v>
      </c>
      <c r="AV370" s="60" t="s">
        <v>4507</v>
      </c>
      <c r="AW370" s="63" t="s">
        <v>276</v>
      </c>
      <c r="AX370" s="60" t="s">
        <v>4508</v>
      </c>
      <c r="AY370" s="60" t="s">
        <v>283</v>
      </c>
      <c r="AZ370" s="60" t="b">
        <v>1</v>
      </c>
      <c r="BA370" s="60" t="s">
        <v>273</v>
      </c>
      <c r="BB370" s="60" t="b">
        <v>0</v>
      </c>
      <c r="BC370" s="60"/>
      <c r="BD370" s="60"/>
    </row>
    <row r="371" spans="1:56" x14ac:dyDescent="0.25">
      <c r="A371" s="86">
        <f t="shared" si="6"/>
        <v>1</v>
      </c>
      <c r="B371" s="87" t="str">
        <f>IFERROR(TEXT(Table_ocorrencias[[#This Row],[caso_n]],"0000")&amp;Table_ocorrencias[[#This Row],[ponto]]&amp;"/"&amp;YEAR(Table_ocorrencias[[#This Row],[DATA PLANTÃO]]),"")</f>
        <v>0860.9/2020</v>
      </c>
      <c r="C371" s="87" t="str">
        <f>IFERROR(IF(Table_ocorrencias[[#This Row],[GDL]] = "","", Table_ocorrencias[[#This Row],[GDL]]&amp;"/"&amp;YEAR(Table_ocorrencias[[#This Row],[data_plantao]])),"")</f>
        <v/>
      </c>
      <c r="D371" s="87" t="str">
        <f>IF(Table_ocorrencias[[#This Row],[fotos_gdl]] = TRUE,"ENVIADAS","PENDENTE")</f>
        <v>ENVIADAS</v>
      </c>
      <c r="E371" s="88">
        <f>IFERROR(Table_ocorrencias[[#This Row],[data_plantao]],"")</f>
        <v>44104</v>
      </c>
      <c r="F371" s="87" t="str">
        <f>IFERROR(Table_ocorrencias[[#This Row],[CIODS3]],"")</f>
        <v>D689231</v>
      </c>
      <c r="G371" s="87" t="str">
        <f>IFERROR(Table_ocorrencias[[#This Row],[natureza4]],"")</f>
        <v>Homicídio</v>
      </c>
      <c r="H371" s="87" t="str">
        <f>IFERROR(Table_ocorrencias[[#This Row],[tipo_local]],"")</f>
        <v>Externo</v>
      </c>
      <c r="I371" s="87" t="str">
        <f>IFERROR(IF(Table_ocorrencias[[#This Row],[instrumento10]] = 0,"",Table_ocorrencias[[#This Row],[instrumento10]]),"")</f>
        <v>PÉRFURO-CONTUNDENTE</v>
      </c>
      <c r="J371" s="89" t="str">
        <f>IFERROR(VLOOKUP(Table_ocorrencias[[#This Row],[matricula_perito]],Table_peritos[],2,FALSE),"")</f>
        <v>DIEGO NUNES TELES DE MENDONÇA</v>
      </c>
      <c r="K371" s="87" t="str">
        <f>IFERROR(VLOOKUP(Table_ocorrencias[[#This Row],[matricula_auxiliar]],Table_auxiliares[],2,FALSE),"")</f>
        <v>RICARDO ALEXANDRE MELO DA SILVA</v>
      </c>
      <c r="L371" s="87" t="str">
        <f>IFERROR(VLOOKUP(Table_ocorrencias[[#This Row],[matricula_delegado]],Table_delegados[],2,FALSE),"")</f>
        <v>RODOLFO LIMA CARTAXO</v>
      </c>
      <c r="M371" s="87" t="str">
        <f>IFERROR(Table_ocorrencias[[#This Row],[viatura5]],"")</f>
        <v>UP006</v>
      </c>
      <c r="N371" s="87" t="str">
        <f>IFERROR(IF(Table_ocorrencias[[#This Row],[DPH2]] ="","",Table_ocorrencias[[#This Row],[DPH2]]&amp;"º DPH"),"")</f>
        <v>5º DPH</v>
      </c>
      <c r="O371" s="87" t="str">
        <f>UPPER(IFERROR(VLOOKUP(Table_ocorrencias[[#This Row],[municipio]],Table_municipios[],2,FALSE),""))</f>
        <v>RECIFE</v>
      </c>
      <c r="P371" s="89" t="str">
        <f>UPPER(IFERROR(Table_ocorrencias[[#This Row],[bairro8]],""))</f>
        <v>ALTO SANTA TEREZINHA</v>
      </c>
      <c r="Q371" s="87" t="str">
        <f>IFERROR(IF(Table_ocorrencias[[#This Row],[rua9]] ="","",Table_ocorrencias[[#This Row],[rua9]]),"")</f>
        <v>ALTO DO BRASIL</v>
      </c>
      <c r="R371" s="87" t="str">
        <f>IFERROR(IF(Table_ocorrencias[[#This Row],[latitude6]] ="","",Table_ocorrencias[[#This Row],[latitude6]]),"")</f>
        <v>-8.015162</v>
      </c>
      <c r="S371" s="87" t="str">
        <f>IFERROR(IF(Table_ocorrencias[[#This Row],[longitude7]] ="","",Table_ocorrencias[[#This Row],[longitude7]]),"")</f>
        <v>-34.9084740</v>
      </c>
      <c r="T37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RENAN SILVA DE ARAÚJO (NIC 112649)</v>
      </c>
      <c r="U37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1" s="89" t="str">
        <f>UPPER(IFERROR(Table_ocorrencias[[#This Row],[descricao]],""))</f>
        <v>PAF EXTERNO SIMPLES PM: 991520723</v>
      </c>
      <c r="W371" s="90">
        <f>IFERROR(IF(Table_ocorrencias[[#This Row],[data_ciencia]]="","",Table_ocorrencias[[#This Row],[data_ciencia]]),"")</f>
        <v>0.77083333333333337</v>
      </c>
      <c r="X371" s="90">
        <f>IFERROR(IF(Table_ocorrencias[[#This Row],[data_saida]]="","",Table_ocorrencias[[#This Row],[data_saida]]),"")</f>
        <v>0.80555555555555558</v>
      </c>
      <c r="Y371" s="90">
        <f>IFERROR(IF(Table_ocorrencias[[#This Row],[data_chegada]]="","",Table_ocorrencias[[#This Row],[data_chegada]]),"")</f>
        <v>0.81944444444444442</v>
      </c>
      <c r="Z371" s="90">
        <f>IFERROR(IF(Table_ocorrencias[[#This Row],[data_conclusao]]="","",Table_ocorrencias[[#This Row],[data_conclusao]]),"")</f>
        <v>0.85416666666666663</v>
      </c>
      <c r="AA371" s="91">
        <v>1717</v>
      </c>
      <c r="AB371" s="91">
        <v>860</v>
      </c>
      <c r="AC371" s="91">
        <v>5</v>
      </c>
      <c r="AD371" s="91">
        <v>3869148</v>
      </c>
      <c r="AE371" s="91">
        <v>3867641</v>
      </c>
      <c r="AF371" s="91">
        <v>2725649</v>
      </c>
      <c r="AG371" s="91"/>
      <c r="AH371" s="88">
        <v>44104</v>
      </c>
      <c r="AI371" s="91" t="s">
        <v>4534</v>
      </c>
      <c r="AJ371" s="91" t="s">
        <v>167</v>
      </c>
      <c r="AK371" s="91" t="s">
        <v>168</v>
      </c>
      <c r="AL371" s="91" t="s">
        <v>1258</v>
      </c>
      <c r="AM371" s="92">
        <v>0.77083333333333337</v>
      </c>
      <c r="AN371" s="93">
        <v>0.80555555555555558</v>
      </c>
      <c r="AO371" s="93">
        <v>0.81944444444444442</v>
      </c>
      <c r="AP371" s="93">
        <v>0.85416666666666663</v>
      </c>
      <c r="AQ371" s="91" t="s">
        <v>4546</v>
      </c>
      <c r="AR371" s="91" t="s">
        <v>4547</v>
      </c>
      <c r="AS371" s="91">
        <v>14</v>
      </c>
      <c r="AT371" s="91" t="s">
        <v>4548</v>
      </c>
      <c r="AU371" s="91" t="s">
        <v>4535</v>
      </c>
      <c r="AV371" s="91" t="s">
        <v>4536</v>
      </c>
      <c r="AW371" s="94" t="s">
        <v>276</v>
      </c>
      <c r="AX371" s="91" t="s">
        <v>4537</v>
      </c>
      <c r="AY371" s="91" t="s">
        <v>4538</v>
      </c>
      <c r="AZ371" s="91" t="b">
        <v>1</v>
      </c>
      <c r="BA371" s="91" t="s">
        <v>273</v>
      </c>
      <c r="BB371" s="91" t="b">
        <v>0</v>
      </c>
      <c r="BC371" s="91"/>
      <c r="BD371" s="91"/>
    </row>
    <row r="372" spans="1:56" x14ac:dyDescent="0.25">
      <c r="A372" s="54">
        <f t="shared" si="6"/>
        <v>0</v>
      </c>
      <c r="B372" s="57" t="str">
        <f>IFERROR(TEXT(Table_ocorrencias[[#This Row],[caso_n]],"0000")&amp;Table_ocorrencias[[#This Row],[ponto]]&amp;"/"&amp;YEAR(Table_ocorrencias[[#This Row],[DATA PLANTÃO]]),"")</f>
        <v>0868.9/2020</v>
      </c>
      <c r="C372" s="57" t="str">
        <f>IFERROR(IF(Table_ocorrencias[[#This Row],[GDL]] = "","", Table_ocorrencias[[#This Row],[GDL]]&amp;"/"&amp;YEAR(Table_ocorrencias[[#This Row],[data_plantao]])),"")</f>
        <v>30355/2020</v>
      </c>
      <c r="D372" s="57" t="str">
        <f>IF(Table_ocorrencias[[#This Row],[fotos_gdl]] = TRUE,"ENVIADAS","PENDENTE")</f>
        <v>ENVIADAS</v>
      </c>
      <c r="E372" s="58">
        <f>IFERROR(Table_ocorrencias[[#This Row],[data_plantao]],"")</f>
        <v>44106</v>
      </c>
      <c r="F372" s="57" t="str">
        <f>IFERROR(Table_ocorrencias[[#This Row],[CIODS3]],"")</f>
        <v>D689377</v>
      </c>
      <c r="G372" s="57" t="str">
        <f>IFERROR(Table_ocorrencias[[#This Row],[natureza4]],"")</f>
        <v>Homicídio</v>
      </c>
      <c r="H372" s="57" t="str">
        <f>IFERROR(Table_ocorrencias[[#This Row],[tipo_local]],"")</f>
        <v>Externo</v>
      </c>
      <c r="I372" s="57" t="str">
        <f>IFERROR(IF(Table_ocorrencias[[#This Row],[instrumento10]] = 0,"",Table_ocorrencias[[#This Row],[instrumento10]]),"")</f>
        <v>PÉRFURO-CONTUNDENTE</v>
      </c>
      <c r="J372" s="79" t="str">
        <f>IFERROR(VLOOKUP(Table_ocorrencias[[#This Row],[matricula_perito]],Table_peritos[],2,FALSE),"")</f>
        <v>LUCAS ARAÚJO DE ALMEIDA</v>
      </c>
      <c r="K372" s="57" t="str">
        <f>IFERROR(VLOOKUP(Table_ocorrencias[[#This Row],[matricula_auxiliar]],Table_auxiliares[],2,FALSE),"")</f>
        <v>HILTON PESSOA DE FREITAS NETO</v>
      </c>
      <c r="L372" s="57" t="str">
        <f>IFERROR(VLOOKUP(Table_ocorrencias[[#This Row],[matricula_delegado]],Table_delegados[],2,FALSE),"")</f>
        <v>ICARO BARROS SCHNEIDER</v>
      </c>
      <c r="M372" s="57" t="str">
        <f>IFERROR(Table_ocorrencias[[#This Row],[viatura5]],"")</f>
        <v>UP006</v>
      </c>
      <c r="N372" s="57" t="str">
        <f>IFERROR(IF(Table_ocorrencias[[#This Row],[DPH2]] ="","",Table_ocorrencias[[#This Row],[DPH2]]&amp;"º DPH"),"")</f>
        <v>13º DPH</v>
      </c>
      <c r="O372" s="57" t="str">
        <f>UPPER(IFERROR(VLOOKUP(Table_ocorrencias[[#This Row],[municipio]],Table_municipios[],2,FALSE),""))</f>
        <v>JABOATÃO DOS GUARARAPES</v>
      </c>
      <c r="P372" s="79" t="str">
        <f>UPPER(IFERROR(Table_ocorrencias[[#This Row],[bairro8]],""))</f>
        <v>PADRE ROMA / CENTRO</v>
      </c>
      <c r="Q372" s="57" t="str">
        <f>IFERROR(IF(Table_ocorrencias[[#This Row],[rua9]] ="","",Table_ocorrencias[[#This Row],[rua9]]),"")</f>
        <v>2ª TRAVESSA DA CASTANHOLA</v>
      </c>
      <c r="R372" s="57" t="str">
        <f>IFERROR(IF(Table_ocorrencias[[#This Row],[latitude6]] ="","",Table_ocorrencias[[#This Row],[latitude6]]),"")</f>
        <v>-8,120209</v>
      </c>
      <c r="S372" s="57" t="str">
        <f>IFERROR(IF(Table_ocorrencias[[#This Row],[longitude7]] ="","",Table_ocorrencias[[#This Row],[longitude7]]),"")</f>
        <v>-35,014417</v>
      </c>
      <c r="T37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HENRIQUE JOSÉ DOS SANTOS (NIC 113272)</v>
      </c>
      <c r="U37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72" s="79" t="str">
        <f>UPPER(IFERROR(Table_ocorrencias[[#This Row],[descricao]],""))</f>
        <v>PM SGT MÁRIO: 986325114</v>
      </c>
      <c r="W372" s="59">
        <f>IFERROR(IF(Table_ocorrencias[[#This Row],[data_ciencia]]="","",Table_ocorrencias[[#This Row],[data_ciencia]]),"")</f>
        <v>0.3888888888888889</v>
      </c>
      <c r="X372" s="59">
        <f>IFERROR(IF(Table_ocorrencias[[#This Row],[data_saida]]="","",Table_ocorrencias[[#This Row],[data_saida]]),"")</f>
        <v>0.39583333333333331</v>
      </c>
      <c r="Y372" s="59">
        <f>IFERROR(IF(Table_ocorrencias[[#This Row],[data_chegada]]="","",Table_ocorrencias[[#This Row],[data_chegada]]),"")</f>
        <v>0.43055555555555558</v>
      </c>
      <c r="Z372" s="59">
        <f>IFERROR(IF(Table_ocorrencias[[#This Row],[data_conclusao]]="","",Table_ocorrencias[[#This Row],[data_conclusao]]),"")</f>
        <v>0.45833333333333331</v>
      </c>
      <c r="AA372" s="60">
        <v>1725</v>
      </c>
      <c r="AB372" s="60">
        <v>868</v>
      </c>
      <c r="AC372" s="60">
        <v>13</v>
      </c>
      <c r="AD372" s="60">
        <v>3870006</v>
      </c>
      <c r="AE372" s="60">
        <v>3865967</v>
      </c>
      <c r="AF372" s="60">
        <v>2724715</v>
      </c>
      <c r="AG372" s="60">
        <v>30355</v>
      </c>
      <c r="AH372" s="58">
        <v>44106</v>
      </c>
      <c r="AI372" s="60" t="s">
        <v>4636</v>
      </c>
      <c r="AJ372" s="60" t="s">
        <v>167</v>
      </c>
      <c r="AK372" s="60" t="s">
        <v>168</v>
      </c>
      <c r="AL372" s="60" t="s">
        <v>1258</v>
      </c>
      <c r="AM372" s="61">
        <v>0.3888888888888889</v>
      </c>
      <c r="AN372" s="62">
        <v>0.39583333333333331</v>
      </c>
      <c r="AO372" s="62">
        <v>0.43055555555555558</v>
      </c>
      <c r="AP372" s="62">
        <v>0.45833333333333331</v>
      </c>
      <c r="AQ372" s="60" t="s">
        <v>4654</v>
      </c>
      <c r="AR372" s="60" t="s">
        <v>4655</v>
      </c>
      <c r="AS372" s="60">
        <v>10</v>
      </c>
      <c r="AT372" s="60" t="s">
        <v>4656</v>
      </c>
      <c r="AU372" s="60" t="s">
        <v>4657</v>
      </c>
      <c r="AV372" s="60" t="s">
        <v>4637</v>
      </c>
      <c r="AW372" s="63" t="s">
        <v>276</v>
      </c>
      <c r="AX372" s="60" t="s">
        <v>4638</v>
      </c>
      <c r="AY372" s="60" t="s">
        <v>4639</v>
      </c>
      <c r="AZ372" s="60" t="b">
        <v>1</v>
      </c>
      <c r="BA372" s="60" t="s">
        <v>273</v>
      </c>
      <c r="BB372" s="60" t="b">
        <v>0</v>
      </c>
      <c r="BC372" s="60"/>
      <c r="BD372" s="60"/>
    </row>
    <row r="373" spans="1:56" x14ac:dyDescent="0.25">
      <c r="A373" s="53">
        <f t="shared" si="6"/>
        <v>0</v>
      </c>
      <c r="B373" s="57" t="str">
        <f>IFERROR(TEXT(Table_ocorrencias[[#This Row],[caso_n]],"0000")&amp;Table_ocorrencias[[#This Row],[ponto]]&amp;"/"&amp;YEAR(Table_ocorrencias[[#This Row],[DATA PLANTÃO]]),"")</f>
        <v>0878.9/2020</v>
      </c>
      <c r="C373" s="57" t="str">
        <f>IFERROR(IF(Table_ocorrencias[[#This Row],[GDL]] = "","", Table_ocorrencias[[#This Row],[GDL]]&amp;"/"&amp;YEAR(Table_ocorrencias[[#This Row],[data_plantao]])),"")</f>
        <v>30763/2020</v>
      </c>
      <c r="D373" s="57" t="str">
        <f>IF(Table_ocorrencias[[#This Row],[fotos_gdl]] = TRUE,"ENVIADAS","PENDENTE")</f>
        <v>ENVIADAS</v>
      </c>
      <c r="E373" s="58">
        <f>IFERROR(Table_ocorrencias[[#This Row],[data_plantao]],"")</f>
        <v>44109</v>
      </c>
      <c r="F373" s="57" t="str">
        <f>IFERROR(Table_ocorrencias[[#This Row],[CIODS3]],"")</f>
        <v>D689795</v>
      </c>
      <c r="G373" s="57" t="str">
        <f>IFERROR(Table_ocorrencias[[#This Row],[natureza4]],"")</f>
        <v>Homicídio</v>
      </c>
      <c r="H373" s="57" t="str">
        <f>IFERROR(Table_ocorrencias[[#This Row],[tipo_local]],"")</f>
        <v>Externo</v>
      </c>
      <c r="I373" s="57" t="str">
        <f>IFERROR(IF(Table_ocorrencias[[#This Row],[instrumento10]] = 0,"",Table_ocorrencias[[#This Row],[instrumento10]]),"")</f>
        <v>PÉRFURO-CONTUNDENTE</v>
      </c>
      <c r="J373" s="79" t="str">
        <f>IFERROR(VLOOKUP(Table_ocorrencias[[#This Row],[matricula_perito]],Table_peritos[],2,FALSE),"")</f>
        <v>TADEU MORAIS CRUZ</v>
      </c>
      <c r="K373" s="57" t="str">
        <f>IFERROR(VLOOKUP(Table_ocorrencias[[#This Row],[matricula_auxiliar]],Table_auxiliares[],2,FALSE),"")</f>
        <v>JÚLIO CÉSAR DINIZ</v>
      </c>
      <c r="L373" s="57" t="str">
        <f>IFERROR(VLOOKUP(Table_ocorrencias[[#This Row],[matricula_delegado]],Table_delegados[],2,FALSE),"")</f>
        <v>MARCONI LUSTOSA FELIX FILHO</v>
      </c>
      <c r="M373" s="57" t="str">
        <f>IFERROR(Table_ocorrencias[[#This Row],[viatura5]],"")</f>
        <v>UP006</v>
      </c>
      <c r="N373" s="57" t="str">
        <f>IFERROR(IF(Table_ocorrencias[[#This Row],[DPH2]] ="","",Table_ocorrencias[[#This Row],[DPH2]]&amp;"º DPH"),"")</f>
        <v>13º DPH</v>
      </c>
      <c r="O373" s="57" t="str">
        <f>UPPER(IFERROR(VLOOKUP(Table_ocorrencias[[#This Row],[municipio]],Table_municipios[],2,FALSE),""))</f>
        <v>JABOATÃO DOS GUARARAPES</v>
      </c>
      <c r="P373" s="79" t="str">
        <f>UPPER(IFERROR(Table_ocorrencias[[#This Row],[bairro8]],""))</f>
        <v>ENGENHO VELHO</v>
      </c>
      <c r="Q373" s="57" t="str">
        <f>IFERROR(IF(Table_ocorrencias[[#This Row],[rua9]] ="","",Table_ocorrencias[[#This Row],[rua9]]),"")</f>
        <v>SUASSUNA MIRIM</v>
      </c>
      <c r="R373" s="57" t="str">
        <f>IFERROR(IF(Table_ocorrencias[[#This Row],[latitude6]] ="","",Table_ocorrencias[[#This Row],[latitude6]]),"")</f>
        <v>8° 4' 29''</v>
      </c>
      <c r="S373" s="57" t="str">
        <f>IFERROR(IF(Table_ocorrencias[[#This Row],[longitude7]] ="","",Table_ocorrencias[[#This Row],[longitude7]]),"")</f>
        <v>34° 58' 0''</v>
      </c>
      <c r="T37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113225)</v>
      </c>
      <c r="U37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3" s="79" t="str">
        <f>UPPER(IFERROR(Table_ocorrencias[[#This Row],[descricao]],""))</f>
        <v>PAF, MASC, PM (81) 98407-1379</v>
      </c>
      <c r="W373" s="59">
        <f>IFERROR(IF(Table_ocorrencias[[#This Row],[data_ciencia]]="","",Table_ocorrencias[[#This Row],[data_ciencia]]),"")</f>
        <v>0.66111111111111109</v>
      </c>
      <c r="X373" s="59">
        <f>IFERROR(IF(Table_ocorrencias[[#This Row],[data_saida]]="","",Table_ocorrencias[[#This Row],[data_saida]]),"")</f>
        <v>0.67361111111111116</v>
      </c>
      <c r="Y373" s="59">
        <f>IFERROR(IF(Table_ocorrencias[[#This Row],[data_chegada]]="","",Table_ocorrencias[[#This Row],[data_chegada]]),"")</f>
        <v>0.70833333333333337</v>
      </c>
      <c r="Z373" s="59">
        <f>IFERROR(IF(Table_ocorrencias[[#This Row],[data_conclusao]]="","",Table_ocorrencias[[#This Row],[data_conclusao]]),"")</f>
        <v>0.72569444444444442</v>
      </c>
      <c r="AA373" s="60">
        <v>1736</v>
      </c>
      <c r="AB373" s="60">
        <v>878</v>
      </c>
      <c r="AC373" s="60">
        <v>13</v>
      </c>
      <c r="AD373" s="60">
        <v>2962136</v>
      </c>
      <c r="AE373" s="60">
        <v>3867595</v>
      </c>
      <c r="AF373" s="60">
        <v>3864405</v>
      </c>
      <c r="AG373" s="60">
        <v>30763</v>
      </c>
      <c r="AH373" s="58">
        <v>44109</v>
      </c>
      <c r="AI373" s="60" t="s">
        <v>4746</v>
      </c>
      <c r="AJ373" s="60" t="s">
        <v>167</v>
      </c>
      <c r="AK373" s="60" t="s">
        <v>168</v>
      </c>
      <c r="AL373" s="60" t="s">
        <v>1258</v>
      </c>
      <c r="AM373" s="61">
        <v>0.66111111111111109</v>
      </c>
      <c r="AN373" s="62">
        <v>0.67361111111111116</v>
      </c>
      <c r="AO373" s="62">
        <v>0.70833333333333337</v>
      </c>
      <c r="AP373" s="62">
        <v>0.72569444444444442</v>
      </c>
      <c r="AQ373" s="60" t="s">
        <v>4753</v>
      </c>
      <c r="AR373" s="60" t="s">
        <v>4754</v>
      </c>
      <c r="AS373" s="60">
        <v>10</v>
      </c>
      <c r="AT373" s="60" t="s">
        <v>4747</v>
      </c>
      <c r="AU373" s="60" t="s">
        <v>4748</v>
      </c>
      <c r="AV373" s="60" t="s">
        <v>4749</v>
      </c>
      <c r="AW373" s="63" t="s">
        <v>276</v>
      </c>
      <c r="AX373" s="60" t="s">
        <v>4750</v>
      </c>
      <c r="AY373" s="60" t="s">
        <v>4751</v>
      </c>
      <c r="AZ373" s="60" t="b">
        <v>1</v>
      </c>
      <c r="BA373" s="60" t="s">
        <v>273</v>
      </c>
      <c r="BB373" s="60" t="b">
        <v>0</v>
      </c>
      <c r="BC373" s="60"/>
      <c r="BD373" s="60"/>
    </row>
    <row r="374" spans="1:56" x14ac:dyDescent="0.25">
      <c r="A374" s="55">
        <f t="shared" si="6"/>
        <v>0</v>
      </c>
      <c r="B374" s="64" t="str">
        <f>IFERROR(TEXT(Table_ocorrencias[[#This Row],[caso_n]],"0000")&amp;Table_ocorrencias[[#This Row],[ponto]]&amp;"/"&amp;YEAR(Table_ocorrencias[[#This Row],[DATA PLANTÃO]]),"")</f>
        <v>0889.9/2020</v>
      </c>
      <c r="C374" s="64" t="str">
        <f>IFERROR(IF(Table_ocorrencias[[#This Row],[GDL]] = "","", Table_ocorrencias[[#This Row],[GDL]]&amp;"/"&amp;YEAR(Table_ocorrencias[[#This Row],[data_plantao]])),"")</f>
        <v>31552/2020</v>
      </c>
      <c r="D374" s="64" t="str">
        <f>IF(Table_ocorrencias[[#This Row],[fotos_gdl]] = TRUE,"ENVIADAS","PENDENTE")</f>
        <v>PENDENTE</v>
      </c>
      <c r="E374" s="65">
        <f>IFERROR(Table_ocorrencias[[#This Row],[data_plantao]],"")</f>
        <v>44114</v>
      </c>
      <c r="F374" s="64" t="str">
        <f>IFERROR(Table_ocorrencias[[#This Row],[CIODS3]],"")</f>
        <v>D690267</v>
      </c>
      <c r="G374" s="64" t="str">
        <f>IFERROR(Table_ocorrencias[[#This Row],[natureza4]],"")</f>
        <v>Homicídio</v>
      </c>
      <c r="H374" s="64" t="str">
        <f>IFERROR(Table_ocorrencias[[#This Row],[tipo_local]],"")</f>
        <v>Externo</v>
      </c>
      <c r="I374" s="64" t="str">
        <f>IFERROR(IF(Table_ocorrencias[[#This Row],[instrumento10]] = 0,"",Table_ocorrencias[[#This Row],[instrumento10]]),"")</f>
        <v>PÉRFURO-CONTUNDENTE</v>
      </c>
      <c r="J374" s="80" t="str">
        <f>IFERROR(VLOOKUP(Table_ocorrencias[[#This Row],[matricula_perito]],Table_peritos[],2,FALSE),"")</f>
        <v>DIOGO SINESIO TRAJANO DE ARRUDA</v>
      </c>
      <c r="K374" s="64" t="str">
        <f>IFERROR(VLOOKUP(Table_ocorrencias[[#This Row],[matricula_auxiliar]],Table_auxiliares[],2,FALSE),"")</f>
        <v>WILLIAME CORDEIRO DA SILVA JÚNIOR</v>
      </c>
      <c r="L374" s="64" t="str">
        <f>IFERROR(VLOOKUP(Table_ocorrencias[[#This Row],[matricula_delegado]],Table_delegados[],2,FALSE),"")</f>
        <v>BRUNO BEZERRA DE OLIVEIRA</v>
      </c>
      <c r="M374" s="64" t="str">
        <f>IFERROR(Table_ocorrencias[[#This Row],[viatura5]],"")</f>
        <v>UP006</v>
      </c>
      <c r="N374" s="64" t="str">
        <f>IFERROR(IF(Table_ocorrencias[[#This Row],[DPH2]] ="","",Table_ocorrencias[[#This Row],[DPH2]]&amp;"º DPH"),"")</f>
        <v>13º DPH</v>
      </c>
      <c r="O374" s="64" t="str">
        <f>UPPER(IFERROR(VLOOKUP(Table_ocorrencias[[#This Row],[municipio]],Table_municipios[],2,FALSE),""))</f>
        <v>JABOATÃO DOS GUARARAPES</v>
      </c>
      <c r="P374" s="80" t="str">
        <f>UPPER(IFERROR(Table_ocorrencias[[#This Row],[bairro8]],""))</f>
        <v>CAVALEIRO</v>
      </c>
      <c r="Q374" s="64" t="str">
        <f>IFERROR(IF(Table_ocorrencias[[#This Row],[rua9]] ="","",Table_ocorrencias[[#This Row],[rua9]]),"")</f>
        <v>1ª TRAVESSA PAES DE ANDRADE, Nº 45</v>
      </c>
      <c r="R374" s="64" t="str">
        <f>IFERROR(IF(Table_ocorrencias[[#This Row],[latitude6]] ="","",Table_ocorrencias[[#This Row],[latitude6]]),"")</f>
        <v>-8,095091</v>
      </c>
      <c r="S374" s="64" t="str">
        <f>IFERROR(IF(Table_ocorrencias[[#This Row],[longitude7]] ="","",Table_ocorrencias[[#This Row],[longitude7]]),"")</f>
        <v>-34,975439</v>
      </c>
      <c r="T37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MANOEL DA SILVA MELO (NIC 113249)</v>
      </c>
      <c r="U37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4" s="80" t="str">
        <f>UPPER(IFERROR(Table_ocorrencias[[#This Row],[descricao]],""))</f>
        <v>DUPLO HOMICIDIO PORÉM UMA DAS VITIMAS FOI SOCORRIDA POR POPULARES.</v>
      </c>
      <c r="W374" s="66">
        <f>IFERROR(IF(Table_ocorrencias[[#This Row],[data_ciencia]]="","",Table_ocorrencias[[#This Row],[data_ciencia]]),"")</f>
        <v>0.1875</v>
      </c>
      <c r="X374" s="66">
        <f>IFERROR(IF(Table_ocorrencias[[#This Row],[data_saida]]="","",Table_ocorrencias[[#This Row],[data_saida]]),"")</f>
        <v>0.2048611111111111</v>
      </c>
      <c r="Y374" s="66">
        <f>IFERROR(IF(Table_ocorrencias[[#This Row],[data_chegada]]="","",Table_ocorrencias[[#This Row],[data_chegada]]),"")</f>
        <v>0.22569444444444445</v>
      </c>
      <c r="Z374" s="66">
        <f>IFERROR(IF(Table_ocorrencias[[#This Row],[data_conclusao]]="","",Table_ocorrencias[[#This Row],[data_conclusao]]),"")</f>
        <v>0.26041666666666669</v>
      </c>
      <c r="AA374" s="67">
        <v>1747</v>
      </c>
      <c r="AB374" s="67">
        <v>889</v>
      </c>
      <c r="AC374" s="67">
        <v>13</v>
      </c>
      <c r="AD374" s="67">
        <v>3871193</v>
      </c>
      <c r="AE374" s="67">
        <v>3870332</v>
      </c>
      <c r="AF374" s="67">
        <v>2724537</v>
      </c>
      <c r="AG374" s="67">
        <v>31552</v>
      </c>
      <c r="AH374" s="65">
        <v>44114</v>
      </c>
      <c r="AI374" s="67" t="s">
        <v>4882</v>
      </c>
      <c r="AJ374" s="67" t="s">
        <v>167</v>
      </c>
      <c r="AK374" s="67" t="s">
        <v>168</v>
      </c>
      <c r="AL374" s="67" t="s">
        <v>1258</v>
      </c>
      <c r="AM374" s="68">
        <v>0.1875</v>
      </c>
      <c r="AN374" s="69">
        <v>0.2048611111111111</v>
      </c>
      <c r="AO374" s="69">
        <v>0.22569444444444445</v>
      </c>
      <c r="AP374" s="69">
        <v>0.26041666666666669</v>
      </c>
      <c r="AQ374" s="67" t="s">
        <v>4895</v>
      </c>
      <c r="AR374" s="67" t="s">
        <v>4896</v>
      </c>
      <c r="AS374" s="67">
        <v>10</v>
      </c>
      <c r="AT374" s="67" t="s">
        <v>2108</v>
      </c>
      <c r="AU374" s="67" t="s">
        <v>4897</v>
      </c>
      <c r="AV374" s="67" t="s">
        <v>4883</v>
      </c>
      <c r="AW374" s="70" t="s">
        <v>276</v>
      </c>
      <c r="AX374" s="67" t="s">
        <v>4884</v>
      </c>
      <c r="AY374" s="67" t="s">
        <v>4885</v>
      </c>
      <c r="AZ374" s="67" t="b">
        <v>0</v>
      </c>
      <c r="BA374" s="67" t="s">
        <v>273</v>
      </c>
      <c r="BB374" s="67" t="b">
        <v>0</v>
      </c>
      <c r="BC374" s="67"/>
      <c r="BD374" s="67"/>
    </row>
    <row r="375" spans="1:56" x14ac:dyDescent="0.25">
      <c r="A375" s="86">
        <f t="shared" si="6"/>
        <v>0</v>
      </c>
      <c r="B375" s="87" t="str">
        <f>IFERROR(TEXT(Table_ocorrencias[[#This Row],[caso_n]],"0000")&amp;Table_ocorrencias[[#This Row],[ponto]]&amp;"/"&amp;YEAR(Table_ocorrencias[[#This Row],[DATA PLANTÃO]]),"")</f>
        <v>0897.9/2020</v>
      </c>
      <c r="C375" s="87" t="str">
        <f>IFERROR(IF(Table_ocorrencias[[#This Row],[GDL]] = "","", Table_ocorrencias[[#This Row],[GDL]]&amp;"/"&amp;YEAR(Table_ocorrencias[[#This Row],[data_plantao]])),"")</f>
        <v>31645/2020</v>
      </c>
      <c r="D375" s="87" t="str">
        <f>IF(Table_ocorrencias[[#This Row],[fotos_gdl]] = TRUE,"ENVIADAS","PENDENTE")</f>
        <v>ENVIADAS</v>
      </c>
      <c r="E375" s="88">
        <f>IFERROR(Table_ocorrencias[[#This Row],[data_plantao]],"")</f>
        <v>44116</v>
      </c>
      <c r="F375" s="87" t="str">
        <f>IFERROR(Table_ocorrencias[[#This Row],[CIODS3]],"")</f>
        <v>D690526</v>
      </c>
      <c r="G375" s="87" t="str">
        <f>IFERROR(Table_ocorrencias[[#This Row],[natureza4]],"")</f>
        <v>Homicídio</v>
      </c>
      <c r="H375" s="87" t="str">
        <f>IFERROR(Table_ocorrencias[[#This Row],[tipo_local]],"")</f>
        <v>Externo</v>
      </c>
      <c r="I375" s="87" t="str">
        <f>IFERROR(IF(Table_ocorrencias[[#This Row],[instrumento10]] = 0,"",Table_ocorrencias[[#This Row],[instrumento10]]),"")</f>
        <v>PÉRFURO-CONTUNDENTE</v>
      </c>
      <c r="J375" s="89" t="str">
        <f>IFERROR(VLOOKUP(Table_ocorrencias[[#This Row],[matricula_perito]],Table_peritos[],2,FALSE),"")</f>
        <v>CARLOS ARMANDO CORREIA LYRA</v>
      </c>
      <c r="K375" s="87" t="str">
        <f>IFERROR(VLOOKUP(Table_ocorrencias[[#This Row],[matricula_auxiliar]],Table_auxiliares[],2,FALSE),"")</f>
        <v>THAYSE BATISTA</v>
      </c>
      <c r="L375" s="87" t="str">
        <f>IFERROR(VLOOKUP(Table_ocorrencias[[#This Row],[matricula_delegado]],Table_delegados[],2,FALSE),"")</f>
        <v>VICTOR HUGO JARDIM RONDON</v>
      </c>
      <c r="M375" s="87" t="str">
        <f>IFERROR(Table_ocorrencias[[#This Row],[viatura5]],"")</f>
        <v>UP006</v>
      </c>
      <c r="N375" s="87" t="str">
        <f>IFERROR(IF(Table_ocorrencias[[#This Row],[DPH2]] ="","",Table_ocorrencias[[#This Row],[DPH2]]&amp;"º DPH"),"")</f>
        <v>5º DPH</v>
      </c>
      <c r="O375" s="87" t="str">
        <f>UPPER(IFERROR(VLOOKUP(Table_ocorrencias[[#This Row],[municipio]],Table_municipios[],2,FALSE),""))</f>
        <v>RECIFE</v>
      </c>
      <c r="P375" s="89" t="str">
        <f>UPPER(IFERROR(Table_ocorrencias[[#This Row],[bairro8]],""))</f>
        <v>PORTO DA MADEIRA</v>
      </c>
      <c r="Q375" s="87" t="str">
        <f>IFERROR(IF(Table_ocorrencias[[#This Row],[rua9]] ="","",Table_ocorrencias[[#This Row],[rua9]]),"")</f>
        <v>AVENIDA BEBERIBE, N°3523</v>
      </c>
      <c r="R375" s="87" t="str">
        <f>IFERROR(IF(Table_ocorrencias[[#This Row],[latitude6]] ="","",Table_ocorrencias[[#This Row],[latitude6]]),"")</f>
        <v>8°0'28.923''</v>
      </c>
      <c r="S375" s="87" t="str">
        <f>IFERROR(IF(Table_ocorrencias[[#This Row],[longitude7]] ="","",Table_ocorrencias[[#This Row],[longitude7]]),"")</f>
        <v>34°53'23.828''</v>
      </c>
      <c r="T37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RILDO DA COSTA RIBEIRO (NIC 113259)</v>
      </c>
      <c r="U37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5" s="89" t="str">
        <f>UPPER(IFERROR(Table_ocorrencias[[#This Row],[descricao]],""))</f>
        <v>PAF - MASC 99745-1403</v>
      </c>
      <c r="W375" s="90">
        <f>IFERROR(IF(Table_ocorrencias[[#This Row],[data_ciencia]]="","",Table_ocorrencias[[#This Row],[data_ciencia]]),"")</f>
        <v>7.9861111111111105E-2</v>
      </c>
      <c r="X375" s="90">
        <f>IFERROR(IF(Table_ocorrencias[[#This Row],[data_saida]]="","",Table_ocorrencias[[#This Row],[data_saida]]),"")</f>
        <v>0.10416666666666667</v>
      </c>
      <c r="Y375" s="90">
        <f>IFERROR(IF(Table_ocorrencias[[#This Row],[data_chegada]]="","",Table_ocorrencias[[#This Row],[data_chegada]]),"")</f>
        <v>0.11527777777777778</v>
      </c>
      <c r="Z375" s="90">
        <f>IFERROR(IF(Table_ocorrencias[[#This Row],[data_conclusao]]="","",Table_ocorrencias[[#This Row],[data_conclusao]]),"")</f>
        <v>0.14583333333333334</v>
      </c>
      <c r="AA375" s="91">
        <v>1755</v>
      </c>
      <c r="AB375" s="91">
        <v>897</v>
      </c>
      <c r="AC375" s="91">
        <v>5</v>
      </c>
      <c r="AD375" s="91">
        <v>3869091</v>
      </c>
      <c r="AE375" s="91">
        <v>3870430</v>
      </c>
      <c r="AF375" s="91">
        <v>2725053</v>
      </c>
      <c r="AG375" s="91">
        <v>31645</v>
      </c>
      <c r="AH375" s="88">
        <v>44116</v>
      </c>
      <c r="AI375" s="91" t="s">
        <v>4969</v>
      </c>
      <c r="AJ375" s="91" t="s">
        <v>167</v>
      </c>
      <c r="AK375" s="91" t="s">
        <v>168</v>
      </c>
      <c r="AL375" s="91" t="s">
        <v>1258</v>
      </c>
      <c r="AM375" s="92">
        <v>7.9861111111111105E-2</v>
      </c>
      <c r="AN375" s="93">
        <v>0.10416666666666667</v>
      </c>
      <c r="AO375" s="93">
        <v>0.11527777777777778</v>
      </c>
      <c r="AP375" s="93">
        <v>0.14583333333333334</v>
      </c>
      <c r="AQ375" s="91" t="s">
        <v>4970</v>
      </c>
      <c r="AR375" s="91" t="s">
        <v>4971</v>
      </c>
      <c r="AS375" s="91">
        <v>14</v>
      </c>
      <c r="AT375" s="91" t="s">
        <v>4972</v>
      </c>
      <c r="AU375" s="91" t="s">
        <v>4973</v>
      </c>
      <c r="AV375" s="91" t="s">
        <v>4974</v>
      </c>
      <c r="AW375" s="94" t="s">
        <v>276</v>
      </c>
      <c r="AX375" s="91" t="s">
        <v>4975</v>
      </c>
      <c r="AY375" s="91" t="s">
        <v>4976</v>
      </c>
      <c r="AZ375" s="91" t="b">
        <v>1</v>
      </c>
      <c r="BA375" s="91" t="s">
        <v>273</v>
      </c>
      <c r="BB375" s="91" t="b">
        <v>0</v>
      </c>
      <c r="BC375" s="91"/>
      <c r="BD375" s="91"/>
    </row>
    <row r="376" spans="1:56" x14ac:dyDescent="0.25">
      <c r="A376" s="55">
        <f t="shared" si="6"/>
        <v>0</v>
      </c>
      <c r="B376" s="64" t="str">
        <f>IFERROR(TEXT(Table_ocorrencias[[#This Row],[caso_n]],"0000")&amp;Table_ocorrencias[[#This Row],[ponto]]&amp;"/"&amp;YEAR(Table_ocorrencias[[#This Row],[DATA PLANTÃO]]),"")</f>
        <v>0900.9/2020</v>
      </c>
      <c r="C376" s="64" t="str">
        <f>IFERROR(IF(Table_ocorrencias[[#This Row],[GDL]] = "","", Table_ocorrencias[[#This Row],[GDL]]&amp;"/"&amp;YEAR(Table_ocorrencias[[#This Row],[data_plantao]])),"")</f>
        <v>31831/2020</v>
      </c>
      <c r="D376" s="64" t="str">
        <f>IF(Table_ocorrencias[[#This Row],[fotos_gdl]] = TRUE,"ENVIADAS","PENDENTE")</f>
        <v>ENVIADAS</v>
      </c>
      <c r="E376" s="65">
        <f>IFERROR(Table_ocorrencias[[#This Row],[data_plantao]],"")</f>
        <v>44117</v>
      </c>
      <c r="F376" s="64" t="str">
        <f>IFERROR(Table_ocorrencias[[#This Row],[CIODS3]],"")</f>
        <v>D690726</v>
      </c>
      <c r="G376" s="64" t="str">
        <f>IFERROR(Table_ocorrencias[[#This Row],[natureza4]],"")</f>
        <v>Homicídio</v>
      </c>
      <c r="H376" s="64" t="str">
        <f>IFERROR(Table_ocorrencias[[#This Row],[tipo_local]],"")</f>
        <v>Externo</v>
      </c>
      <c r="I376" s="64" t="str">
        <f>IFERROR(IF(Table_ocorrencias[[#This Row],[instrumento10]] = 0,"",Table_ocorrencias[[#This Row],[instrumento10]]),"")</f>
        <v>PÉRFURO-CONTUNDENTE</v>
      </c>
      <c r="J376" s="80" t="str">
        <f>IFERROR(VLOOKUP(Table_ocorrencias[[#This Row],[matricula_perito]],Table_peritos[],2,FALSE),"")</f>
        <v>DIEGO NUNES TELES DE MENDONÇA</v>
      </c>
      <c r="K376" s="64" t="str">
        <f>IFERROR(VLOOKUP(Table_ocorrencias[[#This Row],[matricula_auxiliar]],Table_auxiliares[],2,FALSE),"")</f>
        <v>JÚLIO CÉSAR DINIZ</v>
      </c>
      <c r="L376" s="64" t="str">
        <f>IFERROR(VLOOKUP(Table_ocorrencias[[#This Row],[matricula_delegado]],Table_delegados[],2,FALSE),"")</f>
        <v>ALAUMO LIMA</v>
      </c>
      <c r="M376" s="64" t="str">
        <f>IFERROR(Table_ocorrencias[[#This Row],[viatura5]],"")</f>
        <v>UP006</v>
      </c>
      <c r="N376" s="64" t="str">
        <f>IFERROR(IF(Table_ocorrencias[[#This Row],[DPH2]] ="","",Table_ocorrencias[[#This Row],[DPH2]]&amp;"º DPH"),"")</f>
        <v>11º DPH</v>
      </c>
      <c r="O376" s="64" t="str">
        <f>UPPER(IFERROR(VLOOKUP(Table_ocorrencias[[#This Row],[municipio]],Table_municipios[],2,FALSE),""))</f>
        <v>JABOATÃO DOS GUARARAPES</v>
      </c>
      <c r="P376" s="80" t="str">
        <f>UPPER(IFERROR(Table_ocorrencias[[#This Row],[bairro8]],""))</f>
        <v>SOTAVE</v>
      </c>
      <c r="Q376" s="64" t="str">
        <f>IFERROR(IF(Table_ocorrencias[[#This Row],[rua9]] ="","",Table_ocorrencias[[#This Row],[rua9]]),"")</f>
        <v>BAIÃO, 36</v>
      </c>
      <c r="R376" s="64" t="str">
        <f>IFERROR(IF(Table_ocorrencias[[#This Row],[latitude6]] ="","",Table_ocorrencias[[#This Row],[latitude6]]),"")</f>
        <v>-8.2115310</v>
      </c>
      <c r="S376" s="64" t="str">
        <f>IFERROR(IF(Table_ocorrencias[[#This Row],[longitude7]] ="","",Table_ocorrencias[[#This Row],[longitude7]]),"")</f>
        <v>-34.9581460</v>
      </c>
      <c r="T37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FERREIRA DO NASCIMENTO (NIC 113260)</v>
      </c>
      <c r="U37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6" s="80" t="str">
        <f>UPPER(IFERROR(Table_ocorrencias[[#This Row],[descricao]],""))</f>
        <v>PAF, MASC, PM 81 994909303</v>
      </c>
      <c r="W376" s="66">
        <f>IFERROR(IF(Table_ocorrencias[[#This Row],[data_ciencia]]="","",Table_ocorrencias[[#This Row],[data_ciencia]]),"")</f>
        <v>0.90138888888888891</v>
      </c>
      <c r="X376" s="66">
        <f>IFERROR(IF(Table_ocorrencias[[#This Row],[data_saida]]="","",Table_ocorrencias[[#This Row],[data_saida]]),"")</f>
        <v>0.90972222222222221</v>
      </c>
      <c r="Y376" s="66">
        <f>IFERROR(IF(Table_ocorrencias[[#This Row],[data_chegada]]="","",Table_ocorrencias[[#This Row],[data_chegada]]),"")</f>
        <v>0.92361111111111116</v>
      </c>
      <c r="Z376" s="66">
        <f>IFERROR(IF(Table_ocorrencias[[#This Row],[data_conclusao]]="","",Table_ocorrencias[[#This Row],[data_conclusao]]),"")</f>
        <v>0.95138888888888884</v>
      </c>
      <c r="AA376" s="67">
        <v>1758</v>
      </c>
      <c r="AB376" s="67">
        <v>900</v>
      </c>
      <c r="AC376" s="67">
        <v>11</v>
      </c>
      <c r="AD376" s="67">
        <v>3869148</v>
      </c>
      <c r="AE376" s="67">
        <v>3867595</v>
      </c>
      <c r="AF376" s="67">
        <v>3910180</v>
      </c>
      <c r="AG376" s="67">
        <v>31831</v>
      </c>
      <c r="AH376" s="65">
        <v>44117</v>
      </c>
      <c r="AI376" s="67" t="s">
        <v>4998</v>
      </c>
      <c r="AJ376" s="67" t="s">
        <v>167</v>
      </c>
      <c r="AK376" s="67" t="s">
        <v>168</v>
      </c>
      <c r="AL376" s="67" t="s">
        <v>1258</v>
      </c>
      <c r="AM376" s="68">
        <v>0.90138888888888891</v>
      </c>
      <c r="AN376" s="69">
        <v>0.90972222222222221</v>
      </c>
      <c r="AO376" s="69">
        <v>0.92361111111111116</v>
      </c>
      <c r="AP376" s="69">
        <v>0.95138888888888884</v>
      </c>
      <c r="AQ376" s="67" t="s">
        <v>4999</v>
      </c>
      <c r="AR376" s="67" t="s">
        <v>5000</v>
      </c>
      <c r="AS376" s="67">
        <v>10</v>
      </c>
      <c r="AT376" s="67" t="s">
        <v>5001</v>
      </c>
      <c r="AU376" s="67" t="s">
        <v>5002</v>
      </c>
      <c r="AV376" s="67" t="s">
        <v>5003</v>
      </c>
      <c r="AW376" s="70" t="s">
        <v>276</v>
      </c>
      <c r="AX376" s="67" t="s">
        <v>5004</v>
      </c>
      <c r="AY376" s="67" t="s">
        <v>5005</v>
      </c>
      <c r="AZ376" s="67" t="b">
        <v>1</v>
      </c>
      <c r="BA376" s="67" t="s">
        <v>273</v>
      </c>
      <c r="BB376" s="67" t="b">
        <v>0</v>
      </c>
      <c r="BC376" s="67"/>
      <c r="BD376" s="67"/>
    </row>
    <row r="377" spans="1:56" x14ac:dyDescent="0.25">
      <c r="A377" s="86">
        <f t="shared" si="6"/>
        <v>0</v>
      </c>
      <c r="B377" s="87" t="str">
        <f>IFERROR(TEXT(Table_ocorrencias[[#This Row],[caso_n]],"0000")&amp;Table_ocorrencias[[#This Row],[ponto]]&amp;"/"&amp;YEAR(Table_ocorrencias[[#This Row],[DATA PLANTÃO]]),"")</f>
        <v>0903.9/2020</v>
      </c>
      <c r="C377" s="87" t="str">
        <f>IFERROR(IF(Table_ocorrencias[[#This Row],[GDL]] = "","", Table_ocorrencias[[#This Row],[GDL]]&amp;"/"&amp;YEAR(Table_ocorrencias[[#This Row],[data_plantao]])),"")</f>
        <v>32021/2020</v>
      </c>
      <c r="D377" s="87" t="str">
        <f>IF(Table_ocorrencias[[#This Row],[fotos_gdl]] = TRUE,"ENVIADAS","PENDENTE")</f>
        <v>ENVIADAS</v>
      </c>
      <c r="E377" s="88">
        <f>IFERROR(Table_ocorrencias[[#This Row],[data_plantao]],"")</f>
        <v>44118</v>
      </c>
      <c r="F377" s="87" t="str">
        <f>IFERROR(Table_ocorrencias[[#This Row],[CIODS3]],"")</f>
        <v>D690816</v>
      </c>
      <c r="G377" s="87" t="str">
        <f>IFERROR(Table_ocorrencias[[#This Row],[natureza4]],"")</f>
        <v>Homicídio</v>
      </c>
      <c r="H377" s="87" t="str">
        <f>IFERROR(Table_ocorrencias[[#This Row],[tipo_local]],"")</f>
        <v>Externo</v>
      </c>
      <c r="I377" s="87" t="str">
        <f>IFERROR(IF(Table_ocorrencias[[#This Row],[instrumento10]] = 0,"",Table_ocorrencias[[#This Row],[instrumento10]]),"")</f>
        <v>PÉRFURO-CONTUNDENTE</v>
      </c>
      <c r="J377" s="89" t="str">
        <f>IFERROR(VLOOKUP(Table_ocorrencias[[#This Row],[matricula_perito]],Table_peritos[],2,FALSE),"")</f>
        <v>DIOGO SINESIO TRAJANO DE ARRUDA</v>
      </c>
      <c r="K377" s="87" t="str">
        <f>IFERROR(VLOOKUP(Table_ocorrencias[[#This Row],[matricula_auxiliar]],Table_auxiliares[],2,FALSE),"")</f>
        <v>THAYSE BATISTA</v>
      </c>
      <c r="L377" s="87" t="str">
        <f>IFERROR(VLOOKUP(Table_ocorrencias[[#This Row],[matricula_delegado]],Table_delegados[],2,FALSE),"")</f>
        <v>FRANCISCA ERICA DA SILVA BEZERRA</v>
      </c>
      <c r="M377" s="87" t="str">
        <f>IFERROR(Table_ocorrencias[[#This Row],[viatura5]],"")</f>
        <v>UP006</v>
      </c>
      <c r="N377" s="87" t="str">
        <f>IFERROR(IF(Table_ocorrencias[[#This Row],[DPH2]] ="","",Table_ocorrencias[[#This Row],[DPH2]]&amp;"º DPH"),"")</f>
        <v>7º DPH</v>
      </c>
      <c r="O377" s="87" t="str">
        <f>UPPER(IFERROR(VLOOKUP(Table_ocorrencias[[#This Row],[municipio]],Table_municipios[],2,FALSE),""))</f>
        <v>PAULISTA</v>
      </c>
      <c r="P377" s="89" t="str">
        <f>UPPER(IFERROR(Table_ocorrencias[[#This Row],[bairro8]],""))</f>
        <v>JANGA</v>
      </c>
      <c r="Q377" s="87" t="str">
        <f>IFERROR(IF(Table_ocorrencias[[#This Row],[rua9]] ="","",Table_ocorrencias[[#This Row],[rua9]]),"")</f>
        <v>DR. LUIS IGNÁCIO DE ANDRADE LIMA, N°300</v>
      </c>
      <c r="R377" s="87" t="str">
        <f>IFERROR(IF(Table_ocorrencias[[#This Row],[latitude6]] ="","",Table_ocorrencias[[#This Row],[latitude6]]),"")</f>
        <v>-7.9180280</v>
      </c>
      <c r="S377" s="87" t="str">
        <f>IFERROR(IF(Table_ocorrencias[[#This Row],[longitude7]] ="","",Table_ocorrencias[[#This Row],[longitude7]]),"")</f>
        <v>-34.8343370</v>
      </c>
      <c r="T37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JULLIANO MATHEUS SOARES SATIRO (NIC 113252)</v>
      </c>
      <c r="U37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77" s="89" t="str">
        <f>UPPER(IFERROR(Table_ocorrencias[[#This Row],[descricao]],""))</f>
        <v>PAF - MASC (985903167 SG WALLACE)</v>
      </c>
      <c r="W377" s="90">
        <f>IFERROR(IF(Table_ocorrencias[[#This Row],[data_ciencia]]="","",Table_ocorrencias[[#This Row],[data_ciencia]]),"")</f>
        <v>0.79166666666666663</v>
      </c>
      <c r="X377" s="90">
        <f>IFERROR(IF(Table_ocorrencias[[#This Row],[data_saida]]="","",Table_ocorrencias[[#This Row],[data_saida]]),"")</f>
        <v>0.79166666666666663</v>
      </c>
      <c r="Y377" s="90">
        <f>IFERROR(IF(Table_ocorrencias[[#This Row],[data_chegada]]="","",Table_ocorrencias[[#This Row],[data_chegada]]),"")</f>
        <v>0.83333333333333337</v>
      </c>
      <c r="Z377" s="90">
        <f>IFERROR(IF(Table_ocorrencias[[#This Row],[data_conclusao]]="","",Table_ocorrencias[[#This Row],[data_conclusao]]),"")</f>
        <v>0.86805555555555558</v>
      </c>
      <c r="AA377" s="91">
        <v>1761</v>
      </c>
      <c r="AB377" s="91">
        <v>903</v>
      </c>
      <c r="AC377" s="91">
        <v>7</v>
      </c>
      <c r="AD377" s="91">
        <v>3871193</v>
      </c>
      <c r="AE377" s="91">
        <v>3870430</v>
      </c>
      <c r="AF377" s="91">
        <v>2724782</v>
      </c>
      <c r="AG377" s="91">
        <v>32021</v>
      </c>
      <c r="AH377" s="88">
        <v>44118</v>
      </c>
      <c r="AI377" s="91" t="s">
        <v>5032</v>
      </c>
      <c r="AJ377" s="91" t="s">
        <v>167</v>
      </c>
      <c r="AK377" s="91" t="s">
        <v>168</v>
      </c>
      <c r="AL377" s="91" t="s">
        <v>1258</v>
      </c>
      <c r="AM377" s="92">
        <v>0.79166666666666663</v>
      </c>
      <c r="AN377" s="93">
        <v>0.79166666666666663</v>
      </c>
      <c r="AO377" s="93">
        <v>0.83333333333333337</v>
      </c>
      <c r="AP377" s="93">
        <v>0.86805555555555558</v>
      </c>
      <c r="AQ377" s="91" t="s">
        <v>5037</v>
      </c>
      <c r="AR377" s="91" t="s">
        <v>5038</v>
      </c>
      <c r="AS377" s="91">
        <v>13</v>
      </c>
      <c r="AT377" s="91" t="s">
        <v>2036</v>
      </c>
      <c r="AU377" s="91" t="s">
        <v>5036</v>
      </c>
      <c r="AV377" s="91" t="s">
        <v>5033</v>
      </c>
      <c r="AW377" s="94" t="s">
        <v>276</v>
      </c>
      <c r="AX377" s="91" t="s">
        <v>5034</v>
      </c>
      <c r="AY377" s="91" t="s">
        <v>5035</v>
      </c>
      <c r="AZ377" s="91" t="b">
        <v>1</v>
      </c>
      <c r="BA377" s="91" t="s">
        <v>273</v>
      </c>
      <c r="BB377" s="91" t="b">
        <v>0</v>
      </c>
      <c r="BC377" s="91"/>
      <c r="BD377" s="91"/>
    </row>
    <row r="378" spans="1:56" x14ac:dyDescent="0.25">
      <c r="A378" s="53">
        <f t="shared" si="6"/>
        <v>0</v>
      </c>
      <c r="B378" s="57" t="str">
        <f>IFERROR(TEXT(Table_ocorrencias[[#This Row],[caso_n]],"0000")&amp;Table_ocorrencias[[#This Row],[ponto]]&amp;"/"&amp;YEAR(Table_ocorrencias[[#This Row],[DATA PLANTÃO]]),"")</f>
        <v>0905.9/2020</v>
      </c>
      <c r="C378" s="57" t="str">
        <f>IFERROR(IF(Table_ocorrencias[[#This Row],[GDL]] = "","", Table_ocorrencias[[#This Row],[GDL]]&amp;"/"&amp;YEAR(Table_ocorrencias[[#This Row],[data_plantao]])),"")</f>
        <v>32184/2020</v>
      </c>
      <c r="D378" s="57" t="str">
        <f>IF(Table_ocorrencias[[#This Row],[fotos_gdl]] = TRUE,"ENVIADAS","PENDENTE")</f>
        <v>ENVIADAS</v>
      </c>
      <c r="E378" s="58">
        <f>IFERROR(Table_ocorrencias[[#This Row],[data_plantao]],"")</f>
        <v>44119</v>
      </c>
      <c r="F378" s="57" t="str">
        <f>IFERROR(Table_ocorrencias[[#This Row],[CIODS3]],"")</f>
        <v>D690897</v>
      </c>
      <c r="G378" s="57" t="str">
        <f>IFERROR(Table_ocorrencias[[#This Row],[natureza4]],"")</f>
        <v>Homicídio</v>
      </c>
      <c r="H378" s="57" t="str">
        <f>IFERROR(Table_ocorrencias[[#This Row],[tipo_local]],"")</f>
        <v>Externo</v>
      </c>
      <c r="I378" s="57" t="str">
        <f>IFERROR(IF(Table_ocorrencias[[#This Row],[instrumento10]] = 0,"",Table_ocorrencias[[#This Row],[instrumento10]]),"")</f>
        <v>PÉRFURO-CONTUNDENTE</v>
      </c>
      <c r="J378" s="79" t="str">
        <f>IFERROR(VLOOKUP(Table_ocorrencias[[#This Row],[matricula_perito]],Table_peritos[],2,FALSE),"")</f>
        <v>LUCAS ARAÚJO DE ALMEIDA</v>
      </c>
      <c r="K378" s="57" t="str">
        <f>IFERROR(VLOOKUP(Table_ocorrencias[[#This Row],[matricula_auxiliar]],Table_auxiliares[],2,FALSE),"")</f>
        <v>BRENO HENRIQUE DANTAS DOS SANTOS</v>
      </c>
      <c r="L378" s="57" t="str">
        <f>IFERROR(VLOOKUP(Table_ocorrencias[[#This Row],[matricula_delegado]],Table_delegados[],2,FALSE),"")</f>
        <v>ROBERTO DE LIMA FERREIRA</v>
      </c>
      <c r="M378" s="57" t="str">
        <f>IFERROR(Table_ocorrencias[[#This Row],[viatura5]],"")</f>
        <v>UP006</v>
      </c>
      <c r="N378" s="57" t="str">
        <f>IFERROR(IF(Table_ocorrencias[[#This Row],[DPH2]] ="","",Table_ocorrencias[[#This Row],[DPH2]]&amp;"º DPH"),"")</f>
        <v>2º DPH</v>
      </c>
      <c r="O378" s="57" t="str">
        <f>UPPER(IFERROR(VLOOKUP(Table_ocorrencias[[#This Row],[municipio]],Table_municipios[],2,FALSE),""))</f>
        <v>RECIFE</v>
      </c>
      <c r="P378" s="79" t="str">
        <f>UPPER(IFERROR(Table_ocorrencias[[#This Row],[bairro8]],""))</f>
        <v>IPUTINGA</v>
      </c>
      <c r="Q378" s="57" t="str">
        <f>IFERROR(IF(Table_ocorrencias[[#This Row],[rua9]] ="","",Table_ocorrencias[[#This Row],[rua9]]),"")</f>
        <v>BR 101</v>
      </c>
      <c r="R378" s="57" t="str">
        <f>IFERROR(IF(Table_ocorrencias[[#This Row],[latitude6]] ="","",Table_ocorrencias[[#This Row],[latitude6]]),"")</f>
        <v>-8,027569</v>
      </c>
      <c r="S378" s="57" t="str">
        <f>IFERROR(IF(Table_ocorrencias[[#This Row],[longitude7]] ="","",Table_ocorrencias[[#This Row],[longitude7]]),"")</f>
        <v>-34,943046</v>
      </c>
      <c r="T37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113255)</v>
      </c>
      <c r="U37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8" s="79" t="str">
        <f>UPPER(IFERROR(Table_ocorrencias[[#This Row],[descricao]],""))</f>
        <v>CORPO ESTAVA EM RIO</v>
      </c>
      <c r="W378" s="59">
        <f>IFERROR(IF(Table_ocorrencias[[#This Row],[data_ciencia]]="","",Table_ocorrencias[[#This Row],[data_ciencia]]),"")</f>
        <v>0.74305555555555558</v>
      </c>
      <c r="X378" s="59">
        <f>IFERROR(IF(Table_ocorrencias[[#This Row],[data_saida]]="","",Table_ocorrencias[[#This Row],[data_saida]]),"")</f>
        <v>0.76388888888888884</v>
      </c>
      <c r="Y378" s="59">
        <f>IFERROR(IF(Table_ocorrencias[[#This Row],[data_chegada]]="","",Table_ocorrencias[[#This Row],[data_chegada]]),"")</f>
        <v>0.77083333333333337</v>
      </c>
      <c r="Z378" s="59">
        <f>IFERROR(IF(Table_ocorrencias[[#This Row],[data_conclusao]]="","",Table_ocorrencias[[#This Row],[data_conclusao]]),"")</f>
        <v>0.81944444444444442</v>
      </c>
      <c r="AA378" s="60">
        <v>1763</v>
      </c>
      <c r="AB378" s="60">
        <v>905</v>
      </c>
      <c r="AC378" s="60">
        <v>2</v>
      </c>
      <c r="AD378" s="60">
        <v>3870006</v>
      </c>
      <c r="AE378" s="60">
        <v>3867820</v>
      </c>
      <c r="AF378" s="60">
        <v>3864723</v>
      </c>
      <c r="AG378" s="60">
        <v>32184</v>
      </c>
      <c r="AH378" s="58">
        <v>44119</v>
      </c>
      <c r="AI378" s="60" t="s">
        <v>5052</v>
      </c>
      <c r="AJ378" s="60" t="s">
        <v>167</v>
      </c>
      <c r="AK378" s="60" t="s">
        <v>168</v>
      </c>
      <c r="AL378" s="60" t="s">
        <v>1258</v>
      </c>
      <c r="AM378" s="61">
        <v>0.74305555555555558</v>
      </c>
      <c r="AN378" s="62">
        <v>0.76388888888888884</v>
      </c>
      <c r="AO378" s="62">
        <v>0.77083333333333337</v>
      </c>
      <c r="AP378" s="62">
        <v>0.81944444444444442</v>
      </c>
      <c r="AQ378" s="60" t="s">
        <v>5057</v>
      </c>
      <c r="AR378" s="60" t="s">
        <v>5058</v>
      </c>
      <c r="AS378" s="60">
        <v>14</v>
      </c>
      <c r="AT378" s="60" t="s">
        <v>4641</v>
      </c>
      <c r="AU378" s="60" t="s">
        <v>1484</v>
      </c>
      <c r="AV378" s="60" t="s">
        <v>5053</v>
      </c>
      <c r="AW378" s="63" t="s">
        <v>276</v>
      </c>
      <c r="AX378" s="60" t="s">
        <v>5054</v>
      </c>
      <c r="AY378" s="60" t="s">
        <v>5055</v>
      </c>
      <c r="AZ378" s="60" t="b">
        <v>1</v>
      </c>
      <c r="BA378" s="60" t="s">
        <v>273</v>
      </c>
      <c r="BB378" s="60" t="b">
        <v>0</v>
      </c>
      <c r="BC378" s="60"/>
      <c r="BD378" s="60"/>
    </row>
    <row r="379" spans="1:56" ht="30" x14ac:dyDescent="0.25">
      <c r="A379" s="53">
        <f t="shared" si="6"/>
        <v>0</v>
      </c>
      <c r="B379" s="57" t="str">
        <f>IFERROR(TEXT(Table_ocorrencias[[#This Row],[caso_n]],"0000")&amp;Table_ocorrencias[[#This Row],[ponto]]&amp;"/"&amp;YEAR(Table_ocorrencias[[#This Row],[DATA PLANTÃO]]),"")</f>
        <v>0908.9/2020</v>
      </c>
      <c r="C379" s="57" t="str">
        <f>IFERROR(IF(Table_ocorrencias[[#This Row],[GDL]] = "","", Table_ocorrencias[[#This Row],[GDL]]&amp;"/"&amp;YEAR(Table_ocorrencias[[#This Row],[data_plantao]])),"")</f>
        <v>32390/2020</v>
      </c>
      <c r="D379" s="57" t="str">
        <f>IF(Table_ocorrencias[[#This Row],[fotos_gdl]] = TRUE,"ENVIADAS","PENDENTE")</f>
        <v>ENVIADAS</v>
      </c>
      <c r="E379" s="58">
        <f>IFERROR(Table_ocorrencias[[#This Row],[data_plantao]],"")</f>
        <v>44120</v>
      </c>
      <c r="F379" s="57" t="str">
        <f>IFERROR(Table_ocorrencias[[#This Row],[CIODS3]],"")</f>
        <v>D691061</v>
      </c>
      <c r="G379" s="57" t="str">
        <f>IFERROR(Table_ocorrencias[[#This Row],[natureza4]],"")</f>
        <v>Homicídio</v>
      </c>
      <c r="H379" s="57" t="str">
        <f>IFERROR(Table_ocorrencias[[#This Row],[tipo_local]],"")</f>
        <v>Externo</v>
      </c>
      <c r="I379" s="57" t="str">
        <f>IFERROR(IF(Table_ocorrencias[[#This Row],[instrumento10]] = 0,"",Table_ocorrencias[[#This Row],[instrumento10]]),"")</f>
        <v>PÉRFURO-CONTUNDENTE</v>
      </c>
      <c r="J379" s="79" t="str">
        <f>IFERROR(VLOOKUP(Table_ocorrencias[[#This Row],[matricula_perito]],Table_peritos[],2,FALSE),"")</f>
        <v>TADEU MORAIS CRUZ</v>
      </c>
      <c r="K379" s="57" t="str">
        <f>IFERROR(VLOOKUP(Table_ocorrencias[[#This Row],[matricula_auxiliar]],Table_auxiliares[],2,FALSE),"")</f>
        <v>HILTON PESSOA DE FREITAS NETO</v>
      </c>
      <c r="L379" s="57" t="str">
        <f>IFERROR(VLOOKUP(Table_ocorrencias[[#This Row],[matricula_delegado]],Table_delegados[],2,FALSE),"")</f>
        <v>RAFAEL DUARTE COSTA</v>
      </c>
      <c r="M379" s="57" t="str">
        <f>IFERROR(Table_ocorrencias[[#This Row],[viatura5]],"")</f>
        <v>UP006</v>
      </c>
      <c r="N379" s="57" t="str">
        <f>IFERROR(IF(Table_ocorrencias[[#This Row],[DPH2]] ="","",Table_ocorrencias[[#This Row],[DPH2]]&amp;"º DPH"),"")</f>
        <v>14º DPH</v>
      </c>
      <c r="O379" s="57" t="str">
        <f>UPPER(IFERROR(VLOOKUP(Table_ocorrencias[[#This Row],[municipio]],Table_municipios[],2,FALSE),""))</f>
        <v>JABOATÃO DOS GUARARAPES</v>
      </c>
      <c r="P379" s="79" t="str">
        <f>UPPER(IFERROR(Table_ocorrencias[[#This Row],[bairro8]],""))</f>
        <v>ZONA RURAL</v>
      </c>
      <c r="Q379" s="57" t="str">
        <f>IFERROR(IF(Table_ocorrencias[[#This Row],[rua9]] ="","",Table_ocorrencias[[#This Row],[rua9]]),"")</f>
        <v>ENGENHO SÃO SALVADOR</v>
      </c>
      <c r="R379" s="57" t="str">
        <f>IFERROR(IF(Table_ocorrencias[[#This Row],[latitude6]] ="","",Table_ocorrencias[[#This Row],[latitude6]]),"")</f>
        <v>-8.200787</v>
      </c>
      <c r="S379" s="57" t="str">
        <f>IFERROR(IF(Table_ocorrencias[[#This Row],[longitude7]] ="","",Table_ocorrencias[[#This Row],[longitude7]]),"")</f>
        <v>-35.067799</v>
      </c>
      <c r="T37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ALISSON DE LIMA SANTOS (NIC 113826)</v>
      </c>
      <c r="U37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79" s="79" t="str">
        <f>UPPER(IFERROR(Table_ocorrencias[[#This Row],[descricao]],""))</f>
        <v>PAF - MASC_x000D_
PM: 985514979</v>
      </c>
      <c r="W379" s="59">
        <f>IFERROR(IF(Table_ocorrencias[[#This Row],[data_ciencia]]="","",Table_ocorrencias[[#This Row],[data_ciencia]]),"")</f>
        <v>9.375E-2</v>
      </c>
      <c r="X379" s="59">
        <f>IFERROR(IF(Table_ocorrencias[[#This Row],[data_saida]]="","",Table_ocorrencias[[#This Row],[data_saida]]),"")</f>
        <v>0.10416666666666667</v>
      </c>
      <c r="Y379" s="59">
        <f>IFERROR(IF(Table_ocorrencias[[#This Row],[data_chegada]]="","",Table_ocorrencias[[#This Row],[data_chegada]]),"")</f>
        <v>0.21875</v>
      </c>
      <c r="Z379" s="59">
        <f>IFERROR(IF(Table_ocorrencias[[#This Row],[data_conclusao]]="","",Table_ocorrencias[[#This Row],[data_conclusao]]),"")</f>
        <v>0.24305555555555555</v>
      </c>
      <c r="AA379" s="60">
        <v>1768</v>
      </c>
      <c r="AB379" s="60">
        <v>908</v>
      </c>
      <c r="AC379" s="60">
        <v>14</v>
      </c>
      <c r="AD379" s="60">
        <v>2962136</v>
      </c>
      <c r="AE379" s="60">
        <v>3865967</v>
      </c>
      <c r="AF379" s="60">
        <v>3864707</v>
      </c>
      <c r="AG379" s="60">
        <v>32390</v>
      </c>
      <c r="AH379" s="58">
        <v>44120</v>
      </c>
      <c r="AI379" s="60" t="s">
        <v>5084</v>
      </c>
      <c r="AJ379" s="60" t="s">
        <v>167</v>
      </c>
      <c r="AK379" s="60" t="s">
        <v>168</v>
      </c>
      <c r="AL379" s="60" t="s">
        <v>1258</v>
      </c>
      <c r="AM379" s="61">
        <v>9.375E-2</v>
      </c>
      <c r="AN379" s="62">
        <v>0.10416666666666667</v>
      </c>
      <c r="AO379" s="62">
        <v>0.21875</v>
      </c>
      <c r="AP379" s="62">
        <v>0.24305555555555555</v>
      </c>
      <c r="AQ379" s="60" t="s">
        <v>5085</v>
      </c>
      <c r="AR379" s="60" t="s">
        <v>5086</v>
      </c>
      <c r="AS379" s="60">
        <v>10</v>
      </c>
      <c r="AT379" s="60" t="s">
        <v>471</v>
      </c>
      <c r="AU379" s="60" t="s">
        <v>5087</v>
      </c>
      <c r="AV379" s="60" t="s">
        <v>5088</v>
      </c>
      <c r="AW379" s="63" t="s">
        <v>276</v>
      </c>
      <c r="AX379" s="60" t="s">
        <v>5089</v>
      </c>
      <c r="AY379" s="60" t="s">
        <v>5090</v>
      </c>
      <c r="AZ379" s="60" t="b">
        <v>1</v>
      </c>
      <c r="BA379" s="60" t="s">
        <v>273</v>
      </c>
      <c r="BB379" s="60" t="b">
        <v>0</v>
      </c>
      <c r="BC379" s="60"/>
      <c r="BD379" s="60"/>
    </row>
    <row r="380" spans="1:56" x14ac:dyDescent="0.25">
      <c r="A380" s="55">
        <f t="shared" si="6"/>
        <v>0</v>
      </c>
      <c r="B380" s="64" t="str">
        <f>IFERROR(TEXT(Table_ocorrencias[[#This Row],[caso_n]],"0000")&amp;Table_ocorrencias[[#This Row],[ponto]]&amp;"/"&amp;YEAR(Table_ocorrencias[[#This Row],[DATA PLANTÃO]]),"")</f>
        <v>0909.9/2020</v>
      </c>
      <c r="C380" s="64" t="str">
        <f>IFERROR(IF(Table_ocorrencias[[#This Row],[GDL]] = "","", Table_ocorrencias[[#This Row],[GDL]]&amp;"/"&amp;YEAR(Table_ocorrencias[[#This Row],[data_plantao]])),"")</f>
        <v>32413/2020</v>
      </c>
      <c r="D380" s="64" t="str">
        <f>IF(Table_ocorrencias[[#This Row],[fotos_gdl]] = TRUE,"ENVIADAS","PENDENTE")</f>
        <v>ENVIADAS</v>
      </c>
      <c r="E380" s="65">
        <f>IFERROR(Table_ocorrencias[[#This Row],[data_plantao]],"")</f>
        <v>44121</v>
      </c>
      <c r="F380" s="64" t="str">
        <f>IFERROR(Table_ocorrencias[[#This Row],[CIODS3]],"")</f>
        <v>D691092</v>
      </c>
      <c r="G380" s="64" t="str">
        <f>IFERROR(Table_ocorrencias[[#This Row],[natureza4]],"")</f>
        <v>Homicídio</v>
      </c>
      <c r="H380" s="64" t="str">
        <f>IFERROR(Table_ocorrencias[[#This Row],[tipo_local]],"")</f>
        <v>Externo</v>
      </c>
      <c r="I380" s="64" t="str">
        <f>IFERROR(IF(Table_ocorrencias[[#This Row],[instrumento10]] = 0,"",Table_ocorrencias[[#This Row],[instrumento10]]),"")</f>
        <v>PÉRFURO-CONTUNDENTE</v>
      </c>
      <c r="J380" s="80" t="str">
        <f>IFERROR(VLOOKUP(Table_ocorrencias[[#This Row],[matricula_perito]],Table_peritos[],2,FALSE),"")</f>
        <v>CAMILA REIS OLIVEIRA GUIMARÃES</v>
      </c>
      <c r="K380" s="64" t="str">
        <f>IFERROR(VLOOKUP(Table_ocorrencias[[#This Row],[matricula_auxiliar]],Table_auxiliares[],2,FALSE),"")</f>
        <v>AMANDA COSTA OLIVEIRA</v>
      </c>
      <c r="L380" s="64" t="str">
        <f>IFERROR(VLOOKUP(Table_ocorrencias[[#This Row],[matricula_delegado]],Table_delegados[],2,FALSE),"")</f>
        <v>CAIO WAGNER SIQUEIRA DE MORAIS</v>
      </c>
      <c r="M380" s="64" t="str">
        <f>IFERROR(Table_ocorrencias[[#This Row],[viatura5]],"")</f>
        <v>UP006</v>
      </c>
      <c r="N380" s="64" t="str">
        <f>IFERROR(IF(Table_ocorrencias[[#This Row],[DPH2]] ="","",Table_ocorrencias[[#This Row],[DPH2]]&amp;"º DPH"),"")</f>
        <v>6º DPH</v>
      </c>
      <c r="O380" s="64" t="str">
        <f>UPPER(IFERROR(VLOOKUP(Table_ocorrencias[[#This Row],[municipio]],Table_municipios[],2,FALSE),""))</f>
        <v>IGARASSU</v>
      </c>
      <c r="P380" s="80" t="str">
        <f>UPPER(IFERROR(Table_ocorrencias[[#This Row],[bairro8]],""))</f>
        <v>SANTA  RITA</v>
      </c>
      <c r="Q380" s="64" t="str">
        <f>IFERROR(IF(Table_ocorrencias[[#This Row],[rua9]] ="","",Table_ocorrencias[[#This Row],[rua9]]),"")</f>
        <v>CAMPO DO ZEZO NA DESCIDA DA MARÉ</v>
      </c>
      <c r="R380" s="64" t="str">
        <f>IFERROR(IF(Table_ocorrencias[[#This Row],[latitude6]] ="","",Table_ocorrencias[[#This Row],[latitude6]]),"")</f>
        <v>7°50'19.77''</v>
      </c>
      <c r="S380" s="64" t="str">
        <f>IFERROR(IF(Table_ocorrencias[[#This Row],[longitude7]] ="","",Table_ocorrencias[[#This Row],[longitude7]]),"")</f>
        <v>34°53'50.45''</v>
      </c>
      <c r="T38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112830)</v>
      </c>
      <c r="U38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0" s="80" t="str">
        <f>UPPER(IFERROR(Table_ocorrencias[[#This Row],[descricao]],""))</f>
        <v>PAF - MASC. - CONTATO PMPE 992385804.</v>
      </c>
      <c r="W380" s="66">
        <f>IFERROR(IF(Table_ocorrencias[[#This Row],[data_ciencia]]="","",Table_ocorrencias[[#This Row],[data_ciencia]]),"")</f>
        <v>0.34583333333333333</v>
      </c>
      <c r="X380" s="66">
        <f>IFERROR(IF(Table_ocorrencias[[#This Row],[data_saida]]="","",Table_ocorrencias[[#This Row],[data_saida]]),"")</f>
        <v>0.3611111111111111</v>
      </c>
      <c r="Y380" s="66">
        <f>IFERROR(IF(Table_ocorrencias[[#This Row],[data_chegada]]="","",Table_ocorrencias[[#This Row],[data_chegada]]),"")</f>
        <v>0.39583333333333331</v>
      </c>
      <c r="Z380" s="66">
        <f>IFERROR(IF(Table_ocorrencias[[#This Row],[data_conclusao]]="","",Table_ocorrencias[[#This Row],[data_conclusao]]),"")</f>
        <v>0.43055555555555558</v>
      </c>
      <c r="AA380" s="67">
        <v>1769</v>
      </c>
      <c r="AB380" s="67">
        <v>909</v>
      </c>
      <c r="AC380" s="67">
        <v>6</v>
      </c>
      <c r="AD380" s="67">
        <v>3869164</v>
      </c>
      <c r="AE380" s="67">
        <v>3867790</v>
      </c>
      <c r="AF380" s="67">
        <v>3864910</v>
      </c>
      <c r="AG380" s="67">
        <v>32413</v>
      </c>
      <c r="AH380" s="65">
        <v>44121</v>
      </c>
      <c r="AI380" s="67" t="s">
        <v>5091</v>
      </c>
      <c r="AJ380" s="67" t="s">
        <v>167</v>
      </c>
      <c r="AK380" s="67" t="s">
        <v>168</v>
      </c>
      <c r="AL380" s="67" t="s">
        <v>1258</v>
      </c>
      <c r="AM380" s="68">
        <v>0.34583333333333333</v>
      </c>
      <c r="AN380" s="69">
        <v>0.3611111111111111</v>
      </c>
      <c r="AO380" s="69">
        <v>0.39583333333333331</v>
      </c>
      <c r="AP380" s="69">
        <v>0.43055555555555558</v>
      </c>
      <c r="AQ380" s="67" t="s">
        <v>5092</v>
      </c>
      <c r="AR380" s="67" t="s">
        <v>5093</v>
      </c>
      <c r="AS380" s="67">
        <v>6</v>
      </c>
      <c r="AT380" s="67" t="s">
        <v>5094</v>
      </c>
      <c r="AU380" s="67" t="s">
        <v>5095</v>
      </c>
      <c r="AV380" s="67" t="s">
        <v>5130</v>
      </c>
      <c r="AW380" s="70" t="s">
        <v>276</v>
      </c>
      <c r="AX380" s="67" t="s">
        <v>5096</v>
      </c>
      <c r="AY380" s="67" t="s">
        <v>5097</v>
      </c>
      <c r="AZ380" s="67" t="b">
        <v>1</v>
      </c>
      <c r="BA380" s="67" t="s">
        <v>273</v>
      </c>
      <c r="BB380" s="67" t="b">
        <v>0</v>
      </c>
      <c r="BC380" s="67"/>
      <c r="BD380" s="67"/>
    </row>
    <row r="381" spans="1:56" x14ac:dyDescent="0.25">
      <c r="A381" s="53">
        <f t="shared" si="6"/>
        <v>0</v>
      </c>
      <c r="B381" s="57" t="str">
        <f>IFERROR(TEXT(Table_ocorrencias[[#This Row],[caso_n]],"0000")&amp;Table_ocorrencias[[#This Row],[ponto]]&amp;"/"&amp;YEAR(Table_ocorrencias[[#This Row],[DATA PLANTÃO]]),"")</f>
        <v>0914.9/2020</v>
      </c>
      <c r="C381" s="57" t="str">
        <f>IFERROR(IF(Table_ocorrencias[[#This Row],[GDL]] = "","", Table_ocorrencias[[#This Row],[GDL]]&amp;"/"&amp;YEAR(Table_ocorrencias[[#This Row],[data_plantao]])),"")</f>
        <v>32478/2020</v>
      </c>
      <c r="D381" s="57" t="str">
        <f>IF(Table_ocorrencias[[#This Row],[fotos_gdl]] = TRUE,"ENVIADAS","PENDENTE")</f>
        <v>ENVIADAS</v>
      </c>
      <c r="E381" s="58">
        <f>IFERROR(Table_ocorrencias[[#This Row],[data_plantao]],"")</f>
        <v>44122</v>
      </c>
      <c r="F381" s="57" t="str">
        <f>IFERROR(Table_ocorrencias[[#This Row],[CIODS3]],"")</f>
        <v>D691270</v>
      </c>
      <c r="G381" s="57" t="str">
        <f>IFERROR(Table_ocorrencias[[#This Row],[natureza4]],"")</f>
        <v>Homicídio</v>
      </c>
      <c r="H381" s="57" t="str">
        <f>IFERROR(Table_ocorrencias[[#This Row],[tipo_local]],"")</f>
        <v>Externo</v>
      </c>
      <c r="I381" s="57" t="str">
        <f>IFERROR(IF(Table_ocorrencias[[#This Row],[instrumento10]] = 0,"",Table_ocorrencias[[#This Row],[instrumento10]]),"")</f>
        <v>PÉRFURO-CONTUNDENTE</v>
      </c>
      <c r="J381" s="79" t="str">
        <f>IFERROR(VLOOKUP(Table_ocorrencias[[#This Row],[matricula_perito]],Table_peritos[],2,FALSE),"")</f>
        <v>RODION MALINOVSKY DE OLIVEIRA GOMES</v>
      </c>
      <c r="K381" s="57" t="str">
        <f>IFERROR(VLOOKUP(Table_ocorrencias[[#This Row],[matricula_auxiliar]],Table_auxiliares[],2,FALSE),"")</f>
        <v>HILTON PESSOA DE FREITAS NETO</v>
      </c>
      <c r="L381" s="57" t="str">
        <f>IFERROR(VLOOKUP(Table_ocorrencias[[#This Row],[matricula_delegado]],Table_delegados[],2,FALSE),"")</f>
        <v>FRANCISCA ERICA DA SILVA BEZERRA</v>
      </c>
      <c r="M381" s="57" t="str">
        <f>IFERROR(Table_ocorrencias[[#This Row],[viatura5]],"")</f>
        <v>UP006</v>
      </c>
      <c r="N381" s="57" t="str">
        <f>IFERROR(IF(Table_ocorrencias[[#This Row],[DPH2]] ="","",Table_ocorrencias[[#This Row],[DPH2]]&amp;"º DPH"),"")</f>
        <v>7º DPH</v>
      </c>
      <c r="O381" s="57" t="str">
        <f>UPPER(IFERROR(VLOOKUP(Table_ocorrencias[[#This Row],[municipio]],Table_municipios[],2,FALSE),""))</f>
        <v>PAULISTA</v>
      </c>
      <c r="P381" s="79" t="str">
        <f>UPPER(IFERROR(Table_ocorrencias[[#This Row],[bairro8]],""))</f>
        <v>FRAGOSO</v>
      </c>
      <c r="Q381" s="57" t="str">
        <f>IFERROR(IF(Table_ocorrencias[[#This Row],[rua9]] ="","",Table_ocorrencias[[#This Row],[rua9]]),"")</f>
        <v>AV. BEIJAMIN</v>
      </c>
      <c r="R381" s="57" t="str">
        <f>IFERROR(IF(Table_ocorrencias[[#This Row],[latitude6]] ="","",Table_ocorrencias[[#This Row],[latitude6]]),"")</f>
        <v>-7.963380</v>
      </c>
      <c r="S381" s="57" t="str">
        <f>IFERROR(IF(Table_ocorrencias[[#This Row],[longitude7]] ="","",Table_ocorrencias[[#This Row],[longitude7]]),"")</f>
        <v>-34.868282</v>
      </c>
      <c r="T38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RENATO TRINDADE DA COSTA (NIC 113812)</v>
      </c>
      <c r="U38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1" s="79" t="str">
        <f>UPPER(IFERROR(Table_ocorrencias[[#This Row],[descricao]],""))</f>
        <v>MASC</v>
      </c>
      <c r="W381" s="59">
        <f>IFERROR(IF(Table_ocorrencias[[#This Row],[data_ciencia]]="","",Table_ocorrencias[[#This Row],[data_ciencia]]),"")</f>
        <v>0.86458333333333337</v>
      </c>
      <c r="X381" s="59">
        <f>IFERROR(IF(Table_ocorrencias[[#This Row],[data_saida]]="","",Table_ocorrencias[[#This Row],[data_saida]]),"")</f>
        <v>0.86805555555555558</v>
      </c>
      <c r="Y381" s="59">
        <f>IFERROR(IF(Table_ocorrencias[[#This Row],[data_chegada]]="","",Table_ocorrencias[[#This Row],[data_chegada]]),"")</f>
        <v>0.88194444444444442</v>
      </c>
      <c r="Z381" s="59">
        <f>IFERROR(IF(Table_ocorrencias[[#This Row],[data_conclusao]]="","",Table_ocorrencias[[#This Row],[data_conclusao]]),"")</f>
        <v>0.90972222222222221</v>
      </c>
      <c r="AA381" s="60">
        <v>1775</v>
      </c>
      <c r="AB381" s="60">
        <v>914</v>
      </c>
      <c r="AC381" s="60">
        <v>7</v>
      </c>
      <c r="AD381" s="60">
        <v>1917099</v>
      </c>
      <c r="AE381" s="60">
        <v>3865967</v>
      </c>
      <c r="AF381" s="60">
        <v>2724782</v>
      </c>
      <c r="AG381" s="60">
        <v>32478</v>
      </c>
      <c r="AH381" s="58">
        <v>44122</v>
      </c>
      <c r="AI381" s="60" t="s">
        <v>5161</v>
      </c>
      <c r="AJ381" s="60" t="s">
        <v>167</v>
      </c>
      <c r="AK381" s="60" t="s">
        <v>168</v>
      </c>
      <c r="AL381" s="60" t="s">
        <v>1258</v>
      </c>
      <c r="AM381" s="61">
        <v>0.86458333333333337</v>
      </c>
      <c r="AN381" s="62">
        <v>0.86805555555555558</v>
      </c>
      <c r="AO381" s="62">
        <v>0.88194444444444442</v>
      </c>
      <c r="AP381" s="62">
        <v>0.90972222222222221</v>
      </c>
      <c r="AQ381" s="60" t="s">
        <v>5162</v>
      </c>
      <c r="AR381" s="60" t="s">
        <v>5163</v>
      </c>
      <c r="AS381" s="60">
        <v>13</v>
      </c>
      <c r="AT381" s="60" t="s">
        <v>3250</v>
      </c>
      <c r="AU381" s="60" t="s">
        <v>5164</v>
      </c>
      <c r="AV381" s="60" t="s">
        <v>5165</v>
      </c>
      <c r="AW381" s="63" t="s">
        <v>276</v>
      </c>
      <c r="AX381" s="60" t="s">
        <v>5166</v>
      </c>
      <c r="AY381" s="60" t="s">
        <v>297</v>
      </c>
      <c r="AZ381" s="60" t="b">
        <v>1</v>
      </c>
      <c r="BA381" s="60" t="s">
        <v>273</v>
      </c>
      <c r="BB381" s="60" t="b">
        <v>0</v>
      </c>
      <c r="BC381" s="60"/>
      <c r="BD381" s="60"/>
    </row>
    <row r="382" spans="1:56" ht="30" x14ac:dyDescent="0.25">
      <c r="A382" s="86">
        <f t="shared" si="6"/>
        <v>0</v>
      </c>
      <c r="B382" s="87" t="str">
        <f>IFERROR(TEXT(Table_ocorrencias[[#This Row],[caso_n]],"0000")&amp;Table_ocorrencias[[#This Row],[ponto]]&amp;"/"&amp;YEAR(Table_ocorrencias[[#This Row],[DATA PLANTÃO]]),"")</f>
        <v>0921.9/2020</v>
      </c>
      <c r="C382" s="87" t="str">
        <f>IFERROR(IF(Table_ocorrencias[[#This Row],[GDL]] = "","", Table_ocorrencias[[#This Row],[GDL]]&amp;"/"&amp;YEAR(Table_ocorrencias[[#This Row],[data_plantao]])),"")</f>
        <v>32804/2020</v>
      </c>
      <c r="D382" s="87" t="str">
        <f>IF(Table_ocorrencias[[#This Row],[fotos_gdl]] = TRUE,"ENVIADAS","PENDENTE")</f>
        <v>ENVIADAS</v>
      </c>
      <c r="E382" s="88">
        <f>IFERROR(Table_ocorrencias[[#This Row],[data_plantao]],"")</f>
        <v>44124</v>
      </c>
      <c r="F382" s="87" t="str">
        <f>IFERROR(Table_ocorrencias[[#This Row],[CIODS3]],"")</f>
        <v>D691500</v>
      </c>
      <c r="G382" s="87" t="str">
        <f>IFERROR(Table_ocorrencias[[#This Row],[natureza4]],"")</f>
        <v>Homicídio</v>
      </c>
      <c r="H382" s="87" t="str">
        <f>IFERROR(Table_ocorrencias[[#This Row],[tipo_local]],"")</f>
        <v>Externo</v>
      </c>
      <c r="I382" s="87" t="str">
        <f>IFERROR(IF(Table_ocorrencias[[#This Row],[instrumento10]] = 0,"",Table_ocorrencias[[#This Row],[instrumento10]]),"")</f>
        <v>PÉRFURO-CONTUNDENTE</v>
      </c>
      <c r="J382" s="89" t="str">
        <f>IFERROR(VLOOKUP(Table_ocorrencias[[#This Row],[matricula_perito]],Table_peritos[],2,FALSE),"")</f>
        <v>TADEU MORAIS CRUZ</v>
      </c>
      <c r="K382" s="87" t="str">
        <f>IFERROR(VLOOKUP(Table_ocorrencias[[#This Row],[matricula_auxiliar]],Table_auxiliares[],2,FALSE),"")</f>
        <v>HILTON PESSOA DE FREITAS NETO</v>
      </c>
      <c r="L382" s="87" t="str">
        <f>IFERROR(VLOOKUP(Table_ocorrencias[[#This Row],[matricula_delegado]],Table_delegados[],2,FALSE),"")</f>
        <v>VICTOR HUGO JARDIM RONDON</v>
      </c>
      <c r="M382" s="87" t="str">
        <f>IFERROR(Table_ocorrencias[[#This Row],[viatura5]],"")</f>
        <v>UP006</v>
      </c>
      <c r="N382" s="87" t="str">
        <f>IFERROR(IF(Table_ocorrencias[[#This Row],[DPH2]] ="","",Table_ocorrencias[[#This Row],[DPH2]]&amp;"º DPH"),"")</f>
        <v>13º DPH</v>
      </c>
      <c r="O382" s="87" t="str">
        <f>UPPER(IFERROR(VLOOKUP(Table_ocorrencias[[#This Row],[municipio]],Table_municipios[],2,FALSE),""))</f>
        <v>JABOATÃO DOS GUARARAPES</v>
      </c>
      <c r="P382" s="89" t="str">
        <f>UPPER(IFERROR(Table_ocorrencias[[#This Row],[bairro8]],""))</f>
        <v>ALTO DA FÁBRICA</v>
      </c>
      <c r="Q382" s="87" t="str">
        <f>IFERROR(IF(Table_ocorrencias[[#This Row],[rua9]] ="","",Table_ocorrencias[[#This Row],[rua9]]),"")</f>
        <v>RUA REGINALDO RODRIGUES MONTENEGRO</v>
      </c>
      <c r="R382" s="87" t="str">
        <f>IFERROR(IF(Table_ocorrencias[[#This Row],[latitude6]] ="","",Table_ocorrencias[[#This Row],[latitude6]]),"")</f>
        <v>-8°7'12"</v>
      </c>
      <c r="S382" s="87" t="str">
        <f>IFERROR(IF(Table_ocorrencias[[#This Row],[longitude7]] ="","",Table_ocorrencias[[#This Row],[longitude7]]),"")</f>
        <v>-35°0'44"</v>
      </c>
      <c r="T38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RENATO SEVERINO DOMINGOS (NIC 113811)</v>
      </c>
      <c r="U38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82" s="89" t="str">
        <f>UPPER(IFERROR(Table_ocorrencias[[#This Row],[descricao]],""))</f>
        <v>PAF - MASC_x000D_
PM CB AMORIM: 986200093</v>
      </c>
      <c r="W382" s="90">
        <f>IFERROR(IF(Table_ocorrencias[[#This Row],[data_ciencia]]="","",Table_ocorrencias[[#This Row],[data_ciencia]]),"")</f>
        <v>0.84722222222222221</v>
      </c>
      <c r="X382" s="90">
        <f>IFERROR(IF(Table_ocorrencias[[#This Row],[data_saida]]="","",Table_ocorrencias[[#This Row],[data_saida]]),"")</f>
        <v>0.84722222222222221</v>
      </c>
      <c r="Y382" s="90">
        <f>IFERROR(IF(Table_ocorrencias[[#This Row],[data_chegada]]="","",Table_ocorrencias[[#This Row],[data_chegada]]),"")</f>
        <v>0.86805555555555558</v>
      </c>
      <c r="Z382" s="90">
        <f>IFERROR(IF(Table_ocorrencias[[#This Row],[data_conclusao]]="","",Table_ocorrencias[[#This Row],[data_conclusao]]),"")</f>
        <v>0.88888888888888884</v>
      </c>
      <c r="AA382" s="91">
        <v>1782</v>
      </c>
      <c r="AB382" s="91">
        <v>921</v>
      </c>
      <c r="AC382" s="91">
        <v>13</v>
      </c>
      <c r="AD382" s="91">
        <v>2962136</v>
      </c>
      <c r="AE382" s="91">
        <v>3865967</v>
      </c>
      <c r="AF382" s="91">
        <v>2725053</v>
      </c>
      <c r="AG382" s="91">
        <v>32804</v>
      </c>
      <c r="AH382" s="88">
        <v>44124</v>
      </c>
      <c r="AI382" s="91" t="s">
        <v>5244</v>
      </c>
      <c r="AJ382" s="91" t="s">
        <v>167</v>
      </c>
      <c r="AK382" s="91" t="s">
        <v>168</v>
      </c>
      <c r="AL382" s="91" t="s">
        <v>1258</v>
      </c>
      <c r="AM382" s="92">
        <v>0.84722222222222221</v>
      </c>
      <c r="AN382" s="93">
        <v>0.84722222222222221</v>
      </c>
      <c r="AO382" s="93">
        <v>0.86805555555555558</v>
      </c>
      <c r="AP382" s="93">
        <v>0.88888888888888884</v>
      </c>
      <c r="AQ382" s="91" t="s">
        <v>5257</v>
      </c>
      <c r="AR382" s="91" t="s">
        <v>5258</v>
      </c>
      <c r="AS382" s="91">
        <v>10</v>
      </c>
      <c r="AT382" s="91" t="s">
        <v>5245</v>
      </c>
      <c r="AU382" s="91" t="s">
        <v>5246</v>
      </c>
      <c r="AV382" s="91" t="s">
        <v>283</v>
      </c>
      <c r="AW382" s="94" t="s">
        <v>276</v>
      </c>
      <c r="AX382" s="91" t="s">
        <v>5247</v>
      </c>
      <c r="AY382" s="91" t="s">
        <v>5248</v>
      </c>
      <c r="AZ382" s="91" t="b">
        <v>1</v>
      </c>
      <c r="BA382" s="91" t="s">
        <v>273</v>
      </c>
      <c r="BB382" s="91" t="b">
        <v>0</v>
      </c>
      <c r="BC382" s="91"/>
      <c r="BD382" s="91"/>
    </row>
    <row r="383" spans="1:56" x14ac:dyDescent="0.25">
      <c r="A383" s="55">
        <f t="shared" si="6"/>
        <v>0</v>
      </c>
      <c r="B383" s="64" t="str">
        <f>IFERROR(TEXT(Table_ocorrencias[[#This Row],[caso_n]],"0000")&amp;Table_ocorrencias[[#This Row],[ponto]]&amp;"/"&amp;YEAR(Table_ocorrencias[[#This Row],[DATA PLANTÃO]]),"")</f>
        <v>0923.9/2020</v>
      </c>
      <c r="C383" s="64" t="str">
        <f>IFERROR(IF(Table_ocorrencias[[#This Row],[GDL]] = "","", Table_ocorrencias[[#This Row],[GDL]]&amp;"/"&amp;YEAR(Table_ocorrencias[[#This Row],[data_plantao]])),"")</f>
        <v>33468/2020</v>
      </c>
      <c r="D383" s="64" t="str">
        <f>IF(Table_ocorrencias[[#This Row],[fotos_gdl]] = TRUE,"ENVIADAS","PENDENTE")</f>
        <v>ENVIADAS</v>
      </c>
      <c r="E383" s="65">
        <f>IFERROR(Table_ocorrencias[[#This Row],[data_plantao]],"")</f>
        <v>44125</v>
      </c>
      <c r="F383" s="64" t="str">
        <f>IFERROR(Table_ocorrencias[[#This Row],[CIODS3]],"")</f>
        <v>D691641</v>
      </c>
      <c r="G383" s="64" t="str">
        <f>IFERROR(Table_ocorrencias[[#This Row],[natureza4]],"")</f>
        <v>Homicídio</v>
      </c>
      <c r="H383" s="64" t="str">
        <f>IFERROR(Table_ocorrencias[[#This Row],[tipo_local]],"")</f>
        <v>Externo</v>
      </c>
      <c r="I383" s="64" t="str">
        <f>IFERROR(IF(Table_ocorrencias[[#This Row],[instrumento10]] = 0,"",Table_ocorrencias[[#This Row],[instrumento10]]),"")</f>
        <v>PÉRFURO-CONTUNDENTE</v>
      </c>
      <c r="J383" s="80" t="str">
        <f>IFERROR(VLOOKUP(Table_ocorrencias[[#This Row],[matricula_perito]],Table_peritos[],2,FALSE),"")</f>
        <v>DIOGO SINESIO TRAJANO DE ARRUDA</v>
      </c>
      <c r="K383" s="64" t="str">
        <f>IFERROR(VLOOKUP(Table_ocorrencias[[#This Row],[matricula_auxiliar]],Table_auxiliares[],2,FALSE),"")</f>
        <v>MOISES JOSE SEABRA</v>
      </c>
      <c r="L383" s="64" t="str">
        <f>IFERROR(VLOOKUP(Table_ocorrencias[[#This Row],[matricula_delegado]],Table_delegados[],2,FALSE),"")</f>
        <v>ADYR MARTENS DE ALMEIDA</v>
      </c>
      <c r="M383" s="64" t="str">
        <f>IFERROR(Table_ocorrencias[[#This Row],[viatura5]],"")</f>
        <v>UP006</v>
      </c>
      <c r="N383" s="64" t="str">
        <f>IFERROR(IF(Table_ocorrencias[[#This Row],[DPH2]] ="","",Table_ocorrencias[[#This Row],[DPH2]]&amp;"º DPH"),"")</f>
        <v>4º DPH</v>
      </c>
      <c r="O383" s="64" t="str">
        <f>UPPER(IFERROR(VLOOKUP(Table_ocorrencias[[#This Row],[municipio]],Table_municipios[],2,FALSE),""))</f>
        <v>RECIFE</v>
      </c>
      <c r="P383" s="80" t="str">
        <f>UPPER(IFERROR(Table_ocorrencias[[#This Row],[bairro8]],""))</f>
        <v>BARRO</v>
      </c>
      <c r="Q383" s="64" t="str">
        <f>IFERROR(IF(Table_ocorrencias[[#This Row],[rua9]] ="","",Table_ocorrencias[[#This Row],[rua9]]),"")</f>
        <v>RUA ABIGAIL ARAÚJO</v>
      </c>
      <c r="R383" s="64" t="str">
        <f>IFERROR(IF(Table_ocorrencias[[#This Row],[latitude6]] ="","",Table_ocorrencias[[#This Row],[latitude6]]),"")</f>
        <v>-8.086930</v>
      </c>
      <c r="S383" s="64" t="str">
        <f>IFERROR(IF(Table_ocorrencias[[#This Row],[longitude7]] ="","",Table_ocorrencias[[#This Row],[longitude7]]),"")</f>
        <v>-34.940444</v>
      </c>
      <c r="T38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HENRIQUE MELO DA SILVA (NIC 113794)</v>
      </c>
      <c r="U38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3" s="80" t="str">
        <f>UPPER(IFERROR(Table_ocorrencias[[#This Row],[descricao]],""))</f>
        <v>PAF, DUAS VÍTIMAS, AO MENOS UMA NO LOCAL. PM: (81) 988481528</v>
      </c>
      <c r="W383" s="66">
        <f>IFERROR(IF(Table_ocorrencias[[#This Row],[data_ciencia]]="","",Table_ocorrencias[[#This Row],[data_ciencia]]),"")</f>
        <v>0.88194444444444442</v>
      </c>
      <c r="X383" s="66">
        <f>IFERROR(IF(Table_ocorrencias[[#This Row],[data_saida]]="","",Table_ocorrencias[[#This Row],[data_saida]]),"")</f>
        <v>0.89236111111111116</v>
      </c>
      <c r="Y383" s="66">
        <f>IFERROR(IF(Table_ocorrencias[[#This Row],[data_chegada]]="","",Table_ocorrencias[[#This Row],[data_chegada]]),"")</f>
        <v>0.90625</v>
      </c>
      <c r="Z383" s="66">
        <f>IFERROR(IF(Table_ocorrencias[[#This Row],[data_conclusao]]="","",Table_ocorrencias[[#This Row],[data_conclusao]]),"")</f>
        <v>0.9375</v>
      </c>
      <c r="AA383" s="67">
        <v>1784</v>
      </c>
      <c r="AB383" s="67">
        <v>923</v>
      </c>
      <c r="AC383" s="67">
        <v>4</v>
      </c>
      <c r="AD383" s="67">
        <v>3871193</v>
      </c>
      <c r="AE383" s="67">
        <v>1347241</v>
      </c>
      <c r="AF383" s="67">
        <v>2960397</v>
      </c>
      <c r="AG383" s="67">
        <v>33468</v>
      </c>
      <c r="AH383" s="65">
        <v>44125</v>
      </c>
      <c r="AI383" s="67" t="s">
        <v>5278</v>
      </c>
      <c r="AJ383" s="67" t="s">
        <v>167</v>
      </c>
      <c r="AK383" s="67" t="s">
        <v>168</v>
      </c>
      <c r="AL383" s="67" t="s">
        <v>1258</v>
      </c>
      <c r="AM383" s="68">
        <v>0.88194444444444442</v>
      </c>
      <c r="AN383" s="69">
        <v>0.89236111111111116</v>
      </c>
      <c r="AO383" s="69">
        <v>0.90625</v>
      </c>
      <c r="AP383" s="69">
        <v>0.9375</v>
      </c>
      <c r="AQ383" s="67" t="s">
        <v>5279</v>
      </c>
      <c r="AR383" s="67" t="s">
        <v>5280</v>
      </c>
      <c r="AS383" s="67">
        <v>14</v>
      </c>
      <c r="AT383" s="67" t="s">
        <v>697</v>
      </c>
      <c r="AU383" s="67" t="s">
        <v>5281</v>
      </c>
      <c r="AV383" s="67" t="s">
        <v>5282</v>
      </c>
      <c r="AW383" s="70" t="s">
        <v>276</v>
      </c>
      <c r="AX383" s="67" t="s">
        <v>5283</v>
      </c>
      <c r="AY383" s="67" t="s">
        <v>5284</v>
      </c>
      <c r="AZ383" s="67" t="b">
        <v>1</v>
      </c>
      <c r="BA383" s="67" t="s">
        <v>273</v>
      </c>
      <c r="BB383" s="67" t="b">
        <v>0</v>
      </c>
      <c r="BC383" s="67"/>
      <c r="BD383" s="67"/>
    </row>
    <row r="384" spans="1:56" x14ac:dyDescent="0.25">
      <c r="A384" s="55">
        <f t="shared" si="6"/>
        <v>0</v>
      </c>
      <c r="B384" s="64" t="str">
        <f>IFERROR(TEXT(Table_ocorrencias[[#This Row],[caso_n]],"0000")&amp;Table_ocorrencias[[#This Row],[ponto]]&amp;"/"&amp;YEAR(Table_ocorrencias[[#This Row],[DATA PLANTÃO]]),"")</f>
        <v>0926.9/2020</v>
      </c>
      <c r="C384" s="64" t="str">
        <f>IFERROR(IF(Table_ocorrencias[[#This Row],[GDL]] = "","", Table_ocorrencias[[#This Row],[GDL]]&amp;"/"&amp;YEAR(Table_ocorrencias[[#This Row],[data_plantao]])),"")</f>
        <v>33124/2020</v>
      </c>
      <c r="D384" s="64" t="str">
        <f>IF(Table_ocorrencias[[#This Row],[fotos_gdl]] = TRUE,"ENVIADAS","PENDENTE")</f>
        <v>ENVIADAS</v>
      </c>
      <c r="E384" s="65">
        <f>IFERROR(Table_ocorrencias[[#This Row],[data_plantao]],"")</f>
        <v>44126</v>
      </c>
      <c r="F384" s="64" t="str">
        <f>IFERROR(Table_ocorrencias[[#This Row],[CIODS3]],"")</f>
        <v>D691698</v>
      </c>
      <c r="G384" s="64" t="str">
        <f>IFERROR(Table_ocorrencias[[#This Row],[natureza4]],"")</f>
        <v>Homicídio</v>
      </c>
      <c r="H384" s="64" t="str">
        <f>IFERROR(Table_ocorrencias[[#This Row],[tipo_local]],"")</f>
        <v>Externo</v>
      </c>
      <c r="I384" s="64" t="str">
        <f>IFERROR(IF(Table_ocorrencias[[#This Row],[instrumento10]] = 0,"",Table_ocorrencias[[#This Row],[instrumento10]]),"")</f>
        <v>PÉRFURO-CONTUNDENTE</v>
      </c>
      <c r="J384" s="80" t="str">
        <f>IFERROR(VLOOKUP(Table_ocorrencias[[#This Row],[matricula_perito]],Table_peritos[],2,FALSE),"")</f>
        <v>FERNANDO HENRIQUE LEAL BENEVIDES</v>
      </c>
      <c r="K384" s="64" t="str">
        <f>IFERROR(VLOOKUP(Table_ocorrencias[[#This Row],[matricula_auxiliar]],Table_auxiliares[],2,FALSE),"")</f>
        <v>THAYSE BATISTA</v>
      </c>
      <c r="L384" s="64" t="str">
        <f>IFERROR(VLOOKUP(Table_ocorrencias[[#This Row],[matricula_delegado]],Table_delegados[],2,FALSE),"")</f>
        <v>DANIEL LIRA PIMENTEL</v>
      </c>
      <c r="M384" s="64" t="str">
        <f>IFERROR(Table_ocorrencias[[#This Row],[viatura5]],"")</f>
        <v>UP006</v>
      </c>
      <c r="N384" s="64" t="str">
        <f>IFERROR(IF(Table_ocorrencias[[#This Row],[DPH2]] ="","",Table_ocorrencias[[#This Row],[DPH2]]&amp;"º DPH"),"")</f>
        <v>8º DPH</v>
      </c>
      <c r="O384" s="64" t="str">
        <f>UPPER(IFERROR(VLOOKUP(Table_ocorrencias[[#This Row],[municipio]],Table_municipios[],2,FALSE),""))</f>
        <v>ITAPISSUMA</v>
      </c>
      <c r="P384" s="80" t="str">
        <f>UPPER(IFERROR(Table_ocorrencias[[#This Row],[bairro8]],""))</f>
        <v>ÁREA RURAL</v>
      </c>
      <c r="Q384" s="64" t="str">
        <f>IFERROR(IF(Table_ocorrencias[[#This Row],[rua9]] ="","",Table_ocorrencias[[#This Row],[rua9]]),"")</f>
        <v>LOT CIDADE INDUSTRIAL</v>
      </c>
      <c r="R384" s="64" t="str">
        <f>IFERROR(IF(Table_ocorrencias[[#This Row],[latitude6]] ="","",Table_ocorrencias[[#This Row],[latitude6]]),"")</f>
        <v>-7.783976</v>
      </c>
      <c r="S384" s="64" t="str">
        <f>IFERROR(IF(Table_ocorrencias[[#This Row],[longitude7]] ="","",Table_ocorrencias[[#This Row],[longitude7]]),"")</f>
        <v>-34.906003</v>
      </c>
      <c r="T38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SEBASTIÃO ANDRÉ CORDEIRO DA SILVA (NIC 113829)</v>
      </c>
      <c r="U38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84" s="80" t="str">
        <f>UPPER(IFERROR(Table_ocorrencias[[#This Row],[descricao]],""))</f>
        <v>PAF - MASC</v>
      </c>
      <c r="W384" s="66">
        <f>IFERROR(IF(Table_ocorrencias[[#This Row],[data_ciencia]]="","",Table_ocorrencias[[#This Row],[data_ciencia]]),"")</f>
        <v>0.3888888888888889</v>
      </c>
      <c r="X384" s="66">
        <f>IFERROR(IF(Table_ocorrencias[[#This Row],[data_saida]]="","",Table_ocorrencias[[#This Row],[data_saida]]),"")</f>
        <v>0.39583333333333331</v>
      </c>
      <c r="Y384" s="66">
        <f>IFERROR(IF(Table_ocorrencias[[#This Row],[data_chegada]]="","",Table_ocorrencias[[#This Row],[data_chegada]]),"")</f>
        <v>0.43055555555555558</v>
      </c>
      <c r="Z384" s="66">
        <f>IFERROR(IF(Table_ocorrencias[[#This Row],[data_conclusao]]="","",Table_ocorrencias[[#This Row],[data_conclusao]]),"")</f>
        <v>0.45833333333333331</v>
      </c>
      <c r="AA384" s="67">
        <v>1787</v>
      </c>
      <c r="AB384" s="67">
        <v>926</v>
      </c>
      <c r="AC384" s="67">
        <v>8</v>
      </c>
      <c r="AD384" s="67">
        <v>2962063</v>
      </c>
      <c r="AE384" s="67">
        <v>3870430</v>
      </c>
      <c r="AF384" s="67">
        <v>3864227</v>
      </c>
      <c r="AG384" s="67">
        <v>33124</v>
      </c>
      <c r="AH384" s="65">
        <v>44126</v>
      </c>
      <c r="AI384" s="67" t="s">
        <v>5303</v>
      </c>
      <c r="AJ384" s="67" t="s">
        <v>167</v>
      </c>
      <c r="AK384" s="67" t="s">
        <v>168</v>
      </c>
      <c r="AL384" s="67" t="s">
        <v>1258</v>
      </c>
      <c r="AM384" s="68">
        <v>0.3888888888888889</v>
      </c>
      <c r="AN384" s="69">
        <v>0.39583333333333331</v>
      </c>
      <c r="AO384" s="69">
        <v>0.43055555555555558</v>
      </c>
      <c r="AP384" s="69">
        <v>0.45833333333333331</v>
      </c>
      <c r="AQ384" s="67" t="s">
        <v>5307</v>
      </c>
      <c r="AR384" s="67" t="s">
        <v>5308</v>
      </c>
      <c r="AS384" s="67">
        <v>9</v>
      </c>
      <c r="AT384" s="67" t="s">
        <v>5309</v>
      </c>
      <c r="AU384" s="67" t="s">
        <v>5304</v>
      </c>
      <c r="AV384" s="67" t="s">
        <v>5305</v>
      </c>
      <c r="AW384" s="70" t="s">
        <v>276</v>
      </c>
      <c r="AX384" s="67" t="s">
        <v>5306</v>
      </c>
      <c r="AY384" s="67" t="s">
        <v>1979</v>
      </c>
      <c r="AZ384" s="67" t="b">
        <v>1</v>
      </c>
      <c r="BA384" s="67" t="s">
        <v>273</v>
      </c>
      <c r="BB384" s="67" t="b">
        <v>0</v>
      </c>
      <c r="BC384" s="67"/>
      <c r="BD384" s="67"/>
    </row>
    <row r="385" spans="1:56" x14ac:dyDescent="0.25">
      <c r="A385" s="53">
        <f t="shared" si="6"/>
        <v>0</v>
      </c>
      <c r="B385" s="57" t="str">
        <f>IFERROR(TEXT(Table_ocorrencias[[#This Row],[caso_n]],"0000")&amp;Table_ocorrencias[[#This Row],[ponto]]&amp;"/"&amp;YEAR(Table_ocorrencias[[#This Row],[DATA PLANTÃO]]),"")</f>
        <v>0952.9/2020</v>
      </c>
      <c r="C385" s="57" t="str">
        <f>IFERROR(IF(Table_ocorrencias[[#This Row],[GDL]] = "","", Table_ocorrencias[[#This Row],[GDL]]&amp;"/"&amp;YEAR(Table_ocorrencias[[#This Row],[data_plantao]])),"")</f>
        <v>33828/2020</v>
      </c>
      <c r="D385" s="57" t="str">
        <f>IF(Table_ocorrencias[[#This Row],[fotos_gdl]] = TRUE,"ENVIADAS","PENDENTE")</f>
        <v>ENVIADAS</v>
      </c>
      <c r="E385" s="58">
        <f>IFERROR(Table_ocorrencias[[#This Row],[data_plantao]],"")</f>
        <v>44131</v>
      </c>
      <c r="F385" s="57" t="str">
        <f>IFERROR(Table_ocorrencias[[#This Row],[CIODS3]],"")</f>
        <v>D692294</v>
      </c>
      <c r="G385" s="57" t="str">
        <f>IFERROR(Table_ocorrencias[[#This Row],[natureza4]],"")</f>
        <v>Homicídio</v>
      </c>
      <c r="H385" s="57" t="str">
        <f>IFERROR(Table_ocorrencias[[#This Row],[tipo_local]],"")</f>
        <v>Externo</v>
      </c>
      <c r="I385" s="57" t="str">
        <f>IFERROR(IF(Table_ocorrencias[[#This Row],[instrumento10]] = 0,"",Table_ocorrencias[[#This Row],[instrumento10]]),"")</f>
        <v>PÉRFURO-CONTUNDENTE</v>
      </c>
      <c r="J385" s="79" t="str">
        <f>IFERROR(VLOOKUP(Table_ocorrencias[[#This Row],[matricula_perito]],Table_peritos[],2,FALSE),"")</f>
        <v>LUCAS ARAÚJO DE ALMEIDA</v>
      </c>
      <c r="K385" s="57" t="str">
        <f>IFERROR(VLOOKUP(Table_ocorrencias[[#This Row],[matricula_auxiliar]],Table_auxiliares[],2,FALSE),"")</f>
        <v>ALMIR CARLOS DE SOUZA</v>
      </c>
      <c r="L385" s="57" t="str">
        <f>IFERROR(VLOOKUP(Table_ocorrencias[[#This Row],[matricula_delegado]],Table_delegados[],2,FALSE),"")</f>
        <v>BRUNO MARCIO DE AMORIM MAGALHAES</v>
      </c>
      <c r="M385" s="57" t="str">
        <f>IFERROR(Table_ocorrencias[[#This Row],[viatura5]],"")</f>
        <v>UP006</v>
      </c>
      <c r="N385" s="57" t="str">
        <f>IFERROR(IF(Table_ocorrencias[[#This Row],[DPH2]] ="","",Table_ocorrencias[[#This Row],[DPH2]]&amp;"º DPH"),"")</f>
        <v>6º DPH</v>
      </c>
      <c r="O385" s="57" t="str">
        <f>UPPER(IFERROR(VLOOKUP(Table_ocorrencias[[#This Row],[municipio]],Table_municipios[],2,FALSE),""))</f>
        <v>ABREU E LIMA</v>
      </c>
      <c r="P385" s="79" t="str">
        <f>UPPER(IFERROR(Table_ocorrencias[[#This Row],[bairro8]],""))</f>
        <v>CAETÉS III</v>
      </c>
      <c r="Q385" s="57" t="str">
        <f>IFERROR(IF(Table_ocorrencias[[#This Row],[rua9]] ="","",Table_ocorrencias[[#This Row],[rua9]]),"")</f>
        <v>RUA 40</v>
      </c>
      <c r="R385" s="57" t="str">
        <f>IFERROR(IF(Table_ocorrencias[[#This Row],[latitude6]] ="","",Table_ocorrencias[[#This Row],[latitude6]]),"")</f>
        <v>-7.917077</v>
      </c>
      <c r="S385" s="57" t="str">
        <f>IFERROR(IF(Table_ocorrencias[[#This Row],[longitude7]] ="","",Table_ocorrencias[[#This Row],[longitude7]]),"")</f>
        <v>-34,90845</v>
      </c>
      <c r="T38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KLEYPSON ALVES CORREIA FILHO (NIC 113837)</v>
      </c>
      <c r="U38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5" s="79" t="str">
        <f>UPPER(IFERROR(Table_ocorrencias[[#This Row],[descricao]],""))</f>
        <v>PAF - MASCULINO - SAGTº PEREIRA 991679641</v>
      </c>
      <c r="W385" s="59">
        <f>IFERROR(IF(Table_ocorrencias[[#This Row],[data_ciencia]]="","",Table_ocorrencias[[#This Row],[data_ciencia]]),"")</f>
        <v>0.8833333333333333</v>
      </c>
      <c r="X385" s="59">
        <f>IFERROR(IF(Table_ocorrencias[[#This Row],[data_saida]]="","",Table_ocorrencias[[#This Row],[data_saida]]),"")</f>
        <v>0.88888888888888884</v>
      </c>
      <c r="Y385" s="59">
        <f>IFERROR(IF(Table_ocorrencias[[#This Row],[data_chegada]]="","",Table_ocorrencias[[#This Row],[data_chegada]]),"")</f>
        <v>0.90486111111111112</v>
      </c>
      <c r="Z385" s="59">
        <f>IFERROR(IF(Table_ocorrencias[[#This Row],[data_conclusao]]="","",Table_ocorrencias[[#This Row],[data_conclusao]]),"")</f>
        <v>0.94444444444444442</v>
      </c>
      <c r="AA385" s="60">
        <v>1817</v>
      </c>
      <c r="AB385" s="60">
        <v>952</v>
      </c>
      <c r="AC385" s="60">
        <v>6</v>
      </c>
      <c r="AD385" s="60">
        <v>3870006</v>
      </c>
      <c r="AE385" s="60">
        <v>1586920</v>
      </c>
      <c r="AF385" s="60">
        <v>2960419</v>
      </c>
      <c r="AG385" s="60">
        <v>33828</v>
      </c>
      <c r="AH385" s="58">
        <v>44131</v>
      </c>
      <c r="AI385" s="60" t="s">
        <v>5603</v>
      </c>
      <c r="AJ385" s="60" t="s">
        <v>167</v>
      </c>
      <c r="AK385" s="60" t="s">
        <v>168</v>
      </c>
      <c r="AL385" s="60" t="s">
        <v>1258</v>
      </c>
      <c r="AM385" s="61">
        <v>0.8833333333333333</v>
      </c>
      <c r="AN385" s="62">
        <v>0.88888888888888884</v>
      </c>
      <c r="AO385" s="62">
        <v>0.90486111111111112</v>
      </c>
      <c r="AP385" s="62">
        <v>0.94444444444444442</v>
      </c>
      <c r="AQ385" s="60" t="s">
        <v>5611</v>
      </c>
      <c r="AR385" s="60" t="s">
        <v>5612</v>
      </c>
      <c r="AS385" s="60">
        <v>1</v>
      </c>
      <c r="AT385" s="60" t="s">
        <v>3497</v>
      </c>
      <c r="AU385" s="60" t="s">
        <v>5619</v>
      </c>
      <c r="AV385" s="60" t="s">
        <v>5600</v>
      </c>
      <c r="AW385" s="63" t="s">
        <v>276</v>
      </c>
      <c r="AX385" s="60" t="s">
        <v>5601</v>
      </c>
      <c r="AY385" s="60" t="s">
        <v>5602</v>
      </c>
      <c r="AZ385" s="60" t="b">
        <v>1</v>
      </c>
      <c r="BA385" s="60" t="s">
        <v>273</v>
      </c>
      <c r="BB385" s="60" t="b">
        <v>0</v>
      </c>
      <c r="BC385" s="60"/>
      <c r="BD385" s="60"/>
    </row>
    <row r="386" spans="1:56" x14ac:dyDescent="0.25">
      <c r="A386" s="54">
        <f t="shared" si="6"/>
        <v>0</v>
      </c>
      <c r="B386" s="57" t="str">
        <f>IFERROR(TEXT(Table_ocorrencias[[#This Row],[caso_n]],"0000")&amp;Table_ocorrencias[[#This Row],[ponto]]&amp;"/"&amp;YEAR(Table_ocorrencias[[#This Row],[DATA PLANTÃO]]),"")</f>
        <v>0955.9/2020</v>
      </c>
      <c r="C386" s="57" t="str">
        <f>IFERROR(IF(Table_ocorrencias[[#This Row],[GDL]] = "","", Table_ocorrencias[[#This Row],[GDL]]&amp;"/"&amp;YEAR(Table_ocorrencias[[#This Row],[data_plantao]])),"")</f>
        <v>39250/2020</v>
      </c>
      <c r="D386" s="57" t="str">
        <f>IF(Table_ocorrencias[[#This Row],[fotos_gdl]] = TRUE,"ENVIADAS","PENDENTE")</f>
        <v>PENDENTE</v>
      </c>
      <c r="E386" s="58">
        <f>IFERROR(Table_ocorrencias[[#This Row],[data_plantao]],"")</f>
        <v>44132</v>
      </c>
      <c r="F386" s="57" t="str">
        <f>IFERROR(Table_ocorrencias[[#This Row],[CIODS3]],"")</f>
        <v>D692338</v>
      </c>
      <c r="G386" s="57" t="str">
        <f>IFERROR(Table_ocorrencias[[#This Row],[natureza4]],"")</f>
        <v>Homicídio</v>
      </c>
      <c r="H386" s="57" t="str">
        <f>IFERROR(Table_ocorrencias[[#This Row],[tipo_local]],"")</f>
        <v>Externo</v>
      </c>
      <c r="I386" s="57" t="str">
        <f>IFERROR(IF(Table_ocorrencias[[#This Row],[instrumento10]] = 0,"",Table_ocorrencias[[#This Row],[instrumento10]]),"")</f>
        <v>PÉRFURO-CONTUNDENTE</v>
      </c>
      <c r="J386" s="79" t="str">
        <f>IFERROR(VLOOKUP(Table_ocorrencias[[#This Row],[matricula_perito]],Table_peritos[],2,FALSE),"")</f>
        <v>BETSON FERNANDO DELGADO DOS SANTOS ANDRADE</v>
      </c>
      <c r="K386" s="57" t="str">
        <f>IFERROR(VLOOKUP(Table_ocorrencias[[#This Row],[matricula_auxiliar]],Table_auxiliares[],2,FALSE),"")</f>
        <v>MOISES JOSE SEABRA</v>
      </c>
      <c r="L386" s="57" t="str">
        <f>IFERROR(VLOOKUP(Table_ocorrencias[[#This Row],[matricula_delegado]],Table_delegados[],2,FALSE),"")</f>
        <v>BRUNO MARCIO DE AMORIM MAGALHAES</v>
      </c>
      <c r="M386" s="57" t="str">
        <f>IFERROR(Table_ocorrencias[[#This Row],[viatura5]],"")</f>
        <v>UP006</v>
      </c>
      <c r="N386" s="57" t="str">
        <f>IFERROR(IF(Table_ocorrencias[[#This Row],[DPH2]] ="","",Table_ocorrencias[[#This Row],[DPH2]]&amp;"º DPH"),"")</f>
        <v>5º DPH</v>
      </c>
      <c r="O386" s="57" t="str">
        <f>UPPER(IFERROR(VLOOKUP(Table_ocorrencias[[#This Row],[municipio]],Table_municipios[],2,FALSE),""))</f>
        <v>RECIFE</v>
      </c>
      <c r="P386" s="79" t="str">
        <f>UPPER(IFERROR(Table_ocorrencias[[#This Row],[bairro8]],""))</f>
        <v>DOIS IRMÃOS</v>
      </c>
      <c r="Q386" s="57" t="str">
        <f>IFERROR(IF(Table_ocorrencias[[#This Row],[rua9]] ="","",Table_ocorrencias[[#This Row],[rua9]]),"")</f>
        <v>R. DOM MANOEL DE MEDEIROS</v>
      </c>
      <c r="R386" s="57" t="str">
        <f>IFERROR(IF(Table_ocorrencias[[#This Row],[latitude6]] ="","",Table_ocorrencias[[#This Row],[latitude6]]),"")</f>
        <v>-8.01146</v>
      </c>
      <c r="S386" s="57" t="str">
        <f>IFERROR(IF(Table_ocorrencias[[#This Row],[longitude7]] ="","",Table_ocorrencias[[#This Row],[longitude7]]),"")</f>
        <v>-34.94919</v>
      </c>
      <c r="T38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113831)</v>
      </c>
      <c r="U38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86" s="79" t="str">
        <f>UPPER(IFERROR(Table_ocorrencias[[#This Row],[descricao]],""))</f>
        <v>PAF EXTERNO SIMPLES</v>
      </c>
      <c r="W386" s="59">
        <f>IFERROR(IF(Table_ocorrencias[[#This Row],[data_ciencia]]="","",Table_ocorrencias[[#This Row],[data_ciencia]]),"")</f>
        <v>0.49652777777777779</v>
      </c>
      <c r="X386" s="59">
        <f>IFERROR(IF(Table_ocorrencias[[#This Row],[data_saida]]="","",Table_ocorrencias[[#This Row],[data_saida]]),"")</f>
        <v>0.52083333333333337</v>
      </c>
      <c r="Y386" s="59">
        <f>IFERROR(IF(Table_ocorrencias[[#This Row],[data_chegada]]="","",Table_ocorrencias[[#This Row],[data_chegada]]),"")</f>
        <v>0.55694444444444446</v>
      </c>
      <c r="Z386" s="59">
        <f>IFERROR(IF(Table_ocorrencias[[#This Row],[data_conclusao]]="","",Table_ocorrencias[[#This Row],[data_conclusao]]),"")</f>
        <v>0.57847222222222228</v>
      </c>
      <c r="AA386" s="60">
        <v>1820</v>
      </c>
      <c r="AB386" s="60">
        <v>955</v>
      </c>
      <c r="AC386" s="60">
        <v>5</v>
      </c>
      <c r="AD386" s="60">
        <v>3869903</v>
      </c>
      <c r="AE386" s="60">
        <v>1347241</v>
      </c>
      <c r="AF386" s="60">
        <v>2960419</v>
      </c>
      <c r="AG386" s="60">
        <v>39250</v>
      </c>
      <c r="AH386" s="58">
        <v>44132</v>
      </c>
      <c r="AI386" s="60" t="s">
        <v>5631</v>
      </c>
      <c r="AJ386" s="60" t="s">
        <v>167</v>
      </c>
      <c r="AK386" s="60" t="s">
        <v>168</v>
      </c>
      <c r="AL386" s="60" t="s">
        <v>1258</v>
      </c>
      <c r="AM386" s="61">
        <v>0.49652777777777779</v>
      </c>
      <c r="AN386" s="62">
        <v>0.52083333333333337</v>
      </c>
      <c r="AO386" s="62">
        <v>0.55694444444444446</v>
      </c>
      <c r="AP386" s="62">
        <v>0.57847222222222228</v>
      </c>
      <c r="AQ386" s="60" t="s">
        <v>5638</v>
      </c>
      <c r="AR386" s="60" t="s">
        <v>5639</v>
      </c>
      <c r="AS386" s="60">
        <v>14</v>
      </c>
      <c r="AT386" s="60" t="s">
        <v>5640</v>
      </c>
      <c r="AU386" s="60" t="s">
        <v>5641</v>
      </c>
      <c r="AV386" s="60" t="s">
        <v>5642</v>
      </c>
      <c r="AW386" s="63" t="s">
        <v>276</v>
      </c>
      <c r="AX386" s="60" t="s">
        <v>5643</v>
      </c>
      <c r="AY386" s="60" t="s">
        <v>2112</v>
      </c>
      <c r="AZ386" s="60" t="b">
        <v>0</v>
      </c>
      <c r="BA386" s="60" t="s">
        <v>273</v>
      </c>
      <c r="BB386" s="60" t="b">
        <v>0</v>
      </c>
      <c r="BC386" s="60"/>
      <c r="BD386" s="60"/>
    </row>
    <row r="387" spans="1:56" x14ac:dyDescent="0.25">
      <c r="A387" s="54">
        <f t="shared" ref="A387:A450" si="7">COUNTBLANK(B387:Q387)</f>
        <v>0</v>
      </c>
      <c r="B387" s="57" t="str">
        <f>IFERROR(TEXT(Table_ocorrencias[[#This Row],[caso_n]],"0000")&amp;Table_ocorrencias[[#This Row],[ponto]]&amp;"/"&amp;YEAR(Table_ocorrencias[[#This Row],[DATA PLANTÃO]]),"")</f>
        <v>0959.9/2020</v>
      </c>
      <c r="C387" s="57" t="str">
        <f>IFERROR(IF(Table_ocorrencias[[#This Row],[GDL]] = "","", Table_ocorrencias[[#This Row],[GDL]]&amp;"/"&amp;YEAR(Table_ocorrencias[[#This Row],[data_plantao]])),"")</f>
        <v>34075/2020</v>
      </c>
      <c r="D387" s="57" t="str">
        <f>IF(Table_ocorrencias[[#This Row],[fotos_gdl]] = TRUE,"ENVIADAS","PENDENTE")</f>
        <v>ENVIADAS</v>
      </c>
      <c r="E387" s="58">
        <f>IFERROR(Table_ocorrencias[[#This Row],[data_plantao]],"")</f>
        <v>44133</v>
      </c>
      <c r="F387" s="57" t="str">
        <f>IFERROR(Table_ocorrencias[[#This Row],[CIODS3]],"")</f>
        <v>D692445</v>
      </c>
      <c r="G387" s="57" t="str">
        <f>IFERROR(Table_ocorrencias[[#This Row],[natureza4]],"")</f>
        <v>Homicídio</v>
      </c>
      <c r="H387" s="57" t="str">
        <f>IFERROR(Table_ocorrencias[[#This Row],[tipo_local]],"")</f>
        <v>Externo</v>
      </c>
      <c r="I387" s="57" t="str">
        <f>IFERROR(IF(Table_ocorrencias[[#This Row],[instrumento10]] = 0,"",Table_ocorrencias[[#This Row],[instrumento10]]),"")</f>
        <v>PÉRFURO-CONTUNDENTE</v>
      </c>
      <c r="J387" s="79" t="str">
        <f>IFERROR(VLOOKUP(Table_ocorrencias[[#This Row],[matricula_perito]],Table_peritos[],2,FALSE),"")</f>
        <v>FERNANDO HENRIQUE LEAL BENEVIDES</v>
      </c>
      <c r="K387" s="57" t="str">
        <f>IFERROR(VLOOKUP(Table_ocorrencias[[#This Row],[matricula_auxiliar]],Table_auxiliares[],2,FALSE),"")</f>
        <v>TALITA ATANAZIO ROSA</v>
      </c>
      <c r="L387" s="57" t="str">
        <f>IFERROR(VLOOKUP(Table_ocorrencias[[#This Row],[matricula_delegado]],Table_delegados[],2,FALSE),"")</f>
        <v>NATASHA DOLCI</v>
      </c>
      <c r="M387" s="57" t="str">
        <f>IFERROR(Table_ocorrencias[[#This Row],[viatura5]],"")</f>
        <v>UP006</v>
      </c>
      <c r="N387" s="57" t="str">
        <f>IFERROR(IF(Table_ocorrencias[[#This Row],[DPH2]] ="","",Table_ocorrencias[[#This Row],[DPH2]]&amp;"º DPH"),"")</f>
        <v>5º DPH</v>
      </c>
      <c r="O387" s="57" t="str">
        <f>UPPER(IFERROR(VLOOKUP(Table_ocorrencias[[#This Row],[municipio]],Table_municipios[],2,FALSE),""))</f>
        <v>RECIFE</v>
      </c>
      <c r="P387" s="79" t="str">
        <f>UPPER(IFERROR(Table_ocorrencias[[#This Row],[bairro8]],""))</f>
        <v>BEBERIBE</v>
      </c>
      <c r="Q387" s="57" t="str">
        <f>IFERROR(IF(Table_ocorrencias[[#This Row],[rua9]] ="","",Table_ocorrencias[[#This Row],[rua9]]),"")</f>
        <v>PRAÇA DA CONVENÇÃO</v>
      </c>
      <c r="R387" s="57" t="str">
        <f>IFERROR(IF(Table_ocorrencias[[#This Row],[latitude6]] ="","",Table_ocorrencias[[#This Row],[latitude6]]),"")</f>
        <v>-8,01089</v>
      </c>
      <c r="S387" s="57" t="str">
        <f>IFERROR(IF(Table_ocorrencias[[#This Row],[longitude7]] ="","",Table_ocorrencias[[#This Row],[longitude7]]),"")</f>
        <v>-34,535201</v>
      </c>
      <c r="T38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113804)</v>
      </c>
      <c r="U38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87" s="79" t="str">
        <f>UPPER(IFERROR(Table_ocorrencias[[#This Row],[descricao]],""))</f>
        <v>997769175 SD, PAF, FEMINICÍDIO</v>
      </c>
      <c r="W387" s="59">
        <f>IFERROR(IF(Table_ocorrencias[[#This Row],[data_ciencia]]="","",Table_ocorrencias[[#This Row],[data_ciencia]]),"")</f>
        <v>0.59166666666666667</v>
      </c>
      <c r="X387" s="59">
        <f>IFERROR(IF(Table_ocorrencias[[#This Row],[data_saida]]="","",Table_ocorrencias[[#This Row],[data_saida]]),"")</f>
        <v>0.59375</v>
      </c>
      <c r="Y387" s="59">
        <f>IFERROR(IF(Table_ocorrencias[[#This Row],[data_chegada]]="","",Table_ocorrencias[[#This Row],[data_chegada]]),"")</f>
        <v>0.60416666666666663</v>
      </c>
      <c r="Z387" s="59">
        <f>IFERROR(IF(Table_ocorrencias[[#This Row],[data_conclusao]]="","",Table_ocorrencias[[#This Row],[data_conclusao]]),"")</f>
        <v>0.63194444444444442</v>
      </c>
      <c r="AA387" s="60">
        <v>1825</v>
      </c>
      <c r="AB387" s="60">
        <v>959</v>
      </c>
      <c r="AC387" s="60">
        <v>5</v>
      </c>
      <c r="AD387" s="60">
        <v>2962063</v>
      </c>
      <c r="AE387" s="60">
        <v>3875598</v>
      </c>
      <c r="AF387" s="60">
        <v>3865037</v>
      </c>
      <c r="AG387" s="60">
        <v>34075</v>
      </c>
      <c r="AH387" s="58">
        <v>44133</v>
      </c>
      <c r="AI387" s="60" t="s">
        <v>5685</v>
      </c>
      <c r="AJ387" s="60" t="s">
        <v>167</v>
      </c>
      <c r="AK387" s="60" t="s">
        <v>168</v>
      </c>
      <c r="AL387" s="60" t="s">
        <v>1258</v>
      </c>
      <c r="AM387" s="61">
        <v>0.59166666666666667</v>
      </c>
      <c r="AN387" s="62">
        <v>0.59375</v>
      </c>
      <c r="AO387" s="62">
        <v>0.60416666666666663</v>
      </c>
      <c r="AP387" s="62">
        <v>0.63194444444444442</v>
      </c>
      <c r="AQ387" s="60" t="s">
        <v>5691</v>
      </c>
      <c r="AR387" s="60" t="s">
        <v>5692</v>
      </c>
      <c r="AS387" s="60">
        <v>14</v>
      </c>
      <c r="AT387" s="60" t="s">
        <v>5686</v>
      </c>
      <c r="AU387" s="60" t="s">
        <v>5687</v>
      </c>
      <c r="AV387" s="60" t="s">
        <v>5688</v>
      </c>
      <c r="AW387" s="63" t="s">
        <v>276</v>
      </c>
      <c r="AX387" s="60" t="s">
        <v>5689</v>
      </c>
      <c r="AY387" s="60" t="s">
        <v>5690</v>
      </c>
      <c r="AZ387" s="60" t="b">
        <v>1</v>
      </c>
      <c r="BA387" s="60" t="s">
        <v>273</v>
      </c>
      <c r="BB387" s="60" t="b">
        <v>0</v>
      </c>
      <c r="BC387" s="60"/>
      <c r="BD387" s="60"/>
    </row>
    <row r="388" spans="1:56" ht="30" x14ac:dyDescent="0.25">
      <c r="A388" s="53">
        <f t="shared" si="7"/>
        <v>0</v>
      </c>
      <c r="B388" s="57" t="str">
        <f>IFERROR(TEXT(Table_ocorrencias[[#This Row],[caso_n]],"0000")&amp;Table_ocorrencias[[#This Row],[ponto]]&amp;"/"&amp;YEAR(Table_ocorrencias[[#This Row],[DATA PLANTÃO]]),"")</f>
        <v>0960.9/2020</v>
      </c>
      <c r="C388" s="57" t="str">
        <f>IFERROR(IF(Table_ocorrencias[[#This Row],[GDL]] = "","", Table_ocorrencias[[#This Row],[GDL]]&amp;"/"&amp;YEAR(Table_ocorrencias[[#This Row],[data_plantao]])),"")</f>
        <v>34187/2020</v>
      </c>
      <c r="D388" s="57" t="str">
        <f>IF(Table_ocorrencias[[#This Row],[fotos_gdl]] = TRUE,"ENVIADAS","PENDENTE")</f>
        <v>ENVIADAS</v>
      </c>
      <c r="E388" s="58">
        <f>IFERROR(Table_ocorrencias[[#This Row],[data_plantao]],"")</f>
        <v>44134</v>
      </c>
      <c r="F388" s="57" t="str">
        <f>IFERROR(Table_ocorrencias[[#This Row],[CIODS3]],"")</f>
        <v>D692518</v>
      </c>
      <c r="G388" s="57" t="str">
        <f>IFERROR(Table_ocorrencias[[#This Row],[natureza4]],"")</f>
        <v>Homicídio</v>
      </c>
      <c r="H388" s="57" t="str">
        <f>IFERROR(Table_ocorrencias[[#This Row],[tipo_local]],"")</f>
        <v>Externo</v>
      </c>
      <c r="I388" s="57" t="str">
        <f>IFERROR(IF(Table_ocorrencias[[#This Row],[instrumento10]] = 0,"",Table_ocorrencias[[#This Row],[instrumento10]]),"")</f>
        <v>PÉRFURO-CONTUNDENTE</v>
      </c>
      <c r="J388" s="79" t="str">
        <f>IFERROR(VLOOKUP(Table_ocorrencias[[#This Row],[matricula_perito]],Table_peritos[],2,FALSE),"")</f>
        <v>LUCAS ARAÚJO DE ALMEIDA</v>
      </c>
      <c r="K388" s="57" t="str">
        <f>IFERROR(VLOOKUP(Table_ocorrencias[[#This Row],[matricula_auxiliar]],Table_auxiliares[],2,FALSE),"")</f>
        <v>HILTON PESSOA DE FREITAS NETO</v>
      </c>
      <c r="L388" s="57" t="str">
        <f>IFERROR(VLOOKUP(Table_ocorrencias[[#This Row],[matricula_delegado]],Table_delegados[],2,FALSE),"")</f>
        <v>CAIO WAGNER SIQUEIRA DE MORAIS</v>
      </c>
      <c r="M388" s="57" t="str">
        <f>IFERROR(Table_ocorrencias[[#This Row],[viatura5]],"")</f>
        <v>UP006</v>
      </c>
      <c r="N388" s="57" t="str">
        <f>IFERROR(IF(Table_ocorrencias[[#This Row],[DPH2]] ="","",Table_ocorrencias[[#This Row],[DPH2]]&amp;"º DPH"),"")</f>
        <v>12º DPH</v>
      </c>
      <c r="O388" s="57" t="str">
        <f>UPPER(IFERROR(VLOOKUP(Table_ocorrencias[[#This Row],[municipio]],Table_municipios[],2,FALSE),""))</f>
        <v>JABOATÃO DOS GUARARAPES</v>
      </c>
      <c r="P388" s="79" t="str">
        <f>UPPER(IFERROR(Table_ocorrencias[[#This Row],[bairro8]],""))</f>
        <v>JARDIM PIEDADE</v>
      </c>
      <c r="Q388" s="57" t="str">
        <f>IFERROR(IF(Table_ocorrencias[[#This Row],[rua9]] ="","",Table_ocorrencias[[#This Row],[rua9]]),"")</f>
        <v>RUA HIDROLÂNDIA, 26</v>
      </c>
      <c r="R388" s="57" t="str">
        <f>IFERROR(IF(Table_ocorrencias[[#This Row],[latitude6]] ="","",Table_ocorrencias[[#This Row],[latitude6]]),"")</f>
        <v>-8.183706</v>
      </c>
      <c r="S388" s="57" t="str">
        <f>IFERROR(IF(Table_ocorrencias[[#This Row],[longitude7]] ="","",Table_ocorrencias[[#This Row],[longitude7]]),"")</f>
        <v>-34.928768</v>
      </c>
      <c r="T38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AUGUSTO DA SILVA DE CASTRO (NIC 114074)</v>
      </c>
      <c r="U38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88" s="79" t="str">
        <f>UPPER(IFERROR(Table_ocorrencias[[#This Row],[descricao]],""))</f>
        <v>PAF - MASC_x000D_
GT6202: 988159188</v>
      </c>
      <c r="W388" s="59">
        <f>IFERROR(IF(Table_ocorrencias[[#This Row],[data_ciencia]]="","",Table_ocorrencias[[#This Row],[data_ciencia]]),"")</f>
        <v>0.37152777777777779</v>
      </c>
      <c r="X388" s="59">
        <f>IFERROR(IF(Table_ocorrencias[[#This Row],[data_saida]]="","",Table_ocorrencias[[#This Row],[data_saida]]),"")</f>
        <v>0.3888888888888889</v>
      </c>
      <c r="Y388" s="59">
        <f>IFERROR(IF(Table_ocorrencias[[#This Row],[data_chegada]]="","",Table_ocorrencias[[#This Row],[data_chegada]]),"")</f>
        <v>0.4152777777777778</v>
      </c>
      <c r="Z388" s="59">
        <f>IFERROR(IF(Table_ocorrencias[[#This Row],[data_conclusao]]="","",Table_ocorrencias[[#This Row],[data_conclusao]]),"")</f>
        <v>0.44444444444444442</v>
      </c>
      <c r="AA388" s="60">
        <v>1826</v>
      </c>
      <c r="AB388" s="60">
        <v>960</v>
      </c>
      <c r="AC388" s="60">
        <v>12</v>
      </c>
      <c r="AD388" s="60">
        <v>3870006</v>
      </c>
      <c r="AE388" s="60">
        <v>3865967</v>
      </c>
      <c r="AF388" s="60">
        <v>3864910</v>
      </c>
      <c r="AG388" s="60">
        <v>34187</v>
      </c>
      <c r="AH388" s="58">
        <v>44134</v>
      </c>
      <c r="AI388" s="60" t="s">
        <v>5693</v>
      </c>
      <c r="AJ388" s="60" t="s">
        <v>167</v>
      </c>
      <c r="AK388" s="60" t="s">
        <v>168</v>
      </c>
      <c r="AL388" s="60" t="s">
        <v>1258</v>
      </c>
      <c r="AM388" s="61">
        <v>0.37152777777777779</v>
      </c>
      <c r="AN388" s="62">
        <v>0.3888888888888889</v>
      </c>
      <c r="AO388" s="62">
        <v>0.4152777777777778</v>
      </c>
      <c r="AP388" s="62">
        <v>0.44444444444444442</v>
      </c>
      <c r="AQ388" s="60" t="s">
        <v>5703</v>
      </c>
      <c r="AR388" s="60" t="s">
        <v>5704</v>
      </c>
      <c r="AS388" s="60">
        <v>10</v>
      </c>
      <c r="AT388" s="60" t="s">
        <v>2462</v>
      </c>
      <c r="AU388" s="60" t="s">
        <v>5694</v>
      </c>
      <c r="AV388" s="60" t="s">
        <v>5695</v>
      </c>
      <c r="AW388" s="63" t="s">
        <v>276</v>
      </c>
      <c r="AX388" s="60" t="s">
        <v>5696</v>
      </c>
      <c r="AY388" s="60" t="s">
        <v>5697</v>
      </c>
      <c r="AZ388" s="60" t="b">
        <v>1</v>
      </c>
      <c r="BA388" s="60" t="s">
        <v>273</v>
      </c>
      <c r="BB388" s="60" t="b">
        <v>0</v>
      </c>
      <c r="BC388" s="60"/>
      <c r="BD388" s="60"/>
    </row>
    <row r="389" spans="1:56" x14ac:dyDescent="0.25">
      <c r="A389" s="53">
        <f t="shared" si="7"/>
        <v>0</v>
      </c>
      <c r="B389" s="57" t="str">
        <f>IFERROR(TEXT(Table_ocorrencias[[#This Row],[caso_n]],"0000")&amp;Table_ocorrencias[[#This Row],[ponto]]&amp;"/"&amp;YEAR(Table_ocorrencias[[#This Row],[DATA PLANTÃO]]),"")</f>
        <v>0971.9/2020</v>
      </c>
      <c r="C389" s="57" t="str">
        <f>IFERROR(IF(Table_ocorrencias[[#This Row],[GDL]] = "","", Table_ocorrencias[[#This Row],[GDL]]&amp;"/"&amp;YEAR(Table_ocorrencias[[#This Row],[data_plantao]])),"")</f>
        <v>34586/2020</v>
      </c>
      <c r="D389" s="57" t="str">
        <f>IF(Table_ocorrencias[[#This Row],[fotos_gdl]] = TRUE,"ENVIADAS","PENDENTE")</f>
        <v>ENVIADAS</v>
      </c>
      <c r="E389" s="58">
        <f>IFERROR(Table_ocorrencias[[#This Row],[data_plantao]],"")</f>
        <v>44137</v>
      </c>
      <c r="F389" s="57" t="str">
        <f>IFERROR(Table_ocorrencias[[#This Row],[CIODS3]],"")</f>
        <v>D693038</v>
      </c>
      <c r="G389" s="57" t="str">
        <f>IFERROR(Table_ocorrencias[[#This Row],[natureza4]],"")</f>
        <v>Homicídio</v>
      </c>
      <c r="H389" s="57" t="str">
        <f>IFERROR(Table_ocorrencias[[#This Row],[tipo_local]],"")</f>
        <v>Externo</v>
      </c>
      <c r="I389" s="57" t="str">
        <f>IFERROR(IF(Table_ocorrencias[[#This Row],[instrumento10]] = 0,"",Table_ocorrencias[[#This Row],[instrumento10]]),"")</f>
        <v>PÉRFURO-CONTUNDENTE</v>
      </c>
      <c r="J389" s="79" t="str">
        <f>IFERROR(VLOOKUP(Table_ocorrencias[[#This Row],[matricula_perito]],Table_peritos[],2,FALSE),"")</f>
        <v>AUGUSTO GUILHERME FEITOSA CACHO BORGES</v>
      </c>
      <c r="K389" s="57" t="str">
        <f>IFERROR(VLOOKUP(Table_ocorrencias[[#This Row],[matricula_auxiliar]],Table_auxiliares[],2,FALSE),"")</f>
        <v>ERIVALDO CAMARA CORREIA</v>
      </c>
      <c r="L389" s="57" t="str">
        <f>IFERROR(VLOOKUP(Table_ocorrencias[[#This Row],[matricula_delegado]],Table_delegados[],2,FALSE),"")</f>
        <v>FELIPE MONTEIRO COSTA</v>
      </c>
      <c r="M389" s="57" t="str">
        <f>IFERROR(Table_ocorrencias[[#This Row],[viatura5]],"")</f>
        <v>UP006</v>
      </c>
      <c r="N389" s="57" t="str">
        <f>IFERROR(IF(Table_ocorrencias[[#This Row],[DPH2]] ="","",Table_ocorrencias[[#This Row],[DPH2]]&amp;"º DPH"),"")</f>
        <v>6º DPH</v>
      </c>
      <c r="O389" s="57" t="str">
        <f>UPPER(IFERROR(VLOOKUP(Table_ocorrencias[[#This Row],[municipio]],Table_municipios[],2,FALSE),""))</f>
        <v>IGARASSU</v>
      </c>
      <c r="P389" s="79" t="str">
        <f>UPPER(IFERROR(Table_ocorrencias[[#This Row],[bairro8]],""))</f>
        <v>ENGENHO NOVO</v>
      </c>
      <c r="Q389" s="57" t="str">
        <f>IFERROR(IF(Table_ocorrencias[[#This Row],[rua9]] ="","",Table_ocorrencias[[#This Row],[rua9]]),"")</f>
        <v>ENGENHO NOVO</v>
      </c>
      <c r="R389" s="57" t="str">
        <f>IFERROR(IF(Table_ocorrencias[[#This Row],[latitude6]] ="","",Table_ocorrencias[[#This Row],[latitude6]]),"")</f>
        <v>-7.838136</v>
      </c>
      <c r="S389" s="57" t="str">
        <f>IFERROR(IF(Table_ocorrencias[[#This Row],[longitude7]] ="","",Table_ocorrencias[[#This Row],[longitude7]]),"")</f>
        <v>-34.886631</v>
      </c>
      <c r="T38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114075)</v>
      </c>
      <c r="U38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89" s="79" t="str">
        <f>UPPER(IFERROR(Table_ocorrencias[[#This Row],[descricao]],""))</f>
        <v>VÍTIMA LESIONADA POR PAF.</v>
      </c>
      <c r="W389" s="59">
        <f>IFERROR(IF(Table_ocorrencias[[#This Row],[data_ciencia]]="","",Table_ocorrencias[[#This Row],[data_ciencia]]),"")</f>
        <v>0.14583333333333334</v>
      </c>
      <c r="X389" s="59">
        <f>IFERROR(IF(Table_ocorrencias[[#This Row],[data_saida]]="","",Table_ocorrencias[[#This Row],[data_saida]]),"")</f>
        <v>0.16666666666666666</v>
      </c>
      <c r="Y389" s="59">
        <f>IFERROR(IF(Table_ocorrencias[[#This Row],[data_chegada]]="","",Table_ocorrencias[[#This Row],[data_chegada]]),"")</f>
        <v>0.19444444444444445</v>
      </c>
      <c r="Z389" s="59">
        <f>IFERROR(IF(Table_ocorrencias[[#This Row],[data_conclusao]]="","",Table_ocorrencias[[#This Row],[data_conclusao]]),"")</f>
        <v>0.21041666666666667</v>
      </c>
      <c r="AA389" s="60">
        <v>1837</v>
      </c>
      <c r="AB389" s="60">
        <v>971</v>
      </c>
      <c r="AC389" s="60">
        <v>6</v>
      </c>
      <c r="AD389" s="60">
        <v>3870731</v>
      </c>
      <c r="AE389" s="60">
        <v>1195204</v>
      </c>
      <c r="AF389" s="60">
        <v>2724723</v>
      </c>
      <c r="AG389" s="60">
        <v>34586</v>
      </c>
      <c r="AH389" s="58">
        <v>44137</v>
      </c>
      <c r="AI389" s="60" t="s">
        <v>5791</v>
      </c>
      <c r="AJ389" s="60" t="s">
        <v>167</v>
      </c>
      <c r="AK389" s="60" t="s">
        <v>168</v>
      </c>
      <c r="AL389" s="60" t="s">
        <v>1258</v>
      </c>
      <c r="AM389" s="61">
        <v>0.14583333333333334</v>
      </c>
      <c r="AN389" s="62">
        <v>0.16666666666666666</v>
      </c>
      <c r="AO389" s="62">
        <v>0.19444444444444445</v>
      </c>
      <c r="AP389" s="62">
        <v>0.21041666666666667</v>
      </c>
      <c r="AQ389" s="60" t="s">
        <v>5810</v>
      </c>
      <c r="AR389" s="60" t="s">
        <v>5811</v>
      </c>
      <c r="AS389" s="60">
        <v>6</v>
      </c>
      <c r="AT389" s="60" t="s">
        <v>5792</v>
      </c>
      <c r="AU389" s="60" t="s">
        <v>5792</v>
      </c>
      <c r="AV389" s="60"/>
      <c r="AW389" s="63" t="s">
        <v>276</v>
      </c>
      <c r="AX389" s="60" t="s">
        <v>5793</v>
      </c>
      <c r="AY389" s="60" t="s">
        <v>5812</v>
      </c>
      <c r="AZ389" s="60" t="b">
        <v>1</v>
      </c>
      <c r="BA389" s="60" t="s">
        <v>273</v>
      </c>
      <c r="BB389" s="60" t="b">
        <v>0</v>
      </c>
      <c r="BC389" s="60"/>
      <c r="BD389" s="60"/>
    </row>
    <row r="390" spans="1:56" x14ac:dyDescent="0.25">
      <c r="A390" s="53">
        <f t="shared" si="7"/>
        <v>0</v>
      </c>
      <c r="B390" s="57" t="str">
        <f>IFERROR(TEXT(Table_ocorrencias[[#This Row],[caso_n]],"0000")&amp;Table_ocorrencias[[#This Row],[ponto]]&amp;"/"&amp;YEAR(Table_ocorrencias[[#This Row],[DATA PLANTÃO]]),"")</f>
        <v>0980.9/2020</v>
      </c>
      <c r="C390" s="57" t="str">
        <f>IFERROR(IF(Table_ocorrencias[[#This Row],[GDL]] = "","", Table_ocorrencias[[#This Row],[GDL]]&amp;"/"&amp;YEAR(Table_ocorrencias[[#This Row],[data_plantao]])),"")</f>
        <v>35089/2020</v>
      </c>
      <c r="D390" s="57" t="str">
        <f>IF(Table_ocorrencias[[#This Row],[fotos_gdl]] = TRUE,"ENVIADAS","PENDENTE")</f>
        <v>ENVIADAS</v>
      </c>
      <c r="E390" s="58">
        <f>IFERROR(Table_ocorrencias[[#This Row],[data_plantao]],"")</f>
        <v>44141</v>
      </c>
      <c r="F390" s="57" t="str">
        <f>IFERROR(Table_ocorrencias[[#This Row],[CIODS3]],"")</f>
        <v>D693364</v>
      </c>
      <c r="G390" s="57" t="str">
        <f>IFERROR(Table_ocorrencias[[#This Row],[natureza4]],"")</f>
        <v>Homicídio</v>
      </c>
      <c r="H390" s="57" t="str">
        <f>IFERROR(Table_ocorrencias[[#This Row],[tipo_local]],"")</f>
        <v>Externo</v>
      </c>
      <c r="I390" s="57" t="str">
        <f>IFERROR(IF(Table_ocorrencias[[#This Row],[instrumento10]] = 0,"",Table_ocorrencias[[#This Row],[instrumento10]]),"")</f>
        <v>PÉRFURO-CONTUNDENTE</v>
      </c>
      <c r="J390" s="79" t="str">
        <f>IFERROR(VLOOKUP(Table_ocorrencias[[#This Row],[matricula_perito]],Table_peritos[],2,FALSE),"")</f>
        <v>DIEGO NUNES TELES DE MENDONÇA</v>
      </c>
      <c r="K390" s="57" t="str">
        <f>IFERROR(VLOOKUP(Table_ocorrencias[[#This Row],[matricula_auxiliar]],Table_auxiliares[],2,FALSE),"")</f>
        <v>JÚLIO CÉSAR DINIZ</v>
      </c>
      <c r="L390" s="57" t="str">
        <f>IFERROR(VLOOKUP(Table_ocorrencias[[#This Row],[matricula_delegado]],Table_delegados[],2,FALSE),"")</f>
        <v>DIEGO JARDIM FEITOSA</v>
      </c>
      <c r="M390" s="57" t="str">
        <f>IFERROR(Table_ocorrencias[[#This Row],[viatura5]],"")</f>
        <v>UP006</v>
      </c>
      <c r="N390" s="57" t="str">
        <f>IFERROR(IF(Table_ocorrencias[[#This Row],[DPH2]] ="","",Table_ocorrencias[[#This Row],[DPH2]]&amp;"º DPH"),"")</f>
        <v>6º DPH</v>
      </c>
      <c r="O390" s="57" t="str">
        <f>UPPER(IFERROR(VLOOKUP(Table_ocorrencias[[#This Row],[municipio]],Table_municipios[],2,FALSE),""))</f>
        <v>IGARASSU</v>
      </c>
      <c r="P390" s="79" t="str">
        <f>UPPER(IFERROR(Table_ocorrencias[[#This Row],[bairro8]],""))</f>
        <v>AGAMENON MAGALHÃES</v>
      </c>
      <c r="Q390" s="57" t="str">
        <f>IFERROR(IF(Table_ocorrencias[[#This Row],[rua9]] ="","",Table_ocorrencias[[#This Row],[rua9]]),"")</f>
        <v>RUA HENRIQUE DIAS</v>
      </c>
      <c r="R390" s="57" t="str">
        <f>IFERROR(IF(Table_ocorrencias[[#This Row],[latitude6]] ="","",Table_ocorrencias[[#This Row],[latitude6]]),"")</f>
        <v>-7.8299670</v>
      </c>
      <c r="S390" s="57" t="str">
        <f>IFERROR(IF(Table_ocorrencias[[#This Row],[longitude7]] ="","",Table_ocorrencias[[#This Row],[longitude7]]),"")</f>
        <v>-34.9182910</v>
      </c>
      <c r="T39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WILLIMS MARTINS DA SILVA (NIC 114089)</v>
      </c>
      <c r="U39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0" s="79" t="str">
        <f>UPPER(IFERROR(Table_ocorrencias[[#This Row],[descricao]],""))</f>
        <v>PAF, EXTERNO, MASC. POSSIVELMENTE EX-PRESIDIÁRIO. PM NO LOCAL 81 - 983392191</v>
      </c>
      <c r="W390" s="59">
        <f>IFERROR(IF(Table_ocorrencias[[#This Row],[data_ciencia]]="","",Table_ocorrencias[[#This Row],[data_ciencia]]),"")</f>
        <v>0.55555555555555558</v>
      </c>
      <c r="X390" s="59">
        <f>IFERROR(IF(Table_ocorrencias[[#This Row],[data_saida]]="","",Table_ocorrencias[[#This Row],[data_saida]]),"")</f>
        <v>0.59722222222222221</v>
      </c>
      <c r="Y390" s="59">
        <f>IFERROR(IF(Table_ocorrencias[[#This Row],[data_chegada]]="","",Table_ocorrencias[[#This Row],[data_chegada]]),"")</f>
        <v>0.625</v>
      </c>
      <c r="Z390" s="59">
        <f>IFERROR(IF(Table_ocorrencias[[#This Row],[data_conclusao]]="","",Table_ocorrencias[[#This Row],[data_conclusao]]),"")</f>
        <v>0.65277777777777779</v>
      </c>
      <c r="AA390" s="60">
        <v>1846</v>
      </c>
      <c r="AB390" s="60">
        <v>980</v>
      </c>
      <c r="AC390" s="60">
        <v>6</v>
      </c>
      <c r="AD390" s="60">
        <v>3869148</v>
      </c>
      <c r="AE390" s="60">
        <v>3867595</v>
      </c>
      <c r="AF390" s="60">
        <v>3864944</v>
      </c>
      <c r="AG390" s="60">
        <v>35089</v>
      </c>
      <c r="AH390" s="58">
        <v>44141</v>
      </c>
      <c r="AI390" s="60" t="s">
        <v>5929</v>
      </c>
      <c r="AJ390" s="60" t="s">
        <v>167</v>
      </c>
      <c r="AK390" s="60" t="s">
        <v>168</v>
      </c>
      <c r="AL390" s="60" t="s">
        <v>1258</v>
      </c>
      <c r="AM390" s="61">
        <v>0.55555555555555558</v>
      </c>
      <c r="AN390" s="62">
        <v>0.59722222222222221</v>
      </c>
      <c r="AO390" s="62">
        <v>0.625</v>
      </c>
      <c r="AP390" s="62">
        <v>0.65277777777777779</v>
      </c>
      <c r="AQ390" s="60" t="s">
        <v>5930</v>
      </c>
      <c r="AR390" s="60" t="s">
        <v>5931</v>
      </c>
      <c r="AS390" s="60">
        <v>6</v>
      </c>
      <c r="AT390" s="60" t="s">
        <v>1427</v>
      </c>
      <c r="AU390" s="60" t="s">
        <v>5932</v>
      </c>
      <c r="AV390" s="60" t="s">
        <v>5933</v>
      </c>
      <c r="AW390" s="63" t="s">
        <v>276</v>
      </c>
      <c r="AX390" s="60" t="s">
        <v>5934</v>
      </c>
      <c r="AY390" s="60" t="s">
        <v>5935</v>
      </c>
      <c r="AZ390" s="60" t="b">
        <v>1</v>
      </c>
      <c r="BA390" s="60" t="s">
        <v>273</v>
      </c>
      <c r="BB390" s="60" t="b">
        <v>0</v>
      </c>
      <c r="BC390" s="60"/>
      <c r="BD390" s="60"/>
    </row>
    <row r="391" spans="1:56" x14ac:dyDescent="0.25">
      <c r="A391" s="55">
        <f t="shared" si="7"/>
        <v>0</v>
      </c>
      <c r="B391" s="64" t="str">
        <f>IFERROR(TEXT(Table_ocorrencias[[#This Row],[caso_n]],"0000")&amp;Table_ocorrencias[[#This Row],[ponto]]&amp;"/"&amp;YEAR(Table_ocorrencias[[#This Row],[DATA PLANTÃO]]),"")</f>
        <v>0981.9/2020</v>
      </c>
      <c r="C391" s="64" t="str">
        <f>IFERROR(IF(Table_ocorrencias[[#This Row],[GDL]] = "","", Table_ocorrencias[[#This Row],[GDL]]&amp;"/"&amp;YEAR(Table_ocorrencias[[#This Row],[data_plantao]])),"")</f>
        <v>35122/2020</v>
      </c>
      <c r="D391" s="64" t="str">
        <f>IF(Table_ocorrencias[[#This Row],[fotos_gdl]] = TRUE,"ENVIADAS","PENDENTE")</f>
        <v>ENVIADAS</v>
      </c>
      <c r="E391" s="65">
        <f>IFERROR(Table_ocorrencias[[#This Row],[data_plantao]],"")</f>
        <v>44141</v>
      </c>
      <c r="F391" s="64" t="str">
        <f>IFERROR(Table_ocorrencias[[#This Row],[CIODS3]],"")</f>
        <v>D693407</v>
      </c>
      <c r="G391" s="64" t="str">
        <f>IFERROR(Table_ocorrencias[[#This Row],[natureza4]],"")</f>
        <v>Homicídio</v>
      </c>
      <c r="H391" s="64" t="str">
        <f>IFERROR(Table_ocorrencias[[#This Row],[tipo_local]],"")</f>
        <v>Externo</v>
      </c>
      <c r="I391" s="64" t="str">
        <f>IFERROR(IF(Table_ocorrencias[[#This Row],[instrumento10]] = 0,"",Table_ocorrencias[[#This Row],[instrumento10]]),"")</f>
        <v>PÉRFURO-CONTUNDENTE</v>
      </c>
      <c r="J391" s="80" t="str">
        <f>IFERROR(VLOOKUP(Table_ocorrencias[[#This Row],[matricula_perito]],Table_peritos[],2,FALSE),"")</f>
        <v>CARLOS ARMANDO CORREIA LYRA</v>
      </c>
      <c r="K391" s="64" t="str">
        <f>IFERROR(VLOOKUP(Table_ocorrencias[[#This Row],[matricula_auxiliar]],Table_auxiliares[],2,FALSE),"")</f>
        <v>ALMIR CARLOS DE SOUZA</v>
      </c>
      <c r="L391" s="64" t="str">
        <f>IFERROR(VLOOKUP(Table_ocorrencias[[#This Row],[matricula_delegado]],Table_delegados[],2,FALSE),"")</f>
        <v>EDUARDO ALBERTO VILHENA SARAIVA</v>
      </c>
      <c r="M391" s="64" t="str">
        <f>IFERROR(Table_ocorrencias[[#This Row],[viatura5]],"")</f>
        <v>UP006</v>
      </c>
      <c r="N391" s="64" t="str">
        <f>IFERROR(IF(Table_ocorrencias[[#This Row],[DPH2]] ="","",Table_ocorrencias[[#This Row],[DPH2]]&amp;"º DPH"),"")</f>
        <v>10º DPH</v>
      </c>
      <c r="O391" s="64" t="str">
        <f>UPPER(IFERROR(VLOOKUP(Table_ocorrencias[[#This Row],[municipio]],Table_municipios[],2,FALSE),""))</f>
        <v>CAMARAGIBE</v>
      </c>
      <c r="P391" s="80" t="str">
        <f>UPPER(IFERROR(Table_ocorrencias[[#This Row],[bairro8]],""))</f>
        <v>LOT. SÃO JOÃO SÃO PAULO</v>
      </c>
      <c r="Q391" s="64" t="str">
        <f>IFERROR(IF(Table_ocorrencias[[#This Row],[rua9]] ="","",Table_ocorrencias[[#This Row],[rua9]]),"")</f>
        <v>RUA BOM JESUS</v>
      </c>
      <c r="R391" s="64" t="str">
        <f>IFERROR(IF(Table_ocorrencias[[#This Row],[latitude6]] ="","",Table_ocorrencias[[#This Row],[latitude6]]),"")</f>
        <v>S8°0'20.026</v>
      </c>
      <c r="S391" s="64" t="str">
        <f>IFERROR(IF(Table_ocorrencias[[#This Row],[longitude7]] ="","",Table_ocorrencias[[#This Row],[longitude7]]),"")</f>
        <v>w35°0'36.991</v>
      </c>
      <c r="T39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114092)</v>
      </c>
      <c r="U39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1" s="80" t="str">
        <f>UPPER(IFERROR(Table_ocorrencias[[#This Row],[descricao]],""))</f>
        <v>PAF  - SGT GUSTAVO 984617946</v>
      </c>
      <c r="W391" s="66">
        <f>IFERROR(IF(Table_ocorrencias[[#This Row],[data_ciencia]]="","",Table_ocorrencias[[#This Row],[data_ciencia]]),"")</f>
        <v>0.875</v>
      </c>
      <c r="X391" s="66">
        <f>IFERROR(IF(Table_ocorrencias[[#This Row],[data_saida]]="","",Table_ocorrencias[[#This Row],[data_saida]]),"")</f>
        <v>0.89583333333333337</v>
      </c>
      <c r="Y391" s="66">
        <f>IFERROR(IF(Table_ocorrencias[[#This Row],[data_chegada]]="","",Table_ocorrencias[[#This Row],[data_chegada]]),"")</f>
        <v>0.92152777777777772</v>
      </c>
      <c r="Z391" s="66">
        <f>IFERROR(IF(Table_ocorrencias[[#This Row],[data_conclusao]]="","",Table_ocorrencias[[#This Row],[data_conclusao]]),"")</f>
        <v>0.94791666666666663</v>
      </c>
      <c r="AA391" s="67">
        <v>1847</v>
      </c>
      <c r="AB391" s="67">
        <v>981</v>
      </c>
      <c r="AC391" s="67">
        <v>10</v>
      </c>
      <c r="AD391" s="67">
        <v>3869091</v>
      </c>
      <c r="AE391" s="67">
        <v>1586920</v>
      </c>
      <c r="AF391" s="67">
        <v>2725673</v>
      </c>
      <c r="AG391" s="67">
        <v>35122</v>
      </c>
      <c r="AH391" s="65">
        <v>44141</v>
      </c>
      <c r="AI391" s="67" t="s">
        <v>5936</v>
      </c>
      <c r="AJ391" s="67" t="s">
        <v>167</v>
      </c>
      <c r="AK391" s="67" t="s">
        <v>168</v>
      </c>
      <c r="AL391" s="67" t="s">
        <v>1258</v>
      </c>
      <c r="AM391" s="68">
        <v>0.875</v>
      </c>
      <c r="AN391" s="69">
        <v>0.89583333333333337</v>
      </c>
      <c r="AO391" s="69">
        <v>0.92152777777777772</v>
      </c>
      <c r="AP391" s="69">
        <v>0.94791666666666663</v>
      </c>
      <c r="AQ391" s="67" t="s">
        <v>5937</v>
      </c>
      <c r="AR391" s="67" t="s">
        <v>5938</v>
      </c>
      <c r="AS391" s="67">
        <v>4</v>
      </c>
      <c r="AT391" s="67" t="s">
        <v>5939</v>
      </c>
      <c r="AU391" s="67" t="s">
        <v>5940</v>
      </c>
      <c r="AV391" s="67" t="s">
        <v>5941</v>
      </c>
      <c r="AW391" s="70" t="s">
        <v>276</v>
      </c>
      <c r="AX391" s="67" t="s">
        <v>5942</v>
      </c>
      <c r="AY391" s="67" t="s">
        <v>5943</v>
      </c>
      <c r="AZ391" s="67" t="b">
        <v>1</v>
      </c>
      <c r="BA391" s="67" t="s">
        <v>273</v>
      </c>
      <c r="BB391" s="67" t="b">
        <v>0</v>
      </c>
      <c r="BC391" s="67"/>
      <c r="BD391" s="67"/>
    </row>
    <row r="392" spans="1:56" x14ac:dyDescent="0.25">
      <c r="A392" s="53">
        <f t="shared" si="7"/>
        <v>0</v>
      </c>
      <c r="B392" s="57" t="str">
        <f>IFERROR(TEXT(Table_ocorrencias[[#This Row],[caso_n]],"0000")&amp;Table_ocorrencias[[#This Row],[ponto]]&amp;"/"&amp;YEAR(Table_ocorrencias[[#This Row],[DATA PLANTÃO]]),"")</f>
        <v>0984.9/2020</v>
      </c>
      <c r="C392" s="57" t="str">
        <f>IFERROR(IF(Table_ocorrencias[[#This Row],[GDL]] = "","", Table_ocorrencias[[#This Row],[GDL]]&amp;"/"&amp;YEAR(Table_ocorrencias[[#This Row],[data_plantao]])),"")</f>
        <v>35239/2020</v>
      </c>
      <c r="D392" s="57" t="str">
        <f>IF(Table_ocorrencias[[#This Row],[fotos_gdl]] = TRUE,"ENVIADAS","PENDENTE")</f>
        <v>ENVIADAS</v>
      </c>
      <c r="E392" s="58">
        <f>IFERROR(Table_ocorrencias[[#This Row],[data_plantao]],"")</f>
        <v>44143</v>
      </c>
      <c r="F392" s="57" t="str">
        <f>IFERROR(Table_ocorrencias[[#This Row],[CIODS3]],"")</f>
        <v>D693635</v>
      </c>
      <c r="G392" s="57" t="str">
        <f>IFERROR(Table_ocorrencias[[#This Row],[natureza4]],"")</f>
        <v>Homicídio</v>
      </c>
      <c r="H392" s="57" t="str">
        <f>IFERROR(Table_ocorrencias[[#This Row],[tipo_local]],"")</f>
        <v>Externo</v>
      </c>
      <c r="I392" s="57" t="str">
        <f>IFERROR(IF(Table_ocorrencias[[#This Row],[instrumento10]] = 0,"",Table_ocorrencias[[#This Row],[instrumento10]]),"")</f>
        <v>PÉRFURO-CONTUNDENTE</v>
      </c>
      <c r="J392" s="79" t="str">
        <f>IFERROR(VLOOKUP(Table_ocorrencias[[#This Row],[matricula_perito]],Table_peritos[],2,FALSE),"")</f>
        <v>RODION MALINOVSKY DE OLIVEIRA GOMES</v>
      </c>
      <c r="K392" s="57" t="str">
        <f>IFERROR(VLOOKUP(Table_ocorrencias[[#This Row],[matricula_auxiliar]],Table_auxiliares[],2,FALSE),"")</f>
        <v>ALMIR CARLOS DE SOUZA</v>
      </c>
      <c r="L392" s="57" t="str">
        <f>IFERROR(VLOOKUP(Table_ocorrencias[[#This Row],[matricula_delegado]],Table_delegados[],2,FALSE),"")</f>
        <v>SERGIO RICARDO FERREIRA DE VASCONCELOS</v>
      </c>
      <c r="M392" s="57" t="str">
        <f>IFERROR(Table_ocorrencias[[#This Row],[viatura5]],"")</f>
        <v>UP006</v>
      </c>
      <c r="N392" s="57" t="str">
        <f>IFERROR(IF(Table_ocorrencias[[#This Row],[DPH2]] ="","",Table_ocorrencias[[#This Row],[DPH2]]&amp;"º DPH"),"")</f>
        <v>14º DPH</v>
      </c>
      <c r="O392" s="57" t="str">
        <f>UPPER(IFERROR(VLOOKUP(Table_ocorrencias[[#This Row],[municipio]],Table_municipios[],2,FALSE),""))</f>
        <v>CABO DE SANTO AGOSTINHO</v>
      </c>
      <c r="P392" s="79" t="str">
        <f>UPPER(IFERROR(Table_ocorrencias[[#This Row],[bairro8]],""))</f>
        <v>CIDADE GARAPU</v>
      </c>
      <c r="Q392" s="57" t="str">
        <f>IFERROR(IF(Table_ocorrencias[[#This Row],[rua9]] ="","",Table_ocorrencias[[#This Row],[rua9]]),"")</f>
        <v>AV. 4, Nº 12</v>
      </c>
      <c r="R392" s="57" t="str">
        <f>IFERROR(IF(Table_ocorrencias[[#This Row],[latitude6]] ="","",Table_ocorrencias[[#This Row],[latitude6]]),"")</f>
        <v>8.284620</v>
      </c>
      <c r="S392" s="57" t="str">
        <f>IFERROR(IF(Table_ocorrencias[[#This Row],[longitude7]] ="","",Table_ocorrencias[[#This Row],[longitude7]]),"")</f>
        <v>35.014250</v>
      </c>
      <c r="T39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PEDRO DA PAZ (NIC 114085)</v>
      </c>
      <c r="U39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92" s="79" t="str">
        <f>UPPER(IFERROR(Table_ocorrencias[[#This Row],[descricao]],""))</f>
        <v>PAF, MASCULINO. SD VICTOR LIMA 997093566</v>
      </c>
      <c r="W392" s="59">
        <f>IFERROR(IF(Table_ocorrencias[[#This Row],[data_ciencia]]="","",Table_ocorrencias[[#This Row],[data_ciencia]]),"")</f>
        <v>0.8125</v>
      </c>
      <c r="X392" s="59">
        <f>IFERROR(IF(Table_ocorrencias[[#This Row],[data_saida]]="","",Table_ocorrencias[[#This Row],[data_saida]]),"")</f>
        <v>0.81597222222222221</v>
      </c>
      <c r="Y392" s="59">
        <f>IFERROR(IF(Table_ocorrencias[[#This Row],[data_chegada]]="","",Table_ocorrencias[[#This Row],[data_chegada]]),"")</f>
        <v>0.84027777777777779</v>
      </c>
      <c r="Z392" s="59">
        <f>IFERROR(IF(Table_ocorrencias[[#This Row],[data_conclusao]]="","",Table_ocorrencias[[#This Row],[data_conclusao]]),"")</f>
        <v>0.875</v>
      </c>
      <c r="AA392" s="60">
        <v>1850</v>
      </c>
      <c r="AB392" s="60">
        <v>984</v>
      </c>
      <c r="AC392" s="60">
        <v>14</v>
      </c>
      <c r="AD392" s="60">
        <v>1917099</v>
      </c>
      <c r="AE392" s="60">
        <v>1586920</v>
      </c>
      <c r="AF392" s="60">
        <v>2139219</v>
      </c>
      <c r="AG392" s="60">
        <v>35239</v>
      </c>
      <c r="AH392" s="58">
        <v>44143</v>
      </c>
      <c r="AI392" s="60" t="s">
        <v>5962</v>
      </c>
      <c r="AJ392" s="60" t="s">
        <v>167</v>
      </c>
      <c r="AK392" s="60" t="s">
        <v>168</v>
      </c>
      <c r="AL392" s="60" t="s">
        <v>1258</v>
      </c>
      <c r="AM392" s="61">
        <v>0.8125</v>
      </c>
      <c r="AN392" s="62">
        <v>0.81597222222222221</v>
      </c>
      <c r="AO392" s="62">
        <v>0.84027777777777779</v>
      </c>
      <c r="AP392" s="62">
        <v>0.875</v>
      </c>
      <c r="AQ392" s="60" t="s">
        <v>5986</v>
      </c>
      <c r="AR392" s="60" t="s">
        <v>5987</v>
      </c>
      <c r="AS392" s="60">
        <v>3</v>
      </c>
      <c r="AT392" s="60" t="s">
        <v>5963</v>
      </c>
      <c r="AU392" s="60" t="s">
        <v>5964</v>
      </c>
      <c r="AV392" s="60" t="s">
        <v>5965</v>
      </c>
      <c r="AW392" s="63" t="s">
        <v>276</v>
      </c>
      <c r="AX392" s="60" t="s">
        <v>5966</v>
      </c>
      <c r="AY392" s="60" t="s">
        <v>5967</v>
      </c>
      <c r="AZ392" s="60" t="b">
        <v>1</v>
      </c>
      <c r="BA392" s="60" t="s">
        <v>273</v>
      </c>
      <c r="BB392" s="60" t="b">
        <v>0</v>
      </c>
      <c r="BC392" s="60"/>
      <c r="BD392" s="60"/>
    </row>
    <row r="393" spans="1:56" x14ac:dyDescent="0.25">
      <c r="A393" s="54">
        <f t="shared" si="7"/>
        <v>0</v>
      </c>
      <c r="B393" s="57" t="str">
        <f>IFERROR(TEXT(Table_ocorrencias[[#This Row],[caso_n]],"0000")&amp;Table_ocorrencias[[#This Row],[ponto]]&amp;"/"&amp;YEAR(Table_ocorrencias[[#This Row],[DATA PLANTÃO]]),"")</f>
        <v>0989.9/2020</v>
      </c>
      <c r="C393" s="57" t="str">
        <f>IFERROR(IF(Table_ocorrencias[[#This Row],[GDL]] = "","", Table_ocorrencias[[#This Row],[GDL]]&amp;"/"&amp;YEAR(Table_ocorrencias[[#This Row],[data_plantao]])),"")</f>
        <v>35567/2020</v>
      </c>
      <c r="D393" s="57" t="str">
        <f>IF(Table_ocorrencias[[#This Row],[fotos_gdl]] = TRUE,"ENVIADAS","PENDENTE")</f>
        <v>ENVIADAS</v>
      </c>
      <c r="E393" s="58">
        <f>IFERROR(Table_ocorrencias[[#This Row],[data_plantao]],"")</f>
        <v>44145</v>
      </c>
      <c r="F393" s="57" t="str">
        <f>IFERROR(Table_ocorrencias[[#This Row],[CIODS3]],"")</f>
        <v>D693861</v>
      </c>
      <c r="G393" s="57" t="str">
        <f>IFERROR(Table_ocorrencias[[#This Row],[natureza4]],"")</f>
        <v>Homicídio</v>
      </c>
      <c r="H393" s="57" t="str">
        <f>IFERROR(Table_ocorrencias[[#This Row],[tipo_local]],"")</f>
        <v>Externo</v>
      </c>
      <c r="I393" s="57" t="str">
        <f>IFERROR(IF(Table_ocorrencias[[#This Row],[instrumento10]] = 0,"",Table_ocorrencias[[#This Row],[instrumento10]]),"")</f>
        <v>PÉRFURO-CONTUNDENTE</v>
      </c>
      <c r="J393" s="79" t="str">
        <f>IFERROR(VLOOKUP(Table_ocorrencias[[#This Row],[matricula_perito]],Table_peritos[],2,FALSE),"")</f>
        <v>RANON BARROS BEZERRA</v>
      </c>
      <c r="K393" s="57" t="str">
        <f>IFERROR(VLOOKUP(Table_ocorrencias[[#This Row],[matricula_auxiliar]],Table_auxiliares[],2,FALSE),"")</f>
        <v>TALITA ATANAZIO ROSA</v>
      </c>
      <c r="L393" s="57" t="str">
        <f>IFERROR(VLOOKUP(Table_ocorrencias[[#This Row],[matricula_delegado]],Table_delegados[],2,FALSE),"")</f>
        <v>VANESSA BASTOS FERREIRA GOMES</v>
      </c>
      <c r="M393" s="57" t="str">
        <f>IFERROR(Table_ocorrencias[[#This Row],[viatura5]],"")</f>
        <v>UP006</v>
      </c>
      <c r="N393" s="57" t="str">
        <f>IFERROR(IF(Table_ocorrencias[[#This Row],[DPH2]] ="","",Table_ocorrencias[[#This Row],[DPH2]]&amp;"º DPH"),"")</f>
        <v>14º DPH</v>
      </c>
      <c r="O393" s="57" t="str">
        <f>UPPER(IFERROR(VLOOKUP(Table_ocorrencias[[#This Row],[municipio]],Table_municipios[],2,FALSE),""))</f>
        <v>CABO DE SANTO AGOSTINHO</v>
      </c>
      <c r="P393" s="79" t="str">
        <f>UPPER(IFERROR(Table_ocorrencias[[#This Row],[bairro8]],""))</f>
        <v>PONTE DOS CARVALHOS</v>
      </c>
      <c r="Q393" s="57" t="str">
        <f>IFERROR(IF(Table_ocorrencias[[#This Row],[rua9]] ="","",Table_ocorrencias[[#This Row],[rua9]]),"")</f>
        <v>Av. Nossa Senhora do Bom Conselho</v>
      </c>
      <c r="R393" s="57" t="str">
        <f>IFERROR(IF(Table_ocorrencias[[#This Row],[latitude6]] ="","",Table_ocorrencias[[#This Row],[latitude6]]),"")</f>
        <v>-8,236546</v>
      </c>
      <c r="S393" s="57" t="str">
        <f>IFERROR(IF(Table_ocorrencias[[#This Row],[longitude7]] ="","",Table_ocorrencias[[#This Row],[longitude7]]),"")</f>
        <v>-34,981825</v>
      </c>
      <c r="T39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Lean Cavalcanti Resende da Silva (NIC 114103)</v>
      </c>
      <c r="U39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3" s="79" t="str">
        <f>UPPER(IFERROR(Table_ocorrencias[[#This Row],[descricao]],""))</f>
        <v>GILSON-999005155</v>
      </c>
      <c r="W393" s="59">
        <f>IFERROR(IF(Table_ocorrencias[[#This Row],[data_ciencia]]="","",Table_ocorrencias[[#This Row],[data_ciencia]]),"")</f>
        <v>0.55555555555555558</v>
      </c>
      <c r="X393" s="59">
        <f>IFERROR(IF(Table_ocorrencias[[#This Row],[data_saida]]="","",Table_ocorrencias[[#This Row],[data_saida]]),"")</f>
        <v>0.58333333333333337</v>
      </c>
      <c r="Y393" s="59">
        <f>IFERROR(IF(Table_ocorrencias[[#This Row],[data_chegada]]="","",Table_ocorrencias[[#This Row],[data_chegada]]),"")</f>
        <v>0.62152777777777779</v>
      </c>
      <c r="Z393" s="59">
        <f>IFERROR(IF(Table_ocorrencias[[#This Row],[data_conclusao]]="","",Table_ocorrencias[[#This Row],[data_conclusao]]),"")</f>
        <v>0.64930555555555558</v>
      </c>
      <c r="AA393" s="60">
        <v>1856</v>
      </c>
      <c r="AB393" s="60">
        <v>989</v>
      </c>
      <c r="AC393" s="60">
        <v>14</v>
      </c>
      <c r="AD393" s="60">
        <v>3866670</v>
      </c>
      <c r="AE393" s="60">
        <v>3875598</v>
      </c>
      <c r="AF393" s="60">
        <v>3865541</v>
      </c>
      <c r="AG393" s="60">
        <v>35567</v>
      </c>
      <c r="AH393" s="58">
        <v>44145</v>
      </c>
      <c r="AI393" s="60" t="s">
        <v>6053</v>
      </c>
      <c r="AJ393" s="60" t="s">
        <v>167</v>
      </c>
      <c r="AK393" s="60" t="s">
        <v>168</v>
      </c>
      <c r="AL393" s="60" t="s">
        <v>1258</v>
      </c>
      <c r="AM393" s="61">
        <v>0.55555555555555558</v>
      </c>
      <c r="AN393" s="62">
        <v>0.58333333333333337</v>
      </c>
      <c r="AO393" s="62">
        <v>0.62152777777777779</v>
      </c>
      <c r="AP393" s="62">
        <v>0.64930555555555558</v>
      </c>
      <c r="AQ393" s="60" t="s">
        <v>6057</v>
      </c>
      <c r="AR393" s="60" t="s">
        <v>6058</v>
      </c>
      <c r="AS393" s="60">
        <v>3</v>
      </c>
      <c r="AT393" s="60" t="s">
        <v>281</v>
      </c>
      <c r="AU393" s="60" t="s">
        <v>6059</v>
      </c>
      <c r="AV393" s="60" t="s">
        <v>6054</v>
      </c>
      <c r="AW393" s="63" t="s">
        <v>276</v>
      </c>
      <c r="AX393" s="60" t="s">
        <v>6055</v>
      </c>
      <c r="AY393" s="60" t="s">
        <v>6056</v>
      </c>
      <c r="AZ393" s="60" t="b">
        <v>1</v>
      </c>
      <c r="BA393" s="60" t="s">
        <v>273</v>
      </c>
      <c r="BB393" s="60" t="b">
        <v>0</v>
      </c>
      <c r="BC393" s="60"/>
      <c r="BD393" s="60"/>
    </row>
    <row r="394" spans="1:56" x14ac:dyDescent="0.25">
      <c r="A394" s="53">
        <f t="shared" si="7"/>
        <v>0</v>
      </c>
      <c r="B394" s="57" t="str">
        <f>IFERROR(TEXT(Table_ocorrencias[[#This Row],[caso_n]],"0000")&amp;Table_ocorrencias[[#This Row],[ponto]]&amp;"/"&amp;YEAR(Table_ocorrencias[[#This Row],[DATA PLANTÃO]]),"")</f>
        <v>0990.9/2020</v>
      </c>
      <c r="C394" s="57" t="str">
        <f>IFERROR(IF(Table_ocorrencias[[#This Row],[GDL]] = "","", Table_ocorrencias[[#This Row],[GDL]]&amp;"/"&amp;YEAR(Table_ocorrencias[[#This Row],[data_plantao]])),"")</f>
        <v>35610/2020</v>
      </c>
      <c r="D394" s="57" t="str">
        <f>IF(Table_ocorrencias[[#This Row],[fotos_gdl]] = TRUE,"ENVIADAS","PENDENTE")</f>
        <v>PENDENTE</v>
      </c>
      <c r="E394" s="58">
        <f>IFERROR(Table_ocorrencias[[#This Row],[data_plantao]],"")</f>
        <v>44146</v>
      </c>
      <c r="F394" s="57" t="str">
        <f>IFERROR(Table_ocorrencias[[#This Row],[CIODS3]],"")</f>
        <v>D693921</v>
      </c>
      <c r="G394" s="57" t="str">
        <f>IFERROR(Table_ocorrencias[[#This Row],[natureza4]],"")</f>
        <v>Homicídio</v>
      </c>
      <c r="H394" s="57" t="str">
        <f>IFERROR(Table_ocorrencias[[#This Row],[tipo_local]],"")</f>
        <v>Externo</v>
      </c>
      <c r="I394" s="57" t="str">
        <f>IFERROR(IF(Table_ocorrencias[[#This Row],[instrumento10]] = 0,"",Table_ocorrencias[[#This Row],[instrumento10]]),"")</f>
        <v>PÉRFURO-CONTUNDENTE</v>
      </c>
      <c r="J394" s="57" t="str">
        <f>IFERROR(VLOOKUP(Table_ocorrencias[[#This Row],[matricula_perito]],Table_peritos[],2,FALSE),"")</f>
        <v>TADEU MORAIS CRUZ</v>
      </c>
      <c r="K394" s="57" t="str">
        <f>IFERROR(VLOOKUP(Table_ocorrencias[[#This Row],[matricula_auxiliar]],Table_auxiliares[],2,FALSE),"")</f>
        <v>HILTON PESSOA DE FREITAS NETO</v>
      </c>
      <c r="L394" s="57" t="str">
        <f>IFERROR(VLOOKUP(Table_ocorrencias[[#This Row],[matricula_delegado]],Table_delegados[],2,FALSE),"")</f>
        <v>IAN CAMPOS MOREIRA</v>
      </c>
      <c r="M394" s="57" t="str">
        <f>IFERROR(Table_ocorrencias[[#This Row],[viatura5]],"")</f>
        <v>UP006</v>
      </c>
      <c r="N394" s="57" t="str">
        <f>IFERROR(IF(Table_ocorrencias[[#This Row],[DPH2]] ="","",Table_ocorrencias[[#This Row],[DPH2]]&amp;"º DPH"),"")</f>
        <v>5º DPH</v>
      </c>
      <c r="O394" s="57" t="str">
        <f>UPPER(IFERROR(VLOOKUP(Table_ocorrencias[[#This Row],[municipio]],Table_municipios[],2,FALSE),""))</f>
        <v>RECIFE</v>
      </c>
      <c r="P394" s="57" t="str">
        <f>UPPER(IFERROR(Table_ocorrencias[[#This Row],[bairro8]],""))</f>
        <v>CASA AMARELA</v>
      </c>
      <c r="Q394" s="57" t="str">
        <f>IFERROR(IF(Table_ocorrencias[[#This Row],[rua9]] ="","",Table_ocorrencias[[#This Row],[rua9]]),"")</f>
        <v>AV. ESTRADA DO ARRAIAL</v>
      </c>
      <c r="R394" s="57" t="str">
        <f>IFERROR(IF(Table_ocorrencias[[#This Row],[latitude6]] ="","",Table_ocorrencias[[#This Row],[latitude6]]),"")</f>
        <v>8°1'44"</v>
      </c>
      <c r="S394" s="57" t="str">
        <f>IFERROR(IF(Table_ocorrencias[[#This Row],[longitude7]] ="","",Table_ocorrencias[[#This Row],[longitude7]]),"")</f>
        <v>34°55'30"</v>
      </c>
      <c r="T394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JEHOVAH CLAUDINO RODRIGUES (NIC 114099)</v>
      </c>
      <c r="U39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4" s="57" t="str">
        <f>UPPER(IFERROR(Table_ocorrencias[[#This Row],[descricao]],""))</f>
        <v>PAF - MASC_x000D_
PM: 997356407</v>
      </c>
      <c r="W394" s="59">
        <f>IFERROR(IF(Table_ocorrencias[[#This Row],[data_ciencia]]="","",Table_ocorrencias[[#This Row],[data_ciencia]]),"")</f>
        <v>0.27569444444444446</v>
      </c>
      <c r="X394" s="59">
        <f>IFERROR(IF(Table_ocorrencias[[#This Row],[data_saida]]="","",Table_ocorrencias[[#This Row],[data_saida]]),"")</f>
        <v>0.30208333333333331</v>
      </c>
      <c r="Y394" s="59">
        <f>IFERROR(IF(Table_ocorrencias[[#This Row],[data_chegada]]="","",Table_ocorrencias[[#This Row],[data_chegada]]),"")</f>
        <v>0.3125</v>
      </c>
      <c r="Z394" s="59">
        <f>IFERROR(IF(Table_ocorrencias[[#This Row],[data_conclusao]]="","",Table_ocorrencias[[#This Row],[data_conclusao]]),"")</f>
        <v>0.34027777777777779</v>
      </c>
      <c r="AA394" s="60">
        <v>1857</v>
      </c>
      <c r="AB394" s="60">
        <v>990</v>
      </c>
      <c r="AC394" s="60">
        <v>5</v>
      </c>
      <c r="AD394" s="60">
        <v>2962136</v>
      </c>
      <c r="AE394" s="60">
        <v>3865967</v>
      </c>
      <c r="AF394" s="60">
        <v>2724707</v>
      </c>
      <c r="AG394" s="60">
        <v>35610</v>
      </c>
      <c r="AH394" s="58">
        <v>44146</v>
      </c>
      <c r="AI394" s="60" t="s">
        <v>6065</v>
      </c>
      <c r="AJ394" s="60" t="s">
        <v>167</v>
      </c>
      <c r="AK394" s="60" t="s">
        <v>168</v>
      </c>
      <c r="AL394" s="60" t="s">
        <v>1258</v>
      </c>
      <c r="AM394" s="61">
        <v>0.27569444444444446</v>
      </c>
      <c r="AN394" s="62">
        <v>0.30208333333333331</v>
      </c>
      <c r="AO394" s="62">
        <v>0.3125</v>
      </c>
      <c r="AP394" s="62">
        <v>0.34027777777777779</v>
      </c>
      <c r="AQ394" s="60" t="s">
        <v>6066</v>
      </c>
      <c r="AR394" s="60" t="s">
        <v>6067</v>
      </c>
      <c r="AS394" s="60">
        <v>14</v>
      </c>
      <c r="AT394" s="60" t="s">
        <v>4190</v>
      </c>
      <c r="AU394" s="60" t="s">
        <v>6068</v>
      </c>
      <c r="AV394" s="60" t="s">
        <v>6069</v>
      </c>
      <c r="AW394" s="63" t="s">
        <v>276</v>
      </c>
      <c r="AX394" s="60" t="s">
        <v>6070</v>
      </c>
      <c r="AY394" s="60" t="s">
        <v>6071</v>
      </c>
      <c r="AZ394" s="60" t="b">
        <v>0</v>
      </c>
      <c r="BA394" s="60" t="s">
        <v>273</v>
      </c>
      <c r="BB394" s="60" t="b">
        <v>0</v>
      </c>
      <c r="BC394" s="60"/>
      <c r="BD394" s="60"/>
    </row>
    <row r="395" spans="1:56" x14ac:dyDescent="0.25">
      <c r="A395" s="53">
        <f t="shared" si="7"/>
        <v>0</v>
      </c>
      <c r="B395" s="57" t="str">
        <f>IFERROR(TEXT(Table_ocorrencias[[#This Row],[caso_n]],"0000")&amp;Table_ocorrencias[[#This Row],[ponto]]&amp;"/"&amp;YEAR(Table_ocorrencias[[#This Row],[DATA PLANTÃO]]),"")</f>
        <v>0991.9/2020</v>
      </c>
      <c r="C395" s="57" t="str">
        <f>IFERROR(IF(Table_ocorrencias[[#This Row],[GDL]] = "","", Table_ocorrencias[[#This Row],[GDL]]&amp;"/"&amp;YEAR(Table_ocorrencias[[#This Row],[data_plantao]])),"")</f>
        <v>35747/2020</v>
      </c>
      <c r="D395" s="57" t="str">
        <f>IF(Table_ocorrencias[[#This Row],[fotos_gdl]] = TRUE,"ENVIADAS","PENDENTE")</f>
        <v>ENVIADAS</v>
      </c>
      <c r="E395" s="58">
        <f>IFERROR(Table_ocorrencias[[#This Row],[data_plantao]],"")</f>
        <v>44146</v>
      </c>
      <c r="F395" s="57" t="str">
        <f>IFERROR(Table_ocorrencias[[#This Row],[CIODS3]],"")</f>
        <v>D693955</v>
      </c>
      <c r="G395" s="57" t="str">
        <f>IFERROR(Table_ocorrencias[[#This Row],[natureza4]],"")</f>
        <v>Homicídio</v>
      </c>
      <c r="H395" s="57" t="str">
        <f>IFERROR(Table_ocorrencias[[#This Row],[tipo_local]],"")</f>
        <v>Externo</v>
      </c>
      <c r="I395" s="57" t="str">
        <f>IFERROR(IF(Table_ocorrencias[[#This Row],[instrumento10]] = 0,"",Table_ocorrencias[[#This Row],[instrumento10]]),"")</f>
        <v>PÉRFURO-CONTUNDENTE</v>
      </c>
      <c r="J395" s="79" t="str">
        <f>IFERROR(VLOOKUP(Table_ocorrencias[[#This Row],[matricula_perito]],Table_peritos[],2,FALSE),"")</f>
        <v>BETSON FERNANDO DELGADO DOS SANTOS ANDRADE</v>
      </c>
      <c r="K395" s="57" t="str">
        <f>IFERROR(VLOOKUP(Table_ocorrencias[[#This Row],[matricula_auxiliar]],Table_auxiliares[],2,FALSE),"")</f>
        <v>THAYSE BATISTA</v>
      </c>
      <c r="L395" s="57" t="str">
        <f>IFERROR(VLOOKUP(Table_ocorrencias[[#This Row],[matricula_delegado]],Table_delegados[],2,FALSE),"")</f>
        <v>VICTOR HUGO JARDIM RONDON</v>
      </c>
      <c r="M395" s="57" t="str">
        <f>IFERROR(Table_ocorrencias[[#This Row],[viatura5]],"")</f>
        <v>UP006</v>
      </c>
      <c r="N395" s="57" t="str">
        <f>IFERROR(IF(Table_ocorrencias[[#This Row],[DPH2]] ="","",Table_ocorrencias[[#This Row],[DPH2]]&amp;"º DPH"),"")</f>
        <v>13º DPH</v>
      </c>
      <c r="O395" s="57" t="str">
        <f>UPPER(IFERROR(VLOOKUP(Table_ocorrencias[[#This Row],[municipio]],Table_municipios[],2,FALSE),""))</f>
        <v>JABOATÃO DOS GUARARAPES</v>
      </c>
      <c r="P395" s="79" t="str">
        <f>UPPER(IFERROR(Table_ocorrencias[[#This Row],[bairro8]],""))</f>
        <v>MONTE GUARARAPES</v>
      </c>
      <c r="Q395" s="57" t="str">
        <f>IFERROR(IF(Table_ocorrencias[[#This Row],[rua9]] ="","",Table_ocorrencias[[#This Row],[rua9]]),"")</f>
        <v>RUA POTEGIR</v>
      </c>
      <c r="R395" s="57" t="str">
        <f>IFERROR(IF(Table_ocorrencias[[#This Row],[latitude6]] ="","",Table_ocorrencias[[#This Row],[latitude6]]),"")</f>
        <v>-8.152620</v>
      </c>
      <c r="S395" s="57" t="str">
        <f>IFERROR(IF(Table_ocorrencias[[#This Row],[longitude7]] ="","",Table_ocorrencias[[#This Row],[longitude7]]),"")</f>
        <v>-34.9344</v>
      </c>
      <c r="T39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WELLINGTON FIRMINO TEIXEIRA (NIC 114104)</v>
      </c>
      <c r="U39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5" s="79" t="str">
        <f>UPPER(IFERROR(Table_ocorrencias[[#This Row],[descricao]],""))</f>
        <v/>
      </c>
      <c r="W395" s="59">
        <f>IFERROR(IF(Table_ocorrencias[[#This Row],[data_ciencia]]="","",Table_ocorrencias[[#This Row],[data_ciencia]]),"")</f>
        <v>0.56805555555555554</v>
      </c>
      <c r="X395" s="59">
        <f>IFERROR(IF(Table_ocorrencias[[#This Row],[data_saida]]="","",Table_ocorrencias[[#This Row],[data_saida]]),"")</f>
        <v>0.58333333333333337</v>
      </c>
      <c r="Y395" s="59">
        <f>IFERROR(IF(Table_ocorrencias[[#This Row],[data_chegada]]="","",Table_ocorrencias[[#This Row],[data_chegada]]),"")</f>
        <v>0.61111111111111116</v>
      </c>
      <c r="Z395" s="59">
        <f>IFERROR(IF(Table_ocorrencias[[#This Row],[data_conclusao]]="","",Table_ocorrencias[[#This Row],[data_conclusao]]),"")</f>
        <v>0.64583333333333337</v>
      </c>
      <c r="AA395" s="60">
        <v>1858</v>
      </c>
      <c r="AB395" s="60">
        <v>991</v>
      </c>
      <c r="AC395" s="60">
        <v>13</v>
      </c>
      <c r="AD395" s="60">
        <v>3869903</v>
      </c>
      <c r="AE395" s="60">
        <v>3870430</v>
      </c>
      <c r="AF395" s="60">
        <v>2725053</v>
      </c>
      <c r="AG395" s="60">
        <v>35747</v>
      </c>
      <c r="AH395" s="58">
        <v>44146</v>
      </c>
      <c r="AI395" s="60" t="s">
        <v>6087</v>
      </c>
      <c r="AJ395" s="60" t="s">
        <v>167</v>
      </c>
      <c r="AK395" s="60" t="s">
        <v>168</v>
      </c>
      <c r="AL395" s="60" t="s">
        <v>1258</v>
      </c>
      <c r="AM395" s="61">
        <v>0.56805555555555554</v>
      </c>
      <c r="AN395" s="62">
        <v>0.58333333333333337</v>
      </c>
      <c r="AO395" s="62">
        <v>0.61111111111111116</v>
      </c>
      <c r="AP395" s="62">
        <v>0.64583333333333337</v>
      </c>
      <c r="AQ395" s="60" t="s">
        <v>6103</v>
      </c>
      <c r="AR395" s="60" t="s">
        <v>6104</v>
      </c>
      <c r="AS395" s="60">
        <v>10</v>
      </c>
      <c r="AT395" s="60" t="s">
        <v>6088</v>
      </c>
      <c r="AU395" s="60" t="s">
        <v>6089</v>
      </c>
      <c r="AV395" s="60" t="s">
        <v>6090</v>
      </c>
      <c r="AW395" s="63" t="s">
        <v>276</v>
      </c>
      <c r="AX395" s="60" t="s">
        <v>6091</v>
      </c>
      <c r="AY395" s="60" t="s">
        <v>283</v>
      </c>
      <c r="AZ395" s="60" t="b">
        <v>1</v>
      </c>
      <c r="BA395" s="60" t="s">
        <v>273</v>
      </c>
      <c r="BB395" s="60" t="b">
        <v>0</v>
      </c>
      <c r="BC395" s="60"/>
      <c r="BD395" s="60"/>
    </row>
    <row r="396" spans="1:56" x14ac:dyDescent="0.25">
      <c r="A396" s="53">
        <f t="shared" si="7"/>
        <v>0</v>
      </c>
      <c r="B396" s="57" t="str">
        <f>IFERROR(TEXT(Table_ocorrencias[[#This Row],[caso_n]],"0000")&amp;Table_ocorrencias[[#This Row],[ponto]]&amp;"/"&amp;YEAR(Table_ocorrencias[[#This Row],[DATA PLANTÃO]]),"")</f>
        <v>0993.9/2020</v>
      </c>
      <c r="C396" s="57" t="str">
        <f>IFERROR(IF(Table_ocorrencias[[#This Row],[GDL]] = "","", Table_ocorrencias[[#This Row],[GDL]]&amp;"/"&amp;YEAR(Table_ocorrencias[[#This Row],[data_plantao]])),"")</f>
        <v>35778/2020</v>
      </c>
      <c r="D396" s="57" t="str">
        <f>IF(Table_ocorrencias[[#This Row],[fotos_gdl]] = TRUE,"ENVIADAS","PENDENTE")</f>
        <v>ENVIADAS</v>
      </c>
      <c r="E396" s="58">
        <f>IFERROR(Table_ocorrencias[[#This Row],[data_plantao]],"")</f>
        <v>44146</v>
      </c>
      <c r="F396" s="57" t="str">
        <f>IFERROR(Table_ocorrencias[[#This Row],[CIODS3]],"")</f>
        <v>D694012</v>
      </c>
      <c r="G396" s="57" t="str">
        <f>IFERROR(Table_ocorrencias[[#This Row],[natureza4]],"")</f>
        <v>Homicídio</v>
      </c>
      <c r="H396" s="57" t="str">
        <f>IFERROR(Table_ocorrencias[[#This Row],[tipo_local]],"")</f>
        <v>Externo</v>
      </c>
      <c r="I396" s="57" t="str">
        <f>IFERROR(IF(Table_ocorrencias[[#This Row],[instrumento10]] = 0,"",Table_ocorrencias[[#This Row],[instrumento10]]),"")</f>
        <v>PÉRFURO-CONTUNDENTE</v>
      </c>
      <c r="J396" s="79" t="str">
        <f>IFERROR(VLOOKUP(Table_ocorrencias[[#This Row],[matricula_perito]],Table_peritos[],2,FALSE),"")</f>
        <v>TADEU MORAIS CRUZ</v>
      </c>
      <c r="K396" s="57" t="str">
        <f>IFERROR(VLOOKUP(Table_ocorrencias[[#This Row],[matricula_auxiliar]],Table_auxiliares[],2,FALSE),"")</f>
        <v>THAYSE BATISTA</v>
      </c>
      <c r="L396" s="57" t="str">
        <f>IFERROR(VLOOKUP(Table_ocorrencias[[#This Row],[matricula_delegado]],Table_delegados[],2,FALSE),"")</f>
        <v>MARIO DE OLIVEIRA MELO JUNIOR</v>
      </c>
      <c r="M396" s="57" t="str">
        <f>IFERROR(Table_ocorrencias[[#This Row],[viatura5]],"")</f>
        <v>UP006</v>
      </c>
      <c r="N396" s="57" t="str">
        <f>IFERROR(IF(Table_ocorrencias[[#This Row],[DPH2]] ="","",Table_ocorrencias[[#This Row],[DPH2]]&amp;"º DPH"),"")</f>
        <v>3º DPH</v>
      </c>
      <c r="O396" s="57" t="str">
        <f>UPPER(IFERROR(VLOOKUP(Table_ocorrencias[[#This Row],[municipio]],Table_municipios[],2,FALSE),""))</f>
        <v>RECIFE</v>
      </c>
      <c r="P396" s="79" t="str">
        <f>UPPER(IFERROR(Table_ocorrencias[[#This Row],[bairro8]],""))</f>
        <v>BRASILIATEIMOSA</v>
      </c>
      <c r="Q396" s="57" t="str">
        <f>IFERROR(IF(Table_ocorrencias[[#This Row],[rua9]] ="","",Table_ocorrencias[[#This Row],[rua9]]),"")</f>
        <v>RUA FRANCISCO VAL PASSO</v>
      </c>
      <c r="R396" s="57" t="str">
        <f>IFERROR(IF(Table_ocorrencias[[#This Row],[latitude6]] ="","",Table_ocorrencias[[#This Row],[latitude6]]),"")</f>
        <v>8°4'59''</v>
      </c>
      <c r="S396" s="57" t="str">
        <f>IFERROR(IF(Table_ocorrencias[[#This Row],[longitude7]] ="","",Table_ocorrencias[[#This Row],[longitude7]]),"")</f>
        <v>34°53'1''</v>
      </c>
      <c r="T39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SANDRA CECILIA DA SILVA (NIC 114106)</v>
      </c>
      <c r="U39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6" s="79" t="str">
        <f>UPPER(IFERROR(Table_ocorrencias[[#This Row],[descricao]],""))</f>
        <v>PAF -  FEMININO 98545-8635 PM (OBS.: O N° DOC É O PRONTUÁRIO CARCERÁRIO)</v>
      </c>
      <c r="W396" s="59">
        <f>IFERROR(IF(Table_ocorrencias[[#This Row],[data_ciencia]]="","",Table_ocorrencias[[#This Row],[data_ciencia]]),"")</f>
        <v>0.94791666666666663</v>
      </c>
      <c r="X396" s="59">
        <f>IFERROR(IF(Table_ocorrencias[[#This Row],[data_saida]]="","",Table_ocorrencias[[#This Row],[data_saida]]),"")</f>
        <v>0.95486111111111116</v>
      </c>
      <c r="Y396" s="59">
        <f>IFERROR(IF(Table_ocorrencias[[#This Row],[data_chegada]]="","",Table_ocorrencias[[#This Row],[data_chegada]]),"")</f>
        <v>0.96527777777777779</v>
      </c>
      <c r="Z396" s="59">
        <f>IFERROR(IF(Table_ocorrencias[[#This Row],[data_conclusao]]="","",Table_ocorrencias[[#This Row],[data_conclusao]]),"")</f>
        <v>0.99305555555555558</v>
      </c>
      <c r="AA396" s="60">
        <v>1861</v>
      </c>
      <c r="AB396" s="60">
        <v>993</v>
      </c>
      <c r="AC396" s="60">
        <v>3</v>
      </c>
      <c r="AD396" s="60">
        <v>2962136</v>
      </c>
      <c r="AE396" s="60">
        <v>3870430</v>
      </c>
      <c r="AF396" s="60">
        <v>3864243</v>
      </c>
      <c r="AG396" s="60">
        <v>35778</v>
      </c>
      <c r="AH396" s="58">
        <v>44146</v>
      </c>
      <c r="AI396" s="60" t="s">
        <v>6122</v>
      </c>
      <c r="AJ396" s="60" t="s">
        <v>167</v>
      </c>
      <c r="AK396" s="60" t="s">
        <v>168</v>
      </c>
      <c r="AL396" s="60" t="s">
        <v>1258</v>
      </c>
      <c r="AM396" s="61">
        <v>0.94791666666666663</v>
      </c>
      <c r="AN396" s="62">
        <v>0.95486111111111116</v>
      </c>
      <c r="AO396" s="62">
        <v>0.96527777777777779</v>
      </c>
      <c r="AP396" s="62">
        <v>0.99305555555555558</v>
      </c>
      <c r="AQ396" s="60" t="s">
        <v>6127</v>
      </c>
      <c r="AR396" s="60" t="s">
        <v>6128</v>
      </c>
      <c r="AS396" s="60">
        <v>14</v>
      </c>
      <c r="AT396" s="60" t="s">
        <v>6123</v>
      </c>
      <c r="AU396" s="60" t="s">
        <v>6124</v>
      </c>
      <c r="AV396" s="60" t="s">
        <v>6125</v>
      </c>
      <c r="AW396" s="63" t="s">
        <v>276</v>
      </c>
      <c r="AX396" s="60" t="s">
        <v>6126</v>
      </c>
      <c r="AY396" s="60" t="s">
        <v>6143</v>
      </c>
      <c r="AZ396" s="60" t="b">
        <v>1</v>
      </c>
      <c r="BA396" s="60" t="s">
        <v>273</v>
      </c>
      <c r="BB396" s="60" t="b">
        <v>0</v>
      </c>
      <c r="BC396" s="60"/>
      <c r="BD396" s="60"/>
    </row>
    <row r="397" spans="1:56" x14ac:dyDescent="0.25">
      <c r="A397" s="53">
        <f t="shared" si="7"/>
        <v>0</v>
      </c>
      <c r="B397" s="57" t="str">
        <f>IFERROR(TEXT(Table_ocorrencias[[#This Row],[caso_n]],"0000")&amp;Table_ocorrencias[[#This Row],[ponto]]&amp;"/"&amp;YEAR(Table_ocorrencias[[#This Row],[DATA PLANTÃO]]),"")</f>
        <v>0999.9/2020</v>
      </c>
      <c r="C397" s="57" t="str">
        <f>IFERROR(IF(Table_ocorrencias[[#This Row],[GDL]] = "","", Table_ocorrencias[[#This Row],[GDL]]&amp;"/"&amp;YEAR(Table_ocorrencias[[#This Row],[data_plantao]])),"")</f>
        <v>36219/2020</v>
      </c>
      <c r="D397" s="57" t="str">
        <f>IF(Table_ocorrencias[[#This Row],[fotos_gdl]] = TRUE,"ENVIADAS","PENDENTE")</f>
        <v>ENVIADAS</v>
      </c>
      <c r="E397" s="58">
        <f>IFERROR(Table_ocorrencias[[#This Row],[data_plantao]],"")</f>
        <v>44149</v>
      </c>
      <c r="F397" s="57" t="str">
        <f>IFERROR(Table_ocorrencias[[#This Row],[CIODS3]],"")</f>
        <v>D694282</v>
      </c>
      <c r="G397" s="57" t="str">
        <f>IFERROR(Table_ocorrencias[[#This Row],[natureza4]],"")</f>
        <v>Homicídio</v>
      </c>
      <c r="H397" s="57" t="str">
        <f>IFERROR(Table_ocorrencias[[#This Row],[tipo_local]],"")</f>
        <v>Externo</v>
      </c>
      <c r="I397" s="57" t="str">
        <f>IFERROR(IF(Table_ocorrencias[[#This Row],[instrumento10]] = 0,"",Table_ocorrencias[[#This Row],[instrumento10]]),"")</f>
        <v>PÉRFURO-CONTUNDENTE</v>
      </c>
      <c r="J397" s="79" t="str">
        <f>IFERROR(VLOOKUP(Table_ocorrencias[[#This Row],[matricula_perito]],Table_peritos[],2,FALSE),"")</f>
        <v>VICTOR CEZAR LUCENA TAVARES DE SÁ LEITÃO</v>
      </c>
      <c r="K397" s="57" t="str">
        <f>IFERROR(VLOOKUP(Table_ocorrencias[[#This Row],[matricula_auxiliar]],Table_auxiliares[],2,FALSE),"")</f>
        <v>TALITA ATANAZIO ROSA</v>
      </c>
      <c r="L397" s="57" t="str">
        <f>IFERROR(VLOOKUP(Table_ocorrencias[[#This Row],[matricula_delegado]],Table_delegados[],2,FALSE),"")</f>
        <v>FRANCISCA ERICA DA SILVA BEZERRA</v>
      </c>
      <c r="M397" s="57" t="str">
        <f>IFERROR(Table_ocorrencias[[#This Row],[viatura5]],"")</f>
        <v>UP006</v>
      </c>
      <c r="N397" s="57" t="str">
        <f>IFERROR(IF(Table_ocorrencias[[#This Row],[DPH2]] ="","",Table_ocorrencias[[#This Row],[DPH2]]&amp;"º DPH"),"")</f>
        <v>10º DPH</v>
      </c>
      <c r="O397" s="57" t="str">
        <f>UPPER(IFERROR(VLOOKUP(Table_ocorrencias[[#This Row],[municipio]],Table_municipios[],2,FALSE),""))</f>
        <v>SÃO LOURENÇO DA MATA</v>
      </c>
      <c r="P397" s="79" t="str">
        <f>UPPER(IFERROR(Table_ocorrencias[[#This Row],[bairro8]],""))</f>
        <v>CHÃ DA TÁBUA</v>
      </c>
      <c r="Q397" s="57" t="str">
        <f>IFERROR(IF(Table_ocorrencias[[#This Row],[rua9]] ="","",Table_ocorrencias[[#This Row],[rua9]]),"")</f>
        <v>AVENINA 8 DE MAIO, 1558</v>
      </c>
      <c r="R397" s="57" t="str">
        <f>IFERROR(IF(Table_ocorrencias[[#This Row],[latitude6]] ="","",Table_ocorrencias[[#This Row],[latitude6]]),"")</f>
        <v>-7,981419</v>
      </c>
      <c r="S397" s="57" t="str">
        <f>IFERROR(IF(Table_ocorrencias[[#This Row],[longitude7]] ="","",Table_ocorrencias[[#This Row],[longitude7]]),"")</f>
        <v>-35,025213</v>
      </c>
      <c r="T39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39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97" s="79" t="str">
        <f>UPPER(IFERROR(Table_ocorrencias[[#This Row],[descricao]],""))</f>
        <v>CABO GLAUBER: 84037463</v>
      </c>
      <c r="W397" s="59">
        <f>IFERROR(IF(Table_ocorrencias[[#This Row],[data_ciencia]]="","",Table_ocorrencias[[#This Row],[data_ciencia]]),"")</f>
        <v>0.53749999999999998</v>
      </c>
      <c r="X397" s="59">
        <f>IFERROR(IF(Table_ocorrencias[[#This Row],[data_saida]]="","",Table_ocorrencias[[#This Row],[data_saida]]),"")</f>
        <v>0.5625</v>
      </c>
      <c r="Y397" s="59">
        <f>IFERROR(IF(Table_ocorrencias[[#This Row],[data_chegada]]="","",Table_ocorrencias[[#This Row],[data_chegada]]),"")</f>
        <v>0.59027777777777779</v>
      </c>
      <c r="Z397" s="59">
        <f>IFERROR(IF(Table_ocorrencias[[#This Row],[data_conclusao]]="","",Table_ocorrencias[[#This Row],[data_conclusao]]),"")</f>
        <v>0.625</v>
      </c>
      <c r="AA397" s="60">
        <v>1867</v>
      </c>
      <c r="AB397" s="60">
        <v>999</v>
      </c>
      <c r="AC397" s="60">
        <v>10</v>
      </c>
      <c r="AD397" s="60">
        <v>3866947</v>
      </c>
      <c r="AE397" s="60">
        <v>3875598</v>
      </c>
      <c r="AF397" s="60">
        <v>2724782</v>
      </c>
      <c r="AG397" s="60">
        <v>36219</v>
      </c>
      <c r="AH397" s="58">
        <v>44149</v>
      </c>
      <c r="AI397" s="60" t="s">
        <v>6194</v>
      </c>
      <c r="AJ397" s="60" t="s">
        <v>167</v>
      </c>
      <c r="AK397" s="60" t="s">
        <v>168</v>
      </c>
      <c r="AL397" s="60" t="s">
        <v>1258</v>
      </c>
      <c r="AM397" s="61">
        <v>0.53749999999999998</v>
      </c>
      <c r="AN397" s="62">
        <v>0.5625</v>
      </c>
      <c r="AO397" s="62">
        <v>0.59027777777777779</v>
      </c>
      <c r="AP397" s="62">
        <v>0.625</v>
      </c>
      <c r="AQ397" s="60" t="s">
        <v>6200</v>
      </c>
      <c r="AR397" s="60" t="s">
        <v>6201</v>
      </c>
      <c r="AS397" s="60">
        <v>15</v>
      </c>
      <c r="AT397" s="60" t="s">
        <v>6195</v>
      </c>
      <c r="AU397" s="60" t="s">
        <v>6196</v>
      </c>
      <c r="AV397" s="60" t="s">
        <v>6197</v>
      </c>
      <c r="AW397" s="63" t="s">
        <v>276</v>
      </c>
      <c r="AX397" s="60" t="s">
        <v>6198</v>
      </c>
      <c r="AY397" s="60" t="s">
        <v>6199</v>
      </c>
      <c r="AZ397" s="60" t="b">
        <v>1</v>
      </c>
      <c r="BA397" s="60" t="s">
        <v>273</v>
      </c>
      <c r="BB397" s="60" t="b">
        <v>0</v>
      </c>
      <c r="BC397" s="60"/>
      <c r="BD397" s="60"/>
    </row>
    <row r="398" spans="1:56" x14ac:dyDescent="0.25">
      <c r="A398" s="55">
        <f t="shared" si="7"/>
        <v>0</v>
      </c>
      <c r="B398" s="64" t="str">
        <f>IFERROR(TEXT(Table_ocorrencias[[#This Row],[caso_n]],"0000")&amp;Table_ocorrencias[[#This Row],[ponto]]&amp;"/"&amp;YEAR(Table_ocorrencias[[#This Row],[DATA PLANTÃO]]),"")</f>
        <v>1003.9/2020</v>
      </c>
      <c r="C398" s="64" t="str">
        <f>IFERROR(IF(Table_ocorrencias[[#This Row],[GDL]] = "","", Table_ocorrencias[[#This Row],[GDL]]&amp;"/"&amp;YEAR(Table_ocorrencias[[#This Row],[data_plantao]])),"")</f>
        <v>36274/2020</v>
      </c>
      <c r="D398" s="64" t="str">
        <f>IF(Table_ocorrencias[[#This Row],[fotos_gdl]] = TRUE,"ENVIADAS","PENDENTE")</f>
        <v>ENVIADAS</v>
      </c>
      <c r="E398" s="65">
        <f>IFERROR(Table_ocorrencias[[#This Row],[data_plantao]],"")</f>
        <v>44150</v>
      </c>
      <c r="F398" s="64" t="str">
        <f>IFERROR(Table_ocorrencias[[#This Row],[CIODS3]],"")</f>
        <v>D694506</v>
      </c>
      <c r="G398" s="64" t="str">
        <f>IFERROR(Table_ocorrencias[[#This Row],[natureza4]],"")</f>
        <v>Homicídio</v>
      </c>
      <c r="H398" s="64" t="str">
        <f>IFERROR(Table_ocorrencias[[#This Row],[tipo_local]],"")</f>
        <v>Externo</v>
      </c>
      <c r="I398" s="64" t="str">
        <f>IFERROR(IF(Table_ocorrencias[[#This Row],[instrumento10]] = 0,"",Table_ocorrencias[[#This Row],[instrumento10]]),"")</f>
        <v>PÉRFURO-CONTUNDENTE</v>
      </c>
      <c r="J398" s="80" t="str">
        <f>IFERROR(VLOOKUP(Table_ocorrencias[[#This Row],[matricula_perito]],Table_peritos[],2,FALSE),"")</f>
        <v>VICTOR CEZAR LUCENA TAVARES DE SÁ LEITÃO</v>
      </c>
      <c r="K398" s="64" t="str">
        <f>IFERROR(VLOOKUP(Table_ocorrencias[[#This Row],[matricula_auxiliar]],Table_auxiliares[],2,FALSE),"")</f>
        <v>THAYSE BATISTA</v>
      </c>
      <c r="L398" s="64" t="str">
        <f>IFERROR(VLOOKUP(Table_ocorrencias[[#This Row],[matricula_delegado]],Table_delegados[],2,FALSE),"")</f>
        <v>JOAO BAPTISTA DE BRITTO ALVES FILHO</v>
      </c>
      <c r="M398" s="64" t="str">
        <f>IFERROR(Table_ocorrencias[[#This Row],[viatura5]],"")</f>
        <v>UP006</v>
      </c>
      <c r="N398" s="64" t="str">
        <f>IFERROR(IF(Table_ocorrencias[[#This Row],[DPH2]] ="","",Table_ocorrencias[[#This Row],[DPH2]]&amp;"º DPH"),"")</f>
        <v>13º DPH</v>
      </c>
      <c r="O398" s="64" t="str">
        <f>UPPER(IFERROR(VLOOKUP(Table_ocorrencias[[#This Row],[municipio]],Table_municipios[],2,FALSE),""))</f>
        <v>JABOATÃO DOS GUARARAPES</v>
      </c>
      <c r="P398" s="80" t="str">
        <f>UPPER(IFERROR(Table_ocorrencias[[#This Row],[bairro8]],""))</f>
        <v>PADRE ROMA</v>
      </c>
      <c r="Q398" s="64" t="str">
        <f>IFERROR(IF(Table_ocorrencias[[#This Row],[rua9]] ="","",Table_ocorrencias[[#This Row],[rua9]]),"")</f>
        <v>RUA FREI CANECA</v>
      </c>
      <c r="R398" s="64" t="str">
        <f>IFERROR(IF(Table_ocorrencias[[#This Row],[latitude6]] ="","",Table_ocorrencias[[#This Row],[latitude6]]),"")</f>
        <v>-8.1237402</v>
      </c>
      <c r="S398" s="64" t="str">
        <f>IFERROR(IF(Table_ocorrencias[[#This Row],[longitude7]] ="","",Table_ocorrencias[[#This Row],[longitude7]]),"")</f>
        <v>-35.014753</v>
      </c>
      <c r="T39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TRANQUILINO CABRAL (NIC 114105)</v>
      </c>
      <c r="U39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398" s="80" t="str">
        <f>UPPER(IFERROR(Table_ocorrencias[[#This Row],[descricao]],""))</f>
        <v>986572713 - PAF -  MASC</v>
      </c>
      <c r="W398" s="66">
        <f>IFERROR(IF(Table_ocorrencias[[#This Row],[data_ciencia]]="","",Table_ocorrencias[[#This Row],[data_ciencia]]),"")</f>
        <v>0.81944444444444442</v>
      </c>
      <c r="X398" s="66">
        <f>IFERROR(IF(Table_ocorrencias[[#This Row],[data_saida]]="","",Table_ocorrencias[[#This Row],[data_saida]]),"")</f>
        <v>0.84027777777777779</v>
      </c>
      <c r="Y398" s="66">
        <f>IFERROR(IF(Table_ocorrencias[[#This Row],[data_chegada]]="","",Table_ocorrencias[[#This Row],[data_chegada]]),"")</f>
        <v>0.87152777777777779</v>
      </c>
      <c r="Z398" s="66">
        <f>IFERROR(IF(Table_ocorrencias[[#This Row],[data_conclusao]]="","",Table_ocorrencias[[#This Row],[data_conclusao]]),"")</f>
        <v>0.90277777777777779</v>
      </c>
      <c r="AA398" s="67">
        <v>1871</v>
      </c>
      <c r="AB398" s="67">
        <v>1003</v>
      </c>
      <c r="AC398" s="67">
        <v>13</v>
      </c>
      <c r="AD398" s="67">
        <v>3866947</v>
      </c>
      <c r="AE398" s="67">
        <v>3870430</v>
      </c>
      <c r="AF398" s="67">
        <v>2139065</v>
      </c>
      <c r="AG398" s="67">
        <v>36274</v>
      </c>
      <c r="AH398" s="65">
        <v>44150</v>
      </c>
      <c r="AI398" s="67" t="s">
        <v>6238</v>
      </c>
      <c r="AJ398" s="67" t="s">
        <v>167</v>
      </c>
      <c r="AK398" s="67" t="s">
        <v>168</v>
      </c>
      <c r="AL398" s="67" t="s">
        <v>1258</v>
      </c>
      <c r="AM398" s="68">
        <v>0.81944444444444442</v>
      </c>
      <c r="AN398" s="69">
        <v>0.84027777777777779</v>
      </c>
      <c r="AO398" s="69">
        <v>0.87152777777777779</v>
      </c>
      <c r="AP398" s="69">
        <v>0.90277777777777779</v>
      </c>
      <c r="AQ398" s="67" t="s">
        <v>6247</v>
      </c>
      <c r="AR398" s="67" t="s">
        <v>6248</v>
      </c>
      <c r="AS398" s="67">
        <v>10</v>
      </c>
      <c r="AT398" s="67" t="s">
        <v>6239</v>
      </c>
      <c r="AU398" s="67" t="s">
        <v>6240</v>
      </c>
      <c r="AV398" s="67" t="s">
        <v>6241</v>
      </c>
      <c r="AW398" s="70" t="s">
        <v>276</v>
      </c>
      <c r="AX398" s="67" t="s">
        <v>6242</v>
      </c>
      <c r="AY398" s="67" t="s">
        <v>6243</v>
      </c>
      <c r="AZ398" s="67" t="b">
        <v>1</v>
      </c>
      <c r="BA398" s="67" t="s">
        <v>273</v>
      </c>
      <c r="BB398" s="67" t="b">
        <v>0</v>
      </c>
      <c r="BC398" s="67"/>
      <c r="BD398" s="67"/>
    </row>
    <row r="399" spans="1:56" x14ac:dyDescent="0.25">
      <c r="A399" s="54">
        <f t="shared" si="7"/>
        <v>0</v>
      </c>
      <c r="B399" s="57" t="str">
        <f>IFERROR(TEXT(Table_ocorrencias[[#This Row],[caso_n]],"0000")&amp;Table_ocorrencias[[#This Row],[ponto]]&amp;"/"&amp;YEAR(Table_ocorrencias[[#This Row],[DATA PLANTÃO]]),"")</f>
        <v>1005.9/2020</v>
      </c>
      <c r="C399" s="57" t="str">
        <f>IFERROR(IF(Table_ocorrencias[[#This Row],[GDL]] = "","", Table_ocorrencias[[#This Row],[GDL]]&amp;"/"&amp;YEAR(Table_ocorrencias[[#This Row],[data_plantao]])),"")</f>
        <v>36278/2020</v>
      </c>
      <c r="D399" s="57" t="str">
        <f>IF(Table_ocorrencias[[#This Row],[fotos_gdl]] = TRUE,"ENVIADAS","PENDENTE")</f>
        <v>ENVIADAS</v>
      </c>
      <c r="E399" s="58">
        <f>IFERROR(Table_ocorrencias[[#This Row],[data_plantao]],"")</f>
        <v>44150</v>
      </c>
      <c r="F399" s="57" t="str">
        <f>IFERROR(Table_ocorrencias[[#This Row],[CIODS3]],"")</f>
        <v>D694567</v>
      </c>
      <c r="G399" s="57" t="str">
        <f>IFERROR(Table_ocorrencias[[#This Row],[natureza4]],"")</f>
        <v>Homicídio</v>
      </c>
      <c r="H399" s="57" t="str">
        <f>IFERROR(Table_ocorrencias[[#This Row],[tipo_local]],"")</f>
        <v>Externo</v>
      </c>
      <c r="I399" s="57" t="str">
        <f>IFERROR(IF(Table_ocorrencias[[#This Row],[instrumento10]] = 0,"",Table_ocorrencias[[#This Row],[instrumento10]]),"")</f>
        <v>PÉRFURO-CONTUNDENTE</v>
      </c>
      <c r="J399" s="79" t="str">
        <f>IFERROR(VLOOKUP(Table_ocorrencias[[#This Row],[matricula_perito]],Table_peritos[],2,FALSE),"")</f>
        <v>VICTOR CEZAR LUCENA TAVARES DE SÁ LEITÃO</v>
      </c>
      <c r="K399" s="57" t="str">
        <f>IFERROR(VLOOKUP(Table_ocorrencias[[#This Row],[matricula_auxiliar]],Table_auxiliares[],2,FALSE),"")</f>
        <v>THAYSE BATISTA</v>
      </c>
      <c r="L399" s="57" t="str">
        <f>IFERROR(VLOOKUP(Table_ocorrencias[[#This Row],[matricula_delegado]],Table_delegados[],2,FALSE),"")</f>
        <v>IAN CAMPOS MOREIRA</v>
      </c>
      <c r="M399" s="57" t="str">
        <f>IFERROR(Table_ocorrencias[[#This Row],[viatura5]],"")</f>
        <v>UP006</v>
      </c>
      <c r="N399" s="57" t="str">
        <f>IFERROR(IF(Table_ocorrencias[[#This Row],[DPH2]] ="","",Table_ocorrencias[[#This Row],[DPH2]]&amp;"º DPH"),"")</f>
        <v>13º DPH</v>
      </c>
      <c r="O399" s="57" t="str">
        <f>UPPER(IFERROR(VLOOKUP(Table_ocorrencias[[#This Row],[municipio]],Table_municipios[],2,FALSE),""))</f>
        <v>JABOATÃO DOS GUARARAPES</v>
      </c>
      <c r="P399" s="79" t="str">
        <f>UPPER(IFERROR(Table_ocorrencias[[#This Row],[bairro8]],""))</f>
        <v>ZUMBI DO PACHECO</v>
      </c>
      <c r="Q399" s="57" t="str">
        <f>IFERROR(IF(Table_ocorrencias[[#This Row],[rua9]] ="","",Table_ocorrencias[[#This Row],[rua9]]),"")</f>
        <v>RUA SALGUEIRO, S/N</v>
      </c>
      <c r="R399" s="57" t="str">
        <f>IFERROR(IF(Table_ocorrencias[[#This Row],[latitude6]] ="","",Table_ocorrencias[[#This Row],[latitude6]]),"")</f>
        <v>-8.122853</v>
      </c>
      <c r="S399" s="57" t="str">
        <f>IFERROR(IF(Table_ocorrencias[[#This Row],[longitude7]] ="","",Table_ocorrencias[[#This Row],[longitude7]]),"")</f>
        <v>-34.963969</v>
      </c>
      <c r="T39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LUIS ANISIO DA SILVA (NIC 114110)</v>
      </c>
      <c r="U39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399" s="79" t="str">
        <f>UPPER(IFERROR(Table_ocorrencias[[#This Row],[descricao]],""))</f>
        <v>PAF - MASC PM: 99536-9915</v>
      </c>
      <c r="W399" s="59">
        <f>IFERROR(IF(Table_ocorrencias[[#This Row],[data_ciencia]]="","",Table_ocorrencias[[#This Row],[data_ciencia]]),"")</f>
        <v>0.125</v>
      </c>
      <c r="X399" s="59">
        <f>IFERROR(IF(Table_ocorrencias[[#This Row],[data_saida]]="","",Table_ocorrencias[[#This Row],[data_saida]]),"")</f>
        <v>0.1388888888888889</v>
      </c>
      <c r="Y399" s="59">
        <f>IFERROR(IF(Table_ocorrencias[[#This Row],[data_chegada]]="","",Table_ocorrencias[[#This Row],[data_chegada]]),"")</f>
        <v>0.15625</v>
      </c>
      <c r="Z399" s="59">
        <f>IFERROR(IF(Table_ocorrencias[[#This Row],[data_conclusao]]="","",Table_ocorrencias[[#This Row],[data_conclusao]]),"")</f>
        <v>0.19444444444444445</v>
      </c>
      <c r="AA399" s="60">
        <v>1874</v>
      </c>
      <c r="AB399" s="60">
        <v>1005</v>
      </c>
      <c r="AC399" s="60">
        <v>13</v>
      </c>
      <c r="AD399" s="60">
        <v>3866947</v>
      </c>
      <c r="AE399" s="60">
        <v>3870430</v>
      </c>
      <c r="AF399" s="60">
        <v>2724707</v>
      </c>
      <c r="AG399" s="60">
        <v>36278</v>
      </c>
      <c r="AH399" s="58">
        <v>44150</v>
      </c>
      <c r="AI399" s="60" t="s">
        <v>6260</v>
      </c>
      <c r="AJ399" s="60" t="s">
        <v>167</v>
      </c>
      <c r="AK399" s="60" t="s">
        <v>168</v>
      </c>
      <c r="AL399" s="60" t="s">
        <v>1258</v>
      </c>
      <c r="AM399" s="61">
        <v>0.125</v>
      </c>
      <c r="AN399" s="62">
        <v>0.1388888888888889</v>
      </c>
      <c r="AO399" s="62">
        <v>0.15625</v>
      </c>
      <c r="AP399" s="62">
        <v>0.19444444444444445</v>
      </c>
      <c r="AQ399" s="60" t="s">
        <v>6269</v>
      </c>
      <c r="AR399" s="60" t="s">
        <v>6270</v>
      </c>
      <c r="AS399" s="60">
        <v>10</v>
      </c>
      <c r="AT399" s="60" t="s">
        <v>5227</v>
      </c>
      <c r="AU399" s="60" t="s">
        <v>6263</v>
      </c>
      <c r="AV399" s="60" t="s">
        <v>283</v>
      </c>
      <c r="AW399" s="63" t="s">
        <v>276</v>
      </c>
      <c r="AX399" s="60" t="s">
        <v>6261</v>
      </c>
      <c r="AY399" s="60" t="s">
        <v>6262</v>
      </c>
      <c r="AZ399" s="60" t="b">
        <v>1</v>
      </c>
      <c r="BA399" s="60" t="s">
        <v>273</v>
      </c>
      <c r="BB399" s="60" t="b">
        <v>0</v>
      </c>
      <c r="BC399" s="60"/>
      <c r="BD399" s="60"/>
    </row>
    <row r="400" spans="1:56" x14ac:dyDescent="0.25">
      <c r="A400" s="54">
        <f t="shared" si="7"/>
        <v>0</v>
      </c>
      <c r="B400" s="57" t="str">
        <f>IFERROR(TEXT(Table_ocorrencias[[#This Row],[caso_n]],"0000")&amp;Table_ocorrencias[[#This Row],[ponto]]&amp;"/"&amp;YEAR(Table_ocorrencias[[#This Row],[DATA PLANTÃO]]),"")</f>
        <v>1020.9/2020</v>
      </c>
      <c r="C400" s="57" t="str">
        <f>IFERROR(IF(Table_ocorrencias[[#This Row],[GDL]] = "","", Table_ocorrencias[[#This Row],[GDL]]&amp;"/"&amp;YEAR(Table_ocorrencias[[#This Row],[data_plantao]])),"")</f>
        <v>37322/2020</v>
      </c>
      <c r="D400" s="57" t="str">
        <f>IF(Table_ocorrencias[[#This Row],[fotos_gdl]] = TRUE,"ENVIADAS","PENDENTE")</f>
        <v>ENVIADAS</v>
      </c>
      <c r="E400" s="58">
        <f>IFERROR(Table_ocorrencias[[#This Row],[data_plantao]],"")</f>
        <v>44158</v>
      </c>
      <c r="F400" s="57" t="str">
        <f>IFERROR(Table_ocorrencias[[#This Row],[CIODS3]],"")</f>
        <v>D695415</v>
      </c>
      <c r="G400" s="57" t="str">
        <f>IFERROR(Table_ocorrencias[[#This Row],[natureza4]],"")</f>
        <v>Homicídio</v>
      </c>
      <c r="H400" s="57" t="str">
        <f>IFERROR(Table_ocorrencias[[#This Row],[tipo_local]],"")</f>
        <v>Externo</v>
      </c>
      <c r="I400" s="57" t="str">
        <f>IFERROR(IF(Table_ocorrencias[[#This Row],[instrumento10]] = 0,"",Table_ocorrencias[[#This Row],[instrumento10]]),"")</f>
        <v>PÉRFURO-CONTUNDENTE</v>
      </c>
      <c r="J400" s="79" t="str">
        <f>IFERROR(VLOOKUP(Table_ocorrencias[[#This Row],[matricula_perito]],Table_peritos[],2,FALSE),"")</f>
        <v>DIEGO NUNES TELES DE MENDONÇA</v>
      </c>
      <c r="K400" s="57" t="str">
        <f>IFERROR(VLOOKUP(Table_ocorrencias[[#This Row],[matricula_auxiliar]],Table_auxiliares[],2,FALSE),"")</f>
        <v>HILTON PESSOA DE FREITAS NETO</v>
      </c>
      <c r="L400" s="57" t="str">
        <f>IFERROR(VLOOKUP(Table_ocorrencias[[#This Row],[matricula_delegado]],Table_delegados[],2,FALSE),"")</f>
        <v>FRANCISCA ERICA DA SILVA BEZERRA</v>
      </c>
      <c r="M400" s="57" t="str">
        <f>IFERROR(Table_ocorrencias[[#This Row],[viatura5]],"")</f>
        <v>UP006</v>
      </c>
      <c r="N400" s="57" t="str">
        <f>IFERROR(IF(Table_ocorrencias[[#This Row],[DPH2]] ="","",Table_ocorrencias[[#This Row],[DPH2]]&amp;"º DPH"),"")</f>
        <v>9º DPH</v>
      </c>
      <c r="O400" s="57" t="str">
        <f>UPPER(IFERROR(VLOOKUP(Table_ocorrencias[[#This Row],[municipio]],Table_municipios[],2,FALSE),""))</f>
        <v>OLINDA</v>
      </c>
      <c r="P400" s="79" t="str">
        <f>UPPER(IFERROR(Table_ocorrencias[[#This Row],[bairro8]],""))</f>
        <v>ALTO DA CONQUISTA</v>
      </c>
      <c r="Q400" s="57" t="str">
        <f>IFERROR(IF(Table_ocorrencias[[#This Row],[rua9]] ="","",Table_ocorrencias[[#This Row],[rua9]]),"")</f>
        <v>RUA TIJUCA</v>
      </c>
      <c r="R400" s="57" t="str">
        <f>IFERROR(IF(Table_ocorrencias[[#This Row],[latitude6]] ="","",Table_ocorrencias[[#This Row],[latitude6]]),"")</f>
        <v>-7.985533</v>
      </c>
      <c r="S400" s="57" t="str">
        <f>IFERROR(IF(Table_ocorrencias[[#This Row],[longitude7]] ="","",Table_ocorrencias[[#This Row],[longitude7]]),"")</f>
        <v>-34.900755</v>
      </c>
      <c r="T40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TARCÍSIO DA SILVA MONTEIRO (NIC 114086)</v>
      </c>
      <c r="U40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0" s="79" t="str">
        <f>UPPER(IFERROR(Table_ocorrencias[[#This Row],[descricao]],""))</f>
        <v>PAF MASC</v>
      </c>
      <c r="W400" s="59">
        <f>IFERROR(IF(Table_ocorrencias[[#This Row],[data_ciencia]]="","",Table_ocorrencias[[#This Row],[data_ciencia]]),"")</f>
        <v>0.875</v>
      </c>
      <c r="X400" s="59">
        <f>IFERROR(IF(Table_ocorrencias[[#This Row],[data_saida]]="","",Table_ocorrencias[[#This Row],[data_saida]]),"")</f>
        <v>0.88888888888888884</v>
      </c>
      <c r="Y400" s="59">
        <f>IFERROR(IF(Table_ocorrencias[[#This Row],[data_chegada]]="","",Table_ocorrencias[[#This Row],[data_chegada]]),"")</f>
        <v>0.90625</v>
      </c>
      <c r="Z400" s="59">
        <f>IFERROR(IF(Table_ocorrencias[[#This Row],[data_conclusao]]="","",Table_ocorrencias[[#This Row],[data_conclusao]]),"")</f>
        <v>0.93055555555555558</v>
      </c>
      <c r="AA400" s="60">
        <v>1893</v>
      </c>
      <c r="AB400" s="60">
        <v>1020</v>
      </c>
      <c r="AC400" s="60">
        <v>9</v>
      </c>
      <c r="AD400" s="60">
        <v>3869148</v>
      </c>
      <c r="AE400" s="60">
        <v>3865967</v>
      </c>
      <c r="AF400" s="60">
        <v>2724782</v>
      </c>
      <c r="AG400" s="60">
        <v>37322</v>
      </c>
      <c r="AH400" s="58">
        <v>44158</v>
      </c>
      <c r="AI400" s="60" t="s">
        <v>6522</v>
      </c>
      <c r="AJ400" s="60" t="s">
        <v>167</v>
      </c>
      <c r="AK400" s="60" t="s">
        <v>168</v>
      </c>
      <c r="AL400" s="60" t="s">
        <v>1258</v>
      </c>
      <c r="AM400" s="61">
        <v>0.875</v>
      </c>
      <c r="AN400" s="62">
        <v>0.88888888888888884</v>
      </c>
      <c r="AO400" s="62">
        <v>0.90625</v>
      </c>
      <c r="AP400" s="62">
        <v>0.93055555555555558</v>
      </c>
      <c r="AQ400" s="60" t="s">
        <v>6526</v>
      </c>
      <c r="AR400" s="60" t="s">
        <v>6527</v>
      </c>
      <c r="AS400" s="60">
        <v>12</v>
      </c>
      <c r="AT400" s="60" t="s">
        <v>6523</v>
      </c>
      <c r="AU400" s="60" t="s">
        <v>6524</v>
      </c>
      <c r="AV400" s="60" t="s">
        <v>6528</v>
      </c>
      <c r="AW400" s="63" t="s">
        <v>276</v>
      </c>
      <c r="AX400" s="60" t="s">
        <v>6525</v>
      </c>
      <c r="AY400" s="60" t="s">
        <v>4169</v>
      </c>
      <c r="AZ400" s="60" t="b">
        <v>1</v>
      </c>
      <c r="BA400" s="60" t="s">
        <v>273</v>
      </c>
      <c r="BB400" s="60" t="b">
        <v>0</v>
      </c>
      <c r="BC400" s="60"/>
      <c r="BD400" s="60"/>
    </row>
    <row r="401" spans="1:56" x14ac:dyDescent="0.25">
      <c r="A401" s="53">
        <f t="shared" si="7"/>
        <v>0</v>
      </c>
      <c r="B401" s="57" t="str">
        <f>IFERROR(TEXT(Table_ocorrencias[[#This Row],[caso_n]],"0000")&amp;Table_ocorrencias[[#This Row],[ponto]]&amp;"/"&amp;YEAR(Table_ocorrencias[[#This Row],[DATA PLANTÃO]]),"")</f>
        <v>1024.9/2020</v>
      </c>
      <c r="C401" s="57" t="str">
        <f>IFERROR(IF(Table_ocorrencias[[#This Row],[GDL]] = "","", Table_ocorrencias[[#This Row],[GDL]]&amp;"/"&amp;YEAR(Table_ocorrencias[[#This Row],[data_plantao]])),"")</f>
        <v>37677/2020</v>
      </c>
      <c r="D401" s="57" t="str">
        <f>IF(Table_ocorrencias[[#This Row],[fotos_gdl]] = TRUE,"ENVIADAS","PENDENTE")</f>
        <v>ENVIADAS</v>
      </c>
      <c r="E401" s="58">
        <f>IFERROR(Table_ocorrencias[[#This Row],[data_plantao]],"")</f>
        <v>44160</v>
      </c>
      <c r="F401" s="57" t="str">
        <f>IFERROR(Table_ocorrencias[[#This Row],[CIODS3]],"")</f>
        <v>D695533</v>
      </c>
      <c r="G401" s="57" t="str">
        <f>IFERROR(Table_ocorrencias[[#This Row],[natureza4]],"")</f>
        <v>Homicídio</v>
      </c>
      <c r="H401" s="57" t="str">
        <f>IFERROR(Table_ocorrencias[[#This Row],[tipo_local]],"")</f>
        <v>Externo</v>
      </c>
      <c r="I401" s="57" t="str">
        <f>IFERROR(IF(Table_ocorrencias[[#This Row],[instrumento10]] = 0,"",Table_ocorrencias[[#This Row],[instrumento10]]),"")</f>
        <v>PÉRFURO-CONTUNDENTE</v>
      </c>
      <c r="J401" s="79" t="str">
        <f>IFERROR(VLOOKUP(Table_ocorrencias[[#This Row],[matricula_perito]],Table_peritos[],2,FALSE),"")</f>
        <v>RANON BARROS BEZERRA</v>
      </c>
      <c r="K401" s="57" t="str">
        <f>IFERROR(VLOOKUP(Table_ocorrencias[[#This Row],[matricula_auxiliar]],Table_auxiliares[],2,FALSE),"")</f>
        <v>ANDREZA CRISTINA MAIA DOS SANTOS</v>
      </c>
      <c r="L401" s="57" t="str">
        <f>IFERROR(VLOOKUP(Table_ocorrencias[[#This Row],[matricula_delegado]],Table_delegados[],2,FALSE),"")</f>
        <v>AUSENTE</v>
      </c>
      <c r="M401" s="57" t="str">
        <f>IFERROR(Table_ocorrencias[[#This Row],[viatura5]],"")</f>
        <v>UP006</v>
      </c>
      <c r="N401" s="57" t="str">
        <f>IFERROR(IF(Table_ocorrencias[[#This Row],[DPH2]] ="","",Table_ocorrencias[[#This Row],[DPH2]]&amp;"º DPH"),"")</f>
        <v>13º DPH</v>
      </c>
      <c r="O401" s="57" t="str">
        <f>UPPER(IFERROR(VLOOKUP(Table_ocorrencias[[#This Row],[municipio]],Table_municipios[],2,FALSE),""))</f>
        <v>JABOATÃO DOS GUARARAPES</v>
      </c>
      <c r="P401" s="79" t="str">
        <f>UPPER(IFERROR(Table_ocorrencias[[#This Row],[bairro8]],""))</f>
        <v>ALTO DOIS CARNEIROS</v>
      </c>
      <c r="Q401" s="57" t="str">
        <f>IFERROR(IF(Table_ocorrencias[[#This Row],[rua9]] ="","",Table_ocorrencias[[#This Row],[rua9]]),"")</f>
        <v>RUA BELEM DE JUDA</v>
      </c>
      <c r="R401" s="57" t="str">
        <f>IFERROR(IF(Table_ocorrencias[[#This Row],[latitude6]] ="","",Table_ocorrencias[[#This Row],[latitude6]]),"")</f>
        <v>-8,104840</v>
      </c>
      <c r="S401" s="57" t="str">
        <f>IFERROR(IF(Table_ocorrencias[[#This Row],[longitude7]] ="","",Table_ocorrencias[[#This Row],[longitude7]]),"")</f>
        <v>-34,962800</v>
      </c>
      <c r="T40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113779)</v>
      </c>
      <c r="U40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1" s="79" t="str">
        <f>UPPER(IFERROR(Table_ocorrencias[[#This Row],[descricao]],""))</f>
        <v>PAF MASC PM 987285149</v>
      </c>
      <c r="W401" s="59">
        <f>IFERROR(IF(Table_ocorrencias[[#This Row],[data_ciencia]]="","",Table_ocorrencias[[#This Row],[data_ciencia]]),"")</f>
        <v>0.30902777777777779</v>
      </c>
      <c r="X401" s="59">
        <f>IFERROR(IF(Table_ocorrencias[[#This Row],[data_saida]]="","",Table_ocorrencias[[#This Row],[data_saida]]),"")</f>
        <v>0.3298611111111111</v>
      </c>
      <c r="Y401" s="59">
        <f>IFERROR(IF(Table_ocorrencias[[#This Row],[data_chegada]]="","",Table_ocorrencias[[#This Row],[data_chegada]]),"")</f>
        <v>0.34027777777777779</v>
      </c>
      <c r="Z401" s="59">
        <f>IFERROR(IF(Table_ocorrencias[[#This Row],[data_conclusao]]="","",Table_ocorrencias[[#This Row],[data_conclusao]]),"")</f>
        <v>0.375</v>
      </c>
      <c r="AA401" s="60">
        <v>1898</v>
      </c>
      <c r="AB401" s="60">
        <v>1024</v>
      </c>
      <c r="AC401" s="60">
        <v>13</v>
      </c>
      <c r="AD401" s="60">
        <v>3866670</v>
      </c>
      <c r="AE401" s="60">
        <v>3876098</v>
      </c>
      <c r="AF401" s="60">
        <v>0</v>
      </c>
      <c r="AG401" s="60">
        <v>37677</v>
      </c>
      <c r="AH401" s="58">
        <v>44160</v>
      </c>
      <c r="AI401" s="60" t="s">
        <v>6588</v>
      </c>
      <c r="AJ401" s="60" t="s">
        <v>167</v>
      </c>
      <c r="AK401" s="60" t="s">
        <v>168</v>
      </c>
      <c r="AL401" s="60" t="s">
        <v>1258</v>
      </c>
      <c r="AM401" s="61">
        <v>0.30902777777777779</v>
      </c>
      <c r="AN401" s="62">
        <v>0.3298611111111111</v>
      </c>
      <c r="AO401" s="62">
        <v>0.34027777777777779</v>
      </c>
      <c r="AP401" s="62">
        <v>0.375</v>
      </c>
      <c r="AQ401" s="60" t="s">
        <v>6593</v>
      </c>
      <c r="AR401" s="60" t="s">
        <v>6594</v>
      </c>
      <c r="AS401" s="60">
        <v>10</v>
      </c>
      <c r="AT401" s="60" t="s">
        <v>359</v>
      </c>
      <c r="AU401" s="60" t="s">
        <v>6589</v>
      </c>
      <c r="AV401" s="60" t="s">
        <v>6590</v>
      </c>
      <c r="AW401" s="63" t="s">
        <v>276</v>
      </c>
      <c r="AX401" s="60" t="s">
        <v>6591</v>
      </c>
      <c r="AY401" s="60" t="s">
        <v>6592</v>
      </c>
      <c r="AZ401" s="60" t="b">
        <v>1</v>
      </c>
      <c r="BA401" s="60" t="s">
        <v>273</v>
      </c>
      <c r="BB401" s="60" t="b">
        <v>0</v>
      </c>
      <c r="BC401" s="60"/>
      <c r="BD401" s="60"/>
    </row>
    <row r="402" spans="1:56" x14ac:dyDescent="0.25">
      <c r="A402" s="53">
        <f t="shared" si="7"/>
        <v>0</v>
      </c>
      <c r="B402" s="57" t="str">
        <f>IFERROR(TEXT(Table_ocorrencias[[#This Row],[caso_n]],"0000")&amp;Table_ocorrencias[[#This Row],[ponto]]&amp;"/"&amp;YEAR(Table_ocorrencias[[#This Row],[DATA PLANTÃO]]),"")</f>
        <v>1030.9/2020</v>
      </c>
      <c r="C402" s="57" t="str">
        <f>IFERROR(IF(Table_ocorrencias[[#This Row],[GDL]] = "","", Table_ocorrencias[[#This Row],[GDL]]&amp;"/"&amp;YEAR(Table_ocorrencias[[#This Row],[data_plantao]])),"")</f>
        <v>38063/2020</v>
      </c>
      <c r="D402" s="57" t="str">
        <f>IF(Table_ocorrencias[[#This Row],[fotos_gdl]] = TRUE,"ENVIADAS","PENDENTE")</f>
        <v>ENVIADAS</v>
      </c>
      <c r="E402" s="58">
        <f>IFERROR(Table_ocorrencias[[#This Row],[data_plantao]],"")</f>
        <v>44162</v>
      </c>
      <c r="F402" s="57" t="str">
        <f>IFERROR(Table_ocorrencias[[#This Row],[CIODS3]],"")</f>
        <v>D695745</v>
      </c>
      <c r="G402" s="57" t="str">
        <f>IFERROR(Table_ocorrencias[[#This Row],[natureza4]],"")</f>
        <v>Homicídio</v>
      </c>
      <c r="H402" s="57" t="str">
        <f>IFERROR(Table_ocorrencias[[#This Row],[tipo_local]],"")</f>
        <v>Externo</v>
      </c>
      <c r="I402" s="57" t="str">
        <f>IFERROR(IF(Table_ocorrencias[[#This Row],[instrumento10]] = 0,"",Table_ocorrencias[[#This Row],[instrumento10]]),"")</f>
        <v>PÉRFURO-CONTUNDENTE</v>
      </c>
      <c r="J402" s="79" t="str">
        <f>IFERROR(VLOOKUP(Table_ocorrencias[[#This Row],[matricula_perito]],Table_peritos[],2,FALSE),"")</f>
        <v>DIEGO NUNES TELES DE MENDONÇA</v>
      </c>
      <c r="K402" s="57" t="str">
        <f>IFERROR(VLOOKUP(Table_ocorrencias[[#This Row],[matricula_auxiliar]],Table_auxiliares[],2,FALSE),"")</f>
        <v>THIAGO CHALEGRE</v>
      </c>
      <c r="L402" s="57" t="str">
        <f>IFERROR(VLOOKUP(Table_ocorrencias[[#This Row],[matricula_delegado]],Table_delegados[],2,FALSE),"")</f>
        <v>SERGIO RICARDO FERREIRA DE VASCONCELOS</v>
      </c>
      <c r="M402" s="57" t="str">
        <f>IFERROR(Table_ocorrencias[[#This Row],[viatura5]],"")</f>
        <v>UP006</v>
      </c>
      <c r="N402" s="57" t="str">
        <f>IFERROR(IF(Table_ocorrencias[[#This Row],[DPH2]] ="","",Table_ocorrencias[[#This Row],[DPH2]]&amp;"º DPH"),"")</f>
        <v>3º DPH</v>
      </c>
      <c r="O402" s="57" t="str">
        <f>UPPER(IFERROR(VLOOKUP(Table_ocorrencias[[#This Row],[municipio]],Table_municipios[],2,FALSE),""))</f>
        <v>RECIFE</v>
      </c>
      <c r="P402" s="79" t="str">
        <f>UPPER(IFERROR(Table_ocorrencias[[#This Row],[bairro8]],""))</f>
        <v>IBURA UR 2</v>
      </c>
      <c r="Q402" s="57" t="str">
        <f>IFERROR(IF(Table_ocorrencias[[#This Row],[rua9]] ="","",Table_ocorrencias[[#This Row],[rua9]]),"")</f>
        <v>R ENGENHO NORUEGA N12</v>
      </c>
      <c r="R402" s="57" t="str">
        <f>IFERROR(IF(Table_ocorrencias[[#This Row],[latitude6]] ="","",Table_ocorrencias[[#This Row],[latitude6]]),"")</f>
        <v>-8.113481</v>
      </c>
      <c r="S402" s="57" t="str">
        <f>IFERROR(IF(Table_ocorrencias[[#This Row],[longitude7]] ="","",Table_ocorrencias[[#This Row],[longitude7]]),"")</f>
        <v>-34.957431</v>
      </c>
      <c r="T40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VINICIUS GILHERME NASCIMENTO DA SILVA (NIC 114495)</v>
      </c>
      <c r="U40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02" s="79" t="str">
        <f>UPPER(IFERROR(Table_ocorrencias[[#This Row],[descricao]],""))</f>
        <v>PM 99836 5276</v>
      </c>
      <c r="W402" s="59">
        <f>IFERROR(IF(Table_ocorrencias[[#This Row],[data_ciencia]]="","",Table_ocorrencias[[#This Row],[data_ciencia]]),"")</f>
        <v>0.82291666666666663</v>
      </c>
      <c r="X402" s="59">
        <f>IFERROR(IF(Table_ocorrencias[[#This Row],[data_saida]]="","",Table_ocorrencias[[#This Row],[data_saida]]),"")</f>
        <v>0.84027777777777779</v>
      </c>
      <c r="Y402" s="59">
        <f>IFERROR(IF(Table_ocorrencias[[#This Row],[data_chegada]]="","",Table_ocorrencias[[#This Row],[data_chegada]]),"")</f>
        <v>0.86111111111111116</v>
      </c>
      <c r="Z402" s="59">
        <f>IFERROR(IF(Table_ocorrencias[[#This Row],[data_conclusao]]="","",Table_ocorrencias[[#This Row],[data_conclusao]]),"")</f>
        <v>0.90277777777777779</v>
      </c>
      <c r="AA402" s="60">
        <v>1904</v>
      </c>
      <c r="AB402" s="60">
        <v>1030</v>
      </c>
      <c r="AC402" s="60">
        <v>3</v>
      </c>
      <c r="AD402" s="60">
        <v>3869148</v>
      </c>
      <c r="AE402" s="60">
        <v>3868877</v>
      </c>
      <c r="AF402" s="60">
        <v>2139219</v>
      </c>
      <c r="AG402" s="60">
        <v>38063</v>
      </c>
      <c r="AH402" s="58">
        <v>44162</v>
      </c>
      <c r="AI402" s="60" t="s">
        <v>6666</v>
      </c>
      <c r="AJ402" s="60" t="s">
        <v>167</v>
      </c>
      <c r="AK402" s="60" t="s">
        <v>168</v>
      </c>
      <c r="AL402" s="60" t="s">
        <v>1258</v>
      </c>
      <c r="AM402" s="61">
        <v>0.82291666666666663</v>
      </c>
      <c r="AN402" s="62">
        <v>0.84027777777777779</v>
      </c>
      <c r="AO402" s="62">
        <v>0.86111111111111116</v>
      </c>
      <c r="AP402" s="62">
        <v>0.90277777777777779</v>
      </c>
      <c r="AQ402" s="60" t="s">
        <v>6677</v>
      </c>
      <c r="AR402" s="60" t="s">
        <v>6678</v>
      </c>
      <c r="AS402" s="60">
        <v>14</v>
      </c>
      <c r="AT402" s="60" t="s">
        <v>6667</v>
      </c>
      <c r="AU402" s="60" t="s">
        <v>6671</v>
      </c>
      <c r="AV402" s="60" t="s">
        <v>6668</v>
      </c>
      <c r="AW402" s="63" t="s">
        <v>276</v>
      </c>
      <c r="AX402" s="60" t="s">
        <v>6669</v>
      </c>
      <c r="AY402" s="60" t="s">
        <v>6670</v>
      </c>
      <c r="AZ402" s="60" t="b">
        <v>1</v>
      </c>
      <c r="BA402" s="60" t="s">
        <v>273</v>
      </c>
      <c r="BB402" s="60" t="b">
        <v>0</v>
      </c>
      <c r="BC402" s="60"/>
      <c r="BD402" s="60"/>
    </row>
    <row r="403" spans="1:56" x14ac:dyDescent="0.25">
      <c r="A403" s="55">
        <f t="shared" si="7"/>
        <v>0</v>
      </c>
      <c r="B403" s="64" t="str">
        <f>IFERROR(TEXT(Table_ocorrencias[[#This Row],[caso_n]],"0000")&amp;Table_ocorrencias[[#This Row],[ponto]]&amp;"/"&amp;YEAR(Table_ocorrencias[[#This Row],[DATA PLANTÃO]]),"")</f>
        <v>1033.9/2020</v>
      </c>
      <c r="C403" s="64" t="str">
        <f>IFERROR(IF(Table_ocorrencias[[#This Row],[GDL]] = "","", Table_ocorrencias[[#This Row],[GDL]]&amp;"/"&amp;YEAR(Table_ocorrencias[[#This Row],[data_plantao]])),"")</f>
        <v>38069/2020</v>
      </c>
      <c r="D403" s="64" t="str">
        <f>IF(Table_ocorrencias[[#This Row],[fotos_gdl]] = TRUE,"ENVIADAS","PENDENTE")</f>
        <v>ENVIADAS</v>
      </c>
      <c r="E403" s="65">
        <f>IFERROR(Table_ocorrencias[[#This Row],[data_plantao]],"")</f>
        <v>44162</v>
      </c>
      <c r="F403" s="64" t="str">
        <f>IFERROR(Table_ocorrencias[[#This Row],[CIODS3]],"")</f>
        <v>D695773</v>
      </c>
      <c r="G403" s="64" t="str">
        <f>IFERROR(Table_ocorrencias[[#This Row],[natureza4]],"")</f>
        <v>Homicídio</v>
      </c>
      <c r="H403" s="64" t="str">
        <f>IFERROR(Table_ocorrencias[[#This Row],[tipo_local]],"")</f>
        <v>Externo</v>
      </c>
      <c r="I403" s="64" t="str">
        <f>IFERROR(IF(Table_ocorrencias[[#This Row],[instrumento10]] = 0,"",Table_ocorrencias[[#This Row],[instrumento10]]),"")</f>
        <v>PÉRFURO-CONTUNDENTE</v>
      </c>
      <c r="J403" s="64" t="str">
        <f>IFERROR(VLOOKUP(Table_ocorrencias[[#This Row],[matricula_perito]],Table_peritos[],2,FALSE),"")</f>
        <v>DIEGO NUNES TELES DE MENDONÇA</v>
      </c>
      <c r="K403" s="64" t="str">
        <f>IFERROR(VLOOKUP(Table_ocorrencias[[#This Row],[matricula_auxiliar]],Table_auxiliares[],2,FALSE),"")</f>
        <v>THIAGO CHALEGRE</v>
      </c>
      <c r="L403" s="64" t="str">
        <f>IFERROR(VLOOKUP(Table_ocorrencias[[#This Row],[matricula_delegado]],Table_delegados[],2,FALSE),"")</f>
        <v>SERGIO RICARDO FERREIRA DE VASCONCELOS</v>
      </c>
      <c r="M403" s="64" t="str">
        <f>IFERROR(Table_ocorrencias[[#This Row],[viatura5]],"")</f>
        <v>UP006</v>
      </c>
      <c r="N403" s="64" t="str">
        <f>IFERROR(IF(Table_ocorrencias[[#This Row],[DPH2]] ="","",Table_ocorrencias[[#This Row],[DPH2]]&amp;"º DPH"),"")</f>
        <v>9º DPH</v>
      </c>
      <c r="O403" s="64" t="str">
        <f>UPPER(IFERROR(VLOOKUP(Table_ocorrencias[[#This Row],[municipio]],Table_municipios[],2,FALSE),""))</f>
        <v>OLINDA</v>
      </c>
      <c r="P403" s="64" t="str">
        <f>UPPER(IFERROR(Table_ocorrencias[[#This Row],[bairro8]],""))</f>
        <v>CIDADE TABAJARA</v>
      </c>
      <c r="Q403" s="64" t="str">
        <f>IFERROR(IF(Table_ocorrencias[[#This Row],[rua9]] ="","",Table_ocorrencias[[#This Row],[rua9]]),"")</f>
        <v>AV POTIGUAR</v>
      </c>
      <c r="R403" s="64" t="str">
        <f>IFERROR(IF(Table_ocorrencias[[#This Row],[latitude6]] ="","",Table_ocorrencias[[#This Row],[latitude6]]),"")</f>
        <v>-7.9728545</v>
      </c>
      <c r="S403" s="64" t="str">
        <f>IFERROR(IF(Table_ocorrencias[[#This Row],[longitude7]] ="","",Table_ocorrencias[[#This Row],[longitude7]]),"")</f>
        <v>-34.8676634</v>
      </c>
      <c r="T403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EDUARDO OLEGARIO DE ALMEIDA DANTAS (NIC 114504)</v>
      </c>
      <c r="U40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3" s="64" t="str">
        <f>UPPER(IFERROR(Table_ocorrencias[[#This Row],[descricao]],""))</f>
        <v>PM 97831472</v>
      </c>
      <c r="W403" s="66">
        <f>IFERROR(IF(Table_ocorrencias[[#This Row],[data_ciencia]]="","",Table_ocorrencias[[#This Row],[data_ciencia]]),"")</f>
        <v>3.4722222222222224E-2</v>
      </c>
      <c r="X403" s="66">
        <f>IFERROR(IF(Table_ocorrencias[[#This Row],[data_saida]]="","",Table_ocorrencias[[#This Row],[data_saida]]),"")</f>
        <v>4.1666666666666664E-2</v>
      </c>
      <c r="Y403" s="66">
        <f>IFERROR(IF(Table_ocorrencias[[#This Row],[data_chegada]]="","",Table_ocorrencias[[#This Row],[data_chegada]]),"")</f>
        <v>5.5555555555555552E-2</v>
      </c>
      <c r="Z403" s="66">
        <f>IFERROR(IF(Table_ocorrencias[[#This Row],[data_conclusao]]="","",Table_ocorrencias[[#This Row],[data_conclusao]]),"")</f>
        <v>8.3333333333333329E-2</v>
      </c>
      <c r="AA403" s="67">
        <v>1907</v>
      </c>
      <c r="AB403" s="67">
        <v>1033</v>
      </c>
      <c r="AC403" s="67">
        <v>9</v>
      </c>
      <c r="AD403" s="67">
        <v>3869148</v>
      </c>
      <c r="AE403" s="67">
        <v>3868877</v>
      </c>
      <c r="AF403" s="67">
        <v>2139219</v>
      </c>
      <c r="AG403" s="67">
        <v>38069</v>
      </c>
      <c r="AH403" s="65">
        <v>44162</v>
      </c>
      <c r="AI403" s="67" t="s">
        <v>6694</v>
      </c>
      <c r="AJ403" s="67" t="s">
        <v>167</v>
      </c>
      <c r="AK403" s="67" t="s">
        <v>168</v>
      </c>
      <c r="AL403" s="67" t="s">
        <v>1258</v>
      </c>
      <c r="AM403" s="68">
        <v>3.4722222222222224E-2</v>
      </c>
      <c r="AN403" s="69">
        <v>4.1666666666666664E-2</v>
      </c>
      <c r="AO403" s="69">
        <v>5.5555555555555552E-2</v>
      </c>
      <c r="AP403" s="69">
        <v>8.3333333333333329E-2</v>
      </c>
      <c r="AQ403" s="67" t="s">
        <v>6707</v>
      </c>
      <c r="AR403" s="67" t="s">
        <v>6708</v>
      </c>
      <c r="AS403" s="67">
        <v>12</v>
      </c>
      <c r="AT403" s="67" t="s">
        <v>6695</v>
      </c>
      <c r="AU403" s="67" t="s">
        <v>6709</v>
      </c>
      <c r="AV403" s="67" t="s">
        <v>283</v>
      </c>
      <c r="AW403" s="70" t="s">
        <v>276</v>
      </c>
      <c r="AX403" s="67" t="s">
        <v>6696</v>
      </c>
      <c r="AY403" s="67" t="s">
        <v>6697</v>
      </c>
      <c r="AZ403" s="67" t="b">
        <v>1</v>
      </c>
      <c r="BA403" s="67" t="s">
        <v>273</v>
      </c>
      <c r="BB403" s="67" t="b">
        <v>0</v>
      </c>
      <c r="BC403" s="67"/>
      <c r="BD403" s="67"/>
    </row>
    <row r="404" spans="1:56" x14ac:dyDescent="0.25">
      <c r="A404" s="54">
        <f t="shared" si="7"/>
        <v>0</v>
      </c>
      <c r="B404" s="57" t="str">
        <f>IFERROR(TEXT(Table_ocorrencias[[#This Row],[caso_n]],"0000")&amp;Table_ocorrencias[[#This Row],[ponto]]&amp;"/"&amp;YEAR(Table_ocorrencias[[#This Row],[DATA PLANTÃO]]),"")</f>
        <v>1036.9/2020</v>
      </c>
      <c r="C404" s="57" t="str">
        <f>IFERROR(IF(Table_ocorrencias[[#This Row],[GDL]] = "","", Table_ocorrencias[[#This Row],[GDL]]&amp;"/"&amp;YEAR(Table_ocorrencias[[#This Row],[data_plantao]])),"")</f>
        <v>38104/2020</v>
      </c>
      <c r="D404" s="57" t="str">
        <f>IF(Table_ocorrencias[[#This Row],[fotos_gdl]] = TRUE,"ENVIADAS","PENDENTE")</f>
        <v>ENVIADAS</v>
      </c>
      <c r="E404" s="58">
        <f>IFERROR(Table_ocorrencias[[#This Row],[data_plantao]],"")</f>
        <v>44163</v>
      </c>
      <c r="F404" s="57" t="str">
        <f>IFERROR(Table_ocorrencias[[#This Row],[CIODS3]],"")</f>
        <v>D695799</v>
      </c>
      <c r="G404" s="57" t="str">
        <f>IFERROR(Table_ocorrencias[[#This Row],[natureza4]],"")</f>
        <v>Homicídio</v>
      </c>
      <c r="H404" s="57" t="str">
        <f>IFERROR(Table_ocorrencias[[#This Row],[tipo_local]],"")</f>
        <v>Externo</v>
      </c>
      <c r="I404" s="57" t="str">
        <f>IFERROR(IF(Table_ocorrencias[[#This Row],[instrumento10]] = 0,"",Table_ocorrencias[[#This Row],[instrumento10]]),"")</f>
        <v>PÉRFURO-CONTUNDENTE</v>
      </c>
      <c r="J404" s="79" t="str">
        <f>IFERROR(VLOOKUP(Table_ocorrencias[[#This Row],[matricula_perito]],Table_peritos[],2,FALSE),"")</f>
        <v>RODION MALINOVSKY DE OLIVEIRA GOMES</v>
      </c>
      <c r="K404" s="57" t="str">
        <f>IFERROR(VLOOKUP(Table_ocorrencias[[#This Row],[matricula_auxiliar]],Table_auxiliares[],2,FALSE),"")</f>
        <v>ALMIR CARLOS DE SOUZA</v>
      </c>
      <c r="L404" s="57" t="str">
        <f>IFERROR(VLOOKUP(Table_ocorrencias[[#This Row],[matricula_delegado]],Table_delegados[],2,FALSE),"")</f>
        <v>BRUNO MARCIO DE AMORIM MAGALHAES</v>
      </c>
      <c r="M404" s="57" t="str">
        <f>IFERROR(Table_ocorrencias[[#This Row],[viatura5]],"")</f>
        <v>UP006</v>
      </c>
      <c r="N404" s="57" t="str">
        <f>IFERROR(IF(Table_ocorrencias[[#This Row],[DPH2]] ="","",Table_ocorrencias[[#This Row],[DPH2]]&amp;"º DPH"),"")</f>
        <v>4º DPH</v>
      </c>
      <c r="O404" s="57" t="str">
        <f>UPPER(IFERROR(VLOOKUP(Table_ocorrencias[[#This Row],[municipio]],Table_municipios[],2,FALSE),""))</f>
        <v>RECIFE</v>
      </c>
      <c r="P404" s="79" t="str">
        <f>UPPER(IFERROR(Table_ocorrencias[[#This Row],[bairro8]],""))</f>
        <v>MUSTARDINHA</v>
      </c>
      <c r="Q404" s="57" t="str">
        <f>IFERROR(IF(Table_ocorrencias[[#This Row],[rua9]] ="","",Table_ocorrencias[[#This Row],[rua9]]),"")</f>
        <v>RUA CÉLIA, 312</v>
      </c>
      <c r="R404" s="57" t="str">
        <f>IFERROR(IF(Table_ocorrencias[[#This Row],[latitude6]] ="","",Table_ocorrencias[[#This Row],[latitude6]]),"")</f>
        <v>8.06904</v>
      </c>
      <c r="S404" s="57" t="str">
        <f>IFERROR(IF(Table_ocorrencias[[#This Row],[longitude7]] ="","",Table_ocorrencias[[#This Row],[longitude7]]),"")</f>
        <v>34.92073</v>
      </c>
      <c r="T40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114494)</v>
      </c>
      <c r="U40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4" s="79" t="str">
        <f>UPPER(IFERROR(Table_ocorrencias[[#This Row],[descricao]],""))</f>
        <v>PAF -       PM CONTATO 995445426</v>
      </c>
      <c r="W404" s="59">
        <f>IFERROR(IF(Table_ocorrencias[[#This Row],[data_ciencia]]="","",Table_ocorrencias[[#This Row],[data_ciencia]]),"")</f>
        <v>0.30555555555555558</v>
      </c>
      <c r="X404" s="59">
        <f>IFERROR(IF(Table_ocorrencias[[#This Row],[data_saida]]="","",Table_ocorrencias[[#This Row],[data_saida]]),"")</f>
        <v>0.3125</v>
      </c>
      <c r="Y404" s="59">
        <f>IFERROR(IF(Table_ocorrencias[[#This Row],[data_chegada]]="","",Table_ocorrencias[[#This Row],[data_chegada]]),"")</f>
        <v>0.3263888888888889</v>
      </c>
      <c r="Z404" s="59">
        <f>IFERROR(IF(Table_ocorrencias[[#This Row],[data_conclusao]]="","",Table_ocorrencias[[#This Row],[data_conclusao]]),"")</f>
        <v>0.35416666666666669</v>
      </c>
      <c r="AA404" s="60">
        <v>1910</v>
      </c>
      <c r="AB404" s="60">
        <v>1036</v>
      </c>
      <c r="AC404" s="60">
        <v>4</v>
      </c>
      <c r="AD404" s="60">
        <v>1917099</v>
      </c>
      <c r="AE404" s="60">
        <v>1586920</v>
      </c>
      <c r="AF404" s="60">
        <v>2960419</v>
      </c>
      <c r="AG404" s="60">
        <v>38104</v>
      </c>
      <c r="AH404" s="58">
        <v>44163</v>
      </c>
      <c r="AI404" s="60" t="s">
        <v>6725</v>
      </c>
      <c r="AJ404" s="60" t="s">
        <v>167</v>
      </c>
      <c r="AK404" s="60" t="s">
        <v>168</v>
      </c>
      <c r="AL404" s="60" t="s">
        <v>1258</v>
      </c>
      <c r="AM404" s="61">
        <v>0.30555555555555558</v>
      </c>
      <c r="AN404" s="62">
        <v>0.3125</v>
      </c>
      <c r="AO404" s="62">
        <v>0.3263888888888889</v>
      </c>
      <c r="AP404" s="62">
        <v>0.35416666666666669</v>
      </c>
      <c r="AQ404" s="60" t="s">
        <v>6730</v>
      </c>
      <c r="AR404" s="60" t="s">
        <v>6731</v>
      </c>
      <c r="AS404" s="60">
        <v>14</v>
      </c>
      <c r="AT404" s="60" t="s">
        <v>1278</v>
      </c>
      <c r="AU404" s="60" t="s">
        <v>6726</v>
      </c>
      <c r="AV404" s="60" t="s">
        <v>6727</v>
      </c>
      <c r="AW404" s="63" t="s">
        <v>276</v>
      </c>
      <c r="AX404" s="60" t="s">
        <v>6728</v>
      </c>
      <c r="AY404" s="60" t="s">
        <v>6729</v>
      </c>
      <c r="AZ404" s="60" t="b">
        <v>1</v>
      </c>
      <c r="BA404" s="60" t="s">
        <v>273</v>
      </c>
      <c r="BB404" s="60" t="b">
        <v>0</v>
      </c>
      <c r="BC404" s="60"/>
      <c r="BD404" s="60"/>
    </row>
    <row r="405" spans="1:56" x14ac:dyDescent="0.25">
      <c r="A405" s="53">
        <f t="shared" si="7"/>
        <v>0</v>
      </c>
      <c r="B405" s="57" t="str">
        <f>IFERROR(TEXT(Table_ocorrencias[[#This Row],[caso_n]],"0000")&amp;Table_ocorrencias[[#This Row],[ponto]]&amp;"/"&amp;YEAR(Table_ocorrencias[[#This Row],[DATA PLANTÃO]]),"")</f>
        <v>1039.9/2020</v>
      </c>
      <c r="C405" s="57" t="str">
        <f>IFERROR(IF(Table_ocorrencias[[#This Row],[GDL]] = "","", Table_ocorrencias[[#This Row],[GDL]]&amp;"/"&amp;YEAR(Table_ocorrencias[[#This Row],[data_plantao]])),"")</f>
        <v>38143/2020</v>
      </c>
      <c r="D405" s="57" t="str">
        <f>IF(Table_ocorrencias[[#This Row],[fotos_gdl]] = TRUE,"ENVIADAS","PENDENTE")</f>
        <v>ENVIADAS</v>
      </c>
      <c r="E405" s="58">
        <f>IFERROR(Table_ocorrencias[[#This Row],[data_plantao]],"")</f>
        <v>44163</v>
      </c>
      <c r="F405" s="57" t="str">
        <f>IFERROR(Table_ocorrencias[[#This Row],[CIODS3]],"")</f>
        <v>D695844</v>
      </c>
      <c r="G405" s="57" t="str">
        <f>IFERROR(Table_ocorrencias[[#This Row],[natureza4]],"")</f>
        <v>Homicídio</v>
      </c>
      <c r="H405" s="57" t="str">
        <f>IFERROR(Table_ocorrencias[[#This Row],[tipo_local]],"")</f>
        <v>Externo</v>
      </c>
      <c r="I405" s="57" t="str">
        <f>IFERROR(IF(Table_ocorrencias[[#This Row],[instrumento10]] = 0,"",Table_ocorrencias[[#This Row],[instrumento10]]),"")</f>
        <v>PÉRFURO-CONTUNDENTE</v>
      </c>
      <c r="J405" s="79" t="str">
        <f>IFERROR(VLOOKUP(Table_ocorrencias[[#This Row],[matricula_perito]],Table_peritos[],2,FALSE),"")</f>
        <v>RODION MALINOVSKY DE OLIVEIRA GOMES</v>
      </c>
      <c r="K405" s="57" t="str">
        <f>IFERROR(VLOOKUP(Table_ocorrencias[[#This Row],[matricula_auxiliar]],Table_auxiliares[],2,FALSE),"")</f>
        <v>ALMIR CARLOS DE SOUZA</v>
      </c>
      <c r="L405" s="57" t="str">
        <f>IFERROR(VLOOKUP(Table_ocorrencias[[#This Row],[matricula_delegado]],Table_delegados[],2,FALSE),"")</f>
        <v>EURICELIA BATISTA NOGUEIRA</v>
      </c>
      <c r="M405" s="57" t="str">
        <f>IFERROR(Table_ocorrencias[[#This Row],[viatura5]],"")</f>
        <v>UP006</v>
      </c>
      <c r="N405" s="57" t="str">
        <f>IFERROR(IF(Table_ocorrencias[[#This Row],[DPH2]] ="","",Table_ocorrencias[[#This Row],[DPH2]]&amp;"º DPH"),"")</f>
        <v>14º DPH</v>
      </c>
      <c r="O405" s="57" t="str">
        <f>UPPER(IFERROR(VLOOKUP(Table_ocorrencias[[#This Row],[municipio]],Table_municipios[],2,FALSE),""))</f>
        <v>CABO DE SANTO AGOSTINHO</v>
      </c>
      <c r="P405" s="79" t="str">
        <f>UPPER(IFERROR(Table_ocorrencias[[#This Row],[bairro8]],""))</f>
        <v>PIRAPAMA</v>
      </c>
      <c r="Q405" s="57" t="str">
        <f>IFERROR(IF(Table_ocorrencias[[#This Row],[rua9]] ="","",Table_ocorrencias[[#This Row],[rua9]]),"")</f>
        <v>ESTRADA DE PIRAPAMA</v>
      </c>
      <c r="R405" s="57" t="str">
        <f>IFERROR(IF(Table_ocorrencias[[#This Row],[latitude6]] ="","",Table_ocorrencias[[#This Row],[latitude6]]),"")</f>
        <v>8.560937</v>
      </c>
      <c r="S405" s="57" t="str">
        <f>IFERROR(IF(Table_ocorrencias[[#This Row],[longitude7]] ="","",Table_ocorrencias[[#This Row],[longitude7]]),"")</f>
        <v>35.057680</v>
      </c>
      <c r="T40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WESLLEN JOSE DO NASCIMENTO SOUZA (NIC 114492)</v>
      </c>
      <c r="U40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5" s="79" t="str">
        <f>UPPER(IFERROR(Table_ocorrencias[[#This Row],[descricao]],""))</f>
        <v>PAF - MASCULINO - CONTATO SD VALDEMIR 981677123</v>
      </c>
      <c r="W405" s="59">
        <f>IFERROR(IF(Table_ocorrencias[[#This Row],[data_ciencia]]="","",Table_ocorrencias[[#This Row],[data_ciencia]]),"")</f>
        <v>0.67708333333333337</v>
      </c>
      <c r="X405" s="59">
        <f>IFERROR(IF(Table_ocorrencias[[#This Row],[data_saida]]="","",Table_ocorrencias[[#This Row],[data_saida]]),"")</f>
        <v>0.68055555555555558</v>
      </c>
      <c r="Y405" s="59">
        <f>IFERROR(IF(Table_ocorrencias[[#This Row],[data_chegada]]="","",Table_ocorrencias[[#This Row],[data_chegada]]),"")</f>
        <v>0.70138888888888884</v>
      </c>
      <c r="Z405" s="59">
        <f>IFERROR(IF(Table_ocorrencias[[#This Row],[data_conclusao]]="","",Table_ocorrencias[[#This Row],[data_conclusao]]),"")</f>
        <v>0.85416666666666663</v>
      </c>
      <c r="AA405" s="60">
        <v>1913</v>
      </c>
      <c r="AB405" s="60">
        <v>1039</v>
      </c>
      <c r="AC405" s="60">
        <v>14</v>
      </c>
      <c r="AD405" s="60">
        <v>1917099</v>
      </c>
      <c r="AE405" s="60">
        <v>1586920</v>
      </c>
      <c r="AF405" s="60">
        <v>2960494</v>
      </c>
      <c r="AG405" s="60">
        <v>38143</v>
      </c>
      <c r="AH405" s="58">
        <v>44163</v>
      </c>
      <c r="AI405" s="60" t="s">
        <v>6760</v>
      </c>
      <c r="AJ405" s="60" t="s">
        <v>167</v>
      </c>
      <c r="AK405" s="60" t="s">
        <v>168</v>
      </c>
      <c r="AL405" s="60" t="s">
        <v>1258</v>
      </c>
      <c r="AM405" s="61">
        <v>0.67708333333333337</v>
      </c>
      <c r="AN405" s="62">
        <v>0.68055555555555558</v>
      </c>
      <c r="AO405" s="62">
        <v>0.70138888888888884</v>
      </c>
      <c r="AP405" s="62">
        <v>0.85416666666666663</v>
      </c>
      <c r="AQ405" s="60" t="s">
        <v>6761</v>
      </c>
      <c r="AR405" s="60" t="s">
        <v>6762</v>
      </c>
      <c r="AS405" s="60">
        <v>3</v>
      </c>
      <c r="AT405" s="60" t="s">
        <v>3871</v>
      </c>
      <c r="AU405" s="60" t="s">
        <v>6763</v>
      </c>
      <c r="AV405" s="60" t="s">
        <v>6764</v>
      </c>
      <c r="AW405" s="63" t="s">
        <v>276</v>
      </c>
      <c r="AX405" s="60" t="s">
        <v>6765</v>
      </c>
      <c r="AY405" s="60" t="s">
        <v>6766</v>
      </c>
      <c r="AZ405" s="60" t="b">
        <v>1</v>
      </c>
      <c r="BA405" s="60" t="s">
        <v>273</v>
      </c>
      <c r="BB405" s="60" t="b">
        <v>0</v>
      </c>
      <c r="BC405" s="60"/>
      <c r="BD405" s="60"/>
    </row>
    <row r="406" spans="1:56" x14ac:dyDescent="0.25">
      <c r="A406" s="86">
        <f t="shared" si="7"/>
        <v>0</v>
      </c>
      <c r="B406" s="87" t="str">
        <f>IFERROR(TEXT(Table_ocorrencias[[#This Row],[caso_n]],"0000")&amp;Table_ocorrencias[[#This Row],[ponto]]&amp;"/"&amp;YEAR(Table_ocorrencias[[#This Row],[DATA PLANTÃO]]),"")</f>
        <v>1042.9/2020</v>
      </c>
      <c r="C406" s="87" t="str">
        <f>IFERROR(IF(Table_ocorrencias[[#This Row],[GDL]] = "","", Table_ocorrencias[[#This Row],[GDL]]&amp;"/"&amp;YEAR(Table_ocorrencias[[#This Row],[data_plantao]])),"")</f>
        <v>38189/2020</v>
      </c>
      <c r="D406" s="87" t="str">
        <f>IF(Table_ocorrencias[[#This Row],[fotos_gdl]] = TRUE,"ENVIADAS","PENDENTE")</f>
        <v>ENVIADAS</v>
      </c>
      <c r="E406" s="88">
        <f>IFERROR(Table_ocorrencias[[#This Row],[data_plantao]],"")</f>
        <v>44164</v>
      </c>
      <c r="F406" s="87" t="str">
        <f>IFERROR(Table_ocorrencias[[#This Row],[CIODS3]],"")</f>
        <v>D695976</v>
      </c>
      <c r="G406" s="87" t="str">
        <f>IFERROR(Table_ocorrencias[[#This Row],[natureza4]],"")</f>
        <v>Homicídio</v>
      </c>
      <c r="H406" s="87" t="str">
        <f>IFERROR(Table_ocorrencias[[#This Row],[tipo_local]],"")</f>
        <v>Externo</v>
      </c>
      <c r="I406" s="87" t="str">
        <f>IFERROR(IF(Table_ocorrencias[[#This Row],[instrumento10]] = 0,"",Table_ocorrencias[[#This Row],[instrumento10]]),"")</f>
        <v>PÉRFURO-CONTUNDENTE</v>
      </c>
      <c r="J406" s="89" t="str">
        <f>IFERROR(VLOOKUP(Table_ocorrencias[[#This Row],[matricula_perito]],Table_peritos[],2,FALSE),"")</f>
        <v>MOISEIS GAUTHIER</v>
      </c>
      <c r="K406" s="87" t="str">
        <f>IFERROR(VLOOKUP(Table_ocorrencias[[#This Row],[matricula_auxiliar]],Table_auxiliares[],2,FALSE),"")</f>
        <v>ANDREZA CRISTINA MAIA DOS SANTOS</v>
      </c>
      <c r="L406" s="87" t="str">
        <f>IFERROR(VLOOKUP(Table_ocorrencias[[#This Row],[matricula_delegado]],Table_delegados[],2,FALSE),"")</f>
        <v>AUSENTE</v>
      </c>
      <c r="M406" s="87" t="str">
        <f>IFERROR(Table_ocorrencias[[#This Row],[viatura5]],"")</f>
        <v>UP006</v>
      </c>
      <c r="N406" s="87" t="str">
        <f>IFERROR(IF(Table_ocorrencias[[#This Row],[DPH2]] ="","",Table_ocorrencias[[#This Row],[DPH2]]&amp;"º DPH"),"")</f>
        <v>15º DPH</v>
      </c>
      <c r="O406" s="87" t="str">
        <f>UPPER(IFERROR(VLOOKUP(Table_ocorrencias[[#This Row],[municipio]],Table_municipios[],2,FALSE),""))</f>
        <v>IPOJUCA</v>
      </c>
      <c r="P406" s="89" t="str">
        <f>UPPER(IFERROR(Table_ocorrencias[[#This Row],[bairro8]],""))</f>
        <v>NOSSA SRA DO Ó</v>
      </c>
      <c r="Q406" s="87" t="str">
        <f>IFERROR(IF(Table_ocorrencias[[#This Row],[rua9]] ="","",Table_ocorrencias[[#This Row],[rua9]]),"")</f>
        <v>PRIMEIRA TRAVESSA SÃO MIGUEL</v>
      </c>
      <c r="R406" s="87" t="str">
        <f>IFERROR(IF(Table_ocorrencias[[#This Row],[latitude6]] ="","",Table_ocorrencias[[#This Row],[latitude6]]),"")</f>
        <v>-8,447010</v>
      </c>
      <c r="S406" s="87" t="str">
        <f>IFERROR(IF(Table_ocorrencias[[#This Row],[longitude7]] ="","",Table_ocorrencias[[#This Row],[longitude7]]),"")</f>
        <v>-35,021391</v>
      </c>
      <c r="T40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RICARDO FRANCISCO DA SILVA (NIC 114116)</v>
      </c>
      <c r="U40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6" s="89" t="str">
        <f>UPPER(IFERROR(Table_ocorrencias[[#This Row],[descricao]],""))</f>
        <v>PM 985799577</v>
      </c>
      <c r="W406" s="90">
        <f>IFERROR(IF(Table_ocorrencias[[#This Row],[data_ciencia]]="","",Table_ocorrencias[[#This Row],[data_ciencia]]),"")</f>
        <v>0.73402777777777772</v>
      </c>
      <c r="X406" s="90">
        <f>IFERROR(IF(Table_ocorrencias[[#This Row],[data_saida]]="","",Table_ocorrencias[[#This Row],[data_saida]]),"")</f>
        <v>0.78125</v>
      </c>
      <c r="Y406" s="90">
        <f>IFERROR(IF(Table_ocorrencias[[#This Row],[data_chegada]]="","",Table_ocorrencias[[#This Row],[data_chegada]]),"")</f>
        <v>0.8125</v>
      </c>
      <c r="Z406" s="90">
        <f>IFERROR(IF(Table_ocorrencias[[#This Row],[data_conclusao]]="","",Table_ocorrencias[[#This Row],[data_conclusao]]),"")</f>
        <v>0.84027777777777779</v>
      </c>
      <c r="AA406" s="91">
        <v>1916</v>
      </c>
      <c r="AB406" s="91">
        <v>1042</v>
      </c>
      <c r="AC406" s="91">
        <v>15</v>
      </c>
      <c r="AD406" s="91">
        <v>3871282</v>
      </c>
      <c r="AE406" s="91">
        <v>3876098</v>
      </c>
      <c r="AF406" s="91">
        <v>0</v>
      </c>
      <c r="AG406" s="91">
        <v>38189</v>
      </c>
      <c r="AH406" s="88">
        <v>44164</v>
      </c>
      <c r="AI406" s="91" t="s">
        <v>6789</v>
      </c>
      <c r="AJ406" s="91" t="s">
        <v>167</v>
      </c>
      <c r="AK406" s="91" t="s">
        <v>168</v>
      </c>
      <c r="AL406" s="91" t="s">
        <v>1258</v>
      </c>
      <c r="AM406" s="92">
        <v>0.73402777777777772</v>
      </c>
      <c r="AN406" s="93">
        <v>0.78125</v>
      </c>
      <c r="AO406" s="93">
        <v>0.8125</v>
      </c>
      <c r="AP406" s="93">
        <v>0.84027777777777779</v>
      </c>
      <c r="AQ406" s="91" t="s">
        <v>6790</v>
      </c>
      <c r="AR406" s="91" t="s">
        <v>6791</v>
      </c>
      <c r="AS406" s="91">
        <v>8</v>
      </c>
      <c r="AT406" s="91" t="s">
        <v>6792</v>
      </c>
      <c r="AU406" s="91" t="s">
        <v>6793</v>
      </c>
      <c r="AV406" s="91" t="s">
        <v>6794</v>
      </c>
      <c r="AW406" s="94" t="s">
        <v>276</v>
      </c>
      <c r="AX406" s="91" t="s">
        <v>6795</v>
      </c>
      <c r="AY406" s="91" t="s">
        <v>6796</v>
      </c>
      <c r="AZ406" s="91" t="b">
        <v>1</v>
      </c>
      <c r="BA406" s="91" t="s">
        <v>273</v>
      </c>
      <c r="BB406" s="91" t="b">
        <v>0</v>
      </c>
      <c r="BC406" s="91"/>
      <c r="BD406" s="91"/>
    </row>
    <row r="407" spans="1:56" ht="30" x14ac:dyDescent="0.25">
      <c r="A407" s="54">
        <f t="shared" si="7"/>
        <v>0</v>
      </c>
      <c r="B407" s="57" t="str">
        <f>IFERROR(TEXT(Table_ocorrencias[[#This Row],[caso_n]],"0000")&amp;Table_ocorrencias[[#This Row],[ponto]]&amp;"/"&amp;YEAR(Table_ocorrencias[[#This Row],[DATA PLANTÃO]]),"")</f>
        <v>1048.9/2020</v>
      </c>
      <c r="C407" s="57" t="str">
        <f>IFERROR(IF(Table_ocorrencias[[#This Row],[GDL]] = "","", Table_ocorrencias[[#This Row],[GDL]]&amp;"/"&amp;YEAR(Table_ocorrencias[[#This Row],[data_plantao]])),"")</f>
        <v>38547/2020</v>
      </c>
      <c r="D407" s="57" t="str">
        <f>IF(Table_ocorrencias[[#This Row],[fotos_gdl]] = TRUE,"ENVIADAS","PENDENTE")</f>
        <v>ENVIADAS</v>
      </c>
      <c r="E407" s="58">
        <f>IFERROR(Table_ocorrencias[[#This Row],[data_plantao]],"")</f>
        <v>44166</v>
      </c>
      <c r="F407" s="57" t="str">
        <f>IFERROR(Table_ocorrencias[[#This Row],[CIODS3]],"")</f>
        <v>D696180</v>
      </c>
      <c r="G407" s="57" t="str">
        <f>IFERROR(Table_ocorrencias[[#This Row],[natureza4]],"")</f>
        <v>Homicídio</v>
      </c>
      <c r="H407" s="57" t="str">
        <f>IFERROR(Table_ocorrencias[[#This Row],[tipo_local]],"")</f>
        <v>Externo</v>
      </c>
      <c r="I407" s="57" t="str">
        <f>IFERROR(IF(Table_ocorrencias[[#This Row],[instrumento10]] = 0,"",Table_ocorrencias[[#This Row],[instrumento10]]),"")</f>
        <v>PÉRFURO-CONTUNDENTE</v>
      </c>
      <c r="J407" s="79" t="str">
        <f>IFERROR(VLOOKUP(Table_ocorrencias[[#This Row],[matricula_perito]],Table_peritos[],2,FALSE),"")</f>
        <v>LUCAS ARAÚJO DE ALMEIDA</v>
      </c>
      <c r="K407" s="57" t="str">
        <f>IFERROR(VLOOKUP(Table_ocorrencias[[#This Row],[matricula_auxiliar]],Table_auxiliares[],2,FALSE),"")</f>
        <v>HILTON PESSOA DE FREITAS NETO</v>
      </c>
      <c r="L407" s="57" t="str">
        <f>IFERROR(VLOOKUP(Table_ocorrencias[[#This Row],[matricula_delegado]],Table_delegados[],2,FALSE),"")</f>
        <v>ICARO BARROS SCHNEIDER</v>
      </c>
      <c r="M407" s="57" t="str">
        <f>IFERROR(Table_ocorrencias[[#This Row],[viatura5]],"")</f>
        <v>UP006</v>
      </c>
      <c r="N407" s="57" t="str">
        <f>IFERROR(IF(Table_ocorrencias[[#This Row],[DPH2]] ="","",Table_ocorrencias[[#This Row],[DPH2]]&amp;"º DPH"),"")</f>
        <v>13º DPH</v>
      </c>
      <c r="O407" s="57" t="str">
        <f>UPPER(IFERROR(VLOOKUP(Table_ocorrencias[[#This Row],[municipio]],Table_municipios[],2,FALSE),""))</f>
        <v>JABOATÃO DOS GUARARAPES</v>
      </c>
      <c r="P407" s="79" t="str">
        <f>UPPER(IFERROR(Table_ocorrencias[[#This Row],[bairro8]],""))</f>
        <v>SUCUPIRA</v>
      </c>
      <c r="Q407" s="57" t="str">
        <f>IFERROR(IF(Table_ocorrencias[[#This Row],[rua9]] ="","",Table_ocorrencias[[#This Row],[rua9]]),"")</f>
        <v>RUA MOÇAMBIQUE</v>
      </c>
      <c r="R407" s="57" t="str">
        <f>IFERROR(IF(Table_ocorrencias[[#This Row],[latitude6]] ="","",Table_ocorrencias[[#This Row],[latitude6]]),"")</f>
        <v>-8.099816</v>
      </c>
      <c r="S407" s="57" t="str">
        <f>IFERROR(IF(Table_ocorrencias[[#This Row],[longitude7]] ="","",Table_ocorrencias[[#This Row],[longitude7]]),"")</f>
        <v>-34.963366</v>
      </c>
      <c r="T40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MARCIO GILBERTO DA SILVA (NIC 114563)</v>
      </c>
      <c r="U40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7" s="79" t="str">
        <f>UPPER(IFERROR(Table_ocorrencias[[#This Row],[descricao]],""))</f>
        <v>PAF - MASC_x000D_
PM SANDOVAL: 981128326</v>
      </c>
      <c r="W407" s="59">
        <f>IFERROR(IF(Table_ocorrencias[[#This Row],[data_ciencia]]="","",Table_ocorrencias[[#This Row],[data_ciencia]]),"")</f>
        <v>0.47222222222222221</v>
      </c>
      <c r="X407" s="59">
        <f>IFERROR(IF(Table_ocorrencias[[#This Row],[data_saida]]="","",Table_ocorrencias[[#This Row],[data_saida]]),"")</f>
        <v>0.4826388888888889</v>
      </c>
      <c r="Y407" s="59">
        <f>IFERROR(IF(Table_ocorrencias[[#This Row],[data_chegada]]="","",Table_ocorrencias[[#This Row],[data_chegada]]),"")</f>
        <v>0.5</v>
      </c>
      <c r="Z407" s="59">
        <f>IFERROR(IF(Table_ocorrencias[[#This Row],[data_conclusao]]="","",Table_ocorrencias[[#This Row],[data_conclusao]]),"")</f>
        <v>0.53125</v>
      </c>
      <c r="AA407" s="60">
        <v>1923</v>
      </c>
      <c r="AB407" s="60">
        <v>1048</v>
      </c>
      <c r="AC407" s="60">
        <v>13</v>
      </c>
      <c r="AD407" s="60">
        <v>3870006</v>
      </c>
      <c r="AE407" s="60">
        <v>3865967</v>
      </c>
      <c r="AF407" s="60">
        <v>2724715</v>
      </c>
      <c r="AG407" s="60">
        <v>38547</v>
      </c>
      <c r="AH407" s="58">
        <v>44166</v>
      </c>
      <c r="AI407" s="60" t="s">
        <v>6871</v>
      </c>
      <c r="AJ407" s="60" t="s">
        <v>167</v>
      </c>
      <c r="AK407" s="60" t="s">
        <v>168</v>
      </c>
      <c r="AL407" s="60" t="s">
        <v>1258</v>
      </c>
      <c r="AM407" s="61">
        <v>0.47222222222222221</v>
      </c>
      <c r="AN407" s="62">
        <v>0.4826388888888889</v>
      </c>
      <c r="AO407" s="62">
        <v>0.5</v>
      </c>
      <c r="AP407" s="62">
        <v>0.53125</v>
      </c>
      <c r="AQ407" s="60" t="s">
        <v>6876</v>
      </c>
      <c r="AR407" s="60" t="s">
        <v>6877</v>
      </c>
      <c r="AS407" s="60">
        <v>10</v>
      </c>
      <c r="AT407" s="60" t="s">
        <v>1515</v>
      </c>
      <c r="AU407" s="60" t="s">
        <v>6872</v>
      </c>
      <c r="AV407" s="60" t="s">
        <v>6873</v>
      </c>
      <c r="AW407" s="63" t="s">
        <v>276</v>
      </c>
      <c r="AX407" s="60" t="s">
        <v>6874</v>
      </c>
      <c r="AY407" s="60" t="s">
        <v>6875</v>
      </c>
      <c r="AZ407" s="60" t="b">
        <v>1</v>
      </c>
      <c r="BA407" s="60" t="s">
        <v>273</v>
      </c>
      <c r="BB407" s="60" t="b">
        <v>0</v>
      </c>
      <c r="BC407" s="60"/>
      <c r="BD407" s="60"/>
    </row>
    <row r="408" spans="1:56" x14ac:dyDescent="0.25">
      <c r="A408" s="55">
        <f t="shared" si="7"/>
        <v>0</v>
      </c>
      <c r="B408" s="64" t="str">
        <f>IFERROR(TEXT(Table_ocorrencias[[#This Row],[caso_n]],"0000")&amp;Table_ocorrencias[[#This Row],[ponto]]&amp;"/"&amp;YEAR(Table_ocorrencias[[#This Row],[DATA PLANTÃO]]),"")</f>
        <v>1062.9/2020</v>
      </c>
      <c r="C408" s="64" t="str">
        <f>IFERROR(IF(Table_ocorrencias[[#This Row],[GDL]] = "","", Table_ocorrencias[[#This Row],[GDL]]&amp;"/"&amp;YEAR(Table_ocorrencias[[#This Row],[data_plantao]])),"")</f>
        <v>39300/2020</v>
      </c>
      <c r="D408" s="64" t="str">
        <f>IF(Table_ocorrencias[[#This Row],[fotos_gdl]] = TRUE,"ENVIADAS","PENDENTE")</f>
        <v>PENDENTE</v>
      </c>
      <c r="E408" s="65">
        <f>IFERROR(Table_ocorrencias[[#This Row],[data_plantao]],"")</f>
        <v>44170</v>
      </c>
      <c r="F408" s="64" t="str">
        <f>IFERROR(Table_ocorrencias[[#This Row],[CIODS3]],"")</f>
        <v>D696682</v>
      </c>
      <c r="G408" s="64" t="str">
        <f>IFERROR(Table_ocorrencias[[#This Row],[natureza4]],"")</f>
        <v>Homicídio</v>
      </c>
      <c r="H408" s="64" t="str">
        <f>IFERROR(Table_ocorrencias[[#This Row],[tipo_local]],"")</f>
        <v>Externo</v>
      </c>
      <c r="I408" s="64" t="str">
        <f>IFERROR(IF(Table_ocorrencias[[#This Row],[instrumento10]] = 0,"",Table_ocorrencias[[#This Row],[instrumento10]]),"")</f>
        <v>PÉRFURO-CONTUNDENTE</v>
      </c>
      <c r="J408" s="80" t="str">
        <f>IFERROR(VLOOKUP(Table_ocorrencias[[#This Row],[matricula_perito]],Table_peritos[],2,FALSE),"")</f>
        <v>DIOGO SINESIO TRAJANO DE ARRUDA</v>
      </c>
      <c r="K408" s="64" t="str">
        <f>IFERROR(VLOOKUP(Table_ocorrencias[[#This Row],[matricula_auxiliar]],Table_auxiliares[],2,FALSE),"")</f>
        <v>ERIVALDO CAMARA CORREIA</v>
      </c>
      <c r="L408" s="64" t="str">
        <f>IFERROR(VLOOKUP(Table_ocorrencias[[#This Row],[matricula_delegado]],Table_delegados[],2,FALSE),"")</f>
        <v>VILANEIDA PARENTE AGUIAR</v>
      </c>
      <c r="M408" s="64" t="str">
        <f>IFERROR(Table_ocorrencias[[#This Row],[viatura5]],"")</f>
        <v>UP006</v>
      </c>
      <c r="N408" s="64" t="str">
        <f>IFERROR(IF(Table_ocorrencias[[#This Row],[DPH2]] ="","",Table_ocorrencias[[#This Row],[DPH2]]&amp;"º DPH"),"")</f>
        <v>6º DPH</v>
      </c>
      <c r="O408" s="64" t="str">
        <f>UPPER(IFERROR(VLOOKUP(Table_ocorrencias[[#This Row],[municipio]],Table_municipios[],2,FALSE),""))</f>
        <v>IGARASSU</v>
      </c>
      <c r="P408" s="80" t="str">
        <f>UPPER(IFERROR(Table_ocorrencias[[#This Row],[bairro8]],""))</f>
        <v>AGAMENON MAGALHÃES</v>
      </c>
      <c r="Q408" s="64" t="str">
        <f>IFERROR(IF(Table_ocorrencias[[#This Row],[rua9]] ="","",Table_ocorrencias[[#This Row],[rua9]]),"")</f>
        <v>RUA INDIA</v>
      </c>
      <c r="R408" s="64" t="str">
        <f>IFERROR(IF(Table_ocorrencias[[#This Row],[latitude6]] ="","",Table_ocorrencias[[#This Row],[latitude6]]),"")</f>
        <v>-7.833234</v>
      </c>
      <c r="S408" s="64" t="str">
        <f>IFERROR(IF(Table_ocorrencias[[#This Row],[longitude7]] ="","",Table_ocorrencias[[#This Row],[longitude7]]),"")</f>
        <v>-34.922342</v>
      </c>
      <c r="T40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LEANDRO LEVI SILVINO DOS SANTOS (NIC 114568)</v>
      </c>
      <c r="U40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8" s="80" t="str">
        <f>UPPER(IFERROR(Table_ocorrencias[[#This Row],[descricao]],""))</f>
        <v>CORPO EM VIA PÚBLICA. CONTATO: SGT PM CARLOS 99376-3560</v>
      </c>
      <c r="W408" s="66">
        <f>IFERROR(IF(Table_ocorrencias[[#This Row],[data_ciencia]]="","",Table_ocorrencias[[#This Row],[data_ciencia]]),"")</f>
        <v>0.52777777777777779</v>
      </c>
      <c r="X408" s="66">
        <f>IFERROR(IF(Table_ocorrencias[[#This Row],[data_saida]]="","",Table_ocorrencias[[#This Row],[data_saida]]),"")</f>
        <v>0.55555555555555558</v>
      </c>
      <c r="Y408" s="66">
        <f>IFERROR(IF(Table_ocorrencias[[#This Row],[data_chegada]]="","",Table_ocorrencias[[#This Row],[data_chegada]]),"")</f>
        <v>0.59375</v>
      </c>
      <c r="Z408" s="66">
        <f>IFERROR(IF(Table_ocorrencias[[#This Row],[data_conclusao]]="","",Table_ocorrencias[[#This Row],[data_conclusao]]),"")</f>
        <v>0.62152777777777779</v>
      </c>
      <c r="AA408" s="67">
        <v>1940</v>
      </c>
      <c r="AB408" s="67">
        <v>1062</v>
      </c>
      <c r="AC408" s="67">
        <v>6</v>
      </c>
      <c r="AD408" s="67">
        <v>3871193</v>
      </c>
      <c r="AE408" s="67">
        <v>1195204</v>
      </c>
      <c r="AF408" s="67">
        <v>2725070</v>
      </c>
      <c r="AG408" s="67">
        <v>39300</v>
      </c>
      <c r="AH408" s="65">
        <v>44170</v>
      </c>
      <c r="AI408" s="67" t="s">
        <v>7019</v>
      </c>
      <c r="AJ408" s="67" t="s">
        <v>167</v>
      </c>
      <c r="AK408" s="67" t="s">
        <v>168</v>
      </c>
      <c r="AL408" s="67" t="s">
        <v>1258</v>
      </c>
      <c r="AM408" s="68">
        <v>0.52777777777777779</v>
      </c>
      <c r="AN408" s="69">
        <v>0.55555555555555558</v>
      </c>
      <c r="AO408" s="69">
        <v>0.59375</v>
      </c>
      <c r="AP408" s="69">
        <v>0.62152777777777779</v>
      </c>
      <c r="AQ408" s="67" t="s">
        <v>7027</v>
      </c>
      <c r="AR408" s="67" t="s">
        <v>7028</v>
      </c>
      <c r="AS408" s="67">
        <v>6</v>
      </c>
      <c r="AT408" s="67" t="s">
        <v>1427</v>
      </c>
      <c r="AU408" s="67" t="s">
        <v>7020</v>
      </c>
      <c r="AV408" s="67" t="s">
        <v>7021</v>
      </c>
      <c r="AW408" s="70" t="s">
        <v>276</v>
      </c>
      <c r="AX408" s="67" t="s">
        <v>7022</v>
      </c>
      <c r="AY408" s="67" t="s">
        <v>7023</v>
      </c>
      <c r="AZ408" s="67" t="b">
        <v>0</v>
      </c>
      <c r="BA408" s="67" t="s">
        <v>273</v>
      </c>
      <c r="BB408" s="67" t="b">
        <v>0</v>
      </c>
      <c r="BC408" s="67"/>
      <c r="BD408" s="67"/>
    </row>
    <row r="409" spans="1:56" x14ac:dyDescent="0.25">
      <c r="A409" s="53">
        <f t="shared" si="7"/>
        <v>0</v>
      </c>
      <c r="B409" s="57" t="str">
        <f>IFERROR(TEXT(Table_ocorrencias[[#This Row],[caso_n]],"0000")&amp;Table_ocorrencias[[#This Row],[ponto]]&amp;"/"&amp;YEAR(Table_ocorrencias[[#This Row],[DATA PLANTÃO]]),"")</f>
        <v>1072.9/2020</v>
      </c>
      <c r="C409" s="57" t="str">
        <f>IFERROR(IF(Table_ocorrencias[[#This Row],[GDL]] = "","", Table_ocorrencias[[#This Row],[GDL]]&amp;"/"&amp;YEAR(Table_ocorrencias[[#This Row],[data_plantao]])),"")</f>
        <v>39630/2020</v>
      </c>
      <c r="D409" s="57" t="str">
        <f>IF(Table_ocorrencias[[#This Row],[fotos_gdl]] = TRUE,"ENVIADAS","PENDENTE")</f>
        <v>ENVIADAS</v>
      </c>
      <c r="E409" s="58">
        <f>IFERROR(Table_ocorrencias[[#This Row],[data_plantao]],"")</f>
        <v>44172</v>
      </c>
      <c r="F409" s="57" t="str">
        <f>IFERROR(Table_ocorrencias[[#This Row],[CIODS3]],"")</f>
        <v>D696970</v>
      </c>
      <c r="G409" s="57" t="str">
        <f>IFERROR(Table_ocorrencias[[#This Row],[natureza4]],"")</f>
        <v>Homicídio</v>
      </c>
      <c r="H409" s="57" t="str">
        <f>IFERROR(Table_ocorrencias[[#This Row],[tipo_local]],"")</f>
        <v>Externo</v>
      </c>
      <c r="I409" s="57" t="str">
        <f>IFERROR(IF(Table_ocorrencias[[#This Row],[instrumento10]] = 0,"",Table_ocorrencias[[#This Row],[instrumento10]]),"")</f>
        <v>PÉRFURO-CONTUNDENTE</v>
      </c>
      <c r="J409" s="79" t="str">
        <f>IFERROR(VLOOKUP(Table_ocorrencias[[#This Row],[matricula_perito]],Table_peritos[],2,FALSE),"")</f>
        <v>MOISEIS GAUTHIER</v>
      </c>
      <c r="K409" s="57" t="str">
        <f>IFERROR(VLOOKUP(Table_ocorrencias[[#This Row],[matricula_auxiliar]],Table_auxiliares[],2,FALSE),"")</f>
        <v>ANDREZA CRISTINA MAIA DOS SANTOS</v>
      </c>
      <c r="L409" s="57" t="str">
        <f>IFERROR(VLOOKUP(Table_ocorrencias[[#This Row],[matricula_delegado]],Table_delegados[],2,FALSE),"")</f>
        <v>JOAQUIM MARINOSIO RODRIGUES BRAGA NETO</v>
      </c>
      <c r="M409" s="57" t="str">
        <f>IFERROR(Table_ocorrencias[[#This Row],[viatura5]],"")</f>
        <v>UP006</v>
      </c>
      <c r="N409" s="57" t="str">
        <f>IFERROR(IF(Table_ocorrencias[[#This Row],[DPH2]] ="","",Table_ocorrencias[[#This Row],[DPH2]]&amp;"º DPH"),"")</f>
        <v>2º DPH</v>
      </c>
      <c r="O409" s="57" t="str">
        <f>UPPER(IFERROR(VLOOKUP(Table_ocorrencias[[#This Row],[municipio]],Table_municipios[],2,FALSE),""))</f>
        <v>RECIFE</v>
      </c>
      <c r="P409" s="79" t="str">
        <f>UPPER(IFERROR(Table_ocorrencias[[#This Row],[bairro8]],""))</f>
        <v>ENCRUZILHADA</v>
      </c>
      <c r="Q409" s="57" t="str">
        <f>IFERROR(IF(Table_ocorrencias[[#This Row],[rua9]] ="","",Table_ocorrencias[[#This Row],[rua9]]),"")</f>
        <v>RUA DR JOSE MARIA 515</v>
      </c>
      <c r="R409" s="57" t="str">
        <f>IFERROR(IF(Table_ocorrencias[[#This Row],[latitude6]] ="","",Table_ocorrencias[[#This Row],[latitude6]]),"")</f>
        <v>-8,037231</v>
      </c>
      <c r="S409" s="57" t="str">
        <f>IFERROR(IF(Table_ocorrencias[[#This Row],[longitude7]] ="","",Table_ocorrencias[[#This Row],[longitude7]]),"")</f>
        <v>-34,891570</v>
      </c>
      <c r="T40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JONATA FERREIRA DE LIMA (NIC 114580)</v>
      </c>
      <c r="U40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09" s="79" t="str">
        <f>UPPER(IFERROR(Table_ocorrencias[[#This Row],[descricao]],""))</f>
        <v>PM 999202796</v>
      </c>
      <c r="W409" s="59">
        <f>IFERROR(IF(Table_ocorrencias[[#This Row],[data_ciencia]]="","",Table_ocorrencias[[#This Row],[data_ciencia]]),"")</f>
        <v>0.79166666666666663</v>
      </c>
      <c r="X409" s="59">
        <f>IFERROR(IF(Table_ocorrencias[[#This Row],[data_saida]]="","",Table_ocorrencias[[#This Row],[data_saida]]),"")</f>
        <v>0.80972222222222223</v>
      </c>
      <c r="Y409" s="59">
        <f>IFERROR(IF(Table_ocorrencias[[#This Row],[data_chegada]]="","",Table_ocorrencias[[#This Row],[data_chegada]]),"")</f>
        <v>0.82291666666666663</v>
      </c>
      <c r="Z409" s="59">
        <f>IFERROR(IF(Table_ocorrencias[[#This Row],[data_conclusao]]="","",Table_ocorrencias[[#This Row],[data_conclusao]]),"")</f>
        <v>0.85277777777777775</v>
      </c>
      <c r="AA409" s="60">
        <v>1953</v>
      </c>
      <c r="AB409" s="60">
        <v>1072</v>
      </c>
      <c r="AC409" s="60">
        <v>2</v>
      </c>
      <c r="AD409" s="60">
        <v>3871282</v>
      </c>
      <c r="AE409" s="60">
        <v>3876098</v>
      </c>
      <c r="AF409" s="60">
        <v>1492225</v>
      </c>
      <c r="AG409" s="60">
        <v>39630</v>
      </c>
      <c r="AH409" s="58">
        <v>44172</v>
      </c>
      <c r="AI409" s="60" t="s">
        <v>7120</v>
      </c>
      <c r="AJ409" s="60" t="s">
        <v>167</v>
      </c>
      <c r="AK409" s="60" t="s">
        <v>168</v>
      </c>
      <c r="AL409" s="60" t="s">
        <v>1258</v>
      </c>
      <c r="AM409" s="61">
        <v>0.79166666666666663</v>
      </c>
      <c r="AN409" s="62">
        <v>0.80972222222222223</v>
      </c>
      <c r="AO409" s="62">
        <v>0.82291666666666663</v>
      </c>
      <c r="AP409" s="62">
        <v>0.85277777777777775</v>
      </c>
      <c r="AQ409" s="60" t="s">
        <v>7125</v>
      </c>
      <c r="AR409" s="60" t="s">
        <v>7126</v>
      </c>
      <c r="AS409" s="60">
        <v>14</v>
      </c>
      <c r="AT409" s="60" t="s">
        <v>3321</v>
      </c>
      <c r="AU409" s="60" t="s">
        <v>7121</v>
      </c>
      <c r="AV409" s="60" t="s">
        <v>7122</v>
      </c>
      <c r="AW409" s="63" t="s">
        <v>276</v>
      </c>
      <c r="AX409" s="60" t="s">
        <v>7123</v>
      </c>
      <c r="AY409" s="60" t="s">
        <v>7124</v>
      </c>
      <c r="AZ409" s="60" t="b">
        <v>1</v>
      </c>
      <c r="BA409" s="60" t="s">
        <v>273</v>
      </c>
      <c r="BB409" s="60" t="b">
        <v>0</v>
      </c>
      <c r="BC409" s="60"/>
      <c r="BD409" s="60"/>
    </row>
    <row r="410" spans="1:56" x14ac:dyDescent="0.25">
      <c r="A410" s="53">
        <f t="shared" si="7"/>
        <v>0</v>
      </c>
      <c r="B410" s="57" t="str">
        <f>IFERROR(TEXT(Table_ocorrencias[[#This Row],[caso_n]],"0000")&amp;Table_ocorrencias[[#This Row],[ponto]]&amp;"/"&amp;YEAR(Table_ocorrencias[[#This Row],[DATA PLANTÃO]]),"")</f>
        <v>1073.9/2020</v>
      </c>
      <c r="C410" s="57" t="str">
        <f>IFERROR(IF(Table_ocorrencias[[#This Row],[GDL]] = "","", Table_ocorrencias[[#This Row],[GDL]]&amp;"/"&amp;YEAR(Table_ocorrencias[[#This Row],[data_plantao]])),"")</f>
        <v>39710/2020</v>
      </c>
      <c r="D410" s="57" t="str">
        <f>IF(Table_ocorrencias[[#This Row],[fotos_gdl]] = TRUE,"ENVIADAS","PENDENTE")</f>
        <v>ENVIADAS</v>
      </c>
      <c r="E410" s="58">
        <f>IFERROR(Table_ocorrencias[[#This Row],[data_plantao]],"")</f>
        <v>44173</v>
      </c>
      <c r="F410" s="57" t="str">
        <f>IFERROR(Table_ocorrencias[[#This Row],[CIODS3]],"")</f>
        <v>D697021</v>
      </c>
      <c r="G410" s="57" t="str">
        <f>IFERROR(Table_ocorrencias[[#This Row],[natureza4]],"")</f>
        <v>Homicídio</v>
      </c>
      <c r="H410" s="57" t="str">
        <f>IFERROR(Table_ocorrencias[[#This Row],[tipo_local]],"")</f>
        <v>Externo</v>
      </c>
      <c r="I410" s="57" t="str">
        <f>IFERROR(IF(Table_ocorrencias[[#This Row],[instrumento10]] = 0,"",Table_ocorrencias[[#This Row],[instrumento10]]),"")</f>
        <v>PÉRFURO-CONTUNDENTE</v>
      </c>
      <c r="J410" s="79" t="str">
        <f>IFERROR(VLOOKUP(Table_ocorrencias[[#This Row],[matricula_perito]],Table_peritos[],2,FALSE),"")</f>
        <v>LUCAS ARAÚJO DE ALMEIDA</v>
      </c>
      <c r="K410" s="57" t="str">
        <f>IFERROR(VLOOKUP(Table_ocorrencias[[#This Row],[matricula_auxiliar]],Table_auxiliares[],2,FALSE),"")</f>
        <v>BRENO HENRIQUE DANTAS DOS SANTOS</v>
      </c>
      <c r="L410" s="57" t="str">
        <f>IFERROR(VLOOKUP(Table_ocorrencias[[#This Row],[matricula_delegado]],Table_delegados[],2,FALSE),"")</f>
        <v>MARCONI LUSTOSA FELIX FILHO</v>
      </c>
      <c r="M410" s="57" t="str">
        <f>IFERROR(Table_ocorrencias[[#This Row],[viatura5]],"")</f>
        <v>UP006</v>
      </c>
      <c r="N410" s="57" t="str">
        <f>IFERROR(IF(Table_ocorrencias[[#This Row],[DPH2]] ="","",Table_ocorrencias[[#This Row],[DPH2]]&amp;"º DPH"),"")</f>
        <v>13º DPH</v>
      </c>
      <c r="O410" s="57" t="str">
        <f>UPPER(IFERROR(VLOOKUP(Table_ocorrencias[[#This Row],[municipio]],Table_municipios[],2,FALSE),""))</f>
        <v>JABOATÃO DOS GUARARAPES</v>
      </c>
      <c r="P410" s="79" t="str">
        <f>UPPER(IFERROR(Table_ocorrencias[[#This Row],[bairro8]],""))</f>
        <v>CAVALEIRO</v>
      </c>
      <c r="Q410" s="57" t="str">
        <f>IFERROR(IF(Table_ocorrencias[[#This Row],[rua9]] ="","",Table_ocorrencias[[#This Row],[rua9]]),"")</f>
        <v>ESTAÇÃO ALTO DO CEU</v>
      </c>
      <c r="R410" s="57" t="str">
        <f>IFERROR(IF(Table_ocorrencias[[#This Row],[latitude6]] ="","",Table_ocorrencias[[#This Row],[latitude6]]),"")</f>
        <v>-8.087575</v>
      </c>
      <c r="S410" s="57" t="str">
        <f>IFERROR(IF(Table_ocorrencias[[#This Row],[longitude7]] ="","",Table_ocorrencias[[#This Row],[longitude7]]),"")</f>
        <v>-34.473806</v>
      </c>
      <c r="T41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JEFFERSON CHARLES DA CONCEIÇÃO (NIC 114576)</v>
      </c>
      <c r="U41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0" s="79" t="str">
        <f>UPPER(IFERROR(Table_ocorrencias[[#This Row],[descricao]],""))</f>
        <v>SD MOURA: 99682-1970/SGT IVANILDO: 98638-4578</v>
      </c>
      <c r="W410" s="59">
        <f>IFERROR(IF(Table_ocorrencias[[#This Row],[data_ciencia]]="","",Table_ocorrencias[[#This Row],[data_ciencia]]),"")</f>
        <v>0.5</v>
      </c>
      <c r="X410" s="59">
        <f>IFERROR(IF(Table_ocorrencias[[#This Row],[data_saida]]="","",Table_ocorrencias[[#This Row],[data_saida]]),"")</f>
        <v>0.50902777777777775</v>
      </c>
      <c r="Y410" s="59">
        <f>IFERROR(IF(Table_ocorrencias[[#This Row],[data_chegada]]="","",Table_ocorrencias[[#This Row],[data_chegada]]),"")</f>
        <v>0.52083333333333337</v>
      </c>
      <c r="Z410" s="59">
        <f>IFERROR(IF(Table_ocorrencias[[#This Row],[data_conclusao]]="","",Table_ocorrencias[[#This Row],[data_conclusao]]),"")</f>
        <v>0.55208333333333337</v>
      </c>
      <c r="AA410" s="60">
        <v>1955</v>
      </c>
      <c r="AB410" s="60">
        <v>1073</v>
      </c>
      <c r="AC410" s="60">
        <v>13</v>
      </c>
      <c r="AD410" s="60">
        <v>3870006</v>
      </c>
      <c r="AE410" s="60">
        <v>3867820</v>
      </c>
      <c r="AF410" s="60">
        <v>3864405</v>
      </c>
      <c r="AG410" s="60">
        <v>39710</v>
      </c>
      <c r="AH410" s="58">
        <v>44173</v>
      </c>
      <c r="AI410" s="60" t="s">
        <v>7140</v>
      </c>
      <c r="AJ410" s="60" t="s">
        <v>167</v>
      </c>
      <c r="AK410" s="60" t="s">
        <v>168</v>
      </c>
      <c r="AL410" s="60" t="s">
        <v>1258</v>
      </c>
      <c r="AM410" s="61">
        <v>0.5</v>
      </c>
      <c r="AN410" s="62">
        <v>0.50902777777777775</v>
      </c>
      <c r="AO410" s="62">
        <v>0.52083333333333337</v>
      </c>
      <c r="AP410" s="62">
        <v>0.55208333333333337</v>
      </c>
      <c r="AQ410" s="60" t="s">
        <v>7151</v>
      </c>
      <c r="AR410" s="60" t="s">
        <v>7152</v>
      </c>
      <c r="AS410" s="60">
        <v>10</v>
      </c>
      <c r="AT410" s="60" t="s">
        <v>2108</v>
      </c>
      <c r="AU410" s="60" t="s">
        <v>7141</v>
      </c>
      <c r="AV410" s="60" t="s">
        <v>7142</v>
      </c>
      <c r="AW410" s="63" t="s">
        <v>276</v>
      </c>
      <c r="AX410" s="60" t="s">
        <v>7143</v>
      </c>
      <c r="AY410" s="60" t="s">
        <v>7144</v>
      </c>
      <c r="AZ410" s="60" t="b">
        <v>1</v>
      </c>
      <c r="BA410" s="60" t="s">
        <v>273</v>
      </c>
      <c r="BB410" s="60" t="b">
        <v>0</v>
      </c>
      <c r="BC410" s="60"/>
      <c r="BD410" s="60"/>
    </row>
    <row r="411" spans="1:56" x14ac:dyDescent="0.25">
      <c r="A411" s="54">
        <f t="shared" si="7"/>
        <v>0</v>
      </c>
      <c r="B411" s="57" t="str">
        <f>IFERROR(TEXT(Table_ocorrencias[[#This Row],[caso_n]],"0000")&amp;Table_ocorrencias[[#This Row],[ponto]]&amp;"/"&amp;YEAR(Table_ocorrencias[[#This Row],[DATA PLANTÃO]]),"")</f>
        <v>1075.9/2020</v>
      </c>
      <c r="C411" s="57" t="str">
        <f>IFERROR(IF(Table_ocorrencias[[#This Row],[GDL]] = "","", Table_ocorrencias[[#This Row],[GDL]]&amp;"/"&amp;YEAR(Table_ocorrencias[[#This Row],[data_plantao]])),"")</f>
        <v>39737/2020</v>
      </c>
      <c r="D411" s="57" t="str">
        <f>IF(Table_ocorrencias[[#This Row],[fotos_gdl]] = TRUE,"ENVIADAS","PENDENTE")</f>
        <v>PENDENTE</v>
      </c>
      <c r="E411" s="58">
        <f>IFERROR(Table_ocorrencias[[#This Row],[data_plantao]],"")</f>
        <v>44173</v>
      </c>
      <c r="F411" s="57" t="str">
        <f>IFERROR(Table_ocorrencias[[#This Row],[CIODS3]],"")</f>
        <v>D697049</v>
      </c>
      <c r="G411" s="57" t="str">
        <f>IFERROR(Table_ocorrencias[[#This Row],[natureza4]],"")</f>
        <v>Homicídio</v>
      </c>
      <c r="H411" s="57" t="str">
        <f>IFERROR(Table_ocorrencias[[#This Row],[tipo_local]],"")</f>
        <v>Externo</v>
      </c>
      <c r="I411" s="57" t="str">
        <f>IFERROR(IF(Table_ocorrencias[[#This Row],[instrumento10]] = 0,"",Table_ocorrencias[[#This Row],[instrumento10]]),"")</f>
        <v>PÉRFURO-CONTUNDENTE</v>
      </c>
      <c r="J411" s="79" t="str">
        <f>IFERROR(VLOOKUP(Table_ocorrencias[[#This Row],[matricula_perito]],Table_peritos[],2,FALSE),"")</f>
        <v>LUCAS ARAÚJO DE ALMEIDA</v>
      </c>
      <c r="K411" s="57" t="str">
        <f>IFERROR(VLOOKUP(Table_ocorrencias[[#This Row],[matricula_auxiliar]],Table_auxiliares[],2,FALSE),"")</f>
        <v>BRENO HENRIQUE DANTAS DOS SANTOS</v>
      </c>
      <c r="L411" s="57" t="str">
        <f>IFERROR(VLOOKUP(Table_ocorrencias[[#This Row],[matricula_delegado]],Table_delegados[],2,FALSE),"")</f>
        <v>FRANCISCO OCELIO LIMA RIBEIRO</v>
      </c>
      <c r="M411" s="57" t="str">
        <f>IFERROR(Table_ocorrencias[[#This Row],[viatura5]],"")</f>
        <v>UP006</v>
      </c>
      <c r="N411" s="57" t="str">
        <f>IFERROR(IF(Table_ocorrencias[[#This Row],[DPH2]] ="","",Table_ocorrencias[[#This Row],[DPH2]]&amp;"º DPH"),"")</f>
        <v>3º DPH</v>
      </c>
      <c r="O411" s="57" t="str">
        <f>UPPER(IFERROR(VLOOKUP(Table_ocorrencias[[#This Row],[municipio]],Table_municipios[],2,FALSE),""))</f>
        <v>RECIFE</v>
      </c>
      <c r="P411" s="79" t="str">
        <f>UPPER(IFERROR(Table_ocorrencias[[#This Row],[bairro8]],""))</f>
        <v>IPSEP</v>
      </c>
      <c r="Q411" s="57" t="str">
        <f>IFERROR(IF(Table_ocorrencias[[#This Row],[rua9]] ="","",Table_ocorrencias[[#This Row],[rua9]]),"")</f>
        <v>RUA TOCANTINS, N 67</v>
      </c>
      <c r="R411" s="57" t="str">
        <f>IFERROR(IF(Table_ocorrencias[[#This Row],[latitude6]] ="","",Table_ocorrencias[[#This Row],[latitude6]]),"")</f>
        <v>-8.111845</v>
      </c>
      <c r="S411" s="57" t="str">
        <f>IFERROR(IF(Table_ocorrencias[[#This Row],[longitude7]] ="","",Table_ocorrencias[[#This Row],[longitude7]]),"")</f>
        <v>-34.916511</v>
      </c>
      <c r="T41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KATRINA KLEIA FREIRE MARTINS OLIVEIRA (NIC 114583)</v>
      </c>
      <c r="U41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11" s="79" t="str">
        <f>UPPER(IFERROR(Table_ocorrencias[[#This Row],[descricao]],""))</f>
        <v>CASO GEPH</v>
      </c>
      <c r="W411" s="59">
        <f>IFERROR(IF(Table_ocorrencias[[#This Row],[data_ciencia]]="","",Table_ocorrencias[[#This Row],[data_ciencia]]),"")</f>
        <v>0.7416666666666667</v>
      </c>
      <c r="X411" s="59">
        <f>IFERROR(IF(Table_ocorrencias[[#This Row],[data_saida]]="","",Table_ocorrencias[[#This Row],[data_saida]]),"")</f>
        <v>0.75694444444444442</v>
      </c>
      <c r="Y411" s="59">
        <f>IFERROR(IF(Table_ocorrencias[[#This Row],[data_chegada]]="","",Table_ocorrencias[[#This Row],[data_chegada]]),"")</f>
        <v>0.78472222222222221</v>
      </c>
      <c r="Z411" s="59">
        <f>IFERROR(IF(Table_ocorrencias[[#This Row],[data_conclusao]]="","",Table_ocorrencias[[#This Row],[data_conclusao]]),"")</f>
        <v>0.83333333333333337</v>
      </c>
      <c r="AA411" s="60">
        <v>1957</v>
      </c>
      <c r="AB411" s="60">
        <v>1075</v>
      </c>
      <c r="AC411" s="60">
        <v>3</v>
      </c>
      <c r="AD411" s="60">
        <v>3870006</v>
      </c>
      <c r="AE411" s="60">
        <v>3867820</v>
      </c>
      <c r="AF411" s="60">
        <v>3467520</v>
      </c>
      <c r="AG411" s="60">
        <v>39737</v>
      </c>
      <c r="AH411" s="58">
        <v>44173</v>
      </c>
      <c r="AI411" s="60" t="s">
        <v>7158</v>
      </c>
      <c r="AJ411" s="60" t="s">
        <v>167</v>
      </c>
      <c r="AK411" s="60" t="s">
        <v>168</v>
      </c>
      <c r="AL411" s="60" t="s">
        <v>1258</v>
      </c>
      <c r="AM411" s="61">
        <v>0.7416666666666667</v>
      </c>
      <c r="AN411" s="62">
        <v>0.75694444444444442</v>
      </c>
      <c r="AO411" s="62">
        <v>0.78472222222222221</v>
      </c>
      <c r="AP411" s="62">
        <v>0.83333333333333337</v>
      </c>
      <c r="AQ411" s="60" t="s">
        <v>7174</v>
      </c>
      <c r="AR411" s="60" t="s">
        <v>7175</v>
      </c>
      <c r="AS411" s="60">
        <v>14</v>
      </c>
      <c r="AT411" s="60" t="s">
        <v>3551</v>
      </c>
      <c r="AU411" s="60" t="s">
        <v>7159</v>
      </c>
      <c r="AV411" s="60" t="s">
        <v>7160</v>
      </c>
      <c r="AW411" s="63" t="s">
        <v>276</v>
      </c>
      <c r="AX411" s="60" t="s">
        <v>7161</v>
      </c>
      <c r="AY411" s="60" t="s">
        <v>7168</v>
      </c>
      <c r="AZ411" s="60" t="b">
        <v>0</v>
      </c>
      <c r="BA411" s="60" t="s">
        <v>273</v>
      </c>
      <c r="BB411" s="60" t="b">
        <v>0</v>
      </c>
      <c r="BC411" s="60"/>
      <c r="BD411" s="60"/>
    </row>
    <row r="412" spans="1:56" x14ac:dyDescent="0.25">
      <c r="A412" s="55">
        <f t="shared" si="7"/>
        <v>0</v>
      </c>
      <c r="B412" s="64" t="str">
        <f>IFERROR(TEXT(Table_ocorrencias[[#This Row],[caso_n]],"0000")&amp;Table_ocorrencias[[#This Row],[ponto]]&amp;"/"&amp;YEAR(Table_ocorrencias[[#This Row],[DATA PLANTÃO]]),"")</f>
        <v>1077.9/2020</v>
      </c>
      <c r="C412" s="64" t="str">
        <f>IFERROR(IF(Table_ocorrencias[[#This Row],[GDL]] = "","", Table_ocorrencias[[#This Row],[GDL]]&amp;"/"&amp;YEAR(Table_ocorrencias[[#This Row],[data_plantao]])),"")</f>
        <v>39976/2020</v>
      </c>
      <c r="D412" s="64" t="str">
        <f>IF(Table_ocorrencias[[#This Row],[fotos_gdl]] = TRUE,"ENVIADAS","PENDENTE")</f>
        <v>ENVIADAS</v>
      </c>
      <c r="E412" s="65">
        <f>IFERROR(Table_ocorrencias[[#This Row],[data_plantao]],"")</f>
        <v>44174</v>
      </c>
      <c r="F412" s="64" t="str">
        <f>IFERROR(Table_ocorrencias[[#This Row],[CIODS3]],"")</f>
        <v>D697181</v>
      </c>
      <c r="G412" s="64" t="str">
        <f>IFERROR(Table_ocorrencias[[#This Row],[natureza4]],"")</f>
        <v>Homicídio</v>
      </c>
      <c r="H412" s="64" t="str">
        <f>IFERROR(Table_ocorrencias[[#This Row],[tipo_local]],"")</f>
        <v>Externo</v>
      </c>
      <c r="I412" s="64" t="str">
        <f>IFERROR(IF(Table_ocorrencias[[#This Row],[instrumento10]] = 0,"",Table_ocorrencias[[#This Row],[instrumento10]]),"")</f>
        <v>PÉRFURO-CONTUNDENTE</v>
      </c>
      <c r="J412" s="80" t="str">
        <f>IFERROR(VLOOKUP(Table_ocorrencias[[#This Row],[matricula_perito]],Table_peritos[],2,FALSE),"")</f>
        <v>BETSON FERNANDO DELGADO DOS SANTOS ANDRADE</v>
      </c>
      <c r="K412" s="64" t="str">
        <f>IFERROR(VLOOKUP(Table_ocorrencias[[#This Row],[matricula_auxiliar]],Table_auxiliares[],2,FALSE),"")</f>
        <v>ANDREZA CRISTINA MAIA DOS SANTOS</v>
      </c>
      <c r="L412" s="64" t="str">
        <f>IFERROR(VLOOKUP(Table_ocorrencias[[#This Row],[matricula_delegado]],Table_delegados[],2,FALSE),"")</f>
        <v>IAN CAMPOS MOREIRA</v>
      </c>
      <c r="M412" s="64" t="str">
        <f>IFERROR(Table_ocorrencias[[#This Row],[viatura5]],"")</f>
        <v>UP006</v>
      </c>
      <c r="N412" s="64" t="str">
        <f>IFERROR(IF(Table_ocorrencias[[#This Row],[DPH2]] ="","",Table_ocorrencias[[#This Row],[DPH2]]&amp;"º DPH"),"")</f>
        <v>5º DPH</v>
      </c>
      <c r="O412" s="64" t="str">
        <f>UPPER(IFERROR(VLOOKUP(Table_ocorrencias[[#This Row],[municipio]],Table_municipios[],2,FALSE),""))</f>
        <v>RECIFE</v>
      </c>
      <c r="P412" s="80" t="str">
        <f>UPPER(IFERROR(Table_ocorrencias[[#This Row],[bairro8]],""))</f>
        <v>DOIS IRMÃOS</v>
      </c>
      <c r="Q412" s="64" t="str">
        <f>IFERROR(IF(Table_ocorrencias[[#This Row],[rua9]] ="","",Table_ocorrencias[[#This Row],[rua9]]),"")</f>
        <v>R. ALTO DO BOM JESUS</v>
      </c>
      <c r="R412" s="64" t="str">
        <f>IFERROR(IF(Table_ocorrencias[[#This Row],[latitude6]] ="","",Table_ocorrencias[[#This Row],[latitude6]]),"")</f>
        <v>-8,01365</v>
      </c>
      <c r="S412" s="64" t="str">
        <f>IFERROR(IF(Table_ocorrencias[[#This Row],[longitude7]] ="","",Table_ocorrencias[[#This Row],[longitude7]]),"")</f>
        <v>-34,95666</v>
      </c>
      <c r="T41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 DINIZ DOS SANTOS (NIC 114582)</v>
      </c>
      <c r="U41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12" s="80" t="str">
        <f>UPPER(IFERROR(Table_ocorrencias[[#This Row],[descricao]],""))</f>
        <v>PAF, MASC, EXT, PM: (81) 99147879; 98080357</v>
      </c>
      <c r="W412" s="66">
        <f>IFERROR(IF(Table_ocorrencias[[#This Row],[data_ciencia]]="","",Table_ocorrencias[[#This Row],[data_ciencia]]),"")</f>
        <v>0.71388888888888891</v>
      </c>
      <c r="X412" s="66">
        <f>IFERROR(IF(Table_ocorrencias[[#This Row],[data_saida]]="","",Table_ocorrencias[[#This Row],[data_saida]]),"")</f>
        <v>0.72222222222222221</v>
      </c>
      <c r="Y412" s="66">
        <f>IFERROR(IF(Table_ocorrencias[[#This Row],[data_chegada]]="","",Table_ocorrencias[[#This Row],[data_chegada]]),"")</f>
        <v>0.73611111111111116</v>
      </c>
      <c r="Z412" s="66">
        <f>IFERROR(IF(Table_ocorrencias[[#This Row],[data_conclusao]]="","",Table_ocorrencias[[#This Row],[data_conclusao]]),"")</f>
        <v>0.77083333333333337</v>
      </c>
      <c r="AA412" s="67">
        <v>1961</v>
      </c>
      <c r="AB412" s="67">
        <v>1077</v>
      </c>
      <c r="AC412" s="67">
        <v>5</v>
      </c>
      <c r="AD412" s="67">
        <v>3869903</v>
      </c>
      <c r="AE412" s="67">
        <v>3876098</v>
      </c>
      <c r="AF412" s="67">
        <v>2724707</v>
      </c>
      <c r="AG412" s="67">
        <v>39976</v>
      </c>
      <c r="AH412" s="65">
        <v>44174</v>
      </c>
      <c r="AI412" s="67" t="s">
        <v>7198</v>
      </c>
      <c r="AJ412" s="67" t="s">
        <v>167</v>
      </c>
      <c r="AK412" s="67" t="s">
        <v>168</v>
      </c>
      <c r="AL412" s="67" t="s">
        <v>1258</v>
      </c>
      <c r="AM412" s="68">
        <v>0.71388888888888891</v>
      </c>
      <c r="AN412" s="69">
        <v>0.72222222222222221</v>
      </c>
      <c r="AO412" s="69">
        <v>0.73611111111111116</v>
      </c>
      <c r="AP412" s="69">
        <v>0.77083333333333337</v>
      </c>
      <c r="AQ412" s="67" t="s">
        <v>7199</v>
      </c>
      <c r="AR412" s="67" t="s">
        <v>7200</v>
      </c>
      <c r="AS412" s="67">
        <v>14</v>
      </c>
      <c r="AT412" s="67" t="s">
        <v>5640</v>
      </c>
      <c r="AU412" s="67" t="s">
        <v>7201</v>
      </c>
      <c r="AV412" s="67" t="s">
        <v>7202</v>
      </c>
      <c r="AW412" s="70" t="s">
        <v>276</v>
      </c>
      <c r="AX412" s="67" t="s">
        <v>7203</v>
      </c>
      <c r="AY412" s="67" t="s">
        <v>7204</v>
      </c>
      <c r="AZ412" s="67" t="b">
        <v>1</v>
      </c>
      <c r="BA412" s="67" t="s">
        <v>273</v>
      </c>
      <c r="BB412" s="67" t="b">
        <v>0</v>
      </c>
      <c r="BC412" s="67"/>
      <c r="BD412" s="67"/>
    </row>
    <row r="413" spans="1:56" x14ac:dyDescent="0.25">
      <c r="A413" s="55">
        <f t="shared" si="7"/>
        <v>0</v>
      </c>
      <c r="B413" s="64" t="str">
        <f>IFERROR(TEXT(Table_ocorrencias[[#This Row],[caso_n]],"0000")&amp;Table_ocorrencias[[#This Row],[ponto]]&amp;"/"&amp;YEAR(Table_ocorrencias[[#This Row],[DATA PLANTÃO]]),"")</f>
        <v>1083.9/2020</v>
      </c>
      <c r="C413" s="64" t="str">
        <f>IFERROR(IF(Table_ocorrencias[[#This Row],[GDL]] = "","", Table_ocorrencias[[#This Row],[GDL]]&amp;"/"&amp;YEAR(Table_ocorrencias[[#This Row],[data_plantao]])),"")</f>
        <v>40336/2020</v>
      </c>
      <c r="D413" s="64" t="str">
        <f>IF(Table_ocorrencias[[#This Row],[fotos_gdl]] = TRUE,"ENVIADAS","PENDENTE")</f>
        <v>ENVIADAS</v>
      </c>
      <c r="E413" s="65">
        <f>IFERROR(Table_ocorrencias[[#This Row],[data_plantao]],"")</f>
        <v>44176</v>
      </c>
      <c r="F413" s="64" t="str">
        <f>IFERROR(Table_ocorrencias[[#This Row],[CIODS3]],"")</f>
        <v>D697422</v>
      </c>
      <c r="G413" s="64" t="str">
        <f>IFERROR(Table_ocorrencias[[#This Row],[natureza4]],"")</f>
        <v>Homicídio</v>
      </c>
      <c r="H413" s="64" t="str">
        <f>IFERROR(Table_ocorrencias[[#This Row],[tipo_local]],"")</f>
        <v>Externo</v>
      </c>
      <c r="I413" s="64" t="str">
        <f>IFERROR(IF(Table_ocorrencias[[#This Row],[instrumento10]] = 0,"",Table_ocorrencias[[#This Row],[instrumento10]]),"")</f>
        <v>PÉRFURO-CONTUNDENTE</v>
      </c>
      <c r="J413" s="80" t="str">
        <f>IFERROR(VLOOKUP(Table_ocorrencias[[#This Row],[matricula_perito]],Table_peritos[],2,FALSE),"")</f>
        <v>TADEU MORAIS CRUZ</v>
      </c>
      <c r="K413" s="64" t="str">
        <f>IFERROR(VLOOKUP(Table_ocorrencias[[#This Row],[matricula_auxiliar]],Table_auxiliares[],2,FALSE),"")</f>
        <v>ANDREZA CRISTINA MAIA DOS SANTOS</v>
      </c>
      <c r="L413" s="64" t="str">
        <f>IFERROR(VLOOKUP(Table_ocorrencias[[#This Row],[matricula_delegado]],Table_delegados[],2,FALSE),"")</f>
        <v>JOAO FELIPE DE LIMA FURTADO</v>
      </c>
      <c r="M413" s="64" t="str">
        <f>IFERROR(Table_ocorrencias[[#This Row],[viatura5]],"")</f>
        <v>UP006</v>
      </c>
      <c r="N413" s="64" t="str">
        <f>IFERROR(IF(Table_ocorrencias[[#This Row],[DPH2]] ="","",Table_ocorrencias[[#This Row],[DPH2]]&amp;"º DPH"),"")</f>
        <v>11º DPH</v>
      </c>
      <c r="O413" s="64" t="str">
        <f>UPPER(IFERROR(VLOOKUP(Table_ocorrencias[[#This Row],[municipio]],Table_municipios[],2,FALSE),""))</f>
        <v>JABOATÃO DOS GUARARAPES</v>
      </c>
      <c r="P413" s="80" t="str">
        <f>UPPER(IFERROR(Table_ocorrencias[[#This Row],[bairro8]],""))</f>
        <v>MURIBEQUINHA</v>
      </c>
      <c r="Q413" s="64" t="str">
        <f>IFERROR(IF(Table_ocorrencias[[#This Row],[rua9]] ="","",Table_ocorrencias[[#This Row],[rua9]]),"")</f>
        <v>ESTRADA DA USINA / QUADRA 4/ BL E</v>
      </c>
      <c r="R413" s="64" t="str">
        <f>IFERROR(IF(Table_ocorrencias[[#This Row],[latitude6]] ="","",Table_ocorrencias[[#This Row],[latitude6]]),"")</f>
        <v>-8,813</v>
      </c>
      <c r="S413" s="64" t="str">
        <f>IFERROR(IF(Table_ocorrencias[[#This Row],[longitude7]] ="","",Table_ocorrencias[[#This Row],[longitude7]]),"")</f>
        <v>-35,043</v>
      </c>
      <c r="T41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RODOLFO CONCEIÇÃO DA SILVA (NIC 114581)</v>
      </c>
      <c r="U41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3" s="80" t="str">
        <f>UPPER(IFERROR(Table_ocorrencias[[#This Row],[descricao]],""))</f>
        <v>PM (85) 985772736</v>
      </c>
      <c r="W413" s="66">
        <f>IFERROR(IF(Table_ocorrencias[[#This Row],[data_ciencia]]="","",Table_ocorrencias[[#This Row],[data_ciencia]]),"")</f>
        <v>0.86041666666666672</v>
      </c>
      <c r="X413" s="66">
        <f>IFERROR(IF(Table_ocorrencias[[#This Row],[data_saida]]="","",Table_ocorrencias[[#This Row],[data_saida]]),"")</f>
        <v>0.86805555555555558</v>
      </c>
      <c r="Y413" s="66">
        <f>IFERROR(IF(Table_ocorrencias[[#This Row],[data_chegada]]="","",Table_ocorrencias[[#This Row],[data_chegada]]),"")</f>
        <v>0.88194444444444442</v>
      </c>
      <c r="Z413" s="66">
        <f>IFERROR(IF(Table_ocorrencias[[#This Row],[data_conclusao]]="","",Table_ocorrencias[[#This Row],[data_conclusao]]),"")</f>
        <v>0.92361111111111116</v>
      </c>
      <c r="AA413" s="67">
        <v>1967</v>
      </c>
      <c r="AB413" s="67">
        <v>1083</v>
      </c>
      <c r="AC413" s="67">
        <v>11</v>
      </c>
      <c r="AD413" s="67">
        <v>2962136</v>
      </c>
      <c r="AE413" s="67">
        <v>3876098</v>
      </c>
      <c r="AF413" s="67">
        <v>1207580</v>
      </c>
      <c r="AG413" s="67">
        <v>40336</v>
      </c>
      <c r="AH413" s="65">
        <v>44176</v>
      </c>
      <c r="AI413" s="67" t="s">
        <v>7271</v>
      </c>
      <c r="AJ413" s="67" t="s">
        <v>167</v>
      </c>
      <c r="AK413" s="67" t="s">
        <v>168</v>
      </c>
      <c r="AL413" s="67" t="s">
        <v>1258</v>
      </c>
      <c r="AM413" s="68">
        <v>0.86041666666666672</v>
      </c>
      <c r="AN413" s="69">
        <v>0.86805555555555558</v>
      </c>
      <c r="AO413" s="69">
        <v>0.88194444444444442</v>
      </c>
      <c r="AP413" s="69">
        <v>0.92361111111111116</v>
      </c>
      <c r="AQ413" s="67" t="s">
        <v>7277</v>
      </c>
      <c r="AR413" s="67" t="s">
        <v>7278</v>
      </c>
      <c r="AS413" s="67">
        <v>10</v>
      </c>
      <c r="AT413" s="67" t="s">
        <v>7272</v>
      </c>
      <c r="AU413" s="67" t="s">
        <v>7273</v>
      </c>
      <c r="AV413" s="67" t="s">
        <v>7274</v>
      </c>
      <c r="AW413" s="70" t="s">
        <v>276</v>
      </c>
      <c r="AX413" s="67" t="s">
        <v>7275</v>
      </c>
      <c r="AY413" s="67" t="s">
        <v>7276</v>
      </c>
      <c r="AZ413" s="67" t="b">
        <v>1</v>
      </c>
      <c r="BA413" s="67" t="s">
        <v>273</v>
      </c>
      <c r="BB413" s="67" t="b">
        <v>0</v>
      </c>
      <c r="BC413" s="67"/>
      <c r="BD413" s="67"/>
    </row>
    <row r="414" spans="1:56" ht="30" x14ac:dyDescent="0.25">
      <c r="A414" s="53">
        <f t="shared" si="7"/>
        <v>0</v>
      </c>
      <c r="B414" s="57" t="str">
        <f>IFERROR(TEXT(Table_ocorrencias[[#This Row],[caso_n]],"0000")&amp;Table_ocorrencias[[#This Row],[ponto]]&amp;"/"&amp;YEAR(Table_ocorrencias[[#This Row],[DATA PLANTÃO]]),"")</f>
        <v>1090.9/2020</v>
      </c>
      <c r="C414" s="57" t="str">
        <f>IFERROR(IF(Table_ocorrencias[[#This Row],[GDL]] = "","", Table_ocorrencias[[#This Row],[GDL]]&amp;"/"&amp;YEAR(Table_ocorrencias[[#This Row],[data_plantao]])),"")</f>
        <v>40488/2020</v>
      </c>
      <c r="D414" s="57" t="str">
        <f>IF(Table_ocorrencias[[#This Row],[fotos_gdl]] = TRUE,"ENVIADAS","PENDENTE")</f>
        <v>ENVIADAS</v>
      </c>
      <c r="E414" s="58">
        <f>IFERROR(Table_ocorrencias[[#This Row],[data_plantao]],"")</f>
        <v>44178</v>
      </c>
      <c r="F414" s="57" t="str">
        <f>IFERROR(Table_ocorrencias[[#This Row],[CIODS3]],"")</f>
        <v>D697618</v>
      </c>
      <c r="G414" s="57" t="str">
        <f>IFERROR(Table_ocorrencias[[#This Row],[natureza4]],"")</f>
        <v>Homicídio</v>
      </c>
      <c r="H414" s="57" t="str">
        <f>IFERROR(Table_ocorrencias[[#This Row],[tipo_local]],"")</f>
        <v>Externo</v>
      </c>
      <c r="I414" s="57" t="str">
        <f>IFERROR(IF(Table_ocorrencias[[#This Row],[instrumento10]] = 0,"",Table_ocorrencias[[#This Row],[instrumento10]]),"")</f>
        <v>PÉRFURO-CONTUNDENTE</v>
      </c>
      <c r="J414" s="79" t="str">
        <f>IFERROR(VLOOKUP(Table_ocorrencias[[#This Row],[matricula_perito]],Table_peritos[],2,FALSE),"")</f>
        <v>LUCAS ARAÚJO DE ALMEIDA</v>
      </c>
      <c r="K414" s="57" t="str">
        <f>IFERROR(VLOOKUP(Table_ocorrencias[[#This Row],[matricula_auxiliar]],Table_auxiliares[],2,FALSE),"")</f>
        <v>HILTON PESSOA DE FREITAS NETO</v>
      </c>
      <c r="L414" s="57" t="str">
        <f>IFERROR(VLOOKUP(Table_ocorrencias[[#This Row],[matricula_delegado]],Table_delegados[],2,FALSE),"")</f>
        <v>VILANEIDA PARENTE AGUIAR</v>
      </c>
      <c r="M414" s="57" t="str">
        <f>IFERROR(Table_ocorrencias[[#This Row],[viatura5]],"")</f>
        <v>UP006</v>
      </c>
      <c r="N414" s="57" t="str">
        <f>IFERROR(IF(Table_ocorrencias[[#This Row],[DPH2]] ="","",Table_ocorrencias[[#This Row],[DPH2]]&amp;"º DPH"),"")</f>
        <v>10º DPH</v>
      </c>
      <c r="O414" s="57" t="str">
        <f>UPPER(IFERROR(VLOOKUP(Table_ocorrencias[[#This Row],[municipio]],Table_municipios[],2,FALSE),""))</f>
        <v>SÃO LOURENÇO DA MATA</v>
      </c>
      <c r="P414" s="79" t="str">
        <f>UPPER(IFERROR(Table_ocorrencias[[#This Row],[bairro8]],""))</f>
        <v>CAPIBARIBE</v>
      </c>
      <c r="Q414" s="57" t="str">
        <f>IFERROR(IF(Table_ocorrencias[[#This Row],[rua9]] ="","",Table_ocorrencias[[#This Row],[rua9]]),"")</f>
        <v>RUA DR. RENATO CUNHA, Nº236</v>
      </c>
      <c r="R414" s="57" t="str">
        <f>IFERROR(IF(Table_ocorrencias[[#This Row],[latitude6]] ="","",Table_ocorrencias[[#This Row],[latitude6]]),"")</f>
        <v>-7.997333</v>
      </c>
      <c r="S414" s="57" t="str">
        <f>IFERROR(IF(Table_ocorrencias[[#This Row],[longitude7]] ="","",Table_ocorrencias[[#This Row],[longitude7]]),"")</f>
        <v>-35.033323</v>
      </c>
      <c r="T41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SILVIO HENRIQUE PACHECO DA LUZ (NIC 114510)</v>
      </c>
      <c r="U41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4" s="79" t="str">
        <f>UPPER(IFERROR(Table_ocorrencias[[#This Row],[descricao]],""))</f>
        <v>PAF - MASC_x000D_
PM SD PARAISO: 991672535</v>
      </c>
      <c r="W414" s="59">
        <f>IFERROR(IF(Table_ocorrencias[[#This Row],[data_ciencia]]="","",Table_ocorrencias[[#This Row],[data_ciencia]]),"")</f>
        <v>0.65625</v>
      </c>
      <c r="X414" s="59">
        <f>IFERROR(IF(Table_ocorrencias[[#This Row],[data_saida]]="","",Table_ocorrencias[[#This Row],[data_saida]]),"")</f>
        <v>0.67013888888888884</v>
      </c>
      <c r="Y414" s="59">
        <f>IFERROR(IF(Table_ocorrencias[[#This Row],[data_chegada]]="","",Table_ocorrencias[[#This Row],[data_chegada]]),"")</f>
        <v>0.69097222222222221</v>
      </c>
      <c r="Z414" s="59">
        <f>IFERROR(IF(Table_ocorrencias[[#This Row],[data_conclusao]]="","",Table_ocorrencias[[#This Row],[data_conclusao]]),"")</f>
        <v>0.71527777777777779</v>
      </c>
      <c r="AA414" s="60">
        <v>1974</v>
      </c>
      <c r="AB414" s="60">
        <v>1090</v>
      </c>
      <c r="AC414" s="60">
        <v>10</v>
      </c>
      <c r="AD414" s="60">
        <v>3870006</v>
      </c>
      <c r="AE414" s="60">
        <v>3865967</v>
      </c>
      <c r="AF414" s="60">
        <v>2725070</v>
      </c>
      <c r="AG414" s="60">
        <v>40488</v>
      </c>
      <c r="AH414" s="58">
        <v>44178</v>
      </c>
      <c r="AI414" s="60" t="s">
        <v>7327</v>
      </c>
      <c r="AJ414" s="60" t="s">
        <v>167</v>
      </c>
      <c r="AK414" s="60" t="s">
        <v>168</v>
      </c>
      <c r="AL414" s="60" t="s">
        <v>1258</v>
      </c>
      <c r="AM414" s="61">
        <v>0.65625</v>
      </c>
      <c r="AN414" s="62">
        <v>0.67013888888888884</v>
      </c>
      <c r="AO414" s="62">
        <v>0.69097222222222221</v>
      </c>
      <c r="AP414" s="62">
        <v>0.71527777777777779</v>
      </c>
      <c r="AQ414" s="60" t="s">
        <v>7335</v>
      </c>
      <c r="AR414" s="60" t="s">
        <v>7336</v>
      </c>
      <c r="AS414" s="60">
        <v>15</v>
      </c>
      <c r="AT414" s="60" t="s">
        <v>1345</v>
      </c>
      <c r="AU414" s="60" t="s">
        <v>7331</v>
      </c>
      <c r="AV414" s="60" t="s">
        <v>7328</v>
      </c>
      <c r="AW414" s="63" t="s">
        <v>276</v>
      </c>
      <c r="AX414" s="60" t="s">
        <v>7329</v>
      </c>
      <c r="AY414" s="60" t="s">
        <v>7330</v>
      </c>
      <c r="AZ414" s="60" t="b">
        <v>1</v>
      </c>
      <c r="BA414" s="60" t="s">
        <v>273</v>
      </c>
      <c r="BB414" s="60" t="b">
        <v>0</v>
      </c>
      <c r="BC414" s="60"/>
      <c r="BD414" s="60"/>
    </row>
    <row r="415" spans="1:56" x14ac:dyDescent="0.25">
      <c r="A415" s="55">
        <f t="shared" si="7"/>
        <v>0</v>
      </c>
      <c r="B415" s="64" t="str">
        <f>IFERROR(TEXT(Table_ocorrencias[[#This Row],[caso_n]],"0000")&amp;Table_ocorrencias[[#This Row],[ponto]]&amp;"/"&amp;YEAR(Table_ocorrencias[[#This Row],[DATA PLANTÃO]]),"")</f>
        <v>1093.9/2020</v>
      </c>
      <c r="C415" s="64" t="str">
        <f>IFERROR(IF(Table_ocorrencias[[#This Row],[GDL]] = "","", Table_ocorrencias[[#This Row],[GDL]]&amp;"/"&amp;YEAR(Table_ocorrencias[[#This Row],[data_plantao]])),"")</f>
        <v>40640/2020</v>
      </c>
      <c r="D415" s="64" t="str">
        <f>IF(Table_ocorrencias[[#This Row],[fotos_gdl]] = TRUE,"ENVIADAS","PENDENTE")</f>
        <v>PENDENTE</v>
      </c>
      <c r="E415" s="65">
        <f>IFERROR(Table_ocorrencias[[#This Row],[data_plantao]],"")</f>
        <v>44179</v>
      </c>
      <c r="F415" s="64" t="str">
        <f>IFERROR(Table_ocorrencias[[#This Row],[CIODS3]],"")</f>
        <v>D697804</v>
      </c>
      <c r="G415" s="64" t="str">
        <f>IFERROR(Table_ocorrencias[[#This Row],[natureza4]],"")</f>
        <v>Homicídio</v>
      </c>
      <c r="H415" s="64" t="str">
        <f>IFERROR(Table_ocorrencias[[#This Row],[tipo_local]],"")</f>
        <v>Externo</v>
      </c>
      <c r="I415" s="64" t="str">
        <f>IFERROR(IF(Table_ocorrencias[[#This Row],[instrumento10]] = 0,"",Table_ocorrencias[[#This Row],[instrumento10]]),"")</f>
        <v>PÉRFURO-CONTUNDENTE</v>
      </c>
      <c r="J415" s="80" t="str">
        <f>IFERROR(VLOOKUP(Table_ocorrencias[[#This Row],[matricula_perito]],Table_peritos[],2,FALSE),"")</f>
        <v>AUGUSTO GUILHERME FEITOSA CACHO BORGES</v>
      </c>
      <c r="K415" s="64" t="str">
        <f>IFERROR(VLOOKUP(Table_ocorrencias[[#This Row],[matricula_auxiliar]],Table_auxiliares[],2,FALSE),"")</f>
        <v>THIAGO ANDRÉ</v>
      </c>
      <c r="L415" s="64" t="str">
        <f>IFERROR(VLOOKUP(Table_ocorrencias[[#This Row],[matricula_delegado]],Table_delegados[],2,FALSE),"")</f>
        <v>ROBERTO DE LIMA FERREIRA</v>
      </c>
      <c r="M415" s="64" t="str">
        <f>IFERROR(Table_ocorrencias[[#This Row],[viatura5]],"")</f>
        <v>UP006</v>
      </c>
      <c r="N415" s="64" t="str">
        <f>IFERROR(IF(Table_ocorrencias[[#This Row],[DPH2]] ="","",Table_ocorrencias[[#This Row],[DPH2]]&amp;"º DPH"),"")</f>
        <v>11º DPH</v>
      </c>
      <c r="O415" s="64" t="str">
        <f>UPPER(IFERROR(VLOOKUP(Table_ocorrencias[[#This Row],[municipio]],Table_municipios[],2,FALSE),""))</f>
        <v>JABOATÃO DOS GUARARAPES</v>
      </c>
      <c r="P415" s="80" t="str">
        <f>UPPER(IFERROR(Table_ocorrencias[[#This Row],[bairro8]],""))</f>
        <v>PRAZERES</v>
      </c>
      <c r="Q415" s="64" t="str">
        <f>IFERROR(IF(Table_ocorrencias[[#This Row],[rua9]] ="","",Table_ocorrencias[[#This Row],[rua9]]),"")</f>
        <v>RUA DOUTOR GONZAGA MARANHÃO, 374</v>
      </c>
      <c r="R415" s="64" t="str">
        <f>IFERROR(IF(Table_ocorrencias[[#This Row],[latitude6]] ="","",Table_ocorrencias[[#This Row],[latitude6]]),"")</f>
        <v>-8.164626</v>
      </c>
      <c r="S415" s="64" t="str">
        <f>IFERROR(IF(Table_ocorrencias[[#This Row],[longitude7]] ="","",Table_ocorrencias[[#This Row],[longitude7]]),"")</f>
        <v>-34.929890</v>
      </c>
      <c r="T41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JOEL SILVA CARDOSO AIRES (NIC 114986)</v>
      </c>
      <c r="U41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5" s="80" t="str">
        <f>UPPER(IFERROR(Table_ocorrencias[[#This Row],[descricao]],""))</f>
        <v>PM 986983970</v>
      </c>
      <c r="W415" s="66">
        <f>IFERROR(IF(Table_ocorrencias[[#This Row],[data_ciencia]]="","",Table_ocorrencias[[#This Row],[data_ciencia]]),"")</f>
        <v>0.94097222222222221</v>
      </c>
      <c r="X415" s="66">
        <f>IFERROR(IF(Table_ocorrencias[[#This Row],[data_saida]]="","",Table_ocorrencias[[#This Row],[data_saida]]),"")</f>
        <v>0.95138888888888884</v>
      </c>
      <c r="Y415" s="66">
        <f>IFERROR(IF(Table_ocorrencias[[#This Row],[data_chegada]]="","",Table_ocorrencias[[#This Row],[data_chegada]]),"")</f>
        <v>0.96527777777777779</v>
      </c>
      <c r="Z415" s="66">
        <f>IFERROR(IF(Table_ocorrencias[[#This Row],[data_conclusao]]="","",Table_ocorrencias[[#This Row],[data_conclusao]]),"")</f>
        <v>0</v>
      </c>
      <c r="AA415" s="67">
        <v>1977</v>
      </c>
      <c r="AB415" s="67">
        <v>1093</v>
      </c>
      <c r="AC415" s="67">
        <v>11</v>
      </c>
      <c r="AD415" s="67">
        <v>3870731</v>
      </c>
      <c r="AE415" s="67">
        <v>3870464</v>
      </c>
      <c r="AF415" s="67">
        <v>3864723</v>
      </c>
      <c r="AG415" s="67">
        <v>40640</v>
      </c>
      <c r="AH415" s="65">
        <v>44179</v>
      </c>
      <c r="AI415" s="67" t="s">
        <v>7346</v>
      </c>
      <c r="AJ415" s="67" t="s">
        <v>167</v>
      </c>
      <c r="AK415" s="67" t="s">
        <v>168</v>
      </c>
      <c r="AL415" s="67" t="s">
        <v>1258</v>
      </c>
      <c r="AM415" s="68">
        <v>0.94097222222222221</v>
      </c>
      <c r="AN415" s="69">
        <v>0.95138888888888884</v>
      </c>
      <c r="AO415" s="69">
        <v>0.96527777777777779</v>
      </c>
      <c r="AP415" s="69">
        <v>0</v>
      </c>
      <c r="AQ415" s="67" t="s">
        <v>7347</v>
      </c>
      <c r="AR415" s="67" t="s">
        <v>7348</v>
      </c>
      <c r="AS415" s="67">
        <v>10</v>
      </c>
      <c r="AT415" s="67" t="s">
        <v>1776</v>
      </c>
      <c r="AU415" s="67" t="s">
        <v>7349</v>
      </c>
      <c r="AV415" s="67" t="s">
        <v>7350</v>
      </c>
      <c r="AW415" s="70" t="s">
        <v>276</v>
      </c>
      <c r="AX415" s="67" t="s">
        <v>7351</v>
      </c>
      <c r="AY415" s="67" t="s">
        <v>7352</v>
      </c>
      <c r="AZ415" s="67" t="b">
        <v>0</v>
      </c>
      <c r="BA415" s="67" t="s">
        <v>273</v>
      </c>
      <c r="BB415" s="67" t="b">
        <v>0</v>
      </c>
      <c r="BC415" s="67"/>
      <c r="BD415" s="67"/>
    </row>
    <row r="416" spans="1:56" x14ac:dyDescent="0.25">
      <c r="A416" s="53">
        <f t="shared" si="7"/>
        <v>0</v>
      </c>
      <c r="B416" s="57" t="str">
        <f>IFERROR(TEXT(Table_ocorrencias[[#This Row],[caso_n]],"0000")&amp;Table_ocorrencias[[#This Row],[ponto]]&amp;"/"&amp;YEAR(Table_ocorrencias[[#This Row],[DATA PLANTÃO]]),"")</f>
        <v>1095.9/2020</v>
      </c>
      <c r="C416" s="57" t="str">
        <f>IFERROR(IF(Table_ocorrencias[[#This Row],[GDL]] = "","", Table_ocorrencias[[#This Row],[GDL]]&amp;"/"&amp;YEAR(Table_ocorrencias[[#This Row],[data_plantao]])),"")</f>
        <v>41015/2020</v>
      </c>
      <c r="D416" s="57" t="str">
        <f>IF(Table_ocorrencias[[#This Row],[fotos_gdl]] = TRUE,"ENVIADAS","PENDENTE")</f>
        <v>ENVIADAS</v>
      </c>
      <c r="E416" s="58">
        <f>IFERROR(Table_ocorrencias[[#This Row],[data_plantao]],"")</f>
        <v>44181</v>
      </c>
      <c r="F416" s="57" t="str">
        <f>IFERROR(Table_ocorrencias[[#This Row],[CIODS3]],"")</f>
        <v>D697955</v>
      </c>
      <c r="G416" s="57" t="str">
        <f>IFERROR(Table_ocorrencias[[#This Row],[natureza4]],"")</f>
        <v>Homicídio</v>
      </c>
      <c r="H416" s="57" t="str">
        <f>IFERROR(Table_ocorrencias[[#This Row],[tipo_local]],"")</f>
        <v>Externo</v>
      </c>
      <c r="I416" s="57" t="str">
        <f>IFERROR(IF(Table_ocorrencias[[#This Row],[instrumento10]] = 0,"",Table_ocorrencias[[#This Row],[instrumento10]]),"")</f>
        <v>PÉRFURO-CONTUNDENTE</v>
      </c>
      <c r="J416" s="57" t="str">
        <f>IFERROR(VLOOKUP(Table_ocorrencias[[#This Row],[matricula_perito]],Table_peritos[],2,FALSE),"")</f>
        <v>RANON BARROS BEZERRA</v>
      </c>
      <c r="K416" s="57" t="str">
        <f>IFERROR(VLOOKUP(Table_ocorrencias[[#This Row],[matricula_auxiliar]],Table_auxiliares[],2,FALSE),"")</f>
        <v>BRENO HENRIQUE DANTAS DOS SANTOS</v>
      </c>
      <c r="L416" s="57" t="str">
        <f>IFERROR(VLOOKUP(Table_ocorrencias[[#This Row],[matricula_delegado]],Table_delegados[],2,FALSE),"")</f>
        <v>DIEGO CAVALCANTI DE A ACIOLI LINS</v>
      </c>
      <c r="M416" s="57" t="str">
        <f>IFERROR(Table_ocorrencias[[#This Row],[viatura5]],"")</f>
        <v>UP006</v>
      </c>
      <c r="N416" s="57" t="str">
        <f>IFERROR(IF(Table_ocorrencias[[#This Row],[DPH2]] ="","",Table_ocorrencias[[#This Row],[DPH2]]&amp;"º DPH"),"")</f>
        <v>5º DPH</v>
      </c>
      <c r="O416" s="57" t="str">
        <f>UPPER(IFERROR(VLOOKUP(Table_ocorrencias[[#This Row],[municipio]],Table_municipios[],2,FALSE),""))</f>
        <v>RECIFE</v>
      </c>
      <c r="P416" s="57" t="str">
        <f>UPPER(IFERROR(Table_ocorrencias[[#This Row],[bairro8]],""))</f>
        <v>ALTO JOSÉ BONIFÁCIO</v>
      </c>
      <c r="Q416" s="57" t="str">
        <f>IFERROR(IF(Table_ocorrencias[[#This Row],[rua9]] ="","",Table_ocorrencias[[#This Row],[rua9]]),"")</f>
        <v>RUA ESPINOSA</v>
      </c>
      <c r="R416" s="57" t="str">
        <f>IFERROR(IF(Table_ocorrencias[[#This Row],[latitude6]] ="","",Table_ocorrencias[[#This Row],[latitude6]]),"")</f>
        <v>-8.072546</v>
      </c>
      <c r="S416" s="57" t="str">
        <f>IFERROR(IF(Table_ocorrencias[[#This Row],[longitude7]] ="","",Table_ocorrencias[[#This Row],[longitude7]]),"")</f>
        <v>-34.909223</v>
      </c>
      <c r="T416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DA SILVA BARROS (NIC 114971)</v>
      </c>
      <c r="U41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6" s="57" t="str">
        <f>UPPER(IFERROR(Table_ocorrencias[[#This Row],[descricao]],""))</f>
        <v>987838130</v>
      </c>
      <c r="W416" s="59">
        <f>IFERROR(IF(Table_ocorrencias[[#This Row],[data_ciencia]]="","",Table_ocorrencias[[#This Row],[data_ciencia]]),"")</f>
        <v>0.61805555555555558</v>
      </c>
      <c r="X416" s="59">
        <f>IFERROR(IF(Table_ocorrencias[[#This Row],[data_saida]]="","",Table_ocorrencias[[#This Row],[data_saida]]),"")</f>
        <v>0.625</v>
      </c>
      <c r="Y416" s="59">
        <f>IFERROR(IF(Table_ocorrencias[[#This Row],[data_chegada]]="","",Table_ocorrencias[[#This Row],[data_chegada]]),"")</f>
        <v>0.64583333333333337</v>
      </c>
      <c r="Z416" s="59">
        <f>IFERROR(IF(Table_ocorrencias[[#This Row],[data_conclusao]]="","",Table_ocorrencias[[#This Row],[data_conclusao]]),"")</f>
        <v>0.67361111111111116</v>
      </c>
      <c r="AA416" s="60">
        <v>1979</v>
      </c>
      <c r="AB416" s="60">
        <v>1095</v>
      </c>
      <c r="AC416" s="60">
        <v>5</v>
      </c>
      <c r="AD416" s="60">
        <v>3866670</v>
      </c>
      <c r="AE416" s="60">
        <v>3867820</v>
      </c>
      <c r="AF416" s="60">
        <v>2724561</v>
      </c>
      <c r="AG416" s="60">
        <v>41015</v>
      </c>
      <c r="AH416" s="58">
        <v>44181</v>
      </c>
      <c r="AI416" s="60" t="s">
        <v>7386</v>
      </c>
      <c r="AJ416" s="60" t="s">
        <v>167</v>
      </c>
      <c r="AK416" s="60" t="s">
        <v>168</v>
      </c>
      <c r="AL416" s="60" t="s">
        <v>1258</v>
      </c>
      <c r="AM416" s="61">
        <v>0.61805555555555558</v>
      </c>
      <c r="AN416" s="62">
        <v>0.625</v>
      </c>
      <c r="AO416" s="62">
        <v>0.64583333333333337</v>
      </c>
      <c r="AP416" s="62">
        <v>0.67361111111111116</v>
      </c>
      <c r="AQ416" s="60" t="s">
        <v>7391</v>
      </c>
      <c r="AR416" s="60" t="s">
        <v>7392</v>
      </c>
      <c r="AS416" s="60">
        <v>14</v>
      </c>
      <c r="AT416" s="60" t="s">
        <v>7387</v>
      </c>
      <c r="AU416" s="60" t="s">
        <v>7396</v>
      </c>
      <c r="AV416" s="60" t="s">
        <v>7388</v>
      </c>
      <c r="AW416" s="63" t="s">
        <v>276</v>
      </c>
      <c r="AX416" s="60" t="s">
        <v>7389</v>
      </c>
      <c r="AY416" s="60" t="s">
        <v>7390</v>
      </c>
      <c r="AZ416" s="60" t="b">
        <v>1</v>
      </c>
      <c r="BA416" s="60" t="s">
        <v>273</v>
      </c>
      <c r="BB416" s="60" t="b">
        <v>0</v>
      </c>
      <c r="BC416" s="60"/>
      <c r="BD416" s="60"/>
    </row>
    <row r="417" spans="1:56" x14ac:dyDescent="0.25">
      <c r="A417" s="86">
        <f t="shared" si="7"/>
        <v>0</v>
      </c>
      <c r="B417" s="87" t="str">
        <f>IFERROR(TEXT(Table_ocorrencias[[#This Row],[caso_n]],"0000")&amp;Table_ocorrencias[[#This Row],[ponto]]&amp;"/"&amp;YEAR(Table_ocorrencias[[#This Row],[DATA PLANTÃO]]),"")</f>
        <v>1096.9/2020</v>
      </c>
      <c r="C417" s="87" t="str">
        <f>IFERROR(IF(Table_ocorrencias[[#This Row],[GDL]] = "","", Table_ocorrencias[[#This Row],[GDL]]&amp;"/"&amp;YEAR(Table_ocorrencias[[#This Row],[data_plantao]])),"")</f>
        <v>41048/2020</v>
      </c>
      <c r="D417" s="87" t="str">
        <f>IF(Table_ocorrencias[[#This Row],[fotos_gdl]] = TRUE,"ENVIADAS","PENDENTE")</f>
        <v>ENVIADAS</v>
      </c>
      <c r="E417" s="88">
        <f>IFERROR(Table_ocorrencias[[#This Row],[data_plantao]],"")</f>
        <v>44181</v>
      </c>
      <c r="F417" s="87" t="str">
        <f>IFERROR(Table_ocorrencias[[#This Row],[CIODS3]],"")</f>
        <v>D698015</v>
      </c>
      <c r="G417" s="87" t="str">
        <f>IFERROR(Table_ocorrencias[[#This Row],[natureza4]],"")</f>
        <v>Homicídio</v>
      </c>
      <c r="H417" s="87" t="str">
        <f>IFERROR(Table_ocorrencias[[#This Row],[tipo_local]],"")</f>
        <v>Externo</v>
      </c>
      <c r="I417" s="87" t="str">
        <f>IFERROR(IF(Table_ocorrencias[[#This Row],[instrumento10]] = 0,"",Table_ocorrencias[[#This Row],[instrumento10]]),"")</f>
        <v>PÉRFURO-CONTUNDENTE</v>
      </c>
      <c r="J417" s="89" t="str">
        <f>IFERROR(VLOOKUP(Table_ocorrencias[[#This Row],[matricula_perito]],Table_peritos[],2,FALSE),"")</f>
        <v>TADEU MORAIS CRUZ</v>
      </c>
      <c r="K417" s="87" t="str">
        <f>IFERROR(VLOOKUP(Table_ocorrencias[[#This Row],[matricula_auxiliar]],Table_auxiliares[],2,FALSE),"")</f>
        <v>ALMIR CARLOS DE SOUZA</v>
      </c>
      <c r="L417" s="87" t="str">
        <f>IFERROR(VLOOKUP(Table_ocorrencias[[#This Row],[matricula_delegado]],Table_delegados[],2,FALSE),"")</f>
        <v>JOAQUIM MARINOSIO RODRIGUES BRAGA NETO</v>
      </c>
      <c r="M417" s="87" t="str">
        <f>IFERROR(Table_ocorrencias[[#This Row],[viatura5]],"")</f>
        <v>UP006</v>
      </c>
      <c r="N417" s="87" t="str">
        <f>IFERROR(IF(Table_ocorrencias[[#This Row],[DPH2]] ="","",Table_ocorrencias[[#This Row],[DPH2]]&amp;"º DPH"),"")</f>
        <v>12º DPH</v>
      </c>
      <c r="O417" s="87" t="str">
        <f>UPPER(IFERROR(VLOOKUP(Table_ocorrencias[[#This Row],[municipio]],Table_municipios[],2,FALSE),""))</f>
        <v>JABOATÃO DOS GUARARAPES</v>
      </c>
      <c r="P417" s="89" t="str">
        <f>UPPER(IFERROR(Table_ocorrencias[[#This Row],[bairro8]],""))</f>
        <v>BARRA DE JANGADA</v>
      </c>
      <c r="Q417" s="87" t="str">
        <f>IFERROR(IF(Table_ocorrencias[[#This Row],[rua9]] ="","",Table_ocorrencias[[#This Row],[rua9]]),"")</f>
        <v>ESTRADA DE CURCURANA, 1907,</v>
      </c>
      <c r="R417" s="87" t="str">
        <f>IFERROR(IF(Table_ocorrencias[[#This Row],[latitude6]] ="","",Table_ocorrencias[[#This Row],[latitude6]]),"")</f>
        <v>8°13'18"</v>
      </c>
      <c r="S417" s="87" t="str">
        <f>IFERROR(IF(Table_ocorrencias[[#This Row],[longitude7]] ="","",Table_ocorrencias[[#This Row],[longitude7]]),"")</f>
        <v>34°57'30"</v>
      </c>
      <c r="T41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114978)</v>
      </c>
      <c r="U41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7" s="89" t="str">
        <f>UPPER(IFERROR(Table_ocorrencias[[#This Row],[descricao]],""))</f>
        <v>PAF- MASCULINA</v>
      </c>
      <c r="W417" s="90">
        <f>IFERROR(IF(Table_ocorrencias[[#This Row],[data_ciencia]]="","",Table_ocorrencias[[#This Row],[data_ciencia]]),"")</f>
        <v>0.14930555555555555</v>
      </c>
      <c r="X417" s="90">
        <f>IFERROR(IF(Table_ocorrencias[[#This Row],[data_saida]]="","",Table_ocorrencias[[#This Row],[data_saida]]),"")</f>
        <v>0.16319444444444445</v>
      </c>
      <c r="Y417" s="90">
        <f>IFERROR(IF(Table_ocorrencias[[#This Row],[data_chegada]]="","",Table_ocorrencias[[#This Row],[data_chegada]]),"")</f>
        <v>0.18055555555555555</v>
      </c>
      <c r="Z417" s="90">
        <f>IFERROR(IF(Table_ocorrencias[[#This Row],[data_conclusao]]="","",Table_ocorrencias[[#This Row],[data_conclusao]]),"")</f>
        <v>0.20833333333333334</v>
      </c>
      <c r="AA417" s="91">
        <v>1980</v>
      </c>
      <c r="AB417" s="91">
        <v>1096</v>
      </c>
      <c r="AC417" s="91">
        <v>12</v>
      </c>
      <c r="AD417" s="91">
        <v>2962136</v>
      </c>
      <c r="AE417" s="91">
        <v>1586920</v>
      </c>
      <c r="AF417" s="91">
        <v>1492225</v>
      </c>
      <c r="AG417" s="91">
        <v>41048</v>
      </c>
      <c r="AH417" s="88">
        <v>44181</v>
      </c>
      <c r="AI417" s="91" t="s">
        <v>7397</v>
      </c>
      <c r="AJ417" s="91" t="s">
        <v>167</v>
      </c>
      <c r="AK417" s="91" t="s">
        <v>168</v>
      </c>
      <c r="AL417" s="91" t="s">
        <v>1258</v>
      </c>
      <c r="AM417" s="92">
        <v>0.14930555555555555</v>
      </c>
      <c r="AN417" s="93">
        <v>0.16319444444444445</v>
      </c>
      <c r="AO417" s="93">
        <v>0.18055555555555555</v>
      </c>
      <c r="AP417" s="93">
        <v>0.20833333333333334</v>
      </c>
      <c r="AQ417" s="91" t="s">
        <v>7398</v>
      </c>
      <c r="AR417" s="91" t="s">
        <v>7399</v>
      </c>
      <c r="AS417" s="91">
        <v>10</v>
      </c>
      <c r="AT417" s="91" t="s">
        <v>1263</v>
      </c>
      <c r="AU417" s="91" t="s">
        <v>7400</v>
      </c>
      <c r="AV417" s="91" t="s">
        <v>7401</v>
      </c>
      <c r="AW417" s="94" t="s">
        <v>276</v>
      </c>
      <c r="AX417" s="91" t="s">
        <v>7402</v>
      </c>
      <c r="AY417" s="91" t="s">
        <v>7403</v>
      </c>
      <c r="AZ417" s="91" t="b">
        <v>1</v>
      </c>
      <c r="BA417" s="91" t="s">
        <v>273</v>
      </c>
      <c r="BB417" s="91" t="b">
        <v>0</v>
      </c>
      <c r="BC417" s="91"/>
      <c r="BD417" s="91"/>
    </row>
    <row r="418" spans="1:56" x14ac:dyDescent="0.25">
      <c r="A418" s="53">
        <f t="shared" si="7"/>
        <v>0</v>
      </c>
      <c r="B418" s="57" t="str">
        <f>IFERROR(TEXT(Table_ocorrencias[[#This Row],[caso_n]],"0000")&amp;Table_ocorrencias[[#This Row],[ponto]]&amp;"/"&amp;YEAR(Table_ocorrencias[[#This Row],[DATA PLANTÃO]]),"")</f>
        <v>1097.9/2020</v>
      </c>
      <c r="C418" s="57" t="str">
        <f>IFERROR(IF(Table_ocorrencias[[#This Row],[GDL]] = "","", Table_ocorrencias[[#This Row],[GDL]]&amp;"/"&amp;YEAR(Table_ocorrencias[[#This Row],[data_plantao]])),"")</f>
        <v>41279/2020</v>
      </c>
      <c r="D418" s="57" t="str">
        <f>IF(Table_ocorrencias[[#This Row],[fotos_gdl]] = TRUE,"ENVIADAS","PENDENTE")</f>
        <v>ENVIADAS</v>
      </c>
      <c r="E418" s="58">
        <f>IFERROR(Table_ocorrencias[[#This Row],[data_plantao]],"")</f>
        <v>44182</v>
      </c>
      <c r="F418" s="57" t="str">
        <f>IFERROR(Table_ocorrencias[[#This Row],[CIODS3]],"")</f>
        <v>D698051</v>
      </c>
      <c r="G418" s="57" t="str">
        <f>IFERROR(Table_ocorrencias[[#This Row],[natureza4]],"")</f>
        <v>Homicídio</v>
      </c>
      <c r="H418" s="57" t="str">
        <f>IFERROR(Table_ocorrencias[[#This Row],[tipo_local]],"")</f>
        <v>Externo</v>
      </c>
      <c r="I418" s="57" t="str">
        <f>IFERROR(IF(Table_ocorrencias[[#This Row],[instrumento10]] = 0,"",Table_ocorrencias[[#This Row],[instrumento10]]),"")</f>
        <v>PÉRFURO-CONTUNDENTE</v>
      </c>
      <c r="J418" s="79" t="str">
        <f>IFERROR(VLOOKUP(Table_ocorrencias[[#This Row],[matricula_perito]],Table_peritos[],2,FALSE),"")</f>
        <v>FERNANDO HENRIQUE LEAL BENEVIDES</v>
      </c>
      <c r="K418" s="57" t="str">
        <f>IFERROR(VLOOKUP(Table_ocorrencias[[#This Row],[matricula_auxiliar]],Table_auxiliares[],2,FALSE),"")</f>
        <v>ANDREZA CRISTINA MAIA DOS SANTOS</v>
      </c>
      <c r="L418" s="57" t="str">
        <f>IFERROR(VLOOKUP(Table_ocorrencias[[#This Row],[matricula_delegado]],Table_delegados[],2,FALSE),"")</f>
        <v>BARBARA ALICE FORT DOS SANTOS</v>
      </c>
      <c r="M418" s="57" t="str">
        <f>IFERROR(Table_ocorrencias[[#This Row],[viatura5]],"")</f>
        <v>UP006</v>
      </c>
      <c r="N418" s="57" t="str">
        <f>IFERROR(IF(Table_ocorrencias[[#This Row],[DPH2]] ="","",Table_ocorrencias[[#This Row],[DPH2]]&amp;"º DPH"),"")</f>
        <v>14º DPH</v>
      </c>
      <c r="O418" s="57" t="str">
        <f>UPPER(IFERROR(VLOOKUP(Table_ocorrencias[[#This Row],[municipio]],Table_municipios[],2,FALSE),""))</f>
        <v>CABO DE SANTO AGOSTINHO</v>
      </c>
      <c r="P418" s="79" t="str">
        <f>UPPER(IFERROR(Table_ocorrencias[[#This Row],[bairro8]],""))</f>
        <v>PIRAPAMA</v>
      </c>
      <c r="Q418" s="57" t="str">
        <f>IFERROR(IF(Table_ocorrencias[[#This Row],[rua9]] ="","",Table_ocorrencias[[#This Row],[rua9]]),"")</f>
        <v>RUA DA COOPERATIVA</v>
      </c>
      <c r="R418" s="57" t="str">
        <f>IFERROR(IF(Table_ocorrencias[[#This Row],[latitude6]] ="","",Table_ocorrencias[[#This Row],[latitude6]]),"")</f>
        <v>-8°278419</v>
      </c>
      <c r="S418" s="57" t="str">
        <f>IFERROR(IF(Table_ocorrencias[[#This Row],[longitude7]] ="","",Table_ocorrencias[[#This Row],[longitude7]]),"")</f>
        <v>-35°059636</v>
      </c>
      <c r="T41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114588)</v>
      </c>
      <c r="U41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18" s="79" t="str">
        <f>UPPER(IFERROR(Table_ocorrencias[[#This Row],[descricao]],""))</f>
        <v>PM 996890148 / PUTREFEITO</v>
      </c>
      <c r="W418" s="59">
        <f>IFERROR(IF(Table_ocorrencias[[#This Row],[data_ciencia]]="","",Table_ocorrencias[[#This Row],[data_ciencia]]),"")</f>
        <v>0.87013888888888891</v>
      </c>
      <c r="X418" s="59">
        <f>IFERROR(IF(Table_ocorrencias[[#This Row],[data_saida]]="","",Table_ocorrencias[[#This Row],[data_saida]]),"")</f>
        <v>0.88194444444444442</v>
      </c>
      <c r="Y418" s="59">
        <f>IFERROR(IF(Table_ocorrencias[[#This Row],[data_chegada]]="","",Table_ocorrencias[[#This Row],[data_chegada]]),"")</f>
        <v>0.89583333333333337</v>
      </c>
      <c r="Z418" s="59">
        <f>IFERROR(IF(Table_ocorrencias[[#This Row],[data_conclusao]]="","",Table_ocorrencias[[#This Row],[data_conclusao]]),"")</f>
        <v>0.95833333333333337</v>
      </c>
      <c r="AA418" s="60">
        <v>1982</v>
      </c>
      <c r="AB418" s="60">
        <v>1097</v>
      </c>
      <c r="AC418" s="60">
        <v>14</v>
      </c>
      <c r="AD418" s="60">
        <v>2962063</v>
      </c>
      <c r="AE418" s="60">
        <v>3876098</v>
      </c>
      <c r="AF418" s="60">
        <v>3864090</v>
      </c>
      <c r="AG418" s="60">
        <v>41279</v>
      </c>
      <c r="AH418" s="58">
        <v>44182</v>
      </c>
      <c r="AI418" s="60" t="s">
        <v>7409</v>
      </c>
      <c r="AJ418" s="60" t="s">
        <v>167</v>
      </c>
      <c r="AK418" s="60" t="s">
        <v>168</v>
      </c>
      <c r="AL418" s="60" t="s">
        <v>1258</v>
      </c>
      <c r="AM418" s="61">
        <v>0.87013888888888891</v>
      </c>
      <c r="AN418" s="62">
        <v>0.88194444444444442</v>
      </c>
      <c r="AO418" s="62">
        <v>0.89583333333333337</v>
      </c>
      <c r="AP418" s="62">
        <v>0.95833333333333337</v>
      </c>
      <c r="AQ418" s="60" t="s">
        <v>7417</v>
      </c>
      <c r="AR418" s="60" t="s">
        <v>7418</v>
      </c>
      <c r="AS418" s="60">
        <v>3</v>
      </c>
      <c r="AT418" s="60" t="s">
        <v>3871</v>
      </c>
      <c r="AU418" s="60" t="s">
        <v>7410</v>
      </c>
      <c r="AV418" s="60" t="s">
        <v>7411</v>
      </c>
      <c r="AW418" s="63" t="s">
        <v>276</v>
      </c>
      <c r="AX418" s="60" t="s">
        <v>7412</v>
      </c>
      <c r="AY418" s="60" t="s">
        <v>7413</v>
      </c>
      <c r="AZ418" s="60" t="b">
        <v>1</v>
      </c>
      <c r="BA418" s="60" t="s">
        <v>273</v>
      </c>
      <c r="BB418" s="60" t="b">
        <v>0</v>
      </c>
      <c r="BC418" s="60"/>
      <c r="BD418" s="60"/>
    </row>
    <row r="419" spans="1:56" x14ac:dyDescent="0.25">
      <c r="A419" s="53">
        <f t="shared" si="7"/>
        <v>0</v>
      </c>
      <c r="B419" s="57" t="str">
        <f>IFERROR(TEXT(Table_ocorrencias[[#This Row],[caso_n]],"0000")&amp;Table_ocorrencias[[#This Row],[ponto]]&amp;"/"&amp;YEAR(Table_ocorrencias[[#This Row],[DATA PLANTÃO]]),"")</f>
        <v>1098.9/2020</v>
      </c>
      <c r="C419" s="57" t="str">
        <f>IFERROR(IF(Table_ocorrencias[[#This Row],[GDL]] = "","", Table_ocorrencias[[#This Row],[GDL]]&amp;"/"&amp;YEAR(Table_ocorrencias[[#This Row],[data_plantao]])),"")</f>
        <v>41352/2020</v>
      </c>
      <c r="D419" s="57" t="str">
        <f>IF(Table_ocorrencias[[#This Row],[fotos_gdl]] = TRUE,"ENVIADAS","PENDENTE")</f>
        <v>PENDENTE</v>
      </c>
      <c r="E419" s="58">
        <f>IFERROR(Table_ocorrencias[[#This Row],[data_plantao]],"")</f>
        <v>44183</v>
      </c>
      <c r="F419" s="57" t="str">
        <f>IFERROR(Table_ocorrencias[[#This Row],[CIODS3]],"")</f>
        <v>D698108</v>
      </c>
      <c r="G419" s="57" t="str">
        <f>IFERROR(Table_ocorrencias[[#This Row],[natureza4]],"")</f>
        <v>Homicídio</v>
      </c>
      <c r="H419" s="57" t="str">
        <f>IFERROR(Table_ocorrencias[[#This Row],[tipo_local]],"")</f>
        <v>Externo</v>
      </c>
      <c r="I419" s="57" t="str">
        <f>IFERROR(IF(Table_ocorrencias[[#This Row],[instrumento10]] = 0,"",Table_ocorrencias[[#This Row],[instrumento10]]),"")</f>
        <v>PÉRFURO-CONTUNDENTE</v>
      </c>
      <c r="J419" s="79" t="str">
        <f>IFERROR(VLOOKUP(Table_ocorrencias[[#This Row],[matricula_perito]],Table_peritos[],2,FALSE),"")</f>
        <v>BETSON FERNANDO DELGADO DOS SANTOS ANDRADE</v>
      </c>
      <c r="K419" s="57" t="str">
        <f>IFERROR(VLOOKUP(Table_ocorrencias[[#This Row],[matricula_auxiliar]],Table_auxiliares[],2,FALSE),"")</f>
        <v>THIAGO ANDRÉ</v>
      </c>
      <c r="L419" s="57" t="str">
        <f>IFERROR(VLOOKUP(Table_ocorrencias[[#This Row],[matricula_delegado]],Table_delegados[],2,FALSE),"")</f>
        <v>PAULO GUSTAVO COELHO DIAS</v>
      </c>
      <c r="M419" s="57" t="str">
        <f>IFERROR(Table_ocorrencias[[#This Row],[viatura5]],"")</f>
        <v>UP006</v>
      </c>
      <c r="N419" s="57" t="str">
        <f>IFERROR(IF(Table_ocorrencias[[#This Row],[DPH2]] ="","",Table_ocorrencias[[#This Row],[DPH2]]&amp;"º DPH"),"")</f>
        <v>5º DPH</v>
      </c>
      <c r="O419" s="57" t="str">
        <f>UPPER(IFERROR(VLOOKUP(Table_ocorrencias[[#This Row],[municipio]],Table_municipios[],2,FALSE),""))</f>
        <v>RECIFE</v>
      </c>
      <c r="P419" s="79" t="str">
        <f>UPPER(IFERROR(Table_ocorrencias[[#This Row],[bairro8]],""))</f>
        <v>GUABIRABA</v>
      </c>
      <c r="Q419" s="57" t="str">
        <f>IFERROR(IF(Table_ocorrencias[[#This Row],[rua9]] ="","",Table_ocorrencias[[#This Row],[rua9]]),"")</f>
        <v>ESTRADA DOS MACACOS</v>
      </c>
      <c r="R419" s="57" t="str">
        <f>IFERROR(IF(Table_ocorrencias[[#This Row],[latitude6]] ="","",Table_ocorrencias[[#This Row],[latitude6]]),"")</f>
        <v>-8.00175</v>
      </c>
      <c r="S419" s="57" t="str">
        <f>IFERROR(IF(Table_ocorrencias[[#This Row],[longitude7]] ="","",Table_ocorrencias[[#This Row],[longitude7]]),"")</f>
        <v>-34.9571</v>
      </c>
      <c r="T41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114992)</v>
      </c>
      <c r="U41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19" s="79" t="str">
        <f>UPPER(IFERROR(Table_ocorrencias[[#This Row],[descricao]],""))</f>
        <v/>
      </c>
      <c r="W419" s="59">
        <f>IFERROR(IF(Table_ocorrencias[[#This Row],[data_ciencia]]="","",Table_ocorrencias[[#This Row],[data_ciencia]]),"")</f>
        <v>0.30555555555555558</v>
      </c>
      <c r="X419" s="59" t="str">
        <f>IFERROR(IF(Table_ocorrencias[[#This Row],[data_saida]]="","",Table_ocorrencias[[#This Row],[data_saida]]),"")</f>
        <v/>
      </c>
      <c r="Y419" s="59" t="str">
        <f>IFERROR(IF(Table_ocorrencias[[#This Row],[data_chegada]]="","",Table_ocorrencias[[#This Row],[data_chegada]]),"")</f>
        <v/>
      </c>
      <c r="Z419" s="59" t="str">
        <f>IFERROR(IF(Table_ocorrencias[[#This Row],[data_conclusao]]="","",Table_ocorrencias[[#This Row],[data_conclusao]]),"")</f>
        <v/>
      </c>
      <c r="AA419" s="60">
        <v>1983</v>
      </c>
      <c r="AB419" s="60">
        <v>1098</v>
      </c>
      <c r="AC419" s="60">
        <v>5</v>
      </c>
      <c r="AD419" s="60">
        <v>3869903</v>
      </c>
      <c r="AE419" s="60">
        <v>3870464</v>
      </c>
      <c r="AF419" s="60">
        <v>2725371</v>
      </c>
      <c r="AG419" s="60">
        <v>41352</v>
      </c>
      <c r="AH419" s="58">
        <v>44183</v>
      </c>
      <c r="AI419" s="60" t="s">
        <v>7420</v>
      </c>
      <c r="AJ419" s="60" t="s">
        <v>167</v>
      </c>
      <c r="AK419" s="60" t="s">
        <v>168</v>
      </c>
      <c r="AL419" s="60" t="s">
        <v>1258</v>
      </c>
      <c r="AM419" s="61">
        <v>0.30555555555555558</v>
      </c>
      <c r="AN419" s="62"/>
      <c r="AO419" s="62"/>
      <c r="AP419" s="62"/>
      <c r="AQ419" s="60" t="s">
        <v>7424</v>
      </c>
      <c r="AR419" s="60" t="s">
        <v>7455</v>
      </c>
      <c r="AS419" s="60">
        <v>14</v>
      </c>
      <c r="AT419" s="60" t="s">
        <v>1313</v>
      </c>
      <c r="AU419" s="60" t="s">
        <v>7421</v>
      </c>
      <c r="AV419" s="60" t="s">
        <v>7422</v>
      </c>
      <c r="AW419" s="63" t="s">
        <v>276</v>
      </c>
      <c r="AX419" s="60" t="s">
        <v>7423</v>
      </c>
      <c r="AY419" s="60" t="s">
        <v>283</v>
      </c>
      <c r="AZ419" s="60" t="b">
        <v>0</v>
      </c>
      <c r="BA419" s="60" t="s">
        <v>273</v>
      </c>
      <c r="BB419" s="60" t="b">
        <v>0</v>
      </c>
      <c r="BC419" s="60"/>
      <c r="BD419" s="60"/>
    </row>
    <row r="420" spans="1:56" ht="30" x14ac:dyDescent="0.25">
      <c r="A420" s="53">
        <f t="shared" si="7"/>
        <v>0</v>
      </c>
      <c r="B420" s="57" t="str">
        <f>IFERROR(TEXT(Table_ocorrencias[[#This Row],[caso_n]],"0000")&amp;Table_ocorrencias[[#This Row],[ponto]]&amp;"/"&amp;YEAR(Table_ocorrencias[[#This Row],[DATA PLANTÃO]]),"")</f>
        <v>1100.9/2020</v>
      </c>
      <c r="C420" s="57" t="str">
        <f>IFERROR(IF(Table_ocorrencias[[#This Row],[GDL]] = "","", Table_ocorrencias[[#This Row],[GDL]]&amp;"/"&amp;YEAR(Table_ocorrencias[[#This Row],[data_plantao]])),"")</f>
        <v>41453/2020</v>
      </c>
      <c r="D420" s="57" t="str">
        <f>IF(Table_ocorrencias[[#This Row],[fotos_gdl]] = TRUE,"ENVIADAS","PENDENTE")</f>
        <v>ENVIADAS</v>
      </c>
      <c r="E420" s="58">
        <f>IFERROR(Table_ocorrencias[[#This Row],[data_plantao]],"")</f>
        <v>44184</v>
      </c>
      <c r="F420" s="57" t="str">
        <f>IFERROR(Table_ocorrencias[[#This Row],[CIODS3]],"")</f>
        <v>D698239</v>
      </c>
      <c r="G420" s="57" t="str">
        <f>IFERROR(Table_ocorrencias[[#This Row],[natureza4]],"")</f>
        <v>Homicídio</v>
      </c>
      <c r="H420" s="57" t="str">
        <f>IFERROR(Table_ocorrencias[[#This Row],[tipo_local]],"")</f>
        <v>Externo</v>
      </c>
      <c r="I420" s="57" t="str">
        <f>IFERROR(IF(Table_ocorrencias[[#This Row],[instrumento10]] = 0,"",Table_ocorrencias[[#This Row],[instrumento10]]),"")</f>
        <v>PÉRFURO-CONTUNDENTE</v>
      </c>
      <c r="J420" s="79" t="str">
        <f>IFERROR(VLOOKUP(Table_ocorrencias[[#This Row],[matricula_perito]],Table_peritos[],2,FALSE),"")</f>
        <v>RANON BARROS BEZERRA</v>
      </c>
      <c r="K420" s="57" t="str">
        <f>IFERROR(VLOOKUP(Table_ocorrencias[[#This Row],[matricula_auxiliar]],Table_auxiliares[],2,FALSE),"")</f>
        <v>HILTON PESSOA DE FREITAS NETO</v>
      </c>
      <c r="L420" s="57" t="str">
        <f>IFERROR(VLOOKUP(Table_ocorrencias[[#This Row],[matricula_delegado]],Table_delegados[],2,FALSE),"")</f>
        <v>FELIPE MONTEIRO COSTA</v>
      </c>
      <c r="M420" s="57" t="str">
        <f>IFERROR(Table_ocorrencias[[#This Row],[viatura5]],"")</f>
        <v>UP006</v>
      </c>
      <c r="N420" s="57" t="str">
        <f>IFERROR(IF(Table_ocorrencias[[#This Row],[DPH2]] ="","",Table_ocorrencias[[#This Row],[DPH2]]&amp;"º DPH"),"")</f>
        <v>13º DPH</v>
      </c>
      <c r="O420" s="57" t="str">
        <f>UPPER(IFERROR(VLOOKUP(Table_ocorrencias[[#This Row],[municipio]],Table_municipios[],2,FALSE),""))</f>
        <v>JABOATÃO DOS GUARARAPES</v>
      </c>
      <c r="P420" s="79" t="str">
        <f>UPPER(IFERROR(Table_ocorrencias[[#This Row],[bairro8]],""))</f>
        <v>CAVALEIRO</v>
      </c>
      <c r="Q420" s="57" t="str">
        <f>IFERROR(IF(Table_ocorrencias[[#This Row],[rua9]] ="","",Table_ocorrencias[[#This Row],[rua9]]),"")</f>
        <v>RUA BIBIANA COSTA</v>
      </c>
      <c r="R420" s="57" t="str">
        <f>IFERROR(IF(Table_ocorrencias[[#This Row],[latitude6]] ="","",Table_ocorrencias[[#This Row],[latitude6]]),"")</f>
        <v>-8.094143</v>
      </c>
      <c r="S420" s="57" t="str">
        <f>IFERROR(IF(Table_ocorrencias[[#This Row],[longitude7]] ="","",Table_ocorrencias[[#This Row],[longitude7]]),"")</f>
        <v>-34.968932</v>
      </c>
      <c r="T42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114996)</v>
      </c>
      <c r="U42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0" s="79" t="str">
        <f>UPPER(IFERROR(Table_ocorrencias[[#This Row],[descricao]],""))</f>
        <v>PAF - FEM - POSSIVEL LATROCINIO_x000D_
PM SANDOVAL: 981125326</v>
      </c>
      <c r="W420" s="59">
        <f>IFERROR(IF(Table_ocorrencias[[#This Row],[data_ciencia]]="","",Table_ocorrencias[[#This Row],[data_ciencia]]),"")</f>
        <v>0.38194444444444442</v>
      </c>
      <c r="X420" s="59">
        <f>IFERROR(IF(Table_ocorrencias[[#This Row],[data_saida]]="","",Table_ocorrencias[[#This Row],[data_saida]]),"")</f>
        <v>0.3888888888888889</v>
      </c>
      <c r="Y420" s="59">
        <f>IFERROR(IF(Table_ocorrencias[[#This Row],[data_chegada]]="","",Table_ocorrencias[[#This Row],[data_chegada]]),"")</f>
        <v>0.40625</v>
      </c>
      <c r="Z420" s="59">
        <f>IFERROR(IF(Table_ocorrencias[[#This Row],[data_conclusao]]="","",Table_ocorrencias[[#This Row],[data_conclusao]]),"")</f>
        <v>0.43402777777777779</v>
      </c>
      <c r="AA420" s="60">
        <v>1986</v>
      </c>
      <c r="AB420" s="60">
        <v>1100</v>
      </c>
      <c r="AC420" s="60">
        <v>13</v>
      </c>
      <c r="AD420" s="60">
        <v>3866670</v>
      </c>
      <c r="AE420" s="60">
        <v>3865967</v>
      </c>
      <c r="AF420" s="60">
        <v>2724723</v>
      </c>
      <c r="AG420" s="60">
        <v>41453</v>
      </c>
      <c r="AH420" s="58">
        <v>44184</v>
      </c>
      <c r="AI420" s="60" t="s">
        <v>7456</v>
      </c>
      <c r="AJ420" s="60" t="s">
        <v>167</v>
      </c>
      <c r="AK420" s="60" t="s">
        <v>168</v>
      </c>
      <c r="AL420" s="60" t="s">
        <v>1258</v>
      </c>
      <c r="AM420" s="61">
        <v>0.38194444444444442</v>
      </c>
      <c r="AN420" s="62">
        <v>0.3888888888888889</v>
      </c>
      <c r="AO420" s="62">
        <v>0.40625</v>
      </c>
      <c r="AP420" s="62">
        <v>0.43402777777777779</v>
      </c>
      <c r="AQ420" s="60" t="s">
        <v>7461</v>
      </c>
      <c r="AR420" s="60" t="s">
        <v>7462</v>
      </c>
      <c r="AS420" s="60">
        <v>10</v>
      </c>
      <c r="AT420" s="60" t="s">
        <v>2108</v>
      </c>
      <c r="AU420" s="60" t="s">
        <v>7457</v>
      </c>
      <c r="AV420" s="60" t="s">
        <v>7458</v>
      </c>
      <c r="AW420" s="63" t="s">
        <v>276</v>
      </c>
      <c r="AX420" s="60" t="s">
        <v>7459</v>
      </c>
      <c r="AY420" s="60" t="s">
        <v>7460</v>
      </c>
      <c r="AZ420" s="60" t="b">
        <v>1</v>
      </c>
      <c r="BA420" s="60" t="s">
        <v>273</v>
      </c>
      <c r="BB420" s="60" t="b">
        <v>0</v>
      </c>
      <c r="BC420" s="60"/>
      <c r="BD420" s="60"/>
    </row>
    <row r="421" spans="1:56" x14ac:dyDescent="0.25">
      <c r="A421" s="53">
        <f t="shared" si="7"/>
        <v>1</v>
      </c>
      <c r="B421" s="57" t="str">
        <f>IFERROR(TEXT(Table_ocorrencias[[#This Row],[caso_n]],"0000")&amp;Table_ocorrencias[[#This Row],[ponto]]&amp;"/"&amp;YEAR(Table_ocorrencias[[#This Row],[DATA PLANTÃO]]),"")</f>
        <v>1102.9/2020</v>
      </c>
      <c r="C421" s="57" t="str">
        <f>IFERROR(IF(Table_ocorrencias[[#This Row],[GDL]] = "","", Table_ocorrencias[[#This Row],[GDL]]&amp;"/"&amp;YEAR(Table_ocorrencias[[#This Row],[data_plantao]])),"")</f>
        <v/>
      </c>
      <c r="D421" s="57" t="str">
        <f>IF(Table_ocorrencias[[#This Row],[fotos_gdl]] = TRUE,"ENVIADAS","PENDENTE")</f>
        <v>ENVIADAS</v>
      </c>
      <c r="E421" s="58">
        <f>IFERROR(Table_ocorrencias[[#This Row],[data_plantao]],"")</f>
        <v>44184</v>
      </c>
      <c r="F421" s="57" t="str">
        <f>IFERROR(Table_ocorrencias[[#This Row],[CIODS3]],"")</f>
        <v>D698350</v>
      </c>
      <c r="G421" s="57" t="str">
        <f>IFERROR(Table_ocorrencias[[#This Row],[natureza4]],"")</f>
        <v>Homicídio</v>
      </c>
      <c r="H421" s="57" t="str">
        <f>IFERROR(Table_ocorrencias[[#This Row],[tipo_local]],"")</f>
        <v>Externo</v>
      </c>
      <c r="I421" s="57" t="str">
        <f>IFERROR(IF(Table_ocorrencias[[#This Row],[instrumento10]] = 0,"",Table_ocorrencias[[#This Row],[instrumento10]]),"")</f>
        <v>PÉRFURO-CONTUNDENTE</v>
      </c>
      <c r="J421" s="79" t="str">
        <f>IFERROR(VLOOKUP(Table_ocorrencias[[#This Row],[matricula_perito]],Table_peritos[],2,FALSE),"")</f>
        <v>BETSON FERNANDO DELGADO DOS SANTOS ANDRADE</v>
      </c>
      <c r="K421" s="57" t="str">
        <f>IFERROR(VLOOKUP(Table_ocorrencias[[#This Row],[matricula_auxiliar]],Table_auxiliares[],2,FALSE),"")</f>
        <v>ALMIR CARLOS DE SOUZA</v>
      </c>
      <c r="L421" s="57" t="str">
        <f>IFERROR(VLOOKUP(Table_ocorrencias[[#This Row],[matricula_delegado]],Table_delegados[],2,FALSE),"")</f>
        <v>SERGIO RICARDO FERREIRA DE VASCONCELOS</v>
      </c>
      <c r="M421" s="57" t="str">
        <f>IFERROR(Table_ocorrencias[[#This Row],[viatura5]],"")</f>
        <v>UP006</v>
      </c>
      <c r="N421" s="57" t="str">
        <f>IFERROR(IF(Table_ocorrencias[[#This Row],[DPH2]] ="","",Table_ocorrencias[[#This Row],[DPH2]]&amp;"º DPH"),"")</f>
        <v>11º DPH</v>
      </c>
      <c r="O421" s="57" t="str">
        <f>UPPER(IFERROR(VLOOKUP(Table_ocorrencias[[#This Row],[municipio]],Table_municipios[],2,FALSE),""))</f>
        <v>JABOATÃO DOS GUARARAPES</v>
      </c>
      <c r="P421" s="79" t="str">
        <f>UPPER(IFERROR(Table_ocorrencias[[#This Row],[bairro8]],""))</f>
        <v>JARDIM PRAZERES</v>
      </c>
      <c r="Q421" s="57" t="str">
        <f>IFERROR(IF(Table_ocorrencias[[#This Row],[rua9]] ="","",Table_ocorrencias[[#This Row],[rua9]]),"")</f>
        <v>RUA MATA GRANDE</v>
      </c>
      <c r="R421" s="57" t="str">
        <f>IFERROR(IF(Table_ocorrencias[[#This Row],[latitude6]] ="","",Table_ocorrencias[[#This Row],[latitude6]]),"")</f>
        <v>-8.192199</v>
      </c>
      <c r="S421" s="57" t="str">
        <f>IFERROR(IF(Table_ocorrencias[[#This Row],[longitude7]] ="","",Table_ocorrencias[[#This Row],[longitude7]]),"")</f>
        <v>-34.955207</v>
      </c>
      <c r="T42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KELVYN JONATAN ARANTES DA SILVA (NIC 115002)</v>
      </c>
      <c r="U42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21" s="79" t="str">
        <f>UPPER(IFERROR(Table_ocorrencias[[#This Row],[descricao]],""))</f>
        <v>PAF-MASCULINO - CONTATO 986155087</v>
      </c>
      <c r="W421" s="59">
        <f>IFERROR(IF(Table_ocorrencias[[#This Row],[data_ciencia]]="","",Table_ocorrencias[[#This Row],[data_ciencia]]),"")</f>
        <v>0.2013888888888889</v>
      </c>
      <c r="X421" s="59">
        <f>IFERROR(IF(Table_ocorrencias[[#This Row],[data_saida]]="","",Table_ocorrencias[[#This Row],[data_saida]]),"")</f>
        <v>0.21527777777777779</v>
      </c>
      <c r="Y421" s="59">
        <f>IFERROR(IF(Table_ocorrencias[[#This Row],[data_chegada]]="","",Table_ocorrencias[[#This Row],[data_chegada]]),"")</f>
        <v>0.2326388888888889</v>
      </c>
      <c r="Z421" s="59">
        <f>IFERROR(IF(Table_ocorrencias[[#This Row],[data_conclusao]]="","",Table_ocorrencias[[#This Row],[data_conclusao]]),"")</f>
        <v>0.27083333333333331</v>
      </c>
      <c r="AA421" s="60">
        <v>1988</v>
      </c>
      <c r="AB421" s="60">
        <v>1102</v>
      </c>
      <c r="AC421" s="60">
        <v>11</v>
      </c>
      <c r="AD421" s="60">
        <v>3869903</v>
      </c>
      <c r="AE421" s="60">
        <v>1586920</v>
      </c>
      <c r="AF421" s="60">
        <v>2139219</v>
      </c>
      <c r="AG421" s="60"/>
      <c r="AH421" s="58">
        <v>44184</v>
      </c>
      <c r="AI421" s="60" t="s">
        <v>7469</v>
      </c>
      <c r="AJ421" s="60" t="s">
        <v>167</v>
      </c>
      <c r="AK421" s="60" t="s">
        <v>168</v>
      </c>
      <c r="AL421" s="60" t="s">
        <v>1258</v>
      </c>
      <c r="AM421" s="61">
        <v>0.2013888888888889</v>
      </c>
      <c r="AN421" s="62">
        <v>0.21527777777777779</v>
      </c>
      <c r="AO421" s="62">
        <v>0.2326388888888889</v>
      </c>
      <c r="AP421" s="62">
        <v>0.27083333333333331</v>
      </c>
      <c r="AQ421" s="60" t="s">
        <v>7474</v>
      </c>
      <c r="AR421" s="60" t="s">
        <v>7475</v>
      </c>
      <c r="AS421" s="60">
        <v>10</v>
      </c>
      <c r="AT421" s="60" t="s">
        <v>4023</v>
      </c>
      <c r="AU421" s="60" t="s">
        <v>7470</v>
      </c>
      <c r="AV421" s="60" t="s">
        <v>7471</v>
      </c>
      <c r="AW421" s="63" t="s">
        <v>276</v>
      </c>
      <c r="AX421" s="60" t="s">
        <v>7472</v>
      </c>
      <c r="AY421" s="60" t="s">
        <v>7473</v>
      </c>
      <c r="AZ421" s="60" t="b">
        <v>1</v>
      </c>
      <c r="BA421" s="60" t="s">
        <v>273</v>
      </c>
      <c r="BB421" s="60" t="b">
        <v>0</v>
      </c>
      <c r="BC421" s="60"/>
      <c r="BD421" s="60"/>
    </row>
    <row r="422" spans="1:56" ht="30" x14ac:dyDescent="0.25">
      <c r="A422" s="53">
        <f t="shared" si="7"/>
        <v>0</v>
      </c>
      <c r="B422" s="57" t="str">
        <f>IFERROR(TEXT(Table_ocorrencias[[#This Row],[caso_n]],"0000")&amp;Table_ocorrencias[[#This Row],[ponto]]&amp;"/"&amp;YEAR(Table_ocorrencias[[#This Row],[DATA PLANTÃO]]),"")</f>
        <v>1104.9/2020</v>
      </c>
      <c r="C422" s="57" t="str">
        <f>IFERROR(IF(Table_ocorrencias[[#This Row],[GDL]] = "","", Table_ocorrencias[[#This Row],[GDL]]&amp;"/"&amp;YEAR(Table_ocorrencias[[#This Row],[data_plantao]])),"")</f>
        <v>41508/2020</v>
      </c>
      <c r="D422" s="57" t="str">
        <f>IF(Table_ocorrencias[[#This Row],[fotos_gdl]] = TRUE,"ENVIADAS","PENDENTE")</f>
        <v>PENDENTE</v>
      </c>
      <c r="E422" s="58">
        <f>IFERROR(Table_ocorrencias[[#This Row],[data_plantao]],"")</f>
        <v>44185</v>
      </c>
      <c r="F422" s="57" t="str">
        <f>IFERROR(Table_ocorrencias[[#This Row],[CIODS3]],"")</f>
        <v>D698396</v>
      </c>
      <c r="G422" s="57" t="str">
        <f>IFERROR(Table_ocorrencias[[#This Row],[natureza4]],"")</f>
        <v>Homicídio</v>
      </c>
      <c r="H422" s="57" t="str">
        <f>IFERROR(Table_ocorrencias[[#This Row],[tipo_local]],"")</f>
        <v>Externo</v>
      </c>
      <c r="I422" s="57" t="str">
        <f>IFERROR(IF(Table_ocorrencias[[#This Row],[instrumento10]] = 0,"",Table_ocorrencias[[#This Row],[instrumento10]]),"")</f>
        <v>PÉRFURO-CONTUNDENTE</v>
      </c>
      <c r="J422" s="79" t="str">
        <f>IFERROR(VLOOKUP(Table_ocorrencias[[#This Row],[matricula_perito]],Table_peritos[],2,FALSE),"")</f>
        <v>RANON BARROS BEZERRA</v>
      </c>
      <c r="K422" s="57" t="str">
        <f>IFERROR(VLOOKUP(Table_ocorrencias[[#This Row],[matricula_auxiliar]],Table_auxiliares[],2,FALSE),"")</f>
        <v>ELOISA NEVES ALMEIDA PIMENTEL</v>
      </c>
      <c r="L422" s="57" t="str">
        <f>IFERROR(VLOOKUP(Table_ocorrencias[[#This Row],[matricula_delegado]],Table_delegados[],2,FALSE),"")</f>
        <v>PAULO GUSTAVO COELHO DIAS</v>
      </c>
      <c r="M422" s="57" t="str">
        <f>IFERROR(Table_ocorrencias[[#This Row],[viatura5]],"")</f>
        <v>UP006</v>
      </c>
      <c r="N422" s="57" t="str">
        <f>IFERROR(IF(Table_ocorrencias[[#This Row],[DPH2]] ="","",Table_ocorrencias[[#This Row],[DPH2]]&amp;"º DPH"),"")</f>
        <v>15º DPH</v>
      </c>
      <c r="O422" s="57" t="str">
        <f>UPPER(IFERROR(VLOOKUP(Table_ocorrencias[[#This Row],[municipio]],Table_municipios[],2,FALSE),""))</f>
        <v>IPOJUCA</v>
      </c>
      <c r="P422" s="79" t="str">
        <f>UPPER(IFERROR(Table_ocorrencias[[#This Row],[bairro8]],""))</f>
        <v>ENGENHO BONFIM</v>
      </c>
      <c r="Q422" s="57" t="str">
        <f>IFERROR(IF(Table_ocorrencias[[#This Row],[rua9]] ="","",Table_ocorrencias[[#This Row],[rua9]]),"")</f>
        <v>ENGENHO BONFIM</v>
      </c>
      <c r="R422" s="57" t="str">
        <f>IFERROR(IF(Table_ocorrencias[[#This Row],[latitude6]] ="","",Table_ocorrencias[[#This Row],[latitude6]]),"")</f>
        <v>-8,341236</v>
      </c>
      <c r="S422" s="57" t="str">
        <f>IFERROR(IF(Table_ocorrencias[[#This Row],[longitude7]] ="","",Table_ocorrencias[[#This Row],[longitude7]]),"")</f>
        <v>-35.091552</v>
      </c>
      <c r="T42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42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2" s="79" t="str">
        <f>UPPER(IFERROR(Table_ocorrencias[[#This Row],[descricao]],""))</f>
        <v>INDIVIDUO DO SEXO MASCULINO COM CORPO PARCIALMENTE ENTERRADO E LESÕES CAUSADAS POR DISPARO DE ARMA DE FOGO.</v>
      </c>
      <c r="W422" s="59">
        <f>IFERROR(IF(Table_ocorrencias[[#This Row],[data_ciencia]]="","",Table_ocorrencias[[#This Row],[data_ciencia]]),"")</f>
        <v>0.75</v>
      </c>
      <c r="X422" s="59" t="str">
        <f>IFERROR(IF(Table_ocorrencias[[#This Row],[data_saida]]="","",Table_ocorrencias[[#This Row],[data_saida]]),"")</f>
        <v/>
      </c>
      <c r="Y422" s="59" t="str">
        <f>IFERROR(IF(Table_ocorrencias[[#This Row],[data_chegada]]="","",Table_ocorrencias[[#This Row],[data_chegada]]),"")</f>
        <v/>
      </c>
      <c r="Z422" s="59" t="str">
        <f>IFERROR(IF(Table_ocorrencias[[#This Row],[data_conclusao]]="","",Table_ocorrencias[[#This Row],[data_conclusao]]),"")</f>
        <v/>
      </c>
      <c r="AA422" s="60">
        <v>1990</v>
      </c>
      <c r="AB422" s="60">
        <v>1104</v>
      </c>
      <c r="AC422" s="60">
        <v>15</v>
      </c>
      <c r="AD422" s="60">
        <v>3866670</v>
      </c>
      <c r="AE422" s="60">
        <v>3868710</v>
      </c>
      <c r="AF422" s="60">
        <v>2725371</v>
      </c>
      <c r="AG422" s="60">
        <v>41508</v>
      </c>
      <c r="AH422" s="58">
        <v>44185</v>
      </c>
      <c r="AI422" s="60" t="s">
        <v>7489</v>
      </c>
      <c r="AJ422" s="60" t="s">
        <v>167</v>
      </c>
      <c r="AK422" s="60" t="s">
        <v>168</v>
      </c>
      <c r="AL422" s="60" t="s">
        <v>1258</v>
      </c>
      <c r="AM422" s="61">
        <v>0.75</v>
      </c>
      <c r="AN422" s="62"/>
      <c r="AO422" s="62"/>
      <c r="AP422" s="62"/>
      <c r="AQ422" s="60" t="s">
        <v>7505</v>
      </c>
      <c r="AR422" s="60" t="s">
        <v>7506</v>
      </c>
      <c r="AS422" s="60">
        <v>8</v>
      </c>
      <c r="AT422" s="60" t="s">
        <v>7490</v>
      </c>
      <c r="AU422" s="60" t="s">
        <v>7490</v>
      </c>
      <c r="AV422" s="60" t="s">
        <v>283</v>
      </c>
      <c r="AW422" s="63" t="s">
        <v>276</v>
      </c>
      <c r="AX422" s="60" t="s">
        <v>7491</v>
      </c>
      <c r="AY422" s="60" t="s">
        <v>7507</v>
      </c>
      <c r="AZ422" s="60" t="b">
        <v>0</v>
      </c>
      <c r="BA422" s="60" t="s">
        <v>273</v>
      </c>
      <c r="BB422" s="60" t="b">
        <v>0</v>
      </c>
      <c r="BC422" s="60"/>
      <c r="BD422" s="60"/>
    </row>
    <row r="423" spans="1:56" x14ac:dyDescent="0.25">
      <c r="A423" s="86">
        <f t="shared" si="7"/>
        <v>0</v>
      </c>
      <c r="B423" s="87" t="str">
        <f>IFERROR(TEXT(Table_ocorrencias[[#This Row],[caso_n]],"0000")&amp;Table_ocorrencias[[#This Row],[ponto]]&amp;"/"&amp;YEAR(Table_ocorrencias[[#This Row],[DATA PLANTÃO]]),"")</f>
        <v>1123.9/2020</v>
      </c>
      <c r="C423" s="87" t="str">
        <f>IFERROR(IF(Table_ocorrencias[[#This Row],[GDL]] = "","", Table_ocorrencias[[#This Row],[GDL]]&amp;"/"&amp;YEAR(Table_ocorrencias[[#This Row],[data_plantao]])),"")</f>
        <v>42340/2020</v>
      </c>
      <c r="D423" s="87" t="str">
        <f>IF(Table_ocorrencias[[#This Row],[fotos_gdl]] = TRUE,"ENVIADAS","PENDENTE")</f>
        <v>ENVIADAS</v>
      </c>
      <c r="E423" s="88">
        <f>IFERROR(Table_ocorrencias[[#This Row],[data_plantao]],"")</f>
        <v>44190</v>
      </c>
      <c r="F423" s="87" t="str">
        <f>IFERROR(Table_ocorrencias[[#This Row],[CIODS3]],"")</f>
        <v>D699035</v>
      </c>
      <c r="G423" s="87" t="str">
        <f>IFERROR(Table_ocorrencias[[#This Row],[natureza4]],"")</f>
        <v>Homicídio</v>
      </c>
      <c r="H423" s="87" t="str">
        <f>IFERROR(Table_ocorrencias[[#This Row],[tipo_local]],"")</f>
        <v>Externo</v>
      </c>
      <c r="I423" s="87" t="str">
        <f>IFERROR(IF(Table_ocorrencias[[#This Row],[instrumento10]] = 0,"",Table_ocorrencias[[#This Row],[instrumento10]]),"")</f>
        <v>PÉRFURO-CONTUNDENTE</v>
      </c>
      <c r="J423" s="89" t="str">
        <f>IFERROR(VLOOKUP(Table_ocorrencias[[#This Row],[matricula_perito]],Table_peritos[],2,FALSE),"")</f>
        <v>CARLOS ARMANDO CORREIA LYRA</v>
      </c>
      <c r="K423" s="87" t="str">
        <f>IFERROR(VLOOKUP(Table_ocorrencias[[#This Row],[matricula_auxiliar]],Table_auxiliares[],2,FALSE),"")</f>
        <v>THIAGO CHALEGRE</v>
      </c>
      <c r="L423" s="87" t="str">
        <f>IFERROR(VLOOKUP(Table_ocorrencias[[#This Row],[matricula_delegado]],Table_delegados[],2,FALSE),"")</f>
        <v>PAULO GUSTAVO COELHO DIAS</v>
      </c>
      <c r="M423" s="87" t="str">
        <f>IFERROR(Table_ocorrencias[[#This Row],[viatura5]],"")</f>
        <v>UP006</v>
      </c>
      <c r="N423" s="87" t="str">
        <f>IFERROR(IF(Table_ocorrencias[[#This Row],[DPH2]] ="","",Table_ocorrencias[[#This Row],[DPH2]]&amp;"º DPH"),"")</f>
        <v>9º DPH</v>
      </c>
      <c r="O423" s="87" t="str">
        <f>UPPER(IFERROR(VLOOKUP(Table_ocorrencias[[#This Row],[municipio]],Table_municipios[],2,FALSE),""))</f>
        <v>OLINDA</v>
      </c>
      <c r="P423" s="89" t="str">
        <f>UPPER(IFERROR(Table_ocorrencias[[#This Row],[bairro8]],""))</f>
        <v>CAIXA DAGUA</v>
      </c>
      <c r="Q423" s="87" t="str">
        <f>IFERROR(IF(Table_ocorrencias[[#This Row],[rua9]] ="","",Table_ocorrencias[[#This Row],[rua9]]),"")</f>
        <v>corrego d oabacaxi</v>
      </c>
      <c r="R423" s="87" t="str">
        <f>IFERROR(IF(Table_ocorrencias[[#This Row],[latitude6]] ="","",Table_ocorrencias[[#This Row],[latitude6]]),"")</f>
        <v>7º59'36.469''</v>
      </c>
      <c r="S423" s="87" t="str">
        <f>IFERROR(IF(Table_ocorrencias[[#This Row],[longitude7]] ="","",Table_ocorrencias[[#This Row],[longitude7]]),"")</f>
        <v>34º54'6869''</v>
      </c>
      <c r="T42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115573)</v>
      </c>
      <c r="U42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3" s="89" t="str">
        <f>UPPER(IFERROR(Table_ocorrencias[[#This Row],[descricao]],""))</f>
        <v/>
      </c>
      <c r="W423" s="90">
        <f>IFERROR(IF(Table_ocorrencias[[#This Row],[data_ciencia]]="","",Table_ocorrencias[[#This Row],[data_ciencia]]),"")</f>
        <v>0.81944444444444442</v>
      </c>
      <c r="X423" s="90">
        <f>IFERROR(IF(Table_ocorrencias[[#This Row],[data_saida]]="","",Table_ocorrencias[[#This Row],[data_saida]]),"")</f>
        <v>0.84027777777777779</v>
      </c>
      <c r="Y423" s="90">
        <f>IFERROR(IF(Table_ocorrencias[[#This Row],[data_chegada]]="","",Table_ocorrencias[[#This Row],[data_chegada]]),"")</f>
        <v>0.8569444444444444</v>
      </c>
      <c r="Z423" s="90">
        <f>IFERROR(IF(Table_ocorrencias[[#This Row],[data_conclusao]]="","",Table_ocorrencias[[#This Row],[data_conclusao]]),"")</f>
        <v>0.88263888888888886</v>
      </c>
      <c r="AA423" s="91">
        <v>2014</v>
      </c>
      <c r="AB423" s="91">
        <v>1123</v>
      </c>
      <c r="AC423" s="91">
        <v>9</v>
      </c>
      <c r="AD423" s="91">
        <v>3869091</v>
      </c>
      <c r="AE423" s="91">
        <v>3868877</v>
      </c>
      <c r="AF423" s="91">
        <v>2725371</v>
      </c>
      <c r="AG423" s="91">
        <v>42340</v>
      </c>
      <c r="AH423" s="88">
        <v>44190</v>
      </c>
      <c r="AI423" s="91" t="s">
        <v>7711</v>
      </c>
      <c r="AJ423" s="91" t="s">
        <v>167</v>
      </c>
      <c r="AK423" s="91" t="s">
        <v>168</v>
      </c>
      <c r="AL423" s="91" t="s">
        <v>1258</v>
      </c>
      <c r="AM423" s="92">
        <v>0.81944444444444442</v>
      </c>
      <c r="AN423" s="93">
        <v>0.84027777777777779</v>
      </c>
      <c r="AO423" s="93">
        <v>0.8569444444444444</v>
      </c>
      <c r="AP423" s="93">
        <v>0.88263888888888886</v>
      </c>
      <c r="AQ423" s="91" t="s">
        <v>7717</v>
      </c>
      <c r="AR423" s="91" t="s">
        <v>7718</v>
      </c>
      <c r="AS423" s="91">
        <v>12</v>
      </c>
      <c r="AT423" s="91" t="s">
        <v>286</v>
      </c>
      <c r="AU423" s="91" t="s">
        <v>7719</v>
      </c>
      <c r="AV423" s="91" t="s">
        <v>283</v>
      </c>
      <c r="AW423" s="94" t="s">
        <v>276</v>
      </c>
      <c r="AX423" s="91" t="s">
        <v>7712</v>
      </c>
      <c r="AY423" s="91" t="s">
        <v>283</v>
      </c>
      <c r="AZ423" s="91" t="b">
        <v>1</v>
      </c>
      <c r="BA423" s="91" t="s">
        <v>273</v>
      </c>
      <c r="BB423" s="91" t="b">
        <v>0</v>
      </c>
      <c r="BC423" s="91"/>
      <c r="BD423" s="91"/>
    </row>
    <row r="424" spans="1:56" x14ac:dyDescent="0.25">
      <c r="A424" s="54">
        <f t="shared" si="7"/>
        <v>0</v>
      </c>
      <c r="B424" s="57" t="str">
        <f>IFERROR(TEXT(Table_ocorrencias[[#This Row],[caso_n]],"0000")&amp;Table_ocorrencias[[#This Row],[ponto]]&amp;"/"&amp;YEAR(Table_ocorrencias[[#This Row],[DATA PLANTÃO]]),"")</f>
        <v>1126.9/2020</v>
      </c>
      <c r="C424" s="57" t="str">
        <f>IFERROR(IF(Table_ocorrencias[[#This Row],[GDL]] = "","", Table_ocorrencias[[#This Row],[GDL]]&amp;"/"&amp;YEAR(Table_ocorrencias[[#This Row],[data_plantao]])),"")</f>
        <v>42348/2020</v>
      </c>
      <c r="D424" s="57" t="str">
        <f>IF(Table_ocorrencias[[#This Row],[fotos_gdl]] = TRUE,"ENVIADAS","PENDENTE")</f>
        <v>ENVIADAS</v>
      </c>
      <c r="E424" s="58">
        <f>IFERROR(Table_ocorrencias[[#This Row],[data_plantao]],"")</f>
        <v>44190</v>
      </c>
      <c r="F424" s="57" t="str">
        <f>IFERROR(Table_ocorrencias[[#This Row],[CIODS3]],"")</f>
        <v>D699089</v>
      </c>
      <c r="G424" s="57" t="str">
        <f>IFERROR(Table_ocorrencias[[#This Row],[natureza4]],"")</f>
        <v>Homicídio</v>
      </c>
      <c r="H424" s="57" t="str">
        <f>IFERROR(Table_ocorrencias[[#This Row],[tipo_local]],"")</f>
        <v>Externo</v>
      </c>
      <c r="I424" s="57" t="str">
        <f>IFERROR(IF(Table_ocorrencias[[#This Row],[instrumento10]] = 0,"",Table_ocorrencias[[#This Row],[instrumento10]]),"")</f>
        <v>PÉRFURO-CONTUNDENTE</v>
      </c>
      <c r="J424" s="79" t="str">
        <f>IFERROR(VLOOKUP(Table_ocorrencias[[#This Row],[matricula_perito]],Table_peritos[],2,FALSE),"")</f>
        <v>CARLOS ARMANDO CORREIA LYRA</v>
      </c>
      <c r="K424" s="57" t="str">
        <f>IFERROR(VLOOKUP(Table_ocorrencias[[#This Row],[matricula_auxiliar]],Table_auxiliares[],2,FALSE),"")</f>
        <v>THIAGO CHALEGRE</v>
      </c>
      <c r="L424" s="57" t="str">
        <f>IFERROR(VLOOKUP(Table_ocorrencias[[#This Row],[matricula_delegado]],Table_delegados[],2,FALSE),"")</f>
        <v>JOAO BAPTISTA DE BRITTO ALVES FILHO</v>
      </c>
      <c r="M424" s="57" t="str">
        <f>IFERROR(Table_ocorrencias[[#This Row],[viatura5]],"")</f>
        <v>UP006</v>
      </c>
      <c r="N424" s="57" t="str">
        <f>IFERROR(IF(Table_ocorrencias[[#This Row],[DPH2]] ="","",Table_ocorrencias[[#This Row],[DPH2]]&amp;"º DPH"),"")</f>
        <v>9º DPH</v>
      </c>
      <c r="O424" s="57" t="str">
        <f>UPPER(IFERROR(VLOOKUP(Table_ocorrencias[[#This Row],[municipio]],Table_municipios[],2,FALSE),""))</f>
        <v>OLINDA</v>
      </c>
      <c r="P424" s="79" t="str">
        <f>UPPER(IFERROR(Table_ocorrencias[[#This Row],[bairro8]],""))</f>
        <v>AGUAS COMPRIDAS</v>
      </c>
      <c r="Q424" s="57" t="str">
        <f>IFERROR(IF(Table_ocorrencias[[#This Row],[rua9]] ="","",Table_ocorrencias[[#This Row],[rua9]]),"")</f>
        <v>1 TRAVESSA DO AMANHECER</v>
      </c>
      <c r="R424" s="57" t="str">
        <f>IFERROR(IF(Table_ocorrencias[[#This Row],[latitude6]] ="","",Table_ocorrencias[[#This Row],[latitude6]]),"")</f>
        <v>7º59'8.264''</v>
      </c>
      <c r="S424" s="57" t="str">
        <f>IFERROR(IF(Table_ocorrencias[[#This Row],[longitude7]] ="","",Table_ocorrencias[[#This Row],[longitude7]]),"")</f>
        <v>34º54'4.854</v>
      </c>
      <c r="T4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115584)</v>
      </c>
      <c r="U4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4" s="79" t="str">
        <f>UPPER(IFERROR(Table_ocorrencias[[#This Row],[descricao]],""))</f>
        <v>PM 989997745</v>
      </c>
      <c r="W424" s="59">
        <f>IFERROR(IF(Table_ocorrencias[[#This Row],[data_ciencia]]="","",Table_ocorrencias[[#This Row],[data_ciencia]]),"")</f>
        <v>0.13750000000000001</v>
      </c>
      <c r="X424" s="59">
        <f>IFERROR(IF(Table_ocorrencias[[#This Row],[data_saida]]="","",Table_ocorrencias[[#This Row],[data_saida]]),"")</f>
        <v>0.16250000000000001</v>
      </c>
      <c r="Y424" s="59">
        <f>IFERROR(IF(Table_ocorrencias[[#This Row],[data_chegada]]="","",Table_ocorrencias[[#This Row],[data_chegada]]),"")</f>
        <v>0.17569444444444443</v>
      </c>
      <c r="Z424" s="59">
        <f>IFERROR(IF(Table_ocorrencias[[#This Row],[data_conclusao]]="","",Table_ocorrencias[[#This Row],[data_conclusao]]),"")</f>
        <v>0.20347222222222222</v>
      </c>
      <c r="AA424" s="60">
        <v>2017</v>
      </c>
      <c r="AB424" s="60">
        <v>1126</v>
      </c>
      <c r="AC424" s="60">
        <v>9</v>
      </c>
      <c r="AD424" s="60">
        <v>3869091</v>
      </c>
      <c r="AE424" s="60">
        <v>3868877</v>
      </c>
      <c r="AF424" s="60">
        <v>2139065</v>
      </c>
      <c r="AG424" s="60">
        <v>42348</v>
      </c>
      <c r="AH424" s="58">
        <v>44190</v>
      </c>
      <c r="AI424" s="60" t="s">
        <v>7737</v>
      </c>
      <c r="AJ424" s="60" t="s">
        <v>167</v>
      </c>
      <c r="AK424" s="60" t="s">
        <v>168</v>
      </c>
      <c r="AL424" s="60" t="s">
        <v>1258</v>
      </c>
      <c r="AM424" s="61">
        <v>0.13750000000000001</v>
      </c>
      <c r="AN424" s="62">
        <v>0.16250000000000001</v>
      </c>
      <c r="AO424" s="62">
        <v>0.17569444444444443</v>
      </c>
      <c r="AP424" s="62">
        <v>0.20347222222222222</v>
      </c>
      <c r="AQ424" s="60" t="s">
        <v>7738</v>
      </c>
      <c r="AR424" s="60" t="s">
        <v>7739</v>
      </c>
      <c r="AS424" s="60">
        <v>12</v>
      </c>
      <c r="AT424" s="60" t="s">
        <v>3614</v>
      </c>
      <c r="AU424" s="60" t="s">
        <v>7740</v>
      </c>
      <c r="AV424" s="60" t="s">
        <v>283</v>
      </c>
      <c r="AW424" s="63" t="s">
        <v>276</v>
      </c>
      <c r="AX424" s="60" t="s">
        <v>7741</v>
      </c>
      <c r="AY424" s="60" t="s">
        <v>7742</v>
      </c>
      <c r="AZ424" s="60" t="b">
        <v>1</v>
      </c>
      <c r="BA424" s="60" t="s">
        <v>273</v>
      </c>
      <c r="BB424" s="60" t="b">
        <v>0</v>
      </c>
      <c r="BC424" s="60"/>
      <c r="BD424" s="60"/>
    </row>
    <row r="425" spans="1:56" ht="30" x14ac:dyDescent="0.25">
      <c r="A425" s="55">
        <f t="shared" si="7"/>
        <v>0</v>
      </c>
      <c r="B425" s="64" t="str">
        <f>IFERROR(TEXT(Table_ocorrencias[[#This Row],[caso_n]],"0000")&amp;Table_ocorrencias[[#This Row],[ponto]]&amp;"/"&amp;YEAR(Table_ocorrencias[[#This Row],[DATA PLANTÃO]]),"")</f>
        <v>1129.9/2020</v>
      </c>
      <c r="C425" s="64" t="str">
        <f>IFERROR(IF(Table_ocorrencias[[#This Row],[GDL]] = "","", Table_ocorrencias[[#This Row],[GDL]]&amp;"/"&amp;YEAR(Table_ocorrencias[[#This Row],[data_plantao]])),"")</f>
        <v>42414/2020</v>
      </c>
      <c r="D425" s="64" t="str">
        <f>IF(Table_ocorrencias[[#This Row],[fotos_gdl]] = TRUE,"ENVIADAS","PENDENTE")</f>
        <v>ENVIADAS</v>
      </c>
      <c r="E425" s="65">
        <f>IFERROR(Table_ocorrencias[[#This Row],[data_plantao]],"")</f>
        <v>44192</v>
      </c>
      <c r="F425" s="64" t="str">
        <f>IFERROR(Table_ocorrencias[[#This Row],[CIODS3]],"")</f>
        <v>D699229</v>
      </c>
      <c r="G425" s="64" t="str">
        <f>IFERROR(Table_ocorrencias[[#This Row],[natureza4]],"")</f>
        <v>Homicídio</v>
      </c>
      <c r="H425" s="64" t="str">
        <f>IFERROR(Table_ocorrencias[[#This Row],[tipo_local]],"")</f>
        <v>Externo</v>
      </c>
      <c r="I425" s="64" t="str">
        <f>IFERROR(IF(Table_ocorrencias[[#This Row],[instrumento10]] = 0,"",Table_ocorrencias[[#This Row],[instrumento10]]),"")</f>
        <v>PÉRFURO-CONTUNDENTE</v>
      </c>
      <c r="J425" s="80" t="str">
        <f>IFERROR(VLOOKUP(Table_ocorrencias[[#This Row],[matricula_perito]],Table_peritos[],2,FALSE),"")</f>
        <v>FERNANDO HENRIQUE LEAL BENEVIDES</v>
      </c>
      <c r="K425" s="64" t="str">
        <f>IFERROR(VLOOKUP(Table_ocorrencias[[#This Row],[matricula_auxiliar]],Table_auxiliares[],2,FALSE),"")</f>
        <v>HILTON PESSOA DE FREITAS NETO</v>
      </c>
      <c r="L425" s="64" t="str">
        <f>IFERROR(VLOOKUP(Table_ocorrencias[[#This Row],[matricula_delegado]],Table_delegados[],2,FALSE),"")</f>
        <v>FELIPE MONTEIRO COSTA</v>
      </c>
      <c r="M425" s="64" t="str">
        <f>IFERROR(Table_ocorrencias[[#This Row],[viatura5]],"")</f>
        <v>UP006</v>
      </c>
      <c r="N425" s="64" t="str">
        <f>IFERROR(IF(Table_ocorrencias[[#This Row],[DPH2]] ="","",Table_ocorrencias[[#This Row],[DPH2]]&amp;"º DPH"),"")</f>
        <v>9º DPH</v>
      </c>
      <c r="O425" s="64" t="str">
        <f>UPPER(IFERROR(VLOOKUP(Table_ocorrencias[[#This Row],[municipio]],Table_municipios[],2,FALSE),""))</f>
        <v>OLINDA</v>
      </c>
      <c r="P425" s="80" t="str">
        <f>UPPER(IFERROR(Table_ocorrencias[[#This Row],[bairro8]],""))</f>
        <v>PEIXINHOS</v>
      </c>
      <c r="Q425" s="64" t="str">
        <f>IFERROR(IF(Table_ocorrencias[[#This Row],[rua9]] ="","",Table_ocorrencias[[#This Row],[rua9]]),"")</f>
        <v>RUA ARMINDO CARDOSO MOURA</v>
      </c>
      <c r="R425" s="64" t="str">
        <f>IFERROR(IF(Table_ocorrencias[[#This Row],[latitude6]] ="","",Table_ocorrencias[[#This Row],[latitude6]]),"")</f>
        <v>-8°015644</v>
      </c>
      <c r="S425" s="64" t="str">
        <f>IFERROR(IF(Table_ocorrencias[[#This Row],[longitude7]] ="","",Table_ocorrencias[[#This Row],[longitude7]]),"")</f>
        <v>-34°871028</v>
      </c>
      <c r="T42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MATEUS FERREIRA DA SILVA (NIC 115009)</v>
      </c>
      <c r="U42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25" s="80" t="str">
        <f>UPPER(IFERROR(Table_ocorrencias[[#This Row],[descricao]],""))</f>
        <v>PAF - MASC_x000D_
PM CB VANDER: 988736232</v>
      </c>
      <c r="W425" s="66">
        <f>IFERROR(IF(Table_ocorrencias[[#This Row],[data_ciencia]]="","",Table_ocorrencias[[#This Row],[data_ciencia]]),"")</f>
        <v>0.58333333333333337</v>
      </c>
      <c r="X425" s="66">
        <f>IFERROR(IF(Table_ocorrencias[[#This Row],[data_saida]]="","",Table_ocorrencias[[#This Row],[data_saida]]),"")</f>
        <v>0.59027777777777779</v>
      </c>
      <c r="Y425" s="66">
        <f>IFERROR(IF(Table_ocorrencias[[#This Row],[data_chegada]]="","",Table_ocorrencias[[#This Row],[data_chegada]]),"")</f>
        <v>0.60138888888888886</v>
      </c>
      <c r="Z425" s="66">
        <f>IFERROR(IF(Table_ocorrencias[[#This Row],[data_conclusao]]="","",Table_ocorrencias[[#This Row],[data_conclusao]]),"")</f>
        <v>0.64583333333333337</v>
      </c>
      <c r="AA425" s="67">
        <v>2020</v>
      </c>
      <c r="AB425" s="67">
        <v>1129</v>
      </c>
      <c r="AC425" s="67">
        <v>9</v>
      </c>
      <c r="AD425" s="67">
        <v>2962063</v>
      </c>
      <c r="AE425" s="67">
        <v>3865967</v>
      </c>
      <c r="AF425" s="67">
        <v>2724723</v>
      </c>
      <c r="AG425" s="67">
        <v>42414</v>
      </c>
      <c r="AH425" s="65">
        <v>44192</v>
      </c>
      <c r="AI425" s="67" t="s">
        <v>7759</v>
      </c>
      <c r="AJ425" s="67" t="s">
        <v>167</v>
      </c>
      <c r="AK425" s="67" t="s">
        <v>168</v>
      </c>
      <c r="AL425" s="67" t="s">
        <v>1258</v>
      </c>
      <c r="AM425" s="68">
        <v>0.58333333333333337</v>
      </c>
      <c r="AN425" s="69">
        <v>0.59027777777777779</v>
      </c>
      <c r="AO425" s="69">
        <v>0.60138888888888886</v>
      </c>
      <c r="AP425" s="69">
        <v>0.64583333333333337</v>
      </c>
      <c r="AQ425" s="67" t="s">
        <v>7773</v>
      </c>
      <c r="AR425" s="67" t="s">
        <v>7774</v>
      </c>
      <c r="AS425" s="67">
        <v>12</v>
      </c>
      <c r="AT425" s="67" t="s">
        <v>2424</v>
      </c>
      <c r="AU425" s="67" t="s">
        <v>7760</v>
      </c>
      <c r="AV425" s="67" t="s">
        <v>7761</v>
      </c>
      <c r="AW425" s="70" t="s">
        <v>276</v>
      </c>
      <c r="AX425" s="67" t="s">
        <v>7762</v>
      </c>
      <c r="AY425" s="67" t="s">
        <v>7763</v>
      </c>
      <c r="AZ425" s="67" t="b">
        <v>1</v>
      </c>
      <c r="BA425" s="67" t="s">
        <v>273</v>
      </c>
      <c r="BB425" s="67" t="b">
        <v>0</v>
      </c>
      <c r="BC425" s="67"/>
      <c r="BD425" s="67"/>
    </row>
    <row r="426" spans="1:56" x14ac:dyDescent="0.25">
      <c r="A426" s="53">
        <f t="shared" si="7"/>
        <v>0</v>
      </c>
      <c r="B426" s="57" t="str">
        <f>IFERROR(TEXT(Table_ocorrencias[[#This Row],[caso_n]],"0000")&amp;Table_ocorrencias[[#This Row],[ponto]]&amp;"/"&amp;YEAR(Table_ocorrencias[[#This Row],[DATA PLANTÃO]]),"")</f>
        <v>1133.9/2020</v>
      </c>
      <c r="C426" s="57" t="str">
        <f>IFERROR(IF(Table_ocorrencias[[#This Row],[GDL]] = "","", Table_ocorrencias[[#This Row],[GDL]]&amp;"/"&amp;YEAR(Table_ocorrencias[[#This Row],[data_plantao]])),"")</f>
        <v>42639/2020</v>
      </c>
      <c r="D426" s="57" t="str">
        <f>IF(Table_ocorrencias[[#This Row],[fotos_gdl]] = TRUE,"ENVIADAS","PENDENTE")</f>
        <v>ENVIADAS</v>
      </c>
      <c r="E426" s="58">
        <f>IFERROR(Table_ocorrencias[[#This Row],[data_plantao]],"")</f>
        <v>44193</v>
      </c>
      <c r="F426" s="57" t="str">
        <f>IFERROR(Table_ocorrencias[[#This Row],[CIODS3]],"")</f>
        <v>D699408</v>
      </c>
      <c r="G426" s="57" t="str">
        <f>IFERROR(Table_ocorrencias[[#This Row],[natureza4]],"")</f>
        <v>Homicídio</v>
      </c>
      <c r="H426" s="57" t="str">
        <f>IFERROR(Table_ocorrencias[[#This Row],[tipo_local]],"")</f>
        <v>Externo</v>
      </c>
      <c r="I426" s="57" t="str">
        <f>IFERROR(IF(Table_ocorrencias[[#This Row],[instrumento10]] = 0,"",Table_ocorrencias[[#This Row],[instrumento10]]),"")</f>
        <v>PÉRFURO-CONTUNDENTE</v>
      </c>
      <c r="J426" s="79" t="str">
        <f>IFERROR(VLOOKUP(Table_ocorrencias[[#This Row],[matricula_perito]],Table_peritos[],2,FALSE),"")</f>
        <v>DIOGO SINESIO TRAJANO DE ARRUDA</v>
      </c>
      <c r="K426" s="57" t="str">
        <f>IFERROR(VLOOKUP(Table_ocorrencias[[#This Row],[matricula_auxiliar]],Table_auxiliares[],2,FALSE),"")</f>
        <v>WILLIAME CORDEIRO DA SILVA JÚNIOR</v>
      </c>
      <c r="L426" s="57" t="str">
        <f>IFERROR(VLOOKUP(Table_ocorrencias[[#This Row],[matricula_delegado]],Table_delegados[],2,FALSE),"")</f>
        <v>PAULO GUSTAVO COELHO DIAS</v>
      </c>
      <c r="M426" s="57" t="str">
        <f>IFERROR(Table_ocorrencias[[#This Row],[viatura5]],"")</f>
        <v>UP006</v>
      </c>
      <c r="N426" s="57" t="str">
        <f>IFERROR(IF(Table_ocorrencias[[#This Row],[DPH2]] ="","",Table_ocorrencias[[#This Row],[DPH2]]&amp;"º DPH"),"")</f>
        <v>2º DPH</v>
      </c>
      <c r="O426" s="57" t="str">
        <f>UPPER(IFERROR(VLOOKUP(Table_ocorrencias[[#This Row],[municipio]],Table_municipios[],2,FALSE),""))</f>
        <v>RECIFE</v>
      </c>
      <c r="P426" s="79" t="str">
        <f>UPPER(IFERROR(Table_ocorrencias[[#This Row],[bairro8]],""))</f>
        <v>CORDEIRO</v>
      </c>
      <c r="Q426" s="57" t="str">
        <f>IFERROR(IF(Table_ocorrencias[[#This Row],[rua9]] ="","",Table_ocorrencias[[#This Row],[rua9]]),"")</f>
        <v>RUA CAP. JOÃO ROMA</v>
      </c>
      <c r="R426" s="57" t="str">
        <f>IFERROR(IF(Table_ocorrencias[[#This Row],[latitude6]] ="","",Table_ocorrencias[[#This Row],[latitude6]]),"")</f>
        <v>-8.057120</v>
      </c>
      <c r="S426" s="57" t="str">
        <f>IFERROR(IF(Table_ocorrencias[[#This Row],[longitude7]] ="","",Table_ocorrencias[[#This Row],[longitude7]]),"")</f>
        <v>-34.925236</v>
      </c>
      <c r="T42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42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26" s="79" t="str">
        <f>UPPER(IFERROR(Table_ocorrencias[[#This Row],[descricao]],""))</f>
        <v/>
      </c>
      <c r="W426" s="59">
        <f>IFERROR(IF(Table_ocorrencias[[#This Row],[data_ciencia]]="","",Table_ocorrencias[[#This Row],[data_ciencia]]),"")</f>
        <v>1.1111111111111112E-2</v>
      </c>
      <c r="X426" s="59">
        <f>IFERROR(IF(Table_ocorrencias[[#This Row],[data_saida]]="","",Table_ocorrencias[[#This Row],[data_saida]]),"")</f>
        <v>2.0833333333333332E-2</v>
      </c>
      <c r="Y426" s="59">
        <f>IFERROR(IF(Table_ocorrencias[[#This Row],[data_chegada]]="","",Table_ocorrencias[[#This Row],[data_chegada]]),"")</f>
        <v>2.7777777777777776E-2</v>
      </c>
      <c r="Z426" s="59">
        <f>IFERROR(IF(Table_ocorrencias[[#This Row],[data_conclusao]]="","",Table_ocorrencias[[#This Row],[data_conclusao]]),"")</f>
        <v>5.5555555555555552E-2</v>
      </c>
      <c r="AA426" s="60">
        <v>2026</v>
      </c>
      <c r="AB426" s="60">
        <v>1133</v>
      </c>
      <c r="AC426" s="60">
        <v>2</v>
      </c>
      <c r="AD426" s="60">
        <v>3871193</v>
      </c>
      <c r="AE426" s="60">
        <v>3870332</v>
      </c>
      <c r="AF426" s="60">
        <v>2725371</v>
      </c>
      <c r="AG426" s="60">
        <v>42639</v>
      </c>
      <c r="AH426" s="58">
        <v>44193</v>
      </c>
      <c r="AI426" s="60" t="s">
        <v>7812</v>
      </c>
      <c r="AJ426" s="60" t="s">
        <v>167</v>
      </c>
      <c r="AK426" s="60" t="s">
        <v>168</v>
      </c>
      <c r="AL426" s="60" t="s">
        <v>1258</v>
      </c>
      <c r="AM426" s="61">
        <v>1.1111111111111112E-2</v>
      </c>
      <c r="AN426" s="62">
        <v>2.0833333333333332E-2</v>
      </c>
      <c r="AO426" s="62">
        <v>2.7777777777777776E-2</v>
      </c>
      <c r="AP426" s="62">
        <v>5.5555555555555552E-2</v>
      </c>
      <c r="AQ426" s="60" t="s">
        <v>7813</v>
      </c>
      <c r="AR426" s="60" t="s">
        <v>7829</v>
      </c>
      <c r="AS426" s="60">
        <v>14</v>
      </c>
      <c r="AT426" s="60" t="s">
        <v>340</v>
      </c>
      <c r="AU426" s="60" t="s">
        <v>7814</v>
      </c>
      <c r="AV426" s="60" t="s">
        <v>7815</v>
      </c>
      <c r="AW426" s="63" t="s">
        <v>276</v>
      </c>
      <c r="AX426" s="60" t="s">
        <v>7816</v>
      </c>
      <c r="AY426" s="60" t="s">
        <v>283</v>
      </c>
      <c r="AZ426" s="60" t="b">
        <v>1</v>
      </c>
      <c r="BA426" s="60" t="s">
        <v>273</v>
      </c>
      <c r="BB426" s="60" t="b">
        <v>0</v>
      </c>
      <c r="BC426" s="60"/>
      <c r="BD426" s="60"/>
    </row>
    <row r="427" spans="1:56" x14ac:dyDescent="0.25">
      <c r="A427" s="54">
        <f t="shared" si="7"/>
        <v>0</v>
      </c>
      <c r="B427" s="57" t="str">
        <f>IFERROR(TEXT(Table_ocorrencias[[#This Row],[caso_n]],"0000")&amp;Table_ocorrencias[[#This Row],[ponto]]&amp;"/"&amp;YEAR(Table_ocorrencias[[#This Row],[DATA PLANTÃO]]),"")</f>
        <v>1134.9/2020</v>
      </c>
      <c r="C427" s="57" t="str">
        <f>IFERROR(IF(Table_ocorrencias[[#This Row],[GDL]] = "","", Table_ocorrencias[[#This Row],[GDL]]&amp;"/"&amp;YEAR(Table_ocorrencias[[#This Row],[data_plantao]])),"")</f>
        <v>42753/2020</v>
      </c>
      <c r="D427" s="57" t="str">
        <f>IF(Table_ocorrencias[[#This Row],[fotos_gdl]] = TRUE,"ENVIADAS","PENDENTE")</f>
        <v>ENVIADAS</v>
      </c>
      <c r="E427" s="58">
        <f>IFERROR(Table_ocorrencias[[#This Row],[data_plantao]],"")</f>
        <v>44194</v>
      </c>
      <c r="F427" s="57" t="str">
        <f>IFERROR(Table_ocorrencias[[#This Row],[CIODS3]],"")</f>
        <v>D699478</v>
      </c>
      <c r="G427" s="57" t="str">
        <f>IFERROR(Table_ocorrencias[[#This Row],[natureza4]],"")</f>
        <v>Homicídio</v>
      </c>
      <c r="H427" s="57" t="str">
        <f>IFERROR(Table_ocorrencias[[#This Row],[tipo_local]],"")</f>
        <v>Externo</v>
      </c>
      <c r="I427" s="57" t="str">
        <f>IFERROR(IF(Table_ocorrencias[[#This Row],[instrumento10]] = 0,"",Table_ocorrencias[[#This Row],[instrumento10]]),"")</f>
        <v>PÉRFURO-CONTUNDENTE</v>
      </c>
      <c r="J427" s="79" t="str">
        <f>IFERROR(VLOOKUP(Table_ocorrencias[[#This Row],[matricula_perito]],Table_peritos[],2,FALSE),"")</f>
        <v>LUCAS ARAÚJO DE ALMEIDA</v>
      </c>
      <c r="K427" s="57" t="str">
        <f>IFERROR(VLOOKUP(Table_ocorrencias[[#This Row],[matricula_auxiliar]],Table_auxiliares[],2,FALSE),"")</f>
        <v>JÚLIO CÉSAR DINIZ</v>
      </c>
      <c r="L427" s="57" t="str">
        <f>IFERROR(VLOOKUP(Table_ocorrencias[[#This Row],[matricula_delegado]],Table_delegados[],2,FALSE),"")</f>
        <v>FRANCISCA ERICA DA SILVA BEZERRA</v>
      </c>
      <c r="M427" s="57" t="str">
        <f>IFERROR(Table_ocorrencias[[#This Row],[viatura5]],"")</f>
        <v>UP006</v>
      </c>
      <c r="N427" s="57" t="str">
        <f>IFERROR(IF(Table_ocorrencias[[#This Row],[DPH2]] ="","",Table_ocorrencias[[#This Row],[DPH2]]&amp;"º DPH"),"")</f>
        <v>11º DPH</v>
      </c>
      <c r="O427" s="57" t="str">
        <f>UPPER(IFERROR(VLOOKUP(Table_ocorrencias[[#This Row],[municipio]],Table_municipios[],2,FALSE),""))</f>
        <v>JABOATÃO DOS GUARARAPES</v>
      </c>
      <c r="P427" s="79" t="str">
        <f>UPPER(IFERROR(Table_ocorrencias[[#This Row],[bairro8]],""))</f>
        <v>MURIBECA</v>
      </c>
      <c r="Q427" s="57" t="str">
        <f>IFERROR(IF(Table_ocorrencias[[#This Row],[rua9]] ="","",Table_ocorrencias[[#This Row],[rua9]]),"")</f>
        <v>RUA DA MATRIZ, S/N</v>
      </c>
      <c r="R427" s="57" t="str">
        <f>IFERROR(IF(Table_ocorrencias[[#This Row],[latitude6]] ="","",Table_ocorrencias[[#This Row],[latitude6]]),"")</f>
        <v>-8,171582</v>
      </c>
      <c r="S427" s="57" t="str">
        <f>IFERROR(IF(Table_ocorrencias[[#This Row],[longitude7]] ="","",Table_ocorrencias[[#This Row],[longitude7]]),"")</f>
        <v>-34,999082</v>
      </c>
      <c r="T42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FERNANDO HENRIQUE DA SILVA FILHO (NIC 115599)</v>
      </c>
      <c r="U42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7" s="79" t="str">
        <f>UPPER(IFERROR(Table_ocorrencias[[#This Row],[descricao]],""))</f>
        <v>(81) 98785-7364, PAF, EXTERNO MASCULINO</v>
      </c>
      <c r="W427" s="59">
        <f>IFERROR(IF(Table_ocorrencias[[#This Row],[data_ciencia]]="","",Table_ocorrencias[[#This Row],[data_ciencia]]),"")</f>
        <v>0.87777777777777777</v>
      </c>
      <c r="X427" s="59">
        <f>IFERROR(IF(Table_ocorrencias[[#This Row],[data_saida]]="","",Table_ocorrencias[[#This Row],[data_saida]]),"")</f>
        <v>0.89097222222222228</v>
      </c>
      <c r="Y427" s="59">
        <f>IFERROR(IF(Table_ocorrencias[[#This Row],[data_chegada]]="","",Table_ocorrencias[[#This Row],[data_chegada]]),"")</f>
        <v>0.91319444444444442</v>
      </c>
      <c r="Z427" s="59">
        <f>IFERROR(IF(Table_ocorrencias[[#This Row],[data_conclusao]]="","",Table_ocorrencias[[#This Row],[data_conclusao]]),"")</f>
        <v>0.96388888888888891</v>
      </c>
      <c r="AA427" s="60">
        <v>2027</v>
      </c>
      <c r="AB427" s="60">
        <v>1134</v>
      </c>
      <c r="AC427" s="60">
        <v>11</v>
      </c>
      <c r="AD427" s="60">
        <v>3870006</v>
      </c>
      <c r="AE427" s="60">
        <v>3867595</v>
      </c>
      <c r="AF427" s="60">
        <v>2724782</v>
      </c>
      <c r="AG427" s="60">
        <v>42753</v>
      </c>
      <c r="AH427" s="58">
        <v>44194</v>
      </c>
      <c r="AI427" s="60" t="s">
        <v>7847</v>
      </c>
      <c r="AJ427" s="60" t="s">
        <v>167</v>
      </c>
      <c r="AK427" s="60" t="s">
        <v>168</v>
      </c>
      <c r="AL427" s="60" t="s">
        <v>1258</v>
      </c>
      <c r="AM427" s="61">
        <v>0.87777777777777777</v>
      </c>
      <c r="AN427" s="62">
        <v>0.89097222222222228</v>
      </c>
      <c r="AO427" s="62">
        <v>0.91319444444444442</v>
      </c>
      <c r="AP427" s="62">
        <v>0.96388888888888891</v>
      </c>
      <c r="AQ427" s="60" t="s">
        <v>7848</v>
      </c>
      <c r="AR427" s="60" t="s">
        <v>7849</v>
      </c>
      <c r="AS427" s="60">
        <v>10</v>
      </c>
      <c r="AT427" s="60" t="s">
        <v>1627</v>
      </c>
      <c r="AU427" s="60" t="s">
        <v>7850</v>
      </c>
      <c r="AV427" s="60" t="s">
        <v>7851</v>
      </c>
      <c r="AW427" s="63" t="s">
        <v>276</v>
      </c>
      <c r="AX427" s="60" t="s">
        <v>7852</v>
      </c>
      <c r="AY427" s="60" t="s">
        <v>7853</v>
      </c>
      <c r="AZ427" s="60" t="b">
        <v>1</v>
      </c>
      <c r="BA427" s="60" t="s">
        <v>273</v>
      </c>
      <c r="BB427" s="60" t="b">
        <v>0</v>
      </c>
      <c r="BC427" s="60"/>
      <c r="BD427" s="60"/>
    </row>
    <row r="428" spans="1:56" x14ac:dyDescent="0.25">
      <c r="A428" s="54">
        <f t="shared" si="7"/>
        <v>0</v>
      </c>
      <c r="B428" s="57" t="str">
        <f>IFERROR(TEXT(Table_ocorrencias[[#This Row],[caso_n]],"0000")&amp;Table_ocorrencias[[#This Row],[ponto]]&amp;"/"&amp;YEAR(Table_ocorrencias[[#This Row],[DATA PLANTÃO]]),"")</f>
        <v>1137.9/2020</v>
      </c>
      <c r="C428" s="57" t="str">
        <f>IFERROR(IF(Table_ocorrencias[[#This Row],[GDL]] = "","", Table_ocorrencias[[#This Row],[GDL]]&amp;"/"&amp;YEAR(Table_ocorrencias[[#This Row],[data_plantao]])),"")</f>
        <v>42754/2020</v>
      </c>
      <c r="D428" s="57" t="str">
        <f>IF(Table_ocorrencias[[#This Row],[fotos_gdl]] = TRUE,"ENVIADAS","PENDENTE")</f>
        <v>ENVIADAS</v>
      </c>
      <c r="E428" s="58">
        <f>IFERROR(Table_ocorrencias[[#This Row],[data_plantao]],"")</f>
        <v>44194</v>
      </c>
      <c r="F428" s="57" t="str">
        <f>IFERROR(Table_ocorrencias[[#This Row],[CIODS3]],"")</f>
        <v>D699501</v>
      </c>
      <c r="G428" s="57" t="str">
        <f>IFERROR(Table_ocorrencias[[#This Row],[natureza4]],"")</f>
        <v>Homicídio</v>
      </c>
      <c r="H428" s="57" t="str">
        <f>IFERROR(Table_ocorrencias[[#This Row],[tipo_local]],"")</f>
        <v>Externo</v>
      </c>
      <c r="I428" s="57" t="str">
        <f>IFERROR(IF(Table_ocorrencias[[#This Row],[instrumento10]] = 0,"",Table_ocorrencias[[#This Row],[instrumento10]]),"")</f>
        <v>PÉRFURO-CONTUNDENTE</v>
      </c>
      <c r="J428" s="79" t="str">
        <f>IFERROR(VLOOKUP(Table_ocorrencias[[#This Row],[matricula_perito]],Table_peritos[],2,FALSE),"")</f>
        <v>DIOGO SINESIO TRAJANO DE ARRUDA</v>
      </c>
      <c r="K428" s="57" t="str">
        <f>IFERROR(VLOOKUP(Table_ocorrencias[[#This Row],[matricula_auxiliar]],Table_auxiliares[],2,FALSE),"")</f>
        <v>JÚLIO CÉSAR DINIZ</v>
      </c>
      <c r="L428" s="57" t="str">
        <f>IFERROR(VLOOKUP(Table_ocorrencias[[#This Row],[matricula_delegado]],Table_delegados[],2,FALSE),"")</f>
        <v>ANTONIO DE CAMPOS FRANCISCO</v>
      </c>
      <c r="M428" s="57" t="str">
        <f>IFERROR(Table_ocorrencias[[#This Row],[viatura5]],"")</f>
        <v>UP006</v>
      </c>
      <c r="N428" s="57" t="str">
        <f>IFERROR(IF(Table_ocorrencias[[#This Row],[DPH2]] ="","",Table_ocorrencias[[#This Row],[DPH2]]&amp;"º DPH"),"")</f>
        <v>9º DPH</v>
      </c>
      <c r="O428" s="57" t="str">
        <f>UPPER(IFERROR(VLOOKUP(Table_ocorrencias[[#This Row],[municipio]],Table_municipios[],2,FALSE),""))</f>
        <v>OLINDA</v>
      </c>
      <c r="P428" s="79" t="str">
        <f>UPPER(IFERROR(Table_ocorrencias[[#This Row],[bairro8]],""))</f>
        <v>CAIXA D ÁGUA</v>
      </c>
      <c r="Q428" s="57" t="str">
        <f>IFERROR(IF(Table_ocorrencias[[#This Row],[rua9]] ="","",Table_ocorrencias[[#This Row],[rua9]]),"")</f>
        <v>RUA DEUS É FIEL, S/N</v>
      </c>
      <c r="R428" s="57" t="str">
        <f>IFERROR(IF(Table_ocorrencias[[#This Row],[latitude6]] ="","",Table_ocorrencias[[#This Row],[latitude6]]),"")</f>
        <v>-7.994473</v>
      </c>
      <c r="S428" s="57" t="str">
        <f>IFERROR(IF(Table_ocorrencias[[#This Row],[longitude7]] ="","",Table_ocorrencias[[#This Row],[longitude7]]),"")</f>
        <v>-34.908425</v>
      </c>
      <c r="T42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BRAULIO SOARES DE ALBUQUERQUE (NIC 115601)</v>
      </c>
      <c r="U42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28" s="79" t="str">
        <f>UPPER(IFERROR(Table_ocorrencias[[#This Row],[descricao]],""))</f>
        <v>PM (81) 08433-7317, SGT ALMEIDA, PAF MASC.</v>
      </c>
      <c r="W428" s="59">
        <f>IFERROR(IF(Table_ocorrencias[[#This Row],[data_ciencia]]="","",Table_ocorrencias[[#This Row],[data_ciencia]]),"")</f>
        <v>0.97847222222222219</v>
      </c>
      <c r="X428" s="59">
        <f>IFERROR(IF(Table_ocorrencias[[#This Row],[data_saida]]="","",Table_ocorrencias[[#This Row],[data_saida]]),"")</f>
        <v>0</v>
      </c>
      <c r="Y428" s="59">
        <f>IFERROR(IF(Table_ocorrencias[[#This Row],[data_chegada]]="","",Table_ocorrencias[[#This Row],[data_chegada]]),"")</f>
        <v>2.0833333333333332E-2</v>
      </c>
      <c r="Z428" s="59">
        <f>IFERROR(IF(Table_ocorrencias[[#This Row],[data_conclusao]]="","",Table_ocorrencias[[#This Row],[data_conclusao]]),"")</f>
        <v>4.5138888888888888E-2</v>
      </c>
      <c r="AA428" s="60">
        <v>2030</v>
      </c>
      <c r="AB428" s="60">
        <v>1137</v>
      </c>
      <c r="AC428" s="60">
        <v>9</v>
      </c>
      <c r="AD428" s="60">
        <v>3871193</v>
      </c>
      <c r="AE428" s="60">
        <v>3867595</v>
      </c>
      <c r="AF428" s="60">
        <v>1967371</v>
      </c>
      <c r="AG428" s="60">
        <v>42754</v>
      </c>
      <c r="AH428" s="58">
        <v>44194</v>
      </c>
      <c r="AI428" s="60" t="s">
        <v>7837</v>
      </c>
      <c r="AJ428" s="60" t="s">
        <v>167</v>
      </c>
      <c r="AK428" s="60" t="s">
        <v>168</v>
      </c>
      <c r="AL428" s="60" t="s">
        <v>1258</v>
      </c>
      <c r="AM428" s="61">
        <v>0.97847222222222219</v>
      </c>
      <c r="AN428" s="62">
        <v>0</v>
      </c>
      <c r="AO428" s="62">
        <v>2.0833333333333332E-2</v>
      </c>
      <c r="AP428" s="62">
        <v>4.5138888888888888E-2</v>
      </c>
      <c r="AQ428" s="60" t="s">
        <v>7857</v>
      </c>
      <c r="AR428" s="60" t="s">
        <v>7858</v>
      </c>
      <c r="AS428" s="60">
        <v>12</v>
      </c>
      <c r="AT428" s="60" t="s">
        <v>3980</v>
      </c>
      <c r="AU428" s="60" t="s">
        <v>7838</v>
      </c>
      <c r="AV428" s="60" t="s">
        <v>7839</v>
      </c>
      <c r="AW428" s="63" t="s">
        <v>276</v>
      </c>
      <c r="AX428" s="60" t="s">
        <v>7840</v>
      </c>
      <c r="AY428" s="60" t="s">
        <v>7841</v>
      </c>
      <c r="AZ428" s="60" t="b">
        <v>1</v>
      </c>
      <c r="BA428" s="60" t="s">
        <v>273</v>
      </c>
      <c r="BB428" s="60" t="b">
        <v>0</v>
      </c>
      <c r="BC428" s="60"/>
      <c r="BD428" s="60"/>
    </row>
    <row r="429" spans="1:56" x14ac:dyDescent="0.25">
      <c r="A429" s="55">
        <f t="shared" si="7"/>
        <v>0</v>
      </c>
      <c r="B429" s="64" t="str">
        <f>IFERROR(TEXT(Table_ocorrencias[[#This Row],[caso_n]],"0000")&amp;Table_ocorrencias[[#This Row],[ponto]]&amp;"/"&amp;YEAR(Table_ocorrencias[[#This Row],[DATA PLANTÃO]]),"")</f>
        <v>0005.9/2021</v>
      </c>
      <c r="C429" s="64" t="str">
        <f>IFERROR(IF(Table_ocorrencias[[#This Row],[GDL]] = "","", Table_ocorrencias[[#This Row],[GDL]]&amp;"/"&amp;YEAR(Table_ocorrencias[[#This Row],[data_plantao]])),"")</f>
        <v>94/2021</v>
      </c>
      <c r="D429" s="64" t="str">
        <f>IF(Table_ocorrencias[[#This Row],[fotos_gdl]] = TRUE,"ENVIADAS","PENDENTE")</f>
        <v>ENVIADAS</v>
      </c>
      <c r="E429" s="65">
        <f>IFERROR(Table_ocorrencias[[#This Row],[data_plantao]],"")</f>
        <v>44198</v>
      </c>
      <c r="F429" s="64" t="str">
        <f>IFERROR(Table_ocorrencias[[#This Row],[CIODS3]],"")</f>
        <v>D699982</v>
      </c>
      <c r="G429" s="64" t="str">
        <f>IFERROR(Table_ocorrencias[[#This Row],[natureza4]],"")</f>
        <v>Homicídio</v>
      </c>
      <c r="H429" s="64" t="str">
        <f>IFERROR(Table_ocorrencias[[#This Row],[tipo_local]],"")</f>
        <v>Externo</v>
      </c>
      <c r="I429" s="64" t="str">
        <f>IFERROR(IF(Table_ocorrencias[[#This Row],[instrumento10]] = 0,"",Table_ocorrencias[[#This Row],[instrumento10]]),"")</f>
        <v>PÉRFURO-CONTUNDENTE</v>
      </c>
      <c r="J429" s="80" t="str">
        <f>IFERROR(VLOOKUP(Table_ocorrencias[[#This Row],[matricula_perito]],Table_peritos[],2,FALSE),"")</f>
        <v>BETSON FERNANDO DELGADO DOS SANTOS ANDRADE</v>
      </c>
      <c r="K429" s="64" t="str">
        <f>IFERROR(VLOOKUP(Table_ocorrencias[[#This Row],[matricula_auxiliar]],Table_auxiliares[],2,FALSE),"")</f>
        <v>THAYSE BATISTA</v>
      </c>
      <c r="L429" s="64" t="str">
        <f>IFERROR(VLOOKUP(Table_ocorrencias[[#This Row],[matricula_delegado]],Table_delegados[],2,FALSE),"")</f>
        <v>PAULO GUSTAVO COELHO DIAS</v>
      </c>
      <c r="M429" s="64" t="str">
        <f>IFERROR(Table_ocorrencias[[#This Row],[viatura5]],"")</f>
        <v>UP006</v>
      </c>
      <c r="N429" s="64" t="str">
        <f>IFERROR(IF(Table_ocorrencias[[#This Row],[DPH2]] ="","",Table_ocorrencias[[#This Row],[DPH2]]&amp;"º DPH"),"")</f>
        <v>10º DPH</v>
      </c>
      <c r="O429" s="64" t="str">
        <f>UPPER(IFERROR(VLOOKUP(Table_ocorrencias[[#This Row],[municipio]],Table_municipios[],2,FALSE),""))</f>
        <v>RECIFE</v>
      </c>
      <c r="P429" s="80" t="str">
        <f>UPPER(IFERROR(Table_ocorrencias[[#This Row],[bairro8]],""))</f>
        <v>UR 7 -  VÁRZEA</v>
      </c>
      <c r="Q429" s="64" t="str">
        <f>IFERROR(IF(Table_ocorrencias[[#This Row],[rua9]] ="","",Table_ocorrencias[[#This Row],[rua9]]),"")</f>
        <v>RUA TEM RONALD RITTMISTER, N°984</v>
      </c>
      <c r="R429" s="64" t="str">
        <f>IFERROR(IF(Table_ocorrencias[[#This Row],[latitude6]] ="","",Table_ocorrencias[[#This Row],[latitude6]]),"")</f>
        <v>-8.033602</v>
      </c>
      <c r="S429" s="64" t="str">
        <f>IFERROR(IF(Table_ocorrencias[[#This Row],[longitude7]] ="","",Table_ocorrencias[[#This Row],[longitude7]]),"")</f>
        <v>-34.979282</v>
      </c>
      <c r="T42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115606)</v>
      </c>
      <c r="U42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29" s="80" t="str">
        <f>UPPER(IFERROR(Table_ocorrencias[[#This Row],[descricao]],""))</f>
        <v>PAF - MASC (PM - 995608607 )</v>
      </c>
      <c r="W429" s="66">
        <f>IFERROR(IF(Table_ocorrencias[[#This Row],[data_ciencia]]="","",Table_ocorrencias[[#This Row],[data_ciencia]]),"")</f>
        <v>4.8611111111111112E-2</v>
      </c>
      <c r="X429" s="66">
        <f>IFERROR(IF(Table_ocorrencias[[#This Row],[data_saida]]="","",Table_ocorrencias[[#This Row],[data_saida]]),"")</f>
        <v>6.9444444444444448E-2</v>
      </c>
      <c r="Y429" s="66">
        <f>IFERROR(IF(Table_ocorrencias[[#This Row],[data_chegada]]="","",Table_ocorrencias[[#This Row],[data_chegada]]),"")</f>
        <v>8.3333333333333329E-2</v>
      </c>
      <c r="Z429" s="66">
        <f>IFERROR(IF(Table_ocorrencias[[#This Row],[data_conclusao]]="","",Table_ocorrencias[[#This Row],[data_conclusao]]),"")</f>
        <v>0.11805555555555555</v>
      </c>
      <c r="AA429" s="67">
        <v>2037</v>
      </c>
      <c r="AB429" s="67">
        <v>5</v>
      </c>
      <c r="AC429" s="67">
        <v>10</v>
      </c>
      <c r="AD429" s="67">
        <v>3869903</v>
      </c>
      <c r="AE429" s="67">
        <v>3870430</v>
      </c>
      <c r="AF429" s="67">
        <v>2725371</v>
      </c>
      <c r="AG429" s="67">
        <v>94</v>
      </c>
      <c r="AH429" s="65">
        <v>44198</v>
      </c>
      <c r="AI429" s="67" t="s">
        <v>7941</v>
      </c>
      <c r="AJ429" s="67" t="s">
        <v>167</v>
      </c>
      <c r="AK429" s="67" t="s">
        <v>168</v>
      </c>
      <c r="AL429" s="67" t="s">
        <v>1258</v>
      </c>
      <c r="AM429" s="68">
        <v>4.8611111111111112E-2</v>
      </c>
      <c r="AN429" s="69">
        <v>6.9444444444444448E-2</v>
      </c>
      <c r="AO429" s="69">
        <v>8.3333333333333329E-2</v>
      </c>
      <c r="AP429" s="69">
        <v>0.11805555555555555</v>
      </c>
      <c r="AQ429" s="67" t="s">
        <v>7951</v>
      </c>
      <c r="AR429" s="67" t="s">
        <v>7952</v>
      </c>
      <c r="AS429" s="67">
        <v>14</v>
      </c>
      <c r="AT429" s="67" t="s">
        <v>7950</v>
      </c>
      <c r="AU429" s="67" t="s">
        <v>7942</v>
      </c>
      <c r="AV429" s="67" t="s">
        <v>283</v>
      </c>
      <c r="AW429" s="70" t="s">
        <v>276</v>
      </c>
      <c r="AX429" s="67" t="s">
        <v>7943</v>
      </c>
      <c r="AY429" s="67" t="s">
        <v>7944</v>
      </c>
      <c r="AZ429" s="67" t="b">
        <v>1</v>
      </c>
      <c r="BA429" s="67" t="s">
        <v>273</v>
      </c>
      <c r="BB429" s="67" t="b">
        <v>0</v>
      </c>
      <c r="BC429" s="67"/>
      <c r="BD429" s="67"/>
    </row>
    <row r="430" spans="1:56" x14ac:dyDescent="0.25">
      <c r="A430" s="55">
        <f t="shared" si="7"/>
        <v>0</v>
      </c>
      <c r="B430" s="64" t="str">
        <f>IFERROR(TEXT(Table_ocorrencias[[#This Row],[caso_n]],"0000")&amp;Table_ocorrencias[[#This Row],[ponto]]&amp;"/"&amp;YEAR(Table_ocorrencias[[#This Row],[DATA PLANTÃO]]),"")</f>
        <v>0011.9/2021</v>
      </c>
      <c r="C430" s="64" t="str">
        <f>IFERROR(IF(Table_ocorrencias[[#This Row],[GDL]] = "","", Table_ocorrencias[[#This Row],[GDL]]&amp;"/"&amp;YEAR(Table_ocorrencias[[#This Row],[data_plantao]])),"")</f>
        <v>305/2021</v>
      </c>
      <c r="D430" s="64" t="str">
        <f>IF(Table_ocorrencias[[#This Row],[fotos_gdl]] = TRUE,"ENVIADAS","PENDENTE")</f>
        <v>ENVIADAS</v>
      </c>
      <c r="E430" s="65">
        <f>IFERROR(Table_ocorrencias[[#This Row],[data_plantao]],"")</f>
        <v>44200</v>
      </c>
      <c r="F430" s="64" t="str">
        <f>IFERROR(Table_ocorrencias[[#This Row],[CIODS3]],"")</f>
        <v>D700166</v>
      </c>
      <c r="G430" s="64" t="str">
        <f>IFERROR(Table_ocorrencias[[#This Row],[natureza4]],"")</f>
        <v>Homicídio</v>
      </c>
      <c r="H430" s="64" t="str">
        <f>IFERROR(Table_ocorrencias[[#This Row],[tipo_local]],"")</f>
        <v>Externo</v>
      </c>
      <c r="I430" s="64" t="str">
        <f>IFERROR(IF(Table_ocorrencias[[#This Row],[instrumento10]] = 0,"",Table_ocorrencias[[#This Row],[instrumento10]]),"")</f>
        <v>PÉRFURO-CONTUNDENTE</v>
      </c>
      <c r="J430" s="80" t="str">
        <f>IFERROR(VLOOKUP(Table_ocorrencias[[#This Row],[matricula_perito]],Table_peritos[],2,FALSE),"")</f>
        <v>RODION MALINOVSKY DE OLIVEIRA GOMES</v>
      </c>
      <c r="K430" s="64" t="str">
        <f>IFERROR(VLOOKUP(Table_ocorrencias[[#This Row],[matricula_auxiliar]],Table_auxiliares[],2,FALSE),"")</f>
        <v>ANDREZA CRISTINA MAIA DOS SANTOS</v>
      </c>
      <c r="L430" s="64" t="str">
        <f>IFERROR(VLOOKUP(Table_ocorrencias[[#This Row],[matricula_delegado]],Table_delegados[],2,FALSE),"")</f>
        <v>BRUNO MARCIO DE AMORIM MAGALHAES</v>
      </c>
      <c r="M430" s="64" t="str">
        <f>IFERROR(Table_ocorrencias[[#This Row],[viatura5]],"")</f>
        <v>UP006</v>
      </c>
      <c r="N430" s="64" t="str">
        <f>IFERROR(IF(Table_ocorrencias[[#This Row],[DPH2]] ="","",Table_ocorrencias[[#This Row],[DPH2]]&amp;"º DPH"),"")</f>
        <v>10º DPH</v>
      </c>
      <c r="O430" s="64" t="str">
        <f>UPPER(IFERROR(VLOOKUP(Table_ocorrencias[[#This Row],[municipio]],Table_municipios[],2,FALSE),""))</f>
        <v>CAMARAGIBE</v>
      </c>
      <c r="P430" s="80" t="str">
        <f>UPPER(IFERROR(Table_ocorrencias[[#This Row],[bairro8]],""))</f>
        <v>TABATINGA</v>
      </c>
      <c r="Q430" s="64" t="str">
        <f>IFERROR(IF(Table_ocorrencias[[#This Row],[rua9]] ="","",Table_ocorrencias[[#This Row],[rua9]]),"")</f>
        <v>RUA HILTON MENDES BARBOSA</v>
      </c>
      <c r="R430" s="64" t="str">
        <f>IFERROR(IF(Table_ocorrencias[[#This Row],[latitude6]] ="","",Table_ocorrencias[[#This Row],[latitude6]]),"")</f>
        <v>8.007840</v>
      </c>
      <c r="S430" s="64" t="str">
        <f>IFERROR(IF(Table_ocorrencias[[#This Row],[longitude7]] ="","",Table_ocorrencias[[#This Row],[longitude7]]),"")</f>
        <v>34.976450</v>
      </c>
      <c r="T43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ANTONIO MATIAS ALVES NETO (NIC 115686)</v>
      </c>
      <c r="U43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0" s="80" t="str">
        <f>UPPER(IFERROR(Table_ocorrencias[[#This Row],[descricao]],""))</f>
        <v>PAF, EXTERNO, 99955-6444</v>
      </c>
      <c r="W430" s="66">
        <f>IFERROR(IF(Table_ocorrencias[[#This Row],[data_ciencia]]="","",Table_ocorrencias[[#This Row],[data_ciencia]]),"")</f>
        <v>0.79166666666666663</v>
      </c>
      <c r="X430" s="66">
        <f>IFERROR(IF(Table_ocorrencias[[#This Row],[data_saida]]="","",Table_ocorrencias[[#This Row],[data_saida]]),"")</f>
        <v>0.80555555555555558</v>
      </c>
      <c r="Y430" s="66">
        <f>IFERROR(IF(Table_ocorrencias[[#This Row],[data_chegada]]="","",Table_ocorrencias[[#This Row],[data_chegada]]),"")</f>
        <v>0.82291666666666663</v>
      </c>
      <c r="Z430" s="66">
        <f>IFERROR(IF(Table_ocorrencias[[#This Row],[data_conclusao]]="","",Table_ocorrencias[[#This Row],[data_conclusao]]),"")</f>
        <v>0.85416666666666663</v>
      </c>
      <c r="AA430" s="67">
        <v>2045</v>
      </c>
      <c r="AB430" s="67">
        <v>11</v>
      </c>
      <c r="AC430" s="67">
        <v>10</v>
      </c>
      <c r="AD430" s="67">
        <v>1917099</v>
      </c>
      <c r="AE430" s="67">
        <v>3876098</v>
      </c>
      <c r="AF430" s="67">
        <v>2960419</v>
      </c>
      <c r="AG430" s="67">
        <v>305</v>
      </c>
      <c r="AH430" s="65">
        <v>44200</v>
      </c>
      <c r="AI430" s="67" t="s">
        <v>8008</v>
      </c>
      <c r="AJ430" s="67" t="s">
        <v>167</v>
      </c>
      <c r="AK430" s="67" t="s">
        <v>168</v>
      </c>
      <c r="AL430" s="67" t="s">
        <v>1258</v>
      </c>
      <c r="AM430" s="68">
        <v>0.79166666666666663</v>
      </c>
      <c r="AN430" s="69">
        <v>0.80555555555555558</v>
      </c>
      <c r="AO430" s="69">
        <v>0.82291666666666663</v>
      </c>
      <c r="AP430" s="69">
        <v>0.85416666666666663</v>
      </c>
      <c r="AQ430" s="67" t="s">
        <v>8013</v>
      </c>
      <c r="AR430" s="67" t="s">
        <v>8014</v>
      </c>
      <c r="AS430" s="67">
        <v>4</v>
      </c>
      <c r="AT430" s="67" t="s">
        <v>8009</v>
      </c>
      <c r="AU430" s="67" t="s">
        <v>8025</v>
      </c>
      <c r="AV430" s="67" t="s">
        <v>8010</v>
      </c>
      <c r="AW430" s="70" t="s">
        <v>276</v>
      </c>
      <c r="AX430" s="67" t="s">
        <v>8011</v>
      </c>
      <c r="AY430" s="67" t="s">
        <v>8012</v>
      </c>
      <c r="AZ430" s="67" t="b">
        <v>1</v>
      </c>
      <c r="BA430" s="67" t="s">
        <v>273</v>
      </c>
      <c r="BB430" s="67" t="b">
        <v>0</v>
      </c>
      <c r="BC430" s="67"/>
      <c r="BD430" s="67"/>
    </row>
    <row r="431" spans="1:56" x14ac:dyDescent="0.25">
      <c r="A431" s="54">
        <f t="shared" si="7"/>
        <v>0</v>
      </c>
      <c r="B431" s="57" t="str">
        <f>IFERROR(TEXT(Table_ocorrencias[[#This Row],[caso_n]],"0000")&amp;Table_ocorrencias[[#This Row],[ponto]]&amp;"/"&amp;YEAR(Table_ocorrencias[[#This Row],[DATA PLANTÃO]]),"")</f>
        <v>0018.9/2021</v>
      </c>
      <c r="C431" s="57" t="str">
        <f>IFERROR(IF(Table_ocorrencias[[#This Row],[GDL]] = "","", Table_ocorrencias[[#This Row],[GDL]]&amp;"/"&amp;YEAR(Table_ocorrencias[[#This Row],[data_plantao]])),"")</f>
        <v>522/2021</v>
      </c>
      <c r="D431" s="57" t="str">
        <f>IF(Table_ocorrencias[[#This Row],[fotos_gdl]] = TRUE,"ENVIADAS","PENDENTE")</f>
        <v>ENVIADAS</v>
      </c>
      <c r="E431" s="58">
        <f>IFERROR(Table_ocorrencias[[#This Row],[data_plantao]],"")</f>
        <v>44202</v>
      </c>
      <c r="F431" s="57" t="str">
        <f>IFERROR(Table_ocorrencias[[#This Row],[CIODS3]],"")</f>
        <v>D700298</v>
      </c>
      <c r="G431" s="57" t="str">
        <f>IFERROR(Table_ocorrencias[[#This Row],[natureza4]],"")</f>
        <v>Homicídio</v>
      </c>
      <c r="H431" s="57" t="str">
        <f>IFERROR(Table_ocorrencias[[#This Row],[tipo_local]],"")</f>
        <v>Externo</v>
      </c>
      <c r="I431" s="57" t="str">
        <f>IFERROR(IF(Table_ocorrencias[[#This Row],[instrumento10]] = 0,"",Table_ocorrencias[[#This Row],[instrumento10]]),"")</f>
        <v>PÉRFURO-CONTUNDENTE</v>
      </c>
      <c r="J431" s="79" t="str">
        <f>IFERROR(VLOOKUP(Table_ocorrencias[[#This Row],[matricula_perito]],Table_peritos[],2,FALSE),"")</f>
        <v>TADEU MORAIS CRUZ</v>
      </c>
      <c r="K431" s="57" t="str">
        <f>IFERROR(VLOOKUP(Table_ocorrencias[[#This Row],[matricula_auxiliar]],Table_auxiliares[],2,FALSE),"")</f>
        <v>HILTON PESSOA DE FREITAS NETO</v>
      </c>
      <c r="L431" s="57" t="str">
        <f>IFERROR(VLOOKUP(Table_ocorrencias[[#This Row],[matricula_delegado]],Table_delegados[],2,FALSE),"")</f>
        <v>ROBERTO MONTEIRO LOBO</v>
      </c>
      <c r="M431" s="57" t="str">
        <f>IFERROR(Table_ocorrencias[[#This Row],[viatura5]],"")</f>
        <v>UP006</v>
      </c>
      <c r="N431" s="57" t="str">
        <f>IFERROR(IF(Table_ocorrencias[[#This Row],[DPH2]] ="","",Table_ocorrencias[[#This Row],[DPH2]]&amp;"º DPH"),"")</f>
        <v>5º DPH</v>
      </c>
      <c r="O431" s="57" t="str">
        <f>UPPER(IFERROR(VLOOKUP(Table_ocorrencias[[#This Row],[municipio]],Table_municipios[],2,FALSE),""))</f>
        <v>RECIFE</v>
      </c>
      <c r="P431" s="79" t="str">
        <f>UPPER(IFERROR(Table_ocorrencias[[#This Row],[bairro8]],""))</f>
        <v>VASCO DA GAMA</v>
      </c>
      <c r="Q431" s="57" t="str">
        <f>IFERROR(IF(Table_ocorrencias[[#This Row],[rua9]] ="","",Table_ocorrencias[[#This Row],[rua9]]),"")</f>
        <v>RUA VASCO DA GAMA, N°1429</v>
      </c>
      <c r="R431" s="57" t="str">
        <f>IFERROR(IF(Table_ocorrencias[[#This Row],[latitude6]] ="","",Table_ocorrencias[[#This Row],[latitude6]]),"")</f>
        <v>-8°0'29"</v>
      </c>
      <c r="S431" s="57" t="str">
        <f>IFERROR(IF(Table_ocorrencias[[#This Row],[longitude7]] ="","",Table_ocorrencias[[#This Row],[longitude7]]),"")</f>
        <v>-34.55'15"</v>
      </c>
      <c r="T43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LEONARDO FERREIRA DE OLIVEIRA (NIC 102257)</v>
      </c>
      <c r="U43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1" s="79" t="str">
        <f>UPPER(IFERROR(Table_ocorrencias[[#This Row],[descricao]],""))</f>
        <v>98531-9504</v>
      </c>
      <c r="W431" s="59">
        <f>IFERROR(IF(Table_ocorrencias[[#This Row],[data_ciencia]]="","",Table_ocorrencias[[#This Row],[data_ciencia]]),"")</f>
        <v>0.58680555555555558</v>
      </c>
      <c r="X431" s="59">
        <f>IFERROR(IF(Table_ocorrencias[[#This Row],[data_saida]]="","",Table_ocorrencias[[#This Row],[data_saida]]),"")</f>
        <v>0.60416666666666663</v>
      </c>
      <c r="Y431" s="59">
        <f>IFERROR(IF(Table_ocorrencias[[#This Row],[data_chegada]]="","",Table_ocorrencias[[#This Row],[data_chegada]]),"")</f>
        <v>0.61805555555555558</v>
      </c>
      <c r="Z431" s="59">
        <f>IFERROR(IF(Table_ocorrencias[[#This Row],[data_conclusao]]="","",Table_ocorrencias[[#This Row],[data_conclusao]]),"")</f>
        <v>0.64583333333333337</v>
      </c>
      <c r="AA431" s="60">
        <v>2052</v>
      </c>
      <c r="AB431" s="60">
        <v>18</v>
      </c>
      <c r="AC431" s="60">
        <v>5</v>
      </c>
      <c r="AD431" s="60">
        <v>2962136</v>
      </c>
      <c r="AE431" s="60">
        <v>3865967</v>
      </c>
      <c r="AF431" s="60">
        <v>3864146</v>
      </c>
      <c r="AG431" s="60">
        <v>522</v>
      </c>
      <c r="AH431" s="58">
        <v>44202</v>
      </c>
      <c r="AI431" s="60" t="s">
        <v>8090</v>
      </c>
      <c r="AJ431" s="60" t="s">
        <v>167</v>
      </c>
      <c r="AK431" s="60" t="s">
        <v>168</v>
      </c>
      <c r="AL431" s="60" t="s">
        <v>1258</v>
      </c>
      <c r="AM431" s="61">
        <v>0.58680555555555558</v>
      </c>
      <c r="AN431" s="62">
        <v>0.60416666666666663</v>
      </c>
      <c r="AO431" s="62">
        <v>0.61805555555555558</v>
      </c>
      <c r="AP431" s="62">
        <v>0.64583333333333337</v>
      </c>
      <c r="AQ431" s="60" t="s">
        <v>8095</v>
      </c>
      <c r="AR431" s="60" t="s">
        <v>8096</v>
      </c>
      <c r="AS431" s="60">
        <v>14</v>
      </c>
      <c r="AT431" s="60" t="s">
        <v>2054</v>
      </c>
      <c r="AU431" s="60" t="s">
        <v>8091</v>
      </c>
      <c r="AV431" s="60" t="s">
        <v>8092</v>
      </c>
      <c r="AW431" s="63" t="s">
        <v>276</v>
      </c>
      <c r="AX431" s="60" t="s">
        <v>8093</v>
      </c>
      <c r="AY431" s="60" t="s">
        <v>8094</v>
      </c>
      <c r="AZ431" s="60" t="b">
        <v>1</v>
      </c>
      <c r="BA431" s="60" t="s">
        <v>273</v>
      </c>
      <c r="BB431" s="60" t="b">
        <v>0</v>
      </c>
      <c r="BC431" s="60"/>
      <c r="BD431" s="60"/>
    </row>
    <row r="432" spans="1:56" x14ac:dyDescent="0.25">
      <c r="A432" s="55">
        <f t="shared" si="7"/>
        <v>0</v>
      </c>
      <c r="B432" s="64" t="str">
        <f>IFERROR(TEXT(Table_ocorrencias[[#This Row],[caso_n]],"0000")&amp;Table_ocorrencias[[#This Row],[ponto]]&amp;"/"&amp;YEAR(Table_ocorrencias[[#This Row],[DATA PLANTÃO]]),"")</f>
        <v>0019.9/2021</v>
      </c>
      <c r="C432" s="64" t="str">
        <f>IFERROR(IF(Table_ocorrencias[[#This Row],[GDL]] = "","", Table_ocorrencias[[#This Row],[GDL]]&amp;"/"&amp;YEAR(Table_ocorrencias[[#This Row],[data_plantao]])),"")</f>
        <v>551/2021</v>
      </c>
      <c r="D432" s="64" t="str">
        <f>IF(Table_ocorrencias[[#This Row],[fotos_gdl]] = TRUE,"ENVIADAS","PENDENTE")</f>
        <v>ENVIADAS</v>
      </c>
      <c r="E432" s="65">
        <f>IFERROR(Table_ocorrencias[[#This Row],[data_plantao]],"")</f>
        <v>44202</v>
      </c>
      <c r="F432" s="64" t="str">
        <f>IFERROR(Table_ocorrencias[[#This Row],[CIODS3]],"")</f>
        <v>D700317</v>
      </c>
      <c r="G432" s="64" t="str">
        <f>IFERROR(Table_ocorrencias[[#This Row],[natureza4]],"")</f>
        <v>Homicídio</v>
      </c>
      <c r="H432" s="64" t="str">
        <f>IFERROR(Table_ocorrencias[[#This Row],[tipo_local]],"")</f>
        <v>Externo</v>
      </c>
      <c r="I432" s="64" t="str">
        <f>IFERROR(IF(Table_ocorrencias[[#This Row],[instrumento10]] = 0,"",Table_ocorrencias[[#This Row],[instrumento10]]),"")</f>
        <v>PÉRFURO-CONTUNDENTE</v>
      </c>
      <c r="J432" s="80" t="str">
        <f>IFERROR(VLOOKUP(Table_ocorrencias[[#This Row],[matricula_perito]],Table_peritos[],2,FALSE),"")</f>
        <v>BETSON FERNANDO DELGADO DOS SANTOS ANDRADE</v>
      </c>
      <c r="K432" s="64" t="str">
        <f>IFERROR(VLOOKUP(Table_ocorrencias[[#This Row],[matricula_auxiliar]],Table_auxiliares[],2,FALSE),"")</f>
        <v>THAYSE BATISTA</v>
      </c>
      <c r="L432" s="64" t="str">
        <f>IFERROR(VLOOKUP(Table_ocorrencias[[#This Row],[matricula_delegado]],Table_delegados[],2,FALSE),"")</f>
        <v>ANTONIO DE CAMPOS FRANCISCO</v>
      </c>
      <c r="M432" s="64" t="str">
        <f>IFERROR(Table_ocorrencias[[#This Row],[viatura5]],"")</f>
        <v>UP006</v>
      </c>
      <c r="N432" s="64" t="str">
        <f>IFERROR(IF(Table_ocorrencias[[#This Row],[DPH2]] ="","",Table_ocorrencias[[#This Row],[DPH2]]&amp;"º DPH"),"")</f>
        <v>6º DPH</v>
      </c>
      <c r="O432" s="64" t="str">
        <f>UPPER(IFERROR(VLOOKUP(Table_ocorrencias[[#This Row],[municipio]],Table_municipios[],2,FALSE),""))</f>
        <v>IGARASSU</v>
      </c>
      <c r="P432" s="80" t="str">
        <f>UPPER(IFERROR(Table_ocorrencias[[#This Row],[bairro8]],""))</f>
        <v>CENTRO</v>
      </c>
      <c r="Q432" s="64" t="str">
        <f>IFERROR(IF(Table_ocorrencias[[#This Row],[rua9]] ="","",Table_ocorrencias[[#This Row],[rua9]]),"")</f>
        <v>AV. MÁRIO MELO</v>
      </c>
      <c r="R432" s="64" t="str">
        <f>IFERROR(IF(Table_ocorrencias[[#This Row],[latitude6]] ="","",Table_ocorrencias[[#This Row],[latitude6]]),"")</f>
        <v>-7.829209</v>
      </c>
      <c r="S432" s="64" t="str">
        <f>IFERROR(IF(Table_ocorrencias[[#This Row],[longitude7]] ="","",Table_ocorrencias[[#This Row],[longitude7]]),"")</f>
        <v>-34.9100960</v>
      </c>
      <c r="T43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VITORIA REGINA DE OLIVEIRA (NIC 115673)</v>
      </c>
      <c r="U43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32" s="80" t="str">
        <f>UPPER(IFERROR(Table_ocorrencias[[#This Row],[descricao]],""))</f>
        <v>SG AVELINO 98312708 - PAF -FEM</v>
      </c>
      <c r="W432" s="66">
        <f>IFERROR(IF(Table_ocorrencias[[#This Row],[data_ciencia]]="","",Table_ocorrencias[[#This Row],[data_ciencia]]),"")</f>
        <v>0.77083333333333337</v>
      </c>
      <c r="X432" s="66">
        <f>IFERROR(IF(Table_ocorrencias[[#This Row],[data_saida]]="","",Table_ocorrencias[[#This Row],[data_saida]]),"")</f>
        <v>0.79166666666666663</v>
      </c>
      <c r="Y432" s="66">
        <f>IFERROR(IF(Table_ocorrencias[[#This Row],[data_chegada]]="","",Table_ocorrencias[[#This Row],[data_chegada]]),"")</f>
        <v>0.81944444444444442</v>
      </c>
      <c r="Z432" s="66">
        <f>IFERROR(IF(Table_ocorrencias[[#This Row],[data_conclusao]]="","",Table_ocorrencias[[#This Row],[data_conclusao]]),"")</f>
        <v>0.85416666666666663</v>
      </c>
      <c r="AA432" s="67">
        <v>2053</v>
      </c>
      <c r="AB432" s="67">
        <v>19</v>
      </c>
      <c r="AC432" s="67">
        <v>6</v>
      </c>
      <c r="AD432" s="67">
        <v>3869903</v>
      </c>
      <c r="AE432" s="67">
        <v>3870430</v>
      </c>
      <c r="AF432" s="67">
        <v>1967371</v>
      </c>
      <c r="AG432" s="67">
        <v>551</v>
      </c>
      <c r="AH432" s="65">
        <v>44202</v>
      </c>
      <c r="AI432" s="67" t="s">
        <v>12100</v>
      </c>
      <c r="AJ432" s="67" t="s">
        <v>167</v>
      </c>
      <c r="AK432" s="67" t="s">
        <v>168</v>
      </c>
      <c r="AL432" s="67" t="s">
        <v>1258</v>
      </c>
      <c r="AM432" s="68">
        <v>0.77083333333333337</v>
      </c>
      <c r="AN432" s="69">
        <v>0.79166666666666663</v>
      </c>
      <c r="AO432" s="69">
        <v>0.81944444444444442</v>
      </c>
      <c r="AP432" s="69">
        <v>0.85416666666666663</v>
      </c>
      <c r="AQ432" s="67" t="s">
        <v>12306</v>
      </c>
      <c r="AR432" s="67" t="s">
        <v>12307</v>
      </c>
      <c r="AS432" s="67">
        <v>6</v>
      </c>
      <c r="AT432" s="67" t="s">
        <v>265</v>
      </c>
      <c r="AU432" s="67" t="s">
        <v>12101</v>
      </c>
      <c r="AV432" s="67" t="s">
        <v>283</v>
      </c>
      <c r="AW432" s="70" t="s">
        <v>276</v>
      </c>
      <c r="AX432" s="67" t="s">
        <v>12102</v>
      </c>
      <c r="AY432" s="67" t="s">
        <v>12103</v>
      </c>
      <c r="AZ432" s="67" t="b">
        <v>1</v>
      </c>
      <c r="BA432" s="67" t="s">
        <v>273</v>
      </c>
      <c r="BB432" s="67" t="b">
        <v>0</v>
      </c>
      <c r="BC432" s="67"/>
      <c r="BD432" s="67"/>
    </row>
    <row r="433" spans="1:56" x14ac:dyDescent="0.25">
      <c r="A433" s="53">
        <f t="shared" si="7"/>
        <v>0</v>
      </c>
      <c r="B433" s="57" t="str">
        <f>IFERROR(TEXT(Table_ocorrencias[[#This Row],[caso_n]],"0000")&amp;Table_ocorrencias[[#This Row],[ponto]]&amp;"/"&amp;YEAR(Table_ocorrencias[[#This Row],[DATA PLANTÃO]]),"")</f>
        <v>0026.9/2021</v>
      </c>
      <c r="C433" s="57" t="str">
        <f>IFERROR(IF(Table_ocorrencias[[#This Row],[GDL]] = "","", Table_ocorrencias[[#This Row],[GDL]]&amp;"/"&amp;YEAR(Table_ocorrencias[[#This Row],[data_plantao]])),"")</f>
        <v>877/2021</v>
      </c>
      <c r="D433" s="57" t="str">
        <f>IF(Table_ocorrencias[[#This Row],[fotos_gdl]] = TRUE,"ENVIADAS","PENDENTE")</f>
        <v>ENVIADAS</v>
      </c>
      <c r="E433" s="58">
        <f>IFERROR(Table_ocorrencias[[#This Row],[data_plantao]],"")</f>
        <v>44204</v>
      </c>
      <c r="F433" s="57" t="str">
        <f>IFERROR(Table_ocorrencias[[#This Row],[CIODS3]],"")</f>
        <v>D700516</v>
      </c>
      <c r="G433" s="57" t="str">
        <f>IFERROR(Table_ocorrencias[[#This Row],[natureza4]],"")</f>
        <v>Homicídio</v>
      </c>
      <c r="H433" s="57" t="str">
        <f>IFERROR(Table_ocorrencias[[#This Row],[tipo_local]],"")</f>
        <v>Externo</v>
      </c>
      <c r="I433" s="57" t="str">
        <f>IFERROR(IF(Table_ocorrencias[[#This Row],[instrumento10]] = 0,"",Table_ocorrencias[[#This Row],[instrumento10]]),"")</f>
        <v>PÉRFURO-CONTUNDENTE</v>
      </c>
      <c r="J433" s="79" t="str">
        <f>IFERROR(VLOOKUP(Table_ocorrencias[[#This Row],[matricula_perito]],Table_peritos[],2,FALSE),"")</f>
        <v>RODION MALINOVSKY DE OLIVEIRA GOMES</v>
      </c>
      <c r="K433" s="57" t="str">
        <f>IFERROR(VLOOKUP(Table_ocorrencias[[#This Row],[matricula_auxiliar]],Table_auxiliares[],2,FALSE),"")</f>
        <v>ANDREZA CRISTINA MAIA DOS SANTOS</v>
      </c>
      <c r="L433" s="57" t="str">
        <f>IFERROR(VLOOKUP(Table_ocorrencias[[#This Row],[matricula_delegado]],Table_delegados[],2,FALSE),"")</f>
        <v>IAN CAMPOS MOREIRA</v>
      </c>
      <c r="M433" s="57" t="str">
        <f>IFERROR(Table_ocorrencias[[#This Row],[viatura5]],"")</f>
        <v>UP006</v>
      </c>
      <c r="N433" s="57" t="str">
        <f>IFERROR(IF(Table_ocorrencias[[#This Row],[DPH2]] ="","",Table_ocorrencias[[#This Row],[DPH2]]&amp;"º DPH"),"")</f>
        <v>5º DPH</v>
      </c>
      <c r="O433" s="57" t="str">
        <f>UPPER(IFERROR(VLOOKUP(Table_ocorrencias[[#This Row],[municipio]],Table_municipios[],2,FALSE),""))</f>
        <v>RECIFE</v>
      </c>
      <c r="P433" s="79" t="str">
        <f>UPPER(IFERROR(Table_ocorrencias[[#This Row],[bairro8]],""))</f>
        <v>NOVA DESCOBERTA</v>
      </c>
      <c r="Q433" s="57" t="str">
        <f>IFERROR(IF(Table_ocorrencias[[#This Row],[rua9]] ="","",Table_ocorrencias[[#This Row],[rua9]]),"")</f>
        <v>RUA CORREGO DO INACIO,106</v>
      </c>
      <c r="R433" s="57" t="str">
        <f>IFERROR(IF(Table_ocorrencias[[#This Row],[latitude6]] ="","",Table_ocorrencias[[#This Row],[latitude6]]),"")</f>
        <v>7.996660</v>
      </c>
      <c r="S433" s="57" t="str">
        <f>IFERROR(IF(Table_ocorrencias[[#This Row],[longitude7]] ="","",Table_ocorrencias[[#This Row],[longitude7]]),"")</f>
        <v>34.930670</v>
      </c>
      <c r="T43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ANTONIO SEVERINO DA SILVA (NIC 115671)</v>
      </c>
      <c r="U43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3" s="79" t="str">
        <f>UPPER(IFERROR(Table_ocorrencias[[#This Row],[descricao]],""))</f>
        <v>SGT SAMPAIO 984608887</v>
      </c>
      <c r="W433" s="59">
        <f>IFERROR(IF(Table_ocorrencias[[#This Row],[data_ciencia]]="","",Table_ocorrencias[[#This Row],[data_ciencia]]),"")</f>
        <v>0.70972222222222225</v>
      </c>
      <c r="X433" s="59">
        <f>IFERROR(IF(Table_ocorrencias[[#This Row],[data_saida]]="","",Table_ocorrencias[[#This Row],[data_saida]]),"")</f>
        <v>0.71875</v>
      </c>
      <c r="Y433" s="59">
        <f>IFERROR(IF(Table_ocorrencias[[#This Row],[data_chegada]]="","",Table_ocorrencias[[#This Row],[data_chegada]]),"")</f>
        <v>0.74305555555555558</v>
      </c>
      <c r="Z433" s="59">
        <f>IFERROR(IF(Table_ocorrencias[[#This Row],[data_conclusao]]="","",Table_ocorrencias[[#This Row],[data_conclusao]]),"")</f>
        <v>0.77083333333333337</v>
      </c>
      <c r="AA433" s="60">
        <v>2061</v>
      </c>
      <c r="AB433" s="60">
        <v>26</v>
      </c>
      <c r="AC433" s="60">
        <v>5</v>
      </c>
      <c r="AD433" s="60">
        <v>1917099</v>
      </c>
      <c r="AE433" s="60">
        <v>3876098</v>
      </c>
      <c r="AF433" s="60">
        <v>2724707</v>
      </c>
      <c r="AG433" s="60">
        <v>877</v>
      </c>
      <c r="AH433" s="58">
        <v>44204</v>
      </c>
      <c r="AI433" s="60" t="s">
        <v>12359</v>
      </c>
      <c r="AJ433" s="60" t="s">
        <v>167</v>
      </c>
      <c r="AK433" s="60" t="s">
        <v>168</v>
      </c>
      <c r="AL433" s="60" t="s">
        <v>1258</v>
      </c>
      <c r="AM433" s="61">
        <v>0.70972222222222225</v>
      </c>
      <c r="AN433" s="62">
        <v>0.71875</v>
      </c>
      <c r="AO433" s="62">
        <v>0.74305555555555558</v>
      </c>
      <c r="AP433" s="62">
        <v>0.77083333333333337</v>
      </c>
      <c r="AQ433" s="60" t="s">
        <v>12360</v>
      </c>
      <c r="AR433" s="60" t="s">
        <v>12361</v>
      </c>
      <c r="AS433" s="60">
        <v>14</v>
      </c>
      <c r="AT433" s="60" t="s">
        <v>2270</v>
      </c>
      <c r="AU433" s="60" t="s">
        <v>12362</v>
      </c>
      <c r="AV433" s="60" t="s">
        <v>283</v>
      </c>
      <c r="AW433" s="63" t="s">
        <v>276</v>
      </c>
      <c r="AX433" s="60" t="s">
        <v>12363</v>
      </c>
      <c r="AY433" s="60" t="s">
        <v>12364</v>
      </c>
      <c r="AZ433" s="60" t="b">
        <v>1</v>
      </c>
      <c r="BA433" s="60" t="s">
        <v>273</v>
      </c>
      <c r="BB433" s="60" t="b">
        <v>0</v>
      </c>
      <c r="BC433" s="60"/>
      <c r="BD433" s="60"/>
    </row>
    <row r="434" spans="1:56" x14ac:dyDescent="0.25">
      <c r="A434" s="54">
        <f t="shared" si="7"/>
        <v>0</v>
      </c>
      <c r="B434" s="57" t="str">
        <f>IFERROR(TEXT(Table_ocorrencias[[#This Row],[caso_n]],"0000")&amp;Table_ocorrencias[[#This Row],[ponto]]&amp;"/"&amp;YEAR(Table_ocorrencias[[#This Row],[DATA PLANTÃO]]),"")</f>
        <v>0045.9/2021</v>
      </c>
      <c r="C434" s="57" t="str">
        <f>IFERROR(IF(Table_ocorrencias[[#This Row],[GDL]] = "","", Table_ocorrencias[[#This Row],[GDL]]&amp;"/"&amp;YEAR(Table_ocorrencias[[#This Row],[data_plantao]])),"")</f>
        <v>1512/2021</v>
      </c>
      <c r="D434" s="57" t="str">
        <f>IF(Table_ocorrencias[[#This Row],[fotos_gdl]] = TRUE,"ENVIADAS","PENDENTE")</f>
        <v>ENVIADAS</v>
      </c>
      <c r="E434" s="58">
        <f>IFERROR(Table_ocorrencias[[#This Row],[data_plantao]],"")</f>
        <v>44210</v>
      </c>
      <c r="F434" s="57" t="str">
        <f>IFERROR(Table_ocorrencias[[#This Row],[CIODS3]],"")</f>
        <v>D701056</v>
      </c>
      <c r="G434" s="57" t="str">
        <f>IFERROR(Table_ocorrencias[[#This Row],[natureza4]],"")</f>
        <v>Homicídio</v>
      </c>
      <c r="H434" s="57" t="str">
        <f>IFERROR(Table_ocorrencias[[#This Row],[tipo_local]],"")</f>
        <v>Externo</v>
      </c>
      <c r="I434" s="57" t="str">
        <f>IFERROR(IF(Table_ocorrencias[[#This Row],[instrumento10]] = 0,"",Table_ocorrencias[[#This Row],[instrumento10]]),"")</f>
        <v>PÉRFURO-CONTUNDENTE</v>
      </c>
      <c r="J434" s="79" t="str">
        <f>IFERROR(VLOOKUP(Table_ocorrencias[[#This Row],[matricula_perito]],Table_peritos[],2,FALSE),"")</f>
        <v>FERNANDO HENRIQUE LEAL BENEVIDES</v>
      </c>
      <c r="K434" s="57" t="str">
        <f>IFERROR(VLOOKUP(Table_ocorrencias[[#This Row],[matricula_auxiliar]],Table_auxiliares[],2,FALSE),"")</f>
        <v>ANDREZA CRISTINA MAIA DOS SANTOS</v>
      </c>
      <c r="L434" s="57" t="str">
        <f>IFERROR(VLOOKUP(Table_ocorrencias[[#This Row],[matricula_delegado]],Table_delegados[],2,FALSE),"")</f>
        <v>MARCONI LUSTOSA FELIX FILHO</v>
      </c>
      <c r="M434" s="57" t="str">
        <f>IFERROR(Table_ocorrencias[[#This Row],[viatura5]],"")</f>
        <v>UP006</v>
      </c>
      <c r="N434" s="57" t="str">
        <f>IFERROR(IF(Table_ocorrencias[[#This Row],[DPH2]] ="","",Table_ocorrencias[[#This Row],[DPH2]]&amp;"º DPH"),"")</f>
        <v>14º DPH</v>
      </c>
      <c r="O434" s="57" t="str">
        <f>UPPER(IFERROR(VLOOKUP(Table_ocorrencias[[#This Row],[municipio]],Table_municipios[],2,FALSE),""))</f>
        <v>CABO DE SANTO AGOSTINHO</v>
      </c>
      <c r="P434" s="79" t="str">
        <f>UPPER(IFERROR(Table_ocorrencias[[#This Row],[bairro8]],""))</f>
        <v>SUAPE</v>
      </c>
      <c r="Q434" s="57" t="str">
        <f>IFERROR(IF(Table_ocorrencias[[#This Row],[rua9]] ="","",Table_ocorrencias[[#This Row],[rua9]]),"")</f>
        <v>PE 08</v>
      </c>
      <c r="R434" s="57" t="str">
        <f>IFERROR(IF(Table_ocorrencias[[#This Row],[latitude6]] ="","",Table_ocorrencias[[#This Row],[latitude6]]),"")</f>
        <v>-8°307670</v>
      </c>
      <c r="S434" s="57" t="str">
        <f>IFERROR(IF(Table_ocorrencias[[#This Row],[longitude7]] ="","",Table_ocorrencias[[#This Row],[longitude7]]),"")</f>
        <v>-34°979301</v>
      </c>
      <c r="T43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115657)</v>
      </c>
      <c r="U43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4" s="79" t="str">
        <f>UPPER(IFERROR(Table_ocorrencias[[#This Row],[descricao]],""))</f>
        <v>PM CB GOMES 998529655</v>
      </c>
      <c r="W434" s="59">
        <f>IFERROR(IF(Table_ocorrencias[[#This Row],[data_ciencia]]="","",Table_ocorrencias[[#This Row],[data_ciencia]]),"")</f>
        <v>0.42708333333333331</v>
      </c>
      <c r="X434" s="59">
        <f>IFERROR(IF(Table_ocorrencias[[#This Row],[data_saida]]="","",Table_ocorrencias[[#This Row],[data_saida]]),"")</f>
        <v>0.43055555555555558</v>
      </c>
      <c r="Y434" s="59">
        <f>IFERROR(IF(Table_ocorrencias[[#This Row],[data_chegada]]="","",Table_ocorrencias[[#This Row],[data_chegada]]),"")</f>
        <v>0.45555555555555555</v>
      </c>
      <c r="Z434" s="59">
        <f>IFERROR(IF(Table_ocorrencias[[#This Row],[data_conclusao]]="","",Table_ocorrencias[[#This Row],[data_conclusao]]),"")</f>
        <v>0.50347222222222221</v>
      </c>
      <c r="AA434" s="60">
        <v>2082</v>
      </c>
      <c r="AB434" s="60">
        <v>45</v>
      </c>
      <c r="AC434" s="60">
        <v>14</v>
      </c>
      <c r="AD434" s="60">
        <v>2962063</v>
      </c>
      <c r="AE434" s="60">
        <v>3876098</v>
      </c>
      <c r="AF434" s="60">
        <v>3864405</v>
      </c>
      <c r="AG434" s="60">
        <v>1512</v>
      </c>
      <c r="AH434" s="58">
        <v>44210</v>
      </c>
      <c r="AI434" s="60" t="s">
        <v>12548</v>
      </c>
      <c r="AJ434" s="60" t="s">
        <v>167</v>
      </c>
      <c r="AK434" s="60" t="s">
        <v>168</v>
      </c>
      <c r="AL434" s="60" t="s">
        <v>1258</v>
      </c>
      <c r="AM434" s="61">
        <v>0.42708333333333331</v>
      </c>
      <c r="AN434" s="62">
        <v>0.43055555555555558</v>
      </c>
      <c r="AO434" s="62">
        <v>0.45555555555555555</v>
      </c>
      <c r="AP434" s="62">
        <v>0.50347222222222221</v>
      </c>
      <c r="AQ434" s="60" t="s">
        <v>12577</v>
      </c>
      <c r="AR434" s="60" t="s">
        <v>12578</v>
      </c>
      <c r="AS434" s="60">
        <v>3</v>
      </c>
      <c r="AT434" s="60" t="s">
        <v>12549</v>
      </c>
      <c r="AU434" s="60" t="s">
        <v>12550</v>
      </c>
      <c r="AV434" s="60" t="s">
        <v>12551</v>
      </c>
      <c r="AW434" s="63" t="s">
        <v>276</v>
      </c>
      <c r="AX434" s="60" t="s">
        <v>12552</v>
      </c>
      <c r="AY434" s="60" t="s">
        <v>12553</v>
      </c>
      <c r="AZ434" s="60" t="b">
        <v>1</v>
      </c>
      <c r="BA434" s="60" t="s">
        <v>273</v>
      </c>
      <c r="BB434" s="60" t="b">
        <v>0</v>
      </c>
      <c r="BC434" s="60"/>
      <c r="BD434" s="60"/>
    </row>
    <row r="435" spans="1:56" x14ac:dyDescent="0.25">
      <c r="A435" s="53">
        <f t="shared" si="7"/>
        <v>0</v>
      </c>
      <c r="B435" s="57" t="str">
        <f>IFERROR(TEXT(Table_ocorrencias[[#This Row],[caso_n]],"0000")&amp;Table_ocorrencias[[#This Row],[ponto]]&amp;"/"&amp;YEAR(Table_ocorrencias[[#This Row],[DATA PLANTÃO]]),"")</f>
        <v>0051.9/2021</v>
      </c>
      <c r="C435" s="57" t="str">
        <f>IFERROR(IF(Table_ocorrencias[[#This Row],[GDL]] = "","", Table_ocorrencias[[#This Row],[GDL]]&amp;"/"&amp;YEAR(Table_ocorrencias[[#This Row],[data_plantao]])),"")</f>
        <v>1714/2021</v>
      </c>
      <c r="D435" s="57" t="str">
        <f>IF(Table_ocorrencias[[#This Row],[fotos_gdl]] = TRUE,"ENVIADAS","PENDENTE")</f>
        <v>ENVIADAS</v>
      </c>
      <c r="E435" s="58">
        <f>IFERROR(Table_ocorrencias[[#This Row],[data_plantao]],"")</f>
        <v>44211</v>
      </c>
      <c r="F435" s="57" t="str">
        <f>IFERROR(Table_ocorrencias[[#This Row],[CIODS3]],"")</f>
        <v>D701158</v>
      </c>
      <c r="G435" s="57" t="str">
        <f>IFERROR(Table_ocorrencias[[#This Row],[natureza4]],"")</f>
        <v>Homicídio</v>
      </c>
      <c r="H435" s="57" t="str">
        <f>IFERROR(Table_ocorrencias[[#This Row],[tipo_local]],"")</f>
        <v>Externo</v>
      </c>
      <c r="I435" s="57" t="str">
        <f>IFERROR(IF(Table_ocorrencias[[#This Row],[instrumento10]] = 0,"",Table_ocorrencias[[#This Row],[instrumento10]]),"")</f>
        <v>PÉRFURO-CONTUNDENTE</v>
      </c>
      <c r="J435" s="79" t="str">
        <f>IFERROR(VLOOKUP(Table_ocorrencias[[#This Row],[matricula_perito]],Table_peritos[],2,FALSE),"")</f>
        <v>LUCAS ARAÚJO DE ALMEIDA</v>
      </c>
      <c r="K435" s="57" t="str">
        <f>IFERROR(VLOOKUP(Table_ocorrencias[[#This Row],[matricula_auxiliar]],Table_auxiliares[],2,FALSE),"")</f>
        <v>BRENO HENRIQUE DANTAS DOS SANTOS</v>
      </c>
      <c r="L435" s="57" t="str">
        <f>IFERROR(VLOOKUP(Table_ocorrencias[[#This Row],[matricula_delegado]],Table_delegados[],2,FALSE),"")</f>
        <v>CAIO WAGNER SIQUEIRA DE MORAIS</v>
      </c>
      <c r="M435" s="57" t="str">
        <f>IFERROR(Table_ocorrencias[[#This Row],[viatura5]],"")</f>
        <v>UP006</v>
      </c>
      <c r="N435" s="57" t="str">
        <f>IFERROR(IF(Table_ocorrencias[[#This Row],[DPH2]] ="","",Table_ocorrencias[[#This Row],[DPH2]]&amp;"º DPH"),"")</f>
        <v>11º DPH</v>
      </c>
      <c r="O435" s="57" t="str">
        <f>UPPER(IFERROR(VLOOKUP(Table_ocorrencias[[#This Row],[municipio]],Table_municipios[],2,FALSE),""))</f>
        <v>JABOATÃO DOS GUARARAPES</v>
      </c>
      <c r="P435" s="79" t="str">
        <f>UPPER(IFERROR(Table_ocorrencias[[#This Row],[bairro8]],""))</f>
        <v>JARDIM JORDÃO</v>
      </c>
      <c r="Q435" s="57" t="str">
        <f>IFERROR(IF(Table_ocorrencias[[#This Row],[rua9]] ="","",Table_ocorrencias[[#This Row],[rua9]]),"")</f>
        <v>AV CÓRREGO DA BATALHA, N. 142</v>
      </c>
      <c r="R435" s="57" t="str">
        <f>IFERROR(IF(Table_ocorrencias[[#This Row],[latitude6]] ="","",Table_ocorrencias[[#This Row],[latitude6]]),"")</f>
        <v>-9.149874</v>
      </c>
      <c r="S435" s="57" t="str">
        <f>IFERROR(IF(Table_ocorrencias[[#This Row],[longitude7]] ="","",Table_ocorrencias[[#This Row],[longitude7]]),"")</f>
        <v>-34.930654</v>
      </c>
      <c r="T43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JONATHAN GONÇALVES DA SILVA (NIC )</v>
      </c>
      <c r="U43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5" s="79" t="str">
        <f>UPPER(IFERROR(Table_ocorrencias[[#This Row],[descricao]],""))</f>
        <v>SGT. AMANDA: 99865-1472</v>
      </c>
      <c r="W435" s="59">
        <f>IFERROR(IF(Table_ocorrencias[[#This Row],[data_ciencia]]="","",Table_ocorrencias[[#This Row],[data_ciencia]]),"")</f>
        <v>0.43472222222222223</v>
      </c>
      <c r="X435" s="59">
        <f>IFERROR(IF(Table_ocorrencias[[#This Row],[data_saida]]="","",Table_ocorrencias[[#This Row],[data_saida]]),"")</f>
        <v>0.44444444444444442</v>
      </c>
      <c r="Y435" s="59">
        <f>IFERROR(IF(Table_ocorrencias[[#This Row],[data_chegada]]="","",Table_ocorrencias[[#This Row],[data_chegada]]),"")</f>
        <v>0.47222222222222221</v>
      </c>
      <c r="Z435" s="59">
        <f>IFERROR(IF(Table_ocorrencias[[#This Row],[data_conclusao]]="","",Table_ocorrencias[[#This Row],[data_conclusao]]),"")</f>
        <v>0.51388888888888884</v>
      </c>
      <c r="AA435" s="60">
        <v>2089</v>
      </c>
      <c r="AB435" s="60">
        <v>51</v>
      </c>
      <c r="AC435" s="60">
        <v>11</v>
      </c>
      <c r="AD435" s="60">
        <v>3870006</v>
      </c>
      <c r="AE435" s="60">
        <v>3867820</v>
      </c>
      <c r="AF435" s="60">
        <v>3864910</v>
      </c>
      <c r="AG435" s="60">
        <v>1714</v>
      </c>
      <c r="AH435" s="58">
        <v>44211</v>
      </c>
      <c r="AI435" s="60" t="s">
        <v>12605</v>
      </c>
      <c r="AJ435" s="60" t="s">
        <v>167</v>
      </c>
      <c r="AK435" s="60" t="s">
        <v>168</v>
      </c>
      <c r="AL435" s="60" t="s">
        <v>1258</v>
      </c>
      <c r="AM435" s="61">
        <v>0.43472222222222223</v>
      </c>
      <c r="AN435" s="62">
        <v>0.44444444444444442</v>
      </c>
      <c r="AO435" s="62">
        <v>0.47222222222222221</v>
      </c>
      <c r="AP435" s="62">
        <v>0.51388888888888884</v>
      </c>
      <c r="AQ435" s="60" t="s">
        <v>12606</v>
      </c>
      <c r="AR435" s="60" t="s">
        <v>12607</v>
      </c>
      <c r="AS435" s="60">
        <v>10</v>
      </c>
      <c r="AT435" s="60" t="s">
        <v>716</v>
      </c>
      <c r="AU435" s="60" t="s">
        <v>12608</v>
      </c>
      <c r="AV435" s="60" t="s">
        <v>12609</v>
      </c>
      <c r="AW435" s="63" t="s">
        <v>276</v>
      </c>
      <c r="AX435" s="60" t="s">
        <v>12610</v>
      </c>
      <c r="AY435" s="60" t="s">
        <v>12611</v>
      </c>
      <c r="AZ435" s="60" t="b">
        <v>1</v>
      </c>
      <c r="BA435" s="60" t="s">
        <v>273</v>
      </c>
      <c r="BB435" s="60" t="b">
        <v>0</v>
      </c>
      <c r="BC435" s="60"/>
      <c r="BD435" s="60"/>
    </row>
    <row r="436" spans="1:56" x14ac:dyDescent="0.25">
      <c r="A436" s="55">
        <f t="shared" si="7"/>
        <v>0</v>
      </c>
      <c r="B436" s="64" t="str">
        <f>IFERROR(TEXT(Table_ocorrencias[[#This Row],[caso_n]],"0000")&amp;Table_ocorrencias[[#This Row],[ponto]]&amp;"/"&amp;YEAR(Table_ocorrencias[[#This Row],[DATA PLANTÃO]]),"")</f>
        <v>0028.9/2021</v>
      </c>
      <c r="C436" s="64" t="str">
        <f>IFERROR(IF(Table_ocorrencias[[#This Row],[GDL]] = "","", Table_ocorrencias[[#This Row],[GDL]]&amp;"/"&amp;YEAR(Table_ocorrencias[[#This Row],[data_plantao]])),"")</f>
        <v>875/2021</v>
      </c>
      <c r="D436" s="64" t="str">
        <f>IF(Table_ocorrencias[[#This Row],[fotos_gdl]] = TRUE,"ENVIADAS","PENDENTE")</f>
        <v>ENVIADAS</v>
      </c>
      <c r="E436" s="65">
        <f>IFERROR(Table_ocorrencias[[#This Row],[data_plantao]],"")</f>
        <v>44204</v>
      </c>
      <c r="F436" s="64" t="str">
        <f>IFERROR(Table_ocorrencias[[#This Row],[CIODS3]],"")</f>
        <v>D700521</v>
      </c>
      <c r="G436" s="64" t="str">
        <f>IFERROR(Table_ocorrencias[[#This Row],[natureza4]],"")</f>
        <v>Homicídio</v>
      </c>
      <c r="H436" s="64" t="str">
        <f>IFERROR(Table_ocorrencias[[#This Row],[tipo_local]],"")</f>
        <v>Externo</v>
      </c>
      <c r="I436" s="64" t="str">
        <f>IFERROR(IF(Table_ocorrencias[[#This Row],[instrumento10]] = 0,"",Table_ocorrencias[[#This Row],[instrumento10]]),"")</f>
        <v>PÉRFURO-CONTUNDENTE</v>
      </c>
      <c r="J436" s="64" t="str">
        <f>IFERROR(VLOOKUP(Table_ocorrencias[[#This Row],[matricula_perito]],Table_peritos[],2,FALSE),"")</f>
        <v>TADEU MORAIS CRUZ</v>
      </c>
      <c r="K436" s="64" t="str">
        <f>IFERROR(VLOOKUP(Table_ocorrencias[[#This Row],[matricula_auxiliar]],Table_auxiliares[],2,FALSE),"")</f>
        <v>THAYSE BATISTA</v>
      </c>
      <c r="L436" s="64" t="str">
        <f>IFERROR(VLOOKUP(Table_ocorrencias[[#This Row],[matricula_delegado]],Table_delegados[],2,FALSE),"")</f>
        <v>ROBERTO DE LIMA FERREIRA</v>
      </c>
      <c r="M436" s="64" t="str">
        <f>IFERROR(Table_ocorrencias[[#This Row],[viatura5]],"")</f>
        <v>UP006</v>
      </c>
      <c r="N436" s="64" t="str">
        <f>IFERROR(IF(Table_ocorrencias[[#This Row],[DPH2]] ="","",Table_ocorrencias[[#This Row],[DPH2]]&amp;"º DPH"),"")</f>
        <v>10º DPH</v>
      </c>
      <c r="O436" s="64" t="str">
        <f>UPPER(IFERROR(VLOOKUP(Table_ocorrencias[[#This Row],[municipio]],Table_municipios[],2,FALSE),""))</f>
        <v>CAMARAGIBE</v>
      </c>
      <c r="P436" s="64" t="str">
        <f>UPPER(IFERROR(Table_ocorrencias[[#This Row],[bairro8]],""))</f>
        <v>TIMBI</v>
      </c>
      <c r="Q436" s="64" t="str">
        <f>IFERROR(IF(Table_ocorrencias[[#This Row],[rua9]] ="","",Table_ocorrencias[[#This Row],[rua9]]),"")</f>
        <v>RUA ANTONIO SOARES DE LIMA, Nº105</v>
      </c>
      <c r="R436" s="64" t="str">
        <f>IFERROR(IF(Table_ocorrencias[[#This Row],[latitude6]] ="","",Table_ocorrencias[[#This Row],[latitude6]]),"")</f>
        <v>-8.010677</v>
      </c>
      <c r="S436" s="64" t="str">
        <f>IFERROR(IF(Table_ocorrencias[[#This Row],[longitude7]] ="","",Table_ocorrencias[[#This Row],[longitude7]]),"")</f>
        <v>-34.9917510</v>
      </c>
      <c r="T436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ROBERTO BARBOSA DE SOUSA (NIC 115673)</v>
      </c>
      <c r="U43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6" s="64" t="str">
        <f>UPPER(IFERROR(Table_ocorrencias[[#This Row],[descricao]],""))</f>
        <v/>
      </c>
      <c r="W436" s="66">
        <f>IFERROR(IF(Table_ocorrencias[[#This Row],[data_ciencia]]="","",Table_ocorrencias[[#This Row],[data_ciencia]]),"")</f>
        <v>0.80555555555555558</v>
      </c>
      <c r="X436" s="66">
        <f>IFERROR(IF(Table_ocorrencias[[#This Row],[data_saida]]="","",Table_ocorrencias[[#This Row],[data_saida]]),"")</f>
        <v>0.81597222222222221</v>
      </c>
      <c r="Y436" s="66">
        <f>IFERROR(IF(Table_ocorrencias[[#This Row],[data_chegada]]="","",Table_ocorrencias[[#This Row],[data_chegada]]),"")</f>
        <v>0.83333333333333337</v>
      </c>
      <c r="Z436" s="66">
        <f>IFERROR(IF(Table_ocorrencias[[#This Row],[data_conclusao]]="","",Table_ocorrencias[[#This Row],[data_conclusao]]),"")</f>
        <v>0.85416666666666663</v>
      </c>
      <c r="AA436" s="67">
        <v>2063</v>
      </c>
      <c r="AB436" s="67">
        <v>28</v>
      </c>
      <c r="AC436" s="67">
        <v>10</v>
      </c>
      <c r="AD436" s="67">
        <v>2962136</v>
      </c>
      <c r="AE436" s="67">
        <v>3870430</v>
      </c>
      <c r="AF436" s="67">
        <v>3864723</v>
      </c>
      <c r="AG436" s="67">
        <v>875</v>
      </c>
      <c r="AH436" s="65">
        <v>44204</v>
      </c>
      <c r="AI436" s="67" t="s">
        <v>12365</v>
      </c>
      <c r="AJ436" s="67" t="s">
        <v>167</v>
      </c>
      <c r="AK436" s="67" t="s">
        <v>168</v>
      </c>
      <c r="AL436" s="67" t="s">
        <v>1258</v>
      </c>
      <c r="AM436" s="68">
        <v>0.80555555555555558</v>
      </c>
      <c r="AN436" s="69">
        <v>0.81597222222222221</v>
      </c>
      <c r="AO436" s="69">
        <v>0.83333333333333337</v>
      </c>
      <c r="AP436" s="69">
        <v>0.85416666666666663</v>
      </c>
      <c r="AQ436" s="67" t="s">
        <v>12366</v>
      </c>
      <c r="AR436" s="67" t="s">
        <v>12367</v>
      </c>
      <c r="AS436" s="67">
        <v>4</v>
      </c>
      <c r="AT436" s="67" t="s">
        <v>1946</v>
      </c>
      <c r="AU436" s="67" t="s">
        <v>12368</v>
      </c>
      <c r="AV436" s="67" t="s">
        <v>12369</v>
      </c>
      <c r="AW436" s="70" t="s">
        <v>276</v>
      </c>
      <c r="AX436" s="67" t="s">
        <v>12370</v>
      </c>
      <c r="AY436" s="67" t="s">
        <v>283</v>
      </c>
      <c r="AZ436" s="67" t="b">
        <v>1</v>
      </c>
      <c r="BA436" s="67" t="s">
        <v>273</v>
      </c>
      <c r="BB436" s="67" t="b">
        <v>0</v>
      </c>
      <c r="BC436" s="67"/>
      <c r="BD436" s="67"/>
    </row>
    <row r="437" spans="1:56" ht="30" x14ac:dyDescent="0.25">
      <c r="A437" s="55">
        <f t="shared" si="7"/>
        <v>0</v>
      </c>
      <c r="B437" s="64" t="str">
        <f>IFERROR(TEXT(Table_ocorrencias[[#This Row],[caso_n]],"0000")&amp;Table_ocorrencias[[#This Row],[ponto]]&amp;"/"&amp;YEAR(Table_ocorrencias[[#This Row],[DATA PLANTÃO]]),"")</f>
        <v>0030.9/2021</v>
      </c>
      <c r="C437" s="64" t="str">
        <f>IFERROR(IF(Table_ocorrencias[[#This Row],[GDL]] = "","", Table_ocorrencias[[#This Row],[GDL]]&amp;"/"&amp;YEAR(Table_ocorrencias[[#This Row],[data_plantao]])),"")</f>
        <v>887/2021</v>
      </c>
      <c r="D437" s="64" t="str">
        <f>IF(Table_ocorrencias[[#This Row],[fotos_gdl]] = TRUE,"ENVIADAS","PENDENTE")</f>
        <v>ENVIADAS</v>
      </c>
      <c r="E437" s="65">
        <f>IFERROR(Table_ocorrencias[[#This Row],[data_plantao]],"")</f>
        <v>44204</v>
      </c>
      <c r="F437" s="64" t="str">
        <f>IFERROR(Table_ocorrencias[[#This Row],[CIODS3]],"")</f>
        <v>D700568</v>
      </c>
      <c r="G437" s="64" t="str">
        <f>IFERROR(Table_ocorrencias[[#This Row],[natureza4]],"")</f>
        <v>Homicídio</v>
      </c>
      <c r="H437" s="64" t="str">
        <f>IFERROR(Table_ocorrencias[[#This Row],[tipo_local]],"")</f>
        <v>Externo</v>
      </c>
      <c r="I437" s="64" t="str">
        <f>IFERROR(IF(Table_ocorrencias[[#This Row],[instrumento10]] = 0,"",Table_ocorrencias[[#This Row],[instrumento10]]),"")</f>
        <v>PÉRFURO-CONTUNDENTE</v>
      </c>
      <c r="J437" s="80" t="str">
        <f>IFERROR(VLOOKUP(Table_ocorrencias[[#This Row],[matricula_perito]],Table_peritos[],2,FALSE),"")</f>
        <v>MOISEIS GAUTHIER</v>
      </c>
      <c r="K437" s="64" t="str">
        <f>IFERROR(VLOOKUP(Table_ocorrencias[[#This Row],[matricula_auxiliar]],Table_auxiliares[],2,FALSE),"")</f>
        <v>HILTON PESSOA DE FREITAS NETO</v>
      </c>
      <c r="L437" s="64" t="str">
        <f>IFERROR(VLOOKUP(Table_ocorrencias[[#This Row],[matricula_delegado]],Table_delegados[],2,FALSE),"")</f>
        <v>ROBERTO DE LIMA FERREIRA</v>
      </c>
      <c r="M437" s="64" t="str">
        <f>IFERROR(Table_ocorrencias[[#This Row],[viatura5]],"")</f>
        <v>UP006</v>
      </c>
      <c r="N437" s="64" t="str">
        <f>IFERROR(IF(Table_ocorrencias[[#This Row],[DPH2]] ="","",Table_ocorrencias[[#This Row],[DPH2]]&amp;"º DPH"),"")</f>
        <v>9º DPH</v>
      </c>
      <c r="O437" s="64" t="str">
        <f>UPPER(IFERROR(VLOOKUP(Table_ocorrencias[[#This Row],[municipio]],Table_municipios[],2,FALSE),""))</f>
        <v>OLINDA</v>
      </c>
      <c r="P437" s="80" t="str">
        <f>UPPER(IFERROR(Table_ocorrencias[[#This Row],[bairro8]],""))</f>
        <v>AGUAS COMPRIDAS</v>
      </c>
      <c r="Q437" s="64" t="str">
        <f>IFERROR(IF(Table_ocorrencias[[#This Row],[rua9]] ="","",Table_ocorrencias[[#This Row],[rua9]]),"")</f>
        <v>RUA ROSA AMÉLIA</v>
      </c>
      <c r="R437" s="64" t="str">
        <f>IFERROR(IF(Table_ocorrencias[[#This Row],[latitude6]] ="","",Table_ocorrencias[[#This Row],[latitude6]]),"")</f>
        <v>-7.993782</v>
      </c>
      <c r="S437" s="64" t="str">
        <f>IFERROR(IF(Table_ocorrencias[[#This Row],[longitude7]] ="","",Table_ocorrencias[[#This Row],[longitude7]]),"")</f>
        <v>-34.896097</v>
      </c>
      <c r="T43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ELIAS FERREIRA DA SIVLA (NIC 115602)</v>
      </c>
      <c r="U43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7" s="80" t="str">
        <f>UPPER(IFERROR(Table_ocorrencias[[#This Row],[descricao]],""))</f>
        <v>PAF - MASC_x000D_
GT 1312- 984337317</v>
      </c>
      <c r="W437" s="66">
        <f>IFERROR(IF(Table_ocorrencias[[#This Row],[data_ciencia]]="","",Table_ocorrencias[[#This Row],[data_ciencia]]),"")</f>
        <v>5.9027777777777776E-2</v>
      </c>
      <c r="X437" s="66">
        <f>IFERROR(IF(Table_ocorrencias[[#This Row],[data_saida]]="","",Table_ocorrencias[[#This Row],[data_saida]]),"")</f>
        <v>7.9861111111111105E-2</v>
      </c>
      <c r="Y437" s="66">
        <f>IFERROR(IF(Table_ocorrencias[[#This Row],[data_chegada]]="","",Table_ocorrencias[[#This Row],[data_chegada]]),"")</f>
        <v>9.0277777777777776E-2</v>
      </c>
      <c r="Z437" s="66">
        <f>IFERROR(IF(Table_ocorrencias[[#This Row],[data_conclusao]]="","",Table_ocorrencias[[#This Row],[data_conclusao]]),"")</f>
        <v>0.1111111111111111</v>
      </c>
      <c r="AA437" s="67">
        <v>2065</v>
      </c>
      <c r="AB437" s="67">
        <v>30</v>
      </c>
      <c r="AC437" s="67">
        <v>9</v>
      </c>
      <c r="AD437" s="67">
        <v>3871282</v>
      </c>
      <c r="AE437" s="67">
        <v>3865967</v>
      </c>
      <c r="AF437" s="67">
        <v>3864723</v>
      </c>
      <c r="AG437" s="67">
        <v>887</v>
      </c>
      <c r="AH437" s="65">
        <v>44204</v>
      </c>
      <c r="AI437" s="67" t="s">
        <v>12437</v>
      </c>
      <c r="AJ437" s="67" t="s">
        <v>167</v>
      </c>
      <c r="AK437" s="67" t="s">
        <v>168</v>
      </c>
      <c r="AL437" s="67" t="s">
        <v>1258</v>
      </c>
      <c r="AM437" s="68">
        <v>5.9027777777777776E-2</v>
      </c>
      <c r="AN437" s="69">
        <v>7.9861111111111105E-2</v>
      </c>
      <c r="AO437" s="69">
        <v>9.0277777777777776E-2</v>
      </c>
      <c r="AP437" s="69">
        <v>0.1111111111111111</v>
      </c>
      <c r="AQ437" s="67" t="s">
        <v>12438</v>
      </c>
      <c r="AR437" s="67" t="s">
        <v>12439</v>
      </c>
      <c r="AS437" s="67">
        <v>12</v>
      </c>
      <c r="AT437" s="67" t="s">
        <v>3614</v>
      </c>
      <c r="AU437" s="67" t="s">
        <v>12440</v>
      </c>
      <c r="AV437" s="67" t="s">
        <v>12441</v>
      </c>
      <c r="AW437" s="70" t="s">
        <v>276</v>
      </c>
      <c r="AX437" s="67" t="s">
        <v>12442</v>
      </c>
      <c r="AY437" s="67" t="s">
        <v>12443</v>
      </c>
      <c r="AZ437" s="67" t="b">
        <v>1</v>
      </c>
      <c r="BA437" s="67" t="s">
        <v>273</v>
      </c>
      <c r="BB437" s="67" t="b">
        <v>0</v>
      </c>
      <c r="BC437" s="67"/>
      <c r="BD437" s="67"/>
    </row>
    <row r="438" spans="1:56" x14ac:dyDescent="0.25">
      <c r="A438" s="53">
        <f t="shared" si="7"/>
        <v>0</v>
      </c>
      <c r="B438" s="57" t="str">
        <f>IFERROR(TEXT(Table_ocorrencias[[#This Row],[caso_n]],"0000")&amp;Table_ocorrencias[[#This Row],[ponto]]&amp;"/"&amp;YEAR(Table_ocorrencias[[#This Row],[DATA PLANTÃO]]),"")</f>
        <v>0037.9/2021</v>
      </c>
      <c r="C438" s="57" t="str">
        <f>IFERROR(IF(Table_ocorrencias[[#This Row],[GDL]] = "","", Table_ocorrencias[[#This Row],[GDL]]&amp;"/"&amp;YEAR(Table_ocorrencias[[#This Row],[data_plantao]])),"")</f>
        <v>929/2021</v>
      </c>
      <c r="D438" s="57" t="str">
        <f>IF(Table_ocorrencias[[#This Row],[fotos_gdl]] = TRUE,"ENVIADAS","PENDENTE")</f>
        <v>ENVIADAS</v>
      </c>
      <c r="E438" s="58">
        <f>IFERROR(Table_ocorrencias[[#This Row],[data_plantao]],"")</f>
        <v>44205</v>
      </c>
      <c r="F438" s="57" t="str">
        <f>IFERROR(Table_ocorrencias[[#This Row],[CIODS3]],"")</f>
        <v>D700694</v>
      </c>
      <c r="G438" s="57" t="str">
        <f>IFERROR(Table_ocorrencias[[#This Row],[natureza4]],"")</f>
        <v>Homicídio</v>
      </c>
      <c r="H438" s="57" t="str">
        <f>IFERROR(Table_ocorrencias[[#This Row],[tipo_local]],"")</f>
        <v>Externo</v>
      </c>
      <c r="I438" s="57" t="str">
        <f>IFERROR(IF(Table_ocorrencias[[#This Row],[instrumento10]] = 0,"",Table_ocorrencias[[#This Row],[instrumento10]]),"")</f>
        <v>PÉRFURO-CONTUNDENTE</v>
      </c>
      <c r="J438" s="79" t="str">
        <f>IFERROR(VLOOKUP(Table_ocorrencias[[#This Row],[matricula_perito]],Table_peritos[],2,FALSE),"")</f>
        <v>CAMILLA ALMEIDA BRAYNER</v>
      </c>
      <c r="K438" s="57" t="str">
        <f>IFERROR(VLOOKUP(Table_ocorrencias[[#This Row],[matricula_auxiliar]],Table_auxiliares[],2,FALSE),"")</f>
        <v>TALITA ATANAZIO ROSA</v>
      </c>
      <c r="L438" s="57" t="str">
        <f>IFERROR(VLOOKUP(Table_ocorrencias[[#This Row],[matricula_delegado]],Table_delegados[],2,FALSE),"")</f>
        <v>FRANCISCA ERICA DA SILVA BEZERRA</v>
      </c>
      <c r="M438" s="57" t="str">
        <f>IFERROR(Table_ocorrencias[[#This Row],[viatura5]],"")</f>
        <v>UP006</v>
      </c>
      <c r="N438" s="57" t="str">
        <f>IFERROR(IF(Table_ocorrencias[[#This Row],[DPH2]] ="","",Table_ocorrencias[[#This Row],[DPH2]]&amp;"º DPH"),"")</f>
        <v>9º DPH</v>
      </c>
      <c r="O438" s="57" t="str">
        <f>UPPER(IFERROR(VLOOKUP(Table_ocorrencias[[#This Row],[municipio]],Table_municipios[],2,FALSE),""))</f>
        <v>OLINDA</v>
      </c>
      <c r="P438" s="79" t="str">
        <f>UPPER(IFERROR(Table_ocorrencias[[#This Row],[bairro8]],""))</f>
        <v>ÁGUAS COMPRIDAS</v>
      </c>
      <c r="Q438" s="57" t="str">
        <f>IFERROR(IF(Table_ocorrencias[[#This Row],[rua9]] ="","",Table_ocorrencias[[#This Row],[rua9]]),"")</f>
        <v>RUA MIRUEIRA, 402</v>
      </c>
      <c r="R438" s="57" t="str">
        <f>IFERROR(IF(Table_ocorrencias[[#This Row],[latitude6]] ="","",Table_ocorrencias[[#This Row],[latitude6]]),"")</f>
        <v>-7,981697</v>
      </c>
      <c r="S438" s="57" t="str">
        <f>IFERROR(IF(Table_ocorrencias[[#This Row],[longitude7]] ="","",Table_ocorrencias[[#This Row],[longitude7]]),"")</f>
        <v>-34,9034525</v>
      </c>
      <c r="T43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GIOVANE DA SILVA ARAÚJO (NIC 115665)</v>
      </c>
      <c r="U43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8" s="79" t="str">
        <f>UPPER(IFERROR(Table_ocorrencias[[#This Row],[descricao]],""))</f>
        <v>VT 987660861</v>
      </c>
      <c r="W438" s="59">
        <f>IFERROR(IF(Table_ocorrencias[[#This Row],[data_ciencia]]="","",Table_ocorrencias[[#This Row],[data_ciencia]]),"")</f>
        <v>0.2361111111111111</v>
      </c>
      <c r="X438" s="59">
        <f>IFERROR(IF(Table_ocorrencias[[#This Row],[data_saida]]="","",Table_ocorrencias[[#This Row],[data_saida]]),"")</f>
        <v>0.25138888888888888</v>
      </c>
      <c r="Y438" s="59">
        <f>IFERROR(IF(Table_ocorrencias[[#This Row],[data_chegada]]="","",Table_ocorrencias[[#This Row],[data_chegada]]),"")</f>
        <v>0.2638888888888889</v>
      </c>
      <c r="Z438" s="59">
        <f>IFERROR(IF(Table_ocorrencias[[#This Row],[data_conclusao]]="","",Table_ocorrencias[[#This Row],[data_conclusao]]),"")</f>
        <v>0.31597222222222221</v>
      </c>
      <c r="AA438" s="60">
        <v>2072</v>
      </c>
      <c r="AB438" s="60">
        <v>37</v>
      </c>
      <c r="AC438" s="60">
        <v>9</v>
      </c>
      <c r="AD438" s="60">
        <v>3867129</v>
      </c>
      <c r="AE438" s="60">
        <v>3875598</v>
      </c>
      <c r="AF438" s="60">
        <v>2724782</v>
      </c>
      <c r="AG438" s="60">
        <v>929</v>
      </c>
      <c r="AH438" s="58">
        <v>44205</v>
      </c>
      <c r="AI438" s="60" t="s">
        <v>12430</v>
      </c>
      <c r="AJ438" s="60" t="s">
        <v>167</v>
      </c>
      <c r="AK438" s="60" t="s">
        <v>168</v>
      </c>
      <c r="AL438" s="60" t="s">
        <v>1258</v>
      </c>
      <c r="AM438" s="61">
        <v>0.2361111111111111</v>
      </c>
      <c r="AN438" s="62">
        <v>0.25138888888888888</v>
      </c>
      <c r="AO438" s="62">
        <v>0.2638888888888889</v>
      </c>
      <c r="AP438" s="62">
        <v>0.31597222222222221</v>
      </c>
      <c r="AQ438" s="60" t="s">
        <v>12431</v>
      </c>
      <c r="AR438" s="60" t="s">
        <v>12432</v>
      </c>
      <c r="AS438" s="60">
        <v>12</v>
      </c>
      <c r="AT438" s="60" t="s">
        <v>415</v>
      </c>
      <c r="AU438" s="60" t="s">
        <v>12433</v>
      </c>
      <c r="AV438" s="60" t="s">
        <v>12434</v>
      </c>
      <c r="AW438" s="63" t="s">
        <v>276</v>
      </c>
      <c r="AX438" s="60" t="s">
        <v>12435</v>
      </c>
      <c r="AY438" s="60" t="s">
        <v>12436</v>
      </c>
      <c r="AZ438" s="60" t="b">
        <v>1</v>
      </c>
      <c r="BA438" s="60" t="s">
        <v>273</v>
      </c>
      <c r="BB438" s="60" t="b">
        <v>0</v>
      </c>
      <c r="BC438" s="60"/>
      <c r="BD438" s="60"/>
    </row>
    <row r="439" spans="1:56" x14ac:dyDescent="0.25">
      <c r="A439" s="55">
        <f t="shared" si="7"/>
        <v>0</v>
      </c>
      <c r="B439" s="64" t="str">
        <f>IFERROR(TEXT(Table_ocorrencias[[#This Row],[caso_n]],"0000")&amp;Table_ocorrencias[[#This Row],[ponto]]&amp;"/"&amp;YEAR(Table_ocorrencias[[#This Row],[DATA PLANTÃO]]),"")</f>
        <v>0038.9/2021</v>
      </c>
      <c r="C439" s="64" t="str">
        <f>IFERROR(IF(Table_ocorrencias[[#This Row],[GDL]] = "","", Table_ocorrencias[[#This Row],[GDL]]&amp;"/"&amp;YEAR(Table_ocorrencias[[#This Row],[data_plantao]])),"")</f>
        <v>989/2021</v>
      </c>
      <c r="D439" s="64" t="str">
        <f>IF(Table_ocorrencias[[#This Row],[fotos_gdl]] = TRUE,"ENVIADAS","PENDENTE")</f>
        <v>ENVIADAS</v>
      </c>
      <c r="E439" s="65">
        <f>IFERROR(Table_ocorrencias[[#This Row],[data_plantao]],"")</f>
        <v>44206</v>
      </c>
      <c r="F439" s="64" t="str">
        <f>IFERROR(Table_ocorrencias[[#This Row],[CIODS3]],"")</f>
        <v>D700742</v>
      </c>
      <c r="G439" s="64" t="str">
        <f>IFERROR(Table_ocorrencias[[#This Row],[natureza4]],"")</f>
        <v>Homicídio</v>
      </c>
      <c r="H439" s="64" t="str">
        <f>IFERROR(Table_ocorrencias[[#This Row],[tipo_local]],"")</f>
        <v>Externo</v>
      </c>
      <c r="I439" s="64" t="str">
        <f>IFERROR(IF(Table_ocorrencias[[#This Row],[instrumento10]] = 0,"",Table_ocorrencias[[#This Row],[instrumento10]]),"")</f>
        <v>PÉRFURO-CONTUNDENTE</v>
      </c>
      <c r="J439" s="80" t="str">
        <f>IFERROR(VLOOKUP(Table_ocorrencias[[#This Row],[matricula_perito]],Table_peritos[],2,FALSE),"")</f>
        <v>DIEGO NUNES TELES DE MENDONÇA</v>
      </c>
      <c r="K439" s="64" t="str">
        <f>IFERROR(VLOOKUP(Table_ocorrencias[[#This Row],[matricula_auxiliar]],Table_auxiliares[],2,FALSE),"")</f>
        <v>JÚLIO CÉSAR DINIZ</v>
      </c>
      <c r="L439" s="64" t="str">
        <f>IFERROR(VLOOKUP(Table_ocorrencias[[#This Row],[matricula_delegado]],Table_delegados[],2,FALSE),"")</f>
        <v>ANA CAROLINA GUERRA PEREIRA</v>
      </c>
      <c r="M439" s="64" t="str">
        <f>IFERROR(Table_ocorrencias[[#This Row],[viatura5]],"")</f>
        <v>UP006</v>
      </c>
      <c r="N439" s="64" t="str">
        <f>IFERROR(IF(Table_ocorrencias[[#This Row],[DPH2]] ="","",Table_ocorrencias[[#This Row],[DPH2]]&amp;"º DPH"),"")</f>
        <v>4º DPH</v>
      </c>
      <c r="O439" s="64" t="str">
        <f>UPPER(IFERROR(VLOOKUP(Table_ocorrencias[[#This Row],[municipio]],Table_municipios[],2,FALSE),""))</f>
        <v>RECIFE</v>
      </c>
      <c r="P439" s="80" t="str">
        <f>UPPER(IFERROR(Table_ocorrencias[[#This Row],[bairro8]],""))</f>
        <v>BONGI</v>
      </c>
      <c r="Q439" s="64" t="str">
        <f>IFERROR(IF(Table_ocorrencias[[#This Row],[rua9]] ="","",Table_ocorrencias[[#This Row],[rua9]]),"")</f>
        <v>RUA RANDOLFO PINTO FERREIRA, S/N</v>
      </c>
      <c r="R439" s="64" t="str">
        <f>IFERROR(IF(Table_ocorrencias[[#This Row],[latitude6]] ="","",Table_ocorrencias[[#This Row],[latitude6]]),"")</f>
        <v>-8.064233</v>
      </c>
      <c r="S439" s="64" t="str">
        <f>IFERROR(IF(Table_ocorrencias[[#This Row],[longitude7]] ="","",Table_ocorrencias[[#This Row],[longitude7]]),"")</f>
        <v>-34.820294</v>
      </c>
      <c r="T43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ISRAEL DOS SANTOS DE SÁ (NIC 115680)</v>
      </c>
      <c r="U43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39" s="80" t="str">
        <f>UPPER(IFERROR(Table_ocorrencias[[#This Row],[descricao]],""))</f>
        <v>CB MIRANDA (81) 98709-5513, PAF MASC.</v>
      </c>
      <c r="W439" s="66">
        <f>IFERROR(IF(Table_ocorrencias[[#This Row],[data_ciencia]]="","",Table_ocorrencias[[#This Row],[data_ciencia]]),"")</f>
        <v>0.88888888888888884</v>
      </c>
      <c r="X439" s="66">
        <f>IFERROR(IF(Table_ocorrencias[[#This Row],[data_saida]]="","",Table_ocorrencias[[#This Row],[data_saida]]),"")</f>
        <v>0.90972222222222221</v>
      </c>
      <c r="Y439" s="66">
        <f>IFERROR(IF(Table_ocorrencias[[#This Row],[data_chegada]]="","",Table_ocorrencias[[#This Row],[data_chegada]]),"")</f>
        <v>0.91666666666666663</v>
      </c>
      <c r="Z439" s="66">
        <f>IFERROR(IF(Table_ocorrencias[[#This Row],[data_conclusao]]="","",Table_ocorrencias[[#This Row],[data_conclusao]]),"")</f>
        <v>0.95138888888888884</v>
      </c>
      <c r="AA439" s="67">
        <v>2073</v>
      </c>
      <c r="AB439" s="67">
        <v>38</v>
      </c>
      <c r="AC439" s="67">
        <v>4</v>
      </c>
      <c r="AD439" s="67">
        <v>3869148</v>
      </c>
      <c r="AE439" s="67">
        <v>3867595</v>
      </c>
      <c r="AF439" s="67">
        <v>2724472</v>
      </c>
      <c r="AG439" s="67">
        <v>989</v>
      </c>
      <c r="AH439" s="65">
        <v>44206</v>
      </c>
      <c r="AI439" s="67" t="s">
        <v>12464</v>
      </c>
      <c r="AJ439" s="67" t="s">
        <v>167</v>
      </c>
      <c r="AK439" s="67" t="s">
        <v>168</v>
      </c>
      <c r="AL439" s="67" t="s">
        <v>1258</v>
      </c>
      <c r="AM439" s="68">
        <v>0.88888888888888884</v>
      </c>
      <c r="AN439" s="69">
        <v>0.90972222222222221</v>
      </c>
      <c r="AO439" s="69">
        <v>0.91666666666666663</v>
      </c>
      <c r="AP439" s="69">
        <v>0.95138888888888884</v>
      </c>
      <c r="AQ439" s="67" t="s">
        <v>12470</v>
      </c>
      <c r="AR439" s="67" t="s">
        <v>12474</v>
      </c>
      <c r="AS439" s="67">
        <v>14</v>
      </c>
      <c r="AT439" s="67" t="s">
        <v>12465</v>
      </c>
      <c r="AU439" s="67" t="s">
        <v>12466</v>
      </c>
      <c r="AV439" s="67" t="s">
        <v>12467</v>
      </c>
      <c r="AW439" s="70" t="s">
        <v>276</v>
      </c>
      <c r="AX439" s="67" t="s">
        <v>12468</v>
      </c>
      <c r="AY439" s="67" t="s">
        <v>12469</v>
      </c>
      <c r="AZ439" s="67" t="b">
        <v>1</v>
      </c>
      <c r="BA439" s="67" t="s">
        <v>273</v>
      </c>
      <c r="BB439" s="67" t="b">
        <v>0</v>
      </c>
      <c r="BC439" s="67"/>
      <c r="BD439" s="67"/>
    </row>
    <row r="440" spans="1:56" x14ac:dyDescent="0.25">
      <c r="A440" s="55">
        <f t="shared" si="7"/>
        <v>0</v>
      </c>
      <c r="B440" s="64" t="str">
        <f>IFERROR(TEXT(Table_ocorrencias[[#This Row],[caso_n]],"0000")&amp;Table_ocorrencias[[#This Row],[ponto]]&amp;"/"&amp;YEAR(Table_ocorrencias[[#This Row],[DATA PLANTÃO]]),"")</f>
        <v>0059.9/2021</v>
      </c>
      <c r="C440" s="64" t="str">
        <f>IFERROR(IF(Table_ocorrencias[[#This Row],[GDL]] = "","", Table_ocorrencias[[#This Row],[GDL]]&amp;"/"&amp;YEAR(Table_ocorrencias[[#This Row],[data_plantao]])),"")</f>
        <v>1865/2021</v>
      </c>
      <c r="D440" s="64" t="str">
        <f>IF(Table_ocorrencias[[#This Row],[fotos_gdl]] = TRUE,"ENVIADAS","PENDENTE")</f>
        <v>PENDENTE</v>
      </c>
      <c r="E440" s="65">
        <f>IFERROR(Table_ocorrencias[[#This Row],[data_plantao]],"")</f>
        <v>44213</v>
      </c>
      <c r="F440" s="64" t="str">
        <f>IFERROR(Table_ocorrencias[[#This Row],[CIODS3]],"")</f>
        <v>D701460</v>
      </c>
      <c r="G440" s="64" t="str">
        <f>IFERROR(Table_ocorrencias[[#This Row],[natureza4]],"")</f>
        <v>Homicídio</v>
      </c>
      <c r="H440" s="64" t="str">
        <f>IFERROR(Table_ocorrencias[[#This Row],[tipo_local]],"")</f>
        <v>Externo</v>
      </c>
      <c r="I440" s="64" t="str">
        <f>IFERROR(IF(Table_ocorrencias[[#This Row],[instrumento10]] = 0,"",Table_ocorrencias[[#This Row],[instrumento10]]),"")</f>
        <v>PÉRFURO-CONTUNDENTE</v>
      </c>
      <c r="J440" s="64" t="str">
        <f>IFERROR(VLOOKUP(Table_ocorrencias[[#This Row],[matricula_perito]],Table_peritos[],2,FALSE),"")</f>
        <v>DIEGO NUNES TELES DE MENDONÇA</v>
      </c>
      <c r="K440" s="64" t="str">
        <f>IFERROR(VLOOKUP(Table_ocorrencias[[#This Row],[matricula_auxiliar]],Table_auxiliares[],2,FALSE),"")</f>
        <v>FELIPE JOSÉ DE LIMA ALBUQUERQUE</v>
      </c>
      <c r="L440" s="64" t="str">
        <f>IFERROR(VLOOKUP(Table_ocorrencias[[#This Row],[matricula_delegado]],Table_delegados[],2,FALSE),"")</f>
        <v>ADYR MARTENS DE ALMEIDA</v>
      </c>
      <c r="M440" s="64" t="str">
        <f>IFERROR(Table_ocorrencias[[#This Row],[viatura5]],"")</f>
        <v>UP006</v>
      </c>
      <c r="N440" s="64" t="str">
        <f>IFERROR(IF(Table_ocorrencias[[#This Row],[DPH2]] ="","",Table_ocorrencias[[#This Row],[DPH2]]&amp;"º DPH"),"")</f>
        <v>13º DPH</v>
      </c>
      <c r="O440" s="64" t="str">
        <f>UPPER(IFERROR(VLOOKUP(Table_ocorrencias[[#This Row],[municipio]],Table_municipios[],2,FALSE),""))</f>
        <v>MORENO</v>
      </c>
      <c r="P440" s="64" t="str">
        <f>UPPER(IFERROR(Table_ocorrencias[[#This Row],[bairro8]],""))</f>
        <v>CAPADOCIA</v>
      </c>
      <c r="Q440" s="64" t="str">
        <f>IFERROR(IF(Table_ocorrencias[[#This Row],[rua9]] ="","",Table_ocorrencias[[#This Row],[rua9]]),"")</f>
        <v>RUA SEVERINO LAURENTINO</v>
      </c>
      <c r="R440" s="64" t="str">
        <f>IFERROR(IF(Table_ocorrencias[[#This Row],[latitude6]] ="","",Table_ocorrencias[[#This Row],[latitude6]]),"")</f>
        <v>-8,118707</v>
      </c>
      <c r="S440" s="64" t="str">
        <f>IFERROR(IF(Table_ocorrencias[[#This Row],[longitude7]] ="","",Table_ocorrencias[[#This Row],[longitude7]]),"")</f>
        <v>-35,081707</v>
      </c>
      <c r="T44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EDMILSON NASCIMENTO DOS SANTOS (NIC 115956)</v>
      </c>
      <c r="U44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0" s="64" t="str">
        <f>UPPER(IFERROR(Table_ocorrencias[[#This Row],[descricao]],""))</f>
        <v>PAF EXT MASC</v>
      </c>
      <c r="W440" s="66">
        <f>IFERROR(IF(Table_ocorrencias[[#This Row],[data_ciencia]]="","",Table_ocorrencias[[#This Row],[data_ciencia]]),"")</f>
        <v>0.92361111111111116</v>
      </c>
      <c r="X440" s="66">
        <f>IFERROR(IF(Table_ocorrencias[[#This Row],[data_saida]]="","",Table_ocorrencias[[#This Row],[data_saida]]),"")</f>
        <v>0.9375</v>
      </c>
      <c r="Y440" s="66">
        <f>IFERROR(IF(Table_ocorrencias[[#This Row],[data_chegada]]="","",Table_ocorrencias[[#This Row],[data_chegada]]),"")</f>
        <v>0.95833333333333337</v>
      </c>
      <c r="Z440" s="66">
        <f>IFERROR(IF(Table_ocorrencias[[#This Row],[data_conclusao]]="","",Table_ocorrencias[[#This Row],[data_conclusao]]),"")</f>
        <v>0.98611111111111116</v>
      </c>
      <c r="AA440" s="67">
        <v>2097</v>
      </c>
      <c r="AB440" s="67">
        <v>59</v>
      </c>
      <c r="AC440" s="67">
        <v>13</v>
      </c>
      <c r="AD440" s="67">
        <v>3869148</v>
      </c>
      <c r="AE440" s="67">
        <v>3870367</v>
      </c>
      <c r="AF440" s="67">
        <v>2960397</v>
      </c>
      <c r="AG440" s="67">
        <v>1865</v>
      </c>
      <c r="AH440" s="65">
        <v>44213</v>
      </c>
      <c r="AI440" s="67" t="s">
        <v>12644</v>
      </c>
      <c r="AJ440" s="67" t="s">
        <v>167</v>
      </c>
      <c r="AK440" s="67" t="s">
        <v>168</v>
      </c>
      <c r="AL440" s="67" t="s">
        <v>1258</v>
      </c>
      <c r="AM440" s="68">
        <v>0.92361111111111116</v>
      </c>
      <c r="AN440" s="69">
        <v>0.9375</v>
      </c>
      <c r="AO440" s="69">
        <v>0.95833333333333337</v>
      </c>
      <c r="AP440" s="69">
        <v>0.98611111111111116</v>
      </c>
      <c r="AQ440" s="67" t="s">
        <v>12645</v>
      </c>
      <c r="AR440" s="67" t="s">
        <v>12646</v>
      </c>
      <c r="AS440" s="67">
        <v>11</v>
      </c>
      <c r="AT440" s="67" t="s">
        <v>12647</v>
      </c>
      <c r="AU440" s="67" t="s">
        <v>12648</v>
      </c>
      <c r="AV440" s="67" t="s">
        <v>12649</v>
      </c>
      <c r="AW440" s="70" t="s">
        <v>276</v>
      </c>
      <c r="AX440" s="67" t="s">
        <v>12650</v>
      </c>
      <c r="AY440" s="67" t="s">
        <v>3960</v>
      </c>
      <c r="AZ440" s="67" t="b">
        <v>0</v>
      </c>
      <c r="BA440" s="67" t="s">
        <v>273</v>
      </c>
      <c r="BB440" s="67" t="b">
        <v>0</v>
      </c>
      <c r="BC440" s="67"/>
      <c r="BD440" s="67"/>
    </row>
    <row r="441" spans="1:56" x14ac:dyDescent="0.25">
      <c r="A441" s="53">
        <f t="shared" si="7"/>
        <v>0</v>
      </c>
      <c r="B441" s="57" t="str">
        <f>IFERROR(TEXT(Table_ocorrencias[[#This Row],[caso_n]],"0000")&amp;Table_ocorrencias[[#This Row],[ponto]]&amp;"/"&amp;YEAR(Table_ocorrencias[[#This Row],[DATA PLANTÃO]]),"")</f>
        <v>0065.9/2021</v>
      </c>
      <c r="C441" s="57" t="str">
        <f>IFERROR(IF(Table_ocorrencias[[#This Row],[GDL]] = "","", Table_ocorrencias[[#This Row],[GDL]]&amp;"/"&amp;YEAR(Table_ocorrencias[[#This Row],[data_plantao]])),"")</f>
        <v>2141/2021</v>
      </c>
      <c r="D441" s="57" t="str">
        <f>IF(Table_ocorrencias[[#This Row],[fotos_gdl]] = TRUE,"ENVIADAS","PENDENTE")</f>
        <v>ENVIADAS</v>
      </c>
      <c r="E441" s="58">
        <f>IFERROR(Table_ocorrencias[[#This Row],[data_plantao]],"")</f>
        <v>44215</v>
      </c>
      <c r="F441" s="57" t="str">
        <f>IFERROR(Table_ocorrencias[[#This Row],[CIODS3]],"")</f>
        <v>D701695</v>
      </c>
      <c r="G441" s="57" t="str">
        <f>IFERROR(Table_ocorrencias[[#This Row],[natureza4]],"")</f>
        <v>Homicídio</v>
      </c>
      <c r="H441" s="57" t="str">
        <f>IFERROR(Table_ocorrencias[[#This Row],[tipo_local]],"")</f>
        <v>Externo</v>
      </c>
      <c r="I441" s="57" t="str">
        <f>IFERROR(IF(Table_ocorrencias[[#This Row],[instrumento10]] = 0,"",Table_ocorrencias[[#This Row],[instrumento10]]),"")</f>
        <v>PÉRFURO-CONTUNDENTE</v>
      </c>
      <c r="J441" s="57" t="str">
        <f>IFERROR(VLOOKUP(Table_ocorrencias[[#This Row],[matricula_perito]],Table_peritos[],2,FALSE),"")</f>
        <v>VICTOR CEZAR LUCENA TAVARES DE SÁ LEITÃO</v>
      </c>
      <c r="K441" s="57" t="str">
        <f>IFERROR(VLOOKUP(Table_ocorrencias[[#This Row],[matricula_auxiliar]],Table_auxiliares[],2,FALSE),"")</f>
        <v>BRENO HENRIQUE DANTAS DOS SANTOS</v>
      </c>
      <c r="L441" s="57" t="str">
        <f>IFERROR(VLOOKUP(Table_ocorrencias[[#This Row],[matricula_delegado]],Table_delegados[],2,FALSE),"")</f>
        <v>VILANEIDA PARENTE AGUIAR</v>
      </c>
      <c r="M441" s="57" t="str">
        <f>IFERROR(Table_ocorrencias[[#This Row],[viatura5]],"")</f>
        <v>UP006</v>
      </c>
      <c r="N441" s="57" t="str">
        <f>IFERROR(IF(Table_ocorrencias[[#This Row],[DPH2]] ="","",Table_ocorrencias[[#This Row],[DPH2]]&amp;"º DPH"),"")</f>
        <v>9º DPH</v>
      </c>
      <c r="O441" s="57" t="str">
        <f>UPPER(IFERROR(VLOOKUP(Table_ocorrencias[[#This Row],[municipio]],Table_municipios[],2,FALSE),""))</f>
        <v>OLINDA</v>
      </c>
      <c r="P441" s="57" t="str">
        <f>UPPER(IFERROR(Table_ocorrencias[[#This Row],[bairro8]],""))</f>
        <v>JARDIM ATLÂNTICO</v>
      </c>
      <c r="Q441" s="57" t="str">
        <f>IFERROR(IF(Table_ocorrencias[[#This Row],[rua9]] ="","",Table_ocorrencias[[#This Row],[rua9]]),"")</f>
        <v>RUA PROFESSOR MILTON SANTOS</v>
      </c>
      <c r="R441" s="57" t="str">
        <f>IFERROR(IF(Table_ocorrencias[[#This Row],[latitude6]] ="","",Table_ocorrencias[[#This Row],[latitude6]]),"")</f>
        <v>-7.978098</v>
      </c>
      <c r="S441" s="57" t="str">
        <f>IFERROR(IF(Table_ocorrencias[[#This Row],[longitude7]] ="","",Table_ocorrencias[[#This Row],[longitude7]]),"")</f>
        <v>-34.849469</v>
      </c>
      <c r="T441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RICARDO DA SILVA SOUZA (NIC 115960)</v>
      </c>
      <c r="U44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1" s="57" t="str">
        <f>UPPER(IFERROR(Table_ocorrencias[[#This Row],[descricao]],""))</f>
        <v>PM 996522130</v>
      </c>
      <c r="W441" s="59">
        <f>IFERROR(IF(Table_ocorrencias[[#This Row],[data_ciencia]]="","",Table_ocorrencias[[#This Row],[data_ciencia]]),"")</f>
        <v>2.0833333333333332E-2</v>
      </c>
      <c r="X441" s="59">
        <f>IFERROR(IF(Table_ocorrencias[[#This Row],[data_saida]]="","",Table_ocorrencias[[#This Row],[data_saida]]),"")</f>
        <v>2.7777777777777776E-2</v>
      </c>
      <c r="Y441" s="59">
        <f>IFERROR(IF(Table_ocorrencias[[#This Row],[data_chegada]]="","",Table_ocorrencias[[#This Row],[data_chegada]]),"")</f>
        <v>4.1666666666666664E-2</v>
      </c>
      <c r="Z441" s="59">
        <f>IFERROR(IF(Table_ocorrencias[[#This Row],[data_conclusao]]="","",Table_ocorrencias[[#This Row],[data_conclusao]]),"")</f>
        <v>8.3333333333333329E-2</v>
      </c>
      <c r="AA441" s="60">
        <v>2104</v>
      </c>
      <c r="AB441" s="60">
        <v>65</v>
      </c>
      <c r="AC441" s="60">
        <v>9</v>
      </c>
      <c r="AD441" s="60">
        <v>3866947</v>
      </c>
      <c r="AE441" s="60">
        <v>3867820</v>
      </c>
      <c r="AF441" s="60">
        <v>2725070</v>
      </c>
      <c r="AG441" s="60">
        <v>2141</v>
      </c>
      <c r="AH441" s="58">
        <v>44215</v>
      </c>
      <c r="AI441" s="60" t="s">
        <v>12733</v>
      </c>
      <c r="AJ441" s="60" t="s">
        <v>167</v>
      </c>
      <c r="AK441" s="60" t="s">
        <v>168</v>
      </c>
      <c r="AL441" s="60" t="s">
        <v>1258</v>
      </c>
      <c r="AM441" s="61">
        <v>2.0833333333333332E-2</v>
      </c>
      <c r="AN441" s="62">
        <v>2.7777777777777776E-2</v>
      </c>
      <c r="AO441" s="62">
        <v>4.1666666666666664E-2</v>
      </c>
      <c r="AP441" s="62">
        <v>8.3333333333333329E-2</v>
      </c>
      <c r="AQ441" s="60" t="s">
        <v>12734</v>
      </c>
      <c r="AR441" s="60" t="s">
        <v>12735</v>
      </c>
      <c r="AS441" s="60">
        <v>12</v>
      </c>
      <c r="AT441" s="60" t="s">
        <v>12736</v>
      </c>
      <c r="AU441" s="60" t="s">
        <v>12737</v>
      </c>
      <c r="AV441" s="60" t="s">
        <v>12738</v>
      </c>
      <c r="AW441" s="63" t="s">
        <v>276</v>
      </c>
      <c r="AX441" s="60" t="s">
        <v>12739</v>
      </c>
      <c r="AY441" s="60" t="s">
        <v>12740</v>
      </c>
      <c r="AZ441" s="60" t="b">
        <v>1</v>
      </c>
      <c r="BA441" s="60" t="s">
        <v>273</v>
      </c>
      <c r="BB441" s="60" t="b">
        <v>0</v>
      </c>
      <c r="BC441" s="60"/>
      <c r="BD441" s="60"/>
    </row>
    <row r="442" spans="1:56" x14ac:dyDescent="0.25">
      <c r="A442" s="53">
        <f t="shared" si="7"/>
        <v>0</v>
      </c>
      <c r="B442" s="57" t="str">
        <f>IFERROR(TEXT(Table_ocorrencias[[#This Row],[caso_n]],"0000")&amp;Table_ocorrencias[[#This Row],[ponto]]&amp;"/"&amp;YEAR(Table_ocorrencias[[#This Row],[DATA PLANTÃO]]),"")</f>
        <v>0068.9/2021</v>
      </c>
      <c r="C442" s="57" t="str">
        <f>IFERROR(IF(Table_ocorrencias[[#This Row],[GDL]] = "","", Table_ocorrencias[[#This Row],[GDL]]&amp;"/"&amp;YEAR(Table_ocorrencias[[#This Row],[data_plantao]])),"")</f>
        <v>2333/2021</v>
      </c>
      <c r="D442" s="57" t="str">
        <f>IF(Table_ocorrencias[[#This Row],[fotos_gdl]] = TRUE,"ENVIADAS","PENDENTE")</f>
        <v>ENVIADAS</v>
      </c>
      <c r="E442" s="58">
        <f>IFERROR(Table_ocorrencias[[#This Row],[data_plantao]],"")</f>
        <v>44216</v>
      </c>
      <c r="F442" s="57" t="str">
        <f>IFERROR(Table_ocorrencias[[#This Row],[CIODS3]],"")</f>
        <v>D701751</v>
      </c>
      <c r="G442" s="57" t="str">
        <f>IFERROR(Table_ocorrencias[[#This Row],[natureza4]],"")</f>
        <v>Homicídio</v>
      </c>
      <c r="H442" s="57" t="str">
        <f>IFERROR(Table_ocorrencias[[#This Row],[tipo_local]],"")</f>
        <v>Externo</v>
      </c>
      <c r="I442" s="57" t="str">
        <f>IFERROR(IF(Table_ocorrencias[[#This Row],[instrumento10]] = 0,"",Table_ocorrencias[[#This Row],[instrumento10]]),"")</f>
        <v>PÉRFURO-CONTUNDENTE</v>
      </c>
      <c r="J442" s="79" t="str">
        <f>IFERROR(VLOOKUP(Table_ocorrencias[[#This Row],[matricula_perito]],Table_peritos[],2,FALSE),"")</f>
        <v>TADEU MORAIS CRUZ</v>
      </c>
      <c r="K442" s="57" t="str">
        <f>IFERROR(VLOOKUP(Table_ocorrencias[[#This Row],[matricula_auxiliar]],Table_auxiliares[],2,FALSE),"")</f>
        <v>ANDREZA CRISTINA MAIA DOS SANTOS</v>
      </c>
      <c r="L442" s="57" t="str">
        <f>IFERROR(VLOOKUP(Table_ocorrencias[[#This Row],[matricula_delegado]],Table_delegados[],2,FALSE),"")</f>
        <v>FRANCISCA ERICA DA SILVA BEZERRA</v>
      </c>
      <c r="M442" s="57" t="str">
        <f>IFERROR(Table_ocorrencias[[#This Row],[viatura5]],"")</f>
        <v>UP006</v>
      </c>
      <c r="N442" s="57" t="str">
        <f>IFERROR(IF(Table_ocorrencias[[#This Row],[DPH2]] ="","",Table_ocorrencias[[#This Row],[DPH2]]&amp;"º DPH"),"")</f>
        <v>4º DPH</v>
      </c>
      <c r="O442" s="57" t="str">
        <f>UPPER(IFERROR(VLOOKUP(Table_ocorrencias[[#This Row],[municipio]],Table_municipios[],2,FALSE),""))</f>
        <v>RECIFE</v>
      </c>
      <c r="P442" s="79" t="str">
        <f>UPPER(IFERROR(Table_ocorrencias[[#This Row],[bairro8]],""))</f>
        <v>VILA CARDEAL</v>
      </c>
      <c r="Q442" s="57" t="str">
        <f>IFERROR(IF(Table_ocorrencias[[#This Row],[rua9]] ="","",Table_ocorrencias[[#This Row],[rua9]]),"")</f>
        <v>PRAÇA DAS CRIANÇAS</v>
      </c>
      <c r="R442" s="57" t="str">
        <f>IFERROR(IF(Table_ocorrencias[[#This Row],[latitude6]] ="","",Table_ocorrencias[[#This Row],[latitude6]]),"")</f>
        <v>-8,0556</v>
      </c>
      <c r="S442" s="57" t="str">
        <f>IFERROR(IF(Table_ocorrencias[[#This Row],[longitude7]] ="","",Table_ocorrencias[[#This Row],[longitude7]]),"")</f>
        <v>-34,5558</v>
      </c>
      <c r="T44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115989)</v>
      </c>
      <c r="U44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42" s="79" t="str">
        <f>UPPER(IFERROR(Table_ocorrencias[[#This Row],[descricao]],""))</f>
        <v/>
      </c>
      <c r="W442" s="59">
        <f>IFERROR(IF(Table_ocorrencias[[#This Row],[data_ciencia]]="","",Table_ocorrencias[[#This Row],[data_ciencia]]),"")</f>
        <v>0.88194444444444442</v>
      </c>
      <c r="X442" s="59">
        <f>IFERROR(IF(Table_ocorrencias[[#This Row],[data_saida]]="","",Table_ocorrencias[[#This Row],[data_saida]]),"")</f>
        <v>0.88888888888888884</v>
      </c>
      <c r="Y442" s="59">
        <f>IFERROR(IF(Table_ocorrencias[[#This Row],[data_chegada]]="","",Table_ocorrencias[[#This Row],[data_chegada]]),"")</f>
        <v>0.89583333333333337</v>
      </c>
      <c r="Z442" s="59">
        <f>IFERROR(IF(Table_ocorrencias[[#This Row],[data_conclusao]]="","",Table_ocorrencias[[#This Row],[data_conclusao]]),"")</f>
        <v>0.92361111111111116</v>
      </c>
      <c r="AA442" s="60">
        <v>2108</v>
      </c>
      <c r="AB442" s="60">
        <v>68</v>
      </c>
      <c r="AC442" s="60">
        <v>4</v>
      </c>
      <c r="AD442" s="60">
        <v>2962136</v>
      </c>
      <c r="AE442" s="60">
        <v>3876098</v>
      </c>
      <c r="AF442" s="60">
        <v>2724782</v>
      </c>
      <c r="AG442" s="60">
        <v>2333</v>
      </c>
      <c r="AH442" s="58">
        <v>44216</v>
      </c>
      <c r="AI442" s="60" t="s">
        <v>12820</v>
      </c>
      <c r="AJ442" s="60" t="s">
        <v>167</v>
      </c>
      <c r="AK442" s="60" t="s">
        <v>168</v>
      </c>
      <c r="AL442" s="60" t="s">
        <v>1258</v>
      </c>
      <c r="AM442" s="61">
        <v>0.88194444444444442</v>
      </c>
      <c r="AN442" s="62">
        <v>0.88888888888888884</v>
      </c>
      <c r="AO442" s="62">
        <v>0.89583333333333337</v>
      </c>
      <c r="AP442" s="62">
        <v>0.92361111111111116</v>
      </c>
      <c r="AQ442" s="60" t="s">
        <v>12821</v>
      </c>
      <c r="AR442" s="60" t="s">
        <v>12822</v>
      </c>
      <c r="AS442" s="60">
        <v>14</v>
      </c>
      <c r="AT442" s="60" t="s">
        <v>12823</v>
      </c>
      <c r="AU442" s="60" t="s">
        <v>12824</v>
      </c>
      <c r="AV442" s="60" t="s">
        <v>283</v>
      </c>
      <c r="AW442" s="63" t="s">
        <v>276</v>
      </c>
      <c r="AX442" s="60" t="s">
        <v>12825</v>
      </c>
      <c r="AY442" s="60" t="s">
        <v>283</v>
      </c>
      <c r="AZ442" s="60" t="b">
        <v>1</v>
      </c>
      <c r="BA442" s="60" t="s">
        <v>273</v>
      </c>
      <c r="BB442" s="60" t="b">
        <v>0</v>
      </c>
      <c r="BC442" s="60"/>
      <c r="BD442" s="60"/>
    </row>
    <row r="443" spans="1:56" x14ac:dyDescent="0.25">
      <c r="A443" s="55">
        <f t="shared" si="7"/>
        <v>0</v>
      </c>
      <c r="B443" s="64" t="str">
        <f>IFERROR(TEXT(Table_ocorrencias[[#This Row],[caso_n]],"0000")&amp;Table_ocorrencias[[#This Row],[ponto]]&amp;"/"&amp;YEAR(Table_ocorrencias[[#This Row],[DATA PLANTÃO]]),"")</f>
        <v>0071.9/2021</v>
      </c>
      <c r="C443" s="64" t="str">
        <f>IFERROR(IF(Table_ocorrencias[[#This Row],[GDL]] = "","", Table_ocorrencias[[#This Row],[GDL]]&amp;"/"&amp;YEAR(Table_ocorrencias[[#This Row],[data_plantao]])),"")</f>
        <v>2591/2021</v>
      </c>
      <c r="D443" s="64" t="str">
        <f>IF(Table_ocorrencias[[#This Row],[fotos_gdl]] = TRUE,"ENVIADAS","PENDENTE")</f>
        <v>ENVIADAS</v>
      </c>
      <c r="E443" s="65">
        <f>IFERROR(Table_ocorrencias[[#This Row],[data_plantao]],"")</f>
        <v>44217</v>
      </c>
      <c r="F443" s="64" t="str">
        <f>IFERROR(Table_ocorrencias[[#This Row],[CIODS3]],"")</f>
        <v>D701847</v>
      </c>
      <c r="G443" s="64" t="str">
        <f>IFERROR(Table_ocorrencias[[#This Row],[natureza4]],"")</f>
        <v>Homicídio</v>
      </c>
      <c r="H443" s="64" t="str">
        <f>IFERROR(Table_ocorrencias[[#This Row],[tipo_local]],"")</f>
        <v>Externo</v>
      </c>
      <c r="I443" s="64" t="str">
        <f>IFERROR(IF(Table_ocorrencias[[#This Row],[instrumento10]] = 0,"",Table_ocorrencias[[#This Row],[instrumento10]]),"")</f>
        <v>PÉRFURO-CONTUNDENTE</v>
      </c>
      <c r="J443" s="80" t="str">
        <f>IFERROR(VLOOKUP(Table_ocorrencias[[#This Row],[matricula_perito]],Table_peritos[],2,FALSE),"")</f>
        <v>FERNANDO HENRIQUE LEAL BENEVIDES</v>
      </c>
      <c r="K443" s="64" t="str">
        <f>IFERROR(VLOOKUP(Table_ocorrencias[[#This Row],[matricula_auxiliar]],Table_auxiliares[],2,FALSE),"")</f>
        <v>BRENO HENRIQUE DANTAS DOS SANTOS</v>
      </c>
      <c r="L443" s="64" t="str">
        <f>IFERROR(VLOOKUP(Table_ocorrencias[[#This Row],[matricula_delegado]],Table_delegados[],2,FALSE),"")</f>
        <v>PAULO GUSTAVO COELHO DIAS</v>
      </c>
      <c r="M443" s="64" t="str">
        <f>IFERROR(Table_ocorrencias[[#This Row],[viatura5]],"")</f>
        <v>UP006</v>
      </c>
      <c r="N443" s="64" t="str">
        <f>IFERROR(IF(Table_ocorrencias[[#This Row],[DPH2]] ="","",Table_ocorrencias[[#This Row],[DPH2]]&amp;"º DPH"),"")</f>
        <v>2º DPH</v>
      </c>
      <c r="O443" s="64" t="str">
        <f>UPPER(IFERROR(VLOOKUP(Table_ocorrencias[[#This Row],[municipio]],Table_municipios[],2,FALSE),""))</f>
        <v>RECIFE</v>
      </c>
      <c r="P443" s="80" t="str">
        <f>UPPER(IFERROR(Table_ocorrencias[[#This Row],[bairro8]],""))</f>
        <v>IPUTINGA</v>
      </c>
      <c r="Q443" s="64" t="str">
        <f>IFERROR(IF(Table_ocorrencias[[#This Row],[rua9]] ="","",Table_ocorrencias[[#This Row],[rua9]]),"")</f>
        <v>AVENIDA MAURICIO DE NASSAU</v>
      </c>
      <c r="R443" s="64" t="str">
        <f>IFERROR(IF(Table_ocorrencias[[#This Row],[latitude6]] ="","",Table_ocorrencias[[#This Row],[latitude6]]),"")</f>
        <v>-8,038744</v>
      </c>
      <c r="S443" s="64" t="str">
        <f>IFERROR(IF(Table_ocorrencias[[#This Row],[longitude7]] ="","",Table_ocorrencias[[#This Row],[longitude7]]),"")</f>
        <v>-34,928430</v>
      </c>
      <c r="T44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MARCELO SANTANA DE LIMA (NIC 115952)</v>
      </c>
      <c r="U44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3" s="80" t="str">
        <f>UPPER(IFERROR(Table_ocorrencias[[#This Row],[descricao]],""))</f>
        <v>PM 986678874</v>
      </c>
      <c r="W443" s="66">
        <f>IFERROR(IF(Table_ocorrencias[[#This Row],[data_ciencia]]="","",Table_ocorrencias[[#This Row],[data_ciencia]]),"")</f>
        <v>0.96875</v>
      </c>
      <c r="X443" s="66">
        <f>IFERROR(IF(Table_ocorrencias[[#This Row],[data_saida]]="","",Table_ocorrencias[[#This Row],[data_saida]]),"")</f>
        <v>0.97916666666666663</v>
      </c>
      <c r="Y443" s="66">
        <f>IFERROR(IF(Table_ocorrencias[[#This Row],[data_chegada]]="","",Table_ocorrencias[[#This Row],[data_chegada]]),"")</f>
        <v>0.98611111111111116</v>
      </c>
      <c r="Z443" s="66">
        <f>IFERROR(IF(Table_ocorrencias[[#This Row],[data_conclusao]]="","",Table_ocorrencias[[#This Row],[data_conclusao]]),"")</f>
        <v>2.7777777777777776E-2</v>
      </c>
      <c r="AA443" s="67">
        <v>2111</v>
      </c>
      <c r="AB443" s="67">
        <v>71</v>
      </c>
      <c r="AC443" s="67">
        <v>2</v>
      </c>
      <c r="AD443" s="67">
        <v>2962063</v>
      </c>
      <c r="AE443" s="67">
        <v>3867820</v>
      </c>
      <c r="AF443" s="67">
        <v>2725371</v>
      </c>
      <c r="AG443" s="67">
        <v>2591</v>
      </c>
      <c r="AH443" s="65">
        <v>44217</v>
      </c>
      <c r="AI443" s="67" t="s">
        <v>12826</v>
      </c>
      <c r="AJ443" s="67" t="s">
        <v>167</v>
      </c>
      <c r="AK443" s="67" t="s">
        <v>168</v>
      </c>
      <c r="AL443" s="67" t="s">
        <v>1258</v>
      </c>
      <c r="AM443" s="68">
        <v>0.96875</v>
      </c>
      <c r="AN443" s="69">
        <v>0.97916666666666663</v>
      </c>
      <c r="AO443" s="69">
        <v>0.98611111111111116</v>
      </c>
      <c r="AP443" s="69">
        <v>2.7777777777777776E-2</v>
      </c>
      <c r="AQ443" s="67" t="s">
        <v>12827</v>
      </c>
      <c r="AR443" s="67" t="s">
        <v>12828</v>
      </c>
      <c r="AS443" s="67">
        <v>14</v>
      </c>
      <c r="AT443" s="67" t="s">
        <v>4641</v>
      </c>
      <c r="AU443" s="67" t="s">
        <v>12829</v>
      </c>
      <c r="AV443" s="67" t="s">
        <v>12830</v>
      </c>
      <c r="AW443" s="70" t="s">
        <v>276</v>
      </c>
      <c r="AX443" s="67" t="s">
        <v>12831</v>
      </c>
      <c r="AY443" s="67" t="s">
        <v>12832</v>
      </c>
      <c r="AZ443" s="67" t="b">
        <v>1</v>
      </c>
      <c r="BA443" s="67" t="s">
        <v>273</v>
      </c>
      <c r="BB443" s="67" t="b">
        <v>0</v>
      </c>
      <c r="BC443" s="67"/>
      <c r="BD443" s="67"/>
    </row>
    <row r="444" spans="1:56" x14ac:dyDescent="0.25">
      <c r="A444" s="54">
        <f t="shared" si="7"/>
        <v>0</v>
      </c>
      <c r="B444" s="57" t="str">
        <f>IFERROR(TEXT(Table_ocorrencias[[#This Row],[caso_n]],"0000")&amp;Table_ocorrencias[[#This Row],[ponto]]&amp;"/"&amp;YEAR(Table_ocorrencias[[#This Row],[DATA PLANTÃO]]),"")</f>
        <v>0075.9/2021</v>
      </c>
      <c r="C444" s="57" t="str">
        <f>IFERROR(IF(Table_ocorrencias[[#This Row],[GDL]] = "","", Table_ocorrencias[[#This Row],[GDL]]&amp;"/"&amp;YEAR(Table_ocorrencias[[#This Row],[data_plantao]])),"")</f>
        <v>2721/2021</v>
      </c>
      <c r="D444" s="57" t="str">
        <f>IF(Table_ocorrencias[[#This Row],[fotos_gdl]] = TRUE,"ENVIADAS","PENDENTE")</f>
        <v>ENVIADAS</v>
      </c>
      <c r="E444" s="58">
        <f>IFERROR(Table_ocorrencias[[#This Row],[data_plantao]],"")</f>
        <v>44218</v>
      </c>
      <c r="F444" s="57" t="str">
        <f>IFERROR(Table_ocorrencias[[#This Row],[CIODS3]],"")</f>
        <v>D701922</v>
      </c>
      <c r="G444" s="57" t="str">
        <f>IFERROR(Table_ocorrencias[[#This Row],[natureza4]],"")</f>
        <v>Homicídio</v>
      </c>
      <c r="H444" s="57" t="str">
        <f>IFERROR(Table_ocorrencias[[#This Row],[tipo_local]],"")</f>
        <v>Externo</v>
      </c>
      <c r="I444" s="57" t="str">
        <f>IFERROR(IF(Table_ocorrencias[[#This Row],[instrumento10]] = 0,"",Table_ocorrencias[[#This Row],[instrumento10]]),"")</f>
        <v>PÉRFURO-CONTUNDENTE</v>
      </c>
      <c r="J444" s="79" t="str">
        <f>IFERROR(VLOOKUP(Table_ocorrencias[[#This Row],[matricula_perito]],Table_peritos[],2,FALSE),"")</f>
        <v>TADEU MORAIS CRUZ</v>
      </c>
      <c r="K444" s="57" t="str">
        <f>IFERROR(VLOOKUP(Table_ocorrencias[[#This Row],[matricula_auxiliar]],Table_auxiliares[],2,FALSE),"")</f>
        <v>HILTON PESSOA DE FREITAS NETO</v>
      </c>
      <c r="L444" s="57" t="str">
        <f>IFERROR(VLOOKUP(Table_ocorrencias[[#This Row],[matricula_delegado]],Table_delegados[],2,FALSE),"")</f>
        <v>SERGIO RICARDO FERREIRA DE VASCONCELOS</v>
      </c>
      <c r="M444" s="57" t="str">
        <f>IFERROR(Table_ocorrencias[[#This Row],[viatura5]],"")</f>
        <v>UP006</v>
      </c>
      <c r="N444" s="57" t="str">
        <f>IFERROR(IF(Table_ocorrencias[[#This Row],[DPH2]] ="","",Table_ocorrencias[[#This Row],[DPH2]]&amp;"º DPH"),"")</f>
        <v>11º DPH</v>
      </c>
      <c r="O444" s="57" t="str">
        <f>UPPER(IFERROR(VLOOKUP(Table_ocorrencias[[#This Row],[municipio]],Table_municipios[],2,FALSE),""))</f>
        <v>JABOATÃO DOS GUARARAPES</v>
      </c>
      <c r="P444" s="79" t="str">
        <f>UPPER(IFERROR(Table_ocorrencias[[#This Row],[bairro8]],""))</f>
        <v>JARDIM JORDÃO</v>
      </c>
      <c r="Q444" s="57" t="str">
        <f>IFERROR(IF(Table_ocorrencias[[#This Row],[rua9]] ="","",Table_ocorrencias[[#This Row],[rua9]]),"")</f>
        <v>RUA DOS SONHOS</v>
      </c>
      <c r="R444" s="57" t="str">
        <f>IFERROR(IF(Table_ocorrencias[[#This Row],[latitude6]] ="","",Table_ocorrencias[[#This Row],[latitude6]]),"")</f>
        <v>-8.151493</v>
      </c>
      <c r="S444" s="57" t="str">
        <f>IFERROR(IF(Table_ocorrencias[[#This Row],[longitude7]] ="","",Table_ocorrencias[[#This Row],[longitude7]]),"")</f>
        <v>-34.934477</v>
      </c>
      <c r="T44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MESACKY SHARLLYSON ARAÚJO DA SILVA (NIC 115968)</v>
      </c>
      <c r="U44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4" s="79" t="str">
        <f>UPPER(IFERROR(Table_ocorrencias[[#This Row],[descricao]],""))</f>
        <v>986855297</v>
      </c>
      <c r="W444" s="59">
        <f>IFERROR(IF(Table_ocorrencias[[#This Row],[data_ciencia]]="","",Table_ocorrencias[[#This Row],[data_ciencia]]),"")</f>
        <v>0.84375</v>
      </c>
      <c r="X444" s="59">
        <f>IFERROR(IF(Table_ocorrencias[[#This Row],[data_saida]]="","",Table_ocorrencias[[#This Row],[data_saida]]),"")</f>
        <v>0.84722222222222221</v>
      </c>
      <c r="Y444" s="59">
        <f>IFERROR(IF(Table_ocorrencias[[#This Row],[data_chegada]]="","",Table_ocorrencias[[#This Row],[data_chegada]]),"")</f>
        <v>0.86458333333333337</v>
      </c>
      <c r="Z444" s="59">
        <f>IFERROR(IF(Table_ocorrencias[[#This Row],[data_conclusao]]="","",Table_ocorrencias[[#This Row],[data_conclusao]]),"")</f>
        <v>0.88888888888888884</v>
      </c>
      <c r="AA444" s="60">
        <v>2115</v>
      </c>
      <c r="AB444" s="60">
        <v>75</v>
      </c>
      <c r="AC444" s="60">
        <v>11</v>
      </c>
      <c r="AD444" s="60">
        <v>2962136</v>
      </c>
      <c r="AE444" s="60">
        <v>3865967</v>
      </c>
      <c r="AF444" s="60">
        <v>2139219</v>
      </c>
      <c r="AG444" s="60">
        <v>2721</v>
      </c>
      <c r="AH444" s="58">
        <v>44218</v>
      </c>
      <c r="AI444" s="60" t="s">
        <v>12833</v>
      </c>
      <c r="AJ444" s="60" t="s">
        <v>167</v>
      </c>
      <c r="AK444" s="60" t="s">
        <v>168</v>
      </c>
      <c r="AL444" s="60" t="s">
        <v>1258</v>
      </c>
      <c r="AM444" s="61">
        <v>0.84375</v>
      </c>
      <c r="AN444" s="62">
        <v>0.84722222222222221</v>
      </c>
      <c r="AO444" s="62">
        <v>0.86458333333333337</v>
      </c>
      <c r="AP444" s="62">
        <v>0.88888888888888884</v>
      </c>
      <c r="AQ444" s="60" t="s">
        <v>12834</v>
      </c>
      <c r="AR444" s="60" t="s">
        <v>12835</v>
      </c>
      <c r="AS444" s="60">
        <v>10</v>
      </c>
      <c r="AT444" s="60" t="s">
        <v>716</v>
      </c>
      <c r="AU444" s="60" t="s">
        <v>12836</v>
      </c>
      <c r="AV444" s="60" t="s">
        <v>12837</v>
      </c>
      <c r="AW444" s="63" t="s">
        <v>276</v>
      </c>
      <c r="AX444" s="60" t="s">
        <v>12838</v>
      </c>
      <c r="AY444" s="60" t="s">
        <v>12839</v>
      </c>
      <c r="AZ444" s="60" t="b">
        <v>1</v>
      </c>
      <c r="BA444" s="60" t="s">
        <v>273</v>
      </c>
      <c r="BB444" s="60" t="b">
        <v>0</v>
      </c>
      <c r="BC444" s="60"/>
      <c r="BD444" s="60"/>
    </row>
    <row r="445" spans="1:56" x14ac:dyDescent="0.25">
      <c r="A445" s="55">
        <f t="shared" si="7"/>
        <v>0</v>
      </c>
      <c r="B445" s="64" t="str">
        <f>IFERROR(TEXT(Table_ocorrencias[[#This Row],[caso_n]],"0000")&amp;Table_ocorrencias[[#This Row],[ponto]]&amp;"/"&amp;YEAR(Table_ocorrencias[[#This Row],[DATA PLANTÃO]]),"")</f>
        <v>0076.9/2021</v>
      </c>
      <c r="C445" s="64" t="str">
        <f>IFERROR(IF(Table_ocorrencias[[#This Row],[GDL]] = "","", Table_ocorrencias[[#This Row],[GDL]]&amp;"/"&amp;YEAR(Table_ocorrencias[[#This Row],[data_plantao]])),"")</f>
        <v>2726/2021</v>
      </c>
      <c r="D445" s="64" t="str">
        <f>IF(Table_ocorrencias[[#This Row],[fotos_gdl]] = TRUE,"ENVIADAS","PENDENTE")</f>
        <v>ENVIADAS</v>
      </c>
      <c r="E445" s="65">
        <f>IFERROR(Table_ocorrencias[[#This Row],[data_plantao]],"")</f>
        <v>44218</v>
      </c>
      <c r="F445" s="64" t="str">
        <f>IFERROR(Table_ocorrencias[[#This Row],[CIODS3]],"")</f>
        <v>D701943</v>
      </c>
      <c r="G445" s="64" t="str">
        <f>IFERROR(Table_ocorrencias[[#This Row],[natureza4]],"")</f>
        <v>Homicídio</v>
      </c>
      <c r="H445" s="64" t="str">
        <f>IFERROR(Table_ocorrencias[[#This Row],[tipo_local]],"")</f>
        <v>Externo</v>
      </c>
      <c r="I445" s="64" t="str">
        <f>IFERROR(IF(Table_ocorrencias[[#This Row],[instrumento10]] = 0,"",Table_ocorrencias[[#This Row],[instrumento10]]),"")</f>
        <v>PÉRFURO-CONTUNDENTE</v>
      </c>
      <c r="J445" s="80" t="str">
        <f>IFERROR(VLOOKUP(Table_ocorrencias[[#This Row],[matricula_perito]],Table_peritos[],2,FALSE),"")</f>
        <v>DIEGO NUNES TELES DE MENDONÇA</v>
      </c>
      <c r="K445" s="64" t="str">
        <f>IFERROR(VLOOKUP(Table_ocorrencias[[#This Row],[matricula_auxiliar]],Table_auxiliares[],2,FALSE),"")</f>
        <v>ANDREZA CRISTINA MAIA DOS SANTOS</v>
      </c>
      <c r="L445" s="64" t="str">
        <f>IFERROR(VLOOKUP(Table_ocorrencias[[#This Row],[matricula_delegado]],Table_delegados[],2,FALSE),"")</f>
        <v>FRANCISCO OCELIO LIMA RIBEIRO</v>
      </c>
      <c r="M445" s="64" t="str">
        <f>IFERROR(Table_ocorrencias[[#This Row],[viatura5]],"")</f>
        <v>UP006</v>
      </c>
      <c r="N445" s="64" t="str">
        <f>IFERROR(IF(Table_ocorrencias[[#This Row],[DPH2]] ="","",Table_ocorrencias[[#This Row],[DPH2]]&amp;"º DPH"),"")</f>
        <v>4º DPH</v>
      </c>
      <c r="O445" s="64" t="str">
        <f>UPPER(IFERROR(VLOOKUP(Table_ocorrencias[[#This Row],[municipio]],Table_municipios[],2,FALSE),""))</f>
        <v>RECIFE</v>
      </c>
      <c r="P445" s="80" t="str">
        <f>UPPER(IFERROR(Table_ocorrencias[[#This Row],[bairro8]],""))</f>
        <v>TOTÓ</v>
      </c>
      <c r="Q445" s="64" t="str">
        <f>IFERROR(IF(Table_ocorrencias[[#This Row],[rua9]] ="","",Table_ocorrencias[[#This Row],[rua9]]),"")</f>
        <v>RUA 11 DE AGOSTO</v>
      </c>
      <c r="R445" s="64" t="str">
        <f>IFERROR(IF(Table_ocorrencias[[#This Row],[latitude6]] ="","",Table_ocorrencias[[#This Row],[latitude6]]),"")</f>
        <v>-8,080118</v>
      </c>
      <c r="S445" s="64" t="str">
        <f>IFERROR(IF(Table_ocorrencias[[#This Row],[longitude7]] ="","",Table_ocorrencias[[#This Row],[longitude7]]),"")</f>
        <v>-34,363842</v>
      </c>
      <c r="T44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OLIVEIRA DOS SANTOS (NIC 115967)</v>
      </c>
      <c r="U44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45" s="80" t="str">
        <f>UPPER(IFERROR(Table_ocorrencias[[#This Row],[descricao]],""))</f>
        <v>PM: 988612319</v>
      </c>
      <c r="W445" s="66">
        <f>IFERROR(IF(Table_ocorrencias[[#This Row],[data_ciencia]]="","",Table_ocorrencias[[#This Row],[data_ciencia]]),"")</f>
        <v>0.93055555555555558</v>
      </c>
      <c r="X445" s="66">
        <f>IFERROR(IF(Table_ocorrencias[[#This Row],[data_saida]]="","",Table_ocorrencias[[#This Row],[data_saida]]),"")</f>
        <v>0.96527777777777779</v>
      </c>
      <c r="Y445" s="66">
        <f>IFERROR(IF(Table_ocorrencias[[#This Row],[data_chegada]]="","",Table_ocorrencias[[#This Row],[data_chegada]]),"")</f>
        <v>0.97222222222222221</v>
      </c>
      <c r="Z445" s="66">
        <f>IFERROR(IF(Table_ocorrencias[[#This Row],[data_conclusao]]="","",Table_ocorrencias[[#This Row],[data_conclusao]]),"")</f>
        <v>0</v>
      </c>
      <c r="AA445" s="67">
        <v>2116</v>
      </c>
      <c r="AB445" s="67">
        <v>76</v>
      </c>
      <c r="AC445" s="67">
        <v>4</v>
      </c>
      <c r="AD445" s="67">
        <v>3869148</v>
      </c>
      <c r="AE445" s="67">
        <v>3876098</v>
      </c>
      <c r="AF445" s="67">
        <v>3467520</v>
      </c>
      <c r="AG445" s="67">
        <v>2726</v>
      </c>
      <c r="AH445" s="65">
        <v>44218</v>
      </c>
      <c r="AI445" s="67" t="s">
        <v>12840</v>
      </c>
      <c r="AJ445" s="67" t="s">
        <v>167</v>
      </c>
      <c r="AK445" s="67" t="s">
        <v>168</v>
      </c>
      <c r="AL445" s="67" t="s">
        <v>1258</v>
      </c>
      <c r="AM445" s="68">
        <v>0.93055555555555558</v>
      </c>
      <c r="AN445" s="69">
        <v>0.96527777777777779</v>
      </c>
      <c r="AO445" s="69">
        <v>0.97222222222222221</v>
      </c>
      <c r="AP445" s="69">
        <v>0</v>
      </c>
      <c r="AQ445" s="67" t="s">
        <v>12841</v>
      </c>
      <c r="AR445" s="67" t="s">
        <v>12842</v>
      </c>
      <c r="AS445" s="67">
        <v>14</v>
      </c>
      <c r="AT445" s="67" t="s">
        <v>7722</v>
      </c>
      <c r="AU445" s="67" t="s">
        <v>12843</v>
      </c>
      <c r="AV445" s="67" t="s">
        <v>12844</v>
      </c>
      <c r="AW445" s="70" t="s">
        <v>276</v>
      </c>
      <c r="AX445" s="67" t="s">
        <v>12845</v>
      </c>
      <c r="AY445" s="67" t="s">
        <v>12846</v>
      </c>
      <c r="AZ445" s="67" t="b">
        <v>1</v>
      </c>
      <c r="BA445" s="67" t="s">
        <v>273</v>
      </c>
      <c r="BB445" s="67" t="b">
        <v>0</v>
      </c>
      <c r="BC445" s="67"/>
      <c r="BD445" s="67"/>
    </row>
    <row r="446" spans="1:56" x14ac:dyDescent="0.25">
      <c r="A446" s="55">
        <f t="shared" si="7"/>
        <v>0</v>
      </c>
      <c r="B446" s="64" t="str">
        <f>IFERROR(TEXT(Table_ocorrencias[[#This Row],[caso_n]],"0000")&amp;Table_ocorrencias[[#This Row],[ponto]]&amp;"/"&amp;YEAR(Table_ocorrencias[[#This Row],[DATA PLANTÃO]]),"")</f>
        <v>0077.9/2021</v>
      </c>
      <c r="C446" s="64" t="str">
        <f>IFERROR(IF(Table_ocorrencias[[#This Row],[GDL]] = "","", Table_ocorrencias[[#This Row],[GDL]]&amp;"/"&amp;YEAR(Table_ocorrencias[[#This Row],[data_plantao]])),"")</f>
        <v>2800/2021</v>
      </c>
      <c r="D446" s="64" t="str">
        <f>IF(Table_ocorrencias[[#This Row],[fotos_gdl]] = TRUE,"ENVIADAS","PENDENTE")</f>
        <v>ENVIADAS</v>
      </c>
      <c r="E446" s="65">
        <f>IFERROR(Table_ocorrencias[[#This Row],[data_plantao]],"")</f>
        <v>44218</v>
      </c>
      <c r="F446" s="64" t="str">
        <f>IFERROR(Table_ocorrencias[[#This Row],[CIODS3]],"")</f>
        <v>D701960</v>
      </c>
      <c r="G446" s="64" t="str">
        <f>IFERROR(Table_ocorrencias[[#This Row],[natureza4]],"")</f>
        <v>Homicídio</v>
      </c>
      <c r="H446" s="64" t="str">
        <f>IFERROR(Table_ocorrencias[[#This Row],[tipo_local]],"")</f>
        <v>Externo</v>
      </c>
      <c r="I446" s="64" t="str">
        <f>IFERROR(IF(Table_ocorrencias[[#This Row],[instrumento10]] = 0,"",Table_ocorrencias[[#This Row],[instrumento10]]),"")</f>
        <v>PÉRFURO-CONTUNDENTE</v>
      </c>
      <c r="J446" s="80" t="str">
        <f>IFERROR(VLOOKUP(Table_ocorrencias[[#This Row],[matricula_perito]],Table_peritos[],2,FALSE),"")</f>
        <v>MOISEIS GAUTHIER</v>
      </c>
      <c r="K446" s="64" t="str">
        <f>IFERROR(VLOOKUP(Table_ocorrencias[[#This Row],[matricula_auxiliar]],Table_auxiliares[],2,FALSE),"")</f>
        <v>HILTON PESSOA DE FREITAS NETO</v>
      </c>
      <c r="L446" s="64" t="str">
        <f>IFERROR(VLOOKUP(Table_ocorrencias[[#This Row],[matricula_delegado]],Table_delegados[],2,FALSE),"")</f>
        <v>SERGIO RICARDO FERREIRA DE VASCONCELOS</v>
      </c>
      <c r="M446" s="64" t="str">
        <f>IFERROR(Table_ocorrencias[[#This Row],[viatura5]],"")</f>
        <v>UP006</v>
      </c>
      <c r="N446" s="64" t="str">
        <f>IFERROR(IF(Table_ocorrencias[[#This Row],[DPH2]] ="","",Table_ocorrencias[[#This Row],[DPH2]]&amp;"º DPH"),"")</f>
        <v>8º DPH</v>
      </c>
      <c r="O446" s="64" t="str">
        <f>UPPER(IFERROR(VLOOKUP(Table_ocorrencias[[#This Row],[municipio]],Table_municipios[],2,FALSE),""))</f>
        <v>ILHA DE ITAMARACÁ</v>
      </c>
      <c r="P446" s="80" t="str">
        <f>UPPER(IFERROR(Table_ocorrencias[[#This Row],[bairro8]],""))</f>
        <v>JAGUARIBE</v>
      </c>
      <c r="Q446" s="64" t="str">
        <f>IFERROR(IF(Table_ocorrencias[[#This Row],[rua9]] ="","",Table_ocorrencias[[#This Row],[rua9]]),"")</f>
        <v>RUA ENEAS CORDEIRO GALVÃO</v>
      </c>
      <c r="R446" s="64" t="str">
        <f>IFERROR(IF(Table_ocorrencias[[#This Row],[latitude6]] ="","",Table_ocorrencias[[#This Row],[latitude6]]),"")</f>
        <v>-7.729977</v>
      </c>
      <c r="S446" s="64" t="str">
        <f>IFERROR(IF(Table_ocorrencias[[#This Row],[longitude7]] ="","",Table_ocorrencias[[#This Row],[longitude7]]),"")</f>
        <v>-34.829074</v>
      </c>
      <c r="T44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ADILSON DO Ó SILVA (NIC 115984)</v>
      </c>
      <c r="U44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46" s="80" t="str">
        <f>UPPER(IFERROR(Table_ocorrencias[[#This Row],[descricao]],""))</f>
        <v>PM 994291521</v>
      </c>
      <c r="W446" s="66">
        <f>IFERROR(IF(Table_ocorrencias[[#This Row],[data_ciencia]]="","",Table_ocorrencias[[#This Row],[data_ciencia]]),"")</f>
        <v>8.3333333333333329E-2</v>
      </c>
      <c r="X446" s="66">
        <f>IFERROR(IF(Table_ocorrencias[[#This Row],[data_saida]]="","",Table_ocorrencias[[#This Row],[data_saida]]),"")</f>
        <v>9.7222222222222224E-2</v>
      </c>
      <c r="Y446" s="66">
        <f>IFERROR(IF(Table_ocorrencias[[#This Row],[data_chegada]]="","",Table_ocorrencias[[#This Row],[data_chegada]]),"")</f>
        <v>0.12638888888888888</v>
      </c>
      <c r="Z446" s="66">
        <f>IFERROR(IF(Table_ocorrencias[[#This Row],[data_conclusao]]="","",Table_ocorrencias[[#This Row],[data_conclusao]]),"")</f>
        <v>0.16666666666666666</v>
      </c>
      <c r="AA446" s="67">
        <v>2117</v>
      </c>
      <c r="AB446" s="67">
        <v>77</v>
      </c>
      <c r="AC446" s="67">
        <v>8</v>
      </c>
      <c r="AD446" s="67">
        <v>3871282</v>
      </c>
      <c r="AE446" s="67">
        <v>3865967</v>
      </c>
      <c r="AF446" s="67">
        <v>2139219</v>
      </c>
      <c r="AG446" s="67">
        <v>2800</v>
      </c>
      <c r="AH446" s="65">
        <v>44218</v>
      </c>
      <c r="AI446" s="67" t="s">
        <v>12847</v>
      </c>
      <c r="AJ446" s="67" t="s">
        <v>167</v>
      </c>
      <c r="AK446" s="67" t="s">
        <v>168</v>
      </c>
      <c r="AL446" s="67" t="s">
        <v>1258</v>
      </c>
      <c r="AM446" s="68">
        <v>8.3333333333333329E-2</v>
      </c>
      <c r="AN446" s="69">
        <v>9.7222222222222224E-2</v>
      </c>
      <c r="AO446" s="69">
        <v>0.12638888888888888</v>
      </c>
      <c r="AP446" s="69">
        <v>0.16666666666666666</v>
      </c>
      <c r="AQ446" s="67" t="s">
        <v>12848</v>
      </c>
      <c r="AR446" s="67" t="s">
        <v>12849</v>
      </c>
      <c r="AS446" s="67">
        <v>7</v>
      </c>
      <c r="AT446" s="67" t="s">
        <v>4594</v>
      </c>
      <c r="AU446" s="67" t="s">
        <v>12850</v>
      </c>
      <c r="AV446" s="67" t="s">
        <v>12851</v>
      </c>
      <c r="AW446" s="70" t="s">
        <v>276</v>
      </c>
      <c r="AX446" s="67" t="s">
        <v>12852</v>
      </c>
      <c r="AY446" s="67" t="s">
        <v>12853</v>
      </c>
      <c r="AZ446" s="67" t="b">
        <v>1</v>
      </c>
      <c r="BA446" s="67" t="s">
        <v>273</v>
      </c>
      <c r="BB446" s="67" t="b">
        <v>0</v>
      </c>
      <c r="BC446" s="67"/>
      <c r="BD446" s="67"/>
    </row>
    <row r="447" spans="1:56" x14ac:dyDescent="0.25">
      <c r="A447" s="55">
        <f t="shared" si="7"/>
        <v>0</v>
      </c>
      <c r="B447" s="64" t="str">
        <f>IFERROR(TEXT(Table_ocorrencias[[#This Row],[caso_n]],"0000")&amp;Table_ocorrencias[[#This Row],[ponto]]&amp;"/"&amp;YEAR(Table_ocorrencias[[#This Row],[DATA PLANTÃO]]),"")</f>
        <v>0088.9/2021</v>
      </c>
      <c r="C447" s="64" t="str">
        <f>IFERROR(IF(Table_ocorrencias[[#This Row],[GDL]] = "","", Table_ocorrencias[[#This Row],[GDL]]&amp;"/"&amp;YEAR(Table_ocorrencias[[#This Row],[data_plantao]])),"")</f>
        <v>3106/2021</v>
      </c>
      <c r="D447" s="64" t="str">
        <f>IF(Table_ocorrencias[[#This Row],[fotos_gdl]] = TRUE,"ENVIADAS","PENDENTE")</f>
        <v>ENVIADAS</v>
      </c>
      <c r="E447" s="65">
        <f>IFERROR(Table_ocorrencias[[#This Row],[data_plantao]],"")</f>
        <v>44222</v>
      </c>
      <c r="F447" s="64" t="str">
        <f>IFERROR(Table_ocorrencias[[#This Row],[CIODS3]],"")</f>
        <v>D702242</v>
      </c>
      <c r="G447" s="64" t="str">
        <f>IFERROR(Table_ocorrencias[[#This Row],[natureza4]],"")</f>
        <v>Homicídio</v>
      </c>
      <c r="H447" s="64" t="str">
        <f>IFERROR(Table_ocorrencias[[#This Row],[tipo_local]],"")</f>
        <v>Externo</v>
      </c>
      <c r="I447" s="64" t="str">
        <f>IFERROR(IF(Table_ocorrencias[[#This Row],[instrumento10]] = 0,"",Table_ocorrencias[[#This Row],[instrumento10]]),"")</f>
        <v>PÉRFURO-CONTUNDENTE</v>
      </c>
      <c r="J447" s="80" t="str">
        <f>IFERROR(VLOOKUP(Table_ocorrencias[[#This Row],[matricula_perito]],Table_peritos[],2,FALSE),"")</f>
        <v>RANON BARROS BEZERRA</v>
      </c>
      <c r="K447" s="64" t="str">
        <f>IFERROR(VLOOKUP(Table_ocorrencias[[#This Row],[matricula_auxiliar]],Table_auxiliares[],2,FALSE),"")</f>
        <v>ANDREZA CRISTINA MAIA DOS SANTOS</v>
      </c>
      <c r="L447" s="64" t="str">
        <f>IFERROR(VLOOKUP(Table_ocorrencias[[#This Row],[matricula_delegado]],Table_delegados[],2,FALSE),"")</f>
        <v>AUGUSTO CEZAR LOPES CUNHA</v>
      </c>
      <c r="M447" s="64" t="str">
        <f>IFERROR(Table_ocorrencias[[#This Row],[viatura5]],"")</f>
        <v>UP006</v>
      </c>
      <c r="N447" s="64" t="str">
        <f>IFERROR(IF(Table_ocorrencias[[#This Row],[DPH2]] ="","",Table_ocorrencias[[#This Row],[DPH2]]&amp;"º DPH"),"")</f>
        <v>8º DPH</v>
      </c>
      <c r="O447" s="64" t="str">
        <f>UPPER(IFERROR(VLOOKUP(Table_ocorrencias[[#This Row],[municipio]],Table_municipios[],2,FALSE),""))</f>
        <v>ARAÇOIABA</v>
      </c>
      <c r="P447" s="80" t="str">
        <f>UPPER(IFERROR(Table_ocorrencias[[#This Row],[bairro8]],""))</f>
        <v>BAIRRO DO QUINZE</v>
      </c>
      <c r="Q447" s="64" t="str">
        <f>IFERROR(IF(Table_ocorrencias[[#This Row],[rua9]] ="","",Table_ocorrencias[[#This Row],[rua9]]),"")</f>
        <v>RUA NOSSA SRA DE FATIMA</v>
      </c>
      <c r="R447" s="64" t="str">
        <f>IFERROR(IF(Table_ocorrencias[[#This Row],[latitude6]] ="","",Table_ocorrencias[[#This Row],[latitude6]]),"")</f>
        <v>-7,796630</v>
      </c>
      <c r="S447" s="64" t="str">
        <f>IFERROR(IF(Table_ocorrencias[[#This Row],[longitude7]] ="","",Table_ocorrencias[[#This Row],[longitude7]]),"")</f>
        <v>-35,097046</v>
      </c>
      <c r="T44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VINICIUS JOSÉ DA SILVA (NIC 115971)</v>
      </c>
      <c r="U4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7" s="80" t="str">
        <f>UPPER(IFERROR(Table_ocorrencias[[#This Row],[descricao]],""))</f>
        <v>SGT 993772755/ 97926429</v>
      </c>
      <c r="W447" s="66">
        <f>IFERROR(IF(Table_ocorrencias[[#This Row],[data_ciencia]]="","",Table_ocorrencias[[#This Row],[data_ciencia]]),"")</f>
        <v>0.38611111111111113</v>
      </c>
      <c r="X447" s="66">
        <f>IFERROR(IF(Table_ocorrencias[[#This Row],[data_saida]]="","",Table_ocorrencias[[#This Row],[data_saida]]),"")</f>
        <v>0.39583333333333331</v>
      </c>
      <c r="Y447" s="66">
        <f>IFERROR(IF(Table_ocorrencias[[#This Row],[data_chegada]]="","",Table_ocorrencias[[#This Row],[data_chegada]]),"")</f>
        <v>0.4375</v>
      </c>
      <c r="Z447" s="66">
        <f>IFERROR(IF(Table_ocorrencias[[#This Row],[data_conclusao]]="","",Table_ocorrencias[[#This Row],[data_conclusao]]),"")</f>
        <v>0.47916666666666669</v>
      </c>
      <c r="AA447" s="67">
        <v>2129</v>
      </c>
      <c r="AB447" s="67">
        <v>88</v>
      </c>
      <c r="AC447" s="67">
        <v>8</v>
      </c>
      <c r="AD447" s="67">
        <v>3866670</v>
      </c>
      <c r="AE447" s="67">
        <v>3876098</v>
      </c>
      <c r="AF447" s="67">
        <v>3864669</v>
      </c>
      <c r="AG447" s="67">
        <v>3106</v>
      </c>
      <c r="AH447" s="65">
        <v>44222</v>
      </c>
      <c r="AI447" s="67" t="s">
        <v>12854</v>
      </c>
      <c r="AJ447" s="67" t="s">
        <v>167</v>
      </c>
      <c r="AK447" s="67" t="s">
        <v>168</v>
      </c>
      <c r="AL447" s="67" t="s">
        <v>1258</v>
      </c>
      <c r="AM447" s="68">
        <v>0.38611111111111113</v>
      </c>
      <c r="AN447" s="69">
        <v>0.39583333333333331</v>
      </c>
      <c r="AO447" s="69">
        <v>0.4375</v>
      </c>
      <c r="AP447" s="69">
        <v>0.47916666666666669</v>
      </c>
      <c r="AQ447" s="67" t="s">
        <v>12855</v>
      </c>
      <c r="AR447" s="67" t="s">
        <v>12856</v>
      </c>
      <c r="AS447" s="67">
        <v>2</v>
      </c>
      <c r="AT447" s="67" t="s">
        <v>12857</v>
      </c>
      <c r="AU447" s="67" t="s">
        <v>12858</v>
      </c>
      <c r="AV447" s="67" t="s">
        <v>12859</v>
      </c>
      <c r="AW447" s="70" t="s">
        <v>276</v>
      </c>
      <c r="AX447" s="67" t="s">
        <v>12860</v>
      </c>
      <c r="AY447" s="67" t="s">
        <v>12861</v>
      </c>
      <c r="AZ447" s="67" t="b">
        <v>1</v>
      </c>
      <c r="BA447" s="67" t="s">
        <v>273</v>
      </c>
      <c r="BB447" s="67" t="b">
        <v>0</v>
      </c>
      <c r="BC447" s="67"/>
      <c r="BD447" s="67"/>
    </row>
    <row r="448" spans="1:56" ht="30" x14ac:dyDescent="0.25">
      <c r="A448" s="54">
        <f t="shared" si="7"/>
        <v>0</v>
      </c>
      <c r="B448" s="57" t="str">
        <f>IFERROR(TEXT(Table_ocorrencias[[#This Row],[caso_n]],"0000")&amp;Table_ocorrencias[[#This Row],[ponto]]&amp;"/"&amp;YEAR(Table_ocorrencias[[#This Row],[DATA PLANTÃO]]),"")</f>
        <v>0090.9/2021</v>
      </c>
      <c r="C448" s="57" t="str">
        <f>IFERROR(IF(Table_ocorrencias[[#This Row],[GDL]] = "","", Table_ocorrencias[[#This Row],[GDL]]&amp;"/"&amp;YEAR(Table_ocorrencias[[#This Row],[data_plantao]])),"")</f>
        <v>3598/2021</v>
      </c>
      <c r="D448" s="57" t="str">
        <f>IF(Table_ocorrencias[[#This Row],[fotos_gdl]] = TRUE,"ENVIADAS","PENDENTE")</f>
        <v>ENVIADAS</v>
      </c>
      <c r="E448" s="58">
        <f>IFERROR(Table_ocorrencias[[#This Row],[data_plantao]],"")</f>
        <v>44222</v>
      </c>
      <c r="F448" s="57" t="str">
        <f>IFERROR(Table_ocorrencias[[#This Row],[CIODS3]],"")</f>
        <v>D702272</v>
      </c>
      <c r="G448" s="57" t="str">
        <f>IFERROR(Table_ocorrencias[[#This Row],[natureza4]],"")</f>
        <v>Homicídio</v>
      </c>
      <c r="H448" s="57" t="str">
        <f>IFERROR(Table_ocorrencias[[#This Row],[tipo_local]],"")</f>
        <v>Externo</v>
      </c>
      <c r="I448" s="57" t="str">
        <f>IFERROR(IF(Table_ocorrencias[[#This Row],[instrumento10]] = 0,"",Table_ocorrencias[[#This Row],[instrumento10]]),"")</f>
        <v>PÉRFURO-CONTUNDENTE</v>
      </c>
      <c r="J448" s="79" t="str">
        <f>IFERROR(VLOOKUP(Table_ocorrencias[[#This Row],[matricula_perito]],Table_peritos[],2,FALSE),"")</f>
        <v>LUCAS ARAÚJO DE ALMEIDA</v>
      </c>
      <c r="K448" s="57" t="str">
        <f>IFERROR(VLOOKUP(Table_ocorrencias[[#This Row],[matricula_auxiliar]],Table_auxiliares[],2,FALSE),"")</f>
        <v>HILTON PESSOA DE FREITAS NETO</v>
      </c>
      <c r="L448" s="57" t="str">
        <f>IFERROR(VLOOKUP(Table_ocorrencias[[#This Row],[matricula_delegado]],Table_delegados[],2,FALSE),"")</f>
        <v>FABIO LACERDA MACHADO</v>
      </c>
      <c r="M448" s="57" t="str">
        <f>IFERROR(Table_ocorrencias[[#This Row],[viatura5]],"")</f>
        <v>UP006</v>
      </c>
      <c r="N448" s="57" t="str">
        <f>IFERROR(IF(Table_ocorrencias[[#This Row],[DPH2]] ="","",Table_ocorrencias[[#This Row],[DPH2]]&amp;"º DPH"),"")</f>
        <v>14º DPH</v>
      </c>
      <c r="O448" s="57" t="str">
        <f>UPPER(IFERROR(VLOOKUP(Table_ocorrencias[[#This Row],[municipio]],Table_municipios[],2,FALSE),""))</f>
        <v>CABO DE SANTO AGOSTINHO</v>
      </c>
      <c r="P448" s="79" t="str">
        <f>UPPER(IFERROR(Table_ocorrencias[[#This Row],[bairro8]],""))</f>
        <v>ZONA RURAL</v>
      </c>
      <c r="Q448" s="57" t="str">
        <f>IFERROR(IF(Table_ocorrencias[[#This Row],[rua9]] ="","",Table_ocorrencias[[#This Row],[rua9]]),"")</f>
        <v>RODOVIA BR-101</v>
      </c>
      <c r="R448" s="57" t="str">
        <f>IFERROR(IF(Table_ocorrencias[[#This Row],[latitude6]] ="","",Table_ocorrencias[[#This Row],[latitude6]]),"")</f>
        <v>-8.339218</v>
      </c>
      <c r="S448" s="57" t="str">
        <f>IFERROR(IF(Table_ocorrencias[[#This Row],[longitude7]] ="","",Table_ocorrencias[[#This Row],[longitude7]]),"")</f>
        <v>-35.142406</v>
      </c>
      <c r="T44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GUILHERME FRANCISCO LAURINDO DA MATA (NIC 116472)</v>
      </c>
      <c r="U44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8" s="79" t="str">
        <f>UPPER(IFERROR(Table_ocorrencias[[#This Row],[descricao]],""))</f>
        <v>PM CB ACIOLI: 989780442_x000D_
PAF - MASC</v>
      </c>
      <c r="W448" s="59">
        <f>IFERROR(IF(Table_ocorrencias[[#This Row],[data_ciencia]]="","",Table_ocorrencias[[#This Row],[data_ciencia]]),"")</f>
        <v>0.71527777777777779</v>
      </c>
      <c r="X448" s="59">
        <f>IFERROR(IF(Table_ocorrencias[[#This Row],[data_saida]]="","",Table_ocorrencias[[#This Row],[data_saida]]),"")</f>
        <v>0.72222222222222221</v>
      </c>
      <c r="Y448" s="59">
        <f>IFERROR(IF(Table_ocorrencias[[#This Row],[data_chegada]]="","",Table_ocorrencias[[#This Row],[data_chegada]]),"")</f>
        <v>0.75347222222222221</v>
      </c>
      <c r="Z448" s="59">
        <f>IFERROR(IF(Table_ocorrencias[[#This Row],[data_conclusao]]="","",Table_ocorrencias[[#This Row],[data_conclusao]]),"")</f>
        <v>0.78472222222222221</v>
      </c>
      <c r="AA448" s="60">
        <v>2132</v>
      </c>
      <c r="AB448" s="60">
        <v>90</v>
      </c>
      <c r="AC448" s="60">
        <v>14</v>
      </c>
      <c r="AD448" s="60">
        <v>3870006</v>
      </c>
      <c r="AE448" s="60">
        <v>3865967</v>
      </c>
      <c r="AF448" s="60">
        <v>3864235</v>
      </c>
      <c r="AG448" s="60">
        <v>3598</v>
      </c>
      <c r="AH448" s="58">
        <v>44222</v>
      </c>
      <c r="AI448" s="60" t="s">
        <v>13014</v>
      </c>
      <c r="AJ448" s="60" t="s">
        <v>167</v>
      </c>
      <c r="AK448" s="60" t="s">
        <v>168</v>
      </c>
      <c r="AL448" s="60" t="s">
        <v>1258</v>
      </c>
      <c r="AM448" s="61">
        <v>0.71527777777777779</v>
      </c>
      <c r="AN448" s="62">
        <v>0.72222222222222221</v>
      </c>
      <c r="AO448" s="62">
        <v>0.75347222222222221</v>
      </c>
      <c r="AP448" s="62">
        <v>0.78472222222222221</v>
      </c>
      <c r="AQ448" s="60" t="s">
        <v>13071</v>
      </c>
      <c r="AR448" s="60" t="s">
        <v>13072</v>
      </c>
      <c r="AS448" s="60">
        <v>3</v>
      </c>
      <c r="AT448" s="60" t="s">
        <v>471</v>
      </c>
      <c r="AU448" s="60" t="s">
        <v>13015</v>
      </c>
      <c r="AV448" s="60" t="s">
        <v>13016</v>
      </c>
      <c r="AW448" s="63" t="s">
        <v>276</v>
      </c>
      <c r="AX448" s="60" t="s">
        <v>13017</v>
      </c>
      <c r="AY448" s="60" t="s">
        <v>13018</v>
      </c>
      <c r="AZ448" s="60" t="b">
        <v>1</v>
      </c>
      <c r="BA448" s="60" t="s">
        <v>273</v>
      </c>
      <c r="BB448" s="60" t="b">
        <v>0</v>
      </c>
      <c r="BC448" s="60"/>
      <c r="BD448" s="60"/>
    </row>
    <row r="449" spans="1:56" x14ac:dyDescent="0.25">
      <c r="A449" s="53">
        <f t="shared" si="7"/>
        <v>0</v>
      </c>
      <c r="B449" s="57" t="str">
        <f>IFERROR(TEXT(Table_ocorrencias[[#This Row],[caso_n]],"0000")&amp;Table_ocorrencias[[#This Row],[ponto]]&amp;"/"&amp;YEAR(Table_ocorrencias[[#This Row],[DATA PLANTÃO]]),"")</f>
        <v>0092.9/2021</v>
      </c>
      <c r="C449" s="57" t="str">
        <f>IFERROR(IF(Table_ocorrencias[[#This Row],[GDL]] = "","", Table_ocorrencias[[#This Row],[GDL]]&amp;"/"&amp;YEAR(Table_ocorrencias[[#This Row],[data_plantao]])),"")</f>
        <v>3154/2021</v>
      </c>
      <c r="D449" s="57" t="str">
        <f>IF(Table_ocorrencias[[#This Row],[fotos_gdl]] = TRUE,"ENVIADAS","PENDENTE")</f>
        <v>ENVIADAS</v>
      </c>
      <c r="E449" s="58">
        <f>IFERROR(Table_ocorrencias[[#This Row],[data_plantao]],"")</f>
        <v>44222</v>
      </c>
      <c r="F449" s="57" t="str">
        <f>IFERROR(Table_ocorrencias[[#This Row],[CIODS3]],"")</f>
        <v>D702289</v>
      </c>
      <c r="G449" s="57" t="str">
        <f>IFERROR(Table_ocorrencias[[#This Row],[natureza4]],"")</f>
        <v>Homicídio</v>
      </c>
      <c r="H449" s="57" t="str">
        <f>IFERROR(Table_ocorrencias[[#This Row],[tipo_local]],"")</f>
        <v>Externo</v>
      </c>
      <c r="I449" s="57" t="str">
        <f>IFERROR(IF(Table_ocorrencias[[#This Row],[instrumento10]] = 0,"",Table_ocorrencias[[#This Row],[instrumento10]]),"")</f>
        <v>PÉRFURO-CONTUNDENTE</v>
      </c>
      <c r="J449" s="79" t="str">
        <f>IFERROR(VLOOKUP(Table_ocorrencias[[#This Row],[matricula_perito]],Table_peritos[],2,FALSE),"")</f>
        <v>FERNANDO HENRIQUE LEAL BENEVIDES</v>
      </c>
      <c r="K449" s="57" t="str">
        <f>IFERROR(VLOOKUP(Table_ocorrencias[[#This Row],[matricula_auxiliar]],Table_auxiliares[],2,FALSE),"")</f>
        <v>HILTON PESSOA DE FREITAS NETO</v>
      </c>
      <c r="L449" s="57" t="str">
        <f>IFERROR(VLOOKUP(Table_ocorrencias[[#This Row],[matricula_delegado]],Table_delegados[],2,FALSE),"")</f>
        <v>ROBERTO DE LIMA FERREIRA</v>
      </c>
      <c r="M449" s="57" t="str">
        <f>IFERROR(Table_ocorrencias[[#This Row],[viatura5]],"")</f>
        <v>UP006</v>
      </c>
      <c r="N449" s="57" t="str">
        <f>IFERROR(IF(Table_ocorrencias[[#This Row],[DPH2]] ="","",Table_ocorrencias[[#This Row],[DPH2]]&amp;"º DPH"),"")</f>
        <v>12º DPH</v>
      </c>
      <c r="O449" s="57" t="str">
        <f>UPPER(IFERROR(VLOOKUP(Table_ocorrencias[[#This Row],[municipio]],Table_municipios[],2,FALSE),""))</f>
        <v>JABOATÃO DOS GUARARAPES</v>
      </c>
      <c r="P449" s="79" t="str">
        <f>UPPER(IFERROR(Table_ocorrencias[[#This Row],[bairro8]],""))</f>
        <v>CANDEIAS</v>
      </c>
      <c r="Q449" s="57" t="str">
        <f>IFERROR(IF(Table_ocorrencias[[#This Row],[rua9]] ="","",Table_ocorrencias[[#This Row],[rua9]]),"")</f>
        <v>RUA BELA VISTA, 414</v>
      </c>
      <c r="R449" s="57" t="str">
        <f>IFERROR(IF(Table_ocorrencias[[#This Row],[latitude6]] ="","",Table_ocorrencias[[#This Row],[latitude6]]),"")</f>
        <v>-8°196661</v>
      </c>
      <c r="S449" s="57" t="str">
        <f>IFERROR(IF(Table_ocorrencias[[#This Row],[longitude7]] ="","",Table_ocorrencias[[#This Row],[longitude7]]),"")</f>
        <v>-34°930347</v>
      </c>
      <c r="T44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WIRLLAN WEVERTHON SANTIAGO BEZERRA (NIC 115965)</v>
      </c>
      <c r="U44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49" s="79" t="str">
        <f>UPPER(IFERROR(Table_ocorrencias[[#This Row],[descricao]],""))</f>
        <v>PM SD KENEDY 995586345 / 983612073</v>
      </c>
      <c r="W449" s="59">
        <f>IFERROR(IF(Table_ocorrencias[[#This Row],[data_ciencia]]="","",Table_ocorrencias[[#This Row],[data_ciencia]]),"")</f>
        <v>0.81597222222222221</v>
      </c>
      <c r="X449" s="59">
        <f>IFERROR(IF(Table_ocorrencias[[#This Row],[data_saida]]="","",Table_ocorrencias[[#This Row],[data_saida]]),"")</f>
        <v>0.81666666666666665</v>
      </c>
      <c r="Y449" s="59">
        <f>IFERROR(IF(Table_ocorrencias[[#This Row],[data_chegada]]="","",Table_ocorrencias[[#This Row],[data_chegada]]),"")</f>
        <v>0.83680555555555558</v>
      </c>
      <c r="Z449" s="59">
        <f>IFERROR(IF(Table_ocorrencias[[#This Row],[data_conclusao]]="","",Table_ocorrencias[[#This Row],[data_conclusao]]),"")</f>
        <v>0.88194444444444442</v>
      </c>
      <c r="AA449" s="60">
        <v>2134</v>
      </c>
      <c r="AB449" s="60">
        <v>92</v>
      </c>
      <c r="AC449" s="60">
        <v>12</v>
      </c>
      <c r="AD449" s="60">
        <v>2962063</v>
      </c>
      <c r="AE449" s="60">
        <v>3865967</v>
      </c>
      <c r="AF449" s="60">
        <v>3864723</v>
      </c>
      <c r="AG449" s="60">
        <v>3154</v>
      </c>
      <c r="AH449" s="58">
        <v>44222</v>
      </c>
      <c r="AI449" s="60" t="s">
        <v>13019</v>
      </c>
      <c r="AJ449" s="60" t="s">
        <v>167</v>
      </c>
      <c r="AK449" s="60" t="s">
        <v>168</v>
      </c>
      <c r="AL449" s="60" t="s">
        <v>1258</v>
      </c>
      <c r="AM449" s="61">
        <v>0.81597222222222221</v>
      </c>
      <c r="AN449" s="62">
        <v>0.81666666666666665</v>
      </c>
      <c r="AO449" s="62">
        <v>0.83680555555555558</v>
      </c>
      <c r="AP449" s="62">
        <v>0.88194444444444442</v>
      </c>
      <c r="AQ449" s="60" t="s">
        <v>13073</v>
      </c>
      <c r="AR449" s="60" t="s">
        <v>13074</v>
      </c>
      <c r="AS449" s="60">
        <v>10</v>
      </c>
      <c r="AT449" s="60" t="s">
        <v>5079</v>
      </c>
      <c r="AU449" s="60" t="s">
        <v>13020</v>
      </c>
      <c r="AV449" s="60" t="s">
        <v>13021</v>
      </c>
      <c r="AW449" s="63" t="s">
        <v>276</v>
      </c>
      <c r="AX449" s="60" t="s">
        <v>13022</v>
      </c>
      <c r="AY449" s="60" t="s">
        <v>13023</v>
      </c>
      <c r="AZ449" s="60" t="b">
        <v>1</v>
      </c>
      <c r="BA449" s="60" t="s">
        <v>273</v>
      </c>
      <c r="BB449" s="60" t="b">
        <v>0</v>
      </c>
      <c r="BC449" s="60"/>
      <c r="BD449" s="60"/>
    </row>
    <row r="450" spans="1:56" x14ac:dyDescent="0.25">
      <c r="A450" s="55">
        <f t="shared" si="7"/>
        <v>0</v>
      </c>
      <c r="B450" s="64" t="str">
        <f>IFERROR(TEXT(Table_ocorrencias[[#This Row],[caso_n]],"0000")&amp;Table_ocorrencias[[#This Row],[ponto]]&amp;"/"&amp;YEAR(Table_ocorrencias[[#This Row],[DATA PLANTÃO]]),"")</f>
        <v>0093.9/2021</v>
      </c>
      <c r="C450" s="64" t="str">
        <f>IFERROR(IF(Table_ocorrencias[[#This Row],[GDL]] = "","", Table_ocorrencias[[#This Row],[GDL]]&amp;"/"&amp;YEAR(Table_ocorrencias[[#This Row],[data_plantao]])),"")</f>
        <v>3618/2021</v>
      </c>
      <c r="D450" s="64" t="str">
        <f>IF(Table_ocorrencias[[#This Row],[fotos_gdl]] = TRUE,"ENVIADAS","PENDENTE")</f>
        <v>ENVIADAS</v>
      </c>
      <c r="E450" s="65">
        <f>IFERROR(Table_ocorrencias[[#This Row],[data_plantao]],"")</f>
        <v>44222</v>
      </c>
      <c r="F450" s="64" t="str">
        <f>IFERROR(Table_ocorrencias[[#This Row],[CIODS3]],"")</f>
        <v>D702319</v>
      </c>
      <c r="G450" s="64" t="str">
        <f>IFERROR(Table_ocorrencias[[#This Row],[natureza4]],"")</f>
        <v>Homicídio</v>
      </c>
      <c r="H450" s="64" t="str">
        <f>IFERROR(Table_ocorrencias[[#This Row],[tipo_local]],"")</f>
        <v>Externo</v>
      </c>
      <c r="I450" s="64" t="str">
        <f>IFERROR(IF(Table_ocorrencias[[#This Row],[instrumento10]] = 0,"",Table_ocorrencias[[#This Row],[instrumento10]]),"")</f>
        <v>PÉRFURO-CONTUNDENTE</v>
      </c>
      <c r="J450" s="80" t="str">
        <f>IFERROR(VLOOKUP(Table_ocorrencias[[#This Row],[matricula_perito]],Table_peritos[],2,FALSE),"")</f>
        <v>LUCAS ARAÚJO DE ALMEIDA</v>
      </c>
      <c r="K450" s="64" t="str">
        <f>IFERROR(VLOOKUP(Table_ocorrencias[[#This Row],[matricula_auxiliar]],Table_auxiliares[],2,FALSE),"")</f>
        <v>ANDREZA CRISTINA MAIA DOS SANTOS</v>
      </c>
      <c r="L450" s="64" t="str">
        <f>IFERROR(VLOOKUP(Table_ocorrencias[[#This Row],[matricula_delegado]],Table_delegados[],2,FALSE),"")</f>
        <v>ALAUMO LIMA</v>
      </c>
      <c r="M450" s="64" t="str">
        <f>IFERROR(Table_ocorrencias[[#This Row],[viatura5]],"")</f>
        <v>UP006</v>
      </c>
      <c r="N450" s="64" t="str">
        <f>IFERROR(IF(Table_ocorrencias[[#This Row],[DPH2]] ="","",Table_ocorrencias[[#This Row],[DPH2]]&amp;"º DPH"),"")</f>
        <v>6º DPH</v>
      </c>
      <c r="O450" s="64" t="str">
        <f>UPPER(IFERROR(VLOOKUP(Table_ocorrencias[[#This Row],[municipio]],Table_municipios[],2,FALSE),""))</f>
        <v>IGARASSU</v>
      </c>
      <c r="P450" s="80" t="str">
        <f>UPPER(IFERROR(Table_ocorrencias[[#This Row],[bairro8]],""))</f>
        <v>CENTRO</v>
      </c>
      <c r="Q450" s="64" t="str">
        <f>IFERROR(IF(Table_ocorrencias[[#This Row],[rua9]] ="","",Table_ocorrencias[[#This Row],[rua9]]),"")</f>
        <v>RUA OIAPOQUE,370</v>
      </c>
      <c r="R450" s="64" t="str">
        <f>IFERROR(IF(Table_ocorrencias[[#This Row],[latitude6]] ="","",Table_ocorrencias[[#This Row],[latitude6]]),"")</f>
        <v>-7,806612</v>
      </c>
      <c r="S450" s="64" t="str">
        <f>IFERROR(IF(Table_ocorrencias[[#This Row],[longitude7]] ="","",Table_ocorrencias[[#This Row],[longitude7]]),"")</f>
        <v>-34,932264</v>
      </c>
      <c r="T45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116475)</v>
      </c>
      <c r="U45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50" s="80" t="str">
        <f>UPPER(IFERROR(Table_ocorrencias[[#This Row],[descricao]],""))</f>
        <v>PM 988459147</v>
      </c>
      <c r="W450" s="66">
        <f>IFERROR(IF(Table_ocorrencias[[#This Row],[data_ciencia]]="","",Table_ocorrencias[[#This Row],[data_ciencia]]),"")</f>
        <v>0.93055555555555558</v>
      </c>
      <c r="X450" s="66">
        <f>IFERROR(IF(Table_ocorrencias[[#This Row],[data_saida]]="","",Table_ocorrencias[[#This Row],[data_saida]]),"")</f>
        <v>0.9375</v>
      </c>
      <c r="Y450" s="66">
        <f>IFERROR(IF(Table_ocorrencias[[#This Row],[data_chegada]]="","",Table_ocorrencias[[#This Row],[data_chegada]]),"")</f>
        <v>0.95138888888888884</v>
      </c>
      <c r="Z450" s="66">
        <f>IFERROR(IF(Table_ocorrencias[[#This Row],[data_conclusao]]="","",Table_ocorrencias[[#This Row],[data_conclusao]]),"")</f>
        <v>0.98611111111111116</v>
      </c>
      <c r="AA450" s="67">
        <v>2135</v>
      </c>
      <c r="AB450" s="67">
        <v>93</v>
      </c>
      <c r="AC450" s="67">
        <v>6</v>
      </c>
      <c r="AD450" s="67">
        <v>3870006</v>
      </c>
      <c r="AE450" s="67">
        <v>3876098</v>
      </c>
      <c r="AF450" s="67">
        <v>3910180</v>
      </c>
      <c r="AG450" s="67">
        <v>3618</v>
      </c>
      <c r="AH450" s="65">
        <v>44222</v>
      </c>
      <c r="AI450" s="67" t="s">
        <v>13075</v>
      </c>
      <c r="AJ450" s="67" t="s">
        <v>167</v>
      </c>
      <c r="AK450" s="67" t="s">
        <v>168</v>
      </c>
      <c r="AL450" s="67" t="s">
        <v>1258</v>
      </c>
      <c r="AM450" s="68">
        <v>0.93055555555555558</v>
      </c>
      <c r="AN450" s="69">
        <v>0.9375</v>
      </c>
      <c r="AO450" s="69">
        <v>0.95138888888888884</v>
      </c>
      <c r="AP450" s="69">
        <v>0.98611111111111116</v>
      </c>
      <c r="AQ450" s="67" t="s">
        <v>13076</v>
      </c>
      <c r="AR450" s="67" t="s">
        <v>13077</v>
      </c>
      <c r="AS450" s="67">
        <v>6</v>
      </c>
      <c r="AT450" s="67" t="s">
        <v>265</v>
      </c>
      <c r="AU450" s="67" t="s">
        <v>13078</v>
      </c>
      <c r="AV450" s="67" t="s">
        <v>13079</v>
      </c>
      <c r="AW450" s="70" t="s">
        <v>276</v>
      </c>
      <c r="AX450" s="67" t="s">
        <v>13080</v>
      </c>
      <c r="AY450" s="67" t="s">
        <v>13081</v>
      </c>
      <c r="AZ450" s="67" t="b">
        <v>1</v>
      </c>
      <c r="BA450" s="67" t="s">
        <v>273</v>
      </c>
      <c r="BB450" s="67" t="b">
        <v>0</v>
      </c>
      <c r="BC450" s="67"/>
      <c r="BD450" s="67"/>
    </row>
    <row r="451" spans="1:56" x14ac:dyDescent="0.25">
      <c r="A451" s="53">
        <f t="shared" ref="A451:A514" si="8">COUNTBLANK(B451:Q451)</f>
        <v>0</v>
      </c>
      <c r="B451" s="57" t="str">
        <f>IFERROR(TEXT(Table_ocorrencias[[#This Row],[caso_n]],"0000")&amp;Table_ocorrencias[[#This Row],[ponto]]&amp;"/"&amp;YEAR(Table_ocorrencias[[#This Row],[DATA PLANTÃO]]),"")</f>
        <v>0095.9/2021</v>
      </c>
      <c r="C451" s="57" t="str">
        <f>IFERROR(IF(Table_ocorrencias[[#This Row],[GDL]] = "","", Table_ocorrencias[[#This Row],[GDL]]&amp;"/"&amp;YEAR(Table_ocorrencias[[#This Row],[data_plantao]])),"")</f>
        <v>3257/2021</v>
      </c>
      <c r="D451" s="57" t="str">
        <f>IF(Table_ocorrencias[[#This Row],[fotos_gdl]] = TRUE,"ENVIADAS","PENDENTE")</f>
        <v>ENVIADAS</v>
      </c>
      <c r="E451" s="58">
        <f>IFERROR(Table_ocorrencias[[#This Row],[data_plantao]],"")</f>
        <v>44223</v>
      </c>
      <c r="F451" s="57" t="str">
        <f>IFERROR(Table_ocorrencias[[#This Row],[CIODS3]],"")</f>
        <v>D702363</v>
      </c>
      <c r="G451" s="57" t="str">
        <f>IFERROR(Table_ocorrencias[[#This Row],[natureza4]],"")</f>
        <v>Homicídio</v>
      </c>
      <c r="H451" s="57" t="str">
        <f>IFERROR(Table_ocorrencias[[#This Row],[tipo_local]],"")</f>
        <v>Externo</v>
      </c>
      <c r="I451" s="57" t="str">
        <f>IFERROR(IF(Table_ocorrencias[[#This Row],[instrumento10]] = 0,"",Table_ocorrencias[[#This Row],[instrumento10]]),"")</f>
        <v>PÉRFURO-CONTUNDENTE</v>
      </c>
      <c r="J451" s="79" t="str">
        <f>IFERROR(VLOOKUP(Table_ocorrencias[[#This Row],[matricula_perito]],Table_peritos[],2,FALSE),"")</f>
        <v>TADEU MORAIS CRUZ</v>
      </c>
      <c r="K451" s="57" t="str">
        <f>IFERROR(VLOOKUP(Table_ocorrencias[[#This Row],[matricula_auxiliar]],Table_auxiliares[],2,FALSE),"")</f>
        <v>BRENO HENRIQUE DANTAS DOS SANTOS</v>
      </c>
      <c r="L451" s="57" t="str">
        <f>IFERROR(VLOOKUP(Table_ocorrencias[[#This Row],[matricula_delegado]],Table_delegados[],2,FALSE),"")</f>
        <v>ROBERTO MONTEIRO LOBO</v>
      </c>
      <c r="M451" s="57" t="str">
        <f>IFERROR(Table_ocorrencias[[#This Row],[viatura5]],"")</f>
        <v>UP006</v>
      </c>
      <c r="N451" s="57" t="str">
        <f>IFERROR(IF(Table_ocorrencias[[#This Row],[DPH2]] ="","",Table_ocorrencias[[#This Row],[DPH2]]&amp;"º DPH"),"")</f>
        <v>3º DPH</v>
      </c>
      <c r="O451" s="57" t="str">
        <f>UPPER(IFERROR(VLOOKUP(Table_ocorrencias[[#This Row],[municipio]],Table_municipios[],2,FALSE),""))</f>
        <v>RECIFE</v>
      </c>
      <c r="P451" s="79" t="str">
        <f>UPPER(IFERROR(Table_ocorrencias[[#This Row],[bairro8]],""))</f>
        <v>BRASÍLIA TEIMOSA</v>
      </c>
      <c r="Q451" s="57" t="str">
        <f>IFERROR(IF(Table_ocorrencias[[#This Row],[rua9]] ="","",Table_ocorrencias[[#This Row],[rua9]]),"")</f>
        <v>ENTRADA DE BRASÍLIA TEIMOSA</v>
      </c>
      <c r="R451" s="57" t="str">
        <f>IFERROR(IF(Table_ocorrencias[[#This Row],[latitude6]] ="","",Table_ocorrencias[[#This Row],[latitude6]]),"")</f>
        <v>8°5'20''</v>
      </c>
      <c r="S451" s="57" t="str">
        <f>IFERROR(IF(Table_ocorrencias[[#This Row],[longitude7]] ="","",Table_ocorrencias[[#This Row],[longitude7]]),"")</f>
        <v>34°52'47''</v>
      </c>
      <c r="T45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KLEIGDNILSSEM PAVAO DE OLIVEIRA (NIC 116482)</v>
      </c>
      <c r="U45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51" s="79" t="str">
        <f>UPPER(IFERROR(Table_ocorrencias[[#This Row],[descricao]],""))</f>
        <v>CORPO LOCALIZADO NOS ARRECIFES.</v>
      </c>
      <c r="W451" s="59">
        <f>IFERROR(IF(Table_ocorrencias[[#This Row],[data_ciencia]]="","",Table_ocorrencias[[#This Row],[data_ciencia]]),"")</f>
        <v>0.41319444444444442</v>
      </c>
      <c r="X451" s="59">
        <f>IFERROR(IF(Table_ocorrencias[[#This Row],[data_saida]]="","",Table_ocorrencias[[#This Row],[data_saida]]),"")</f>
        <v>0.4236111111111111</v>
      </c>
      <c r="Y451" s="59">
        <f>IFERROR(IF(Table_ocorrencias[[#This Row],[data_chegada]]="","",Table_ocorrencias[[#This Row],[data_chegada]]),"")</f>
        <v>0.43055555555555558</v>
      </c>
      <c r="Z451" s="59">
        <f>IFERROR(IF(Table_ocorrencias[[#This Row],[data_conclusao]]="","",Table_ocorrencias[[#This Row],[data_conclusao]]),"")</f>
        <v>0.45833333333333331</v>
      </c>
      <c r="AA451" s="60">
        <v>2137</v>
      </c>
      <c r="AB451" s="60">
        <v>95</v>
      </c>
      <c r="AC451" s="60">
        <v>3</v>
      </c>
      <c r="AD451" s="60">
        <v>2962136</v>
      </c>
      <c r="AE451" s="60">
        <v>3867820</v>
      </c>
      <c r="AF451" s="60">
        <v>3864146</v>
      </c>
      <c r="AG451" s="60">
        <v>3257</v>
      </c>
      <c r="AH451" s="58">
        <v>44223</v>
      </c>
      <c r="AI451" s="60" t="s">
        <v>13082</v>
      </c>
      <c r="AJ451" s="60" t="s">
        <v>167</v>
      </c>
      <c r="AK451" s="60" t="s">
        <v>168</v>
      </c>
      <c r="AL451" s="60" t="s">
        <v>1258</v>
      </c>
      <c r="AM451" s="61">
        <v>0.41319444444444442</v>
      </c>
      <c r="AN451" s="62">
        <v>0.4236111111111111</v>
      </c>
      <c r="AO451" s="62">
        <v>0.43055555555555558</v>
      </c>
      <c r="AP451" s="62">
        <v>0.45833333333333331</v>
      </c>
      <c r="AQ451" s="60" t="s">
        <v>13083</v>
      </c>
      <c r="AR451" s="60" t="s">
        <v>13084</v>
      </c>
      <c r="AS451" s="60">
        <v>14</v>
      </c>
      <c r="AT451" s="60" t="s">
        <v>13085</v>
      </c>
      <c r="AU451" s="60" t="s">
        <v>13086</v>
      </c>
      <c r="AV451" s="60" t="s">
        <v>13087</v>
      </c>
      <c r="AW451" s="63" t="s">
        <v>276</v>
      </c>
      <c r="AX451" s="60" t="s">
        <v>13088</v>
      </c>
      <c r="AY451" s="60" t="s">
        <v>13089</v>
      </c>
      <c r="AZ451" s="60" t="b">
        <v>1</v>
      </c>
      <c r="BA451" s="60" t="s">
        <v>273</v>
      </c>
      <c r="BB451" s="60" t="b">
        <v>0</v>
      </c>
      <c r="BC451" s="60"/>
      <c r="BD451" s="60"/>
    </row>
    <row r="452" spans="1:56" x14ac:dyDescent="0.25">
      <c r="A452" s="53">
        <f t="shared" si="8"/>
        <v>0</v>
      </c>
      <c r="B452" s="57" t="str">
        <f>IFERROR(TEXT(Table_ocorrencias[[#This Row],[caso_n]],"0000")&amp;Table_ocorrencias[[#This Row],[ponto]]&amp;"/"&amp;YEAR(Table_ocorrencias[[#This Row],[DATA PLANTÃO]]),"")</f>
        <v>0098.9/2021</v>
      </c>
      <c r="C452" s="57" t="str">
        <f>IFERROR(IF(Table_ocorrencias[[#This Row],[GDL]] = "","", Table_ocorrencias[[#This Row],[GDL]]&amp;"/"&amp;YEAR(Table_ocorrencias[[#This Row],[data_plantao]])),"")</f>
        <v>3774/2021</v>
      </c>
      <c r="D452" s="57" t="str">
        <f>IF(Table_ocorrencias[[#This Row],[fotos_gdl]] = TRUE,"ENVIADAS","PENDENTE")</f>
        <v>ENVIADAS</v>
      </c>
      <c r="E452" s="58">
        <f>IFERROR(Table_ocorrencias[[#This Row],[data_plantao]],"")</f>
        <v>44225</v>
      </c>
      <c r="F452" s="57" t="str">
        <f>IFERROR(Table_ocorrencias[[#This Row],[CIODS3]],"")</f>
        <v>D702629</v>
      </c>
      <c r="G452" s="57" t="str">
        <f>IFERROR(Table_ocorrencias[[#This Row],[natureza4]],"")</f>
        <v>Homicídio</v>
      </c>
      <c r="H452" s="57" t="str">
        <f>IFERROR(Table_ocorrencias[[#This Row],[tipo_local]],"")</f>
        <v>Externo</v>
      </c>
      <c r="I452" s="57" t="str">
        <f>IFERROR(IF(Table_ocorrencias[[#This Row],[instrumento10]] = 0,"",Table_ocorrencias[[#This Row],[instrumento10]]),"")</f>
        <v>PÉRFURO-CONTUNDENTE</v>
      </c>
      <c r="J452" s="79" t="str">
        <f>IFERROR(VLOOKUP(Table_ocorrencias[[#This Row],[matricula_perito]],Table_peritos[],2,FALSE),"")</f>
        <v>MOISEIS GAUTHIER</v>
      </c>
      <c r="K452" s="57" t="str">
        <f>IFERROR(VLOOKUP(Table_ocorrencias[[#This Row],[matricula_auxiliar]],Table_auxiliares[],2,FALSE),"")</f>
        <v>DANIELE YACYSZYN ALVES ROMÃO</v>
      </c>
      <c r="L452" s="57" t="str">
        <f>IFERROR(VLOOKUP(Table_ocorrencias[[#This Row],[matricula_delegado]],Table_delegados[],2,FALSE),"")</f>
        <v>PAULO GUSTAVO COELHO DIAS</v>
      </c>
      <c r="M452" s="57" t="str">
        <f>IFERROR(Table_ocorrencias[[#This Row],[viatura5]],"")</f>
        <v>UP006</v>
      </c>
      <c r="N452" s="57" t="str">
        <f>IFERROR(IF(Table_ocorrencias[[#This Row],[DPH2]] ="","",Table_ocorrencias[[#This Row],[DPH2]]&amp;"º DPH"),"")</f>
        <v>14º DPH</v>
      </c>
      <c r="O452" s="57" t="str">
        <f>UPPER(IFERROR(VLOOKUP(Table_ocorrencias[[#This Row],[municipio]],Table_municipios[],2,FALSE),""))</f>
        <v>CABO DE SANTO AGOSTINHO</v>
      </c>
      <c r="P452" s="79" t="str">
        <f>UPPER(IFERROR(Table_ocorrencias[[#This Row],[bairro8]],""))</f>
        <v>SÃO FRANCISCO</v>
      </c>
      <c r="Q452" s="57" t="str">
        <f>IFERROR(IF(Table_ocorrencias[[#This Row],[rua9]] ="","",Table_ocorrencias[[#This Row],[rua9]]),"")</f>
        <v>RUA SÃO JOÃO</v>
      </c>
      <c r="R452" s="57" t="str">
        <f>IFERROR(IF(Table_ocorrencias[[#This Row],[latitude6]] ="","",Table_ocorrencias[[#This Row],[latitude6]]),"")</f>
        <v>-8.293530</v>
      </c>
      <c r="S452" s="57" t="str">
        <f>IFERROR(IF(Table_ocorrencias[[#This Row],[longitude7]] ="","",Table_ocorrencias[[#This Row],[longitude7]]),"")</f>
        <v>-35.038469</v>
      </c>
      <c r="T45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LUIZ DA SILVA (NIC 116483)</v>
      </c>
      <c r="U45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2" s="79" t="str">
        <f>UPPER(IFERROR(Table_ocorrencias[[#This Row],[descricao]],""))</f>
        <v>MASC - PAF. CONTATO NO LOCAL 99373-5719</v>
      </c>
      <c r="W452" s="59">
        <f>IFERROR(IF(Table_ocorrencias[[#This Row],[data_ciencia]]="","",Table_ocorrencias[[#This Row],[data_ciencia]]),"")</f>
        <v>0.78472222222222221</v>
      </c>
      <c r="X452" s="59">
        <f>IFERROR(IF(Table_ocorrencias[[#This Row],[data_saida]]="","",Table_ocorrencias[[#This Row],[data_saida]]),"")</f>
        <v>0.79861111111111116</v>
      </c>
      <c r="Y452" s="59">
        <f>IFERROR(IF(Table_ocorrencias[[#This Row],[data_chegada]]="","",Table_ocorrencias[[#This Row],[data_chegada]]),"")</f>
        <v>0.84027777777777779</v>
      </c>
      <c r="Z452" s="59">
        <f>IFERROR(IF(Table_ocorrencias[[#This Row],[data_conclusao]]="","",Table_ocorrencias[[#This Row],[data_conclusao]]),"")</f>
        <v>0.875</v>
      </c>
      <c r="AA452" s="60">
        <v>2141</v>
      </c>
      <c r="AB452" s="60">
        <v>98</v>
      </c>
      <c r="AC452" s="60">
        <v>14</v>
      </c>
      <c r="AD452" s="60">
        <v>3871282</v>
      </c>
      <c r="AE452" s="60">
        <v>3876071</v>
      </c>
      <c r="AF452" s="60">
        <v>2725371</v>
      </c>
      <c r="AG452" s="60">
        <v>3774</v>
      </c>
      <c r="AH452" s="58">
        <v>44225</v>
      </c>
      <c r="AI452" s="60" t="s">
        <v>13090</v>
      </c>
      <c r="AJ452" s="60" t="s">
        <v>167</v>
      </c>
      <c r="AK452" s="60" t="s">
        <v>168</v>
      </c>
      <c r="AL452" s="60" t="s">
        <v>1258</v>
      </c>
      <c r="AM452" s="61">
        <v>0.78472222222222221</v>
      </c>
      <c r="AN452" s="62">
        <v>0.79861111111111116</v>
      </c>
      <c r="AO452" s="62">
        <v>0.84027777777777779</v>
      </c>
      <c r="AP452" s="62">
        <v>0.875</v>
      </c>
      <c r="AQ452" s="60" t="s">
        <v>13091</v>
      </c>
      <c r="AR452" s="60" t="s">
        <v>13092</v>
      </c>
      <c r="AS452" s="60">
        <v>3</v>
      </c>
      <c r="AT452" s="60" t="s">
        <v>4691</v>
      </c>
      <c r="AU452" s="60" t="s">
        <v>13093</v>
      </c>
      <c r="AV452" s="60" t="s">
        <v>13094</v>
      </c>
      <c r="AW452" s="63" t="s">
        <v>276</v>
      </c>
      <c r="AX452" s="60" t="s">
        <v>13095</v>
      </c>
      <c r="AY452" s="60" t="s">
        <v>13096</v>
      </c>
      <c r="AZ452" s="60" t="b">
        <v>1</v>
      </c>
      <c r="BA452" s="60" t="s">
        <v>273</v>
      </c>
      <c r="BB452" s="60" t="b">
        <v>0</v>
      </c>
      <c r="BC452" s="60"/>
      <c r="BD452" s="60"/>
    </row>
    <row r="453" spans="1:56" ht="30" x14ac:dyDescent="0.25">
      <c r="A453" s="54">
        <f t="shared" si="8"/>
        <v>0</v>
      </c>
      <c r="B453" s="57" t="str">
        <f>IFERROR(TEXT(Table_ocorrencias[[#This Row],[caso_n]],"0000")&amp;Table_ocorrencias[[#This Row],[ponto]]&amp;"/"&amp;YEAR(Table_ocorrencias[[#This Row],[DATA PLANTÃO]]),"")</f>
        <v>0587.9/2020</v>
      </c>
      <c r="C453" s="57" t="str">
        <f>IFERROR(IF(Table_ocorrencias[[#This Row],[GDL]] = "","", Table_ocorrencias[[#This Row],[GDL]]&amp;"/"&amp;YEAR(Table_ocorrencias[[#This Row],[data_plantao]])),"")</f>
        <v>17921/2020</v>
      </c>
      <c r="D453" s="57" t="str">
        <f>IF(Table_ocorrencias[[#This Row],[fotos_gdl]] = TRUE,"ENVIADAS","PENDENTE")</f>
        <v>PENDENTE</v>
      </c>
      <c r="E453" s="58">
        <f>IFERROR(Table_ocorrencias[[#This Row],[data_plantao]],"")</f>
        <v>44013</v>
      </c>
      <c r="F453" s="57" t="str">
        <f>IFERROR(Table_ocorrencias[[#This Row],[CIODS3]],"")</f>
        <v>D680469</v>
      </c>
      <c r="G453" s="57" t="str">
        <f>IFERROR(Table_ocorrencias[[#This Row],[natureza4]],"")</f>
        <v>Homicídio</v>
      </c>
      <c r="H453" s="57" t="str">
        <f>IFERROR(Table_ocorrencias[[#This Row],[tipo_local]],"")</f>
        <v>Externo</v>
      </c>
      <c r="I453" s="57" t="str">
        <f>IFERROR(IF(Table_ocorrencias[[#This Row],[instrumento10]] = 0,"",Table_ocorrencias[[#This Row],[instrumento10]]),"")</f>
        <v>PÉRFURO-CONTUNDENTE</v>
      </c>
      <c r="J453" s="79" t="str">
        <f>IFERROR(VLOOKUP(Table_ocorrencias[[#This Row],[matricula_perito]],Table_peritos[],2,FALSE),"")</f>
        <v>BETSON FERNANDO DELGADO DOS SANTOS ANDRADE</v>
      </c>
      <c r="K453" s="57" t="str">
        <f>IFERROR(VLOOKUP(Table_ocorrencias[[#This Row],[matricula_auxiliar]],Table_auxiliares[],2,FALSE),"")</f>
        <v>THIAGO ANDRÉ</v>
      </c>
      <c r="L453" s="57" t="str">
        <f>IFERROR(VLOOKUP(Table_ocorrencias[[#This Row],[matricula_delegado]],Table_delegados[],2,FALSE),"")</f>
        <v>ROBERTO DE LIMA FERREIRA</v>
      </c>
      <c r="M453" s="57" t="str">
        <f>IFERROR(Table_ocorrencias[[#This Row],[viatura5]],"")</f>
        <v>UP004</v>
      </c>
      <c r="N453" s="57" t="str">
        <f>IFERROR(IF(Table_ocorrencias[[#This Row],[DPH2]] ="","",Table_ocorrencias[[#This Row],[DPH2]]&amp;"º DPH"),"")</f>
        <v>14º DPH</v>
      </c>
      <c r="O453" s="57" t="str">
        <f>UPPER(IFERROR(VLOOKUP(Table_ocorrencias[[#This Row],[municipio]],Table_municipios[],2,FALSE),""))</f>
        <v>CABO DE SANTO AGOSTINHO</v>
      </c>
      <c r="P453" s="79" t="str">
        <f>UPPER(IFERROR(Table_ocorrencias[[#This Row],[bairro8]],""))</f>
        <v>CENTRO</v>
      </c>
      <c r="Q453" s="57" t="str">
        <f>IFERROR(IF(Table_ocorrencias[[#This Row],[rua9]] ="","",Table_ocorrencias[[#This Row],[rua9]]),"")</f>
        <v>AV PORTUARIA</v>
      </c>
      <c r="R453" s="57" t="str">
        <f>IFERROR(IF(Table_ocorrencias[[#This Row],[latitude6]] ="","",Table_ocorrencias[[#This Row],[latitude6]]),"")</f>
        <v>-8.364064</v>
      </c>
      <c r="S453" s="57" t="str">
        <f>IFERROR(IF(Table_ocorrencias[[#This Row],[longitude7]] ="","",Table_ocorrencias[[#This Row],[longitude7]]),"")</f>
        <v>-35.004590</v>
      </c>
      <c r="T45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110886)</v>
      </c>
      <c r="U45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53" s="79" t="str">
        <f>UPPER(IFERROR(Table_ocorrencias[[#This Row],[descricao]],""))</f>
        <v>CORPO ENCONTRADO COM LESÃO DE PAF NA CABEÇA, RECONHECIDO COMO GENILSON INÁCIO DA SILVA.</v>
      </c>
      <c r="W453" s="59">
        <f>IFERROR(IF(Table_ocorrencias[[#This Row],[data_ciencia]]="","",Table_ocorrencias[[#This Row],[data_ciencia]]),"")</f>
        <v>0.7270833333333333</v>
      </c>
      <c r="X453" s="59">
        <f>IFERROR(IF(Table_ocorrencias[[#This Row],[data_saida]]="","",Table_ocorrencias[[#This Row],[data_saida]]),"")</f>
        <v>0.73611111111111116</v>
      </c>
      <c r="Y453" s="59">
        <f>IFERROR(IF(Table_ocorrencias[[#This Row],[data_chegada]]="","",Table_ocorrencias[[#This Row],[data_chegada]]),"")</f>
        <v>0.76041666666666663</v>
      </c>
      <c r="Z453" s="59">
        <f>IFERROR(IF(Table_ocorrencias[[#This Row],[data_conclusao]]="","",Table_ocorrencias[[#This Row],[data_conclusao]]),"")</f>
        <v>0.80555555555555558</v>
      </c>
      <c r="AA453" s="60">
        <v>1408</v>
      </c>
      <c r="AB453" s="60">
        <v>587</v>
      </c>
      <c r="AC453" s="60">
        <v>14</v>
      </c>
      <c r="AD453" s="60">
        <v>3869903</v>
      </c>
      <c r="AE453" s="60">
        <v>3870464</v>
      </c>
      <c r="AF453" s="60">
        <v>3864723</v>
      </c>
      <c r="AG453" s="60">
        <v>17921</v>
      </c>
      <c r="AH453" s="58">
        <v>44013</v>
      </c>
      <c r="AI453" s="60" t="s">
        <v>2178</v>
      </c>
      <c r="AJ453" s="60" t="s">
        <v>167</v>
      </c>
      <c r="AK453" s="60" t="s">
        <v>168</v>
      </c>
      <c r="AL453" s="60" t="s">
        <v>255</v>
      </c>
      <c r="AM453" s="61">
        <v>0.7270833333333333</v>
      </c>
      <c r="AN453" s="62">
        <v>0.73611111111111116</v>
      </c>
      <c r="AO453" s="62">
        <v>0.76041666666666663</v>
      </c>
      <c r="AP453" s="62">
        <v>0.80555555555555558</v>
      </c>
      <c r="AQ453" s="60" t="s">
        <v>299</v>
      </c>
      <c r="AR453" s="60" t="s">
        <v>300</v>
      </c>
      <c r="AS453" s="60">
        <v>3</v>
      </c>
      <c r="AT453" s="60" t="s">
        <v>265</v>
      </c>
      <c r="AU453" s="60" t="s">
        <v>274</v>
      </c>
      <c r="AV453" s="60" t="s">
        <v>275</v>
      </c>
      <c r="AW453" s="63" t="s">
        <v>276</v>
      </c>
      <c r="AX453" s="60" t="s">
        <v>1646</v>
      </c>
      <c r="AY453" s="60" t="s">
        <v>301</v>
      </c>
      <c r="AZ453" s="60" t="b">
        <v>0</v>
      </c>
      <c r="BA453" s="60" t="s">
        <v>273</v>
      </c>
      <c r="BB453" s="60" t="b">
        <v>0</v>
      </c>
      <c r="BC453" s="60"/>
      <c r="BD453" s="60"/>
    </row>
    <row r="454" spans="1:56" x14ac:dyDescent="0.25">
      <c r="A454" s="53">
        <f t="shared" si="8"/>
        <v>0</v>
      </c>
      <c r="B454" s="57" t="str">
        <f>IFERROR(TEXT(Table_ocorrencias[[#This Row],[caso_n]],"0000")&amp;Table_ocorrencias[[#This Row],[ponto]]&amp;"/"&amp;YEAR(Table_ocorrencias[[#This Row],[DATA PLANTÃO]]),"")</f>
        <v>0601.9/2020</v>
      </c>
      <c r="C454" s="57" t="str">
        <f>IFERROR(IF(Table_ocorrencias[[#This Row],[GDL]] = "","", Table_ocorrencias[[#This Row],[GDL]]&amp;"/"&amp;YEAR(Table_ocorrencias[[#This Row],[data_plantao]])),"")</f>
        <v>18396/2020</v>
      </c>
      <c r="D454" s="57" t="str">
        <f>IF(Table_ocorrencias[[#This Row],[fotos_gdl]] = TRUE,"ENVIADAS","PENDENTE")</f>
        <v>ENVIADAS</v>
      </c>
      <c r="E454" s="58">
        <f>IFERROR(Table_ocorrencias[[#This Row],[data_plantao]],"")</f>
        <v>44018</v>
      </c>
      <c r="F454" s="57" t="str">
        <f>IFERROR(Table_ocorrencias[[#This Row],[CIODS3]],"")</f>
        <v>D680944</v>
      </c>
      <c r="G454" s="57" t="str">
        <f>IFERROR(Table_ocorrencias[[#This Row],[natureza4]],"")</f>
        <v>Homicídio</v>
      </c>
      <c r="H454" s="57" t="str">
        <f>IFERROR(Table_ocorrencias[[#This Row],[tipo_local]],"")</f>
        <v>Externo</v>
      </c>
      <c r="I454" s="57" t="str">
        <f>IFERROR(IF(Table_ocorrencias[[#This Row],[instrumento10]] = 0,"",Table_ocorrencias[[#This Row],[instrumento10]]),"")</f>
        <v>PÉRFURO-CONTUNDENTE</v>
      </c>
      <c r="J454" s="79" t="str">
        <f>IFERROR(VLOOKUP(Table_ocorrencias[[#This Row],[matricula_perito]],Table_peritos[],2,FALSE),"")</f>
        <v>BETSON FERNANDO DELGADO DOS SANTOS ANDRADE</v>
      </c>
      <c r="K454" s="57" t="str">
        <f>IFERROR(VLOOKUP(Table_ocorrencias[[#This Row],[matricula_auxiliar]],Table_auxiliares[],2,FALSE),"")</f>
        <v>THIAGO CHALEGRE</v>
      </c>
      <c r="L454" s="57" t="str">
        <f>IFERROR(VLOOKUP(Table_ocorrencias[[#This Row],[matricula_delegado]],Table_delegados[],2,FALSE),"")</f>
        <v>CAIO WAGNER SIQUEIRA DE MORAIS</v>
      </c>
      <c r="M454" s="57" t="str">
        <f>IFERROR(Table_ocorrencias[[#This Row],[viatura5]],"")</f>
        <v>UP004</v>
      </c>
      <c r="N454" s="57" t="str">
        <f>IFERROR(IF(Table_ocorrencias[[#This Row],[DPH2]] ="","",Table_ocorrencias[[#This Row],[DPH2]]&amp;"º DPH"),"")</f>
        <v>13º DPH</v>
      </c>
      <c r="O454" s="57" t="str">
        <f>UPPER(IFERROR(VLOOKUP(Table_ocorrencias[[#This Row],[municipio]],Table_municipios[],2,FALSE),""))</f>
        <v>MORENO</v>
      </c>
      <c r="P454" s="79" t="str">
        <f>UPPER(IFERROR(Table_ocorrencias[[#This Row],[bairro8]],""))</f>
        <v>CERTRO</v>
      </c>
      <c r="Q454" s="57" t="str">
        <f>IFERROR(IF(Table_ocorrencias[[#This Row],[rua9]] ="","",Table_ocorrencias[[#This Row],[rua9]]),"")</f>
        <v>ENTRADA DO PAHU</v>
      </c>
      <c r="R454" s="57" t="str">
        <f>IFERROR(IF(Table_ocorrencias[[#This Row],[latitude6]] ="","",Table_ocorrencias[[#This Row],[latitude6]]),"")</f>
        <v>-8.114160</v>
      </c>
      <c r="S454" s="57" t="str">
        <f>IFERROR(IF(Table_ocorrencias[[#This Row],[longitude7]] ="","",Table_ocorrencias[[#This Row],[longitude7]]),"")</f>
        <v>-35.086018</v>
      </c>
      <c r="T45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110919)</v>
      </c>
      <c r="U45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4" s="79" t="str">
        <f>UPPER(IFERROR(Table_ocorrencias[[#This Row],[descricao]],""))</f>
        <v>HOMÍDIO PAF PISTOLA CAL .380</v>
      </c>
      <c r="W454" s="59">
        <f>IFERROR(IF(Table_ocorrencias[[#This Row],[data_ciencia]]="","",Table_ocorrencias[[#This Row],[data_ciencia]]),"")</f>
        <v>0.63194444444444442</v>
      </c>
      <c r="X454" s="59">
        <f>IFERROR(IF(Table_ocorrencias[[#This Row],[data_saida]]="","",Table_ocorrencias[[#This Row],[data_saida]]),"")</f>
        <v>0.64236111111111116</v>
      </c>
      <c r="Y454" s="59">
        <f>IFERROR(IF(Table_ocorrencias[[#This Row],[data_chegada]]="","",Table_ocorrencias[[#This Row],[data_chegada]]),"")</f>
        <v>0.67083333333333328</v>
      </c>
      <c r="Z454" s="59">
        <f>IFERROR(IF(Table_ocorrencias[[#This Row],[data_conclusao]]="","",Table_ocorrencias[[#This Row],[data_conclusao]]),"")</f>
        <v>0.70833333333333337</v>
      </c>
      <c r="AA454" s="60">
        <v>1426</v>
      </c>
      <c r="AB454" s="60">
        <v>601</v>
      </c>
      <c r="AC454" s="60">
        <v>13</v>
      </c>
      <c r="AD454" s="60">
        <v>3869903</v>
      </c>
      <c r="AE454" s="60">
        <v>3868877</v>
      </c>
      <c r="AF454" s="60">
        <v>3864910</v>
      </c>
      <c r="AG454" s="60">
        <v>18396</v>
      </c>
      <c r="AH454" s="58">
        <v>44018</v>
      </c>
      <c r="AI454" s="60" t="s">
        <v>440</v>
      </c>
      <c r="AJ454" s="60" t="s">
        <v>167</v>
      </c>
      <c r="AK454" s="60" t="s">
        <v>168</v>
      </c>
      <c r="AL454" s="60" t="s">
        <v>255</v>
      </c>
      <c r="AM454" s="61">
        <v>0.63194444444444442</v>
      </c>
      <c r="AN454" s="62">
        <v>0.64236111111111116</v>
      </c>
      <c r="AO454" s="62">
        <v>0.67083333333333328</v>
      </c>
      <c r="AP454" s="62">
        <v>0.70833333333333337</v>
      </c>
      <c r="AQ454" s="60" t="s">
        <v>454</v>
      </c>
      <c r="AR454" s="60" t="s">
        <v>455</v>
      </c>
      <c r="AS454" s="60">
        <v>11</v>
      </c>
      <c r="AT454" s="60" t="s">
        <v>441</v>
      </c>
      <c r="AU454" s="60" t="s">
        <v>442</v>
      </c>
      <c r="AV454" s="60" t="s">
        <v>443</v>
      </c>
      <c r="AW454" s="63" t="s">
        <v>276</v>
      </c>
      <c r="AX454" s="60" t="s">
        <v>444</v>
      </c>
      <c r="AY454" s="60" t="s">
        <v>456</v>
      </c>
      <c r="AZ454" s="60" t="b">
        <v>1</v>
      </c>
      <c r="BA454" s="60" t="s">
        <v>273</v>
      </c>
      <c r="BB454" s="60" t="b">
        <v>0</v>
      </c>
      <c r="BC454" s="60"/>
      <c r="BD454" s="60"/>
    </row>
    <row r="455" spans="1:56" x14ac:dyDescent="0.25">
      <c r="A455" s="53">
        <f t="shared" si="8"/>
        <v>0</v>
      </c>
      <c r="B455" s="57" t="str">
        <f>IFERROR(TEXT(Table_ocorrencias[[#This Row],[caso_n]],"0000")&amp;Table_ocorrencias[[#This Row],[ponto]]&amp;"/"&amp;YEAR(Table_ocorrencias[[#This Row],[DATA PLANTÃO]]),"")</f>
        <v>0602.9/2020</v>
      </c>
      <c r="C455" s="57" t="str">
        <f>IFERROR(IF(Table_ocorrencias[[#This Row],[GDL]] = "","", Table_ocorrencias[[#This Row],[GDL]]&amp;"/"&amp;YEAR(Table_ocorrencias[[#This Row],[data_plantao]])),"")</f>
        <v>18405/2020</v>
      </c>
      <c r="D455" s="57" t="str">
        <f>IF(Table_ocorrencias[[#This Row],[fotos_gdl]] = TRUE,"ENVIADAS","PENDENTE")</f>
        <v>ENVIADAS</v>
      </c>
      <c r="E455" s="58">
        <f>IFERROR(Table_ocorrencias[[#This Row],[data_plantao]],"")</f>
        <v>44018</v>
      </c>
      <c r="F455" s="57" t="str">
        <f>IFERROR(Table_ocorrencias[[#This Row],[CIODS3]],"")</f>
        <v>D680958</v>
      </c>
      <c r="G455" s="57" t="str">
        <f>IFERROR(Table_ocorrencias[[#This Row],[natureza4]],"")</f>
        <v>Homicídio</v>
      </c>
      <c r="H455" s="57" t="str">
        <f>IFERROR(Table_ocorrencias[[#This Row],[tipo_local]],"")</f>
        <v>Externo</v>
      </c>
      <c r="I455" s="57" t="str">
        <f>IFERROR(IF(Table_ocorrencias[[#This Row],[instrumento10]] = 0,"",Table_ocorrencias[[#This Row],[instrumento10]]),"")</f>
        <v>PÉRFURO-CONTUNDENTE</v>
      </c>
      <c r="J455" s="79" t="str">
        <f>IFERROR(VLOOKUP(Table_ocorrencias[[#This Row],[matricula_perito]],Table_peritos[],2,FALSE),"")</f>
        <v>FERNANDO HENRIQUE LEAL BENEVIDES</v>
      </c>
      <c r="K455" s="57" t="str">
        <f>IFERROR(VLOOKUP(Table_ocorrencias[[#This Row],[matricula_auxiliar]],Table_auxiliares[],2,FALSE),"")</f>
        <v>THAYSE BATISTA</v>
      </c>
      <c r="L455" s="57" t="str">
        <f>IFERROR(VLOOKUP(Table_ocorrencias[[#This Row],[matricula_delegado]],Table_delegados[],2,FALSE),"")</f>
        <v>DIEGO JARDIM FEITOSA</v>
      </c>
      <c r="M455" s="57" t="str">
        <f>IFERROR(Table_ocorrencias[[#This Row],[viatura5]],"")</f>
        <v>UP004</v>
      </c>
      <c r="N455" s="57" t="str">
        <f>IFERROR(IF(Table_ocorrencias[[#This Row],[DPH2]] ="","",Table_ocorrencias[[#This Row],[DPH2]]&amp;"º DPH"),"")</f>
        <v>7º DPH</v>
      </c>
      <c r="O455" s="57" t="str">
        <f>UPPER(IFERROR(VLOOKUP(Table_ocorrencias[[#This Row],[municipio]],Table_municipios[],2,FALSE),""))</f>
        <v>PAULISTA</v>
      </c>
      <c r="P455" s="79" t="str">
        <f>UPPER(IFERROR(Table_ocorrencias[[#This Row],[bairro8]],""))</f>
        <v>ENGENHO MARANGUAPE</v>
      </c>
      <c r="Q455" s="57" t="str">
        <f>IFERROR(IF(Table_ocorrencias[[#This Row],[rua9]] ="","",Table_ocorrencias[[#This Row],[rua9]]),"")</f>
        <v>4ª TRAVESSA DA RUA ITINGA</v>
      </c>
      <c r="R455" s="57" t="str">
        <f>IFERROR(IF(Table_ocorrencias[[#This Row],[latitude6]] ="","",Table_ocorrencias[[#This Row],[latitude6]]),"")</f>
        <v>-7,9256692</v>
      </c>
      <c r="S455" s="57" t="str">
        <f>IFERROR(IF(Table_ocorrencias[[#This Row],[longitude7]] ="","",Table_ocorrencias[[#This Row],[longitude7]]),"")</f>
        <v>-34,8416933</v>
      </c>
      <c r="T45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110916)</v>
      </c>
      <c r="U45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55" s="79" t="str">
        <f>UPPER(IFERROR(Table_ocorrencias[[#This Row],[descricao]],""))</f>
        <v>PAF - MASCULINO</v>
      </c>
      <c r="W455" s="59">
        <f>IFERROR(IF(Table_ocorrencias[[#This Row],[data_ciencia]]="","",Table_ocorrencias[[#This Row],[data_ciencia]]),"")</f>
        <v>0.77083333333333337</v>
      </c>
      <c r="X455" s="59">
        <f>IFERROR(IF(Table_ocorrencias[[#This Row],[data_saida]]="","",Table_ocorrencias[[#This Row],[data_saida]]),"")</f>
        <v>0.77777777777777779</v>
      </c>
      <c r="Y455" s="59">
        <f>IFERROR(IF(Table_ocorrencias[[#This Row],[data_chegada]]="","",Table_ocorrencias[[#This Row],[data_chegada]]),"")</f>
        <v>0.79166666666666663</v>
      </c>
      <c r="Z455" s="59">
        <f>IFERROR(IF(Table_ocorrencias[[#This Row],[data_conclusao]]="","",Table_ocorrencias[[#This Row],[data_conclusao]]),"")</f>
        <v>0.85069444444444442</v>
      </c>
      <c r="AA455" s="60">
        <v>1427</v>
      </c>
      <c r="AB455" s="60">
        <v>602</v>
      </c>
      <c r="AC455" s="60">
        <v>7</v>
      </c>
      <c r="AD455" s="60">
        <v>2962063</v>
      </c>
      <c r="AE455" s="60">
        <v>3870430</v>
      </c>
      <c r="AF455" s="60">
        <v>3864944</v>
      </c>
      <c r="AG455" s="60">
        <v>18405</v>
      </c>
      <c r="AH455" s="58">
        <v>44018</v>
      </c>
      <c r="AI455" s="60" t="s">
        <v>457</v>
      </c>
      <c r="AJ455" s="60" t="s">
        <v>167</v>
      </c>
      <c r="AK455" s="60" t="s">
        <v>168</v>
      </c>
      <c r="AL455" s="60" t="s">
        <v>255</v>
      </c>
      <c r="AM455" s="61">
        <v>0.77083333333333337</v>
      </c>
      <c r="AN455" s="62">
        <v>0.77777777777777779</v>
      </c>
      <c r="AO455" s="62">
        <v>0.79166666666666663</v>
      </c>
      <c r="AP455" s="62">
        <v>0.85069444444444442</v>
      </c>
      <c r="AQ455" s="60" t="s">
        <v>465</v>
      </c>
      <c r="AR455" s="60" t="s">
        <v>466</v>
      </c>
      <c r="AS455" s="60">
        <v>13</v>
      </c>
      <c r="AT455" s="60" t="s">
        <v>458</v>
      </c>
      <c r="AU455" s="60" t="s">
        <v>467</v>
      </c>
      <c r="AV455" s="60" t="s">
        <v>283</v>
      </c>
      <c r="AW455" s="63" t="s">
        <v>276</v>
      </c>
      <c r="AX455" s="60" t="s">
        <v>459</v>
      </c>
      <c r="AY455" s="60" t="s">
        <v>460</v>
      </c>
      <c r="AZ455" s="60" t="b">
        <v>1</v>
      </c>
      <c r="BA455" s="60" t="s">
        <v>273</v>
      </c>
      <c r="BB455" s="60" t="b">
        <v>0</v>
      </c>
      <c r="BC455" s="60"/>
      <c r="BD455" s="60"/>
    </row>
    <row r="456" spans="1:56" x14ac:dyDescent="0.25">
      <c r="A456" s="53">
        <f t="shared" si="8"/>
        <v>0</v>
      </c>
      <c r="B456" s="57" t="str">
        <f>IFERROR(TEXT(Table_ocorrencias[[#This Row],[caso_n]],"0000")&amp;Table_ocorrencias[[#This Row],[ponto]]&amp;"/"&amp;YEAR(Table_ocorrencias[[#This Row],[DATA PLANTÃO]]),"")</f>
        <v>0612.9/2020</v>
      </c>
      <c r="C456" s="57" t="str">
        <f>IFERROR(IF(Table_ocorrencias[[#This Row],[GDL]] = "","", Table_ocorrencias[[#This Row],[GDL]]&amp;"/"&amp;YEAR(Table_ocorrencias[[#This Row],[data_plantao]])),"")</f>
        <v>18976/2020</v>
      </c>
      <c r="D456" s="57" t="str">
        <f>IF(Table_ocorrencias[[#This Row],[fotos_gdl]] = TRUE,"ENVIADAS","PENDENTE")</f>
        <v>ENVIADAS</v>
      </c>
      <c r="E456" s="58">
        <f>IFERROR(Table_ocorrencias[[#This Row],[data_plantao]],"")</f>
        <v>44022</v>
      </c>
      <c r="F456" s="57" t="str">
        <f>IFERROR(Table_ocorrencias[[#This Row],[CIODS3]],"")</f>
        <v>D681288</v>
      </c>
      <c r="G456" s="57" t="str">
        <f>IFERROR(Table_ocorrencias[[#This Row],[natureza4]],"")</f>
        <v>Homicídio</v>
      </c>
      <c r="H456" s="57" t="str">
        <f>IFERROR(Table_ocorrencias[[#This Row],[tipo_local]],"")</f>
        <v>Externo</v>
      </c>
      <c r="I456" s="57" t="str">
        <f>IFERROR(IF(Table_ocorrencias[[#This Row],[instrumento10]] = 0,"",Table_ocorrencias[[#This Row],[instrumento10]]),"")</f>
        <v>PÉRFURO-CONTUNDENTE</v>
      </c>
      <c r="J456" s="79" t="str">
        <f>IFERROR(VLOOKUP(Table_ocorrencias[[#This Row],[matricula_perito]],Table_peritos[],2,FALSE),"")</f>
        <v>DIEGO NUNES TELES DE MENDONÇA</v>
      </c>
      <c r="K456" s="57" t="str">
        <f>IFERROR(VLOOKUP(Table_ocorrencias[[#This Row],[matricula_auxiliar]],Table_auxiliares[],2,FALSE),"")</f>
        <v>THIAGO CHALEGRE</v>
      </c>
      <c r="L456" s="57" t="str">
        <f>IFERROR(VLOOKUP(Table_ocorrencias[[#This Row],[matricula_delegado]],Table_delegados[],2,FALSE),"")</f>
        <v>AUSENTE</v>
      </c>
      <c r="M456" s="57" t="str">
        <f>IFERROR(Table_ocorrencias[[#This Row],[viatura5]],"")</f>
        <v>UP004</v>
      </c>
      <c r="N456" s="57" t="str">
        <f>IFERROR(IF(Table_ocorrencias[[#This Row],[DPH2]] ="","",Table_ocorrencias[[#This Row],[DPH2]]&amp;"º DPH"),"")</f>
        <v>14º DPH</v>
      </c>
      <c r="O456" s="57" t="str">
        <f>UPPER(IFERROR(VLOOKUP(Table_ocorrencias[[#This Row],[municipio]],Table_municipios[],2,FALSE),""))</f>
        <v>CABO DE SANTO AGOSTINHO</v>
      </c>
      <c r="P456" s="79" t="str">
        <f>UPPER(IFERROR(Table_ocorrencias[[#This Row],[bairro8]],""))</f>
        <v>CHARNECA</v>
      </c>
      <c r="Q456" s="57" t="str">
        <f>IFERROR(IF(Table_ocorrencias[[#This Row],[rua9]] ="","",Table_ocorrencias[[#This Row],[rua9]]),"")</f>
        <v>RUA 22</v>
      </c>
      <c r="R456" s="57" t="str">
        <f>IFERROR(IF(Table_ocorrencias[[#This Row],[latitude6]] ="","",Table_ocorrencias[[#This Row],[latitude6]]),"")</f>
        <v>-8,2982290</v>
      </c>
      <c r="S456" s="57" t="str">
        <f>IFERROR(IF(Table_ocorrencias[[#This Row],[longitude7]] ="","",Table_ocorrencias[[#This Row],[longitude7]]),"")</f>
        <v>-35,0610740</v>
      </c>
      <c r="T45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CASSIO VICTOR JOSE DA SILVA (NIC 110584)</v>
      </c>
      <c r="U45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6" s="79" t="str">
        <f>UPPER(IFERROR(Table_ocorrencias[[#This Row],[descricao]],""))</f>
        <v/>
      </c>
      <c r="W456" s="59">
        <f>IFERROR(IF(Table_ocorrencias[[#This Row],[data_ciencia]]="","",Table_ocorrencias[[#This Row],[data_ciencia]]),"")</f>
        <v>0.75</v>
      </c>
      <c r="X456" s="59">
        <f>IFERROR(IF(Table_ocorrencias[[#This Row],[data_saida]]="","",Table_ocorrencias[[#This Row],[data_saida]]),"")</f>
        <v>0.77083333333333337</v>
      </c>
      <c r="Y456" s="59">
        <f>IFERROR(IF(Table_ocorrencias[[#This Row],[data_chegada]]="","",Table_ocorrencias[[#This Row],[data_chegada]]),"")</f>
        <v>0.80555555555555558</v>
      </c>
      <c r="Z456" s="59">
        <f>IFERROR(IF(Table_ocorrencias[[#This Row],[data_conclusao]]="","",Table_ocorrencias[[#This Row],[data_conclusao]]),"")</f>
        <v>0.84722222222222221</v>
      </c>
      <c r="AA456" s="60">
        <v>1439</v>
      </c>
      <c r="AB456" s="60">
        <v>612</v>
      </c>
      <c r="AC456" s="60">
        <v>14</v>
      </c>
      <c r="AD456" s="60">
        <v>3869148</v>
      </c>
      <c r="AE456" s="60">
        <v>3868877</v>
      </c>
      <c r="AF456" s="60">
        <v>0</v>
      </c>
      <c r="AG456" s="60">
        <v>18976</v>
      </c>
      <c r="AH456" s="58">
        <v>44022</v>
      </c>
      <c r="AI456" s="60" t="s">
        <v>610</v>
      </c>
      <c r="AJ456" s="60" t="s">
        <v>167</v>
      </c>
      <c r="AK456" s="60" t="s">
        <v>168</v>
      </c>
      <c r="AL456" s="60" t="s">
        <v>255</v>
      </c>
      <c r="AM456" s="61">
        <v>0.75</v>
      </c>
      <c r="AN456" s="62">
        <v>0.77083333333333337</v>
      </c>
      <c r="AO456" s="62">
        <v>0.80555555555555558</v>
      </c>
      <c r="AP456" s="62">
        <v>0.84722222222222221</v>
      </c>
      <c r="AQ456" s="60" t="s">
        <v>611</v>
      </c>
      <c r="AR456" s="60" t="s">
        <v>612</v>
      </c>
      <c r="AS456" s="60">
        <v>3</v>
      </c>
      <c r="AT456" s="60" t="s">
        <v>613</v>
      </c>
      <c r="AU456" s="60" t="s">
        <v>614</v>
      </c>
      <c r="AV456" s="60" t="s">
        <v>615</v>
      </c>
      <c r="AW456" s="63" t="s">
        <v>276</v>
      </c>
      <c r="AX456" s="60" t="s">
        <v>616</v>
      </c>
      <c r="AY456" s="60" t="s">
        <v>283</v>
      </c>
      <c r="AZ456" s="60" t="b">
        <v>1</v>
      </c>
      <c r="BA456" s="60" t="s">
        <v>273</v>
      </c>
      <c r="BB456" s="60" t="b">
        <v>0</v>
      </c>
      <c r="BC456" s="60"/>
      <c r="BD456" s="60"/>
    </row>
    <row r="457" spans="1:56" ht="30" x14ac:dyDescent="0.25">
      <c r="A457" s="54">
        <f t="shared" si="8"/>
        <v>0</v>
      </c>
      <c r="B457" s="57" t="str">
        <f>IFERROR(TEXT(Table_ocorrencias[[#This Row],[caso_n]],"0000")&amp;Table_ocorrencias[[#This Row],[ponto]]&amp;"/"&amp;YEAR(Table_ocorrencias[[#This Row],[DATA PLANTÃO]]),"")</f>
        <v>0614.9/2020</v>
      </c>
      <c r="C457" s="57" t="str">
        <f>IFERROR(IF(Table_ocorrencias[[#This Row],[GDL]] = "","", Table_ocorrencias[[#This Row],[GDL]]&amp;"/"&amp;YEAR(Table_ocorrencias[[#This Row],[data_plantao]])),"")</f>
        <v>18986/2020</v>
      </c>
      <c r="D457" s="57" t="str">
        <f>IF(Table_ocorrencias[[#This Row],[fotos_gdl]] = TRUE,"ENVIADAS","PENDENTE")</f>
        <v>ENVIADAS</v>
      </c>
      <c r="E457" s="58">
        <f>IFERROR(Table_ocorrencias[[#This Row],[data_plantao]],"")</f>
        <v>44022</v>
      </c>
      <c r="F457" s="57" t="str">
        <f>IFERROR(Table_ocorrencias[[#This Row],[CIODS3]],"")</f>
        <v>D681294</v>
      </c>
      <c r="G457" s="57" t="str">
        <f>IFERROR(Table_ocorrencias[[#This Row],[natureza4]],"")</f>
        <v>Homicídio</v>
      </c>
      <c r="H457" s="57" t="str">
        <f>IFERROR(Table_ocorrencias[[#This Row],[tipo_local]],"")</f>
        <v>Externo</v>
      </c>
      <c r="I457" s="57" t="str">
        <f>IFERROR(IF(Table_ocorrencias[[#This Row],[instrumento10]] = 0,"",Table_ocorrencias[[#This Row],[instrumento10]]),"")</f>
        <v>PÉRFURO-CONTUNDENTE</v>
      </c>
      <c r="J457" s="79" t="str">
        <f>IFERROR(VLOOKUP(Table_ocorrencias[[#This Row],[matricula_perito]],Table_peritos[],2,FALSE),"")</f>
        <v>DIEGO NUNES TELES DE MENDONÇA</v>
      </c>
      <c r="K457" s="57" t="str">
        <f>IFERROR(VLOOKUP(Table_ocorrencias[[#This Row],[matricula_auxiliar]],Table_auxiliares[],2,FALSE),"")</f>
        <v>HILTON PESSOA DE FREITAS NETO</v>
      </c>
      <c r="L457" s="57" t="str">
        <f>IFERROR(VLOOKUP(Table_ocorrencias[[#This Row],[matricula_delegado]],Table_delegados[],2,FALSE),"")</f>
        <v>ALAUMO LIMA</v>
      </c>
      <c r="M457" s="57" t="str">
        <f>IFERROR(Table_ocorrencias[[#This Row],[viatura5]],"")</f>
        <v>UP004</v>
      </c>
      <c r="N457" s="57" t="str">
        <f>IFERROR(IF(Table_ocorrencias[[#This Row],[DPH2]] ="","",Table_ocorrencias[[#This Row],[DPH2]]&amp;"º DPH"),"")</f>
        <v>4º DPH</v>
      </c>
      <c r="O457" s="57" t="str">
        <f>UPPER(IFERROR(VLOOKUP(Table_ocorrencias[[#This Row],[municipio]],Table_municipios[],2,FALSE),""))</f>
        <v>RECIFE</v>
      </c>
      <c r="P457" s="79" t="str">
        <f>UPPER(IFERROR(Table_ocorrencias[[#This Row],[bairro8]],""))</f>
        <v>JARDIM SÃO PAULO</v>
      </c>
      <c r="Q457" s="57" t="str">
        <f>IFERROR(IF(Table_ocorrencias[[#This Row],[rua9]] ="","",Table_ocorrencias[[#This Row],[rua9]]),"")</f>
        <v>PARATIBE, 215</v>
      </c>
      <c r="R457" s="57" t="str">
        <f>IFERROR(IF(Table_ocorrencias[[#This Row],[latitude6]] ="","",Table_ocorrencias[[#This Row],[latitude6]]),"")</f>
        <v>-8,076669</v>
      </c>
      <c r="S457" s="57" t="str">
        <f>IFERROR(IF(Table_ocorrencias[[#This Row],[longitude7]] ="","",Table_ocorrencias[[#This Row],[longitude7]]),"")</f>
        <v>-34,947245</v>
      </c>
      <c r="T45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THALYSSON MATHEUS MENDES DA SILVA (NIC 110593)</v>
      </c>
      <c r="U45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7" s="79" t="str">
        <f>UPPER(IFERROR(Table_ocorrencias[[#This Row],[descricao]],""))</f>
        <v>PAF- MASC_x000D_
SD LUIS: 981757567</v>
      </c>
      <c r="W457" s="59">
        <f>IFERROR(IF(Table_ocorrencias[[#This Row],[data_ciencia]]="","",Table_ocorrencias[[#This Row],[data_ciencia]]),"")</f>
        <v>0.86111111111111116</v>
      </c>
      <c r="X457" s="59">
        <f>IFERROR(IF(Table_ocorrencias[[#This Row],[data_saida]]="","",Table_ocorrencias[[#This Row],[data_saida]]),"")</f>
        <v>0.875</v>
      </c>
      <c r="Y457" s="59">
        <f>IFERROR(IF(Table_ocorrencias[[#This Row],[data_chegada]]="","",Table_ocorrencias[[#This Row],[data_chegada]]),"")</f>
        <v>0.88194444444444442</v>
      </c>
      <c r="Z457" s="59">
        <f>IFERROR(IF(Table_ocorrencias[[#This Row],[data_conclusao]]="","",Table_ocorrencias[[#This Row],[data_conclusao]]),"")</f>
        <v>0.90972222222222221</v>
      </c>
      <c r="AA457" s="60">
        <v>1441</v>
      </c>
      <c r="AB457" s="60">
        <v>614</v>
      </c>
      <c r="AC457" s="60">
        <v>4</v>
      </c>
      <c r="AD457" s="60">
        <v>3869148</v>
      </c>
      <c r="AE457" s="60">
        <v>3865967</v>
      </c>
      <c r="AF457" s="60">
        <v>3910180</v>
      </c>
      <c r="AG457" s="60">
        <v>18986</v>
      </c>
      <c r="AH457" s="58">
        <v>44022</v>
      </c>
      <c r="AI457" s="60" t="s">
        <v>622</v>
      </c>
      <c r="AJ457" s="60" t="s">
        <v>167</v>
      </c>
      <c r="AK457" s="60" t="s">
        <v>168</v>
      </c>
      <c r="AL457" s="60" t="s">
        <v>255</v>
      </c>
      <c r="AM457" s="61">
        <v>0.86111111111111116</v>
      </c>
      <c r="AN457" s="62">
        <v>0.875</v>
      </c>
      <c r="AO457" s="62">
        <v>0.88194444444444442</v>
      </c>
      <c r="AP457" s="62">
        <v>0.90972222222222221</v>
      </c>
      <c r="AQ457" s="60" t="s">
        <v>623</v>
      </c>
      <c r="AR457" s="60" t="s">
        <v>624</v>
      </c>
      <c r="AS457" s="60">
        <v>14</v>
      </c>
      <c r="AT457" s="60" t="s">
        <v>404</v>
      </c>
      <c r="AU457" s="60" t="s">
        <v>625</v>
      </c>
      <c r="AV457" s="60" t="s">
        <v>626</v>
      </c>
      <c r="AW457" s="63" t="s">
        <v>276</v>
      </c>
      <c r="AX457" s="60" t="s">
        <v>627</v>
      </c>
      <c r="AY457" s="60" t="s">
        <v>628</v>
      </c>
      <c r="AZ457" s="60" t="b">
        <v>1</v>
      </c>
      <c r="BA457" s="60" t="s">
        <v>273</v>
      </c>
      <c r="BB457" s="60" t="b">
        <v>0</v>
      </c>
      <c r="BC457" s="60"/>
      <c r="BD457" s="60"/>
    </row>
    <row r="458" spans="1:56" x14ac:dyDescent="0.25">
      <c r="A458" s="53">
        <f t="shared" si="8"/>
        <v>0</v>
      </c>
      <c r="B458" s="57" t="str">
        <f>IFERROR(TEXT(Table_ocorrencias[[#This Row],[caso_n]],"0000")&amp;Table_ocorrencias[[#This Row],[ponto]]&amp;"/"&amp;YEAR(Table_ocorrencias[[#This Row],[DATA PLANTÃO]]),"")</f>
        <v>0616.9/2020</v>
      </c>
      <c r="C458" s="57" t="str">
        <f>IFERROR(IF(Table_ocorrencias[[#This Row],[GDL]] = "","", Table_ocorrencias[[#This Row],[GDL]]&amp;"/"&amp;YEAR(Table_ocorrencias[[#This Row],[data_plantao]])),"")</f>
        <v>19049/2020</v>
      </c>
      <c r="D458" s="57" t="str">
        <f>IF(Table_ocorrencias[[#This Row],[fotos_gdl]] = TRUE,"ENVIADAS","PENDENTE")</f>
        <v>ENVIADAS</v>
      </c>
      <c r="E458" s="58">
        <f>IFERROR(Table_ocorrencias[[#This Row],[data_plantao]],"")</f>
        <v>44023</v>
      </c>
      <c r="F458" s="57" t="str">
        <f>IFERROR(Table_ocorrencias[[#This Row],[CIODS3]],"")</f>
        <v>D681332</v>
      </c>
      <c r="G458" s="57" t="str">
        <f>IFERROR(Table_ocorrencias[[#This Row],[natureza4]],"")</f>
        <v>Homicídio</v>
      </c>
      <c r="H458" s="57" t="str">
        <f>IFERROR(Table_ocorrencias[[#This Row],[tipo_local]],"")</f>
        <v>Externo</v>
      </c>
      <c r="I458" s="57" t="str">
        <f>IFERROR(IF(Table_ocorrencias[[#This Row],[instrumento10]] = 0,"",Table_ocorrencias[[#This Row],[instrumento10]]),"")</f>
        <v>PÉRFURO-CONTUNDENTE</v>
      </c>
      <c r="J458" s="79" t="str">
        <f>IFERROR(VLOOKUP(Table_ocorrencias[[#This Row],[matricula_perito]],Table_peritos[],2,FALSE),"")</f>
        <v>RODION MALINOVSKY DE OLIVEIRA GOMES</v>
      </c>
      <c r="K458" s="57" t="str">
        <f>IFERROR(VLOOKUP(Table_ocorrencias[[#This Row],[matricula_auxiliar]],Table_auxiliares[],2,FALSE),"")</f>
        <v>SANDRA CABRAL</v>
      </c>
      <c r="L458" s="57" t="str">
        <f>IFERROR(VLOOKUP(Table_ocorrencias[[#This Row],[matricula_delegado]],Table_delegados[],2,FALSE),"")</f>
        <v>RAFAEL DUARTE COSTA</v>
      </c>
      <c r="M458" s="57" t="str">
        <f>IFERROR(Table_ocorrencias[[#This Row],[viatura5]],"")</f>
        <v>UP004</v>
      </c>
      <c r="N458" s="57" t="str">
        <f>IFERROR(IF(Table_ocorrencias[[#This Row],[DPH2]] ="","",Table_ocorrencias[[#This Row],[DPH2]]&amp;"º DPH"),"")</f>
        <v>10º DPH</v>
      </c>
      <c r="O458" s="57" t="str">
        <f>UPPER(IFERROR(VLOOKUP(Table_ocorrencias[[#This Row],[municipio]],Table_municipios[],2,FALSE),""))</f>
        <v>CAMARAGIBE</v>
      </c>
      <c r="P458" s="79" t="str">
        <f>UPPER(IFERROR(Table_ocorrencias[[#This Row],[bairro8]],""))</f>
        <v>JD. PRIMAVERA</v>
      </c>
      <c r="Q458" s="57" t="str">
        <f>IFERROR(IF(Table_ocorrencias[[#This Row],[rua9]] ="","",Table_ocorrencias[[#This Row],[rua9]]),"")</f>
        <v>SÃO JOSÉ DA BOA VISTA</v>
      </c>
      <c r="R458" s="57" t="str">
        <f>IFERROR(IF(Table_ocorrencias[[#This Row],[latitude6]] ="","",Table_ocorrencias[[#This Row],[latitude6]]),"")</f>
        <v>-8.013888</v>
      </c>
      <c r="S458" s="57" t="str">
        <f>IFERROR(IF(Table_ocorrencias[[#This Row],[longitude7]] ="","",Table_ocorrencias[[#This Row],[longitude7]]),"")</f>
        <v>-34.969923</v>
      </c>
      <c r="T45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EVERALDO DE LEMOS ARAUJO JUNIOR (NIC 110586)</v>
      </c>
      <c r="U45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8" s="79" t="str">
        <f>UPPER(IFERROR(Table_ocorrencias[[#This Row],[descricao]],""))</f>
        <v>CORPO NO INTERIOR DE UM VEICULO ONIX(QYH5E58)</v>
      </c>
      <c r="W458" s="59">
        <f>IFERROR(IF(Table_ocorrencias[[#This Row],[data_ciencia]]="","",Table_ocorrencias[[#This Row],[data_ciencia]]),"")</f>
        <v>0.34027777777777779</v>
      </c>
      <c r="X458" s="59">
        <f>IFERROR(IF(Table_ocorrencias[[#This Row],[data_saida]]="","",Table_ocorrencias[[#This Row],[data_saida]]),"")</f>
        <v>0.34722222222222221</v>
      </c>
      <c r="Y458" s="59">
        <f>IFERROR(IF(Table_ocorrencias[[#This Row],[data_chegada]]="","",Table_ocorrencias[[#This Row],[data_chegada]]),"")</f>
        <v>0.36805555555555558</v>
      </c>
      <c r="Z458" s="59">
        <f>IFERROR(IF(Table_ocorrencias[[#This Row],[data_conclusao]]="","",Table_ocorrencias[[#This Row],[data_conclusao]]),"")</f>
        <v>0.41666666666666669</v>
      </c>
      <c r="AA458" s="60">
        <v>1443</v>
      </c>
      <c r="AB458" s="60">
        <v>616</v>
      </c>
      <c r="AC458" s="60">
        <v>10</v>
      </c>
      <c r="AD458" s="60">
        <v>1917099</v>
      </c>
      <c r="AE458" s="60">
        <v>3872726</v>
      </c>
      <c r="AF458" s="60">
        <v>3864707</v>
      </c>
      <c r="AG458" s="60">
        <v>19049</v>
      </c>
      <c r="AH458" s="58">
        <v>44023</v>
      </c>
      <c r="AI458" s="60" t="s">
        <v>654</v>
      </c>
      <c r="AJ458" s="60" t="s">
        <v>167</v>
      </c>
      <c r="AK458" s="60" t="s">
        <v>168</v>
      </c>
      <c r="AL458" s="60" t="s">
        <v>255</v>
      </c>
      <c r="AM458" s="61">
        <v>0.34027777777777779</v>
      </c>
      <c r="AN458" s="62">
        <v>0.34722222222222221</v>
      </c>
      <c r="AO458" s="62">
        <v>0.36805555555555558</v>
      </c>
      <c r="AP458" s="62">
        <v>0.41666666666666669</v>
      </c>
      <c r="AQ458" s="60" t="s">
        <v>662</v>
      </c>
      <c r="AR458" s="60" t="s">
        <v>663</v>
      </c>
      <c r="AS458" s="60">
        <v>4</v>
      </c>
      <c r="AT458" s="60" t="s">
        <v>655</v>
      </c>
      <c r="AU458" s="60" t="s">
        <v>656</v>
      </c>
      <c r="AV458" s="60" t="s">
        <v>657</v>
      </c>
      <c r="AW458" s="63" t="s">
        <v>276</v>
      </c>
      <c r="AX458" s="60" t="s">
        <v>658</v>
      </c>
      <c r="AY458" s="60" t="s">
        <v>1623</v>
      </c>
      <c r="AZ458" s="60" t="b">
        <v>1</v>
      </c>
      <c r="BA458" s="60" t="s">
        <v>273</v>
      </c>
      <c r="BB458" s="60" t="b">
        <v>0</v>
      </c>
      <c r="BC458" s="60"/>
      <c r="BD458" s="60"/>
    </row>
    <row r="459" spans="1:56" x14ac:dyDescent="0.25">
      <c r="A459" s="55">
        <f t="shared" si="8"/>
        <v>0</v>
      </c>
      <c r="B459" s="64" t="str">
        <f>IFERROR(TEXT(Table_ocorrencias[[#This Row],[caso_n]],"0000")&amp;Table_ocorrencias[[#This Row],[ponto]]&amp;"/"&amp;YEAR(Table_ocorrencias[[#This Row],[DATA PLANTÃO]]),"")</f>
        <v>0620.9/2020</v>
      </c>
      <c r="C459" s="64" t="str">
        <f>IFERROR(IF(Table_ocorrencias[[#This Row],[GDL]] = "","", Table_ocorrencias[[#This Row],[GDL]]&amp;"/"&amp;YEAR(Table_ocorrencias[[#This Row],[data_plantao]])),"")</f>
        <v>19125/2020</v>
      </c>
      <c r="D459" s="64" t="str">
        <f>IF(Table_ocorrencias[[#This Row],[fotos_gdl]] = TRUE,"ENVIADAS","PENDENTE")</f>
        <v>ENVIADAS</v>
      </c>
      <c r="E459" s="65">
        <f>IFERROR(Table_ocorrencias[[#This Row],[data_plantao]],"")</f>
        <v>44024</v>
      </c>
      <c r="F459" s="64" t="str">
        <f>IFERROR(Table_ocorrencias[[#This Row],[CIODS3]],"")</f>
        <v>D681499</v>
      </c>
      <c r="G459" s="64" t="str">
        <f>IFERROR(Table_ocorrencias[[#This Row],[natureza4]],"")</f>
        <v>Homicídio</v>
      </c>
      <c r="H459" s="64" t="str">
        <f>IFERROR(Table_ocorrencias[[#This Row],[tipo_local]],"")</f>
        <v>Externo</v>
      </c>
      <c r="I459" s="64" t="str">
        <f>IFERROR(IF(Table_ocorrencias[[#This Row],[instrumento10]] = 0,"",Table_ocorrencias[[#This Row],[instrumento10]]),"")</f>
        <v>PÉRFURO-CONTUNDENTE</v>
      </c>
      <c r="J459" s="64" t="str">
        <f>IFERROR(VLOOKUP(Table_ocorrencias[[#This Row],[matricula_perito]],Table_peritos[],2,FALSE),"")</f>
        <v>CAMILA REIS OLIVEIRA GUIMARÃES</v>
      </c>
      <c r="K459" s="64" t="str">
        <f>IFERROR(VLOOKUP(Table_ocorrencias[[#This Row],[matricula_auxiliar]],Table_auxiliares[],2,FALSE),"")</f>
        <v>ANDREZA CRISTINA MAIA DOS SANTOS</v>
      </c>
      <c r="L459" s="64" t="str">
        <f>IFERROR(VLOOKUP(Table_ocorrencias[[#This Row],[matricula_delegado]],Table_delegados[],2,FALSE),"")</f>
        <v>ADYR MARTENS DE ALMEIDA</v>
      </c>
      <c r="M459" s="64" t="str">
        <f>IFERROR(Table_ocorrencias[[#This Row],[viatura5]],"")</f>
        <v>UP004</v>
      </c>
      <c r="N459" s="64" t="str">
        <f>IFERROR(IF(Table_ocorrencias[[#This Row],[DPH2]] ="","",Table_ocorrencias[[#This Row],[DPH2]]&amp;"º DPH"),"")</f>
        <v>5º DPH</v>
      </c>
      <c r="O459" s="64" t="str">
        <f>UPPER(IFERROR(VLOOKUP(Table_ocorrencias[[#This Row],[municipio]],Table_municipios[],2,FALSE),""))</f>
        <v>RECIFE</v>
      </c>
      <c r="P459" s="64" t="str">
        <f>UPPER(IFERROR(Table_ocorrencias[[#This Row],[bairro8]],""))</f>
        <v>PASSARINHO</v>
      </c>
      <c r="Q459" s="64" t="str">
        <f>IFERROR(IF(Table_ocorrencias[[#This Row],[rua9]] ="","",Table_ocorrencias[[#This Row],[rua9]]),"")</f>
        <v>RUA JORNALISTA VALDETE AGRA</v>
      </c>
      <c r="R459" s="64" t="str">
        <f>IFERROR(IF(Table_ocorrencias[[#This Row],[latitude6]] ="","",Table_ocorrencias[[#This Row],[latitude6]]),"")</f>
        <v>-7.98742</v>
      </c>
      <c r="S459" s="64" t="str">
        <f>IFERROR(IF(Table_ocorrencias[[#This Row],[longitude7]] ="","",Table_ocorrencias[[#This Row],[longitude7]]),"")</f>
        <v>-34.92936</v>
      </c>
      <c r="T459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RICARDO PEREIRA DE LIMA (NIC 110596)</v>
      </c>
      <c r="U45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59" s="64" t="str">
        <f>UPPER(IFERROR(Table_ocorrencias[[#This Row],[descricao]],""))</f>
        <v>VITIMA DE PAF</v>
      </c>
      <c r="W459" s="66">
        <f>IFERROR(IF(Table_ocorrencias[[#This Row],[data_ciencia]]="","",Table_ocorrencias[[#This Row],[data_ciencia]]),"")</f>
        <v>0.88194444444444442</v>
      </c>
      <c r="X459" s="66">
        <f>IFERROR(IF(Table_ocorrencias[[#This Row],[data_saida]]="","",Table_ocorrencias[[#This Row],[data_saida]]),"")</f>
        <v>0.90625</v>
      </c>
      <c r="Y459" s="66">
        <f>IFERROR(IF(Table_ocorrencias[[#This Row],[data_chegada]]="","",Table_ocorrencias[[#This Row],[data_chegada]]),"")</f>
        <v>0.91319444444444442</v>
      </c>
      <c r="Z459" s="66">
        <f>IFERROR(IF(Table_ocorrencias[[#This Row],[data_conclusao]]="","",Table_ocorrencias[[#This Row],[data_conclusao]]),"")</f>
        <v>0.94791666666666663</v>
      </c>
      <c r="AA459" s="67">
        <v>1447</v>
      </c>
      <c r="AB459" s="67">
        <v>620</v>
      </c>
      <c r="AC459" s="67">
        <v>5</v>
      </c>
      <c r="AD459" s="67">
        <v>3869164</v>
      </c>
      <c r="AE459" s="67">
        <v>3876098</v>
      </c>
      <c r="AF459" s="67">
        <v>2960397</v>
      </c>
      <c r="AG459" s="67">
        <v>19125</v>
      </c>
      <c r="AH459" s="65">
        <v>44024</v>
      </c>
      <c r="AI459" s="67" t="s">
        <v>677</v>
      </c>
      <c r="AJ459" s="67" t="s">
        <v>167</v>
      </c>
      <c r="AK459" s="67" t="s">
        <v>168</v>
      </c>
      <c r="AL459" s="67" t="s">
        <v>255</v>
      </c>
      <c r="AM459" s="68">
        <v>0.88194444444444442</v>
      </c>
      <c r="AN459" s="69">
        <v>0.90625</v>
      </c>
      <c r="AO459" s="69">
        <v>0.91319444444444442</v>
      </c>
      <c r="AP459" s="69">
        <v>0.94791666666666663</v>
      </c>
      <c r="AQ459" s="67" t="s">
        <v>691</v>
      </c>
      <c r="AR459" s="67" t="s">
        <v>692</v>
      </c>
      <c r="AS459" s="67">
        <v>14</v>
      </c>
      <c r="AT459" s="67" t="s">
        <v>678</v>
      </c>
      <c r="AU459" s="67" t="s">
        <v>679</v>
      </c>
      <c r="AV459" s="67" t="s">
        <v>680</v>
      </c>
      <c r="AW459" s="70" t="s">
        <v>276</v>
      </c>
      <c r="AX459" s="67" t="s">
        <v>681</v>
      </c>
      <c r="AY459" s="67" t="s">
        <v>693</v>
      </c>
      <c r="AZ459" s="67" t="b">
        <v>1</v>
      </c>
      <c r="BA459" s="67" t="s">
        <v>273</v>
      </c>
      <c r="BB459" s="67" t="b">
        <v>0</v>
      </c>
      <c r="BC459" s="67"/>
      <c r="BD459" s="67"/>
    </row>
    <row r="460" spans="1:56" x14ac:dyDescent="0.25">
      <c r="A460" s="54">
        <f t="shared" si="8"/>
        <v>0</v>
      </c>
      <c r="B460" s="57" t="str">
        <f>IFERROR(TEXT(Table_ocorrencias[[#This Row],[caso_n]],"0000")&amp;Table_ocorrencias[[#This Row],[ponto]]&amp;"/"&amp;YEAR(Table_ocorrencias[[#This Row],[DATA PLANTÃO]]),"")</f>
        <v>0621.9/2020</v>
      </c>
      <c r="C460" s="57" t="str">
        <f>IFERROR(IF(Table_ocorrencias[[#This Row],[GDL]] = "","", Table_ocorrencias[[#This Row],[GDL]]&amp;"/"&amp;YEAR(Table_ocorrencias[[#This Row],[data_plantao]])),"")</f>
        <v>19128/2020</v>
      </c>
      <c r="D460" s="57" t="str">
        <f>IF(Table_ocorrencias[[#This Row],[fotos_gdl]] = TRUE,"ENVIADAS","PENDENTE")</f>
        <v>ENVIADAS</v>
      </c>
      <c r="E460" s="58">
        <f>IFERROR(Table_ocorrencias[[#This Row],[data_plantao]],"")</f>
        <v>44025</v>
      </c>
      <c r="F460" s="57" t="str">
        <f>IFERROR(Table_ocorrencias[[#This Row],[CIODS3]],"")</f>
        <v>D681516</v>
      </c>
      <c r="G460" s="57" t="str">
        <f>IFERROR(Table_ocorrencias[[#This Row],[natureza4]],"")</f>
        <v>Homicídio</v>
      </c>
      <c r="H460" s="57" t="str">
        <f>IFERROR(Table_ocorrencias[[#This Row],[tipo_local]],"")</f>
        <v>Externo</v>
      </c>
      <c r="I460" s="57" t="str">
        <f>IFERROR(IF(Table_ocorrencias[[#This Row],[instrumento10]] = 0,"",Table_ocorrencias[[#This Row],[instrumento10]]),"")</f>
        <v>PÉRFURO-CONTUNDENTE</v>
      </c>
      <c r="J460" s="79" t="str">
        <f>IFERROR(VLOOKUP(Table_ocorrencias[[#This Row],[matricula_perito]],Table_peritos[],2,FALSE),"")</f>
        <v>RAISSA MATOS FONTES</v>
      </c>
      <c r="K460" s="57" t="str">
        <f>IFERROR(VLOOKUP(Table_ocorrencias[[#This Row],[matricula_auxiliar]],Table_auxiliares[],2,FALSE),"")</f>
        <v>THAYSE BATISTA</v>
      </c>
      <c r="L460" s="57" t="str">
        <f>IFERROR(VLOOKUP(Table_ocorrencias[[#This Row],[matricula_delegado]],Table_delegados[],2,FALSE),"")</f>
        <v>EURICELIA BATISTA NOGUEIRA</v>
      </c>
      <c r="M460" s="57" t="str">
        <f>IFERROR(Table_ocorrencias[[#This Row],[viatura5]],"")</f>
        <v>UP004</v>
      </c>
      <c r="N460" s="57" t="str">
        <f>IFERROR(IF(Table_ocorrencias[[#This Row],[DPH2]] ="","",Table_ocorrencias[[#This Row],[DPH2]]&amp;"º DPH"),"")</f>
        <v>4º DPH</v>
      </c>
      <c r="O460" s="57" t="str">
        <f>UPPER(IFERROR(VLOOKUP(Table_ocorrencias[[#This Row],[municipio]],Table_municipios[],2,FALSE),""))</f>
        <v>RECIFE</v>
      </c>
      <c r="P460" s="79" t="str">
        <f>UPPER(IFERROR(Table_ocorrencias[[#This Row],[bairro8]],""))</f>
        <v>BARRO</v>
      </c>
      <c r="Q460" s="57" t="str">
        <f>IFERROR(IF(Table_ocorrencias[[#This Row],[rua9]] ="","",Table_ocorrencias[[#This Row],[rua9]]),"")</f>
        <v>DEPORTISTA VALDOMIRO SILVA, N°422</v>
      </c>
      <c r="R460" s="57" t="str">
        <f>IFERROR(IF(Table_ocorrencias[[#This Row],[latitude6]] ="","",Table_ocorrencias[[#This Row],[latitude6]]),"")</f>
        <v>-8.107245</v>
      </c>
      <c r="S460" s="57" t="str">
        <f>IFERROR(IF(Table_ocorrencias[[#This Row],[longitude7]] ="","",Table_ocorrencias[[#This Row],[longitude7]]),"")</f>
        <v>-34.950718</v>
      </c>
      <c r="T46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ISRAEL SEVERINO DA SILVA (NIC 110598)</v>
      </c>
      <c r="U46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0" s="79" t="str">
        <f>UPPER(IFERROR(Table_ocorrencias[[#This Row],[descricao]],""))</f>
        <v/>
      </c>
      <c r="W460" s="59">
        <f>IFERROR(IF(Table_ocorrencias[[#This Row],[data_ciencia]]="","",Table_ocorrencias[[#This Row],[data_ciencia]]),"")</f>
        <v>3.8194444444444448E-2</v>
      </c>
      <c r="X460" s="59">
        <f>IFERROR(IF(Table_ocorrencias[[#This Row],[data_saida]]="","",Table_ocorrencias[[#This Row],[data_saida]]),"")</f>
        <v>4.5138888888888888E-2</v>
      </c>
      <c r="Y460" s="59">
        <f>IFERROR(IF(Table_ocorrencias[[#This Row],[data_chegada]]="","",Table_ocorrencias[[#This Row],[data_chegada]]),"")</f>
        <v>5.347222222222222E-2</v>
      </c>
      <c r="Z460" s="59">
        <f>IFERROR(IF(Table_ocorrencias[[#This Row],[data_conclusao]]="","",Table_ocorrencias[[#This Row],[data_conclusao]]),"")</f>
        <v>8.3333333333333329E-2</v>
      </c>
      <c r="AA460" s="60">
        <v>1448</v>
      </c>
      <c r="AB460" s="60">
        <v>621</v>
      </c>
      <c r="AC460" s="60">
        <v>4</v>
      </c>
      <c r="AD460" s="60">
        <v>3869105</v>
      </c>
      <c r="AE460" s="60">
        <v>3870430</v>
      </c>
      <c r="AF460" s="60">
        <v>2960494</v>
      </c>
      <c r="AG460" s="60">
        <v>19128</v>
      </c>
      <c r="AH460" s="58">
        <v>44025</v>
      </c>
      <c r="AI460" s="60" t="s">
        <v>694</v>
      </c>
      <c r="AJ460" s="60" t="s">
        <v>167</v>
      </c>
      <c r="AK460" s="60" t="s">
        <v>168</v>
      </c>
      <c r="AL460" s="60" t="s">
        <v>255</v>
      </c>
      <c r="AM460" s="61">
        <v>3.8194444444444448E-2</v>
      </c>
      <c r="AN460" s="62">
        <v>4.5138888888888888E-2</v>
      </c>
      <c r="AO460" s="62">
        <v>5.347222222222222E-2</v>
      </c>
      <c r="AP460" s="62">
        <v>8.3333333333333329E-2</v>
      </c>
      <c r="AQ460" s="60" t="s">
        <v>695</v>
      </c>
      <c r="AR460" s="60" t="s">
        <v>696</v>
      </c>
      <c r="AS460" s="60">
        <v>14</v>
      </c>
      <c r="AT460" s="60" t="s">
        <v>697</v>
      </c>
      <c r="AU460" s="60" t="s">
        <v>698</v>
      </c>
      <c r="AV460" s="60" t="s">
        <v>283</v>
      </c>
      <c r="AW460" s="63" t="s">
        <v>276</v>
      </c>
      <c r="AX460" s="60" t="s">
        <v>699</v>
      </c>
      <c r="AY460" s="60" t="s">
        <v>283</v>
      </c>
      <c r="AZ460" s="60" t="b">
        <v>1</v>
      </c>
      <c r="BA460" s="60" t="s">
        <v>273</v>
      </c>
      <c r="BB460" s="60" t="b">
        <v>0</v>
      </c>
      <c r="BC460" s="60"/>
      <c r="BD460" s="60"/>
    </row>
    <row r="461" spans="1:56" x14ac:dyDescent="0.25">
      <c r="A461" s="53">
        <f t="shared" si="8"/>
        <v>0</v>
      </c>
      <c r="B461" s="57" t="str">
        <f>IFERROR(TEXT(Table_ocorrencias[[#This Row],[caso_n]],"0000")&amp;Table_ocorrencias[[#This Row],[ponto]]&amp;"/"&amp;YEAR(Table_ocorrencias[[#This Row],[DATA PLANTÃO]]),"")</f>
        <v>0633.9/2020</v>
      </c>
      <c r="C461" s="57" t="str">
        <f>IFERROR(IF(Table_ocorrencias[[#This Row],[GDL]] = "","", Table_ocorrencias[[#This Row],[GDL]]&amp;"/"&amp;YEAR(Table_ocorrencias[[#This Row],[data_plantao]])),"")</f>
        <v>19683/2020</v>
      </c>
      <c r="D461" s="57" t="str">
        <f>IF(Table_ocorrencias[[#This Row],[fotos_gdl]] = TRUE,"ENVIADAS","PENDENTE")</f>
        <v>ENVIADAS</v>
      </c>
      <c r="E461" s="58">
        <f>IFERROR(Table_ocorrencias[[#This Row],[data_plantao]],"")</f>
        <v>44028</v>
      </c>
      <c r="F461" s="57" t="str">
        <f>IFERROR(Table_ocorrencias[[#This Row],[CIODS3]],"")</f>
        <v>D681815</v>
      </c>
      <c r="G461" s="57" t="str">
        <f>IFERROR(Table_ocorrencias[[#This Row],[natureza4]],"")</f>
        <v>Homicídio</v>
      </c>
      <c r="H461" s="57" t="str">
        <f>IFERROR(Table_ocorrencias[[#This Row],[tipo_local]],"")</f>
        <v>Externo</v>
      </c>
      <c r="I461" s="57" t="str">
        <f>IFERROR(IF(Table_ocorrencias[[#This Row],[instrumento10]] = 0,"",Table_ocorrencias[[#This Row],[instrumento10]]),"")</f>
        <v>PÉRFURO-CONTUNDENTE</v>
      </c>
      <c r="J461" s="79" t="str">
        <f>IFERROR(VLOOKUP(Table_ocorrencias[[#This Row],[matricula_perito]],Table_peritos[],2,FALSE),"")</f>
        <v>LUCAS ARAÚJO DE ALMEIDA</v>
      </c>
      <c r="K461" s="57" t="str">
        <f>IFERROR(VLOOKUP(Table_ocorrencias[[#This Row],[matricula_auxiliar]],Table_auxiliares[],2,FALSE),"")</f>
        <v>THAYSE BATISTA</v>
      </c>
      <c r="L461" s="57" t="str">
        <f>IFERROR(VLOOKUP(Table_ocorrencias[[#This Row],[matricula_delegado]],Table_delegados[],2,FALSE),"")</f>
        <v>MARCOS DE CASTRO GUIMARAES JUNIOR</v>
      </c>
      <c r="M461" s="57" t="str">
        <f>IFERROR(Table_ocorrencias[[#This Row],[viatura5]],"")</f>
        <v>UP004</v>
      </c>
      <c r="N461" s="57" t="str">
        <f>IFERROR(IF(Table_ocorrencias[[#This Row],[DPH2]] ="","",Table_ocorrencias[[#This Row],[DPH2]]&amp;"º DPH"),"")</f>
        <v>14º DPH</v>
      </c>
      <c r="O461" s="57" t="str">
        <f>UPPER(IFERROR(VLOOKUP(Table_ocorrencias[[#This Row],[municipio]],Table_municipios[],2,FALSE),""))</f>
        <v>CABO DE SANTO AGOSTINHO</v>
      </c>
      <c r="P461" s="79" t="str">
        <f>UPPER(IFERROR(Table_ocorrencias[[#This Row],[bairro8]],""))</f>
        <v>ALTO DA BELA VISTA</v>
      </c>
      <c r="Q461" s="57" t="str">
        <f>IFERROR(IF(Table_ocorrencias[[#This Row],[rua9]] ="","",Table_ocorrencias[[#This Row],[rua9]]),"")</f>
        <v>RUA: 23, Nº75</v>
      </c>
      <c r="R461" s="57" t="str">
        <f>IFERROR(IF(Table_ocorrencias[[#This Row],[latitude6]] ="","",Table_ocorrencias[[#This Row],[latitude6]]),"")</f>
        <v>-8.292413</v>
      </c>
      <c r="S461" s="57" t="str">
        <f>IFERROR(IF(Table_ocorrencias[[#This Row],[longitude7]] ="","",Table_ocorrencias[[#This Row],[longitude7]]),"")</f>
        <v>-35.032208</v>
      </c>
      <c r="T46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111191)</v>
      </c>
      <c r="U46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1" s="79" t="str">
        <f>UPPER(IFERROR(Table_ocorrencias[[#This Row],[descricao]],""))</f>
        <v>PAF - MASCULINO - PM 98725-6964</v>
      </c>
      <c r="W461" s="59">
        <f>IFERROR(IF(Table_ocorrencias[[#This Row],[data_ciencia]]="","",Table_ocorrencias[[#This Row],[data_ciencia]]),"")</f>
        <v>0.67013888888888884</v>
      </c>
      <c r="X461" s="59">
        <f>IFERROR(IF(Table_ocorrencias[[#This Row],[data_saida]]="","",Table_ocorrencias[[#This Row],[data_saida]]),"")</f>
        <v>0.68055555555555558</v>
      </c>
      <c r="Y461" s="59">
        <f>IFERROR(IF(Table_ocorrencias[[#This Row],[data_chegada]]="","",Table_ocorrencias[[#This Row],[data_chegada]]),"")</f>
        <v>0.70833333333333337</v>
      </c>
      <c r="Z461" s="59">
        <f>IFERROR(IF(Table_ocorrencias[[#This Row],[data_conclusao]]="","",Table_ocorrencias[[#This Row],[data_conclusao]]),"")</f>
        <v>0.75694444444444442</v>
      </c>
      <c r="AA461" s="60">
        <v>1461</v>
      </c>
      <c r="AB461" s="60">
        <v>633</v>
      </c>
      <c r="AC461" s="60">
        <v>14</v>
      </c>
      <c r="AD461" s="60">
        <v>3870006</v>
      </c>
      <c r="AE461" s="60">
        <v>3870430</v>
      </c>
      <c r="AF461" s="60">
        <v>3865126</v>
      </c>
      <c r="AG461" s="60">
        <v>19683</v>
      </c>
      <c r="AH461" s="58">
        <v>44028</v>
      </c>
      <c r="AI461" s="60" t="s">
        <v>1246</v>
      </c>
      <c r="AJ461" s="60" t="s">
        <v>167</v>
      </c>
      <c r="AK461" s="60" t="s">
        <v>168</v>
      </c>
      <c r="AL461" s="60" t="s">
        <v>255</v>
      </c>
      <c r="AM461" s="61">
        <v>0.67013888888888884</v>
      </c>
      <c r="AN461" s="62">
        <v>0.68055555555555558</v>
      </c>
      <c r="AO461" s="62">
        <v>0.70833333333333337</v>
      </c>
      <c r="AP461" s="62">
        <v>0.75694444444444442</v>
      </c>
      <c r="AQ461" s="60" t="s">
        <v>1247</v>
      </c>
      <c r="AR461" s="60" t="s">
        <v>1248</v>
      </c>
      <c r="AS461" s="60">
        <v>3</v>
      </c>
      <c r="AT461" s="60" t="s">
        <v>1249</v>
      </c>
      <c r="AU461" s="60" t="s">
        <v>1250</v>
      </c>
      <c r="AV461" s="60" t="s">
        <v>1251</v>
      </c>
      <c r="AW461" s="63" t="s">
        <v>276</v>
      </c>
      <c r="AX461" s="60" t="s">
        <v>1252</v>
      </c>
      <c r="AY461" s="60" t="s">
        <v>1253</v>
      </c>
      <c r="AZ461" s="60" t="b">
        <v>1</v>
      </c>
      <c r="BA461" s="60" t="s">
        <v>273</v>
      </c>
      <c r="BB461" s="60" t="b">
        <v>0</v>
      </c>
      <c r="BC461" s="60"/>
      <c r="BD461" s="60"/>
    </row>
    <row r="462" spans="1:56" x14ac:dyDescent="0.25">
      <c r="A462" s="54">
        <f t="shared" si="8"/>
        <v>0</v>
      </c>
      <c r="B462" s="57" t="str">
        <f>IFERROR(TEXT(Table_ocorrencias[[#This Row],[caso_n]],"0000")&amp;Table_ocorrencias[[#This Row],[ponto]]&amp;"/"&amp;YEAR(Table_ocorrencias[[#This Row],[DATA PLANTÃO]]),"")</f>
        <v>0640.9/2020</v>
      </c>
      <c r="C462" s="57" t="str">
        <f>IFERROR(IF(Table_ocorrencias[[#This Row],[GDL]] = "","", Table_ocorrencias[[#This Row],[GDL]]&amp;"/"&amp;YEAR(Table_ocorrencias[[#This Row],[data_plantao]])),"")</f>
        <v>19875/2020</v>
      </c>
      <c r="D462" s="57" t="str">
        <f>IF(Table_ocorrencias[[#This Row],[fotos_gdl]] = TRUE,"ENVIADAS","PENDENTE")</f>
        <v>PENDENTE</v>
      </c>
      <c r="E462" s="58">
        <f>IFERROR(Table_ocorrencias[[#This Row],[data_plantao]],"")</f>
        <v>44032</v>
      </c>
      <c r="F462" s="57" t="str">
        <f>IFERROR(Table_ocorrencias[[#This Row],[CIODS3]],"")</f>
        <v>D682149</v>
      </c>
      <c r="G462" s="57" t="str">
        <f>IFERROR(Table_ocorrencias[[#This Row],[natureza4]],"")</f>
        <v>Homicídio</v>
      </c>
      <c r="H462" s="57" t="str">
        <f>IFERROR(Table_ocorrencias[[#This Row],[tipo_local]],"")</f>
        <v>Externo</v>
      </c>
      <c r="I462" s="57" t="str">
        <f>IFERROR(IF(Table_ocorrencias[[#This Row],[instrumento10]] = 0,"",Table_ocorrencias[[#This Row],[instrumento10]]),"")</f>
        <v>PÉRFURO-CONTUNDENTE</v>
      </c>
      <c r="J462" s="79" t="str">
        <f>IFERROR(VLOOKUP(Table_ocorrencias[[#This Row],[matricula_perito]],Table_peritos[],2,FALSE),"")</f>
        <v>DIEGO NUNES TELES DE MENDONÇA</v>
      </c>
      <c r="K462" s="57" t="str">
        <f>IFERROR(VLOOKUP(Table_ocorrencias[[#This Row],[matricula_auxiliar]],Table_auxiliares[],2,FALSE),"")</f>
        <v>ELOISA NEVES ALMEIDA PIMENTEL</v>
      </c>
      <c r="L462" s="57" t="str">
        <f>IFERROR(VLOOKUP(Table_ocorrencias[[#This Row],[matricula_delegado]],Table_delegados[],2,FALSE),"")</f>
        <v>ROBERTO DE LIMA FERREIRA</v>
      </c>
      <c r="M462" s="57" t="str">
        <f>IFERROR(Table_ocorrencias[[#This Row],[viatura5]],"")</f>
        <v>UP004</v>
      </c>
      <c r="N462" s="57" t="str">
        <f>IFERROR(IF(Table_ocorrencias[[#This Row],[DPH2]] ="","",Table_ocorrencias[[#This Row],[DPH2]]&amp;"º DPH"),"")</f>
        <v>8º DPH</v>
      </c>
      <c r="O462" s="57" t="str">
        <f>UPPER(IFERROR(VLOOKUP(Table_ocorrencias[[#This Row],[municipio]],Table_municipios[],2,FALSE),""))</f>
        <v>ARAÇOIABA</v>
      </c>
      <c r="P462" s="79" t="str">
        <f>UPPER(IFERROR(Table_ocorrencias[[#This Row],[bairro8]],""))</f>
        <v>CENTRO</v>
      </c>
      <c r="Q462" s="57" t="str">
        <f>IFERROR(IF(Table_ocorrencias[[#This Row],[rua9]] ="","",Table_ocorrencias[[#This Row],[rua9]]),"")</f>
        <v>AVENIDA JOÃO PESSOA GUERRA</v>
      </c>
      <c r="R462" s="57" t="str">
        <f>IFERROR(IF(Table_ocorrencias[[#This Row],[latitude6]] ="","",Table_ocorrencias[[#This Row],[latitude6]]),"")</f>
        <v>-7,7892680</v>
      </c>
      <c r="S462" s="57" t="str">
        <f>IFERROR(IF(Table_ocorrencias[[#This Row],[longitude7]] ="","",Table_ocorrencias[[#This Row],[longitude7]]),"")</f>
        <v>-35,0917620</v>
      </c>
      <c r="T46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ADEMIR JOSÉ DIAS DE SANTANA (NIC 110591)</v>
      </c>
      <c r="U46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2" s="79" t="str">
        <f>UPPER(IFERROR(Table_ocorrencias[[#This Row],[descricao]],""))</f>
        <v>VÍTIMA DO SEXO MASCULINO ALVEJADA EM VIA PÚBLICA</v>
      </c>
      <c r="W462" s="59">
        <f>IFERROR(IF(Table_ocorrencias[[#This Row],[data_ciencia]]="","",Table_ocorrencias[[#This Row],[data_ciencia]]),"")</f>
        <v>2.0833333333333332E-2</v>
      </c>
      <c r="X462" s="59">
        <f>IFERROR(IF(Table_ocorrencias[[#This Row],[data_saida]]="","",Table_ocorrencias[[#This Row],[data_saida]]),"")</f>
        <v>3.4722222222222224E-2</v>
      </c>
      <c r="Y462" s="59">
        <f>IFERROR(IF(Table_ocorrencias[[#This Row],[data_chegada]]="","",Table_ocorrencias[[#This Row],[data_chegada]]),"")</f>
        <v>8.3333333333333329E-2</v>
      </c>
      <c r="Z462" s="59">
        <f>IFERROR(IF(Table_ocorrencias[[#This Row],[data_conclusao]]="","",Table_ocorrencias[[#This Row],[data_conclusao]]),"")</f>
        <v>0.1111111111111111</v>
      </c>
      <c r="AA462" s="60">
        <v>1469</v>
      </c>
      <c r="AB462" s="60">
        <v>640</v>
      </c>
      <c r="AC462" s="60">
        <v>8</v>
      </c>
      <c r="AD462" s="60">
        <v>3869148</v>
      </c>
      <c r="AE462" s="60">
        <v>3868710</v>
      </c>
      <c r="AF462" s="60">
        <v>3864723</v>
      </c>
      <c r="AG462" s="60">
        <v>19875</v>
      </c>
      <c r="AH462" s="58">
        <v>44032</v>
      </c>
      <c r="AI462" s="60" t="s">
        <v>1318</v>
      </c>
      <c r="AJ462" s="60" t="s">
        <v>167</v>
      </c>
      <c r="AK462" s="60" t="s">
        <v>168</v>
      </c>
      <c r="AL462" s="60" t="s">
        <v>255</v>
      </c>
      <c r="AM462" s="61">
        <v>2.0833333333333332E-2</v>
      </c>
      <c r="AN462" s="62">
        <v>3.4722222222222224E-2</v>
      </c>
      <c r="AO462" s="62">
        <v>8.3333333333333329E-2</v>
      </c>
      <c r="AP462" s="62">
        <v>0.1111111111111111</v>
      </c>
      <c r="AQ462" s="60" t="s">
        <v>1319</v>
      </c>
      <c r="AR462" s="60" t="s">
        <v>1320</v>
      </c>
      <c r="AS462" s="60">
        <v>2</v>
      </c>
      <c r="AT462" s="60" t="s">
        <v>265</v>
      </c>
      <c r="AU462" s="60" t="s">
        <v>1321</v>
      </c>
      <c r="AV462" s="60" t="s">
        <v>1322</v>
      </c>
      <c r="AW462" s="63" t="s">
        <v>276</v>
      </c>
      <c r="AX462" s="60" t="s">
        <v>1323</v>
      </c>
      <c r="AY462" s="60" t="s">
        <v>1324</v>
      </c>
      <c r="AZ462" s="60" t="b">
        <v>0</v>
      </c>
      <c r="BA462" s="60" t="s">
        <v>273</v>
      </c>
      <c r="BB462" s="60" t="b">
        <v>0</v>
      </c>
      <c r="BC462" s="60"/>
      <c r="BD462" s="60"/>
    </row>
    <row r="463" spans="1:56" ht="30" x14ac:dyDescent="0.25">
      <c r="A463" s="55">
        <f t="shared" si="8"/>
        <v>0</v>
      </c>
      <c r="B463" s="64" t="str">
        <f>IFERROR(TEXT(Table_ocorrencias[[#This Row],[caso_n]],"0000")&amp;Table_ocorrencias[[#This Row],[ponto]]&amp;"/"&amp;YEAR(Table_ocorrencias[[#This Row],[DATA PLANTÃO]]),"")</f>
        <v>0654.9/2020</v>
      </c>
      <c r="C463" s="64" t="str">
        <f>IFERROR(IF(Table_ocorrencias[[#This Row],[GDL]] = "","", Table_ocorrencias[[#This Row],[GDL]]&amp;"/"&amp;YEAR(Table_ocorrencias[[#This Row],[data_plantao]])),"")</f>
        <v>20305/2020</v>
      </c>
      <c r="D463" s="64" t="str">
        <f>IF(Table_ocorrencias[[#This Row],[fotos_gdl]] = TRUE,"ENVIADAS","PENDENTE")</f>
        <v>ENVIADAS</v>
      </c>
      <c r="E463" s="65">
        <f>IFERROR(Table_ocorrencias[[#This Row],[data_plantao]],"")</f>
        <v>44034</v>
      </c>
      <c r="F463" s="64" t="str">
        <f>IFERROR(Table_ocorrencias[[#This Row],[CIODS3]],"")</f>
        <v>D682377</v>
      </c>
      <c r="G463" s="64" t="str">
        <f>IFERROR(Table_ocorrencias[[#This Row],[natureza4]],"")</f>
        <v>Homicídio</v>
      </c>
      <c r="H463" s="64" t="str">
        <f>IFERROR(Table_ocorrencias[[#This Row],[tipo_local]],"")</f>
        <v>Externo</v>
      </c>
      <c r="I463" s="64" t="str">
        <f>IFERROR(IF(Table_ocorrencias[[#This Row],[instrumento10]] = 0,"",Table_ocorrencias[[#This Row],[instrumento10]]),"")</f>
        <v>PÉRFURO-CONTUNDENTE</v>
      </c>
      <c r="J463" s="80" t="str">
        <f>IFERROR(VLOOKUP(Table_ocorrencias[[#This Row],[matricula_perito]],Table_peritos[],2,FALSE),"")</f>
        <v>DIOGO SINESIO TRAJANO DE ARRUDA</v>
      </c>
      <c r="K463" s="64" t="str">
        <f>IFERROR(VLOOKUP(Table_ocorrencias[[#This Row],[matricula_auxiliar]],Table_auxiliares[],2,FALSE),"")</f>
        <v>THAYSE BATISTA</v>
      </c>
      <c r="L463" s="64" t="str">
        <f>IFERROR(VLOOKUP(Table_ocorrencias[[#This Row],[matricula_delegado]],Table_delegados[],2,FALSE),"")</f>
        <v>ROBERTO DE LIMA FERREIRA</v>
      </c>
      <c r="M463" s="64" t="str">
        <f>IFERROR(Table_ocorrencias[[#This Row],[viatura5]],"")</f>
        <v>UP004</v>
      </c>
      <c r="N463" s="64" t="str">
        <f>IFERROR(IF(Table_ocorrencias[[#This Row],[DPH2]] ="","",Table_ocorrencias[[#This Row],[DPH2]]&amp;"º DPH"),"")</f>
        <v>10º DPH</v>
      </c>
      <c r="O463" s="64" t="str">
        <f>UPPER(IFERROR(VLOOKUP(Table_ocorrencias[[#This Row],[municipio]],Table_municipios[],2,FALSE),""))</f>
        <v>CAMARAGIBE</v>
      </c>
      <c r="P463" s="80" t="str">
        <f>UPPER(IFERROR(Table_ocorrencias[[#This Row],[bairro8]],""))</f>
        <v>COSME E DAMIAO</v>
      </c>
      <c r="Q463" s="64" t="str">
        <f>IFERROR(IF(Table_ocorrencias[[#This Row],[rua9]] ="","",Table_ocorrencias[[#This Row],[rua9]]),"")</f>
        <v>RUA VALE DO SIRGI</v>
      </c>
      <c r="R463" s="64" t="str">
        <f>IFERROR(IF(Table_ocorrencias[[#This Row],[latitude6]] ="","",Table_ocorrencias[[#This Row],[latitude6]]),"")</f>
        <v>-8.032444</v>
      </c>
      <c r="S463" s="64" t="str">
        <f>IFERROR(IF(Table_ocorrencias[[#This Row],[longitude7]] ="","",Table_ocorrencias[[#This Row],[longitude7]]),"")</f>
        <v>-34.984374</v>
      </c>
      <c r="T46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FÁBIO HENRIQUE SANTOS GOMES (NIC 111208)</v>
      </c>
      <c r="U46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3" s="80" t="str">
        <f>UPPER(IFERROR(Table_ocorrencias[[#This Row],[descricao]],""))</f>
        <v>PM. CB NELSON 999093803_x000D_
PAF EXTERNO MASC</v>
      </c>
      <c r="W463" s="66">
        <f>IFERROR(IF(Table_ocorrencias[[#This Row],[data_ciencia]]="","",Table_ocorrencias[[#This Row],[data_ciencia]]),"")</f>
        <v>0.73611111111111116</v>
      </c>
      <c r="X463" s="66">
        <f>IFERROR(IF(Table_ocorrencias[[#This Row],[data_saida]]="","",Table_ocorrencias[[#This Row],[data_saida]]),"")</f>
        <v>0.75347222222222221</v>
      </c>
      <c r="Y463" s="66">
        <f>IFERROR(IF(Table_ocorrencias[[#This Row],[data_chegada]]="","",Table_ocorrencias[[#This Row],[data_chegada]]),"")</f>
        <v>0.77083333333333337</v>
      </c>
      <c r="Z463" s="66">
        <f>IFERROR(IF(Table_ocorrencias[[#This Row],[data_conclusao]]="","",Table_ocorrencias[[#This Row],[data_conclusao]]),"")</f>
        <v>0.80555555555555558</v>
      </c>
      <c r="AA463" s="67">
        <v>1484</v>
      </c>
      <c r="AB463" s="67">
        <v>654</v>
      </c>
      <c r="AC463" s="67">
        <v>10</v>
      </c>
      <c r="AD463" s="67">
        <v>3871193</v>
      </c>
      <c r="AE463" s="67">
        <v>3870430</v>
      </c>
      <c r="AF463" s="67">
        <v>3864723</v>
      </c>
      <c r="AG463" s="67">
        <v>20305</v>
      </c>
      <c r="AH463" s="65">
        <v>44034</v>
      </c>
      <c r="AI463" s="67" t="s">
        <v>1452</v>
      </c>
      <c r="AJ463" s="67" t="s">
        <v>167</v>
      </c>
      <c r="AK463" s="67" t="s">
        <v>168</v>
      </c>
      <c r="AL463" s="67" t="s">
        <v>255</v>
      </c>
      <c r="AM463" s="68">
        <v>0.73611111111111116</v>
      </c>
      <c r="AN463" s="69">
        <v>0.75347222222222221</v>
      </c>
      <c r="AO463" s="69">
        <v>0.77083333333333337</v>
      </c>
      <c r="AP463" s="69">
        <v>0.80555555555555558</v>
      </c>
      <c r="AQ463" s="67" t="s">
        <v>1463</v>
      </c>
      <c r="AR463" s="67" t="s">
        <v>1464</v>
      </c>
      <c r="AS463" s="67">
        <v>4</v>
      </c>
      <c r="AT463" s="67" t="s">
        <v>1453</v>
      </c>
      <c r="AU463" s="67" t="s">
        <v>1454</v>
      </c>
      <c r="AV463" s="67" t="s">
        <v>1455</v>
      </c>
      <c r="AW463" s="70" t="s">
        <v>276</v>
      </c>
      <c r="AX463" s="67" t="s">
        <v>1456</v>
      </c>
      <c r="AY463" s="67" t="s">
        <v>1457</v>
      </c>
      <c r="AZ463" s="67" t="b">
        <v>1</v>
      </c>
      <c r="BA463" s="67" t="s">
        <v>273</v>
      </c>
      <c r="BB463" s="67" t="b">
        <v>0</v>
      </c>
      <c r="BC463" s="67"/>
      <c r="BD463" s="67"/>
    </row>
    <row r="464" spans="1:56" x14ac:dyDescent="0.25">
      <c r="A464" s="55">
        <f t="shared" si="8"/>
        <v>0</v>
      </c>
      <c r="B464" s="64" t="str">
        <f>IFERROR(TEXT(Table_ocorrencias[[#This Row],[caso_n]],"0000")&amp;Table_ocorrencias[[#This Row],[ponto]]&amp;"/"&amp;YEAR(Table_ocorrencias[[#This Row],[DATA PLANTÃO]]),"")</f>
        <v>0656.9/2020</v>
      </c>
      <c r="C464" s="64" t="str">
        <f>IFERROR(IF(Table_ocorrencias[[#This Row],[GDL]] = "","", Table_ocorrencias[[#This Row],[GDL]]&amp;"/"&amp;YEAR(Table_ocorrencias[[#This Row],[data_plantao]])),"")</f>
        <v>20315/2020</v>
      </c>
      <c r="D464" s="64" t="str">
        <f>IF(Table_ocorrencias[[#This Row],[fotos_gdl]] = TRUE,"ENVIADAS","PENDENTE")</f>
        <v>ENVIADAS</v>
      </c>
      <c r="E464" s="65">
        <f>IFERROR(Table_ocorrencias[[#This Row],[data_plantao]],"")</f>
        <v>44034</v>
      </c>
      <c r="F464" s="64" t="str">
        <f>IFERROR(Table_ocorrencias[[#This Row],[CIODS3]],"")</f>
        <v>D682395</v>
      </c>
      <c r="G464" s="64" t="str">
        <f>IFERROR(Table_ocorrencias[[#This Row],[natureza4]],"")</f>
        <v>Homicídio</v>
      </c>
      <c r="H464" s="64" t="str">
        <f>IFERROR(Table_ocorrencias[[#This Row],[tipo_local]],"")</f>
        <v>Externo</v>
      </c>
      <c r="I464" s="64" t="str">
        <f>IFERROR(IF(Table_ocorrencias[[#This Row],[instrumento10]] = 0,"",Table_ocorrencias[[#This Row],[instrumento10]]),"")</f>
        <v>PÉRFURO-CONTUNDENTE</v>
      </c>
      <c r="J464" s="80" t="str">
        <f>IFERROR(VLOOKUP(Table_ocorrencias[[#This Row],[matricula_perito]],Table_peritos[],2,FALSE),"")</f>
        <v>DIEGO NUNES TELES DE MENDONÇA</v>
      </c>
      <c r="K464" s="64" t="str">
        <f>IFERROR(VLOOKUP(Table_ocorrencias[[#This Row],[matricula_auxiliar]],Table_auxiliares[],2,FALSE),"")</f>
        <v>THIAGO CHALEGRE</v>
      </c>
      <c r="L464" s="64" t="str">
        <f>IFERROR(VLOOKUP(Table_ocorrencias[[#This Row],[matricula_delegado]],Table_delegados[],2,FALSE),"")</f>
        <v>RODOLFO LIMA CARTAXO</v>
      </c>
      <c r="M464" s="64" t="str">
        <f>IFERROR(Table_ocorrencias[[#This Row],[viatura5]],"")</f>
        <v>UP004</v>
      </c>
      <c r="N464" s="64" t="str">
        <f>IFERROR(IF(Table_ocorrencias[[#This Row],[DPH2]] ="","",Table_ocorrencias[[#This Row],[DPH2]]&amp;"º DPH"),"")</f>
        <v>3º DPH</v>
      </c>
      <c r="O464" s="64" t="str">
        <f>UPPER(IFERROR(VLOOKUP(Table_ocorrencias[[#This Row],[municipio]],Table_municipios[],2,FALSE),""))</f>
        <v>RECIFE</v>
      </c>
      <c r="P464" s="80" t="str">
        <f>UPPER(IFERROR(Table_ocorrencias[[#This Row],[bairro8]],""))</f>
        <v>COHAB</v>
      </c>
      <c r="Q464" s="64" t="str">
        <f>IFERROR(IF(Table_ocorrencias[[#This Row],[rua9]] ="","",Table_ocorrencias[[#This Row],[rua9]]),"")</f>
        <v>ETUDANTE ARLINDO ALMEIDA FILHO</v>
      </c>
      <c r="R464" s="64" t="str">
        <f>IFERROR(IF(Table_ocorrencias[[#This Row],[latitude6]] ="","",Table_ocorrencias[[#This Row],[latitude6]]),"")</f>
        <v>-8.1160000</v>
      </c>
      <c r="S464" s="64" t="str">
        <f>IFERROR(IF(Table_ocorrencias[[#This Row],[longitude7]] ="","",Table_ocorrencias[[#This Row],[longitude7]]),"")</f>
        <v>-34.9509100</v>
      </c>
      <c r="T46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HERBERT BARBOSA GONÇALVES DOS SANTOS (NIC 111204)</v>
      </c>
      <c r="U46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4" s="80" t="str">
        <f>UPPER(IFERROR(Table_ocorrencias[[#This Row],[descricao]],""))</f>
        <v>PM 985005958, PAF EXT SIMPLES DEL DODOLFO CARTAXO 2725649</v>
      </c>
      <c r="W464" s="66">
        <f>IFERROR(IF(Table_ocorrencias[[#This Row],[data_ciencia]]="","",Table_ocorrencias[[#This Row],[data_ciencia]]),"")</f>
        <v>0.93055555555555558</v>
      </c>
      <c r="X464" s="66">
        <f>IFERROR(IF(Table_ocorrencias[[#This Row],[data_saida]]="","",Table_ocorrencias[[#This Row],[data_saida]]),"")</f>
        <v>0.9375</v>
      </c>
      <c r="Y464" s="66">
        <f>IFERROR(IF(Table_ocorrencias[[#This Row],[data_chegada]]="","",Table_ocorrencias[[#This Row],[data_chegada]]),"")</f>
        <v>0.95138888888888884</v>
      </c>
      <c r="Z464" s="66">
        <f>IFERROR(IF(Table_ocorrencias[[#This Row],[data_conclusao]]="","",Table_ocorrencias[[#This Row],[data_conclusao]]),"")</f>
        <v>0.97916666666666663</v>
      </c>
      <c r="AA464" s="67">
        <v>1486</v>
      </c>
      <c r="AB464" s="67">
        <v>656</v>
      </c>
      <c r="AC464" s="67">
        <v>3</v>
      </c>
      <c r="AD464" s="67">
        <v>3869148</v>
      </c>
      <c r="AE464" s="67">
        <v>3868877</v>
      </c>
      <c r="AF464" s="67">
        <v>2725649</v>
      </c>
      <c r="AG464" s="67">
        <v>20315</v>
      </c>
      <c r="AH464" s="65">
        <v>44034</v>
      </c>
      <c r="AI464" s="67" t="s">
        <v>1465</v>
      </c>
      <c r="AJ464" s="67" t="s">
        <v>167</v>
      </c>
      <c r="AK464" s="67" t="s">
        <v>168</v>
      </c>
      <c r="AL464" s="67" t="s">
        <v>255</v>
      </c>
      <c r="AM464" s="68">
        <v>0.93055555555555558</v>
      </c>
      <c r="AN464" s="69">
        <v>0.9375</v>
      </c>
      <c r="AO464" s="69">
        <v>0.95138888888888884</v>
      </c>
      <c r="AP464" s="69">
        <v>0.97916666666666663</v>
      </c>
      <c r="AQ464" s="67" t="s">
        <v>1466</v>
      </c>
      <c r="AR464" s="67" t="s">
        <v>1467</v>
      </c>
      <c r="AS464" s="67">
        <v>14</v>
      </c>
      <c r="AT464" s="67" t="s">
        <v>1468</v>
      </c>
      <c r="AU464" s="67" t="s">
        <v>1469</v>
      </c>
      <c r="AV464" s="67" t="s">
        <v>1470</v>
      </c>
      <c r="AW464" s="70" t="s">
        <v>276</v>
      </c>
      <c r="AX464" s="67" t="s">
        <v>1471</v>
      </c>
      <c r="AY464" s="67" t="s">
        <v>1472</v>
      </c>
      <c r="AZ464" s="67" t="b">
        <v>1</v>
      </c>
      <c r="BA464" s="67" t="s">
        <v>273</v>
      </c>
      <c r="BB464" s="67" t="b">
        <v>0</v>
      </c>
      <c r="BC464" s="67"/>
      <c r="BD464" s="67"/>
    </row>
    <row r="465" spans="1:56" x14ac:dyDescent="0.25">
      <c r="A465" s="53">
        <f t="shared" si="8"/>
        <v>0</v>
      </c>
      <c r="B465" s="57" t="str">
        <f>IFERROR(TEXT(Table_ocorrencias[[#This Row],[caso_n]],"0000")&amp;Table_ocorrencias[[#This Row],[ponto]]&amp;"/"&amp;YEAR(Table_ocorrencias[[#This Row],[DATA PLANTÃO]]),"")</f>
        <v>0661.9/2020</v>
      </c>
      <c r="C465" s="57" t="str">
        <f>IFERROR(IF(Table_ocorrencias[[#This Row],[GDL]] = "","", Table_ocorrencias[[#This Row],[GDL]]&amp;"/"&amp;YEAR(Table_ocorrencias[[#This Row],[data_plantao]])),"")</f>
        <v>20524/2020</v>
      </c>
      <c r="D465" s="57" t="str">
        <f>IF(Table_ocorrencias[[#This Row],[fotos_gdl]] = TRUE,"ENVIADAS","PENDENTE")</f>
        <v>ENVIADAS</v>
      </c>
      <c r="E465" s="58">
        <f>IFERROR(Table_ocorrencias[[#This Row],[data_plantao]],"")</f>
        <v>44036</v>
      </c>
      <c r="F465" s="57" t="str">
        <f>IFERROR(Table_ocorrencias[[#This Row],[CIODS3]],"")</f>
        <v>D682496</v>
      </c>
      <c r="G465" s="57" t="str">
        <f>IFERROR(Table_ocorrencias[[#This Row],[natureza4]],"")</f>
        <v>Homicídio</v>
      </c>
      <c r="H465" s="57" t="str">
        <f>IFERROR(Table_ocorrencias[[#This Row],[tipo_local]],"")</f>
        <v>Externo</v>
      </c>
      <c r="I465" s="57" t="str">
        <f>IFERROR(IF(Table_ocorrencias[[#This Row],[instrumento10]] = 0,"",Table_ocorrencias[[#This Row],[instrumento10]]),"")</f>
        <v>PÉRFURO-CONTUNDENTE</v>
      </c>
      <c r="J465" s="79" t="str">
        <f>IFERROR(VLOOKUP(Table_ocorrencias[[#This Row],[matricula_perito]],Table_peritos[],2,FALSE),"")</f>
        <v>DIOGO SINESIO TRAJANO DE ARRUDA</v>
      </c>
      <c r="K465" s="57" t="str">
        <f>IFERROR(VLOOKUP(Table_ocorrencias[[#This Row],[matricula_auxiliar]],Table_auxiliares[],2,FALSE),"")</f>
        <v>THAYSE BATISTA</v>
      </c>
      <c r="L465" s="57" t="str">
        <f>IFERROR(VLOOKUP(Table_ocorrencias[[#This Row],[matricula_delegado]],Table_delegados[],2,FALSE),"")</f>
        <v>ICARO BARROS SCHNEIDER</v>
      </c>
      <c r="M465" s="57" t="str">
        <f>IFERROR(Table_ocorrencias[[#This Row],[viatura5]],"")</f>
        <v>UP004</v>
      </c>
      <c r="N465" s="57" t="str">
        <f>IFERROR(IF(Table_ocorrencias[[#This Row],[DPH2]] ="","",Table_ocorrencias[[#This Row],[DPH2]]&amp;"º DPH"),"")</f>
        <v>13º DPH</v>
      </c>
      <c r="O465" s="57" t="str">
        <f>UPPER(IFERROR(VLOOKUP(Table_ocorrencias[[#This Row],[municipio]],Table_municipios[],2,FALSE),""))</f>
        <v>JABOATÃO DOS GUARARAPES</v>
      </c>
      <c r="P465" s="79" t="str">
        <f>UPPER(IFERROR(Table_ocorrencias[[#This Row],[bairro8]],""))</f>
        <v>SUCUPIRA</v>
      </c>
      <c r="Q465" s="57" t="str">
        <f>IFERROR(IF(Table_ocorrencias[[#This Row],[rua9]] ="","",Table_ocorrencias[[#This Row],[rua9]]),"")</f>
        <v>JOSEFA AGDA DA CONCEIÇÃO</v>
      </c>
      <c r="R465" s="57" t="str">
        <f>IFERROR(IF(Table_ocorrencias[[#This Row],[latitude6]] ="","",Table_ocorrencias[[#This Row],[latitude6]]),"")</f>
        <v>-8.111761</v>
      </c>
      <c r="S465" s="57" t="str">
        <f>IFERROR(IF(Table_ocorrencias[[#This Row],[longitude7]] ="","",Table_ocorrencias[[#This Row],[longitude7]]),"")</f>
        <v>-34.974743</v>
      </c>
      <c r="T46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111212)</v>
      </c>
      <c r="U46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5" s="79" t="str">
        <f>UPPER(IFERROR(Table_ocorrencias[[#This Row],[descricao]],""))</f>
        <v>CADÁVER ENCONTRADO COM PAF, RIGIDEZ COMPLETA</v>
      </c>
      <c r="W465" s="59">
        <f>IFERROR(IF(Table_ocorrencias[[#This Row],[data_ciencia]]="","",Table_ocorrencias[[#This Row],[data_ciencia]]),"")</f>
        <v>0.3125</v>
      </c>
      <c r="X465" s="59">
        <f>IFERROR(IF(Table_ocorrencias[[#This Row],[data_saida]]="","",Table_ocorrencias[[#This Row],[data_saida]]),"")</f>
        <v>0.34722222222222221</v>
      </c>
      <c r="Y465" s="59">
        <f>IFERROR(IF(Table_ocorrencias[[#This Row],[data_chegada]]="","",Table_ocorrencias[[#This Row],[data_chegada]]),"")</f>
        <v>0.37847222222222221</v>
      </c>
      <c r="Z465" s="59">
        <f>IFERROR(IF(Table_ocorrencias[[#This Row],[data_conclusao]]="","",Table_ocorrencias[[#This Row],[data_conclusao]]),"")</f>
        <v>0.41319444444444442</v>
      </c>
      <c r="AA465" s="60">
        <v>1492</v>
      </c>
      <c r="AB465" s="60">
        <v>661</v>
      </c>
      <c r="AC465" s="60">
        <v>13</v>
      </c>
      <c r="AD465" s="60">
        <v>3871193</v>
      </c>
      <c r="AE465" s="60">
        <v>3870430</v>
      </c>
      <c r="AF465" s="60">
        <v>2724715</v>
      </c>
      <c r="AG465" s="60">
        <v>20524</v>
      </c>
      <c r="AH465" s="58">
        <v>44036</v>
      </c>
      <c r="AI465" s="60" t="s">
        <v>1514</v>
      </c>
      <c r="AJ465" s="60" t="s">
        <v>167</v>
      </c>
      <c r="AK465" s="60" t="s">
        <v>168</v>
      </c>
      <c r="AL465" s="60" t="s">
        <v>255</v>
      </c>
      <c r="AM465" s="61">
        <v>0.3125</v>
      </c>
      <c r="AN465" s="62">
        <v>0.34722222222222221</v>
      </c>
      <c r="AO465" s="62">
        <v>0.37847222222222221</v>
      </c>
      <c r="AP465" s="62">
        <v>0.41319444444444442</v>
      </c>
      <c r="AQ465" s="60" t="s">
        <v>1519</v>
      </c>
      <c r="AR465" s="60" t="s">
        <v>1520</v>
      </c>
      <c r="AS465" s="60">
        <v>10</v>
      </c>
      <c r="AT465" s="60" t="s">
        <v>1515</v>
      </c>
      <c r="AU465" s="60" t="s">
        <v>1521</v>
      </c>
      <c r="AV465" s="60" t="s">
        <v>1516</v>
      </c>
      <c r="AW465" s="63" t="s">
        <v>276</v>
      </c>
      <c r="AX465" s="60" t="s">
        <v>1517</v>
      </c>
      <c r="AY465" s="60" t="s">
        <v>1522</v>
      </c>
      <c r="AZ465" s="60" t="b">
        <v>1</v>
      </c>
      <c r="BA465" s="60" t="s">
        <v>273</v>
      </c>
      <c r="BB465" s="60" t="b">
        <v>0</v>
      </c>
      <c r="BC465" s="60"/>
      <c r="BD465" s="60"/>
    </row>
    <row r="466" spans="1:56" x14ac:dyDescent="0.25">
      <c r="A466" s="54">
        <f t="shared" si="8"/>
        <v>0</v>
      </c>
      <c r="B466" s="60" t="str">
        <f>IFERROR(TEXT(Table_ocorrencias[[#This Row],[caso_n]],"0000")&amp;Table_ocorrencias[[#This Row],[ponto]]&amp;"/"&amp;YEAR(Table_ocorrencias[[#This Row],[DATA PLANTÃO]]),"")</f>
        <v>0679.9/2020</v>
      </c>
      <c r="C466" s="60" t="str">
        <f>IFERROR(IF(Table_ocorrencias[[#This Row],[GDL]] = "","", Table_ocorrencias[[#This Row],[GDL]]&amp;"/"&amp;YEAR(Table_ocorrencias[[#This Row],[data_plantao]])),"")</f>
        <v>21055/2020</v>
      </c>
      <c r="D466" s="60" t="str">
        <f>IF(Table_ocorrencias[[#This Row],[fotos_gdl]] = TRUE,"ENVIADAS","PENDENTE")</f>
        <v>ENVIADAS</v>
      </c>
      <c r="E466" s="58">
        <f>IFERROR(Table_ocorrencias[[#This Row],[data_plantao]],"")</f>
        <v>44040</v>
      </c>
      <c r="F466" s="60" t="str">
        <f>IFERROR(Table_ocorrencias[[#This Row],[CIODS3]],"")</f>
        <v>D682960</v>
      </c>
      <c r="G466" s="60" t="str">
        <f>IFERROR(Table_ocorrencias[[#This Row],[natureza4]],"")</f>
        <v>Homicídio</v>
      </c>
      <c r="H466" s="60" t="str">
        <f>IFERROR(Table_ocorrencias[[#This Row],[tipo_local]],"")</f>
        <v>Externo</v>
      </c>
      <c r="I466" s="60" t="str">
        <f>IFERROR(IF(Table_ocorrencias[[#This Row],[instrumento10]] = 0,"",Table_ocorrencias[[#This Row],[instrumento10]]),"")</f>
        <v>PÉRFURO-CONTUNDENTE</v>
      </c>
      <c r="J466" s="82" t="str">
        <f>IFERROR(VLOOKUP(Table_ocorrencias[[#This Row],[matricula_perito]],Table_peritos[],2,FALSE),"")</f>
        <v>DIOGO SINESIO TRAJANO DE ARRUDA</v>
      </c>
      <c r="K466" s="60" t="str">
        <f>IFERROR(VLOOKUP(Table_ocorrencias[[#This Row],[matricula_auxiliar]],Table_auxiliares[],2,FALSE),"")</f>
        <v>THIAGO CHALEGRE</v>
      </c>
      <c r="L466" s="60" t="str">
        <f>IFERROR(VLOOKUP(Table_ocorrencias[[#This Row],[matricula_delegado]],Table_delegados[],2,FALSE),"")</f>
        <v>ADYR MARTENS DE ALMEIDA</v>
      </c>
      <c r="M466" s="60" t="str">
        <f>IFERROR(Table_ocorrencias[[#This Row],[viatura5]],"")</f>
        <v>UP004</v>
      </c>
      <c r="N466" s="60" t="str">
        <f>IFERROR(IF(Table_ocorrencias[[#This Row],[DPH2]] ="","",Table_ocorrencias[[#This Row],[DPH2]]&amp;"º DPH"),"")</f>
        <v>14º DPH</v>
      </c>
      <c r="O466" s="60" t="str">
        <f>UPPER(IFERROR(VLOOKUP(Table_ocorrencias[[#This Row],[municipio]],Table_municipios[],2,FALSE),""))</f>
        <v>CABO DE SANTO AGOSTINHO</v>
      </c>
      <c r="P466" s="82" t="str">
        <f>UPPER(IFERROR(Table_ocorrencias[[#This Row],[bairro8]],""))</f>
        <v>BELA VISTA</v>
      </c>
      <c r="Q466" s="60" t="str">
        <f>IFERROR(IF(Table_ocorrencias[[#This Row],[rua9]] ="","",Table_ocorrencias[[#This Row],[rua9]]),"")</f>
        <v>RUA 4</v>
      </c>
      <c r="R466" s="60" t="str">
        <f>IFERROR(IF(Table_ocorrencias[[#This Row],[latitude6]] ="","",Table_ocorrencias[[#This Row],[latitude6]]),"")</f>
        <v>-8.288101</v>
      </c>
      <c r="S466" s="60" t="str">
        <f>IFERROR(IF(Table_ocorrencias[[#This Row],[longitude7]] ="","",Table_ocorrencias[[#This Row],[longitude7]]),"")</f>
        <v>-35.032478</v>
      </c>
      <c r="T466" s="82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eronildo da silva (NIC 111230)</v>
      </c>
      <c r="U466" s="60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6" s="82" t="str">
        <f>UPPER(IFERROR(Table_ocorrencias[[#This Row],[descricao]],""))</f>
        <v>PM 96801301, PAF, EXT. SIMPLES</v>
      </c>
      <c r="W466" s="59">
        <f>IFERROR(IF(Table_ocorrencias[[#This Row],[data_ciencia]]="","",Table_ocorrencias[[#This Row],[data_ciencia]]),"")</f>
        <v>0.85555555555555551</v>
      </c>
      <c r="X466" s="59">
        <f>IFERROR(IF(Table_ocorrencias[[#This Row],[data_saida]]="","",Table_ocorrencias[[#This Row],[data_saida]]),"")</f>
        <v>0.875</v>
      </c>
      <c r="Y466" s="59">
        <f>IFERROR(IF(Table_ocorrencias[[#This Row],[data_chegada]]="","",Table_ocorrencias[[#This Row],[data_chegada]]),"")</f>
        <v>0.90277777777777779</v>
      </c>
      <c r="Z466" s="59">
        <f>IFERROR(IF(Table_ocorrencias[[#This Row],[data_conclusao]]="","",Table_ocorrencias[[#This Row],[data_conclusao]]),"")</f>
        <v>0.93055555555555558</v>
      </c>
      <c r="AA466" s="60">
        <v>1512</v>
      </c>
      <c r="AB466" s="60">
        <v>679</v>
      </c>
      <c r="AC466" s="60">
        <v>14</v>
      </c>
      <c r="AD466" s="60">
        <v>3871193</v>
      </c>
      <c r="AE466" s="60">
        <v>3868877</v>
      </c>
      <c r="AF466" s="60">
        <v>2960397</v>
      </c>
      <c r="AG466" s="60">
        <v>21055</v>
      </c>
      <c r="AH466" s="58">
        <v>44040</v>
      </c>
      <c r="AI466" s="60" t="s">
        <v>1682</v>
      </c>
      <c r="AJ466" s="60" t="s">
        <v>167</v>
      </c>
      <c r="AK466" s="60" t="s">
        <v>168</v>
      </c>
      <c r="AL466" s="60" t="s">
        <v>255</v>
      </c>
      <c r="AM466" s="61">
        <v>0.85555555555555551</v>
      </c>
      <c r="AN466" s="62">
        <v>0.875</v>
      </c>
      <c r="AO466" s="62">
        <v>0.90277777777777779</v>
      </c>
      <c r="AP466" s="62">
        <v>0.93055555555555558</v>
      </c>
      <c r="AQ466" s="60" t="s">
        <v>1687</v>
      </c>
      <c r="AR466" s="60" t="s">
        <v>1688</v>
      </c>
      <c r="AS466" s="60">
        <v>3</v>
      </c>
      <c r="AT466" s="60" t="s">
        <v>518</v>
      </c>
      <c r="AU466" s="60" t="s">
        <v>1683</v>
      </c>
      <c r="AV466" s="60" t="s">
        <v>1684</v>
      </c>
      <c r="AW466" s="63" t="s">
        <v>276</v>
      </c>
      <c r="AX466" s="60" t="s">
        <v>1685</v>
      </c>
      <c r="AY466" s="60" t="s">
        <v>1686</v>
      </c>
      <c r="AZ466" s="60" t="b">
        <v>1</v>
      </c>
      <c r="BA466" s="60" t="s">
        <v>273</v>
      </c>
      <c r="BB466" s="60" t="b">
        <v>0</v>
      </c>
      <c r="BC466" s="60"/>
      <c r="BD466" s="60"/>
    </row>
    <row r="467" spans="1:56" ht="75" x14ac:dyDescent="0.25">
      <c r="A467" s="54">
        <f t="shared" si="8"/>
        <v>0</v>
      </c>
      <c r="B467" s="57" t="str">
        <f>IFERROR(TEXT(Table_ocorrencias[[#This Row],[caso_n]],"0000")&amp;Table_ocorrencias[[#This Row],[ponto]]&amp;"/"&amp;YEAR(Table_ocorrencias[[#This Row],[DATA PLANTÃO]]),"")</f>
        <v>0688.9/2020</v>
      </c>
      <c r="C467" s="57" t="str">
        <f>IFERROR(IF(Table_ocorrencias[[#This Row],[GDL]] = "","", Table_ocorrencias[[#This Row],[GDL]]&amp;"/"&amp;YEAR(Table_ocorrencias[[#This Row],[data_plantao]])),"")</f>
        <v>21391/2020</v>
      </c>
      <c r="D467" s="57" t="str">
        <f>IF(Table_ocorrencias[[#This Row],[fotos_gdl]] = TRUE,"ENVIADAS","PENDENTE")</f>
        <v>ENVIADAS</v>
      </c>
      <c r="E467" s="58">
        <f>IFERROR(Table_ocorrencias[[#This Row],[data_plantao]],"")</f>
        <v>44042</v>
      </c>
      <c r="F467" s="57" t="str">
        <f>IFERROR(Table_ocorrencias[[#This Row],[CIODS3]],"")</f>
        <v>D683127</v>
      </c>
      <c r="G467" s="57" t="str">
        <f>IFERROR(Table_ocorrencias[[#This Row],[natureza4]],"")</f>
        <v>Homicídio</v>
      </c>
      <c r="H467" s="57" t="str">
        <f>IFERROR(Table_ocorrencias[[#This Row],[tipo_local]],"")</f>
        <v>Externo</v>
      </c>
      <c r="I467" s="57" t="str">
        <f>IFERROR(IF(Table_ocorrencias[[#This Row],[instrumento10]] = 0,"",Table_ocorrencias[[#This Row],[instrumento10]]),"")</f>
        <v>PÉRFURO-CONTUNDENTE</v>
      </c>
      <c r="J467" s="79" t="str">
        <f>IFERROR(VLOOKUP(Table_ocorrencias[[#This Row],[matricula_perito]],Table_peritos[],2,FALSE),"")</f>
        <v>BETSON FERNANDO DELGADO DOS SANTOS ANDRADE</v>
      </c>
      <c r="K467" s="57" t="str">
        <f>IFERROR(VLOOKUP(Table_ocorrencias[[#This Row],[matricula_auxiliar]],Table_auxiliares[],2,FALSE),"")</f>
        <v>THAYSE BATISTA</v>
      </c>
      <c r="L467" s="57" t="str">
        <f>IFERROR(VLOOKUP(Table_ocorrencias[[#This Row],[matricula_delegado]],Table_delegados[],2,FALSE),"")</f>
        <v>RODOLFO LIMA CARTAXO</v>
      </c>
      <c r="M467" s="57" t="str">
        <f>IFERROR(Table_ocorrencias[[#This Row],[viatura5]],"")</f>
        <v>UP004</v>
      </c>
      <c r="N467" s="57" t="str">
        <f>IFERROR(IF(Table_ocorrencias[[#This Row],[DPH2]] ="","",Table_ocorrencias[[#This Row],[DPH2]]&amp;"º DPH"),"")</f>
        <v>4º DPH</v>
      </c>
      <c r="O467" s="57" t="str">
        <f>UPPER(IFERROR(VLOOKUP(Table_ocorrencias[[#This Row],[municipio]],Table_municipios[],2,FALSE),""))</f>
        <v>RECIFE</v>
      </c>
      <c r="P467" s="79" t="str">
        <f>UPPER(IFERROR(Table_ocorrencias[[#This Row],[bairro8]],""))</f>
        <v>JARDIM SÃO PAULO</v>
      </c>
      <c r="Q467" s="57" t="str">
        <f>IFERROR(IF(Table_ocorrencias[[#This Row],[rua9]] ="","",Table_ocorrencias[[#This Row],[rua9]]),"")</f>
        <v>AV. SÃO PAULO,40</v>
      </c>
      <c r="R467" s="57" t="str">
        <f>IFERROR(IF(Table_ocorrencias[[#This Row],[latitude6]] ="","",Table_ocorrencias[[#This Row],[latitude6]]),"")</f>
        <v>-8.086092</v>
      </c>
      <c r="S467" s="57" t="str">
        <f>IFERROR(IF(Table_ocorrencias[[#This Row],[longitude7]] ="","",Table_ocorrencias[[#This Row],[longitude7]]),"")</f>
        <v>-34.939279</v>
      </c>
      <c r="T46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111677)</v>
      </c>
      <c r="U46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67" s="79" t="str">
        <f>UPPER(IFERROR(Table_ocorrencias[[#This Row],[descricao]],""))</f>
        <v>PM CB JOSEMIR 995725826; VEÍCULO ONIX PRATA, PLACA: BBI7364, DE PROPRIEDADE DA VÍTIMA, NÃO FOI PERICIADO NO LOCAL DE CRIME, ESTE FOI REBOCADO E TRAZIDO PARA O PÁTIO DA DELEGACIA PARA SER PERICIADO POSTERIORMENTE; VÍTIMA MOTORISTA DE UBER (WELITON FIDELIS DA SILVA, 22/11/1970, RG:4077882 SDS-PE; MAE: SILENE FIDELIS DA SILVA)</v>
      </c>
      <c r="W467" s="59">
        <f>IFERROR(IF(Table_ocorrencias[[#This Row],[data_ciencia]]="","",Table_ocorrencias[[#This Row],[data_ciencia]]),"")</f>
        <v>0.93402777777777779</v>
      </c>
      <c r="X467" s="59">
        <f>IFERROR(IF(Table_ocorrencias[[#This Row],[data_saida]]="","",Table_ocorrencias[[#This Row],[data_saida]]),"")</f>
        <v>0.94444444444444442</v>
      </c>
      <c r="Y467" s="59">
        <f>IFERROR(IF(Table_ocorrencias[[#This Row],[data_chegada]]="","",Table_ocorrencias[[#This Row],[data_chegada]]),"")</f>
        <v>0.95833333333333337</v>
      </c>
      <c r="Z467" s="59">
        <f>IFERROR(IF(Table_ocorrencias[[#This Row],[data_conclusao]]="","",Table_ocorrencias[[#This Row],[data_conclusao]]),"")</f>
        <v>4.8611111111111112E-2</v>
      </c>
      <c r="AA467" s="60">
        <v>1521</v>
      </c>
      <c r="AB467" s="60">
        <v>688</v>
      </c>
      <c r="AC467" s="60">
        <v>4</v>
      </c>
      <c r="AD467" s="60">
        <v>3869903</v>
      </c>
      <c r="AE467" s="60">
        <v>3870430</v>
      </c>
      <c r="AF467" s="60">
        <v>2725649</v>
      </c>
      <c r="AG467" s="60">
        <v>21391</v>
      </c>
      <c r="AH467" s="58">
        <v>44042</v>
      </c>
      <c r="AI467" s="60" t="s">
        <v>1749</v>
      </c>
      <c r="AJ467" s="60" t="s">
        <v>167</v>
      </c>
      <c r="AK467" s="60" t="s">
        <v>168</v>
      </c>
      <c r="AL467" s="60" t="s">
        <v>255</v>
      </c>
      <c r="AM467" s="61">
        <v>0.93402777777777779</v>
      </c>
      <c r="AN467" s="62">
        <v>0.94444444444444442</v>
      </c>
      <c r="AO467" s="62">
        <v>0.95833333333333337</v>
      </c>
      <c r="AP467" s="62">
        <v>4.8611111111111112E-2</v>
      </c>
      <c r="AQ467" s="60" t="s">
        <v>1750</v>
      </c>
      <c r="AR467" s="60" t="s">
        <v>1751</v>
      </c>
      <c r="AS467" s="60">
        <v>14</v>
      </c>
      <c r="AT467" s="60" t="s">
        <v>404</v>
      </c>
      <c r="AU467" s="60" t="s">
        <v>1752</v>
      </c>
      <c r="AV467" s="60" t="s">
        <v>1753</v>
      </c>
      <c r="AW467" s="63" t="s">
        <v>276</v>
      </c>
      <c r="AX467" s="60" t="s">
        <v>1754</v>
      </c>
      <c r="AY467" s="60" t="s">
        <v>1856</v>
      </c>
      <c r="AZ467" s="60" t="b">
        <v>1</v>
      </c>
      <c r="BA467" s="60" t="s">
        <v>273</v>
      </c>
      <c r="BB467" s="60" t="b">
        <v>0</v>
      </c>
      <c r="BC467" s="60"/>
      <c r="BD467" s="60"/>
    </row>
    <row r="468" spans="1:56" ht="30" x14ac:dyDescent="0.25">
      <c r="A468" s="55">
        <f t="shared" si="8"/>
        <v>0</v>
      </c>
      <c r="B468" s="64" t="str">
        <f>IFERROR(TEXT(Table_ocorrencias[[#This Row],[caso_n]],"0000")&amp;Table_ocorrencias[[#This Row],[ponto]]&amp;"/"&amp;YEAR(Table_ocorrencias[[#This Row],[DATA PLANTÃO]]),"")</f>
        <v>0705.9/2020</v>
      </c>
      <c r="C468" s="64" t="str">
        <f>IFERROR(IF(Table_ocorrencias[[#This Row],[GDL]] = "","", Table_ocorrencias[[#This Row],[GDL]]&amp;"/"&amp;YEAR(Table_ocorrencias[[#This Row],[data_plantao]])),"")</f>
        <v>22111/2020</v>
      </c>
      <c r="D468" s="64" t="str">
        <f>IF(Table_ocorrencias[[#This Row],[fotos_gdl]] = TRUE,"ENVIADAS","PENDENTE")</f>
        <v>ENVIADAS</v>
      </c>
      <c r="E468" s="65">
        <f>IFERROR(Table_ocorrencias[[#This Row],[data_plantao]],"")</f>
        <v>44048</v>
      </c>
      <c r="F468" s="64" t="str">
        <f>IFERROR(Table_ocorrencias[[#This Row],[CIODS3]],"")</f>
        <v>D683640</v>
      </c>
      <c r="G468" s="64" t="str">
        <f>IFERROR(Table_ocorrencias[[#This Row],[natureza4]],"")</f>
        <v>Homicídio</v>
      </c>
      <c r="H468" s="64" t="str">
        <f>IFERROR(Table_ocorrencias[[#This Row],[tipo_local]],"")</f>
        <v>Externo</v>
      </c>
      <c r="I468" s="64" t="str">
        <f>IFERROR(IF(Table_ocorrencias[[#This Row],[instrumento10]] = 0,"",Table_ocorrencias[[#This Row],[instrumento10]]),"")</f>
        <v>PÉRFURO-CONTUNDENTE</v>
      </c>
      <c r="J468" s="80" t="str">
        <f>IFERROR(VLOOKUP(Table_ocorrencias[[#This Row],[matricula_perito]],Table_peritos[],2,FALSE),"")</f>
        <v>BETSON FERNANDO DELGADO DOS SANTOS ANDRADE</v>
      </c>
      <c r="K468" s="64" t="str">
        <f>IFERROR(VLOOKUP(Table_ocorrencias[[#This Row],[matricula_auxiliar]],Table_auxiliares[],2,FALSE),"")</f>
        <v>THAYSE BATISTA</v>
      </c>
      <c r="L468" s="64" t="str">
        <f>IFERROR(VLOOKUP(Table_ocorrencias[[#This Row],[matricula_delegado]],Table_delegados[],2,FALSE),"")</f>
        <v>DANIEL LIRA PIMENTEL</v>
      </c>
      <c r="M468" s="64" t="str">
        <f>IFERROR(Table_ocorrencias[[#This Row],[viatura5]],"")</f>
        <v>UP004</v>
      </c>
      <c r="N468" s="64" t="str">
        <f>IFERROR(IF(Table_ocorrencias[[#This Row],[DPH2]] ="","",Table_ocorrencias[[#This Row],[DPH2]]&amp;"º DPH"),"")</f>
        <v>10º DPH</v>
      </c>
      <c r="O468" s="64" t="str">
        <f>UPPER(IFERROR(VLOOKUP(Table_ocorrencias[[#This Row],[municipio]],Table_municipios[],2,FALSE),""))</f>
        <v>CAMARAGIBE</v>
      </c>
      <c r="P468" s="80" t="str">
        <f>UPPER(IFERROR(Table_ocorrencias[[#This Row],[bairro8]],""))</f>
        <v>TIMBI</v>
      </c>
      <c r="Q468" s="64" t="str">
        <f>IFERROR(IF(Table_ocorrencias[[#This Row],[rua9]] ="","",Table_ocorrencias[[#This Row],[rua9]]),"")</f>
        <v>RUA DR. PAULO DE ARAÚJO LIMA, N°32</v>
      </c>
      <c r="R468" s="64" t="str">
        <f>IFERROR(IF(Table_ocorrencias[[#This Row],[latitude6]] ="","",Table_ocorrencias[[#This Row],[latitude6]]),"")</f>
        <v>-8.008721</v>
      </c>
      <c r="S468" s="64" t="str">
        <f>IFERROR(IF(Table_ocorrencias[[#This Row],[longitude7]] ="","",Table_ocorrencias[[#This Row],[longitude7]]),"")</f>
        <v>-34.998846</v>
      </c>
      <c r="T46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111692)</v>
      </c>
      <c r="U46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68" s="80" t="str">
        <f>UPPER(IFERROR(Table_ocorrencias[[#This Row],[descricao]],""))</f>
        <v>PAF - PM:99883-8075 ; OBS: MAIS DE UM INSTRUMENTO DE CRIME PAF + FACÃO (CORTANTE)</v>
      </c>
      <c r="W468" s="66">
        <f>IFERROR(IF(Table_ocorrencias[[#This Row],[data_ciencia]]="","",Table_ocorrencias[[#This Row],[data_ciencia]]),"")</f>
        <v>0.50694444444444442</v>
      </c>
      <c r="X468" s="66">
        <f>IFERROR(IF(Table_ocorrencias[[#This Row],[data_saida]]="","",Table_ocorrencias[[#This Row],[data_saida]]),"")</f>
        <v>0.53472222222222221</v>
      </c>
      <c r="Y468" s="66">
        <f>IFERROR(IF(Table_ocorrencias[[#This Row],[data_chegada]]="","",Table_ocorrencias[[#This Row],[data_chegada]]),"")</f>
        <v>0.55555555555555558</v>
      </c>
      <c r="Z468" s="66">
        <f>IFERROR(IF(Table_ocorrencias[[#This Row],[data_conclusao]]="","",Table_ocorrencias[[#This Row],[data_conclusao]]),"")</f>
        <v>0.59722222222222221</v>
      </c>
      <c r="AA468" s="67">
        <v>1540</v>
      </c>
      <c r="AB468" s="67">
        <v>705</v>
      </c>
      <c r="AC468" s="67">
        <v>10</v>
      </c>
      <c r="AD468" s="67">
        <v>3869903</v>
      </c>
      <c r="AE468" s="67">
        <v>3870430</v>
      </c>
      <c r="AF468" s="67">
        <v>3864227</v>
      </c>
      <c r="AG468" s="67">
        <v>22111</v>
      </c>
      <c r="AH468" s="65">
        <v>44048</v>
      </c>
      <c r="AI468" s="67" t="s">
        <v>1945</v>
      </c>
      <c r="AJ468" s="67" t="s">
        <v>167</v>
      </c>
      <c r="AK468" s="67" t="s">
        <v>168</v>
      </c>
      <c r="AL468" s="67" t="s">
        <v>255</v>
      </c>
      <c r="AM468" s="68">
        <v>0.50694444444444442</v>
      </c>
      <c r="AN468" s="69">
        <v>0.53472222222222221</v>
      </c>
      <c r="AO468" s="69">
        <v>0.55555555555555558</v>
      </c>
      <c r="AP468" s="69">
        <v>0.59722222222222221</v>
      </c>
      <c r="AQ468" s="67" t="s">
        <v>1961</v>
      </c>
      <c r="AR468" s="67" t="s">
        <v>1962</v>
      </c>
      <c r="AS468" s="67">
        <v>4</v>
      </c>
      <c r="AT468" s="67" t="s">
        <v>1946</v>
      </c>
      <c r="AU468" s="67" t="s">
        <v>1947</v>
      </c>
      <c r="AV468" s="67" t="s">
        <v>1948</v>
      </c>
      <c r="AW468" s="70" t="s">
        <v>276</v>
      </c>
      <c r="AX468" s="67" t="s">
        <v>1949</v>
      </c>
      <c r="AY468" s="67" t="s">
        <v>1963</v>
      </c>
      <c r="AZ468" s="67" t="b">
        <v>1</v>
      </c>
      <c r="BA468" s="67" t="s">
        <v>273</v>
      </c>
      <c r="BB468" s="67" t="b">
        <v>0</v>
      </c>
      <c r="BC468" s="67"/>
      <c r="BD468" s="67"/>
    </row>
    <row r="469" spans="1:56" x14ac:dyDescent="0.25">
      <c r="A469" s="53">
        <f t="shared" si="8"/>
        <v>0</v>
      </c>
      <c r="B469" s="57" t="str">
        <f>IFERROR(TEXT(Table_ocorrencias[[#This Row],[caso_n]],"0000")&amp;Table_ocorrencias[[#This Row],[ponto]]&amp;"/"&amp;YEAR(Table_ocorrencias[[#This Row],[DATA PLANTÃO]]),"")</f>
        <v>0707.9/2020</v>
      </c>
      <c r="C469" s="57" t="str">
        <f>IFERROR(IF(Table_ocorrencias[[#This Row],[GDL]] = "","", Table_ocorrencias[[#This Row],[GDL]]&amp;"/"&amp;YEAR(Table_ocorrencias[[#This Row],[data_plantao]])),"")</f>
        <v>22112/2020</v>
      </c>
      <c r="D469" s="57" t="str">
        <f>IF(Table_ocorrencias[[#This Row],[fotos_gdl]] = TRUE,"ENVIADAS","PENDENTE")</f>
        <v>ENVIADAS</v>
      </c>
      <c r="E469" s="58">
        <f>IFERROR(Table_ocorrencias[[#This Row],[data_plantao]],"")</f>
        <v>44048</v>
      </c>
      <c r="F469" s="57" t="str">
        <f>IFERROR(Table_ocorrencias[[#This Row],[CIODS3]],"")</f>
        <v>D683665</v>
      </c>
      <c r="G469" s="57" t="str">
        <f>IFERROR(Table_ocorrencias[[#This Row],[natureza4]],"")</f>
        <v>Homicídio</v>
      </c>
      <c r="H469" s="57" t="str">
        <f>IFERROR(Table_ocorrencias[[#This Row],[tipo_local]],"")</f>
        <v>Externo</v>
      </c>
      <c r="I469" s="57" t="str">
        <f>IFERROR(IF(Table_ocorrencias[[#This Row],[instrumento10]] = 0,"",Table_ocorrencias[[#This Row],[instrumento10]]),"")</f>
        <v>PÉRFURO-CONTUNDENTE</v>
      </c>
      <c r="J469" s="79" t="str">
        <f>IFERROR(VLOOKUP(Table_ocorrencias[[#This Row],[matricula_perito]],Table_peritos[],2,FALSE),"")</f>
        <v>BETSON FERNANDO DELGADO DOS SANTOS ANDRADE</v>
      </c>
      <c r="K469" s="57" t="str">
        <f>IFERROR(VLOOKUP(Table_ocorrencias[[#This Row],[matricula_auxiliar]],Table_auxiliares[],2,FALSE),"")</f>
        <v>THAYSE BATISTA</v>
      </c>
      <c r="L469" s="57" t="str">
        <f>IFERROR(VLOOKUP(Table_ocorrencias[[#This Row],[matricula_delegado]],Table_delegados[],2,FALSE),"")</f>
        <v>DANIEL LIRA PIMENTEL</v>
      </c>
      <c r="M469" s="57" t="str">
        <f>IFERROR(Table_ocorrencias[[#This Row],[viatura5]],"")</f>
        <v>UP004</v>
      </c>
      <c r="N469" s="57" t="str">
        <f>IFERROR(IF(Table_ocorrencias[[#This Row],[DPH2]] ="","",Table_ocorrencias[[#This Row],[DPH2]]&amp;"º DPH"),"")</f>
        <v>10º DPH</v>
      </c>
      <c r="O469" s="57" t="str">
        <f>UPPER(IFERROR(VLOOKUP(Table_ocorrencias[[#This Row],[municipio]],Table_municipios[],2,FALSE),""))</f>
        <v>SÃO LOURENÇO DA MATA</v>
      </c>
      <c r="P469" s="79" t="str">
        <f>UPPER(IFERROR(Table_ocorrencias[[#This Row],[bairro8]],""))</f>
        <v>CAPIBARIBE SENTIDO BELA VISTA</v>
      </c>
      <c r="Q469" s="57" t="str">
        <f>IFERROR(IF(Table_ocorrencias[[#This Row],[rua9]] ="","",Table_ocorrencias[[#This Row],[rua9]]),"")</f>
        <v>RUA TENENTE ARNALDO GUERRA</v>
      </c>
      <c r="R469" s="57" t="str">
        <f>IFERROR(IF(Table_ocorrencias[[#This Row],[latitude6]] ="","",Table_ocorrencias[[#This Row],[latitude6]]),"")</f>
        <v>-8.012508</v>
      </c>
      <c r="S469" s="57" t="str">
        <f>IFERROR(IF(Table_ocorrencias[[#This Row],[longitude7]] ="","",Table_ocorrencias[[#This Row],[longitude7]]),"")</f>
        <v>-35.016304</v>
      </c>
      <c r="T46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MATHEUS FELIPE RODRIGUES DE SANTANA (NIC 111694)</v>
      </c>
      <c r="U46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469" s="79" t="str">
        <f>UPPER(IFERROR(Table_ocorrencias[[#This Row],[descricao]],""))</f>
        <v>MATAGAL PM 99909-3803</v>
      </c>
      <c r="W469" s="59">
        <f>IFERROR(IF(Table_ocorrencias[[#This Row],[data_ciencia]]="","",Table_ocorrencias[[#This Row],[data_ciencia]]),"")</f>
        <v>0.65972222222222221</v>
      </c>
      <c r="X469" s="59">
        <f>IFERROR(IF(Table_ocorrencias[[#This Row],[data_saida]]="","",Table_ocorrencias[[#This Row],[data_saida]]),"")</f>
        <v>0.6875</v>
      </c>
      <c r="Y469" s="59">
        <f>IFERROR(IF(Table_ocorrencias[[#This Row],[data_chegada]]="","",Table_ocorrencias[[#This Row],[data_chegada]]),"")</f>
        <v>0.70833333333333337</v>
      </c>
      <c r="Z469" s="59">
        <f>IFERROR(IF(Table_ocorrencias[[#This Row],[data_conclusao]]="","",Table_ocorrencias[[#This Row],[data_conclusao]]),"")</f>
        <v>0.75</v>
      </c>
      <c r="AA469" s="60">
        <v>1542</v>
      </c>
      <c r="AB469" s="60">
        <v>707</v>
      </c>
      <c r="AC469" s="60">
        <v>10</v>
      </c>
      <c r="AD469" s="60">
        <v>3869903</v>
      </c>
      <c r="AE469" s="60">
        <v>3870430</v>
      </c>
      <c r="AF469" s="60">
        <v>3864227</v>
      </c>
      <c r="AG469" s="60">
        <v>22112</v>
      </c>
      <c r="AH469" s="58">
        <v>44048</v>
      </c>
      <c r="AI469" s="60" t="s">
        <v>1964</v>
      </c>
      <c r="AJ469" s="60" t="s">
        <v>167</v>
      </c>
      <c r="AK469" s="60" t="s">
        <v>168</v>
      </c>
      <c r="AL469" s="60" t="s">
        <v>255</v>
      </c>
      <c r="AM469" s="61">
        <v>0.65972222222222221</v>
      </c>
      <c r="AN469" s="62">
        <v>0.6875</v>
      </c>
      <c r="AO469" s="62">
        <v>0.70833333333333337</v>
      </c>
      <c r="AP469" s="62">
        <v>0.75</v>
      </c>
      <c r="AQ469" s="60" t="s">
        <v>1965</v>
      </c>
      <c r="AR469" s="60" t="s">
        <v>1966</v>
      </c>
      <c r="AS469" s="60">
        <v>15</v>
      </c>
      <c r="AT469" s="60" t="s">
        <v>1967</v>
      </c>
      <c r="AU469" s="60" t="s">
        <v>1968</v>
      </c>
      <c r="AV469" s="60" t="s">
        <v>1969</v>
      </c>
      <c r="AW469" s="63" t="s">
        <v>276</v>
      </c>
      <c r="AX469" s="60" t="s">
        <v>1970</v>
      </c>
      <c r="AY469" s="60" t="s">
        <v>1971</v>
      </c>
      <c r="AZ469" s="60" t="b">
        <v>1</v>
      </c>
      <c r="BA469" s="60" t="s">
        <v>273</v>
      </c>
      <c r="BB469" s="60" t="b">
        <v>0</v>
      </c>
      <c r="BC469" s="60"/>
      <c r="BD469" s="60"/>
    </row>
    <row r="470" spans="1:56" x14ac:dyDescent="0.25">
      <c r="A470" s="53">
        <f t="shared" si="8"/>
        <v>0</v>
      </c>
      <c r="B470" s="57" t="str">
        <f>IFERROR(TEXT(Table_ocorrencias[[#This Row],[caso_n]],"0000")&amp;Table_ocorrencias[[#This Row],[ponto]]&amp;"/"&amp;YEAR(Table_ocorrencias[[#This Row],[DATA PLANTÃO]]),"")</f>
        <v>0708.9/2020</v>
      </c>
      <c r="C470" s="57" t="str">
        <f>IFERROR(IF(Table_ocorrencias[[#This Row],[GDL]] = "","", Table_ocorrencias[[#This Row],[GDL]]&amp;"/"&amp;YEAR(Table_ocorrencias[[#This Row],[data_plantao]])),"")</f>
        <v>22119/2020</v>
      </c>
      <c r="D470" s="57" t="str">
        <f>IF(Table_ocorrencias[[#This Row],[fotos_gdl]] = TRUE,"ENVIADAS","PENDENTE")</f>
        <v>ENVIADAS</v>
      </c>
      <c r="E470" s="58">
        <f>IFERROR(Table_ocorrencias[[#This Row],[data_plantao]],"")</f>
        <v>44048</v>
      </c>
      <c r="F470" s="57" t="str">
        <f>IFERROR(Table_ocorrencias[[#This Row],[CIODS3]],"")</f>
        <v>D683682</v>
      </c>
      <c r="G470" s="57" t="str">
        <f>IFERROR(Table_ocorrencias[[#This Row],[natureza4]],"")</f>
        <v>Homicídio</v>
      </c>
      <c r="H470" s="57" t="str">
        <f>IFERROR(Table_ocorrencias[[#This Row],[tipo_local]],"")</f>
        <v>Externo</v>
      </c>
      <c r="I470" s="57" t="str">
        <f>IFERROR(IF(Table_ocorrencias[[#This Row],[instrumento10]] = 0,"",Table_ocorrencias[[#This Row],[instrumento10]]),"")</f>
        <v>PÉRFURO-CONTUNDENTE</v>
      </c>
      <c r="J470" s="79" t="str">
        <f>IFERROR(VLOOKUP(Table_ocorrencias[[#This Row],[matricula_perito]],Table_peritos[],2,FALSE),"")</f>
        <v>TADEU MORAIS CRUZ</v>
      </c>
      <c r="K470" s="57" t="str">
        <f>IFERROR(VLOOKUP(Table_ocorrencias[[#This Row],[matricula_auxiliar]],Table_auxiliares[],2,FALSE),"")</f>
        <v>HILTON PESSOA DE FREITAS NETO</v>
      </c>
      <c r="L470" s="57" t="str">
        <f>IFERROR(VLOOKUP(Table_ocorrencias[[#This Row],[matricula_delegado]],Table_delegados[],2,FALSE),"")</f>
        <v>FABIO LACERDA MACHADO</v>
      </c>
      <c r="M470" s="57" t="str">
        <f>IFERROR(Table_ocorrencias[[#This Row],[viatura5]],"")</f>
        <v>UP004</v>
      </c>
      <c r="N470" s="57" t="str">
        <f>IFERROR(IF(Table_ocorrencias[[#This Row],[DPH2]] ="","",Table_ocorrencias[[#This Row],[DPH2]]&amp;"º DPH"),"")</f>
        <v>1º DPH</v>
      </c>
      <c r="O470" s="57" t="str">
        <f>UPPER(IFERROR(VLOOKUP(Table_ocorrencias[[#This Row],[municipio]],Table_municipios[],2,FALSE),""))</f>
        <v>RECIFE</v>
      </c>
      <c r="P470" s="79" t="str">
        <f>UPPER(IFERROR(Table_ocorrencias[[#This Row],[bairro8]],""))</f>
        <v>SANTO ANTÔNIO</v>
      </c>
      <c r="Q470" s="57" t="str">
        <f>IFERROR(IF(Table_ocorrencias[[#This Row],[rua9]] ="","",Table_ocorrencias[[#This Row],[rua9]]),"")</f>
        <v>AV. DANTAS BARRETO, N°252</v>
      </c>
      <c r="R470" s="57" t="str">
        <f>IFERROR(IF(Table_ocorrencias[[#This Row],[latitude6]] ="","",Table_ocorrencias[[#This Row],[latitude6]]),"")</f>
        <v>-8.063373</v>
      </c>
      <c r="S470" s="57" t="str">
        <f>IFERROR(IF(Table_ocorrencias[[#This Row],[longitude7]] ="","",Table_ocorrencias[[#This Row],[longitude7]]),"")</f>
        <v>-34.878239</v>
      </c>
      <c r="T47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111697)</v>
      </c>
      <c r="U47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0" s="79" t="str">
        <f>UPPER(IFERROR(Table_ocorrencias[[#This Row],[descricao]],""))</f>
        <v>PAF - MASC</v>
      </c>
      <c r="W470" s="59">
        <f>IFERROR(IF(Table_ocorrencias[[#This Row],[data_ciencia]]="","",Table_ocorrencias[[#This Row],[data_ciencia]]),"")</f>
        <v>0.80902777777777779</v>
      </c>
      <c r="X470" s="59">
        <f>IFERROR(IF(Table_ocorrencias[[#This Row],[data_saida]]="","",Table_ocorrencias[[#This Row],[data_saida]]),"")</f>
        <v>0.82291666666666663</v>
      </c>
      <c r="Y470" s="59">
        <f>IFERROR(IF(Table_ocorrencias[[#This Row],[data_chegada]]="","",Table_ocorrencias[[#This Row],[data_chegada]]),"")</f>
        <v>0.82638888888888884</v>
      </c>
      <c r="Z470" s="59">
        <f>IFERROR(IF(Table_ocorrencias[[#This Row],[data_conclusao]]="","",Table_ocorrencias[[#This Row],[data_conclusao]]),"")</f>
        <v>0.85416666666666663</v>
      </c>
      <c r="AA470" s="60">
        <v>1543</v>
      </c>
      <c r="AB470" s="60">
        <v>708</v>
      </c>
      <c r="AC470" s="60">
        <v>1</v>
      </c>
      <c r="AD470" s="60">
        <v>2962136</v>
      </c>
      <c r="AE470" s="60">
        <v>3865967</v>
      </c>
      <c r="AF470" s="60">
        <v>3864235</v>
      </c>
      <c r="AG470" s="60">
        <v>22119</v>
      </c>
      <c r="AH470" s="58">
        <v>44048</v>
      </c>
      <c r="AI470" s="60" t="s">
        <v>1972</v>
      </c>
      <c r="AJ470" s="60" t="s">
        <v>167</v>
      </c>
      <c r="AK470" s="60" t="s">
        <v>168</v>
      </c>
      <c r="AL470" s="60" t="s">
        <v>255</v>
      </c>
      <c r="AM470" s="61">
        <v>0.80902777777777779</v>
      </c>
      <c r="AN470" s="62">
        <v>0.82291666666666663</v>
      </c>
      <c r="AO470" s="62">
        <v>0.82638888888888884</v>
      </c>
      <c r="AP470" s="62">
        <v>0.85416666666666663</v>
      </c>
      <c r="AQ470" s="60" t="s">
        <v>1973</v>
      </c>
      <c r="AR470" s="60" t="s">
        <v>1974</v>
      </c>
      <c r="AS470" s="60">
        <v>14</v>
      </c>
      <c r="AT470" s="60" t="s">
        <v>1975</v>
      </c>
      <c r="AU470" s="60" t="s">
        <v>1976</v>
      </c>
      <c r="AV470" s="60" t="s">
        <v>1977</v>
      </c>
      <c r="AW470" s="63" t="s">
        <v>276</v>
      </c>
      <c r="AX470" s="60" t="s">
        <v>1978</v>
      </c>
      <c r="AY470" s="60" t="s">
        <v>1979</v>
      </c>
      <c r="AZ470" s="60" t="b">
        <v>1</v>
      </c>
      <c r="BA470" s="60" t="s">
        <v>273</v>
      </c>
      <c r="BB470" s="60" t="b">
        <v>0</v>
      </c>
      <c r="BC470" s="60"/>
      <c r="BD470" s="60"/>
    </row>
    <row r="471" spans="1:56" x14ac:dyDescent="0.25">
      <c r="A471" s="55">
        <f t="shared" si="8"/>
        <v>0</v>
      </c>
      <c r="B471" s="64" t="str">
        <f>IFERROR(TEXT(Table_ocorrencias[[#This Row],[caso_n]],"0000")&amp;Table_ocorrencias[[#This Row],[ponto]]&amp;"/"&amp;YEAR(Table_ocorrencias[[#This Row],[DATA PLANTÃO]]),"")</f>
        <v>1012.9/2020</v>
      </c>
      <c r="C471" s="64" t="str">
        <f>IFERROR(IF(Table_ocorrencias[[#This Row],[GDL]] = "","", Table_ocorrencias[[#This Row],[GDL]]&amp;"/"&amp;YEAR(Table_ocorrencias[[#This Row],[data_plantao]])),"")</f>
        <v>36544/2020</v>
      </c>
      <c r="D471" s="64" t="str">
        <f>IF(Table_ocorrencias[[#This Row],[fotos_gdl]] = TRUE,"ENVIADAS","PENDENTE")</f>
        <v>ENVIADAS</v>
      </c>
      <c r="E471" s="65">
        <f>IFERROR(Table_ocorrencias[[#This Row],[data_plantao]],"")</f>
        <v>44152</v>
      </c>
      <c r="F471" s="64" t="str">
        <f>IFERROR(Table_ocorrencias[[#This Row],[CIODS3]],"")</f>
        <v>D694788</v>
      </c>
      <c r="G471" s="64" t="str">
        <f>IFERROR(Table_ocorrencias[[#This Row],[natureza4]],"")</f>
        <v>Homicídio</v>
      </c>
      <c r="H471" s="64" t="str">
        <f>IFERROR(Table_ocorrencias[[#This Row],[tipo_local]],"")</f>
        <v>Externo</v>
      </c>
      <c r="I471" s="64" t="str">
        <f>IFERROR(IF(Table_ocorrencias[[#This Row],[instrumento10]] = 0,"",Table_ocorrencias[[#This Row],[instrumento10]]),"")</f>
        <v>PÉRFURO-CONTUNDENTE</v>
      </c>
      <c r="J471" s="80" t="str">
        <f>IFERROR(VLOOKUP(Table_ocorrencias[[#This Row],[matricula_perito]],Table_peritos[],2,FALSE),"")</f>
        <v>RANON BARROS BEZERRA</v>
      </c>
      <c r="K471" s="64" t="str">
        <f>IFERROR(VLOOKUP(Table_ocorrencias[[#This Row],[matricula_auxiliar]],Table_auxiliares[],2,FALSE),"")</f>
        <v>ANDREZA CRISTINA MAIA DOS SANTOS</v>
      </c>
      <c r="L471" s="64" t="str">
        <f>IFERROR(VLOOKUP(Table_ocorrencias[[#This Row],[matricula_delegado]],Table_delegados[],2,FALSE),"")</f>
        <v>ANTONIO DE CAMPOS FRANCISCO</v>
      </c>
      <c r="M471" s="64" t="str">
        <f>IFERROR(Table_ocorrencias[[#This Row],[viatura5]],"")</f>
        <v>UP004</v>
      </c>
      <c r="N471" s="64" t="str">
        <f>IFERROR(IF(Table_ocorrencias[[#This Row],[DPH2]] ="","",Table_ocorrencias[[#This Row],[DPH2]]&amp;"º DPH"),"")</f>
        <v>14º DPH</v>
      </c>
      <c r="O471" s="64" t="str">
        <f>UPPER(IFERROR(VLOOKUP(Table_ocorrencias[[#This Row],[municipio]],Table_municipios[],2,FALSE),""))</f>
        <v>CABO DE SANTO AGOSTINHO</v>
      </c>
      <c r="P471" s="80" t="str">
        <f>UPPER(IFERROR(Table_ocorrencias[[#This Row],[bairro8]],""))</f>
        <v>GAIBU</v>
      </c>
      <c r="Q471" s="64" t="str">
        <f>IFERROR(IF(Table_ocorrencias[[#This Row],[rua9]] ="","",Table_ocorrencias[[#This Row],[rua9]]),"")</f>
        <v>RUA AGUAS COMPRIDAS</v>
      </c>
      <c r="R471" s="64" t="str">
        <f>IFERROR(IF(Table_ocorrencias[[#This Row],[latitude6]] ="","",Table_ocorrencias[[#This Row],[latitude6]]),"")</f>
        <v>-8,340998</v>
      </c>
      <c r="S471" s="64" t="str">
        <f>IFERROR(IF(Table_ocorrencias[[#This Row],[longitude7]] ="","",Table_ocorrencias[[#This Row],[longitude7]]),"")</f>
        <v>-34,964173</v>
      </c>
      <c r="T47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FERNANDES DO NASCIMENTO (NIC 114117)</v>
      </c>
      <c r="U47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1" s="80" t="str">
        <f>UPPER(IFERROR(Table_ocorrencias[[#This Row],[descricao]],""))</f>
        <v>SD CAVALCANTI 997049565</v>
      </c>
      <c r="W471" s="66">
        <f>IFERROR(IF(Table_ocorrencias[[#This Row],[data_ciencia]]="","",Table_ocorrencias[[#This Row],[data_ciencia]]),"")</f>
        <v>0.94930555555555551</v>
      </c>
      <c r="X471" s="66">
        <f>IFERROR(IF(Table_ocorrencias[[#This Row],[data_saida]]="","",Table_ocorrencias[[#This Row],[data_saida]]),"")</f>
        <v>0.97222222222222221</v>
      </c>
      <c r="Y471" s="66">
        <f>IFERROR(IF(Table_ocorrencias[[#This Row],[data_chegada]]="","",Table_ocorrencias[[#This Row],[data_chegada]]),"")</f>
        <v>0.99305555555555558</v>
      </c>
      <c r="Z471" s="66">
        <f>IFERROR(IF(Table_ocorrencias[[#This Row],[data_conclusao]]="","",Table_ocorrencias[[#This Row],[data_conclusao]]),"")</f>
        <v>2.7777777777777776E-2</v>
      </c>
      <c r="AA471" s="67">
        <v>1883</v>
      </c>
      <c r="AB471" s="67">
        <v>1012</v>
      </c>
      <c r="AC471" s="67">
        <v>14</v>
      </c>
      <c r="AD471" s="67">
        <v>3866670</v>
      </c>
      <c r="AE471" s="67">
        <v>3876098</v>
      </c>
      <c r="AF471" s="67">
        <v>1967371</v>
      </c>
      <c r="AG471" s="67">
        <v>36544</v>
      </c>
      <c r="AH471" s="65">
        <v>44152</v>
      </c>
      <c r="AI471" s="67" t="s">
        <v>6386</v>
      </c>
      <c r="AJ471" s="67" t="s">
        <v>167</v>
      </c>
      <c r="AK471" s="67" t="s">
        <v>168</v>
      </c>
      <c r="AL471" s="67" t="s">
        <v>255</v>
      </c>
      <c r="AM471" s="68">
        <v>0.94930555555555551</v>
      </c>
      <c r="AN471" s="69">
        <v>0.97222222222222221</v>
      </c>
      <c r="AO471" s="69">
        <v>0.99305555555555558</v>
      </c>
      <c r="AP471" s="69">
        <v>2.7777777777777776E-2</v>
      </c>
      <c r="AQ471" s="67" t="s">
        <v>6403</v>
      </c>
      <c r="AR471" s="67" t="s">
        <v>6404</v>
      </c>
      <c r="AS471" s="67">
        <v>3</v>
      </c>
      <c r="AT471" s="67" t="s">
        <v>1613</v>
      </c>
      <c r="AU471" s="67" t="s">
        <v>6387</v>
      </c>
      <c r="AV471" s="67" t="s">
        <v>6388</v>
      </c>
      <c r="AW471" s="70" t="s">
        <v>276</v>
      </c>
      <c r="AX471" s="67" t="s">
        <v>6389</v>
      </c>
      <c r="AY471" s="67" t="s">
        <v>6390</v>
      </c>
      <c r="AZ471" s="67" t="b">
        <v>1</v>
      </c>
      <c r="BA471" s="67" t="s">
        <v>273</v>
      </c>
      <c r="BB471" s="67" t="b">
        <v>0</v>
      </c>
      <c r="BC471" s="67"/>
      <c r="BD471" s="67"/>
    </row>
    <row r="472" spans="1:56" x14ac:dyDescent="0.25">
      <c r="A472" s="55">
        <f t="shared" si="8"/>
        <v>0</v>
      </c>
      <c r="B472" s="64" t="str">
        <f>IFERROR(TEXT(Table_ocorrencias[[#This Row],[caso_n]],"0000")&amp;Table_ocorrencias[[#This Row],[ponto]]&amp;"/"&amp;YEAR(Table_ocorrencias[[#This Row],[DATA PLANTÃO]]),"")</f>
        <v>0709.9/2020</v>
      </c>
      <c r="C472" s="64" t="str">
        <f>IFERROR(IF(Table_ocorrencias[[#This Row],[GDL]] = "","", Table_ocorrencias[[#This Row],[GDL]]&amp;"/"&amp;YEAR(Table_ocorrencias[[#This Row],[data_plantao]])),"")</f>
        <v>28508/2020</v>
      </c>
      <c r="D472" s="64" t="str">
        <f>IF(Table_ocorrencias[[#This Row],[fotos_gdl]] = TRUE,"ENVIADAS","PENDENTE")</f>
        <v>PENDENTE</v>
      </c>
      <c r="E472" s="65">
        <f>IFERROR(Table_ocorrencias[[#This Row],[data_plantao]],"")</f>
        <v>44049</v>
      </c>
      <c r="F472" s="64" t="str">
        <f>IFERROR(Table_ocorrencias[[#This Row],[CIODS3]],"")</f>
        <v>D683726</v>
      </c>
      <c r="G472" s="64" t="str">
        <f>IFERROR(Table_ocorrencias[[#This Row],[natureza4]],"")</f>
        <v>Homicídio</v>
      </c>
      <c r="H472" s="64" t="str">
        <f>IFERROR(Table_ocorrencias[[#This Row],[tipo_local]],"")</f>
        <v>Externo</v>
      </c>
      <c r="I472" s="64" t="str">
        <f>IFERROR(IF(Table_ocorrencias[[#This Row],[instrumento10]] = 0,"",Table_ocorrencias[[#This Row],[instrumento10]]),"")</f>
        <v>PÉRFURO-CONTUNDENTE</v>
      </c>
      <c r="J472" s="80" t="str">
        <f>IFERROR(VLOOKUP(Table_ocorrencias[[#This Row],[matricula_perito]],Table_peritos[],2,FALSE),"")</f>
        <v>DIOGO SINESIO TRAJANO DE ARRUDA</v>
      </c>
      <c r="K472" s="64" t="str">
        <f>IFERROR(VLOOKUP(Table_ocorrencias[[#This Row],[matricula_auxiliar]],Table_auxiliares[],2,FALSE),"")</f>
        <v>THIAGO ANDRÉ</v>
      </c>
      <c r="L472" s="64" t="str">
        <f>IFERROR(VLOOKUP(Table_ocorrencias[[#This Row],[matricula_delegado]],Table_delegados[],2,FALSE),"")</f>
        <v>ROBERTO MONTEIRO LOBO</v>
      </c>
      <c r="M472" s="64" t="str">
        <f>IFERROR(Table_ocorrencias[[#This Row],[viatura5]],"")</f>
        <v>UP004</v>
      </c>
      <c r="N472" s="64" t="str">
        <f>IFERROR(IF(Table_ocorrencias[[#This Row],[DPH2]] ="","",Table_ocorrencias[[#This Row],[DPH2]]&amp;"º DPH"),"")</f>
        <v>3º DPH</v>
      </c>
      <c r="O472" s="64" t="str">
        <f>UPPER(IFERROR(VLOOKUP(Table_ocorrencias[[#This Row],[municipio]],Table_municipios[],2,FALSE),""))</f>
        <v>JABOATÃO DOS GUARARAPES</v>
      </c>
      <c r="P472" s="80" t="str">
        <f>UPPER(IFERROR(Table_ocorrencias[[#This Row],[bairro8]],""))</f>
        <v>IBURA</v>
      </c>
      <c r="Q472" s="64" t="str">
        <f>IFERROR(IF(Table_ocorrencias[[#This Row],[rua9]] ="","",Table_ocorrencias[[#This Row],[rua9]]),"")</f>
        <v>RUA DO SOSSEGO, 32</v>
      </c>
      <c r="R472" s="64" t="str">
        <f>IFERROR(IF(Table_ocorrencias[[#This Row],[latitude6]] ="","",Table_ocorrencias[[#This Row],[latitude6]]),"")</f>
        <v>-8.111446</v>
      </c>
      <c r="S472" s="64" t="str">
        <f>IFERROR(IF(Table_ocorrencias[[#This Row],[longitude7]] ="","",Table_ocorrencias[[#This Row],[longitude7]]),"")</f>
        <v>-34.946279</v>
      </c>
      <c r="T47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GILVÂNIA MARIA DA SILVA (NIC 111695)</v>
      </c>
      <c r="U47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72" s="80" t="str">
        <f>UPPER(IFERROR(Table_ocorrencias[[#This Row],[descricao]],""))</f>
        <v>MULHER MORTA POR DISPAROS DE ARMA DE FOGO EM VIA PÚBLICA.</v>
      </c>
      <c r="W472" s="66">
        <f>IFERROR(IF(Table_ocorrencias[[#This Row],[data_ciencia]]="","",Table_ocorrencias[[#This Row],[data_ciencia]]),"")</f>
        <v>0.41319444444444442</v>
      </c>
      <c r="X472" s="66">
        <f>IFERROR(IF(Table_ocorrencias[[#This Row],[data_saida]]="","",Table_ocorrencias[[#This Row],[data_saida]]),"")</f>
        <v>0.43402777777777779</v>
      </c>
      <c r="Y472" s="66">
        <f>IFERROR(IF(Table_ocorrencias[[#This Row],[data_chegada]]="","",Table_ocorrencias[[#This Row],[data_chegada]]),"")</f>
        <v>0.46527777777777779</v>
      </c>
      <c r="Z472" s="66">
        <f>IFERROR(IF(Table_ocorrencias[[#This Row],[data_conclusao]]="","",Table_ocorrencias[[#This Row],[data_conclusao]]),"")</f>
        <v>0.48958333333333331</v>
      </c>
      <c r="AA472" s="67">
        <v>1544</v>
      </c>
      <c r="AB472" s="67">
        <v>709</v>
      </c>
      <c r="AC472" s="67">
        <v>3</v>
      </c>
      <c r="AD472" s="67">
        <v>3871193</v>
      </c>
      <c r="AE472" s="67">
        <v>3870464</v>
      </c>
      <c r="AF472" s="67">
        <v>3864146</v>
      </c>
      <c r="AG472" s="67">
        <v>28508</v>
      </c>
      <c r="AH472" s="65">
        <v>44049</v>
      </c>
      <c r="AI472" s="67" t="s">
        <v>1984</v>
      </c>
      <c r="AJ472" s="67" t="s">
        <v>167</v>
      </c>
      <c r="AK472" s="67" t="s">
        <v>168</v>
      </c>
      <c r="AL472" s="67" t="s">
        <v>255</v>
      </c>
      <c r="AM472" s="68">
        <v>0.41319444444444442</v>
      </c>
      <c r="AN472" s="69">
        <v>0.43402777777777779</v>
      </c>
      <c r="AO472" s="69">
        <v>0.46527777777777779</v>
      </c>
      <c r="AP472" s="69">
        <v>0.48958333333333331</v>
      </c>
      <c r="AQ472" s="67" t="s">
        <v>1985</v>
      </c>
      <c r="AR472" s="67" t="s">
        <v>1986</v>
      </c>
      <c r="AS472" s="67">
        <v>10</v>
      </c>
      <c r="AT472" s="67" t="s">
        <v>1483</v>
      </c>
      <c r="AU472" s="67" t="s">
        <v>1987</v>
      </c>
      <c r="AV472" s="67" t="s">
        <v>1988</v>
      </c>
      <c r="AW472" s="70" t="s">
        <v>276</v>
      </c>
      <c r="AX472" s="67" t="s">
        <v>1989</v>
      </c>
      <c r="AY472" s="67" t="s">
        <v>1990</v>
      </c>
      <c r="AZ472" s="67" t="b">
        <v>0</v>
      </c>
      <c r="BA472" s="67" t="s">
        <v>273</v>
      </c>
      <c r="BB472" s="67" t="b">
        <v>0</v>
      </c>
      <c r="BC472" s="67"/>
      <c r="BD472" s="67"/>
    </row>
    <row r="473" spans="1:56" x14ac:dyDescent="0.25">
      <c r="A473" s="54">
        <f t="shared" si="8"/>
        <v>0</v>
      </c>
      <c r="B473" s="57" t="str">
        <f>IFERROR(TEXT(Table_ocorrencias[[#This Row],[caso_n]],"0000")&amp;Table_ocorrencias[[#This Row],[ponto]]&amp;"/"&amp;YEAR(Table_ocorrencias[[#This Row],[DATA PLANTÃO]]),"")</f>
        <v>0716.9/2020</v>
      </c>
      <c r="C473" s="57" t="str">
        <f>IFERROR(IF(Table_ocorrencias[[#This Row],[GDL]] = "","", Table_ocorrencias[[#This Row],[GDL]]&amp;"/"&amp;YEAR(Table_ocorrencias[[#This Row],[data_plantao]])),"")</f>
        <v>22469/2020</v>
      </c>
      <c r="D473" s="57" t="str">
        <f>IF(Table_ocorrencias[[#This Row],[fotos_gdl]] = TRUE,"ENVIADAS","PENDENTE")</f>
        <v>ENVIADAS</v>
      </c>
      <c r="E473" s="58">
        <f>IFERROR(Table_ocorrencias[[#This Row],[data_plantao]],"")</f>
        <v>44052</v>
      </c>
      <c r="F473" s="57" t="str">
        <f>IFERROR(Table_ocorrencias[[#This Row],[CIODS3]],"")</f>
        <v>D684055</v>
      </c>
      <c r="G473" s="57" t="str">
        <f>IFERROR(Table_ocorrencias[[#This Row],[natureza4]],"")</f>
        <v>Homicídio</v>
      </c>
      <c r="H473" s="57" t="str">
        <f>IFERROR(Table_ocorrencias[[#This Row],[tipo_local]],"")</f>
        <v>Externo</v>
      </c>
      <c r="I473" s="57" t="str">
        <f>IFERROR(IF(Table_ocorrencias[[#This Row],[instrumento10]] = 0,"",Table_ocorrencias[[#This Row],[instrumento10]]),"")</f>
        <v>PÉRFURO-CONTUNDENTE</v>
      </c>
      <c r="J473" s="79" t="str">
        <f>IFERROR(VLOOKUP(Table_ocorrencias[[#This Row],[matricula_perito]],Table_peritos[],2,FALSE),"")</f>
        <v>VICTOR CEZAR LUCENA TAVARES DE SÁ LEITÃO</v>
      </c>
      <c r="K473" s="57" t="str">
        <f>IFERROR(VLOOKUP(Table_ocorrencias[[#This Row],[matricula_auxiliar]],Table_auxiliares[],2,FALSE),"")</f>
        <v>THAYSE BATISTA</v>
      </c>
      <c r="L473" s="57" t="str">
        <f>IFERROR(VLOOKUP(Table_ocorrencias[[#This Row],[matricula_delegado]],Table_delegados[],2,FALSE),"")</f>
        <v>ROBERTO DE LIMA FERREIRA</v>
      </c>
      <c r="M473" s="57" t="str">
        <f>IFERROR(Table_ocorrencias[[#This Row],[viatura5]],"")</f>
        <v>UP004</v>
      </c>
      <c r="N473" s="57" t="str">
        <f>IFERROR(IF(Table_ocorrencias[[#This Row],[DPH2]] ="","",Table_ocorrencias[[#This Row],[DPH2]]&amp;"º DPH"),"")</f>
        <v>5º DPH</v>
      </c>
      <c r="O473" s="57" t="str">
        <f>UPPER(IFERROR(VLOOKUP(Table_ocorrencias[[#This Row],[municipio]],Table_municipios[],2,FALSE),""))</f>
        <v>RECIFE</v>
      </c>
      <c r="P473" s="79" t="str">
        <f>UPPER(IFERROR(Table_ocorrencias[[#This Row],[bairro8]],""))</f>
        <v>VASCO DA GAMA</v>
      </c>
      <c r="Q473" s="57" t="str">
        <f>IFERROR(IF(Table_ocorrencias[[#This Row],[rua9]] ="","",Table_ocorrencias[[#This Row],[rua9]]),"")</f>
        <v>ANA DIAS, N°30</v>
      </c>
      <c r="R473" s="57" t="str">
        <f>IFERROR(IF(Table_ocorrencias[[#This Row],[latitude6]] ="","",Table_ocorrencias[[#This Row],[latitude6]]),"")</f>
        <v>-8.014431</v>
      </c>
      <c r="S473" s="57" t="str">
        <f>IFERROR(IF(Table_ocorrencias[[#This Row],[longitude7]] ="","",Table_ocorrencias[[#This Row],[longitude7]]),"")</f>
        <v>-34.920256</v>
      </c>
      <c r="T47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111943)</v>
      </c>
      <c r="U47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73" s="79" t="str">
        <f>UPPER(IFERROR(Table_ocorrencias[[#This Row],[descricao]],""))</f>
        <v>99669-1214 SG CHAGAS, PAF</v>
      </c>
      <c r="W473" s="59">
        <f>IFERROR(IF(Table_ocorrencias[[#This Row],[data_ciencia]]="","",Table_ocorrencias[[#This Row],[data_ciencia]]),"")</f>
        <v>0.64930555555555558</v>
      </c>
      <c r="X473" s="59">
        <f>IFERROR(IF(Table_ocorrencias[[#This Row],[data_saida]]="","",Table_ocorrencias[[#This Row],[data_saida]]),"")</f>
        <v>0.66666666666666663</v>
      </c>
      <c r="Y473" s="59">
        <f>IFERROR(IF(Table_ocorrencias[[#This Row],[data_chegada]]="","",Table_ocorrencias[[#This Row],[data_chegada]]),"")</f>
        <v>0.67708333333333337</v>
      </c>
      <c r="Z473" s="59">
        <f>IFERROR(IF(Table_ocorrencias[[#This Row],[data_conclusao]]="","",Table_ocorrencias[[#This Row],[data_conclusao]]),"")</f>
        <v>0.70833333333333337</v>
      </c>
      <c r="AA473" s="60">
        <v>1552</v>
      </c>
      <c r="AB473" s="60">
        <v>716</v>
      </c>
      <c r="AC473" s="60">
        <v>5</v>
      </c>
      <c r="AD473" s="60">
        <v>3866947</v>
      </c>
      <c r="AE473" s="60">
        <v>3870430</v>
      </c>
      <c r="AF473" s="60">
        <v>3864723</v>
      </c>
      <c r="AG473" s="60">
        <v>22469</v>
      </c>
      <c r="AH473" s="58">
        <v>44052</v>
      </c>
      <c r="AI473" s="60" t="s">
        <v>2061</v>
      </c>
      <c r="AJ473" s="60" t="s">
        <v>167</v>
      </c>
      <c r="AK473" s="60" t="s">
        <v>168</v>
      </c>
      <c r="AL473" s="60" t="s">
        <v>255</v>
      </c>
      <c r="AM473" s="61">
        <v>0.64930555555555558</v>
      </c>
      <c r="AN473" s="62">
        <v>0.66666666666666663</v>
      </c>
      <c r="AO473" s="62">
        <v>0.67708333333333337</v>
      </c>
      <c r="AP473" s="62">
        <v>0.70833333333333337</v>
      </c>
      <c r="AQ473" s="60" t="s">
        <v>2071</v>
      </c>
      <c r="AR473" s="60" t="s">
        <v>2072</v>
      </c>
      <c r="AS473" s="60">
        <v>14</v>
      </c>
      <c r="AT473" s="60" t="s">
        <v>2054</v>
      </c>
      <c r="AU473" s="60" t="s">
        <v>2073</v>
      </c>
      <c r="AV473" s="60" t="s">
        <v>2062</v>
      </c>
      <c r="AW473" s="63" t="s">
        <v>276</v>
      </c>
      <c r="AX473" s="60" t="s">
        <v>2063</v>
      </c>
      <c r="AY473" s="60" t="s">
        <v>2064</v>
      </c>
      <c r="AZ473" s="60" t="b">
        <v>1</v>
      </c>
      <c r="BA473" s="60" t="s">
        <v>273</v>
      </c>
      <c r="BB473" s="60" t="b">
        <v>0</v>
      </c>
      <c r="BC473" s="60"/>
      <c r="BD473" s="60"/>
    </row>
    <row r="474" spans="1:56" x14ac:dyDescent="0.25">
      <c r="A474" s="53">
        <f t="shared" si="8"/>
        <v>0</v>
      </c>
      <c r="B474" s="57" t="str">
        <f>IFERROR(TEXT(Table_ocorrencias[[#This Row],[caso_n]],"0000")&amp;Table_ocorrencias[[#This Row],[ponto]]&amp;"/"&amp;YEAR(Table_ocorrencias[[#This Row],[DATA PLANTÃO]]),"")</f>
        <v>0722.9/2020</v>
      </c>
      <c r="C474" s="57" t="str">
        <f>IFERROR(IF(Table_ocorrencias[[#This Row],[GDL]] = "","", Table_ocorrencias[[#This Row],[GDL]]&amp;"/"&amp;YEAR(Table_ocorrencias[[#This Row],[data_plantao]])),"")</f>
        <v>22831/2020</v>
      </c>
      <c r="D474" s="57" t="str">
        <f>IF(Table_ocorrencias[[#This Row],[fotos_gdl]] = TRUE,"ENVIADAS","PENDENTE")</f>
        <v>ENVIADAS</v>
      </c>
      <c r="E474" s="58">
        <f>IFERROR(Table_ocorrencias[[#This Row],[data_plantao]],"")</f>
        <v>44054</v>
      </c>
      <c r="F474" s="57" t="str">
        <f>IFERROR(Table_ocorrencias[[#This Row],[CIODS3]],"")</f>
        <v>D684304</v>
      </c>
      <c r="G474" s="57" t="str">
        <f>IFERROR(Table_ocorrencias[[#This Row],[natureza4]],"")</f>
        <v>Homicídio</v>
      </c>
      <c r="H474" s="57" t="str">
        <f>IFERROR(Table_ocorrencias[[#This Row],[tipo_local]],"")</f>
        <v>Externo</v>
      </c>
      <c r="I474" s="57" t="str">
        <f>IFERROR(IF(Table_ocorrencias[[#This Row],[instrumento10]] = 0,"",Table_ocorrencias[[#This Row],[instrumento10]]),"")</f>
        <v>PÉRFURO-CONTUNDENTE</v>
      </c>
      <c r="J474" s="79" t="str">
        <f>IFERROR(VLOOKUP(Table_ocorrencias[[#This Row],[matricula_perito]],Table_peritos[],2,FALSE),"")</f>
        <v>LUCAS ARAÚJO DE ALMEIDA</v>
      </c>
      <c r="K474" s="57" t="str">
        <f>IFERROR(VLOOKUP(Table_ocorrencias[[#This Row],[matricula_auxiliar]],Table_auxiliares[],2,FALSE),"")</f>
        <v>THAYSE BATISTA</v>
      </c>
      <c r="L474" s="57" t="str">
        <f>IFERROR(VLOOKUP(Table_ocorrencias[[#This Row],[matricula_delegado]],Table_delegados[],2,FALSE),"")</f>
        <v>BARBARA ALICE FORT DOS SANTOS</v>
      </c>
      <c r="M474" s="57" t="str">
        <f>IFERROR(Table_ocorrencias[[#This Row],[viatura5]],"")</f>
        <v>UP004</v>
      </c>
      <c r="N474" s="57" t="str">
        <f>IFERROR(IF(Table_ocorrencias[[#This Row],[DPH2]] ="","",Table_ocorrencias[[#This Row],[DPH2]]&amp;"º DPH"),"")</f>
        <v>6º DPH</v>
      </c>
      <c r="O474" s="57" t="str">
        <f>UPPER(IFERROR(VLOOKUP(Table_ocorrencias[[#This Row],[municipio]],Table_municipios[],2,FALSE),""))</f>
        <v>IGARASSU</v>
      </c>
      <c r="P474" s="79" t="str">
        <f>UPPER(IFERROR(Table_ocorrencias[[#This Row],[bairro8]],""))</f>
        <v>AREIAL</v>
      </c>
      <c r="Q474" s="57" t="str">
        <f>IFERROR(IF(Table_ocorrencias[[#This Row],[rua9]] ="","",Table_ocorrencias[[#This Row],[rua9]]),"")</f>
        <v>BECO DO INFERNO, 1ºTRAVESSA DA RUA AREIAL,  N°14</v>
      </c>
      <c r="R474" s="57" t="str">
        <f>IFERROR(IF(Table_ocorrencias[[#This Row],[latitude6]] ="","",Table_ocorrencias[[#This Row],[latitude6]]),"")</f>
        <v>-7.843745</v>
      </c>
      <c r="S474" s="57" t="str">
        <f>IFERROR(IF(Table_ocorrencias[[#This Row],[longitude7]] ="","",Table_ocorrencias[[#This Row],[longitude7]]),"")</f>
        <v>-34.901677</v>
      </c>
      <c r="T47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ROBSON ANDRÉ DE OLIVEIRA SANTOS (NIC 111679)</v>
      </c>
      <c r="U47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74" s="79" t="str">
        <f>UPPER(IFERROR(Table_ocorrencias[[#This Row],[descricao]],""))</f>
        <v>SGT WILDSON: 987896015; CB ÉRICA: 992779899</v>
      </c>
      <c r="W474" s="59">
        <f>IFERROR(IF(Table_ocorrencias[[#This Row],[data_ciencia]]="","",Table_ocorrencias[[#This Row],[data_ciencia]]),"")</f>
        <v>0.88263888888888886</v>
      </c>
      <c r="X474" s="59">
        <f>IFERROR(IF(Table_ocorrencias[[#This Row],[data_saida]]="","",Table_ocorrencias[[#This Row],[data_saida]]),"")</f>
        <v>0.89583333333333337</v>
      </c>
      <c r="Y474" s="59">
        <f>IFERROR(IF(Table_ocorrencias[[#This Row],[data_chegada]]="","",Table_ocorrencias[[#This Row],[data_chegada]]),"")</f>
        <v>0.91666666666666663</v>
      </c>
      <c r="Z474" s="59">
        <f>IFERROR(IF(Table_ocorrencias[[#This Row],[data_conclusao]]="","",Table_ocorrencias[[#This Row],[data_conclusao]]),"")</f>
        <v>0.96875</v>
      </c>
      <c r="AA474" s="60">
        <v>1559</v>
      </c>
      <c r="AB474" s="60">
        <v>722</v>
      </c>
      <c r="AC474" s="60">
        <v>6</v>
      </c>
      <c r="AD474" s="60">
        <v>3870006</v>
      </c>
      <c r="AE474" s="60">
        <v>3870430</v>
      </c>
      <c r="AF474" s="60">
        <v>3864090</v>
      </c>
      <c r="AG474" s="60">
        <v>22831</v>
      </c>
      <c r="AH474" s="58">
        <v>44054</v>
      </c>
      <c r="AI474" s="60" t="s">
        <v>2124</v>
      </c>
      <c r="AJ474" s="60" t="s">
        <v>167</v>
      </c>
      <c r="AK474" s="60" t="s">
        <v>168</v>
      </c>
      <c r="AL474" s="60" t="s">
        <v>255</v>
      </c>
      <c r="AM474" s="61">
        <v>0.88263888888888886</v>
      </c>
      <c r="AN474" s="62">
        <v>0.89583333333333337</v>
      </c>
      <c r="AO474" s="62">
        <v>0.91666666666666663</v>
      </c>
      <c r="AP474" s="62">
        <v>0.96875</v>
      </c>
      <c r="AQ474" s="60" t="s">
        <v>2128</v>
      </c>
      <c r="AR474" s="60" t="s">
        <v>2129</v>
      </c>
      <c r="AS474" s="60">
        <v>6</v>
      </c>
      <c r="AT474" s="60" t="s">
        <v>2130</v>
      </c>
      <c r="AU474" s="60" t="s">
        <v>2131</v>
      </c>
      <c r="AV474" s="60" t="s">
        <v>2125</v>
      </c>
      <c r="AW474" s="63" t="s">
        <v>276</v>
      </c>
      <c r="AX474" s="60" t="s">
        <v>2126</v>
      </c>
      <c r="AY474" s="60" t="s">
        <v>2127</v>
      </c>
      <c r="AZ474" s="60" t="b">
        <v>1</v>
      </c>
      <c r="BA474" s="60" t="s">
        <v>273</v>
      </c>
      <c r="BB474" s="60" t="b">
        <v>0</v>
      </c>
      <c r="BC474" s="60"/>
      <c r="BD474" s="60"/>
    </row>
    <row r="475" spans="1:56" x14ac:dyDescent="0.25">
      <c r="A475" s="55">
        <f t="shared" si="8"/>
        <v>0</v>
      </c>
      <c r="B475" s="64" t="str">
        <f>IFERROR(TEXT(Table_ocorrencias[[#This Row],[caso_n]],"0000")&amp;Table_ocorrencias[[#This Row],[ponto]]&amp;"/"&amp;YEAR(Table_ocorrencias[[#This Row],[DATA PLANTÃO]]),"")</f>
        <v>0728.9/2020</v>
      </c>
      <c r="C475" s="64" t="str">
        <f>IFERROR(IF(Table_ocorrencias[[#This Row],[GDL]] = "","", Table_ocorrencias[[#This Row],[GDL]]&amp;"/"&amp;YEAR(Table_ocorrencias[[#This Row],[data_plantao]])),"")</f>
        <v>23352/2020</v>
      </c>
      <c r="D475" s="64" t="str">
        <f>IF(Table_ocorrencias[[#This Row],[fotos_gdl]] = TRUE,"ENVIADAS","PENDENTE")</f>
        <v>ENVIADAS</v>
      </c>
      <c r="E475" s="65">
        <f>IFERROR(Table_ocorrencias[[#This Row],[data_plantao]],"")</f>
        <v>44058</v>
      </c>
      <c r="F475" s="64" t="str">
        <f>IFERROR(Table_ocorrencias[[#This Row],[CIODS3]],"")</f>
        <v>D684670</v>
      </c>
      <c r="G475" s="64" t="str">
        <f>IFERROR(Table_ocorrencias[[#This Row],[natureza4]],"")</f>
        <v>Homicídio</v>
      </c>
      <c r="H475" s="64" t="str">
        <f>IFERROR(Table_ocorrencias[[#This Row],[tipo_local]],"")</f>
        <v>Externo</v>
      </c>
      <c r="I475" s="64" t="str">
        <f>IFERROR(IF(Table_ocorrencias[[#This Row],[instrumento10]] = 0,"",Table_ocorrencias[[#This Row],[instrumento10]]),"")</f>
        <v>PÉRFURO-CONTUNDENTE</v>
      </c>
      <c r="J475" s="64" t="str">
        <f>IFERROR(VLOOKUP(Table_ocorrencias[[#This Row],[matricula_perito]],Table_peritos[],2,FALSE),"")</f>
        <v>BETSON FERNANDO DELGADO DOS SANTOS ANDRADE</v>
      </c>
      <c r="K475" s="64" t="str">
        <f>IFERROR(VLOOKUP(Table_ocorrencias[[#This Row],[matricula_auxiliar]],Table_auxiliares[],2,FALSE),"")</f>
        <v>ANDREZA CRISTINA MAIA DOS SANTOS</v>
      </c>
      <c r="L475" s="64" t="str">
        <f>IFERROR(VLOOKUP(Table_ocorrencias[[#This Row],[matricula_delegado]],Table_delegados[],2,FALSE),"")</f>
        <v>FABIO LACERDA MACHADO</v>
      </c>
      <c r="M475" s="64" t="str">
        <f>IFERROR(Table_ocorrencias[[#This Row],[viatura5]],"")</f>
        <v>UP004</v>
      </c>
      <c r="N475" s="64" t="str">
        <f>IFERROR(IF(Table_ocorrencias[[#This Row],[DPH2]] ="","",Table_ocorrencias[[#This Row],[DPH2]]&amp;"º DPH"),"")</f>
        <v>13º DPH</v>
      </c>
      <c r="O475" s="64" t="str">
        <f>UPPER(IFERROR(VLOOKUP(Table_ocorrencias[[#This Row],[municipio]],Table_municipios[],2,FALSE),""))</f>
        <v>JABOATÃO DOS GUARARAPES</v>
      </c>
      <c r="P475" s="64" t="str">
        <f>UPPER(IFERROR(Table_ocorrencias[[#This Row],[bairro8]],""))</f>
        <v>JABOATAO</v>
      </c>
      <c r="Q475" s="64" t="str">
        <f>IFERROR(IF(Table_ocorrencias[[#This Row],[rua9]] ="","",Table_ocorrencias[[#This Row],[rua9]]),"")</f>
        <v>CORREGO DA BALA</v>
      </c>
      <c r="R475" s="64" t="str">
        <f>IFERROR(IF(Table_ocorrencias[[#This Row],[latitude6]] ="","",Table_ocorrencias[[#This Row],[latitude6]]),"")</f>
        <v>-8.121460</v>
      </c>
      <c r="S475" s="64" t="str">
        <f>IFERROR(IF(Table_ocorrencias[[#This Row],[longitude7]] ="","",Table_ocorrencias[[#This Row],[longitude7]]),"")</f>
        <v>-35.016502</v>
      </c>
      <c r="T475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111980)</v>
      </c>
      <c r="U47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5" s="64" t="str">
        <f>UPPER(IFERROR(Table_ocorrencias[[#This Row],[descricao]],""))</f>
        <v/>
      </c>
      <c r="W475" s="66">
        <f>IFERROR(IF(Table_ocorrencias[[#This Row],[data_ciencia]]="","",Table_ocorrencias[[#This Row],[data_ciencia]]),"")</f>
        <v>0.90763888888888888</v>
      </c>
      <c r="X475" s="66">
        <f>IFERROR(IF(Table_ocorrencias[[#This Row],[data_saida]]="","",Table_ocorrencias[[#This Row],[data_saida]]),"")</f>
        <v>0.9375</v>
      </c>
      <c r="Y475" s="66">
        <f>IFERROR(IF(Table_ocorrencias[[#This Row],[data_chegada]]="","",Table_ocorrencias[[#This Row],[data_chegada]]),"")</f>
        <v>0.95833333333333337</v>
      </c>
      <c r="Z475" s="66">
        <f>IFERROR(IF(Table_ocorrencias[[#This Row],[data_conclusao]]="","",Table_ocorrencias[[#This Row],[data_conclusao]]),"")</f>
        <v>0.99305555555555558</v>
      </c>
      <c r="AA475" s="67">
        <v>1566</v>
      </c>
      <c r="AB475" s="67">
        <v>728</v>
      </c>
      <c r="AC475" s="67">
        <v>13</v>
      </c>
      <c r="AD475" s="67">
        <v>3869903</v>
      </c>
      <c r="AE475" s="67">
        <v>3876098</v>
      </c>
      <c r="AF475" s="67">
        <v>3864235</v>
      </c>
      <c r="AG475" s="67">
        <v>23352</v>
      </c>
      <c r="AH475" s="65">
        <v>44058</v>
      </c>
      <c r="AI475" s="67" t="s">
        <v>2208</v>
      </c>
      <c r="AJ475" s="67" t="s">
        <v>167</v>
      </c>
      <c r="AK475" s="67" t="s">
        <v>168</v>
      </c>
      <c r="AL475" s="67" t="s">
        <v>255</v>
      </c>
      <c r="AM475" s="68">
        <v>0.90763888888888888</v>
      </c>
      <c r="AN475" s="69">
        <v>0.9375</v>
      </c>
      <c r="AO475" s="69">
        <v>0.95833333333333337</v>
      </c>
      <c r="AP475" s="69">
        <v>0.99305555555555558</v>
      </c>
      <c r="AQ475" s="67" t="s">
        <v>2209</v>
      </c>
      <c r="AR475" s="67" t="s">
        <v>2210</v>
      </c>
      <c r="AS475" s="67">
        <v>10</v>
      </c>
      <c r="AT475" s="67" t="s">
        <v>2211</v>
      </c>
      <c r="AU475" s="67" t="s">
        <v>2212</v>
      </c>
      <c r="AV475" s="67" t="s">
        <v>2213</v>
      </c>
      <c r="AW475" s="70" t="s">
        <v>276</v>
      </c>
      <c r="AX475" s="67" t="s">
        <v>2214</v>
      </c>
      <c r="AY475" s="67" t="s">
        <v>283</v>
      </c>
      <c r="AZ475" s="67" t="b">
        <v>1</v>
      </c>
      <c r="BA475" s="67" t="s">
        <v>273</v>
      </c>
      <c r="BB475" s="67" t="b">
        <v>0</v>
      </c>
      <c r="BC475" s="67"/>
      <c r="BD475" s="67"/>
    </row>
    <row r="476" spans="1:56" x14ac:dyDescent="0.25">
      <c r="A476" s="54">
        <f t="shared" si="8"/>
        <v>0</v>
      </c>
      <c r="B476" s="57" t="str">
        <f>IFERROR(TEXT(Table_ocorrencias[[#This Row],[caso_n]],"0000")&amp;Table_ocorrencias[[#This Row],[ponto]]&amp;"/"&amp;YEAR(Table_ocorrencias[[#This Row],[DATA PLANTÃO]]),"")</f>
        <v>0745.9/2020</v>
      </c>
      <c r="C476" s="57" t="str">
        <f>IFERROR(IF(Table_ocorrencias[[#This Row],[GDL]] = "","", Table_ocorrencias[[#This Row],[GDL]]&amp;"/"&amp;YEAR(Table_ocorrencias[[#This Row],[data_plantao]])),"")</f>
        <v>24451/2020</v>
      </c>
      <c r="D476" s="57" t="str">
        <f>IF(Table_ocorrencias[[#This Row],[fotos_gdl]] = TRUE,"ENVIADAS","PENDENTE")</f>
        <v>ENVIADAS</v>
      </c>
      <c r="E476" s="58">
        <f>IFERROR(Table_ocorrencias[[#This Row],[data_plantao]],"")</f>
        <v>44066</v>
      </c>
      <c r="F476" s="57" t="str">
        <f>IFERROR(Table_ocorrencias[[#This Row],[CIODS3]],"")</f>
        <v>D685457</v>
      </c>
      <c r="G476" s="57" t="str">
        <f>IFERROR(Table_ocorrencias[[#This Row],[natureza4]],"")</f>
        <v>Homicídio</v>
      </c>
      <c r="H476" s="57" t="str">
        <f>IFERROR(Table_ocorrencias[[#This Row],[tipo_local]],"")</f>
        <v>Externo</v>
      </c>
      <c r="I476" s="57" t="str">
        <f>IFERROR(IF(Table_ocorrencias[[#This Row],[instrumento10]] = 0,"",Table_ocorrencias[[#This Row],[instrumento10]]),"")</f>
        <v>PÉRFURO-CONTUNDENTE</v>
      </c>
      <c r="J476" s="79" t="str">
        <f>IFERROR(VLOOKUP(Table_ocorrencias[[#This Row],[matricula_perito]],Table_peritos[],2,FALSE),"")</f>
        <v>FERNANDO HENRIQUE LEAL BENEVIDES</v>
      </c>
      <c r="K476" s="57" t="str">
        <f>IFERROR(VLOOKUP(Table_ocorrencias[[#This Row],[matricula_auxiliar]],Table_auxiliares[],2,FALSE),"")</f>
        <v>THAYSE BATISTA</v>
      </c>
      <c r="L476" s="57" t="str">
        <f>IFERROR(VLOOKUP(Table_ocorrencias[[#This Row],[matricula_delegado]],Table_delegados[],2,FALSE),"")</f>
        <v>ALAUMO LIMA</v>
      </c>
      <c r="M476" s="57" t="str">
        <f>IFERROR(Table_ocorrencias[[#This Row],[viatura5]],"")</f>
        <v>UP004</v>
      </c>
      <c r="N476" s="57" t="str">
        <f>IFERROR(IF(Table_ocorrencias[[#This Row],[DPH2]] ="","",Table_ocorrencias[[#This Row],[DPH2]]&amp;"º DPH"),"")</f>
        <v>9º DPH</v>
      </c>
      <c r="O476" s="57" t="str">
        <f>UPPER(IFERROR(VLOOKUP(Table_ocorrencias[[#This Row],[municipio]],Table_municipios[],2,FALSE),""))</f>
        <v>OLINDA</v>
      </c>
      <c r="P476" s="79" t="str">
        <f>UPPER(IFERROR(Table_ocorrencias[[#This Row],[bairro8]],""))</f>
        <v>PEIXINHOS</v>
      </c>
      <c r="Q476" s="57" t="str">
        <f>IFERROR(IF(Table_ocorrencias[[#This Row],[rua9]] ="","",Table_ocorrencias[[#This Row],[rua9]]),"")</f>
        <v>AV. TRANSAMAZONICA, Nº154</v>
      </c>
      <c r="R476" s="57" t="str">
        <f>IFERROR(IF(Table_ocorrencias[[#This Row],[latitude6]] ="","",Table_ocorrencias[[#This Row],[latitude6]]),"")</f>
        <v>-8.0017730</v>
      </c>
      <c r="S476" s="57" t="str">
        <f>IFERROR(IF(Table_ocorrencias[[#This Row],[longitude7]] ="","",Table_ocorrencias[[#This Row],[longitude7]]),"")</f>
        <v>-34.8801270</v>
      </c>
      <c r="T47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111965)</v>
      </c>
      <c r="U47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76" s="79" t="str">
        <f>UPPER(IFERROR(Table_ocorrencias[[#This Row],[descricao]],""))</f>
        <v>PAF - MASC - SG RAPOSO 98494-3037</v>
      </c>
      <c r="W476" s="59">
        <f>IFERROR(IF(Table_ocorrencias[[#This Row],[data_ciencia]]="","",Table_ocorrencias[[#This Row],[data_ciencia]]),"")</f>
        <v>0.85069444444444442</v>
      </c>
      <c r="X476" s="59">
        <f>IFERROR(IF(Table_ocorrencias[[#This Row],[data_saida]]="","",Table_ocorrencias[[#This Row],[data_saida]]),"")</f>
        <v>0.86111111111111116</v>
      </c>
      <c r="Y476" s="59">
        <f>IFERROR(IF(Table_ocorrencias[[#This Row],[data_chegada]]="","",Table_ocorrencias[[#This Row],[data_chegada]]),"")</f>
        <v>0.875</v>
      </c>
      <c r="Z476" s="59">
        <f>IFERROR(IF(Table_ocorrencias[[#This Row],[data_conclusao]]="","",Table_ocorrencias[[#This Row],[data_conclusao]]),"")</f>
        <v>0.91666666666666663</v>
      </c>
      <c r="AA476" s="60">
        <v>1588</v>
      </c>
      <c r="AB476" s="60">
        <v>745</v>
      </c>
      <c r="AC476" s="60">
        <v>9</v>
      </c>
      <c r="AD476" s="60">
        <v>2962063</v>
      </c>
      <c r="AE476" s="60">
        <v>3870430</v>
      </c>
      <c r="AF476" s="60">
        <v>3910180</v>
      </c>
      <c r="AG476" s="60">
        <v>24451</v>
      </c>
      <c r="AH476" s="58">
        <v>44066</v>
      </c>
      <c r="AI476" s="60" t="s">
        <v>2421</v>
      </c>
      <c r="AJ476" s="60" t="s">
        <v>167</v>
      </c>
      <c r="AK476" s="60" t="s">
        <v>168</v>
      </c>
      <c r="AL476" s="60" t="s">
        <v>255</v>
      </c>
      <c r="AM476" s="61">
        <v>0.85069444444444442</v>
      </c>
      <c r="AN476" s="62">
        <v>0.86111111111111116</v>
      </c>
      <c r="AO476" s="62">
        <v>0.875</v>
      </c>
      <c r="AP476" s="62">
        <v>0.91666666666666663</v>
      </c>
      <c r="AQ476" s="60" t="s">
        <v>2422</v>
      </c>
      <c r="AR476" s="60" t="s">
        <v>2423</v>
      </c>
      <c r="AS476" s="60">
        <v>12</v>
      </c>
      <c r="AT476" s="60" t="s">
        <v>2424</v>
      </c>
      <c r="AU476" s="60" t="s">
        <v>2425</v>
      </c>
      <c r="AV476" s="60" t="s">
        <v>2426</v>
      </c>
      <c r="AW476" s="63" t="s">
        <v>276</v>
      </c>
      <c r="AX476" s="60" t="s">
        <v>2427</v>
      </c>
      <c r="AY476" s="60" t="s">
        <v>2428</v>
      </c>
      <c r="AZ476" s="60" t="b">
        <v>1</v>
      </c>
      <c r="BA476" s="60" t="s">
        <v>273</v>
      </c>
      <c r="BB476" s="60" t="b">
        <v>0</v>
      </c>
      <c r="BC476" s="60"/>
      <c r="BD476" s="60"/>
    </row>
    <row r="477" spans="1:56" x14ac:dyDescent="0.25">
      <c r="A477" s="54">
        <f t="shared" si="8"/>
        <v>0</v>
      </c>
      <c r="B477" s="57" t="str">
        <f>IFERROR(TEXT(Table_ocorrencias[[#This Row],[caso_n]],"0000")&amp;Table_ocorrencias[[#This Row],[ponto]]&amp;"/"&amp;YEAR(Table_ocorrencias[[#This Row],[DATA PLANTÃO]]),"")</f>
        <v>0764.9/2020</v>
      </c>
      <c r="C477" s="57" t="str">
        <f>IFERROR(IF(Table_ocorrencias[[#This Row],[GDL]] = "","", Table_ocorrencias[[#This Row],[GDL]]&amp;"/"&amp;YEAR(Table_ocorrencias[[#This Row],[data_plantao]])),"")</f>
        <v>25452/2020</v>
      </c>
      <c r="D477" s="57" t="str">
        <f>IF(Table_ocorrencias[[#This Row],[fotos_gdl]] = TRUE,"ENVIADAS","PENDENTE")</f>
        <v>PENDENTE</v>
      </c>
      <c r="E477" s="58">
        <f>IFERROR(Table_ocorrencias[[#This Row],[data_plantao]],"")</f>
        <v>44072</v>
      </c>
      <c r="F477" s="57" t="str">
        <f>IFERROR(Table_ocorrencias[[#This Row],[CIODS3]],"")</f>
        <v>D685976</v>
      </c>
      <c r="G477" s="57" t="str">
        <f>IFERROR(Table_ocorrencias[[#This Row],[natureza4]],"")</f>
        <v>Homicídio</v>
      </c>
      <c r="H477" s="57" t="str">
        <f>IFERROR(Table_ocorrencias[[#This Row],[tipo_local]],"")</f>
        <v>Externo</v>
      </c>
      <c r="I477" s="57" t="str">
        <f>IFERROR(IF(Table_ocorrencias[[#This Row],[instrumento10]] = 0,"",Table_ocorrencias[[#This Row],[instrumento10]]),"")</f>
        <v>PÉRFURO-CONTUNDENTE</v>
      </c>
      <c r="J477" s="79" t="str">
        <f>IFERROR(VLOOKUP(Table_ocorrencias[[#This Row],[matricula_perito]],Table_peritos[],2,FALSE),"")</f>
        <v>RODION MALINOVSKY DE OLIVEIRA GOMES</v>
      </c>
      <c r="K477" s="57" t="str">
        <f>IFERROR(VLOOKUP(Table_ocorrencias[[#This Row],[matricula_auxiliar]],Table_auxiliares[],2,FALSE),"")</f>
        <v>HILTON PESSOA DE FREITAS NETO</v>
      </c>
      <c r="L477" s="57" t="str">
        <f>IFERROR(VLOOKUP(Table_ocorrencias[[#This Row],[matricula_delegado]],Table_delegados[],2,FALSE),"")</f>
        <v>PAULO GUSTAVO COELHO DIAS</v>
      </c>
      <c r="M477" s="57" t="str">
        <f>IFERROR(Table_ocorrencias[[#This Row],[viatura5]],"")</f>
        <v>UP004</v>
      </c>
      <c r="N477" s="57" t="str">
        <f>IFERROR(IF(Table_ocorrencias[[#This Row],[DPH2]] ="","",Table_ocorrencias[[#This Row],[DPH2]]&amp;"º DPH"),"")</f>
        <v>6º DPH</v>
      </c>
      <c r="O477" s="57" t="str">
        <f>UPPER(IFERROR(VLOOKUP(Table_ocorrencias[[#This Row],[municipio]],Table_municipios[],2,FALSE),""))</f>
        <v>IGARASSU</v>
      </c>
      <c r="P477" s="79" t="str">
        <f>UPPER(IFERROR(Table_ocorrencias[[#This Row],[bairro8]],""))</f>
        <v>SANTA RITA</v>
      </c>
      <c r="Q477" s="57" t="str">
        <f>IFERROR(IF(Table_ocorrencias[[#This Row],[rua9]] ="","",Table_ocorrencias[[#This Row],[rua9]]),"")</f>
        <v>RUA AUTRÁLIA - 1ª TRAVESSA DA ÁGUA MINERAL IGARASSU</v>
      </c>
      <c r="R477" s="57" t="str">
        <f>IFERROR(IF(Table_ocorrencias[[#This Row],[latitude6]] ="","",Table_ocorrencias[[#This Row],[latitude6]]),"")</f>
        <v>-7.845430</v>
      </c>
      <c r="S477" s="57" t="str">
        <f>IFERROR(IF(Table_ocorrencias[[#This Row],[longitude7]] ="","",Table_ocorrencias[[#This Row],[longitude7]]),"")</f>
        <v>-34.903680</v>
      </c>
      <c r="T47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ANDRE PINTO RIBEIRO (NIC 112420)</v>
      </c>
      <c r="U47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7" s="79" t="str">
        <f>UPPER(IFERROR(Table_ocorrencias[[#This Row],[descricao]],""))</f>
        <v/>
      </c>
      <c r="W477" s="59">
        <f>IFERROR(IF(Table_ocorrencias[[#This Row],[data_ciencia]]="","",Table_ocorrencias[[#This Row],[data_ciencia]]),"")</f>
        <v>0.52083333333333337</v>
      </c>
      <c r="X477" s="59">
        <f>IFERROR(IF(Table_ocorrencias[[#This Row],[data_saida]]="","",Table_ocorrencias[[#This Row],[data_saida]]),"")</f>
        <v>0.52777777777777779</v>
      </c>
      <c r="Y477" s="59">
        <f>IFERROR(IF(Table_ocorrencias[[#This Row],[data_chegada]]="","",Table_ocorrencias[[#This Row],[data_chegada]]),"")</f>
        <v>0.54861111111111116</v>
      </c>
      <c r="Z477" s="59">
        <f>IFERROR(IF(Table_ocorrencias[[#This Row],[data_conclusao]]="","",Table_ocorrencias[[#This Row],[data_conclusao]]),"")</f>
        <v>0.58333333333333337</v>
      </c>
      <c r="AA477" s="60">
        <v>1610</v>
      </c>
      <c r="AB477" s="60">
        <v>764</v>
      </c>
      <c r="AC477" s="60">
        <v>6</v>
      </c>
      <c r="AD477" s="60">
        <v>1917099</v>
      </c>
      <c r="AE477" s="60">
        <v>3865967</v>
      </c>
      <c r="AF477" s="60">
        <v>2725371</v>
      </c>
      <c r="AG477" s="60">
        <v>25452</v>
      </c>
      <c r="AH477" s="58">
        <v>44072</v>
      </c>
      <c r="AI477" s="60" t="s">
        <v>3304</v>
      </c>
      <c r="AJ477" s="60" t="s">
        <v>167</v>
      </c>
      <c r="AK477" s="60" t="s">
        <v>168</v>
      </c>
      <c r="AL477" s="60" t="s">
        <v>255</v>
      </c>
      <c r="AM477" s="61">
        <v>0.52083333333333337</v>
      </c>
      <c r="AN477" s="62">
        <v>0.52777777777777779</v>
      </c>
      <c r="AO477" s="62">
        <v>0.54861111111111116</v>
      </c>
      <c r="AP477" s="62">
        <v>0.58333333333333337</v>
      </c>
      <c r="AQ477" s="60" t="s">
        <v>3305</v>
      </c>
      <c r="AR477" s="60" t="s">
        <v>3306</v>
      </c>
      <c r="AS477" s="60">
        <v>6</v>
      </c>
      <c r="AT477" s="60" t="s">
        <v>3307</v>
      </c>
      <c r="AU477" s="60" t="s">
        <v>3313</v>
      </c>
      <c r="AV477" s="60" t="s">
        <v>3308</v>
      </c>
      <c r="AW477" s="63" t="s">
        <v>276</v>
      </c>
      <c r="AX477" s="60" t="s">
        <v>3309</v>
      </c>
      <c r="AY477" s="60" t="s">
        <v>283</v>
      </c>
      <c r="AZ477" s="60" t="b">
        <v>0</v>
      </c>
      <c r="BA477" s="60" t="s">
        <v>273</v>
      </c>
      <c r="BB477" s="60" t="b">
        <v>0</v>
      </c>
      <c r="BC477" s="60"/>
      <c r="BD477" s="60"/>
    </row>
    <row r="478" spans="1:56" x14ac:dyDescent="0.25">
      <c r="A478" s="53">
        <f t="shared" si="8"/>
        <v>0</v>
      </c>
      <c r="B478" s="57" t="str">
        <f>IFERROR(TEXT(Table_ocorrencias[[#This Row],[caso_n]],"0000")&amp;Table_ocorrencias[[#This Row],[ponto]]&amp;"/"&amp;YEAR(Table_ocorrencias[[#This Row],[DATA PLANTÃO]]),"")</f>
        <v>0765.9/2020</v>
      </c>
      <c r="C478" s="57" t="str">
        <f>IFERROR(IF(Table_ocorrencias[[#This Row],[GDL]] = "","", Table_ocorrencias[[#This Row],[GDL]]&amp;"/"&amp;YEAR(Table_ocorrencias[[#This Row],[data_plantao]])),"")</f>
        <v>25443/2020</v>
      </c>
      <c r="D478" s="57" t="str">
        <f>IF(Table_ocorrencias[[#This Row],[fotos_gdl]] = TRUE,"ENVIADAS","PENDENTE")</f>
        <v>ENVIADAS</v>
      </c>
      <c r="E478" s="58">
        <f>IFERROR(Table_ocorrencias[[#This Row],[data_plantao]],"")</f>
        <v>44072</v>
      </c>
      <c r="F478" s="57" t="str">
        <f>IFERROR(Table_ocorrencias[[#This Row],[CIODS3]],"")</f>
        <v>D686000</v>
      </c>
      <c r="G478" s="57" t="str">
        <f>IFERROR(Table_ocorrencias[[#This Row],[natureza4]],"")</f>
        <v>Homicídio</v>
      </c>
      <c r="H478" s="57" t="str">
        <f>IFERROR(Table_ocorrencias[[#This Row],[tipo_local]],"")</f>
        <v>Externo</v>
      </c>
      <c r="I478" s="57" t="str">
        <f>IFERROR(IF(Table_ocorrencias[[#This Row],[instrumento10]] = 0,"",Table_ocorrencias[[#This Row],[instrumento10]]),"")</f>
        <v>PÉRFURO-CONTUNDENTE</v>
      </c>
      <c r="J478" s="79" t="str">
        <f>IFERROR(VLOOKUP(Table_ocorrencias[[#This Row],[matricula_perito]],Table_peritos[],2,FALSE),"")</f>
        <v>RANON BARROS BEZERRA</v>
      </c>
      <c r="K478" s="57" t="str">
        <f>IFERROR(VLOOKUP(Table_ocorrencias[[#This Row],[matricula_auxiliar]],Table_auxiliares[],2,FALSE),"")</f>
        <v>ANDREZA CRISTINA MAIA DOS SANTOS</v>
      </c>
      <c r="L478" s="57" t="str">
        <f>IFERROR(VLOOKUP(Table_ocorrencias[[#This Row],[matricula_delegado]],Table_delegados[],2,FALSE),"")</f>
        <v>ADYR MARTENS DE ALMEIDA</v>
      </c>
      <c r="M478" s="57" t="str">
        <f>IFERROR(Table_ocorrencias[[#This Row],[viatura5]],"")</f>
        <v>UP004</v>
      </c>
      <c r="N478" s="57" t="str">
        <f>IFERROR(IF(Table_ocorrencias[[#This Row],[DPH2]] ="","",Table_ocorrencias[[#This Row],[DPH2]]&amp;"º DPH"),"")</f>
        <v>5º DPH</v>
      </c>
      <c r="O478" s="57" t="str">
        <f>UPPER(IFERROR(VLOOKUP(Table_ocorrencias[[#This Row],[municipio]],Table_municipios[],2,FALSE),""))</f>
        <v>RECIFE</v>
      </c>
      <c r="P478" s="79" t="str">
        <f>UPPER(IFERROR(Table_ocorrencias[[#This Row],[bairro8]],""))</f>
        <v>VASCO DA GAMA</v>
      </c>
      <c r="Q478" s="57" t="str">
        <f>IFERROR(IF(Table_ocorrencias[[#This Row],[rua9]] ="","",Table_ocorrencias[[#This Row],[rua9]]),"")</f>
        <v>TRAVESSA VANGLORIA, CÓRREGO MANOEL MENDES</v>
      </c>
      <c r="R478" s="57" t="str">
        <f>IFERROR(IF(Table_ocorrencias[[#This Row],[latitude6]] ="","",Table_ocorrencias[[#This Row],[latitude6]]),"")</f>
        <v>-8,0136271</v>
      </c>
      <c r="S478" s="57" t="str">
        <f>IFERROR(IF(Table_ocorrencias[[#This Row],[longitude7]] ="","",Table_ocorrencias[[#This Row],[longitude7]]),"")</f>
        <v>-34,9171539</v>
      </c>
      <c r="T47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LUCAS MYCAELL PEREIRA DA SILVA (NIC 112429)</v>
      </c>
      <c r="U47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78" s="79" t="str">
        <f>UPPER(IFERROR(Table_ocorrencias[[#This Row],[descricao]],""))</f>
        <v>PAF- MASC</v>
      </c>
      <c r="W478" s="59">
        <f>IFERROR(IF(Table_ocorrencias[[#This Row],[data_ciencia]]="","",Table_ocorrencias[[#This Row],[data_ciencia]]),"")</f>
        <v>0.76875000000000004</v>
      </c>
      <c r="X478" s="59">
        <f>IFERROR(IF(Table_ocorrencias[[#This Row],[data_saida]]="","",Table_ocorrencias[[#This Row],[data_saida]]),"")</f>
        <v>0.77777777777777779</v>
      </c>
      <c r="Y478" s="59">
        <f>IFERROR(IF(Table_ocorrencias[[#This Row],[data_chegada]]="","",Table_ocorrencias[[#This Row],[data_chegada]]),"")</f>
        <v>0.79166666666666663</v>
      </c>
      <c r="Z478" s="59">
        <f>IFERROR(IF(Table_ocorrencias[[#This Row],[data_conclusao]]="","",Table_ocorrencias[[#This Row],[data_conclusao]]),"")</f>
        <v>0.84375</v>
      </c>
      <c r="AA478" s="60">
        <v>1611</v>
      </c>
      <c r="AB478" s="60">
        <v>765</v>
      </c>
      <c r="AC478" s="60">
        <v>5</v>
      </c>
      <c r="AD478" s="60">
        <v>3866670</v>
      </c>
      <c r="AE478" s="60">
        <v>3876098</v>
      </c>
      <c r="AF478" s="60">
        <v>2960397</v>
      </c>
      <c r="AG478" s="60">
        <v>25443</v>
      </c>
      <c r="AH478" s="58">
        <v>44072</v>
      </c>
      <c r="AI478" s="60" t="s">
        <v>3323</v>
      </c>
      <c r="AJ478" s="60" t="s">
        <v>167</v>
      </c>
      <c r="AK478" s="60" t="s">
        <v>168</v>
      </c>
      <c r="AL478" s="60" t="s">
        <v>255</v>
      </c>
      <c r="AM478" s="61">
        <v>0.76875000000000004</v>
      </c>
      <c r="AN478" s="62">
        <v>0.77777777777777779</v>
      </c>
      <c r="AO478" s="62">
        <v>0.79166666666666663</v>
      </c>
      <c r="AP478" s="62">
        <v>0.84375</v>
      </c>
      <c r="AQ478" s="60" t="s">
        <v>3324</v>
      </c>
      <c r="AR478" s="60" t="s">
        <v>3325</v>
      </c>
      <c r="AS478" s="60">
        <v>14</v>
      </c>
      <c r="AT478" s="60" t="s">
        <v>2054</v>
      </c>
      <c r="AU478" s="60" t="s">
        <v>3326</v>
      </c>
      <c r="AV478" s="60" t="s">
        <v>3327</v>
      </c>
      <c r="AW478" s="63" t="s">
        <v>276</v>
      </c>
      <c r="AX478" s="60" t="s">
        <v>3328</v>
      </c>
      <c r="AY478" s="60" t="s">
        <v>1369</v>
      </c>
      <c r="AZ478" s="60" t="b">
        <v>1</v>
      </c>
      <c r="BA478" s="60" t="s">
        <v>273</v>
      </c>
      <c r="BB478" s="60" t="b">
        <v>0</v>
      </c>
      <c r="BC478" s="60"/>
      <c r="BD478" s="60"/>
    </row>
    <row r="479" spans="1:56" x14ac:dyDescent="0.25">
      <c r="A479" s="86">
        <f t="shared" si="8"/>
        <v>0</v>
      </c>
      <c r="B479" s="87" t="str">
        <f>IFERROR(TEXT(Table_ocorrencias[[#This Row],[caso_n]],"0000")&amp;Table_ocorrencias[[#This Row],[ponto]]&amp;"/"&amp;YEAR(Table_ocorrencias[[#This Row],[DATA PLANTÃO]]),"")</f>
        <v>0767.9/2020</v>
      </c>
      <c r="C479" s="87" t="str">
        <f>IFERROR(IF(Table_ocorrencias[[#This Row],[GDL]] = "","", Table_ocorrencias[[#This Row],[GDL]]&amp;"/"&amp;YEAR(Table_ocorrencias[[#This Row],[data_plantao]])),"")</f>
        <v>25453/2020</v>
      </c>
      <c r="D479" s="87" t="str">
        <f>IF(Table_ocorrencias[[#This Row],[fotos_gdl]] = TRUE,"ENVIADAS","PENDENTE")</f>
        <v>PENDENTE</v>
      </c>
      <c r="E479" s="88">
        <f>IFERROR(Table_ocorrencias[[#This Row],[data_plantao]],"")</f>
        <v>44072</v>
      </c>
      <c r="F479" s="87" t="str">
        <f>IFERROR(Table_ocorrencias[[#This Row],[CIODS3]],"")</f>
        <v>D686025</v>
      </c>
      <c r="G479" s="87" t="str">
        <f>IFERROR(Table_ocorrencias[[#This Row],[natureza4]],"")</f>
        <v>Homicídio</v>
      </c>
      <c r="H479" s="87" t="str">
        <f>IFERROR(Table_ocorrencias[[#This Row],[tipo_local]],"")</f>
        <v>Externo</v>
      </c>
      <c r="I479" s="87" t="str">
        <f>IFERROR(IF(Table_ocorrencias[[#This Row],[instrumento10]] = 0,"",Table_ocorrencias[[#This Row],[instrumento10]]),"")</f>
        <v>PÉRFURO-CONTUNDENTE</v>
      </c>
      <c r="J479" s="89" t="str">
        <f>IFERROR(VLOOKUP(Table_ocorrencias[[#This Row],[matricula_perito]],Table_peritos[],2,FALSE),"")</f>
        <v>RODION MALINOVSKY DE OLIVEIRA GOMES</v>
      </c>
      <c r="K479" s="87" t="str">
        <f>IFERROR(VLOOKUP(Table_ocorrencias[[#This Row],[matricula_auxiliar]],Table_auxiliares[],2,FALSE),"")</f>
        <v>THIAGO ANDRÉ</v>
      </c>
      <c r="L479" s="87" t="str">
        <f>IFERROR(VLOOKUP(Table_ocorrencias[[#This Row],[matricula_delegado]],Table_delegados[],2,FALSE),"")</f>
        <v>FRANCISCA ERICA DA SILVA BEZERRA</v>
      </c>
      <c r="M479" s="87" t="str">
        <f>IFERROR(Table_ocorrencias[[#This Row],[viatura5]],"")</f>
        <v>UP004</v>
      </c>
      <c r="N479" s="87" t="str">
        <f>IFERROR(IF(Table_ocorrencias[[#This Row],[DPH2]] ="","",Table_ocorrencias[[#This Row],[DPH2]]&amp;"º DPH"),"")</f>
        <v>2º DPH</v>
      </c>
      <c r="O479" s="87" t="str">
        <f>UPPER(IFERROR(VLOOKUP(Table_ocorrencias[[#This Row],[municipio]],Table_municipios[],2,FALSE),""))</f>
        <v>RECIFE</v>
      </c>
      <c r="P479" s="89" t="str">
        <f>UPPER(IFERROR(Table_ocorrencias[[#This Row],[bairro8]],""))</f>
        <v>AGUA FRIA</v>
      </c>
      <c r="Q479" s="87" t="str">
        <f>IFERROR(IF(Table_ocorrencias[[#This Row],[rua9]] ="","",Table_ocorrencias[[#This Row],[rua9]]),"")</f>
        <v>SALESÓPOLIS, 47</v>
      </c>
      <c r="R479" s="87" t="str">
        <f>IFERROR(IF(Table_ocorrencias[[#This Row],[latitude6]] ="","",Table_ocorrencias[[#This Row],[latitude6]]),"")</f>
        <v>-8.015980</v>
      </c>
      <c r="S479" s="87" t="str">
        <f>IFERROR(IF(Table_ocorrencias[[#This Row],[longitude7]] ="","",Table_ocorrencias[[#This Row],[longitude7]]),"")</f>
        <v>-34.895690</v>
      </c>
      <c r="T47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ERITAN SILVA DE OLIVEIRA (NIC 112416)</v>
      </c>
      <c r="U47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79" s="89" t="str">
        <f>UPPER(IFERROR(Table_ocorrencias[[#This Row],[descricao]],""))</f>
        <v>CABO ANGELA 988647671</v>
      </c>
      <c r="W479" s="90">
        <f>IFERROR(IF(Table_ocorrencias[[#This Row],[data_ciencia]]="","",Table_ocorrencias[[#This Row],[data_ciencia]]),"")</f>
        <v>0.90625</v>
      </c>
      <c r="X479" s="90">
        <f>IFERROR(IF(Table_ocorrencias[[#This Row],[data_saida]]="","",Table_ocorrencias[[#This Row],[data_saida]]),"")</f>
        <v>0.90972222222222221</v>
      </c>
      <c r="Y479" s="90">
        <f>IFERROR(IF(Table_ocorrencias[[#This Row],[data_chegada]]="","",Table_ocorrencias[[#This Row],[data_chegada]]),"")</f>
        <v>0.92013888888888884</v>
      </c>
      <c r="Z479" s="90">
        <f>IFERROR(IF(Table_ocorrencias[[#This Row],[data_conclusao]]="","",Table_ocorrencias[[#This Row],[data_conclusao]]),"")</f>
        <v>0.95138888888888884</v>
      </c>
      <c r="AA479" s="91">
        <v>1613</v>
      </c>
      <c r="AB479" s="91">
        <v>767</v>
      </c>
      <c r="AC479" s="91">
        <v>2</v>
      </c>
      <c r="AD479" s="91">
        <v>1917099</v>
      </c>
      <c r="AE479" s="91">
        <v>3870464</v>
      </c>
      <c r="AF479" s="91">
        <v>2724782</v>
      </c>
      <c r="AG479" s="91">
        <v>25453</v>
      </c>
      <c r="AH479" s="88">
        <v>44072</v>
      </c>
      <c r="AI479" s="91" t="s">
        <v>3334</v>
      </c>
      <c r="AJ479" s="91" t="s">
        <v>167</v>
      </c>
      <c r="AK479" s="91" t="s">
        <v>168</v>
      </c>
      <c r="AL479" s="91" t="s">
        <v>255</v>
      </c>
      <c r="AM479" s="92">
        <v>0.90625</v>
      </c>
      <c r="AN479" s="93">
        <v>0.90972222222222221</v>
      </c>
      <c r="AO479" s="93">
        <v>0.92013888888888884</v>
      </c>
      <c r="AP479" s="93">
        <v>0.95138888888888884</v>
      </c>
      <c r="AQ479" s="91" t="s">
        <v>3350</v>
      </c>
      <c r="AR479" s="91" t="s">
        <v>3351</v>
      </c>
      <c r="AS479" s="91">
        <v>14</v>
      </c>
      <c r="AT479" s="91" t="s">
        <v>3335</v>
      </c>
      <c r="AU479" s="91" t="s">
        <v>3336</v>
      </c>
      <c r="AV479" s="91" t="s">
        <v>3337</v>
      </c>
      <c r="AW479" s="94" t="s">
        <v>276</v>
      </c>
      <c r="AX479" s="91" t="s">
        <v>3338</v>
      </c>
      <c r="AY479" s="91" t="s">
        <v>3339</v>
      </c>
      <c r="AZ479" s="91" t="b">
        <v>0</v>
      </c>
      <c r="BA479" s="91" t="s">
        <v>273</v>
      </c>
      <c r="BB479" s="91" t="b">
        <v>0</v>
      </c>
      <c r="BC479" s="91"/>
      <c r="BD479" s="91"/>
    </row>
    <row r="480" spans="1:56" x14ac:dyDescent="0.25">
      <c r="A480" s="53">
        <f t="shared" si="8"/>
        <v>0</v>
      </c>
      <c r="B480" s="57" t="str">
        <f>IFERROR(TEXT(Table_ocorrencias[[#This Row],[caso_n]],"0000")&amp;Table_ocorrencias[[#This Row],[ponto]]&amp;"/"&amp;YEAR(Table_ocorrencias[[#This Row],[DATA PLANTÃO]]),"")</f>
        <v>0768.9/2020</v>
      </c>
      <c r="C480" s="57" t="str">
        <f>IFERROR(IF(Table_ocorrencias[[#This Row],[GDL]] = "","", Table_ocorrencias[[#This Row],[GDL]]&amp;"/"&amp;YEAR(Table_ocorrencias[[#This Row],[data_plantao]])),"")</f>
        <v>25454/2020</v>
      </c>
      <c r="D480" s="57" t="str">
        <f>IF(Table_ocorrencias[[#This Row],[fotos_gdl]] = TRUE,"ENVIADAS","PENDENTE")</f>
        <v>ENVIADAS</v>
      </c>
      <c r="E480" s="58">
        <f>IFERROR(Table_ocorrencias[[#This Row],[data_plantao]],"")</f>
        <v>44073</v>
      </c>
      <c r="F480" s="57" t="str">
        <f>IFERROR(Table_ocorrencias[[#This Row],[CIODS3]],"")</f>
        <v>D686034</v>
      </c>
      <c r="G480" s="57" t="str">
        <f>IFERROR(Table_ocorrencias[[#This Row],[natureza4]],"")</f>
        <v>Homicídio</v>
      </c>
      <c r="H480" s="57" t="str">
        <f>IFERROR(Table_ocorrencias[[#This Row],[tipo_local]],"")</f>
        <v>Externo</v>
      </c>
      <c r="I480" s="57" t="str">
        <f>IFERROR(IF(Table_ocorrencias[[#This Row],[instrumento10]] = 0,"",Table_ocorrencias[[#This Row],[instrumento10]]),"")</f>
        <v>PÉRFURO-CONTUNDENTE</v>
      </c>
      <c r="J480" s="79" t="str">
        <f>IFERROR(VLOOKUP(Table_ocorrencias[[#This Row],[matricula_perito]],Table_peritos[],2,FALSE),"")</f>
        <v>RANON BARROS BEZERRA</v>
      </c>
      <c r="K480" s="57" t="str">
        <f>IFERROR(VLOOKUP(Table_ocorrencias[[#This Row],[matricula_auxiliar]],Table_auxiliares[],2,FALSE),"")</f>
        <v>ANDREZA CRISTINA MAIA DOS SANTOS</v>
      </c>
      <c r="L480" s="57" t="str">
        <f>IFERROR(VLOOKUP(Table_ocorrencias[[#This Row],[matricula_delegado]],Table_delegados[],2,FALSE),"")</f>
        <v>ADYR MARTENS DE ALMEIDA</v>
      </c>
      <c r="M480" s="57" t="str">
        <f>IFERROR(Table_ocorrencias[[#This Row],[viatura5]],"")</f>
        <v>UP004</v>
      </c>
      <c r="N480" s="57" t="str">
        <f>IFERROR(IF(Table_ocorrencias[[#This Row],[DPH2]] ="","",Table_ocorrencias[[#This Row],[DPH2]]&amp;"º DPH"),"")</f>
        <v>13º DPH</v>
      </c>
      <c r="O480" s="57" t="str">
        <f>UPPER(IFERROR(VLOOKUP(Table_ocorrencias[[#This Row],[municipio]],Table_municipios[],2,FALSE),""))</f>
        <v>RECIFE</v>
      </c>
      <c r="P480" s="79" t="str">
        <f>UPPER(IFERROR(Table_ocorrencias[[#This Row],[bairro8]],""))</f>
        <v>CURADO IV</v>
      </c>
      <c r="Q480" s="57" t="str">
        <f>IFERROR(IF(Table_ocorrencias[[#This Row],[rua9]] ="","",Table_ocorrencias[[#This Row],[rua9]]),"")</f>
        <v>AV. OITO,277</v>
      </c>
      <c r="R480" s="57" t="str">
        <f>IFERROR(IF(Table_ocorrencias[[#This Row],[latitude6]] ="","",Table_ocorrencias[[#This Row],[latitude6]]),"")</f>
        <v>-8,06786211</v>
      </c>
      <c r="S480" s="57" t="str">
        <f>IFERROR(IF(Table_ocorrencias[[#This Row],[longitude7]] ="","",Table_ocorrencias[[#This Row],[longitude7]]),"")</f>
        <v>-34,9987245</v>
      </c>
      <c r="T48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DENILSON KAIRO DE SOUZA DA SILVA (NIC 111410)</v>
      </c>
      <c r="U48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0" s="79" t="str">
        <f>UPPER(IFERROR(Table_ocorrencias[[#This Row],[descricao]],""))</f>
        <v>SD LION 991951727</v>
      </c>
      <c r="W480" s="59">
        <f>IFERROR(IF(Table_ocorrencias[[#This Row],[data_ciencia]]="","",Table_ocorrencias[[#This Row],[data_ciencia]]),"")</f>
        <v>0.99722222222222223</v>
      </c>
      <c r="X480" s="59">
        <f>IFERROR(IF(Table_ocorrencias[[#This Row],[data_saida]]="","",Table_ocorrencias[[#This Row],[data_saida]]),"")</f>
        <v>3.472222222222222E-3</v>
      </c>
      <c r="Y480" s="59">
        <f>IFERROR(IF(Table_ocorrencias[[#This Row],[data_chegada]]="","",Table_ocorrencias[[#This Row],[data_chegada]]),"")</f>
        <v>2.0833333333333332E-2</v>
      </c>
      <c r="Z480" s="59">
        <f>IFERROR(IF(Table_ocorrencias[[#This Row],[data_conclusao]]="","",Table_ocorrencias[[#This Row],[data_conclusao]]),"")</f>
        <v>5.5555555555555552E-2</v>
      </c>
      <c r="AA480" s="60">
        <v>1614</v>
      </c>
      <c r="AB480" s="60">
        <v>768</v>
      </c>
      <c r="AC480" s="60">
        <v>13</v>
      </c>
      <c r="AD480" s="60">
        <v>3866670</v>
      </c>
      <c r="AE480" s="60">
        <v>3876098</v>
      </c>
      <c r="AF480" s="60">
        <v>2960397</v>
      </c>
      <c r="AG480" s="60">
        <v>25454</v>
      </c>
      <c r="AH480" s="58">
        <v>44073</v>
      </c>
      <c r="AI480" s="60" t="s">
        <v>3353</v>
      </c>
      <c r="AJ480" s="60" t="s">
        <v>167</v>
      </c>
      <c r="AK480" s="60" t="s">
        <v>168</v>
      </c>
      <c r="AL480" s="60" t="s">
        <v>255</v>
      </c>
      <c r="AM480" s="61">
        <v>0.99722222222222223</v>
      </c>
      <c r="AN480" s="62">
        <v>3.472222222222222E-3</v>
      </c>
      <c r="AO480" s="62">
        <v>2.0833333333333332E-2</v>
      </c>
      <c r="AP480" s="62">
        <v>5.5555555555555552E-2</v>
      </c>
      <c r="AQ480" s="60" t="s">
        <v>3354</v>
      </c>
      <c r="AR480" s="60" t="s">
        <v>3355</v>
      </c>
      <c r="AS480" s="60">
        <v>14</v>
      </c>
      <c r="AT480" s="60" t="s">
        <v>3356</v>
      </c>
      <c r="AU480" s="60" t="s">
        <v>3357</v>
      </c>
      <c r="AV480" s="60" t="s">
        <v>3358</v>
      </c>
      <c r="AW480" s="63" t="s">
        <v>276</v>
      </c>
      <c r="AX480" s="60" t="s">
        <v>3359</v>
      </c>
      <c r="AY480" s="60" t="s">
        <v>3360</v>
      </c>
      <c r="AZ480" s="60" t="b">
        <v>1</v>
      </c>
      <c r="BA480" s="60" t="s">
        <v>273</v>
      </c>
      <c r="BB480" s="60" t="b">
        <v>0</v>
      </c>
      <c r="BC480" s="60"/>
      <c r="BD480" s="60"/>
    </row>
    <row r="481" spans="1:56" x14ac:dyDescent="0.25">
      <c r="A481" s="86">
        <f t="shared" si="8"/>
        <v>0</v>
      </c>
      <c r="B481" s="87" t="str">
        <f>IFERROR(TEXT(Table_ocorrencias[[#This Row],[caso_n]],"0000")&amp;Table_ocorrencias[[#This Row],[ponto]]&amp;"/"&amp;YEAR(Table_ocorrencias[[#This Row],[DATA PLANTÃO]]),"")</f>
        <v>0771.9/2020</v>
      </c>
      <c r="C481" s="87" t="str">
        <f>IFERROR(IF(Table_ocorrencias[[#This Row],[GDL]] = "","", Table_ocorrencias[[#This Row],[GDL]]&amp;"/"&amp;YEAR(Table_ocorrencias[[#This Row],[data_plantao]])),"")</f>
        <v>25529/2020</v>
      </c>
      <c r="D481" s="87" t="str">
        <f>IF(Table_ocorrencias[[#This Row],[fotos_gdl]] = TRUE,"ENVIADAS","PENDENTE")</f>
        <v>ENVIADAS</v>
      </c>
      <c r="E481" s="88">
        <f>IFERROR(Table_ocorrencias[[#This Row],[data_plantao]],"")</f>
        <v>44074</v>
      </c>
      <c r="F481" s="87" t="str">
        <f>IFERROR(Table_ocorrencias[[#This Row],[CIODS3]],"")</f>
        <v>D686162</v>
      </c>
      <c r="G481" s="87" t="str">
        <f>IFERROR(Table_ocorrencias[[#This Row],[natureza4]],"")</f>
        <v>Homicídio</v>
      </c>
      <c r="H481" s="87" t="str">
        <f>IFERROR(Table_ocorrencias[[#This Row],[tipo_local]],"")</f>
        <v>Externo</v>
      </c>
      <c r="I481" s="87" t="str">
        <f>IFERROR(IF(Table_ocorrencias[[#This Row],[instrumento10]] = 0,"",Table_ocorrencias[[#This Row],[instrumento10]]),"")</f>
        <v>PÉRFURO-CONTUNDENTE</v>
      </c>
      <c r="J481" s="89" t="str">
        <f>IFERROR(VLOOKUP(Table_ocorrencias[[#This Row],[matricula_perito]],Table_peritos[],2,FALSE),"")</f>
        <v>DIEGO NUNES TELES DE MENDONÇA</v>
      </c>
      <c r="K481" s="87" t="str">
        <f>IFERROR(VLOOKUP(Table_ocorrencias[[#This Row],[matricula_auxiliar]],Table_auxiliares[],2,FALSE),"")</f>
        <v>HILTON PESSOA DE FREITAS NETO</v>
      </c>
      <c r="L481" s="87" t="str">
        <f>IFERROR(VLOOKUP(Table_ocorrencias[[#This Row],[matricula_delegado]],Table_delegados[],2,FALSE),"")</f>
        <v>MARIO DE OLIVEIRA MELO JUNIOR</v>
      </c>
      <c r="M481" s="87" t="str">
        <f>IFERROR(Table_ocorrencias[[#This Row],[viatura5]],"")</f>
        <v>UP004</v>
      </c>
      <c r="N481" s="87" t="str">
        <f>IFERROR(IF(Table_ocorrencias[[#This Row],[DPH2]] ="","",Table_ocorrencias[[#This Row],[DPH2]]&amp;"º DPH"),"")</f>
        <v>2º DPH</v>
      </c>
      <c r="O481" s="87" t="str">
        <f>UPPER(IFERROR(VLOOKUP(Table_ocorrencias[[#This Row],[municipio]],Table_municipios[],2,FALSE),""))</f>
        <v>RECIFE</v>
      </c>
      <c r="P481" s="89" t="str">
        <f>UPPER(IFERROR(Table_ocorrencias[[#This Row],[bairro8]],""))</f>
        <v>ÁGUA FRIA</v>
      </c>
      <c r="Q481" s="87" t="str">
        <f>IFERROR(IF(Table_ocorrencias[[#This Row],[rua9]] ="","",Table_ocorrencias[[#This Row],[rua9]]),"")</f>
        <v>RUA DONA AMERICO CISNEIRO</v>
      </c>
      <c r="R481" s="87" t="str">
        <f>IFERROR(IF(Table_ocorrencias[[#This Row],[latitude6]] ="","",Table_ocorrencias[[#This Row],[latitude6]]),"")</f>
        <v>-8.0109020</v>
      </c>
      <c r="S481" s="87" t="str">
        <f>IFERROR(IF(Table_ocorrencias[[#This Row],[longitude7]] ="","",Table_ocorrencias[[#This Row],[longitude7]]),"")</f>
        <v>-34.9004789</v>
      </c>
      <c r="T48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CLEBSON PEREIRA DA CRUZ (NIC 112428)</v>
      </c>
      <c r="U48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1" s="89" t="str">
        <f>UPPER(IFERROR(Table_ocorrencias[[#This Row],[descricao]],""))</f>
        <v>MASC, SIMPLES, EXTERNO</v>
      </c>
      <c r="W481" s="90">
        <f>IFERROR(IF(Table_ocorrencias[[#This Row],[data_ciencia]]="","",Table_ocorrencias[[#This Row],[data_ciencia]]),"")</f>
        <v>3.4722222222222224E-2</v>
      </c>
      <c r="X481" s="90">
        <f>IFERROR(IF(Table_ocorrencias[[#This Row],[data_saida]]="","",Table_ocorrencias[[#This Row],[data_saida]]),"")</f>
        <v>4.1666666666666664E-2</v>
      </c>
      <c r="Y481" s="90">
        <f>IFERROR(IF(Table_ocorrencias[[#This Row],[data_chegada]]="","",Table_ocorrencias[[#This Row],[data_chegada]]),"")</f>
        <v>5.5555555555555552E-2</v>
      </c>
      <c r="Z481" s="90">
        <f>IFERROR(IF(Table_ocorrencias[[#This Row],[data_conclusao]]="","",Table_ocorrencias[[#This Row],[data_conclusao]]),"")</f>
        <v>9.0277777777777776E-2</v>
      </c>
      <c r="AA481" s="91">
        <v>1617</v>
      </c>
      <c r="AB481" s="91">
        <v>771</v>
      </c>
      <c r="AC481" s="91">
        <v>2</v>
      </c>
      <c r="AD481" s="91">
        <v>3869148</v>
      </c>
      <c r="AE481" s="91">
        <v>3865967</v>
      </c>
      <c r="AF481" s="91">
        <v>3864243</v>
      </c>
      <c r="AG481" s="91">
        <v>25529</v>
      </c>
      <c r="AH481" s="88">
        <v>44074</v>
      </c>
      <c r="AI481" s="91" t="s">
        <v>3387</v>
      </c>
      <c r="AJ481" s="91" t="s">
        <v>167</v>
      </c>
      <c r="AK481" s="91" t="s">
        <v>168</v>
      </c>
      <c r="AL481" s="91" t="s">
        <v>255</v>
      </c>
      <c r="AM481" s="92">
        <v>3.4722222222222224E-2</v>
      </c>
      <c r="AN481" s="93">
        <v>4.1666666666666664E-2</v>
      </c>
      <c r="AO481" s="93">
        <v>5.5555555555555552E-2</v>
      </c>
      <c r="AP481" s="93">
        <v>9.0277777777777776E-2</v>
      </c>
      <c r="AQ481" s="91" t="s">
        <v>3396</v>
      </c>
      <c r="AR481" s="91" t="s">
        <v>3397</v>
      </c>
      <c r="AS481" s="91">
        <v>14</v>
      </c>
      <c r="AT481" s="91" t="s">
        <v>3257</v>
      </c>
      <c r="AU481" s="91" t="s">
        <v>3390</v>
      </c>
      <c r="AV481" s="91" t="s">
        <v>3391</v>
      </c>
      <c r="AW481" s="94" t="s">
        <v>276</v>
      </c>
      <c r="AX481" s="91" t="s">
        <v>3388</v>
      </c>
      <c r="AY481" s="91" t="s">
        <v>3389</v>
      </c>
      <c r="AZ481" s="91" t="b">
        <v>1</v>
      </c>
      <c r="BA481" s="91" t="s">
        <v>273</v>
      </c>
      <c r="BB481" s="91" t="b">
        <v>0</v>
      </c>
      <c r="BC481" s="91"/>
      <c r="BD481" s="91"/>
    </row>
    <row r="482" spans="1:56" x14ac:dyDescent="0.25">
      <c r="A482" s="54">
        <f t="shared" si="8"/>
        <v>0</v>
      </c>
      <c r="B482" s="57" t="str">
        <f>IFERROR(TEXT(Table_ocorrencias[[#This Row],[caso_n]],"0000")&amp;Table_ocorrencias[[#This Row],[ponto]]&amp;"/"&amp;YEAR(Table_ocorrencias[[#This Row],[DATA PLANTÃO]]),"")</f>
        <v>0773.9/2020</v>
      </c>
      <c r="C482" s="57" t="str">
        <f>IFERROR(IF(Table_ocorrencias[[#This Row],[GDL]] = "","", Table_ocorrencias[[#This Row],[GDL]]&amp;"/"&amp;YEAR(Table_ocorrencias[[#This Row],[data_plantao]])),"")</f>
        <v>25939/2020</v>
      </c>
      <c r="D482" s="57" t="str">
        <f>IF(Table_ocorrencias[[#This Row],[fotos_gdl]] = TRUE,"ENVIADAS","PENDENTE")</f>
        <v>ENVIADAS</v>
      </c>
      <c r="E482" s="58">
        <f>IFERROR(Table_ocorrencias[[#This Row],[data_plantao]],"")</f>
        <v>44074</v>
      </c>
      <c r="F482" s="57" t="str">
        <f>IFERROR(Table_ocorrencias[[#This Row],[CIODS3]],"")</f>
        <v>D686227</v>
      </c>
      <c r="G482" s="57" t="str">
        <f>IFERROR(Table_ocorrencias[[#This Row],[natureza4]],"")</f>
        <v>Homicídio</v>
      </c>
      <c r="H482" s="57" t="str">
        <f>IFERROR(Table_ocorrencias[[#This Row],[tipo_local]],"")</f>
        <v>Externo</v>
      </c>
      <c r="I482" s="57" t="str">
        <f>IFERROR(IF(Table_ocorrencias[[#This Row],[instrumento10]] = 0,"",Table_ocorrencias[[#This Row],[instrumento10]]),"")</f>
        <v>PÉRFURO-CONTUNDENTE</v>
      </c>
      <c r="J482" s="79" t="str">
        <f>IFERROR(VLOOKUP(Table_ocorrencias[[#This Row],[matricula_perito]],Table_peritos[],2,FALSE),"")</f>
        <v>DIOGO SINESIO TRAJANO DE ARRUDA</v>
      </c>
      <c r="K482" s="57" t="str">
        <f>IFERROR(VLOOKUP(Table_ocorrencias[[#This Row],[matricula_auxiliar]],Table_auxiliares[],2,FALSE),"")</f>
        <v>ANDREZA CRISTINA MAIA DOS SANTOS</v>
      </c>
      <c r="L482" s="57" t="str">
        <f>IFERROR(VLOOKUP(Table_ocorrencias[[#This Row],[matricula_delegado]],Table_delegados[],2,FALSE),"")</f>
        <v>RICARDO SILVEIRA DE AZEVEDO</v>
      </c>
      <c r="M482" s="57" t="str">
        <f>IFERROR(Table_ocorrencias[[#This Row],[viatura5]],"")</f>
        <v>UP004</v>
      </c>
      <c r="N482" s="57" t="str">
        <f>IFERROR(IF(Table_ocorrencias[[#This Row],[DPH2]] ="","",Table_ocorrencias[[#This Row],[DPH2]]&amp;"º DPH"),"")</f>
        <v>10º DPH</v>
      </c>
      <c r="O482" s="57" t="str">
        <f>UPPER(IFERROR(VLOOKUP(Table_ocorrencias[[#This Row],[municipio]],Table_municipios[],2,FALSE),""))</f>
        <v>SÃO LOURENÇO DA MATA</v>
      </c>
      <c r="P482" s="79" t="str">
        <f>UPPER(IFERROR(Table_ocorrencias[[#This Row],[bairro8]],""))</f>
        <v>PENEDO</v>
      </c>
      <c r="Q482" s="57" t="str">
        <f>IFERROR(IF(Table_ocorrencias[[#This Row],[rua9]] ="","",Table_ocorrencias[[#This Row],[rua9]]),"")</f>
        <v>AV DOUTOR BELMINIO CORREIA</v>
      </c>
      <c r="R482" s="57" t="str">
        <f>IFERROR(IF(Table_ocorrencias[[#This Row],[latitude6]] ="","",Table_ocorrencias[[#This Row],[latitude6]]),"")</f>
        <v>-8,003256</v>
      </c>
      <c r="S482" s="57" t="str">
        <f>IFERROR(IF(Table_ocorrencias[[#This Row],[longitude7]] ="","",Table_ocorrencias[[#This Row],[longitude7]]),"")</f>
        <v>-35,021450</v>
      </c>
      <c r="T48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ANDERSON VINICIUS GONÇALVES DA SILVA (NIC 112417)</v>
      </c>
      <c r="U48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82" s="79" t="str">
        <f>UPPER(IFERROR(Table_ocorrencias[[#This Row],[descricao]],""))</f>
        <v>SGT RILDO 987520309</v>
      </c>
      <c r="W482" s="59">
        <f>IFERROR(IF(Table_ocorrencias[[#This Row],[data_ciencia]]="","",Table_ocorrencias[[#This Row],[data_ciencia]]),"")</f>
        <v>0.67361111111111116</v>
      </c>
      <c r="X482" s="59">
        <f>IFERROR(IF(Table_ocorrencias[[#This Row],[data_saida]]="","",Table_ocorrencias[[#This Row],[data_saida]]),"")</f>
        <v>0.6875</v>
      </c>
      <c r="Y482" s="59">
        <f>IFERROR(IF(Table_ocorrencias[[#This Row],[data_chegada]]="","",Table_ocorrencias[[#This Row],[data_chegada]]),"")</f>
        <v>0.70833333333333337</v>
      </c>
      <c r="Z482" s="59">
        <f>IFERROR(IF(Table_ocorrencias[[#This Row],[data_conclusao]]="","",Table_ocorrencias[[#This Row],[data_conclusao]]),"")</f>
        <v>0.72916666666666663</v>
      </c>
      <c r="AA482" s="60">
        <v>1621</v>
      </c>
      <c r="AB482" s="60">
        <v>773</v>
      </c>
      <c r="AC482" s="60">
        <v>10</v>
      </c>
      <c r="AD482" s="60">
        <v>3871193</v>
      </c>
      <c r="AE482" s="60">
        <v>3876098</v>
      </c>
      <c r="AF482" s="60">
        <v>2725304</v>
      </c>
      <c r="AG482" s="60">
        <v>25939</v>
      </c>
      <c r="AH482" s="58">
        <v>44074</v>
      </c>
      <c r="AI482" s="60" t="s">
        <v>3426</v>
      </c>
      <c r="AJ482" s="60" t="s">
        <v>167</v>
      </c>
      <c r="AK482" s="60" t="s">
        <v>168</v>
      </c>
      <c r="AL482" s="60" t="s">
        <v>255</v>
      </c>
      <c r="AM482" s="61">
        <v>0.67361111111111116</v>
      </c>
      <c r="AN482" s="62">
        <v>0.6875</v>
      </c>
      <c r="AO482" s="62">
        <v>0.70833333333333337</v>
      </c>
      <c r="AP482" s="62">
        <v>0.72916666666666663</v>
      </c>
      <c r="AQ482" s="60" t="s">
        <v>3434</v>
      </c>
      <c r="AR482" s="60" t="s">
        <v>3435</v>
      </c>
      <c r="AS482" s="60">
        <v>15</v>
      </c>
      <c r="AT482" s="60" t="s">
        <v>3427</v>
      </c>
      <c r="AU482" s="60" t="s">
        <v>3428</v>
      </c>
      <c r="AV482" s="60" t="s">
        <v>3429</v>
      </c>
      <c r="AW482" s="63" t="s">
        <v>276</v>
      </c>
      <c r="AX482" s="60" t="s">
        <v>3430</v>
      </c>
      <c r="AY482" s="60" t="s">
        <v>3431</v>
      </c>
      <c r="AZ482" s="60" t="b">
        <v>1</v>
      </c>
      <c r="BA482" s="60" t="s">
        <v>273</v>
      </c>
      <c r="BB482" s="60" t="b">
        <v>0</v>
      </c>
      <c r="BC482" s="60"/>
      <c r="BD482" s="60"/>
    </row>
    <row r="483" spans="1:56" x14ac:dyDescent="0.25">
      <c r="A483" s="86">
        <f t="shared" si="8"/>
        <v>0</v>
      </c>
      <c r="B483" s="87" t="str">
        <f>IFERROR(TEXT(Table_ocorrencias[[#This Row],[caso_n]],"0000")&amp;Table_ocorrencias[[#This Row],[ponto]]&amp;"/"&amp;YEAR(Table_ocorrencias[[#This Row],[DATA PLANTÃO]]),"")</f>
        <v>0779.9/2020</v>
      </c>
      <c r="C483" s="87" t="str">
        <f>IFERROR(IF(Table_ocorrencias[[#This Row],[GDL]] = "","", Table_ocorrencias[[#This Row],[GDL]]&amp;"/"&amp;YEAR(Table_ocorrencias[[#This Row],[data_plantao]])),"")</f>
        <v>26100/2020</v>
      </c>
      <c r="D483" s="87" t="str">
        <f>IF(Table_ocorrencias[[#This Row],[fotos_gdl]] = TRUE,"ENVIADAS","PENDENTE")</f>
        <v>ENVIADAS</v>
      </c>
      <c r="E483" s="88">
        <f>IFERROR(Table_ocorrencias[[#This Row],[data_plantao]],"")</f>
        <v>44076</v>
      </c>
      <c r="F483" s="87" t="str">
        <f>IFERROR(Table_ocorrencias[[#This Row],[CIODS3]],"")</f>
        <v>D686408</v>
      </c>
      <c r="G483" s="87" t="str">
        <f>IFERROR(Table_ocorrencias[[#This Row],[natureza4]],"")</f>
        <v>Homicídio</v>
      </c>
      <c r="H483" s="87" t="str">
        <f>IFERROR(Table_ocorrencias[[#This Row],[tipo_local]],"")</f>
        <v>Externo</v>
      </c>
      <c r="I483" s="87" t="str">
        <f>IFERROR(IF(Table_ocorrencias[[#This Row],[instrumento10]] = 0,"",Table_ocorrencias[[#This Row],[instrumento10]]),"")</f>
        <v>PÉRFURO-CONTUNDENTE</v>
      </c>
      <c r="J483" s="89" t="str">
        <f>IFERROR(VLOOKUP(Table_ocorrencias[[#This Row],[matricula_perito]],Table_peritos[],2,FALSE),"")</f>
        <v>DIEGO NUNES TELES DE MENDONÇA</v>
      </c>
      <c r="K483" s="87" t="str">
        <f>IFERROR(VLOOKUP(Table_ocorrencias[[#This Row],[matricula_auxiliar]],Table_auxiliares[],2,FALSE),"")</f>
        <v>THAYSE BATISTA</v>
      </c>
      <c r="L483" s="87" t="str">
        <f>IFERROR(VLOOKUP(Table_ocorrencias[[#This Row],[matricula_delegado]],Table_delegados[],2,FALSE),"")</f>
        <v>RICARDO SILVEIRA DE AZEVEDO</v>
      </c>
      <c r="M483" s="87" t="str">
        <f>IFERROR(Table_ocorrencias[[#This Row],[viatura5]],"")</f>
        <v>UP004</v>
      </c>
      <c r="N483" s="87" t="str">
        <f>IFERROR(IF(Table_ocorrencias[[#This Row],[DPH2]] ="","",Table_ocorrencias[[#This Row],[DPH2]]&amp;"º DPH"),"")</f>
        <v>6º DPH</v>
      </c>
      <c r="O483" s="87" t="str">
        <f>UPPER(IFERROR(VLOOKUP(Table_ocorrencias[[#This Row],[municipio]],Table_municipios[],2,FALSE),""))</f>
        <v>ABREU E LIMA</v>
      </c>
      <c r="P483" s="89" t="str">
        <f>UPPER(IFERROR(Table_ocorrencias[[#This Row],[bairro8]],""))</f>
        <v>CAETÉS III</v>
      </c>
      <c r="Q483" s="87" t="str">
        <f>IFERROR(IF(Table_ocorrencias[[#This Row],[rua9]] ="","",Table_ocorrencias[[#This Row],[rua9]]),"")</f>
        <v>59, N°16</v>
      </c>
      <c r="R483" s="87" t="str">
        <f>IFERROR(IF(Table_ocorrencias[[#This Row],[latitude6]] ="","",Table_ocorrencias[[#This Row],[latitude6]]),"")</f>
        <v>-7.9118210</v>
      </c>
      <c r="S483" s="87" t="str">
        <f>IFERROR(IF(Table_ocorrencias[[#This Row],[longitude7]] ="","",Table_ocorrencias[[#This Row],[longitude7]]),"")</f>
        <v>-34.9117200</v>
      </c>
      <c r="T48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EDVAN FELIPE DE FREITAS (NIC 112415)</v>
      </c>
      <c r="U48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3" s="89" t="str">
        <f>UPPER(IFERROR(Table_ocorrencias[[#This Row],[descricao]],""))</f>
        <v/>
      </c>
      <c r="W483" s="90">
        <f>IFERROR(IF(Table_ocorrencias[[#This Row],[data_ciencia]]="","",Table_ocorrencias[[#This Row],[data_ciencia]]),"")</f>
        <v>0.66666666666666663</v>
      </c>
      <c r="X483" s="90">
        <f>IFERROR(IF(Table_ocorrencias[[#This Row],[data_saida]]="","",Table_ocorrencias[[#This Row],[data_saida]]),"")</f>
        <v>0.66666666666666663</v>
      </c>
      <c r="Y483" s="90">
        <f>IFERROR(IF(Table_ocorrencias[[#This Row],[data_chegada]]="","",Table_ocorrencias[[#This Row],[data_chegada]]),"")</f>
        <v>0.70138888888888884</v>
      </c>
      <c r="Z483" s="90">
        <f>IFERROR(IF(Table_ocorrencias[[#This Row],[data_conclusao]]="","",Table_ocorrencias[[#This Row],[data_conclusao]]),"")</f>
        <v>0.72916666666666663</v>
      </c>
      <c r="AA483" s="91">
        <v>1628</v>
      </c>
      <c r="AB483" s="91">
        <v>779</v>
      </c>
      <c r="AC483" s="91">
        <v>6</v>
      </c>
      <c r="AD483" s="91">
        <v>3869148</v>
      </c>
      <c r="AE483" s="91">
        <v>3870430</v>
      </c>
      <c r="AF483" s="91">
        <v>2725304</v>
      </c>
      <c r="AG483" s="91">
        <v>26100</v>
      </c>
      <c r="AH483" s="88">
        <v>44076</v>
      </c>
      <c r="AI483" s="91" t="s">
        <v>3496</v>
      </c>
      <c r="AJ483" s="91" t="s">
        <v>167</v>
      </c>
      <c r="AK483" s="91" t="s">
        <v>168</v>
      </c>
      <c r="AL483" s="91" t="s">
        <v>255</v>
      </c>
      <c r="AM483" s="92">
        <v>0.66666666666666663</v>
      </c>
      <c r="AN483" s="93">
        <v>0.66666666666666663</v>
      </c>
      <c r="AO483" s="93">
        <v>0.70138888888888884</v>
      </c>
      <c r="AP483" s="93">
        <v>0.72916666666666663</v>
      </c>
      <c r="AQ483" s="91" t="s">
        <v>3508</v>
      </c>
      <c r="AR483" s="91" t="s">
        <v>3509</v>
      </c>
      <c r="AS483" s="91">
        <v>1</v>
      </c>
      <c r="AT483" s="91" t="s">
        <v>3497</v>
      </c>
      <c r="AU483" s="91" t="s">
        <v>3498</v>
      </c>
      <c r="AV483" s="91" t="s">
        <v>283</v>
      </c>
      <c r="AW483" s="94" t="s">
        <v>276</v>
      </c>
      <c r="AX483" s="91" t="s">
        <v>3499</v>
      </c>
      <c r="AY483" s="91" t="s">
        <v>283</v>
      </c>
      <c r="AZ483" s="91" t="b">
        <v>1</v>
      </c>
      <c r="BA483" s="91" t="s">
        <v>273</v>
      </c>
      <c r="BB483" s="91" t="b">
        <v>0</v>
      </c>
      <c r="BC483" s="91"/>
      <c r="BD483" s="91"/>
    </row>
    <row r="484" spans="1:56" x14ac:dyDescent="0.25">
      <c r="A484" s="55">
        <f t="shared" si="8"/>
        <v>1</v>
      </c>
      <c r="B484" s="64" t="str">
        <f>IFERROR(TEXT(Table_ocorrencias[[#This Row],[caso_n]],"0000")&amp;Table_ocorrencias[[#This Row],[ponto]]&amp;"/"&amp;YEAR(Table_ocorrencias[[#This Row],[DATA PLANTÃO]]),"")</f>
        <v>0784.9/2020</v>
      </c>
      <c r="C484" s="64" t="str">
        <f>IFERROR(IF(Table_ocorrencias[[#This Row],[GDL]] = "","", Table_ocorrencias[[#This Row],[GDL]]&amp;"/"&amp;YEAR(Table_ocorrencias[[#This Row],[data_plantao]])),"")</f>
        <v/>
      </c>
      <c r="D484" s="64" t="str">
        <f>IF(Table_ocorrencias[[#This Row],[fotos_gdl]] = TRUE,"ENVIADAS","PENDENTE")</f>
        <v>PENDENTE</v>
      </c>
      <c r="E484" s="65">
        <f>IFERROR(Table_ocorrencias[[#This Row],[data_plantao]],"")</f>
        <v>44078</v>
      </c>
      <c r="F484" s="64" t="str">
        <f>IFERROR(Table_ocorrencias[[#This Row],[CIODS3]],"")</f>
        <v>D685555</v>
      </c>
      <c r="G484" s="64" t="str">
        <f>IFERROR(Table_ocorrencias[[#This Row],[natureza4]],"")</f>
        <v>Homicídio</v>
      </c>
      <c r="H484" s="64" t="str">
        <f>IFERROR(Table_ocorrencias[[#This Row],[tipo_local]],"")</f>
        <v>Externo</v>
      </c>
      <c r="I484" s="64" t="str">
        <f>IFERROR(IF(Table_ocorrencias[[#This Row],[instrumento10]] = 0,"",Table_ocorrencias[[#This Row],[instrumento10]]),"")</f>
        <v>PÉRFURO-CONTUNDENTE</v>
      </c>
      <c r="J484" s="80" t="str">
        <f>IFERROR(VLOOKUP(Table_ocorrencias[[#This Row],[matricula_perito]],Table_peritos[],2,FALSE),"")</f>
        <v>DIOGO SINESIO TRAJANO DE ARRUDA</v>
      </c>
      <c r="K484" s="64" t="str">
        <f>IFERROR(VLOOKUP(Table_ocorrencias[[#This Row],[matricula_auxiliar]],Table_auxiliares[],2,FALSE),"")</f>
        <v>THIAGO ANDRÉ</v>
      </c>
      <c r="L484" s="64" t="str">
        <f>IFERROR(VLOOKUP(Table_ocorrencias[[#This Row],[matricula_delegado]],Table_delegados[],2,FALSE),"")</f>
        <v>ANTONIO DE CAMPOS FRANCISCO</v>
      </c>
      <c r="M484" s="64" t="str">
        <f>IFERROR(Table_ocorrencias[[#This Row],[viatura5]],"")</f>
        <v>UP004</v>
      </c>
      <c r="N484" s="64" t="str">
        <f>IFERROR(IF(Table_ocorrencias[[#This Row],[DPH2]] ="","",Table_ocorrencias[[#This Row],[DPH2]]&amp;"º DPH"),"")</f>
        <v>14º DPH</v>
      </c>
      <c r="O484" s="64" t="str">
        <f>UPPER(IFERROR(VLOOKUP(Table_ocorrencias[[#This Row],[municipio]],Table_municipios[],2,FALSE),""))</f>
        <v>CABO DE SANTO AGOSTINHO</v>
      </c>
      <c r="P484" s="80" t="str">
        <f>UPPER(IFERROR(Table_ocorrencias[[#This Row],[bairro8]],""))</f>
        <v>COHAB</v>
      </c>
      <c r="Q484" s="64" t="str">
        <f>IFERROR(IF(Table_ocorrencias[[#This Row],[rua9]] ="","",Table_ocorrencias[[#This Row],[rua9]]),"")</f>
        <v>55</v>
      </c>
      <c r="R484" s="64" t="str">
        <f>IFERROR(IF(Table_ocorrencias[[#This Row],[latitude6]] ="","",Table_ocorrencias[[#This Row],[latitude6]]),"")</f>
        <v>-8.299068</v>
      </c>
      <c r="S484" s="64" t="str">
        <f>IFERROR(IF(Table_ocorrencias[[#This Row],[longitude7]] ="","",Table_ocorrencias[[#This Row],[longitude7]]),"")</f>
        <v>-35.030691</v>
      </c>
      <c r="T48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DOUGLAS WASHINGTON VERÍSSIMO NASCIMENTO (NIC 112404)</v>
      </c>
      <c r="U48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84" s="80" t="str">
        <f>UPPER(IFERROR(Table_ocorrencias[[#This Row],[descricao]],""))</f>
        <v>NÃO FORAM ENCONTRADOS ELEMENTOS BALÍSTICOS NO LOCAL</v>
      </c>
      <c r="W484" s="66">
        <f>IFERROR(IF(Table_ocorrencias[[#This Row],[data_ciencia]]="","",Table_ocorrencias[[#This Row],[data_ciencia]]),"")</f>
        <v>0.22916666666666666</v>
      </c>
      <c r="X484" s="66">
        <f>IFERROR(IF(Table_ocorrencias[[#This Row],[data_saida]]="","",Table_ocorrencias[[#This Row],[data_saida]]),"")</f>
        <v>0.25694444444444442</v>
      </c>
      <c r="Y484" s="66">
        <f>IFERROR(IF(Table_ocorrencias[[#This Row],[data_chegada]]="","",Table_ocorrencias[[#This Row],[data_chegada]]),"")</f>
        <v>0.29166666666666669</v>
      </c>
      <c r="Z484" s="66">
        <f>IFERROR(IF(Table_ocorrencias[[#This Row],[data_conclusao]]="","",Table_ocorrencias[[#This Row],[data_conclusao]]),"")</f>
        <v>0.35416666666666669</v>
      </c>
      <c r="AA484" s="67">
        <v>1634</v>
      </c>
      <c r="AB484" s="67">
        <v>784</v>
      </c>
      <c r="AC484" s="67">
        <v>14</v>
      </c>
      <c r="AD484" s="67">
        <v>3871193</v>
      </c>
      <c r="AE484" s="67">
        <v>3870464</v>
      </c>
      <c r="AF484" s="67">
        <v>1967371</v>
      </c>
      <c r="AG484" s="67"/>
      <c r="AH484" s="65">
        <v>44078</v>
      </c>
      <c r="AI484" s="67" t="s">
        <v>3570</v>
      </c>
      <c r="AJ484" s="67" t="s">
        <v>167</v>
      </c>
      <c r="AK484" s="67" t="s">
        <v>168</v>
      </c>
      <c r="AL484" s="67" t="s">
        <v>255</v>
      </c>
      <c r="AM484" s="68">
        <v>0.22916666666666666</v>
      </c>
      <c r="AN484" s="69">
        <v>0.25694444444444442</v>
      </c>
      <c r="AO484" s="69">
        <v>0.29166666666666669</v>
      </c>
      <c r="AP484" s="69">
        <v>0.35416666666666669</v>
      </c>
      <c r="AQ484" s="67" t="s">
        <v>3574</v>
      </c>
      <c r="AR484" s="67" t="s">
        <v>3575</v>
      </c>
      <c r="AS484" s="67">
        <v>3</v>
      </c>
      <c r="AT484" s="67" t="s">
        <v>1468</v>
      </c>
      <c r="AU484" s="67" t="s">
        <v>3571</v>
      </c>
      <c r="AV484" s="67" t="s">
        <v>3572</v>
      </c>
      <c r="AW484" s="70" t="s">
        <v>276</v>
      </c>
      <c r="AX484" s="67" t="s">
        <v>3573</v>
      </c>
      <c r="AY484" s="67" t="s">
        <v>3576</v>
      </c>
      <c r="AZ484" s="67" t="b">
        <v>0</v>
      </c>
      <c r="BA484" s="67" t="s">
        <v>273</v>
      </c>
      <c r="BB484" s="67" t="b">
        <v>0</v>
      </c>
      <c r="BC484" s="67"/>
      <c r="BD484" s="67"/>
    </row>
    <row r="485" spans="1:56" x14ac:dyDescent="0.25">
      <c r="A485" s="54">
        <f t="shared" si="8"/>
        <v>0</v>
      </c>
      <c r="B485" s="57" t="str">
        <f>IFERROR(TEXT(Table_ocorrencias[[#This Row],[caso_n]],"0000")&amp;Table_ocorrencias[[#This Row],[ponto]]&amp;"/"&amp;YEAR(Table_ocorrencias[[#This Row],[DATA PLANTÃO]]),"")</f>
        <v>0785.9/2020</v>
      </c>
      <c r="C485" s="57" t="str">
        <f>IFERROR(IF(Table_ocorrencias[[#This Row],[GDL]] = "","", Table_ocorrencias[[#This Row],[GDL]]&amp;"/"&amp;YEAR(Table_ocorrencias[[#This Row],[data_plantao]])),"")</f>
        <v>26462/2020</v>
      </c>
      <c r="D485" s="57" t="str">
        <f>IF(Table_ocorrencias[[#This Row],[fotos_gdl]] = TRUE,"ENVIADAS","PENDENTE")</f>
        <v>ENVIADAS</v>
      </c>
      <c r="E485" s="58">
        <f>IFERROR(Table_ocorrencias[[#This Row],[data_plantao]],"")</f>
        <v>44079</v>
      </c>
      <c r="F485" s="57" t="str">
        <f>IFERROR(Table_ocorrencias[[#This Row],[CIODS3]],"")</f>
        <v>D686667</v>
      </c>
      <c r="G485" s="57" t="str">
        <f>IFERROR(Table_ocorrencias[[#This Row],[natureza4]],"")</f>
        <v>Homicídio</v>
      </c>
      <c r="H485" s="57" t="str">
        <f>IFERROR(Table_ocorrencias[[#This Row],[tipo_local]],"")</f>
        <v>Externo</v>
      </c>
      <c r="I485" s="57" t="str">
        <f>IFERROR(IF(Table_ocorrencias[[#This Row],[instrumento10]] = 0,"",Table_ocorrencias[[#This Row],[instrumento10]]),"")</f>
        <v>PÉRFURO-CONTUNDENTE</v>
      </c>
      <c r="J485" s="79" t="str">
        <f>IFERROR(VLOOKUP(Table_ocorrencias[[#This Row],[matricula_perito]],Table_peritos[],2,FALSE),"")</f>
        <v>BETSON FERNANDO DELGADO DOS SANTOS ANDRADE</v>
      </c>
      <c r="K485" s="57" t="str">
        <f>IFERROR(VLOOKUP(Table_ocorrencias[[#This Row],[matricula_auxiliar]],Table_auxiliares[],2,FALSE),"")</f>
        <v>ANDREZA CRISTINA MAIA DOS SANTOS</v>
      </c>
      <c r="L485" s="57" t="str">
        <f>IFERROR(VLOOKUP(Table_ocorrencias[[#This Row],[matricula_delegado]],Table_delegados[],2,FALSE),"")</f>
        <v>PAULO GUSTAVO COELHO DIAS</v>
      </c>
      <c r="M485" s="57" t="str">
        <f>IFERROR(Table_ocorrencias[[#This Row],[viatura5]],"")</f>
        <v>UP004</v>
      </c>
      <c r="N485" s="57" t="str">
        <f>IFERROR(IF(Table_ocorrencias[[#This Row],[DPH2]] ="","",Table_ocorrencias[[#This Row],[DPH2]]&amp;"º DPH"),"")</f>
        <v>5º DPH</v>
      </c>
      <c r="O485" s="57" t="str">
        <f>UPPER(IFERROR(VLOOKUP(Table_ocorrencias[[#This Row],[municipio]],Table_municipios[],2,FALSE),""))</f>
        <v>RECIFE</v>
      </c>
      <c r="P485" s="79" t="str">
        <f>UPPER(IFERROR(Table_ocorrencias[[#This Row],[bairro8]],""))</f>
        <v>PASSARINHO</v>
      </c>
      <c r="Q485" s="57" t="str">
        <f>IFERROR(IF(Table_ocorrencias[[#This Row],[rua9]] ="","",Table_ocorrencias[[#This Row],[rua9]]),"")</f>
        <v>RUA CONCRIZ</v>
      </c>
      <c r="R485" s="57" t="str">
        <f>IFERROR(IF(Table_ocorrencias[[#This Row],[latitude6]] ="","",Table_ocorrencias[[#This Row],[latitude6]]),"")</f>
        <v>-7,97955</v>
      </c>
      <c r="S485" s="57" t="str">
        <f>IFERROR(IF(Table_ocorrencias[[#This Row],[longitude7]] ="","",Table_ocorrencias[[#This Row],[longitude7]]),"")</f>
        <v>-34,918480</v>
      </c>
      <c r="T48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MARLISON DA SILVA FERREIRA (NIC 112412)</v>
      </c>
      <c r="U48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5" s="79" t="str">
        <f>UPPER(IFERROR(Table_ocorrencias[[#This Row],[descricao]],""))</f>
        <v>CB PEDRO 991434719</v>
      </c>
      <c r="W485" s="59">
        <f>IFERROR(IF(Table_ocorrencias[[#This Row],[data_ciencia]]="","",Table_ocorrencias[[#This Row],[data_ciencia]]),"")</f>
        <v>2.9861111111111113E-2</v>
      </c>
      <c r="X485" s="59">
        <f>IFERROR(IF(Table_ocorrencias[[#This Row],[data_saida]]="","",Table_ocorrencias[[#This Row],[data_saida]]),"")</f>
        <v>4.5138888888888888E-2</v>
      </c>
      <c r="Y485" s="59">
        <f>IFERROR(IF(Table_ocorrencias[[#This Row],[data_chegada]]="","",Table_ocorrencias[[#This Row],[data_chegada]]),"")</f>
        <v>5.1388888888888887E-2</v>
      </c>
      <c r="Z485" s="59">
        <f>IFERROR(IF(Table_ocorrencias[[#This Row],[data_conclusao]]="","",Table_ocorrencias[[#This Row],[data_conclusao]]),"")</f>
        <v>9.0277777777777776E-2</v>
      </c>
      <c r="AA485" s="60">
        <v>1635</v>
      </c>
      <c r="AB485" s="60">
        <v>785</v>
      </c>
      <c r="AC485" s="60">
        <v>5</v>
      </c>
      <c r="AD485" s="60">
        <v>3869903</v>
      </c>
      <c r="AE485" s="60">
        <v>3876098</v>
      </c>
      <c r="AF485" s="60">
        <v>2725371</v>
      </c>
      <c r="AG485" s="60">
        <v>26462</v>
      </c>
      <c r="AH485" s="58">
        <v>44079</v>
      </c>
      <c r="AI485" s="60" t="s">
        <v>3583</v>
      </c>
      <c r="AJ485" s="60" t="s">
        <v>167</v>
      </c>
      <c r="AK485" s="60" t="s">
        <v>168</v>
      </c>
      <c r="AL485" s="60" t="s">
        <v>255</v>
      </c>
      <c r="AM485" s="61">
        <v>2.9861111111111113E-2</v>
      </c>
      <c r="AN485" s="62">
        <v>4.5138888888888888E-2</v>
      </c>
      <c r="AO485" s="62">
        <v>5.1388888888888887E-2</v>
      </c>
      <c r="AP485" s="62">
        <v>9.0277777777777776E-2</v>
      </c>
      <c r="AQ485" s="60" t="s">
        <v>3587</v>
      </c>
      <c r="AR485" s="60" t="s">
        <v>3588</v>
      </c>
      <c r="AS485" s="60">
        <v>14</v>
      </c>
      <c r="AT485" s="60" t="s">
        <v>678</v>
      </c>
      <c r="AU485" s="60" t="s">
        <v>3589</v>
      </c>
      <c r="AV485" s="60" t="s">
        <v>3584</v>
      </c>
      <c r="AW485" s="63" t="s">
        <v>276</v>
      </c>
      <c r="AX485" s="60" t="s">
        <v>3585</v>
      </c>
      <c r="AY485" s="60" t="s">
        <v>3586</v>
      </c>
      <c r="AZ485" s="60" t="b">
        <v>1</v>
      </c>
      <c r="BA485" s="60" t="s">
        <v>273</v>
      </c>
      <c r="BB485" s="60" t="b">
        <v>0</v>
      </c>
      <c r="BC485" s="60"/>
      <c r="BD485" s="60"/>
    </row>
    <row r="486" spans="1:56" x14ac:dyDescent="0.25">
      <c r="A486" s="54">
        <f t="shared" si="8"/>
        <v>0</v>
      </c>
      <c r="B486" s="57" t="str">
        <f>IFERROR(TEXT(Table_ocorrencias[[#This Row],[caso_n]],"0000")&amp;Table_ocorrencias[[#This Row],[ponto]]&amp;"/"&amp;YEAR(Table_ocorrencias[[#This Row],[DATA PLANTÃO]]),"")</f>
        <v>0787.9/2020</v>
      </c>
      <c r="C486" s="57" t="str">
        <f>IFERROR(IF(Table_ocorrencias[[#This Row],[GDL]] = "","", Table_ocorrencias[[#This Row],[GDL]]&amp;"/"&amp;YEAR(Table_ocorrencias[[#This Row],[data_plantao]])),"")</f>
        <v>26504/2020</v>
      </c>
      <c r="D486" s="57" t="str">
        <f>IF(Table_ocorrencias[[#This Row],[fotos_gdl]] = TRUE,"ENVIADAS","PENDENTE")</f>
        <v>PENDENTE</v>
      </c>
      <c r="E486" s="58">
        <f>IFERROR(Table_ocorrencias[[#This Row],[data_plantao]],"")</f>
        <v>44079</v>
      </c>
      <c r="F486" s="57" t="str">
        <f>IFERROR(Table_ocorrencias[[#This Row],[CIODS3]],"")</f>
        <v>D686732</v>
      </c>
      <c r="G486" s="57" t="str">
        <f>IFERROR(Table_ocorrencias[[#This Row],[natureza4]],"")</f>
        <v>Homicídio</v>
      </c>
      <c r="H486" s="57" t="str">
        <f>IFERROR(Table_ocorrencias[[#This Row],[tipo_local]],"")</f>
        <v>Externo</v>
      </c>
      <c r="I486" s="57" t="str">
        <f>IFERROR(IF(Table_ocorrencias[[#This Row],[instrumento10]] = 0,"",Table_ocorrencias[[#This Row],[instrumento10]]),"")</f>
        <v>PÉRFURO-CONTUNDENTE</v>
      </c>
      <c r="J486" s="79" t="str">
        <f>IFERROR(VLOOKUP(Table_ocorrencias[[#This Row],[matricula_perito]],Table_peritos[],2,FALSE),"")</f>
        <v>LUCAS ARAÚJO DE ALMEIDA</v>
      </c>
      <c r="K486" s="57" t="str">
        <f>IFERROR(VLOOKUP(Table_ocorrencias[[#This Row],[matricula_auxiliar]],Table_auxiliares[],2,FALSE),"")</f>
        <v>ERIVALDO CAMARA CORREIA</v>
      </c>
      <c r="L486" s="57" t="str">
        <f>IFERROR(VLOOKUP(Table_ocorrencias[[#This Row],[matricula_delegado]],Table_delegados[],2,FALSE),"")</f>
        <v>VICTOR HUGO JARDIM RONDON</v>
      </c>
      <c r="M486" s="57" t="str">
        <f>IFERROR(Table_ocorrencias[[#This Row],[viatura5]],"")</f>
        <v>UP004</v>
      </c>
      <c r="N486" s="57" t="str">
        <f>IFERROR(IF(Table_ocorrencias[[#This Row],[DPH2]] ="","",Table_ocorrencias[[#This Row],[DPH2]]&amp;"º DPH"),"")</f>
        <v>3º DPH</v>
      </c>
      <c r="O486" s="57" t="str">
        <f>UPPER(IFERROR(VLOOKUP(Table_ocorrencias[[#This Row],[municipio]],Table_municipios[],2,FALSE),""))</f>
        <v>RECIFE</v>
      </c>
      <c r="P486" s="79" t="str">
        <f>UPPER(IFERROR(Table_ocorrencias[[#This Row],[bairro8]],""))</f>
        <v>BOA VIAGEM</v>
      </c>
      <c r="Q486" s="57" t="str">
        <f>IFERROR(IF(Table_ocorrencias[[#This Row],[rua9]] ="","",Table_ocorrencias[[#This Row],[rua9]]),"")</f>
        <v>MINISTRO NELSON HUNGRIA</v>
      </c>
      <c r="R486" s="57" t="str">
        <f>IFERROR(IF(Table_ocorrencias[[#This Row],[latitude6]] ="","",Table_ocorrencias[[#This Row],[latitude6]]),"")</f>
        <v>-8.110720</v>
      </c>
      <c r="S486" s="57" t="str">
        <f>IFERROR(IF(Table_ocorrencias[[#This Row],[longitude7]] ="","",Table_ocorrencias[[#This Row],[longitude7]]),"")</f>
        <v>-34.896811</v>
      </c>
      <c r="T48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EKEL DE CASTRO PIRES (NIC 112601)</v>
      </c>
      <c r="U48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6" s="79" t="str">
        <f>UPPER(IFERROR(Table_ocorrencias[[#This Row],[descricao]],""))</f>
        <v>PAF EXTERNO MASCULINO.</v>
      </c>
      <c r="W486" s="59">
        <f>IFERROR(IF(Table_ocorrencias[[#This Row],[data_ciencia]]="","",Table_ocorrencias[[#This Row],[data_ciencia]]),"")</f>
        <v>0.85555555555555551</v>
      </c>
      <c r="X486" s="59">
        <f>IFERROR(IF(Table_ocorrencias[[#This Row],[data_saida]]="","",Table_ocorrencias[[#This Row],[data_saida]]),"")</f>
        <v>0.86805555555555558</v>
      </c>
      <c r="Y486" s="59">
        <f>IFERROR(IF(Table_ocorrencias[[#This Row],[data_chegada]]="","",Table_ocorrencias[[#This Row],[data_chegada]]),"")</f>
        <v>0.88194444444444442</v>
      </c>
      <c r="Z486" s="59">
        <f>IFERROR(IF(Table_ocorrencias[[#This Row],[data_conclusao]]="","",Table_ocorrencias[[#This Row],[data_conclusao]]),"")</f>
        <v>0.96527777777777779</v>
      </c>
      <c r="AA486" s="60">
        <v>1637</v>
      </c>
      <c r="AB486" s="60">
        <v>787</v>
      </c>
      <c r="AC486" s="60">
        <v>3</v>
      </c>
      <c r="AD486" s="60">
        <v>3870006</v>
      </c>
      <c r="AE486" s="60">
        <v>1195204</v>
      </c>
      <c r="AF486" s="60">
        <v>2725053</v>
      </c>
      <c r="AG486" s="60">
        <v>26504</v>
      </c>
      <c r="AH486" s="58">
        <v>44079</v>
      </c>
      <c r="AI486" s="60" t="s">
        <v>3608</v>
      </c>
      <c r="AJ486" s="60" t="s">
        <v>167</v>
      </c>
      <c r="AK486" s="60" t="s">
        <v>168</v>
      </c>
      <c r="AL486" s="60" t="s">
        <v>255</v>
      </c>
      <c r="AM486" s="61">
        <v>0.85555555555555551</v>
      </c>
      <c r="AN486" s="62">
        <v>0.86805555555555558</v>
      </c>
      <c r="AO486" s="62">
        <v>0.88194444444444442</v>
      </c>
      <c r="AP486" s="62">
        <v>0.96527777777777779</v>
      </c>
      <c r="AQ486" s="60" t="s">
        <v>3653</v>
      </c>
      <c r="AR486" s="60" t="s">
        <v>3654</v>
      </c>
      <c r="AS486" s="60">
        <v>14</v>
      </c>
      <c r="AT486" s="60" t="s">
        <v>1561</v>
      </c>
      <c r="AU486" s="60" t="s">
        <v>3609</v>
      </c>
      <c r="AV486" s="60" t="s">
        <v>3610</v>
      </c>
      <c r="AW486" s="63" t="s">
        <v>276</v>
      </c>
      <c r="AX486" s="60" t="s">
        <v>3611</v>
      </c>
      <c r="AY486" s="60" t="s">
        <v>3612</v>
      </c>
      <c r="AZ486" s="60" t="b">
        <v>0</v>
      </c>
      <c r="BA486" s="60" t="s">
        <v>273</v>
      </c>
      <c r="BB486" s="60" t="b">
        <v>0</v>
      </c>
      <c r="BC486" s="60"/>
      <c r="BD486" s="60"/>
    </row>
    <row r="487" spans="1:56" x14ac:dyDescent="0.25">
      <c r="A487" s="55">
        <f t="shared" si="8"/>
        <v>0</v>
      </c>
      <c r="B487" s="64" t="str">
        <f>IFERROR(TEXT(Table_ocorrencias[[#This Row],[caso_n]],"0000")&amp;Table_ocorrencias[[#This Row],[ponto]]&amp;"/"&amp;YEAR(Table_ocorrencias[[#This Row],[DATA PLANTÃO]]),"")</f>
        <v>0789.9/2020</v>
      </c>
      <c r="C487" s="64" t="str">
        <f>IFERROR(IF(Table_ocorrencias[[#This Row],[GDL]] = "","", Table_ocorrencias[[#This Row],[GDL]]&amp;"/"&amp;YEAR(Table_ocorrencias[[#This Row],[data_plantao]])),"")</f>
        <v>26506/2020</v>
      </c>
      <c r="D487" s="64" t="str">
        <f>IF(Table_ocorrencias[[#This Row],[fotos_gdl]] = TRUE,"ENVIADAS","PENDENTE")</f>
        <v>ENVIADAS</v>
      </c>
      <c r="E487" s="65">
        <f>IFERROR(Table_ocorrencias[[#This Row],[data_plantao]],"")</f>
        <v>44080</v>
      </c>
      <c r="F487" s="64" t="str">
        <f>IFERROR(Table_ocorrencias[[#This Row],[CIODS3]],"")</f>
        <v>D686769</v>
      </c>
      <c r="G487" s="64" t="str">
        <f>IFERROR(Table_ocorrencias[[#This Row],[natureza4]],"")</f>
        <v>Homicídio</v>
      </c>
      <c r="H487" s="64" t="str">
        <f>IFERROR(Table_ocorrencias[[#This Row],[tipo_local]],"")</f>
        <v>Externo</v>
      </c>
      <c r="I487" s="64" t="str">
        <f>IFERROR(IF(Table_ocorrencias[[#This Row],[instrumento10]] = 0,"",Table_ocorrencias[[#This Row],[instrumento10]]),"")</f>
        <v>PÉRFURO-CONTUNDENTE</v>
      </c>
      <c r="J487" s="80" t="str">
        <f>IFERROR(VLOOKUP(Table_ocorrencias[[#This Row],[matricula_perito]],Table_peritos[],2,FALSE),"")</f>
        <v>LUCAS ARAÚJO DE ALMEIDA</v>
      </c>
      <c r="K487" s="64" t="str">
        <f>IFERROR(VLOOKUP(Table_ocorrencias[[#This Row],[matricula_auxiliar]],Table_auxiliares[],2,FALSE),"")</f>
        <v>BRUNA TATIANE DA SILVA OLIVEIRA</v>
      </c>
      <c r="L487" s="64" t="str">
        <f>IFERROR(VLOOKUP(Table_ocorrencias[[#This Row],[matricula_delegado]],Table_delegados[],2,FALSE),"")</f>
        <v>JOAO BAPTISTA DE BRITTO ALVES FILHO</v>
      </c>
      <c r="M487" s="64" t="str">
        <f>IFERROR(Table_ocorrencias[[#This Row],[viatura5]],"")</f>
        <v>UP004</v>
      </c>
      <c r="N487" s="64" t="str">
        <f>IFERROR(IF(Table_ocorrencias[[#This Row],[DPH2]] ="","",Table_ocorrencias[[#This Row],[DPH2]]&amp;"º DPH"),"")</f>
        <v>13º DPH</v>
      </c>
      <c r="O487" s="64" t="str">
        <f>UPPER(IFERROR(VLOOKUP(Table_ocorrencias[[#This Row],[municipio]],Table_municipios[],2,FALSE),""))</f>
        <v>JABOATÃO DOS GUARARAPES</v>
      </c>
      <c r="P487" s="80" t="str">
        <f>UPPER(IFERROR(Table_ocorrencias[[#This Row],[bairro8]],""))</f>
        <v>ALTO 2 CARNEIROS</v>
      </c>
      <c r="Q487" s="64" t="str">
        <f>IFERROR(IF(Table_ocorrencias[[#This Row],[rua9]] ="","",Table_ocorrencias[[#This Row],[rua9]]),"")</f>
        <v>morro da conceição</v>
      </c>
      <c r="R487" s="64" t="str">
        <f>IFERROR(IF(Table_ocorrencias[[#This Row],[latitude6]] ="","",Table_ocorrencias[[#This Row],[latitude6]]),"")</f>
        <v>-8,115264</v>
      </c>
      <c r="S487" s="64" t="str">
        <f>IFERROR(IF(Table_ocorrencias[[#This Row],[longitude7]] ="","",Table_ocorrencias[[#This Row],[longitude7]]),"")</f>
        <v>-34,962875</v>
      </c>
      <c r="T48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barbosa neto II (NIC 112604)</v>
      </c>
      <c r="U48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87" s="80" t="str">
        <f>UPPER(IFERROR(Table_ocorrencias[[#This Row],[descricao]],""))</f>
        <v>PAF EXTERNO MASCULINO.</v>
      </c>
      <c r="W487" s="66">
        <f>IFERROR(IF(Table_ocorrencias[[#This Row],[data_ciencia]]="","",Table_ocorrencias[[#This Row],[data_ciencia]]),"")</f>
        <v>4.5138888888888888E-2</v>
      </c>
      <c r="X487" s="66">
        <f>IFERROR(IF(Table_ocorrencias[[#This Row],[data_saida]]="","",Table_ocorrencias[[#This Row],[data_saida]]),"")</f>
        <v>8.7499999999999994E-2</v>
      </c>
      <c r="Y487" s="66">
        <f>IFERROR(IF(Table_ocorrencias[[#This Row],[data_chegada]]="","",Table_ocorrencias[[#This Row],[data_chegada]]),"")</f>
        <v>0.1111111111111111</v>
      </c>
      <c r="Z487" s="66">
        <f>IFERROR(IF(Table_ocorrencias[[#This Row],[data_conclusao]]="","",Table_ocorrencias[[#This Row],[data_conclusao]]),"")</f>
        <v>0.12847222222222221</v>
      </c>
      <c r="AA487" s="67">
        <v>1639</v>
      </c>
      <c r="AB487" s="67">
        <v>789</v>
      </c>
      <c r="AC487" s="67">
        <v>13</v>
      </c>
      <c r="AD487" s="67">
        <v>3870006</v>
      </c>
      <c r="AE487" s="67">
        <v>3876080</v>
      </c>
      <c r="AF487" s="67">
        <v>2139065</v>
      </c>
      <c r="AG487" s="67">
        <v>26506</v>
      </c>
      <c r="AH487" s="65">
        <v>44080</v>
      </c>
      <c r="AI487" s="67" t="s">
        <v>3624</v>
      </c>
      <c r="AJ487" s="67" t="s">
        <v>167</v>
      </c>
      <c r="AK487" s="67" t="s">
        <v>168</v>
      </c>
      <c r="AL487" s="67" t="s">
        <v>255</v>
      </c>
      <c r="AM487" s="68">
        <v>4.5138888888888888E-2</v>
      </c>
      <c r="AN487" s="69">
        <v>8.7499999999999994E-2</v>
      </c>
      <c r="AO487" s="69">
        <v>0.1111111111111111</v>
      </c>
      <c r="AP487" s="69">
        <v>0.12847222222222221</v>
      </c>
      <c r="AQ487" s="67" t="s">
        <v>3628</v>
      </c>
      <c r="AR487" s="67" t="s">
        <v>3629</v>
      </c>
      <c r="AS487" s="67">
        <v>10</v>
      </c>
      <c r="AT487" s="67" t="s">
        <v>3625</v>
      </c>
      <c r="AU487" s="67" t="s">
        <v>3630</v>
      </c>
      <c r="AV487" s="67" t="s">
        <v>3626</v>
      </c>
      <c r="AW487" s="70" t="s">
        <v>276</v>
      </c>
      <c r="AX487" s="67" t="s">
        <v>3627</v>
      </c>
      <c r="AY487" s="67" t="s">
        <v>3612</v>
      </c>
      <c r="AZ487" s="67" t="b">
        <v>1</v>
      </c>
      <c r="BA487" s="67" t="s">
        <v>273</v>
      </c>
      <c r="BB487" s="67" t="b">
        <v>0</v>
      </c>
      <c r="BC487" s="67"/>
      <c r="BD487" s="67"/>
    </row>
    <row r="488" spans="1:56" x14ac:dyDescent="0.25">
      <c r="A488" s="55">
        <f t="shared" si="8"/>
        <v>0</v>
      </c>
      <c r="B488" s="64" t="str">
        <f>IFERROR(TEXT(Table_ocorrencias[[#This Row],[caso_n]],"0000")&amp;Table_ocorrencias[[#This Row],[ponto]]&amp;"/"&amp;YEAR(Table_ocorrencias[[#This Row],[DATA PLANTÃO]]),"")</f>
        <v>0790.9/2020</v>
      </c>
      <c r="C488" s="64" t="str">
        <f>IFERROR(IF(Table_ocorrencias[[#This Row],[GDL]] = "","", Table_ocorrencias[[#This Row],[GDL]]&amp;"/"&amp;YEAR(Table_ocorrencias[[#This Row],[data_plantao]])),"")</f>
        <v>26522/2020</v>
      </c>
      <c r="D488" s="64" t="str">
        <f>IF(Table_ocorrencias[[#This Row],[fotos_gdl]] = TRUE,"ENVIADAS","PENDENTE")</f>
        <v>ENVIADAS</v>
      </c>
      <c r="E488" s="65">
        <f>IFERROR(Table_ocorrencias[[#This Row],[data_plantao]],"")</f>
        <v>44080</v>
      </c>
      <c r="F488" s="64" t="str">
        <f>IFERROR(Table_ocorrencias[[#This Row],[CIODS3]],"")</f>
        <v>D686797</v>
      </c>
      <c r="G488" s="64" t="str">
        <f>IFERROR(Table_ocorrencias[[#This Row],[natureza4]],"")</f>
        <v>Homicídio</v>
      </c>
      <c r="H488" s="64" t="str">
        <f>IFERROR(Table_ocorrencias[[#This Row],[tipo_local]],"")</f>
        <v>Externo</v>
      </c>
      <c r="I488" s="64" t="str">
        <f>IFERROR(IF(Table_ocorrencias[[#This Row],[instrumento10]] = 0,"",Table_ocorrencias[[#This Row],[instrumento10]]),"")</f>
        <v>PÉRFURO-CONTUNDENTE</v>
      </c>
      <c r="J488" s="80" t="str">
        <f>IFERROR(VLOOKUP(Table_ocorrencias[[#This Row],[matricula_perito]],Table_peritos[],2,FALSE),"")</f>
        <v>DOUGLAS DE OLIVEIRA MENDONÇA</v>
      </c>
      <c r="K488" s="64" t="str">
        <f>IFERROR(VLOOKUP(Table_ocorrencias[[#This Row],[matricula_auxiliar]],Table_auxiliares[],2,FALSE),"")</f>
        <v>ELOISA NEVES ALMEIDA PIMENTEL</v>
      </c>
      <c r="L488" s="64" t="str">
        <f>IFERROR(VLOOKUP(Table_ocorrencias[[#This Row],[matricula_delegado]],Table_delegados[],2,FALSE),"")</f>
        <v>DIEGO CAVALCANTI DE A ACIOLI LINS</v>
      </c>
      <c r="M488" s="64" t="str">
        <f>IFERROR(Table_ocorrencias[[#This Row],[viatura5]],"")</f>
        <v>UP004</v>
      </c>
      <c r="N488" s="64" t="str">
        <f>IFERROR(IF(Table_ocorrencias[[#This Row],[DPH2]] ="","",Table_ocorrencias[[#This Row],[DPH2]]&amp;"º DPH"),"")</f>
        <v>9º DPH</v>
      </c>
      <c r="O488" s="64" t="str">
        <f>UPPER(IFERROR(VLOOKUP(Table_ocorrencias[[#This Row],[municipio]],Table_municipios[],2,FALSE),""))</f>
        <v>OLINDA</v>
      </c>
      <c r="P488" s="80" t="str">
        <f>UPPER(IFERROR(Table_ocorrencias[[#This Row],[bairro8]],""))</f>
        <v>ALTO DO SOL NASCENTE</v>
      </c>
      <c r="Q488" s="64" t="str">
        <f>IFERROR(IF(Table_ocorrencias[[#This Row],[rua9]] ="","",Table_ocorrencias[[#This Row],[rua9]]),"")</f>
        <v>CARACAS, 322A</v>
      </c>
      <c r="R488" s="64" t="str">
        <f>IFERROR(IF(Table_ocorrencias[[#This Row],[latitude6]] ="","",Table_ocorrencias[[#This Row],[latitude6]]),"")</f>
        <v>"7°58'42.2472"</v>
      </c>
      <c r="S488" s="64" t="str">
        <f>IFERROR(IF(Table_ocorrencias[[#This Row],[longitude7]] ="","",Table_ocorrencias[[#This Row],[longitude7]]),"")</f>
        <v>"34°54'32.346"</v>
      </c>
      <c r="T48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Vitor França de Oliveira (NIC 112433)</v>
      </c>
      <c r="U48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88" s="80" t="str">
        <f>UPPER(IFERROR(Table_ocorrencias[[#This Row],[descricao]],""))</f>
        <v>VÍTIMA DO SEXO MASCULINO, ALVEJADA POR PAF EM VIA PÚBLICA</v>
      </c>
      <c r="W488" s="66">
        <f>IFERROR(IF(Table_ocorrencias[[#This Row],[data_ciencia]]="","",Table_ocorrencias[[#This Row],[data_ciencia]]),"")</f>
        <v>0.38541666666666669</v>
      </c>
      <c r="X488" s="66">
        <f>IFERROR(IF(Table_ocorrencias[[#This Row],[data_saida]]="","",Table_ocorrencias[[#This Row],[data_saida]]),"")</f>
        <v>0.40277777777777779</v>
      </c>
      <c r="Y488" s="66">
        <f>IFERROR(IF(Table_ocorrencias[[#This Row],[data_chegada]]="","",Table_ocorrencias[[#This Row],[data_chegada]]),"")</f>
        <v>0.43055555555555558</v>
      </c>
      <c r="Z488" s="66">
        <f>IFERROR(IF(Table_ocorrencias[[#This Row],[data_conclusao]]="","",Table_ocorrencias[[#This Row],[data_conclusao]]),"")</f>
        <v>0.47499999999999998</v>
      </c>
      <c r="AA488" s="67">
        <v>1640</v>
      </c>
      <c r="AB488" s="67">
        <v>790</v>
      </c>
      <c r="AC488" s="67">
        <v>9</v>
      </c>
      <c r="AD488" s="67">
        <v>3870707</v>
      </c>
      <c r="AE488" s="67">
        <v>3868710</v>
      </c>
      <c r="AF488" s="67">
        <v>2724561</v>
      </c>
      <c r="AG488" s="67">
        <v>26522</v>
      </c>
      <c r="AH488" s="65">
        <v>44080</v>
      </c>
      <c r="AI488" s="67" t="s">
        <v>3638</v>
      </c>
      <c r="AJ488" s="67" t="s">
        <v>167</v>
      </c>
      <c r="AK488" s="67" t="s">
        <v>168</v>
      </c>
      <c r="AL488" s="67" t="s">
        <v>255</v>
      </c>
      <c r="AM488" s="68">
        <v>0.38541666666666669</v>
      </c>
      <c r="AN488" s="69">
        <v>0.40277777777777779</v>
      </c>
      <c r="AO488" s="69">
        <v>0.43055555555555558</v>
      </c>
      <c r="AP488" s="69">
        <v>0.47499999999999998</v>
      </c>
      <c r="AQ488" s="67" t="s">
        <v>3643</v>
      </c>
      <c r="AR488" s="67" t="s">
        <v>3644</v>
      </c>
      <c r="AS488" s="67">
        <v>12</v>
      </c>
      <c r="AT488" s="67" t="s">
        <v>3645</v>
      </c>
      <c r="AU488" s="67" t="s">
        <v>3639</v>
      </c>
      <c r="AV488" s="67" t="s">
        <v>3640</v>
      </c>
      <c r="AW488" s="70" t="s">
        <v>276</v>
      </c>
      <c r="AX488" s="67" t="s">
        <v>3641</v>
      </c>
      <c r="AY488" s="67" t="s">
        <v>3642</v>
      </c>
      <c r="AZ488" s="67" t="b">
        <v>1</v>
      </c>
      <c r="BA488" s="67" t="s">
        <v>273</v>
      </c>
      <c r="BB488" s="67" t="b">
        <v>0</v>
      </c>
      <c r="BC488" s="67"/>
      <c r="BD488" s="67"/>
    </row>
    <row r="489" spans="1:56" x14ac:dyDescent="0.25">
      <c r="A489" s="53">
        <f t="shared" si="8"/>
        <v>0</v>
      </c>
      <c r="B489" s="57" t="str">
        <f>IFERROR(TEXT(Table_ocorrencias[[#This Row],[caso_n]],"0000")&amp;Table_ocorrencias[[#This Row],[ponto]]&amp;"/"&amp;YEAR(Table_ocorrencias[[#This Row],[DATA PLANTÃO]]),"")</f>
        <v>0792.9/2020</v>
      </c>
      <c r="C489" s="57" t="str">
        <f>IFERROR(IF(Table_ocorrencias[[#This Row],[GDL]] = "","", Table_ocorrencias[[#This Row],[GDL]]&amp;"/"&amp;YEAR(Table_ocorrencias[[#This Row],[data_plantao]])),"")</f>
        <v>26584/2020</v>
      </c>
      <c r="D489" s="57" t="str">
        <f>IF(Table_ocorrencias[[#This Row],[fotos_gdl]] = TRUE,"ENVIADAS","PENDENTE")</f>
        <v>ENVIADAS</v>
      </c>
      <c r="E489" s="58">
        <f>IFERROR(Table_ocorrencias[[#This Row],[data_plantao]],"")</f>
        <v>44081</v>
      </c>
      <c r="F489" s="57" t="str">
        <f>IFERROR(Table_ocorrencias[[#This Row],[CIODS3]],"")</f>
        <v>D686951</v>
      </c>
      <c r="G489" s="57" t="str">
        <f>IFERROR(Table_ocorrencias[[#This Row],[natureza4]],"")</f>
        <v>Homicídio</v>
      </c>
      <c r="H489" s="57" t="str">
        <f>IFERROR(Table_ocorrencias[[#This Row],[tipo_local]],"")</f>
        <v>Externo</v>
      </c>
      <c r="I489" s="57" t="str">
        <f>IFERROR(IF(Table_ocorrencias[[#This Row],[instrumento10]] = 0,"",Table_ocorrencias[[#This Row],[instrumento10]]),"")</f>
        <v>PÉRFURO-CONTUNDENTE</v>
      </c>
      <c r="J489" s="79" t="str">
        <f>IFERROR(VLOOKUP(Table_ocorrencias[[#This Row],[matricula_perito]],Table_peritos[],2,FALSE),"")</f>
        <v>RODION MALINOVSKY DE OLIVEIRA GOMES</v>
      </c>
      <c r="K489" s="57" t="str">
        <f>IFERROR(VLOOKUP(Table_ocorrencias[[#This Row],[matricula_auxiliar]],Table_auxiliares[],2,FALSE),"")</f>
        <v>THIAGO CHALEGRE</v>
      </c>
      <c r="L489" s="57" t="str">
        <f>IFERROR(VLOOKUP(Table_ocorrencias[[#This Row],[matricula_delegado]],Table_delegados[],2,FALSE),"")</f>
        <v>ANTONIO DE CAMPOS FRANCISCO</v>
      </c>
      <c r="M489" s="57" t="str">
        <f>IFERROR(Table_ocorrencias[[#This Row],[viatura5]],"")</f>
        <v>UP004</v>
      </c>
      <c r="N489" s="57" t="str">
        <f>IFERROR(IF(Table_ocorrencias[[#This Row],[DPH2]] ="","",Table_ocorrencias[[#This Row],[DPH2]]&amp;"º DPH"),"")</f>
        <v>14º DPH</v>
      </c>
      <c r="O489" s="57" t="str">
        <f>UPPER(IFERROR(VLOOKUP(Table_ocorrencias[[#This Row],[municipio]],Table_municipios[],2,FALSE),""))</f>
        <v>CABO DE SANTO AGOSTINHO</v>
      </c>
      <c r="P489" s="79" t="str">
        <f>UPPER(IFERROR(Table_ocorrencias[[#This Row],[bairro8]],""))</f>
        <v>COHAB</v>
      </c>
      <c r="Q489" s="57" t="str">
        <f>IFERROR(IF(Table_ocorrencias[[#This Row],[rua9]] ="","",Table_ocorrencias[[#This Row],[rua9]]),"")</f>
        <v>1 TRAV 55</v>
      </c>
      <c r="R489" s="57" t="str">
        <f>IFERROR(IF(Table_ocorrencias[[#This Row],[latitude6]] ="","",Table_ocorrencias[[#This Row],[latitude6]]),"")</f>
        <v>58.288300</v>
      </c>
      <c r="S489" s="57" t="str">
        <f>IFERROR(IF(Table_ocorrencias[[#This Row],[longitude7]] ="","",Table_ocorrencias[[#This Row],[longitude7]]),"")</f>
        <v>035.029090</v>
      </c>
      <c r="T48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MANASSÉS AUGUSTO VELOSO DE OLIVEIRA (NIC 112609)</v>
      </c>
      <c r="U48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89" s="79" t="str">
        <f>UPPER(IFERROR(Table_ocorrencias[[#This Row],[descricao]],""))</f>
        <v>PAF PM 985920363</v>
      </c>
      <c r="W489" s="59">
        <f>IFERROR(IF(Table_ocorrencias[[#This Row],[data_ciencia]]="","",Table_ocorrencias[[#This Row],[data_ciencia]]),"")</f>
        <v>0.49305555555555558</v>
      </c>
      <c r="X489" s="59">
        <f>IFERROR(IF(Table_ocorrencias[[#This Row],[data_saida]]="","",Table_ocorrencias[[#This Row],[data_saida]]),"")</f>
        <v>0.49652777777777779</v>
      </c>
      <c r="Y489" s="59">
        <f>IFERROR(IF(Table_ocorrencias[[#This Row],[data_chegada]]="","",Table_ocorrencias[[#This Row],[data_chegada]]),"")</f>
        <v>0.51736111111111116</v>
      </c>
      <c r="Z489" s="59">
        <f>IFERROR(IF(Table_ocorrencias[[#This Row],[data_conclusao]]="","",Table_ocorrencias[[#This Row],[data_conclusao]]),"")</f>
        <v>0.55208333333333337</v>
      </c>
      <c r="AA489" s="60">
        <v>1642</v>
      </c>
      <c r="AB489" s="60">
        <v>792</v>
      </c>
      <c r="AC489" s="60">
        <v>14</v>
      </c>
      <c r="AD489" s="60">
        <v>1917099</v>
      </c>
      <c r="AE489" s="60">
        <v>3868877</v>
      </c>
      <c r="AF489" s="60">
        <v>1967371</v>
      </c>
      <c r="AG489" s="60">
        <v>26584</v>
      </c>
      <c r="AH489" s="58">
        <v>44081</v>
      </c>
      <c r="AI489" s="60" t="s">
        <v>3667</v>
      </c>
      <c r="AJ489" s="60" t="s">
        <v>167</v>
      </c>
      <c r="AK489" s="60" t="s">
        <v>168</v>
      </c>
      <c r="AL489" s="60" t="s">
        <v>255</v>
      </c>
      <c r="AM489" s="61">
        <v>0.49305555555555558</v>
      </c>
      <c r="AN489" s="62">
        <v>0.49652777777777779</v>
      </c>
      <c r="AO489" s="62">
        <v>0.51736111111111116</v>
      </c>
      <c r="AP489" s="62">
        <v>0.55208333333333337</v>
      </c>
      <c r="AQ489" s="60" t="s">
        <v>3675</v>
      </c>
      <c r="AR489" s="60" t="s">
        <v>3676</v>
      </c>
      <c r="AS489" s="60">
        <v>3</v>
      </c>
      <c r="AT489" s="60" t="s">
        <v>1468</v>
      </c>
      <c r="AU489" s="60" t="s">
        <v>3668</v>
      </c>
      <c r="AV489" s="60" t="s">
        <v>3669</v>
      </c>
      <c r="AW489" s="63" t="s">
        <v>276</v>
      </c>
      <c r="AX489" s="60" t="s">
        <v>3670</v>
      </c>
      <c r="AY489" s="60" t="s">
        <v>3671</v>
      </c>
      <c r="AZ489" s="60" t="b">
        <v>1</v>
      </c>
      <c r="BA489" s="60" t="s">
        <v>273</v>
      </c>
      <c r="BB489" s="60" t="b">
        <v>0</v>
      </c>
      <c r="BC489" s="60"/>
      <c r="BD489" s="60"/>
    </row>
    <row r="490" spans="1:56" x14ac:dyDescent="0.25">
      <c r="A490" s="55">
        <f t="shared" si="8"/>
        <v>0</v>
      </c>
      <c r="B490" s="64" t="str">
        <f>IFERROR(TEXT(Table_ocorrencias[[#This Row],[caso_n]],"0000")&amp;Table_ocorrencias[[#This Row],[ponto]]&amp;"/"&amp;YEAR(Table_ocorrencias[[#This Row],[DATA PLANTÃO]]),"")</f>
        <v>0797.9/2020</v>
      </c>
      <c r="C490" s="64" t="str">
        <f>IFERROR(IF(Table_ocorrencias[[#This Row],[GDL]] = "","", Table_ocorrencias[[#This Row],[GDL]]&amp;"/"&amp;YEAR(Table_ocorrencias[[#This Row],[data_plantao]])),"")</f>
        <v>27191/2020</v>
      </c>
      <c r="D490" s="64" t="str">
        <f>IF(Table_ocorrencias[[#This Row],[fotos_gdl]] = TRUE,"ENVIADAS","PENDENTE")</f>
        <v>ENVIADAS</v>
      </c>
      <c r="E490" s="65">
        <f>IFERROR(Table_ocorrencias[[#This Row],[data_plantao]],"")</f>
        <v>44084</v>
      </c>
      <c r="F490" s="64" t="str">
        <f>IFERROR(Table_ocorrencias[[#This Row],[CIODS3]],"")</f>
        <v>D687252</v>
      </c>
      <c r="G490" s="64" t="str">
        <f>IFERROR(Table_ocorrencias[[#This Row],[natureza4]],"")</f>
        <v>Homicídio</v>
      </c>
      <c r="H490" s="64" t="str">
        <f>IFERROR(Table_ocorrencias[[#This Row],[tipo_local]],"")</f>
        <v>Externo</v>
      </c>
      <c r="I490" s="64" t="str">
        <f>IFERROR(IF(Table_ocorrencias[[#This Row],[instrumento10]] = 0,"",Table_ocorrencias[[#This Row],[instrumento10]]),"")</f>
        <v>PÉRFURO-CONTUNDENTE</v>
      </c>
      <c r="J490" s="64" t="str">
        <f>IFERROR(VLOOKUP(Table_ocorrencias[[#This Row],[matricula_perito]],Table_peritos[],2,FALSE),"")</f>
        <v>DIOGO SINESIO TRAJANO DE ARRUDA</v>
      </c>
      <c r="K490" s="64" t="str">
        <f>IFERROR(VLOOKUP(Table_ocorrencias[[#This Row],[matricula_auxiliar]],Table_auxiliares[],2,FALSE),"")</f>
        <v>THIAGO CHALEGRE</v>
      </c>
      <c r="L490" s="64" t="str">
        <f>IFERROR(VLOOKUP(Table_ocorrencias[[#This Row],[matricula_delegado]],Table_delegados[],2,FALSE),"")</f>
        <v>AUSENTE</v>
      </c>
      <c r="M490" s="64" t="str">
        <f>IFERROR(Table_ocorrencias[[#This Row],[viatura5]],"")</f>
        <v>UP004</v>
      </c>
      <c r="N490" s="64" t="str">
        <f>IFERROR(IF(Table_ocorrencias[[#This Row],[DPH2]] ="","",Table_ocorrencias[[#This Row],[DPH2]]&amp;"º DPH"),"")</f>
        <v>10º DPH</v>
      </c>
      <c r="O490" s="64" t="str">
        <f>UPPER(IFERROR(VLOOKUP(Table_ocorrencias[[#This Row],[municipio]],Table_municipios[],2,FALSE),""))</f>
        <v>SÃO LOURENÇO DA MATA</v>
      </c>
      <c r="P490" s="64" t="str">
        <f>UPPER(IFERROR(Table_ocorrencias[[#This Row],[bairro8]],""))</f>
        <v>TIÚMA</v>
      </c>
      <c r="Q490" s="64" t="str">
        <f>IFERROR(IF(Table_ocorrencias[[#This Row],[rua9]] ="","",Table_ocorrencias[[#This Row],[rua9]]),"")</f>
        <v>ESTRADA MATRIZ DA LUZ</v>
      </c>
      <c r="R490" s="64" t="str">
        <f>IFERROR(IF(Table_ocorrencias[[#This Row],[latitude6]] ="","",Table_ocorrencias[[#This Row],[latitude6]]),"")</f>
        <v>-7.985573</v>
      </c>
      <c r="S490" s="64" t="str">
        <f>IFERROR(IF(Table_ocorrencias[[#This Row],[longitude7]] ="","",Table_ocorrencias[[#This Row],[longitude7]]),"")</f>
        <v>-35.080773</v>
      </c>
      <c r="T49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112414)</v>
      </c>
      <c r="U49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90" s="64" t="str">
        <f>UPPER(IFERROR(Table_ocorrencias[[#This Row],[descricao]],""))</f>
        <v>PM CB ALUIZIO 986425318; DEL ANDRE LUNA</v>
      </c>
      <c r="W490" s="66">
        <f>IFERROR(IF(Table_ocorrencias[[#This Row],[data_ciencia]]="","",Table_ocorrencias[[#This Row],[data_ciencia]]),"")</f>
        <v>0.4777777777777778</v>
      </c>
      <c r="X490" s="66">
        <f>IFERROR(IF(Table_ocorrencias[[#This Row],[data_saida]]="","",Table_ocorrencias[[#This Row],[data_saida]]),"")</f>
        <v>0.52083333333333337</v>
      </c>
      <c r="Y490" s="66">
        <f>IFERROR(IF(Table_ocorrencias[[#This Row],[data_chegada]]="","",Table_ocorrencias[[#This Row],[data_chegada]]),"")</f>
        <v>0.55555555555555558</v>
      </c>
      <c r="Z490" s="66">
        <f>IFERROR(IF(Table_ocorrencias[[#This Row],[data_conclusao]]="","",Table_ocorrencias[[#This Row],[data_conclusao]]),"")</f>
        <v>0.57638888888888884</v>
      </c>
      <c r="AA490" s="67">
        <v>1647</v>
      </c>
      <c r="AB490" s="67">
        <v>797</v>
      </c>
      <c r="AC490" s="67">
        <v>10</v>
      </c>
      <c r="AD490" s="67">
        <v>3871193</v>
      </c>
      <c r="AE490" s="67">
        <v>3868877</v>
      </c>
      <c r="AF490" s="67"/>
      <c r="AG490" s="67">
        <v>27191</v>
      </c>
      <c r="AH490" s="65">
        <v>44084</v>
      </c>
      <c r="AI490" s="67" t="s">
        <v>3726</v>
      </c>
      <c r="AJ490" s="67" t="s">
        <v>167</v>
      </c>
      <c r="AK490" s="67" t="s">
        <v>168</v>
      </c>
      <c r="AL490" s="67" t="s">
        <v>255</v>
      </c>
      <c r="AM490" s="68">
        <v>0.4777777777777778</v>
      </c>
      <c r="AN490" s="69">
        <v>0.52083333333333337</v>
      </c>
      <c r="AO490" s="69">
        <v>0.55555555555555558</v>
      </c>
      <c r="AP490" s="69">
        <v>0.57638888888888884</v>
      </c>
      <c r="AQ490" s="67" t="s">
        <v>3735</v>
      </c>
      <c r="AR490" s="67" t="s">
        <v>3736</v>
      </c>
      <c r="AS490" s="67">
        <v>15</v>
      </c>
      <c r="AT490" s="67" t="s">
        <v>3727</v>
      </c>
      <c r="AU490" s="67" t="s">
        <v>3728</v>
      </c>
      <c r="AV490" s="67" t="s">
        <v>3729</v>
      </c>
      <c r="AW490" s="70" t="s">
        <v>276</v>
      </c>
      <c r="AX490" s="67" t="s">
        <v>3730</v>
      </c>
      <c r="AY490" s="67" t="s">
        <v>3741</v>
      </c>
      <c r="AZ490" s="67" t="b">
        <v>1</v>
      </c>
      <c r="BA490" s="67" t="s">
        <v>273</v>
      </c>
      <c r="BB490" s="67" t="b">
        <v>0</v>
      </c>
      <c r="BC490" s="67"/>
      <c r="BD490" s="67"/>
    </row>
    <row r="491" spans="1:56" x14ac:dyDescent="0.25">
      <c r="A491" s="55">
        <f t="shared" si="8"/>
        <v>0</v>
      </c>
      <c r="B491" s="64" t="str">
        <f>IFERROR(TEXT(Table_ocorrencias[[#This Row],[caso_n]],"0000")&amp;Table_ocorrencias[[#This Row],[ponto]]&amp;"/"&amp;YEAR(Table_ocorrencias[[#This Row],[DATA PLANTÃO]]),"")</f>
        <v>0804.9/2020</v>
      </c>
      <c r="C491" s="64" t="str">
        <f>IFERROR(IF(Table_ocorrencias[[#This Row],[GDL]] = "","", Table_ocorrencias[[#This Row],[GDL]]&amp;"/"&amp;YEAR(Table_ocorrencias[[#This Row],[data_plantao]])),"")</f>
        <v>27445/2020</v>
      </c>
      <c r="D491" s="64" t="str">
        <f>IF(Table_ocorrencias[[#This Row],[fotos_gdl]] = TRUE,"ENVIADAS","PENDENTE")</f>
        <v>PENDENTE</v>
      </c>
      <c r="E491" s="65">
        <f>IFERROR(Table_ocorrencias[[#This Row],[data_plantao]],"")</f>
        <v>44085</v>
      </c>
      <c r="F491" s="64" t="str">
        <f>IFERROR(Table_ocorrencias[[#This Row],[CIODS3]],"")</f>
        <v>D687352</v>
      </c>
      <c r="G491" s="64" t="str">
        <f>IFERROR(Table_ocorrencias[[#This Row],[natureza4]],"")</f>
        <v>Homicídio</v>
      </c>
      <c r="H491" s="64" t="str">
        <f>IFERROR(Table_ocorrencias[[#This Row],[tipo_local]],"")</f>
        <v>Externo</v>
      </c>
      <c r="I491" s="64" t="str">
        <f>IFERROR(IF(Table_ocorrencias[[#This Row],[instrumento10]] = 0,"",Table_ocorrencias[[#This Row],[instrumento10]]),"")</f>
        <v>PÉRFURO-CONTUNDENTE</v>
      </c>
      <c r="J491" s="80" t="str">
        <f>IFERROR(VLOOKUP(Table_ocorrencias[[#This Row],[matricula_perito]],Table_peritos[],2,FALSE),"")</f>
        <v>LUCAS ARAÚJO DE ALMEIDA</v>
      </c>
      <c r="K491" s="64" t="str">
        <f>IFERROR(VLOOKUP(Table_ocorrencias[[#This Row],[matricula_auxiliar]],Table_auxiliares[],2,FALSE),"")</f>
        <v>GETULIO GOMES DE MOURA</v>
      </c>
      <c r="L491" s="64" t="str">
        <f>IFERROR(VLOOKUP(Table_ocorrencias[[#This Row],[matricula_delegado]],Table_delegados[],2,FALSE),"")</f>
        <v>AUGUSTO CEZAR LOPES CUNHA</v>
      </c>
      <c r="M491" s="64" t="str">
        <f>IFERROR(Table_ocorrencias[[#This Row],[viatura5]],"")</f>
        <v>UP004</v>
      </c>
      <c r="N491" s="64" t="str">
        <f>IFERROR(IF(Table_ocorrencias[[#This Row],[DPH2]] ="","",Table_ocorrencias[[#This Row],[DPH2]]&amp;"º DPH"),"")</f>
        <v>6º DPH</v>
      </c>
      <c r="O491" s="64" t="str">
        <f>UPPER(IFERROR(VLOOKUP(Table_ocorrencias[[#This Row],[municipio]],Table_municipios[],2,FALSE),""))</f>
        <v>ABREU E LIMA</v>
      </c>
      <c r="P491" s="80" t="str">
        <f>UPPER(IFERROR(Table_ocorrencias[[#This Row],[bairro8]],""))</f>
        <v>FOSFATO</v>
      </c>
      <c r="Q491" s="64" t="str">
        <f>IFERROR(IF(Table_ocorrencias[[#This Row],[rua9]] ="","",Table_ocorrencias[[#This Row],[rua9]]),"")</f>
        <v>RUA NOVA</v>
      </c>
      <c r="R491" s="64" t="str">
        <f>IFERROR(IF(Table_ocorrencias[[#This Row],[latitude6]] ="","",Table_ocorrencias[[#This Row],[latitude6]]),"")</f>
        <v>-7.90266</v>
      </c>
      <c r="S491" s="64" t="str">
        <f>IFERROR(IF(Table_ocorrencias[[#This Row],[longitude7]] ="","",Table_ocorrencias[[#This Row],[longitude7]]),"")</f>
        <v>-34.897548</v>
      </c>
      <c r="T49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Cleiton da Silva Conrado (NIC 112407)</v>
      </c>
      <c r="U49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91" s="80" t="str">
        <f>UPPER(IFERROR(Table_ocorrencias[[#This Row],[descricao]],""))</f>
        <v/>
      </c>
      <c r="W491" s="66">
        <f>IFERROR(IF(Table_ocorrencias[[#This Row],[data_ciencia]]="","",Table_ocorrencias[[#This Row],[data_ciencia]]),"")</f>
        <v>0.52152777777777781</v>
      </c>
      <c r="X491" s="66">
        <f>IFERROR(IF(Table_ocorrencias[[#This Row],[data_saida]]="","",Table_ocorrencias[[#This Row],[data_saida]]),"")</f>
        <v>0.54861111111111116</v>
      </c>
      <c r="Y491" s="66">
        <f>IFERROR(IF(Table_ocorrencias[[#This Row],[data_chegada]]="","",Table_ocorrencias[[#This Row],[data_chegada]]),"")</f>
        <v>0.57222222222222219</v>
      </c>
      <c r="Z491" s="66">
        <f>IFERROR(IF(Table_ocorrencias[[#This Row],[data_conclusao]]="","",Table_ocorrencias[[#This Row],[data_conclusao]]),"")</f>
        <v>0.60763888888888884</v>
      </c>
      <c r="AA491" s="67">
        <v>1655</v>
      </c>
      <c r="AB491" s="67">
        <v>804</v>
      </c>
      <c r="AC491" s="67">
        <v>6</v>
      </c>
      <c r="AD491" s="67">
        <v>3870006</v>
      </c>
      <c r="AE491" s="67">
        <v>3868680</v>
      </c>
      <c r="AF491" s="67">
        <v>3864669</v>
      </c>
      <c r="AG491" s="67">
        <v>27445</v>
      </c>
      <c r="AH491" s="65">
        <v>44085</v>
      </c>
      <c r="AI491" s="67" t="s">
        <v>3785</v>
      </c>
      <c r="AJ491" s="67" t="s">
        <v>167</v>
      </c>
      <c r="AK491" s="67" t="s">
        <v>168</v>
      </c>
      <c r="AL491" s="67" t="s">
        <v>255</v>
      </c>
      <c r="AM491" s="68">
        <v>0.52152777777777781</v>
      </c>
      <c r="AN491" s="69">
        <v>0.54861111111111116</v>
      </c>
      <c r="AO491" s="69">
        <v>0.57222222222222219</v>
      </c>
      <c r="AP491" s="69">
        <v>0.60763888888888884</v>
      </c>
      <c r="AQ491" s="67" t="s">
        <v>3786</v>
      </c>
      <c r="AR491" s="67" t="s">
        <v>3787</v>
      </c>
      <c r="AS491" s="67">
        <v>1</v>
      </c>
      <c r="AT491" s="67" t="s">
        <v>2486</v>
      </c>
      <c r="AU491" s="67" t="s">
        <v>3788</v>
      </c>
      <c r="AV491" s="67" t="s">
        <v>2024</v>
      </c>
      <c r="AW491" s="70" t="s">
        <v>276</v>
      </c>
      <c r="AX491" s="67" t="s">
        <v>3789</v>
      </c>
      <c r="AY491" s="67" t="s">
        <v>283</v>
      </c>
      <c r="AZ491" s="67" t="b">
        <v>0</v>
      </c>
      <c r="BA491" s="67" t="s">
        <v>273</v>
      </c>
      <c r="BB491" s="67" t="b">
        <v>0</v>
      </c>
      <c r="BC491" s="67"/>
      <c r="BD491" s="67"/>
    </row>
    <row r="492" spans="1:56" x14ac:dyDescent="0.25">
      <c r="A492" s="53">
        <f t="shared" si="8"/>
        <v>0</v>
      </c>
      <c r="B492" s="57" t="str">
        <f>IFERROR(TEXT(Table_ocorrencias[[#This Row],[caso_n]],"0000")&amp;Table_ocorrencias[[#This Row],[ponto]]&amp;"/"&amp;YEAR(Table_ocorrencias[[#This Row],[DATA PLANTÃO]]),"")</f>
        <v>0806.9/2020</v>
      </c>
      <c r="C492" s="57" t="str">
        <f>IFERROR(IF(Table_ocorrencias[[#This Row],[GDL]] = "","", Table_ocorrencias[[#This Row],[GDL]]&amp;"/"&amp;YEAR(Table_ocorrencias[[#This Row],[data_plantao]])),"")</f>
        <v>27443/2020</v>
      </c>
      <c r="D492" s="57" t="str">
        <f>IF(Table_ocorrencias[[#This Row],[fotos_gdl]] = TRUE,"ENVIADAS","PENDENTE")</f>
        <v>ENVIADAS</v>
      </c>
      <c r="E492" s="58">
        <f>IFERROR(Table_ocorrencias[[#This Row],[data_plantao]],"")</f>
        <v>44086</v>
      </c>
      <c r="F492" s="57" t="str">
        <f>IFERROR(Table_ocorrencias[[#This Row],[CIODS3]],"")</f>
        <v>D687452</v>
      </c>
      <c r="G492" s="57" t="str">
        <f>IFERROR(Table_ocorrencias[[#This Row],[natureza4]],"")</f>
        <v>Homicídio</v>
      </c>
      <c r="H492" s="57" t="str">
        <f>IFERROR(Table_ocorrencias[[#This Row],[tipo_local]],"")</f>
        <v>Externo</v>
      </c>
      <c r="I492" s="57" t="str">
        <f>IFERROR(IF(Table_ocorrencias[[#This Row],[instrumento10]] = 0,"",Table_ocorrencias[[#This Row],[instrumento10]]),"")</f>
        <v>PÉRFURO-CONTUNDENTE</v>
      </c>
      <c r="J492" s="79" t="str">
        <f>IFERROR(VLOOKUP(Table_ocorrencias[[#This Row],[matricula_perito]],Table_peritos[],2,FALSE),"")</f>
        <v>AUGUSTO GUILHERME FEITOSA CACHO BORGES</v>
      </c>
      <c r="K492" s="57" t="str">
        <f>IFERROR(VLOOKUP(Table_ocorrencias[[#This Row],[matricula_auxiliar]],Table_auxiliares[],2,FALSE),"")</f>
        <v>ANDREZA CRISTINA MAIA DOS SANTOS</v>
      </c>
      <c r="L492" s="57" t="str">
        <f>IFERROR(VLOOKUP(Table_ocorrencias[[#This Row],[matricula_delegado]],Table_delegados[],2,FALSE),"")</f>
        <v>PAULO GUSTAVO COELHO DIAS</v>
      </c>
      <c r="M492" s="57" t="str">
        <f>IFERROR(Table_ocorrencias[[#This Row],[viatura5]],"")</f>
        <v>UP004</v>
      </c>
      <c r="N492" s="57" t="str">
        <f>IFERROR(IF(Table_ocorrencias[[#This Row],[DPH2]] ="","",Table_ocorrencias[[#This Row],[DPH2]]&amp;"º DPH"),"")</f>
        <v>8º DPH</v>
      </c>
      <c r="O492" s="57" t="str">
        <f>UPPER(IFERROR(VLOOKUP(Table_ocorrencias[[#This Row],[municipio]],Table_municipios[],2,FALSE),""))</f>
        <v>ARAÇOIABA</v>
      </c>
      <c r="P492" s="79" t="str">
        <f>UPPER(IFERROR(Table_ocorrencias[[#This Row],[bairro8]],""))</f>
        <v>ARAÇOIABA</v>
      </c>
      <c r="Q492" s="57" t="str">
        <f>IFERROR(IF(Table_ocorrencias[[#This Row],[rua9]] ="","",Table_ocorrencias[[#This Row],[rua9]]),"")</f>
        <v>ZONA RURAL</v>
      </c>
      <c r="R492" s="57" t="str">
        <f>IFERROR(IF(Table_ocorrencias[[#This Row],[latitude6]] ="","",Table_ocorrencias[[#This Row],[latitude6]]),"")</f>
        <v>7,781768</v>
      </c>
      <c r="S492" s="57" t="str">
        <f>IFERROR(IF(Table_ocorrencias[[#This Row],[longitude7]] ="","",Table_ocorrencias[[#This Row],[longitude7]]),"")</f>
        <v>-35,112544</v>
      </c>
      <c r="T49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JOAO BATISTA DOMINGOS DE VASCONCELOS (NIC 112624)</v>
      </c>
      <c r="U49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92" s="79" t="str">
        <f>UPPER(IFERROR(Table_ocorrencias[[#This Row],[descricao]],""))</f>
        <v>SGT EVANIO 994222779</v>
      </c>
      <c r="W492" s="59">
        <f>IFERROR(IF(Table_ocorrencias[[#This Row],[data_ciencia]]="","",Table_ocorrencias[[#This Row],[data_ciencia]]),"")</f>
        <v>0.40277777777777779</v>
      </c>
      <c r="X492" s="59">
        <f>IFERROR(IF(Table_ocorrencias[[#This Row],[data_saida]]="","",Table_ocorrencias[[#This Row],[data_saida]]),"")</f>
        <v>0.42708333333333331</v>
      </c>
      <c r="Y492" s="59">
        <f>IFERROR(IF(Table_ocorrencias[[#This Row],[data_chegada]]="","",Table_ocorrencias[[#This Row],[data_chegada]]),"")</f>
        <v>0.45833333333333331</v>
      </c>
      <c r="Z492" s="59">
        <f>IFERROR(IF(Table_ocorrencias[[#This Row],[data_conclusao]]="","",Table_ocorrencias[[#This Row],[data_conclusao]]),"")</f>
        <v>0.50694444444444442</v>
      </c>
      <c r="AA492" s="60">
        <v>1657</v>
      </c>
      <c r="AB492" s="60">
        <v>806</v>
      </c>
      <c r="AC492" s="60">
        <v>8</v>
      </c>
      <c r="AD492" s="60">
        <v>3870731</v>
      </c>
      <c r="AE492" s="60">
        <v>3876098</v>
      </c>
      <c r="AF492" s="60">
        <v>2725371</v>
      </c>
      <c r="AG492" s="60">
        <v>27443</v>
      </c>
      <c r="AH492" s="58">
        <v>44086</v>
      </c>
      <c r="AI492" s="60" t="s">
        <v>3814</v>
      </c>
      <c r="AJ492" s="60" t="s">
        <v>167</v>
      </c>
      <c r="AK492" s="60" t="s">
        <v>168</v>
      </c>
      <c r="AL492" s="60" t="s">
        <v>255</v>
      </c>
      <c r="AM492" s="61">
        <v>0.40277777777777779</v>
      </c>
      <c r="AN492" s="62">
        <v>0.42708333333333331</v>
      </c>
      <c r="AO492" s="62">
        <v>0.45833333333333331</v>
      </c>
      <c r="AP492" s="62">
        <v>0.50694444444444442</v>
      </c>
      <c r="AQ492" s="60" t="s">
        <v>3815</v>
      </c>
      <c r="AR492" s="60" t="s">
        <v>3816</v>
      </c>
      <c r="AS492" s="60">
        <v>2</v>
      </c>
      <c r="AT492" s="60" t="s">
        <v>3817</v>
      </c>
      <c r="AU492" s="60" t="s">
        <v>471</v>
      </c>
      <c r="AV492" s="60" t="s">
        <v>3818</v>
      </c>
      <c r="AW492" s="63" t="s">
        <v>276</v>
      </c>
      <c r="AX492" s="60" t="s">
        <v>3819</v>
      </c>
      <c r="AY492" s="60" t="s">
        <v>3820</v>
      </c>
      <c r="AZ492" s="60" t="b">
        <v>1</v>
      </c>
      <c r="BA492" s="60" t="s">
        <v>273</v>
      </c>
      <c r="BB492" s="60" t="b">
        <v>0</v>
      </c>
      <c r="BC492" s="60"/>
      <c r="BD492" s="60"/>
    </row>
    <row r="493" spans="1:56" x14ac:dyDescent="0.25">
      <c r="A493" s="55">
        <f t="shared" si="8"/>
        <v>0</v>
      </c>
      <c r="B493" s="64" t="str">
        <f>IFERROR(TEXT(Table_ocorrencias[[#This Row],[caso_n]],"0000")&amp;Table_ocorrencias[[#This Row],[ponto]]&amp;"/"&amp;YEAR(Table_ocorrencias[[#This Row],[DATA PLANTÃO]]),"")</f>
        <v>0807.9/2020</v>
      </c>
      <c r="C493" s="64" t="str">
        <f>IFERROR(IF(Table_ocorrencias[[#This Row],[GDL]] = "","", Table_ocorrencias[[#This Row],[GDL]]&amp;"/"&amp;YEAR(Table_ocorrencias[[#This Row],[data_plantao]])),"")</f>
        <v>27471/2020</v>
      </c>
      <c r="D493" s="64" t="str">
        <f>IF(Table_ocorrencias[[#This Row],[fotos_gdl]] = TRUE,"ENVIADAS","PENDENTE")</f>
        <v>ENVIADAS</v>
      </c>
      <c r="E493" s="65">
        <f>IFERROR(Table_ocorrencias[[#This Row],[data_plantao]],"")</f>
        <v>44086</v>
      </c>
      <c r="F493" s="64" t="str">
        <f>IFERROR(Table_ocorrencias[[#This Row],[CIODS3]],"")</f>
        <v>D687481</v>
      </c>
      <c r="G493" s="64" t="str">
        <f>IFERROR(Table_ocorrencias[[#This Row],[natureza4]],"")</f>
        <v>Homicídio</v>
      </c>
      <c r="H493" s="64" t="str">
        <f>IFERROR(Table_ocorrencias[[#This Row],[tipo_local]],"")</f>
        <v>Externo</v>
      </c>
      <c r="I493" s="64" t="str">
        <f>IFERROR(IF(Table_ocorrencias[[#This Row],[instrumento10]] = 0,"",Table_ocorrencias[[#This Row],[instrumento10]]),"")</f>
        <v>PÉRFURO-CONTUNDENTE</v>
      </c>
      <c r="J493" s="80" t="str">
        <f>IFERROR(VLOOKUP(Table_ocorrencias[[#This Row],[matricula_perito]],Table_peritos[],2,FALSE),"")</f>
        <v>CARLOS ARMANDO CORREIA LYRA</v>
      </c>
      <c r="K493" s="64" t="str">
        <f>IFERROR(VLOOKUP(Table_ocorrencias[[#This Row],[matricula_auxiliar]],Table_auxiliares[],2,FALSE),"")</f>
        <v>THIAGO CHALEGRE</v>
      </c>
      <c r="L493" s="64" t="str">
        <f>IFERROR(VLOOKUP(Table_ocorrencias[[#This Row],[matricula_delegado]],Table_delegados[],2,FALSE),"")</f>
        <v>FRANCISCA ERICA DA SILVA BEZERRA</v>
      </c>
      <c r="M493" s="64" t="str">
        <f>IFERROR(Table_ocorrencias[[#This Row],[viatura5]],"")</f>
        <v>UP004</v>
      </c>
      <c r="N493" s="64" t="str">
        <f>IFERROR(IF(Table_ocorrencias[[#This Row],[DPH2]] ="","",Table_ocorrencias[[#This Row],[DPH2]]&amp;"º DPH"),"")</f>
        <v>4º DPH</v>
      </c>
      <c r="O493" s="64" t="str">
        <f>UPPER(IFERROR(VLOOKUP(Table_ocorrencias[[#This Row],[municipio]],Table_municipios[],2,FALSE),""))</f>
        <v>RECIFE</v>
      </c>
      <c r="P493" s="80" t="str">
        <f>UPPER(IFERROR(Table_ocorrencias[[#This Row],[bairro8]],""))</f>
        <v>ENGENHO DO MEIO</v>
      </c>
      <c r="Q493" s="64" t="str">
        <f>IFERROR(IF(Table_ocorrencias[[#This Row],[rua9]] ="","",Table_ocorrencias[[#This Row],[rua9]]),"")</f>
        <v>COMUNIDADE CALCINHA PRETA</v>
      </c>
      <c r="R493" s="64" t="str">
        <f>IFERROR(IF(Table_ocorrencias[[#This Row],[latitude6]] ="","",Table_ocorrencias[[#This Row],[latitude6]]),"")</f>
        <v>8,3,33,991</v>
      </c>
      <c r="S493" s="64" t="str">
        <f>IFERROR(IF(Table_ocorrencias[[#This Row],[longitude7]] ="","",Table_ocorrencias[[#This Row],[longitude7]]),"")</f>
        <v>34,56,16,002</v>
      </c>
      <c r="T49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GABRIEL DA SILVA SANTOS (NIC 112625)</v>
      </c>
      <c r="U49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93" s="80" t="str">
        <f>UPPER(IFERROR(Table_ocorrencias[[#This Row],[descricao]],""))</f>
        <v>PM 997137805</v>
      </c>
      <c r="W493" s="66">
        <f>IFERROR(IF(Table_ocorrencias[[#This Row],[data_ciencia]]="","",Table_ocorrencias[[#This Row],[data_ciencia]]),"")</f>
        <v>0.68680555555555556</v>
      </c>
      <c r="X493" s="66">
        <f>IFERROR(IF(Table_ocorrencias[[#This Row],[data_saida]]="","",Table_ocorrencias[[#This Row],[data_saida]]),"")</f>
        <v>0.72430555555555554</v>
      </c>
      <c r="Y493" s="66">
        <f>IFERROR(IF(Table_ocorrencias[[#This Row],[data_chegada]]="","",Table_ocorrencias[[#This Row],[data_chegada]]),"")</f>
        <v>0.72986111111111107</v>
      </c>
      <c r="Z493" s="66">
        <f>IFERROR(IF(Table_ocorrencias[[#This Row],[data_conclusao]]="","",Table_ocorrencias[[#This Row],[data_conclusao]]),"")</f>
        <v>0.75347222222222221</v>
      </c>
      <c r="AA493" s="67">
        <v>1658</v>
      </c>
      <c r="AB493" s="67">
        <v>807</v>
      </c>
      <c r="AC493" s="67">
        <v>4</v>
      </c>
      <c r="AD493" s="67">
        <v>3869091</v>
      </c>
      <c r="AE493" s="67">
        <v>3868877</v>
      </c>
      <c r="AF493" s="67">
        <v>2724782</v>
      </c>
      <c r="AG493" s="67">
        <v>27471</v>
      </c>
      <c r="AH493" s="65">
        <v>44086</v>
      </c>
      <c r="AI493" s="67" t="s">
        <v>3821</v>
      </c>
      <c r="AJ493" s="67" t="s">
        <v>167</v>
      </c>
      <c r="AK493" s="67" t="s">
        <v>168</v>
      </c>
      <c r="AL493" s="67" t="s">
        <v>255</v>
      </c>
      <c r="AM493" s="68">
        <v>0.68680555555555556</v>
      </c>
      <c r="AN493" s="69">
        <v>0.72430555555555554</v>
      </c>
      <c r="AO493" s="69">
        <v>0.72986111111111107</v>
      </c>
      <c r="AP493" s="69">
        <v>0.75347222222222221</v>
      </c>
      <c r="AQ493" s="67" t="s">
        <v>3822</v>
      </c>
      <c r="AR493" s="67" t="s">
        <v>3823</v>
      </c>
      <c r="AS493" s="67">
        <v>14</v>
      </c>
      <c r="AT493" s="67" t="s">
        <v>3455</v>
      </c>
      <c r="AU493" s="67" t="s">
        <v>3824</v>
      </c>
      <c r="AV493" s="67" t="s">
        <v>3825</v>
      </c>
      <c r="AW493" s="70" t="s">
        <v>276</v>
      </c>
      <c r="AX493" s="67" t="s">
        <v>3826</v>
      </c>
      <c r="AY493" s="67" t="s">
        <v>3827</v>
      </c>
      <c r="AZ493" s="67" t="b">
        <v>1</v>
      </c>
      <c r="BA493" s="67" t="s">
        <v>273</v>
      </c>
      <c r="BB493" s="67" t="b">
        <v>0</v>
      </c>
      <c r="BC493" s="67"/>
      <c r="BD493" s="67"/>
    </row>
    <row r="494" spans="1:56" x14ac:dyDescent="0.25">
      <c r="A494" s="53">
        <f t="shared" si="8"/>
        <v>0</v>
      </c>
      <c r="B494" s="57" t="str">
        <f>IFERROR(TEXT(Table_ocorrencias[[#This Row],[caso_n]],"0000")&amp;Table_ocorrencias[[#This Row],[ponto]]&amp;"/"&amp;YEAR(Table_ocorrencias[[#This Row],[DATA PLANTÃO]]),"")</f>
        <v>0810.9/2020</v>
      </c>
      <c r="C494" s="57" t="str">
        <f>IFERROR(IF(Table_ocorrencias[[#This Row],[GDL]] = "","", Table_ocorrencias[[#This Row],[GDL]]&amp;"/"&amp;YEAR(Table_ocorrencias[[#This Row],[data_plantao]])),"")</f>
        <v>27503/2020</v>
      </c>
      <c r="D494" s="57" t="str">
        <f>IF(Table_ocorrencias[[#This Row],[fotos_gdl]] = TRUE,"ENVIADAS","PENDENTE")</f>
        <v>ENVIADAS</v>
      </c>
      <c r="E494" s="58">
        <f>IFERROR(Table_ocorrencias[[#This Row],[data_plantao]],"")</f>
        <v>44087</v>
      </c>
      <c r="F494" s="57" t="str">
        <f>IFERROR(Table_ocorrencias[[#This Row],[CIODS3]],"")</f>
        <v>D687561</v>
      </c>
      <c r="G494" s="57" t="str">
        <f>IFERROR(Table_ocorrencias[[#This Row],[natureza4]],"")</f>
        <v>Homicídio</v>
      </c>
      <c r="H494" s="57" t="str">
        <f>IFERROR(Table_ocorrencias[[#This Row],[tipo_local]],"")</f>
        <v>Externo</v>
      </c>
      <c r="I494" s="57" t="str">
        <f>IFERROR(IF(Table_ocorrencias[[#This Row],[instrumento10]] = 0,"",Table_ocorrencias[[#This Row],[instrumento10]]),"")</f>
        <v>PÉRFURO-CONTUNDENTE</v>
      </c>
      <c r="J494" s="79" t="str">
        <f>IFERROR(VLOOKUP(Table_ocorrencias[[#This Row],[matricula_perito]],Table_peritos[],2,FALSE),"")</f>
        <v>LUCAS ARAÚJO DE ALMEIDA</v>
      </c>
      <c r="K494" s="57" t="str">
        <f>IFERROR(VLOOKUP(Table_ocorrencias[[#This Row],[matricula_auxiliar]],Table_auxiliares[],2,FALSE),"")</f>
        <v>MARÍLIA ANDRADE DE FRANÇA</v>
      </c>
      <c r="L494" s="57" t="str">
        <f>IFERROR(VLOOKUP(Table_ocorrencias[[#This Row],[matricula_delegado]],Table_delegados[],2,FALSE),"")</f>
        <v>FRANCISCA ERICA DA SILVA BEZERRA</v>
      </c>
      <c r="M494" s="57" t="str">
        <f>IFERROR(Table_ocorrencias[[#This Row],[viatura5]],"")</f>
        <v>UP004</v>
      </c>
      <c r="N494" s="57" t="str">
        <f>IFERROR(IF(Table_ocorrencias[[#This Row],[DPH2]] ="","",Table_ocorrencias[[#This Row],[DPH2]]&amp;"º DPH"),"")</f>
        <v>2º DPH</v>
      </c>
      <c r="O494" s="57" t="str">
        <f>UPPER(IFERROR(VLOOKUP(Table_ocorrencias[[#This Row],[municipio]],Table_municipios[],2,FALSE),""))</f>
        <v>RECIFE</v>
      </c>
      <c r="P494" s="79" t="str">
        <f>UPPER(IFERROR(Table_ocorrencias[[#This Row],[bairro8]],""))</f>
        <v>CAMPO GRANDE</v>
      </c>
      <c r="Q494" s="57" t="str">
        <f>IFERROR(IF(Table_ocorrencias[[#This Row],[rua9]] ="","",Table_ocorrencias[[#This Row],[rua9]]),"")</f>
        <v>RUA MARQUÊS DE ABRANTES, (EM FRENTE AO Nº 143)</v>
      </c>
      <c r="R494" s="57" t="str">
        <f>IFERROR(IF(Table_ocorrencias[[#This Row],[latitude6]] ="","",Table_ocorrencias[[#This Row],[latitude6]]),"")</f>
        <v>-8,030182</v>
      </c>
      <c r="S494" s="57" t="str">
        <f>IFERROR(IF(Table_ocorrencias[[#This Row],[longitude7]] ="","",Table_ocorrencias[[#This Row],[longitude7]]),"")</f>
        <v>-34,878339</v>
      </c>
      <c r="T49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LUAN GUILHERME DE OLIVEIRA DA SILVA (NIC 112619)</v>
      </c>
      <c r="U49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94" s="79" t="str">
        <f>UPPER(IFERROR(Table_ocorrencias[[#This Row],[descricao]],""))</f>
        <v>PAF; MASCULINO; CONATATO: CB ADILSON - 988614158.</v>
      </c>
      <c r="W494" s="59">
        <f>IFERROR(IF(Table_ocorrencias[[#This Row],[data_ciencia]]="","",Table_ocorrencias[[#This Row],[data_ciencia]]),"")</f>
        <v>0.47361111111111109</v>
      </c>
      <c r="X494" s="59">
        <f>IFERROR(IF(Table_ocorrencias[[#This Row],[data_saida]]="","",Table_ocorrencias[[#This Row],[data_saida]]),"")</f>
        <v>0.50694444444444442</v>
      </c>
      <c r="Y494" s="59">
        <f>IFERROR(IF(Table_ocorrencias[[#This Row],[data_chegada]]="","",Table_ocorrencias[[#This Row],[data_chegada]]),"")</f>
        <v>0.52777777777777779</v>
      </c>
      <c r="Z494" s="59">
        <f>IFERROR(IF(Table_ocorrencias[[#This Row],[data_conclusao]]="","",Table_ocorrencias[[#This Row],[data_conclusao]]),"")</f>
        <v>0.54166666666666663</v>
      </c>
      <c r="AA494" s="60">
        <v>1662</v>
      </c>
      <c r="AB494" s="60">
        <v>810</v>
      </c>
      <c r="AC494" s="60">
        <v>2</v>
      </c>
      <c r="AD494" s="60">
        <v>3870006</v>
      </c>
      <c r="AE494" s="60">
        <v>3874400</v>
      </c>
      <c r="AF494" s="60">
        <v>2724782</v>
      </c>
      <c r="AG494" s="60">
        <v>27503</v>
      </c>
      <c r="AH494" s="58">
        <v>44087</v>
      </c>
      <c r="AI494" s="60" t="s">
        <v>3858</v>
      </c>
      <c r="AJ494" s="60" t="s">
        <v>167</v>
      </c>
      <c r="AK494" s="60" t="s">
        <v>168</v>
      </c>
      <c r="AL494" s="60" t="s">
        <v>255</v>
      </c>
      <c r="AM494" s="61">
        <v>0.47361111111111109</v>
      </c>
      <c r="AN494" s="62">
        <v>0.50694444444444442</v>
      </c>
      <c r="AO494" s="62">
        <v>0.52777777777777779</v>
      </c>
      <c r="AP494" s="62">
        <v>0.54166666666666663</v>
      </c>
      <c r="AQ494" s="60" t="s">
        <v>3862</v>
      </c>
      <c r="AR494" s="60" t="s">
        <v>3863</v>
      </c>
      <c r="AS494" s="60">
        <v>14</v>
      </c>
      <c r="AT494" s="60" t="s">
        <v>1287</v>
      </c>
      <c r="AU494" s="60" t="s">
        <v>3864</v>
      </c>
      <c r="AV494" s="60" t="s">
        <v>3859</v>
      </c>
      <c r="AW494" s="63" t="s">
        <v>276</v>
      </c>
      <c r="AX494" s="60" t="s">
        <v>3860</v>
      </c>
      <c r="AY494" s="60" t="s">
        <v>3861</v>
      </c>
      <c r="AZ494" s="60" t="b">
        <v>1</v>
      </c>
      <c r="BA494" s="60" t="s">
        <v>273</v>
      </c>
      <c r="BB494" s="60" t="b">
        <v>0</v>
      </c>
      <c r="BC494" s="60"/>
      <c r="BD494" s="60"/>
    </row>
    <row r="495" spans="1:56" x14ac:dyDescent="0.25">
      <c r="A495" s="53">
        <f t="shared" si="8"/>
        <v>0</v>
      </c>
      <c r="B495" s="57" t="str">
        <f>IFERROR(TEXT(Table_ocorrencias[[#This Row],[caso_n]],"0000")&amp;Table_ocorrencias[[#This Row],[ponto]]&amp;"/"&amp;YEAR(Table_ocorrencias[[#This Row],[DATA PLANTÃO]]),"")</f>
        <v>0813.9/2020</v>
      </c>
      <c r="C495" s="57" t="str">
        <f>IFERROR(IF(Table_ocorrencias[[#This Row],[GDL]] = "","", Table_ocorrencias[[#This Row],[GDL]]&amp;"/"&amp;YEAR(Table_ocorrencias[[#This Row],[data_plantao]])),"")</f>
        <v>27551/2020</v>
      </c>
      <c r="D495" s="57" t="str">
        <f>IF(Table_ocorrencias[[#This Row],[fotos_gdl]] = TRUE,"ENVIADAS","PENDENTE")</f>
        <v>ENVIADAS</v>
      </c>
      <c r="E495" s="58">
        <f>IFERROR(Table_ocorrencias[[#This Row],[data_plantao]],"")</f>
        <v>44088</v>
      </c>
      <c r="F495" s="57" t="str">
        <f>IFERROR(Table_ocorrencias[[#This Row],[CIODS3]],"")</f>
        <v>D687693</v>
      </c>
      <c r="G495" s="57" t="str">
        <f>IFERROR(Table_ocorrencias[[#This Row],[natureza4]],"")</f>
        <v>Homicídio</v>
      </c>
      <c r="H495" s="57" t="str">
        <f>IFERROR(Table_ocorrencias[[#This Row],[tipo_local]],"")</f>
        <v>Externo</v>
      </c>
      <c r="I495" s="57" t="str">
        <f>IFERROR(IF(Table_ocorrencias[[#This Row],[instrumento10]] = 0,"",Table_ocorrencias[[#This Row],[instrumento10]]),"")</f>
        <v>PÉRFURO-CONTUNDENTE</v>
      </c>
      <c r="J495" s="79" t="str">
        <f>IFERROR(VLOOKUP(Table_ocorrencias[[#This Row],[matricula_perito]],Table_peritos[],2,FALSE),"")</f>
        <v>FERNANDO HENRIQUE LEAL BENEVIDES</v>
      </c>
      <c r="K495" s="57" t="str">
        <f>IFERROR(VLOOKUP(Table_ocorrencias[[#This Row],[matricula_auxiliar]],Table_auxiliares[],2,FALSE),"")</f>
        <v>THAYSE BATISTA</v>
      </c>
      <c r="L495" s="57" t="str">
        <f>IFERROR(VLOOKUP(Table_ocorrencias[[#This Row],[matricula_delegado]],Table_delegados[],2,FALSE),"")</f>
        <v>ROBERTO MONTEIRO LOBO</v>
      </c>
      <c r="M495" s="57" t="str">
        <f>IFERROR(Table_ocorrencias[[#This Row],[viatura5]],"")</f>
        <v>UP004</v>
      </c>
      <c r="N495" s="57" t="str">
        <f>IFERROR(IF(Table_ocorrencias[[#This Row],[DPH2]] ="","",Table_ocorrencias[[#This Row],[DPH2]]&amp;"º DPH"),"")</f>
        <v>1º DPH</v>
      </c>
      <c r="O495" s="57" t="str">
        <f>UPPER(IFERROR(VLOOKUP(Table_ocorrencias[[#This Row],[municipio]],Table_municipios[],2,FALSE),""))</f>
        <v>RECIFE</v>
      </c>
      <c r="P495" s="79" t="str">
        <f>UPPER(IFERROR(Table_ocorrencias[[#This Row],[bairro8]],""))</f>
        <v>BOA VISTA</v>
      </c>
      <c r="Q495" s="57" t="str">
        <f>IFERROR(IF(Table_ocorrencias[[#This Row],[rua9]] ="","",Table_ocorrencias[[#This Row],[rua9]]),"")</f>
        <v>RUA DAS FRONTEIRAS, N°93</v>
      </c>
      <c r="R495" s="57" t="str">
        <f>IFERROR(IF(Table_ocorrencias[[#This Row],[latitude6]] ="","",Table_ocorrencias[[#This Row],[latitude6]]),"")</f>
        <v>-8.0595240</v>
      </c>
      <c r="S495" s="57" t="str">
        <f>IFERROR(IF(Table_ocorrencias[[#This Row],[longitude7]] ="","",Table_ocorrencias[[#This Row],[longitude7]]),"")</f>
        <v>-34.8968490</v>
      </c>
      <c r="T49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XAVIER DE MELO (NIC 112612)</v>
      </c>
      <c r="U49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95" s="79" t="str">
        <f>UPPER(IFERROR(Table_ocorrencias[[#This Row],[descricao]],""))</f>
        <v>CB WAGNER 999575655</v>
      </c>
      <c r="W495" s="59">
        <f>IFERROR(IF(Table_ocorrencias[[#This Row],[data_ciencia]]="","",Table_ocorrencias[[#This Row],[data_ciencia]]),"")</f>
        <v>0.28819444444444442</v>
      </c>
      <c r="X495" s="59">
        <f>IFERROR(IF(Table_ocorrencias[[#This Row],[data_saida]]="","",Table_ocorrencias[[#This Row],[data_saida]]),"")</f>
        <v>0.33333333333333331</v>
      </c>
      <c r="Y495" s="59">
        <f>IFERROR(IF(Table_ocorrencias[[#This Row],[data_chegada]]="","",Table_ocorrencias[[#This Row],[data_chegada]]),"")</f>
        <v>0.34722222222222221</v>
      </c>
      <c r="Z495" s="59">
        <f>IFERROR(IF(Table_ocorrencias[[#This Row],[data_conclusao]]="","",Table_ocorrencias[[#This Row],[data_conclusao]]),"")</f>
        <v>0.375</v>
      </c>
      <c r="AA495" s="60">
        <v>1665</v>
      </c>
      <c r="AB495" s="60">
        <v>813</v>
      </c>
      <c r="AC495" s="60">
        <v>1</v>
      </c>
      <c r="AD495" s="60">
        <v>2962063</v>
      </c>
      <c r="AE495" s="60">
        <v>3870430</v>
      </c>
      <c r="AF495" s="60">
        <v>3864146</v>
      </c>
      <c r="AG495" s="60">
        <v>27551</v>
      </c>
      <c r="AH495" s="58">
        <v>44088</v>
      </c>
      <c r="AI495" s="60" t="s">
        <v>3903</v>
      </c>
      <c r="AJ495" s="60" t="s">
        <v>167</v>
      </c>
      <c r="AK495" s="60" t="s">
        <v>168</v>
      </c>
      <c r="AL495" s="60" t="s">
        <v>255</v>
      </c>
      <c r="AM495" s="61">
        <v>0.28819444444444442</v>
      </c>
      <c r="AN495" s="62">
        <v>0.33333333333333331</v>
      </c>
      <c r="AO495" s="62">
        <v>0.34722222222222221</v>
      </c>
      <c r="AP495" s="62">
        <v>0.375</v>
      </c>
      <c r="AQ495" s="60" t="s">
        <v>3904</v>
      </c>
      <c r="AR495" s="60" t="s">
        <v>3905</v>
      </c>
      <c r="AS495" s="60">
        <v>14</v>
      </c>
      <c r="AT495" s="60" t="s">
        <v>3906</v>
      </c>
      <c r="AU495" s="60" t="s">
        <v>3907</v>
      </c>
      <c r="AV495" s="60" t="s">
        <v>3908</v>
      </c>
      <c r="AW495" s="63" t="s">
        <v>276</v>
      </c>
      <c r="AX495" s="60" t="s">
        <v>3909</v>
      </c>
      <c r="AY495" s="60" t="s">
        <v>3910</v>
      </c>
      <c r="AZ495" s="60" t="b">
        <v>1</v>
      </c>
      <c r="BA495" s="60" t="s">
        <v>273</v>
      </c>
      <c r="BB495" s="60" t="b">
        <v>0</v>
      </c>
      <c r="BC495" s="60"/>
      <c r="BD495" s="60"/>
    </row>
    <row r="496" spans="1:56" x14ac:dyDescent="0.25">
      <c r="A496" s="54">
        <f t="shared" si="8"/>
        <v>0</v>
      </c>
      <c r="B496" s="57" t="str">
        <f>IFERROR(TEXT(Table_ocorrencias[[#This Row],[caso_n]],"0000")&amp;Table_ocorrencias[[#This Row],[ponto]]&amp;"/"&amp;YEAR(Table_ocorrencias[[#This Row],[DATA PLANTÃO]]),"")</f>
        <v>0815.9/2020</v>
      </c>
      <c r="C496" s="57" t="str">
        <f>IFERROR(IF(Table_ocorrencias[[#This Row],[GDL]] = "","", Table_ocorrencias[[#This Row],[GDL]]&amp;"/"&amp;YEAR(Table_ocorrencias[[#This Row],[data_plantao]])),"")</f>
        <v>27704/2020</v>
      </c>
      <c r="D496" s="57" t="str">
        <f>IF(Table_ocorrencias[[#This Row],[fotos_gdl]] = TRUE,"ENVIADAS","PENDENTE")</f>
        <v>ENVIADAS</v>
      </c>
      <c r="E496" s="58">
        <f>IFERROR(Table_ocorrencias[[#This Row],[data_plantao]],"")</f>
        <v>44089</v>
      </c>
      <c r="F496" s="57" t="str">
        <f>IFERROR(Table_ocorrencias[[#This Row],[CIODS3]],"")</f>
        <v>D687754</v>
      </c>
      <c r="G496" s="57" t="str">
        <f>IFERROR(Table_ocorrencias[[#This Row],[natureza4]],"")</f>
        <v>Homicídio</v>
      </c>
      <c r="H496" s="57" t="str">
        <f>IFERROR(Table_ocorrencias[[#This Row],[tipo_local]],"")</f>
        <v>Externo</v>
      </c>
      <c r="I496" s="57" t="str">
        <f>IFERROR(IF(Table_ocorrencias[[#This Row],[instrumento10]] = 0,"",Table_ocorrencias[[#This Row],[instrumento10]]),"")</f>
        <v>PÉRFURO-CONTUNDENTE</v>
      </c>
      <c r="J496" s="79" t="str">
        <f>IFERROR(VLOOKUP(Table_ocorrencias[[#This Row],[matricula_perito]],Table_peritos[],2,FALSE),"")</f>
        <v>DIOGO SINESIO TRAJANO DE ARRUDA</v>
      </c>
      <c r="K496" s="57" t="str">
        <f>IFERROR(VLOOKUP(Table_ocorrencias[[#This Row],[matricula_auxiliar]],Table_auxiliares[],2,FALSE),"")</f>
        <v>BRENO HENRIQUE DANTAS DOS SANTOS</v>
      </c>
      <c r="L496" s="57" t="str">
        <f>IFERROR(VLOOKUP(Table_ocorrencias[[#This Row],[matricula_delegado]],Table_delegados[],2,FALSE),"")</f>
        <v>MARCOS DE CASTRO GUIMARAES JUNIOR</v>
      </c>
      <c r="M496" s="57" t="str">
        <f>IFERROR(Table_ocorrencias[[#This Row],[viatura5]],"")</f>
        <v>UP004</v>
      </c>
      <c r="N496" s="57" t="str">
        <f>IFERROR(IF(Table_ocorrencias[[#This Row],[DPH2]] ="","",Table_ocorrencias[[#This Row],[DPH2]]&amp;"º DPH"),"")</f>
        <v>12º DPH</v>
      </c>
      <c r="O496" s="57" t="str">
        <f>UPPER(IFERROR(VLOOKUP(Table_ocorrencias[[#This Row],[municipio]],Table_municipios[],2,FALSE),""))</f>
        <v>JABOATÃO DOS GUARARAPES</v>
      </c>
      <c r="P496" s="79" t="str">
        <f>UPPER(IFERROR(Table_ocorrencias[[#This Row],[bairro8]],""))</f>
        <v>PIEDADE/CANDEIAS</v>
      </c>
      <c r="Q496" s="57" t="str">
        <f>IFERROR(IF(Table_ocorrencias[[#This Row],[rua9]] ="","",Table_ocorrencias[[#This Row],[rua9]]),"")</f>
        <v>RUA GUARARAPES, 805</v>
      </c>
      <c r="R496" s="57" t="str">
        <f>IFERROR(IF(Table_ocorrencias[[#This Row],[latitude6]] ="","",Table_ocorrencias[[#This Row],[latitude6]]),"")</f>
        <v>-8.187652</v>
      </c>
      <c r="S496" s="57" t="str">
        <f>IFERROR(IF(Table_ocorrencias[[#This Row],[longitude7]] ="","",Table_ocorrencias[[#This Row],[longitude7]]),"")</f>
        <v>-34.931007</v>
      </c>
      <c r="T49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THOMAS MACIEL SANTOS CUNHA BARBOSA (NIC 112627)</v>
      </c>
      <c r="U49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96" s="79" t="str">
        <f>UPPER(IFERROR(Table_ocorrencias[[#This Row],[descricao]],""))</f>
        <v/>
      </c>
      <c r="W496" s="59">
        <f>IFERROR(IF(Table_ocorrencias[[#This Row],[data_ciencia]]="","",Table_ocorrencias[[#This Row],[data_ciencia]]),"")</f>
        <v>0.3611111111111111</v>
      </c>
      <c r="X496" s="59">
        <f>IFERROR(IF(Table_ocorrencias[[#This Row],[data_saida]]="","",Table_ocorrencias[[#This Row],[data_saida]]),"")</f>
        <v>0.375</v>
      </c>
      <c r="Y496" s="59">
        <f>IFERROR(IF(Table_ocorrencias[[#This Row],[data_chegada]]="","",Table_ocorrencias[[#This Row],[data_chegada]]),"")</f>
        <v>0.40625</v>
      </c>
      <c r="Z496" s="59">
        <f>IFERROR(IF(Table_ocorrencias[[#This Row],[data_conclusao]]="","",Table_ocorrencias[[#This Row],[data_conclusao]]),"")</f>
        <v>0.43055555555555558</v>
      </c>
      <c r="AA496" s="60">
        <v>1667</v>
      </c>
      <c r="AB496" s="60">
        <v>815</v>
      </c>
      <c r="AC496" s="60">
        <v>12</v>
      </c>
      <c r="AD496" s="60">
        <v>3871193</v>
      </c>
      <c r="AE496" s="60">
        <v>3867820</v>
      </c>
      <c r="AF496" s="60">
        <v>3865126</v>
      </c>
      <c r="AG496" s="60">
        <v>27704</v>
      </c>
      <c r="AH496" s="58">
        <v>44089</v>
      </c>
      <c r="AI496" s="60" t="s">
        <v>3939</v>
      </c>
      <c r="AJ496" s="60" t="s">
        <v>167</v>
      </c>
      <c r="AK496" s="60" t="s">
        <v>168</v>
      </c>
      <c r="AL496" s="60" t="s">
        <v>255</v>
      </c>
      <c r="AM496" s="61">
        <v>0.3611111111111111</v>
      </c>
      <c r="AN496" s="62">
        <v>0.375</v>
      </c>
      <c r="AO496" s="62">
        <v>0.40625</v>
      </c>
      <c r="AP496" s="62">
        <v>0.43055555555555558</v>
      </c>
      <c r="AQ496" s="60" t="s">
        <v>3949</v>
      </c>
      <c r="AR496" s="60" t="s">
        <v>3950</v>
      </c>
      <c r="AS496" s="60">
        <v>10</v>
      </c>
      <c r="AT496" s="60" t="s">
        <v>3940</v>
      </c>
      <c r="AU496" s="60" t="s">
        <v>3941</v>
      </c>
      <c r="AV496" s="60" t="s">
        <v>3942</v>
      </c>
      <c r="AW496" s="63" t="s">
        <v>276</v>
      </c>
      <c r="AX496" s="60" t="s">
        <v>3943</v>
      </c>
      <c r="AY496" s="60" t="s">
        <v>283</v>
      </c>
      <c r="AZ496" s="60" t="b">
        <v>1</v>
      </c>
      <c r="BA496" s="60" t="s">
        <v>273</v>
      </c>
      <c r="BB496" s="60" t="b">
        <v>0</v>
      </c>
      <c r="BC496" s="60"/>
      <c r="BD496" s="60"/>
    </row>
    <row r="497" spans="1:56" x14ac:dyDescent="0.25">
      <c r="A497" s="53">
        <f t="shared" si="8"/>
        <v>0</v>
      </c>
      <c r="B497" s="57" t="str">
        <f>IFERROR(TEXT(Table_ocorrencias[[#This Row],[caso_n]],"0000")&amp;Table_ocorrencias[[#This Row],[ponto]]&amp;"/"&amp;YEAR(Table_ocorrencias[[#This Row],[DATA PLANTÃO]]),"")</f>
        <v>0822.9/2020</v>
      </c>
      <c r="C497" s="57" t="str">
        <f>IFERROR(IF(Table_ocorrencias[[#This Row],[GDL]] = "","", Table_ocorrencias[[#This Row],[GDL]]&amp;"/"&amp;YEAR(Table_ocorrencias[[#This Row],[data_plantao]])),"")</f>
        <v>28162/2020</v>
      </c>
      <c r="D497" s="57" t="str">
        <f>IF(Table_ocorrencias[[#This Row],[fotos_gdl]] = TRUE,"ENVIADAS","PENDENTE")</f>
        <v>ENVIADAS</v>
      </c>
      <c r="E497" s="58">
        <f>IFERROR(Table_ocorrencias[[#This Row],[data_plantao]],"")</f>
        <v>44091</v>
      </c>
      <c r="F497" s="57" t="str">
        <f>IFERROR(Table_ocorrencias[[#This Row],[CIODS3]],"")</f>
        <v>D687969</v>
      </c>
      <c r="G497" s="57" t="str">
        <f>IFERROR(Table_ocorrencias[[#This Row],[natureza4]],"")</f>
        <v>Homicídio</v>
      </c>
      <c r="H497" s="57" t="str">
        <f>IFERROR(Table_ocorrencias[[#This Row],[tipo_local]],"")</f>
        <v>Externo</v>
      </c>
      <c r="I497" s="57" t="str">
        <f>IFERROR(IF(Table_ocorrencias[[#This Row],[instrumento10]] = 0,"",Table_ocorrencias[[#This Row],[instrumento10]]),"")</f>
        <v>PÉRFURO-CONTUNDENTE</v>
      </c>
      <c r="J497" s="79" t="str">
        <f>IFERROR(VLOOKUP(Table_ocorrencias[[#This Row],[matricula_perito]],Table_peritos[],2,FALSE),"")</f>
        <v>DIEGO NUNES TELES DE MENDONÇA</v>
      </c>
      <c r="K497" s="57" t="str">
        <f>IFERROR(VLOOKUP(Table_ocorrencias[[#This Row],[matricula_auxiliar]],Table_auxiliares[],2,FALSE),"")</f>
        <v>JULIO CAMELO DE LIRA FILHO</v>
      </c>
      <c r="L497" s="57" t="str">
        <f>IFERROR(VLOOKUP(Table_ocorrencias[[#This Row],[matricula_delegado]],Table_delegados[],2,FALSE),"")</f>
        <v>ADYR MARTENS DE ALMEIDA</v>
      </c>
      <c r="M497" s="57" t="str">
        <f>IFERROR(Table_ocorrencias[[#This Row],[viatura5]],"")</f>
        <v>UP004</v>
      </c>
      <c r="N497" s="57" t="str">
        <f>IFERROR(IF(Table_ocorrencias[[#This Row],[DPH2]] ="","",Table_ocorrencias[[#This Row],[DPH2]]&amp;"º DPH"),"")</f>
        <v>2º DPH</v>
      </c>
      <c r="O497" s="57" t="str">
        <f>UPPER(IFERROR(VLOOKUP(Table_ocorrencias[[#This Row],[municipio]],Table_municipios[],2,FALSE),""))</f>
        <v>RECIFE</v>
      </c>
      <c r="P497" s="79" t="str">
        <f>UPPER(IFERROR(Table_ocorrencias[[#This Row],[bairro8]],""))</f>
        <v>CAMPINA DO BARRETO</v>
      </c>
      <c r="Q497" s="57" t="str">
        <f>IFERROR(IF(Table_ocorrencias[[#This Row],[rua9]] ="","",Table_ocorrencias[[#This Row],[rua9]]),"")</f>
        <v>DOUTOR ELIAS GOMES, 20</v>
      </c>
      <c r="R497" s="57" t="str">
        <f>IFERROR(IF(Table_ocorrencias[[#This Row],[latitude6]] ="","",Table_ocorrencias[[#This Row],[latitude6]]),"")</f>
        <v>-8.016304</v>
      </c>
      <c r="S497" s="57" t="str">
        <f>IFERROR(IF(Table_ocorrencias[[#This Row],[longitude7]] ="","",Table_ocorrencias[[#This Row],[longitude7]]),"")</f>
        <v>-34.880040</v>
      </c>
      <c r="T49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JONATHA BISBO DA SILVA (NIC 112659)</v>
      </c>
      <c r="U49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497" s="79" t="str">
        <f>UPPER(IFERROR(Table_ocorrencias[[#This Row],[descricao]],""))</f>
        <v>PM: 997663893</v>
      </c>
      <c r="W497" s="59">
        <f>IFERROR(IF(Table_ocorrencias[[#This Row],[data_ciencia]]="","",Table_ocorrencias[[#This Row],[data_ciencia]]),"")</f>
        <v>0.8125</v>
      </c>
      <c r="X497" s="59">
        <f>IFERROR(IF(Table_ocorrencias[[#This Row],[data_saida]]="","",Table_ocorrencias[[#This Row],[data_saida]]),"")</f>
        <v>0.82638888888888884</v>
      </c>
      <c r="Y497" s="59">
        <f>IFERROR(IF(Table_ocorrencias[[#This Row],[data_chegada]]="","",Table_ocorrencias[[#This Row],[data_chegada]]),"")</f>
        <v>0.84722222222222221</v>
      </c>
      <c r="Z497" s="59">
        <f>IFERROR(IF(Table_ocorrencias[[#This Row],[data_conclusao]]="","",Table_ocorrencias[[#This Row],[data_conclusao]]),"")</f>
        <v>0.875</v>
      </c>
      <c r="AA497" s="60">
        <v>1675</v>
      </c>
      <c r="AB497" s="60">
        <v>822</v>
      </c>
      <c r="AC497" s="60">
        <v>2</v>
      </c>
      <c r="AD497" s="60">
        <v>3869148</v>
      </c>
      <c r="AE497" s="60">
        <v>1527738</v>
      </c>
      <c r="AF497" s="60">
        <v>2960397</v>
      </c>
      <c r="AG497" s="60">
        <v>28162</v>
      </c>
      <c r="AH497" s="58">
        <v>44091</v>
      </c>
      <c r="AI497" s="60" t="s">
        <v>4051</v>
      </c>
      <c r="AJ497" s="60" t="s">
        <v>167</v>
      </c>
      <c r="AK497" s="60" t="s">
        <v>168</v>
      </c>
      <c r="AL497" s="60" t="s">
        <v>255</v>
      </c>
      <c r="AM497" s="61">
        <v>0.8125</v>
      </c>
      <c r="AN497" s="62">
        <v>0.82638888888888884</v>
      </c>
      <c r="AO497" s="62">
        <v>0.84722222222222221</v>
      </c>
      <c r="AP497" s="62">
        <v>0.875</v>
      </c>
      <c r="AQ497" s="60" t="s">
        <v>4065</v>
      </c>
      <c r="AR497" s="60" t="s">
        <v>4066</v>
      </c>
      <c r="AS497" s="60">
        <v>14</v>
      </c>
      <c r="AT497" s="60" t="s">
        <v>4052</v>
      </c>
      <c r="AU497" s="60" t="s">
        <v>4053</v>
      </c>
      <c r="AV497" s="60" t="s">
        <v>4054</v>
      </c>
      <c r="AW497" s="63" t="s">
        <v>276</v>
      </c>
      <c r="AX497" s="60" t="s">
        <v>4055</v>
      </c>
      <c r="AY497" s="60" t="s">
        <v>4056</v>
      </c>
      <c r="AZ497" s="60" t="b">
        <v>1</v>
      </c>
      <c r="BA497" s="60" t="s">
        <v>273</v>
      </c>
      <c r="BB497" s="60" t="b">
        <v>0</v>
      </c>
      <c r="BC497" s="60"/>
      <c r="BD497" s="60"/>
    </row>
    <row r="498" spans="1:56" x14ac:dyDescent="0.25">
      <c r="A498" s="54">
        <f t="shared" si="8"/>
        <v>0</v>
      </c>
      <c r="B498" s="57" t="str">
        <f>IFERROR(TEXT(Table_ocorrencias[[#This Row],[caso_n]],"0000")&amp;Table_ocorrencias[[#This Row],[ponto]]&amp;"/"&amp;YEAR(Table_ocorrencias[[#This Row],[DATA PLANTÃO]]),"")</f>
        <v>0823.9/2020</v>
      </c>
      <c r="C498" s="57" t="str">
        <f>IFERROR(IF(Table_ocorrencias[[#This Row],[GDL]] = "","", Table_ocorrencias[[#This Row],[GDL]]&amp;"/"&amp;YEAR(Table_ocorrencias[[#This Row],[data_plantao]])),"")</f>
        <v>28165/2020</v>
      </c>
      <c r="D498" s="57" t="str">
        <f>IF(Table_ocorrencias[[#This Row],[fotos_gdl]] = TRUE,"ENVIADAS","PENDENTE")</f>
        <v>ENVIADAS</v>
      </c>
      <c r="E498" s="58">
        <f>IFERROR(Table_ocorrencias[[#This Row],[data_plantao]],"")</f>
        <v>44091</v>
      </c>
      <c r="F498" s="57" t="str">
        <f>IFERROR(Table_ocorrencias[[#This Row],[CIODS3]],"")</f>
        <v>D687978</v>
      </c>
      <c r="G498" s="57" t="str">
        <f>IFERROR(Table_ocorrencias[[#This Row],[natureza4]],"")</f>
        <v>Homicídio</v>
      </c>
      <c r="H498" s="57" t="str">
        <f>IFERROR(Table_ocorrencias[[#This Row],[tipo_local]],"")</f>
        <v>Externo</v>
      </c>
      <c r="I498" s="57" t="str">
        <f>IFERROR(IF(Table_ocorrencias[[#This Row],[instrumento10]] = 0,"",Table_ocorrencias[[#This Row],[instrumento10]]),"")</f>
        <v>PÉRFURO-CONTUNDENTE</v>
      </c>
      <c r="J498" s="79" t="str">
        <f>IFERROR(VLOOKUP(Table_ocorrencias[[#This Row],[matricula_perito]],Table_peritos[],2,FALSE),"")</f>
        <v>VICTOR CEZAR LUCENA TAVARES DE SÁ LEITÃO</v>
      </c>
      <c r="K498" s="57" t="str">
        <f>IFERROR(VLOOKUP(Table_ocorrencias[[#This Row],[matricula_auxiliar]],Table_auxiliares[],2,FALSE),"")</f>
        <v>ALMIR CARLOS DE SOUZA</v>
      </c>
      <c r="L498" s="57" t="str">
        <f>IFERROR(VLOOKUP(Table_ocorrencias[[#This Row],[matricula_delegado]],Table_delegados[],2,FALSE),"")</f>
        <v>BRUNO MARCIO DE AMORIM MAGALHAES</v>
      </c>
      <c r="M498" s="57" t="str">
        <f>IFERROR(Table_ocorrencias[[#This Row],[viatura5]],"")</f>
        <v>UP004</v>
      </c>
      <c r="N498" s="57" t="str">
        <f>IFERROR(IF(Table_ocorrencias[[#This Row],[DPH2]] ="","",Table_ocorrencias[[#This Row],[DPH2]]&amp;"º DPH"),"")</f>
        <v>13º DPH</v>
      </c>
      <c r="O498" s="57" t="str">
        <f>UPPER(IFERROR(VLOOKUP(Table_ocorrencias[[#This Row],[municipio]],Table_municipios[],2,FALSE),""))</f>
        <v>JABOATÃO DOS GUARARAPES</v>
      </c>
      <c r="P498" s="79" t="str">
        <f>UPPER(IFERROR(Table_ocorrencias[[#This Row],[bairro8]],""))</f>
        <v>CURADO IV</v>
      </c>
      <c r="Q498" s="57" t="str">
        <f>IFERROR(IF(Table_ocorrencias[[#This Row],[rua9]] ="","",Table_ocorrencias[[#This Row],[rua9]]),"")</f>
        <v>RUA 14</v>
      </c>
      <c r="R498" s="57" t="str">
        <f>IFERROR(IF(Table_ocorrencias[[#This Row],[latitude6]] ="","",Table_ocorrencias[[#This Row],[latitude6]]),"")</f>
        <v>-8,0694036</v>
      </c>
      <c r="S498" s="57" t="str">
        <f>IFERROR(IF(Table_ocorrencias[[#This Row],[longitude7]] ="","",Table_ocorrencias[[#This Row],[longitude7]]),"")</f>
        <v>-35,0008612</v>
      </c>
      <c r="T49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112639)</v>
      </c>
      <c r="U49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498" s="79" t="str">
        <f>UPPER(IFERROR(Table_ocorrencias[[#This Row],[descricao]],""))</f>
        <v>PAF - EXTERNO</v>
      </c>
      <c r="W498" s="59">
        <f>IFERROR(IF(Table_ocorrencias[[#This Row],[data_ciencia]]="","",Table_ocorrencias[[#This Row],[data_ciencia]]),"")</f>
        <v>0.875</v>
      </c>
      <c r="X498" s="59">
        <f>IFERROR(IF(Table_ocorrencias[[#This Row],[data_saida]]="","",Table_ocorrencias[[#This Row],[data_saida]]),"")</f>
        <v>0.88541666666666663</v>
      </c>
      <c r="Y498" s="59">
        <f>IFERROR(IF(Table_ocorrencias[[#This Row],[data_chegada]]="","",Table_ocorrencias[[#This Row],[data_chegada]]),"")</f>
        <v>0.89583333333333337</v>
      </c>
      <c r="Z498" s="59">
        <f>IFERROR(IF(Table_ocorrencias[[#This Row],[data_conclusao]]="","",Table_ocorrencias[[#This Row],[data_conclusao]]),"")</f>
        <v>0.94444444444444442</v>
      </c>
      <c r="AA498" s="60">
        <v>1676</v>
      </c>
      <c r="AB498" s="60">
        <v>823</v>
      </c>
      <c r="AC498" s="60">
        <v>13</v>
      </c>
      <c r="AD498" s="60">
        <v>3866947</v>
      </c>
      <c r="AE498" s="60">
        <v>1586920</v>
      </c>
      <c r="AF498" s="60">
        <v>2960419</v>
      </c>
      <c r="AG498" s="60">
        <v>28165</v>
      </c>
      <c r="AH498" s="58">
        <v>44091</v>
      </c>
      <c r="AI498" s="60" t="s">
        <v>4067</v>
      </c>
      <c r="AJ498" s="60" t="s">
        <v>167</v>
      </c>
      <c r="AK498" s="60" t="s">
        <v>168</v>
      </c>
      <c r="AL498" s="60" t="s">
        <v>255</v>
      </c>
      <c r="AM498" s="61">
        <v>0.875</v>
      </c>
      <c r="AN498" s="62">
        <v>0.88541666666666663</v>
      </c>
      <c r="AO498" s="62">
        <v>0.89583333333333337</v>
      </c>
      <c r="AP498" s="62">
        <v>0.94444444444444442</v>
      </c>
      <c r="AQ498" s="60" t="s">
        <v>4068</v>
      </c>
      <c r="AR498" s="60" t="s">
        <v>4069</v>
      </c>
      <c r="AS498" s="60">
        <v>10</v>
      </c>
      <c r="AT498" s="60" t="s">
        <v>3356</v>
      </c>
      <c r="AU498" s="60" t="s">
        <v>4070</v>
      </c>
      <c r="AV498" s="60" t="s">
        <v>4071</v>
      </c>
      <c r="AW498" s="63" t="s">
        <v>276</v>
      </c>
      <c r="AX498" s="60" t="s">
        <v>4072</v>
      </c>
      <c r="AY498" s="60" t="s">
        <v>4073</v>
      </c>
      <c r="AZ498" s="60" t="b">
        <v>1</v>
      </c>
      <c r="BA498" s="60" t="s">
        <v>273</v>
      </c>
      <c r="BB498" s="60" t="b">
        <v>0</v>
      </c>
      <c r="BC498" s="60"/>
      <c r="BD498" s="60"/>
    </row>
    <row r="499" spans="1:56" x14ac:dyDescent="0.25">
      <c r="A499" s="86">
        <f t="shared" si="8"/>
        <v>0</v>
      </c>
      <c r="B499" s="87" t="str">
        <f>IFERROR(TEXT(Table_ocorrencias[[#This Row],[caso_n]],"0000")&amp;Table_ocorrencias[[#This Row],[ponto]]&amp;"/"&amp;YEAR(Table_ocorrencias[[#This Row],[DATA PLANTÃO]]),"")</f>
        <v>0824.9/2020</v>
      </c>
      <c r="C499" s="87" t="str">
        <f>IFERROR(IF(Table_ocorrencias[[#This Row],[GDL]] = "","", Table_ocorrencias[[#This Row],[GDL]]&amp;"/"&amp;YEAR(Table_ocorrencias[[#This Row],[data_plantao]])),"")</f>
        <v>28217/2020</v>
      </c>
      <c r="D499" s="87" t="str">
        <f>IF(Table_ocorrencias[[#This Row],[fotos_gdl]] = TRUE,"ENVIADAS","PENDENTE")</f>
        <v>ENVIADAS</v>
      </c>
      <c r="E499" s="88">
        <f>IFERROR(Table_ocorrencias[[#This Row],[data_plantao]],"")</f>
        <v>44091</v>
      </c>
      <c r="F499" s="87" t="str">
        <f>IFERROR(Table_ocorrencias[[#This Row],[CIODS3]],"")</f>
        <v>D687990</v>
      </c>
      <c r="G499" s="87" t="str">
        <f>IFERROR(Table_ocorrencias[[#This Row],[natureza4]],"")</f>
        <v>Homicídio</v>
      </c>
      <c r="H499" s="87" t="str">
        <f>IFERROR(Table_ocorrencias[[#This Row],[tipo_local]],"")</f>
        <v>Externo</v>
      </c>
      <c r="I499" s="87" t="str">
        <f>IFERROR(IF(Table_ocorrencias[[#This Row],[instrumento10]] = 0,"",Table_ocorrencias[[#This Row],[instrumento10]]),"")</f>
        <v>PÉRFURO-CONTUNDENTE</v>
      </c>
      <c r="J499" s="89" t="str">
        <f>IFERROR(VLOOKUP(Table_ocorrencias[[#This Row],[matricula_perito]],Table_peritos[],2,FALSE),"")</f>
        <v>DIEGO NUNES TELES DE MENDONÇA</v>
      </c>
      <c r="K499" s="87" t="str">
        <f>IFERROR(VLOOKUP(Table_ocorrencias[[#This Row],[matricula_auxiliar]],Table_auxiliares[],2,FALSE),"")</f>
        <v>BRENO HENRIQUE DANTAS DOS SANTOS</v>
      </c>
      <c r="L499" s="87" t="str">
        <f>IFERROR(VLOOKUP(Table_ocorrencias[[#This Row],[matricula_delegado]],Table_delegados[],2,FALSE),"")</f>
        <v>BRUNO MARCIO DE AMORIM MAGALHAES</v>
      </c>
      <c r="M499" s="87" t="str">
        <f>IFERROR(Table_ocorrencias[[#This Row],[viatura5]],"")</f>
        <v>UP004</v>
      </c>
      <c r="N499" s="87" t="str">
        <f>IFERROR(IF(Table_ocorrencias[[#This Row],[DPH2]] ="","",Table_ocorrencias[[#This Row],[DPH2]]&amp;"º DPH"),"")</f>
        <v>12º DPH</v>
      </c>
      <c r="O499" s="87" t="str">
        <f>UPPER(IFERROR(VLOOKUP(Table_ocorrencias[[#This Row],[municipio]],Table_municipios[],2,FALSE),""))</f>
        <v>JABOATÃO DOS GUARARAPES</v>
      </c>
      <c r="P499" s="89" t="str">
        <f>UPPER(IFERROR(Table_ocorrencias[[#This Row],[bairro8]],""))</f>
        <v>PIEDADE</v>
      </c>
      <c r="Q499" s="87" t="str">
        <f>IFERROR(IF(Table_ocorrencias[[#This Row],[rua9]] ="","",Table_ocorrencias[[#This Row],[rua9]]),"")</f>
        <v>MACEDO JESUS, 320</v>
      </c>
      <c r="R499" s="87" t="str">
        <f>IFERROR(IF(Table_ocorrencias[[#This Row],[latitude6]] ="","",Table_ocorrencias[[#This Row],[latitude6]]),"")</f>
        <v>-8.189190</v>
      </c>
      <c r="S499" s="87" t="str">
        <f>IFERROR(IF(Table_ocorrencias[[#This Row],[longitude7]] ="","",Table_ocorrencias[[#This Row],[longitude7]]),"")</f>
        <v>-34.925075</v>
      </c>
      <c r="T49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JOAO MARQUES DE FARIAS NETO (NIC 112640)</v>
      </c>
      <c r="U49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499" s="89" t="str">
        <f>UPPER(IFERROR(Table_ocorrencias[[#This Row],[descricao]],""))</f>
        <v>98869-9667-PAF-MASC</v>
      </c>
      <c r="W499" s="90">
        <f>IFERROR(IF(Table_ocorrencias[[#This Row],[data_ciencia]]="","",Table_ocorrencias[[#This Row],[data_ciencia]]),"")</f>
        <v>6.25E-2</v>
      </c>
      <c r="X499" s="90">
        <f>IFERROR(IF(Table_ocorrencias[[#This Row],[data_saida]]="","",Table_ocorrencias[[#This Row],[data_saida]]),"")</f>
        <v>7.6388888888888895E-2</v>
      </c>
      <c r="Y499" s="90">
        <f>IFERROR(IF(Table_ocorrencias[[#This Row],[data_chegada]]="","",Table_ocorrencias[[#This Row],[data_chegada]]),"")</f>
        <v>0.10416666666666667</v>
      </c>
      <c r="Z499" s="90">
        <f>IFERROR(IF(Table_ocorrencias[[#This Row],[data_conclusao]]="","",Table_ocorrencias[[#This Row],[data_conclusao]]),"")</f>
        <v>0.14583333333333334</v>
      </c>
      <c r="AA499" s="91">
        <v>1677</v>
      </c>
      <c r="AB499" s="91">
        <v>824</v>
      </c>
      <c r="AC499" s="91">
        <v>12</v>
      </c>
      <c r="AD499" s="91">
        <v>3869148</v>
      </c>
      <c r="AE499" s="91">
        <v>3867820</v>
      </c>
      <c r="AF499" s="91">
        <v>2960419</v>
      </c>
      <c r="AG499" s="91">
        <v>28217</v>
      </c>
      <c r="AH499" s="88">
        <v>44091</v>
      </c>
      <c r="AI499" s="91" t="s">
        <v>4083</v>
      </c>
      <c r="AJ499" s="91" t="s">
        <v>167</v>
      </c>
      <c r="AK499" s="91" t="s">
        <v>168</v>
      </c>
      <c r="AL499" s="91" t="s">
        <v>255</v>
      </c>
      <c r="AM499" s="92">
        <v>6.25E-2</v>
      </c>
      <c r="AN499" s="93">
        <v>7.6388888888888895E-2</v>
      </c>
      <c r="AO499" s="93">
        <v>0.10416666666666667</v>
      </c>
      <c r="AP499" s="93">
        <v>0.14583333333333334</v>
      </c>
      <c r="AQ499" s="91" t="s">
        <v>4084</v>
      </c>
      <c r="AR499" s="91" t="s">
        <v>4085</v>
      </c>
      <c r="AS499" s="91">
        <v>10</v>
      </c>
      <c r="AT499" s="91" t="s">
        <v>711</v>
      </c>
      <c r="AU499" s="91" t="s">
        <v>4086</v>
      </c>
      <c r="AV499" s="91" t="s">
        <v>4087</v>
      </c>
      <c r="AW499" s="94" t="s">
        <v>276</v>
      </c>
      <c r="AX499" s="91" t="s">
        <v>4088</v>
      </c>
      <c r="AY499" s="91" t="s">
        <v>4089</v>
      </c>
      <c r="AZ499" s="91" t="b">
        <v>1</v>
      </c>
      <c r="BA499" s="91" t="s">
        <v>273</v>
      </c>
      <c r="BB499" s="91" t="b">
        <v>0</v>
      </c>
      <c r="BC499" s="91"/>
      <c r="BD499" s="91"/>
    </row>
    <row r="500" spans="1:56" x14ac:dyDescent="0.25">
      <c r="A500" s="55">
        <f t="shared" si="8"/>
        <v>0</v>
      </c>
      <c r="B500" s="64" t="str">
        <f>IFERROR(TEXT(Table_ocorrencias[[#This Row],[caso_n]],"0000")&amp;Table_ocorrencias[[#This Row],[ponto]]&amp;"/"&amp;YEAR(Table_ocorrencias[[#This Row],[DATA PLANTÃO]]),"")</f>
        <v>0830.9/2020</v>
      </c>
      <c r="C500" s="64" t="str">
        <f>IFERROR(IF(Table_ocorrencias[[#This Row],[GDL]] = "","", Table_ocorrencias[[#This Row],[GDL]]&amp;"/"&amp;YEAR(Table_ocorrencias[[#This Row],[data_plantao]])),"")</f>
        <v>28539/2020</v>
      </c>
      <c r="D500" s="64" t="str">
        <f>IF(Table_ocorrencias[[#This Row],[fotos_gdl]] = TRUE,"ENVIADAS","PENDENTE")</f>
        <v>ENVIADAS</v>
      </c>
      <c r="E500" s="65">
        <f>IFERROR(Table_ocorrencias[[#This Row],[data_plantao]],"")</f>
        <v>44094</v>
      </c>
      <c r="F500" s="64" t="str">
        <f>IFERROR(Table_ocorrencias[[#This Row],[CIODS3]],"")</f>
        <v>D688302</v>
      </c>
      <c r="G500" s="64" t="str">
        <f>IFERROR(Table_ocorrencias[[#This Row],[natureza4]],"")</f>
        <v>Homicídio</v>
      </c>
      <c r="H500" s="64" t="str">
        <f>IFERROR(Table_ocorrencias[[#This Row],[tipo_local]],"")</f>
        <v>Externo</v>
      </c>
      <c r="I500" s="64" t="str">
        <f>IFERROR(IF(Table_ocorrencias[[#This Row],[instrumento10]] = 0,"",Table_ocorrencias[[#This Row],[instrumento10]]),"")</f>
        <v>PÉRFURO-CONTUNDENTE</v>
      </c>
      <c r="J500" s="64" t="str">
        <f>IFERROR(VLOOKUP(Table_ocorrencias[[#This Row],[matricula_perito]],Table_peritos[],2,FALSE),"")</f>
        <v>VICTOR CEZAR LUCENA TAVARES DE SÁ LEITÃO</v>
      </c>
      <c r="K500" s="64" t="str">
        <f>IFERROR(VLOOKUP(Table_ocorrencias[[#This Row],[matricula_auxiliar]],Table_auxiliares[],2,FALSE),"")</f>
        <v>THIAGO CHALEGRE</v>
      </c>
      <c r="L500" s="64" t="str">
        <f>IFERROR(VLOOKUP(Table_ocorrencias[[#This Row],[matricula_delegado]],Table_delegados[],2,FALSE),"")</f>
        <v>ADYR MARTENS DE ALMEIDA</v>
      </c>
      <c r="M500" s="64" t="str">
        <f>IFERROR(Table_ocorrencias[[#This Row],[viatura5]],"")</f>
        <v>UP004</v>
      </c>
      <c r="N500" s="64" t="str">
        <f>IFERROR(IF(Table_ocorrencias[[#This Row],[DPH2]] ="","",Table_ocorrencias[[#This Row],[DPH2]]&amp;"º DPH"),"")</f>
        <v>6º DPH</v>
      </c>
      <c r="O500" s="64" t="str">
        <f>UPPER(IFERROR(VLOOKUP(Table_ocorrencias[[#This Row],[municipio]],Table_municipios[],2,FALSE),""))</f>
        <v>IGARASSU</v>
      </c>
      <c r="P500" s="64" t="str">
        <f>UPPER(IFERROR(Table_ocorrencias[[#This Row],[bairro8]],""))</f>
        <v>CENTRO</v>
      </c>
      <c r="Q500" s="64" t="str">
        <f>IFERROR(IF(Table_ocorrencias[[#This Row],[rua9]] ="","",Table_ocorrencias[[#This Row],[rua9]]),"")</f>
        <v>CARDEAL</v>
      </c>
      <c r="R500" s="64" t="str">
        <f>IFERROR(IF(Table_ocorrencias[[#This Row],[latitude6]] ="","",Table_ocorrencias[[#This Row],[latitude6]]),"")</f>
        <v>-7.8320534</v>
      </c>
      <c r="S500" s="64" t="str">
        <f>IFERROR(IF(Table_ocorrencias[[#This Row],[longitude7]] ="","",Table_ocorrencias[[#This Row],[longitude7]]),"")</f>
        <v>-34.9190458</v>
      </c>
      <c r="T50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PEREIRA DE LIMA JUNIOR (NIC 112637)</v>
      </c>
      <c r="U50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0" s="64" t="str">
        <f>UPPER(IFERROR(Table_ocorrencias[[#This Row],[descricao]],""))</f>
        <v>PM 88267679</v>
      </c>
      <c r="W500" s="66">
        <f>IFERROR(IF(Table_ocorrencias[[#This Row],[data_ciencia]]="","",Table_ocorrencias[[#This Row],[data_ciencia]]),"")</f>
        <v>0.81736111111111109</v>
      </c>
      <c r="X500" s="66">
        <f>IFERROR(IF(Table_ocorrencias[[#This Row],[data_saida]]="","",Table_ocorrencias[[#This Row],[data_saida]]),"")</f>
        <v>0.82291666666666663</v>
      </c>
      <c r="Y500" s="66">
        <f>IFERROR(IF(Table_ocorrencias[[#This Row],[data_chegada]]="","",Table_ocorrencias[[#This Row],[data_chegada]]),"")</f>
        <v>0.85416666666666663</v>
      </c>
      <c r="Z500" s="66">
        <f>IFERROR(IF(Table_ocorrencias[[#This Row],[data_conclusao]]="","",Table_ocorrencias[[#This Row],[data_conclusao]]),"")</f>
        <v>0.90277777777777779</v>
      </c>
      <c r="AA500" s="67">
        <v>1684</v>
      </c>
      <c r="AB500" s="67">
        <v>830</v>
      </c>
      <c r="AC500" s="67">
        <v>6</v>
      </c>
      <c r="AD500" s="67">
        <v>3866947</v>
      </c>
      <c r="AE500" s="67">
        <v>3868877</v>
      </c>
      <c r="AF500" s="67">
        <v>2960397</v>
      </c>
      <c r="AG500" s="67">
        <v>28539</v>
      </c>
      <c r="AH500" s="65">
        <v>44094</v>
      </c>
      <c r="AI500" s="67" t="s">
        <v>4144</v>
      </c>
      <c r="AJ500" s="67" t="s">
        <v>167</v>
      </c>
      <c r="AK500" s="67" t="s">
        <v>168</v>
      </c>
      <c r="AL500" s="67" t="s">
        <v>255</v>
      </c>
      <c r="AM500" s="68">
        <v>0.81736111111111109</v>
      </c>
      <c r="AN500" s="69">
        <v>0.82291666666666663</v>
      </c>
      <c r="AO500" s="69">
        <v>0.85416666666666663</v>
      </c>
      <c r="AP500" s="69">
        <v>0.90277777777777779</v>
      </c>
      <c r="AQ500" s="67" t="s">
        <v>4145</v>
      </c>
      <c r="AR500" s="67" t="s">
        <v>4146</v>
      </c>
      <c r="AS500" s="67">
        <v>6</v>
      </c>
      <c r="AT500" s="67" t="s">
        <v>265</v>
      </c>
      <c r="AU500" s="67" t="s">
        <v>4147</v>
      </c>
      <c r="AV500" s="67" t="s">
        <v>283</v>
      </c>
      <c r="AW500" s="70" t="s">
        <v>276</v>
      </c>
      <c r="AX500" s="67" t="s">
        <v>4148</v>
      </c>
      <c r="AY500" s="67" t="s">
        <v>4149</v>
      </c>
      <c r="AZ500" s="67" t="b">
        <v>1</v>
      </c>
      <c r="BA500" s="67" t="s">
        <v>273</v>
      </c>
      <c r="BB500" s="67" t="b">
        <v>0</v>
      </c>
      <c r="BC500" s="67"/>
      <c r="BD500" s="67"/>
    </row>
    <row r="501" spans="1:56" x14ac:dyDescent="0.25">
      <c r="A501" s="55">
        <f t="shared" si="8"/>
        <v>0</v>
      </c>
      <c r="B501" s="64" t="str">
        <f>IFERROR(TEXT(Table_ocorrencias[[#This Row],[caso_n]],"0000")&amp;Table_ocorrencias[[#This Row],[ponto]]&amp;"/"&amp;YEAR(Table_ocorrencias[[#This Row],[DATA PLANTÃO]]),"")</f>
        <v>0831.9/2020</v>
      </c>
      <c r="C501" s="64" t="str">
        <f>IFERROR(IF(Table_ocorrencias[[#This Row],[GDL]] = "","", Table_ocorrencias[[#This Row],[GDL]]&amp;"/"&amp;YEAR(Table_ocorrencias[[#This Row],[data_plantao]])),"")</f>
        <v>28742/2020</v>
      </c>
      <c r="D501" s="64" t="str">
        <f>IF(Table_ocorrencias[[#This Row],[fotos_gdl]] = TRUE,"ENVIADAS","PENDENTE")</f>
        <v>PENDENTE</v>
      </c>
      <c r="E501" s="65">
        <f>IFERROR(Table_ocorrencias[[#This Row],[data_plantao]],"")</f>
        <v>44095</v>
      </c>
      <c r="F501" s="64" t="str">
        <f>IFERROR(Table_ocorrencias[[#This Row],[CIODS3]],"")</f>
        <v>D688401</v>
      </c>
      <c r="G501" s="64" t="str">
        <f>IFERROR(Table_ocorrencias[[#This Row],[natureza4]],"")</f>
        <v>Homicídio</v>
      </c>
      <c r="H501" s="64" t="str">
        <f>IFERROR(Table_ocorrencias[[#This Row],[tipo_local]],"")</f>
        <v>Externo</v>
      </c>
      <c r="I501" s="64" t="str">
        <f>IFERROR(IF(Table_ocorrencias[[#This Row],[instrumento10]] = 0,"",Table_ocorrencias[[#This Row],[instrumento10]]),"")</f>
        <v>PÉRFURO-CONTUNDENTE</v>
      </c>
      <c r="J501" s="64" t="str">
        <f>IFERROR(VLOOKUP(Table_ocorrencias[[#This Row],[matricula_perito]],Table_peritos[],2,FALSE),"")</f>
        <v>DIEGO NUNES TELES DE MENDONÇA</v>
      </c>
      <c r="K501" s="64" t="str">
        <f>IFERROR(VLOOKUP(Table_ocorrencias[[#This Row],[matricula_auxiliar]],Table_auxiliares[],2,FALSE),"")</f>
        <v>FELIPE FRAGOSO MARINHO DE LIMA</v>
      </c>
      <c r="L501" s="64" t="str">
        <f>IFERROR(VLOOKUP(Table_ocorrencias[[#This Row],[matricula_delegado]],Table_delegados[],2,FALSE),"")</f>
        <v>ROBERTO DE LIMA FERREIRA</v>
      </c>
      <c r="M501" s="64" t="str">
        <f>IFERROR(Table_ocorrencias[[#This Row],[viatura5]],"")</f>
        <v>UP004</v>
      </c>
      <c r="N501" s="64" t="str">
        <f>IFERROR(IF(Table_ocorrencias[[#This Row],[DPH2]] ="","",Table_ocorrencias[[#This Row],[DPH2]]&amp;"º DPH"),"")</f>
        <v>12º DPH</v>
      </c>
      <c r="O501" s="64" t="str">
        <f>UPPER(IFERROR(VLOOKUP(Table_ocorrencias[[#This Row],[municipio]],Table_municipios[],2,FALSE),""))</f>
        <v>JABOATÃO DOS GUARARAPES</v>
      </c>
      <c r="P501" s="64" t="str">
        <f>UPPER(IFERROR(Table_ocorrencias[[#This Row],[bairro8]],""))</f>
        <v>PIEDADE</v>
      </c>
      <c r="Q501" s="64" t="str">
        <f>IFERROR(IF(Table_ocorrencias[[#This Row],[rua9]] ="","",Table_ocorrencias[[#This Row],[rua9]]),"")</f>
        <v>SUCUPIRA</v>
      </c>
      <c r="R501" s="64" t="str">
        <f>IFERROR(IF(Table_ocorrencias[[#This Row],[latitude6]] ="","",Table_ocorrencias[[#This Row],[latitude6]]),"")</f>
        <v>-8.1788430</v>
      </c>
      <c r="S501" s="64" t="str">
        <f>IFERROR(IF(Table_ocorrencias[[#This Row],[longitude7]] ="","",Table_ocorrencias[[#This Row],[longitude7]]),"")</f>
        <v>-34.9249680</v>
      </c>
      <c r="T501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JONATA GOMES DA SILVA (NIC 112634)</v>
      </c>
      <c r="U50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1" s="64" t="str">
        <f>UPPER(IFERROR(Table_ocorrencias[[#This Row],[descricao]],""))</f>
        <v>PAF MASC</v>
      </c>
      <c r="W501" s="66">
        <f>IFERROR(IF(Table_ocorrencias[[#This Row],[data_ciencia]]="","",Table_ocorrencias[[#This Row],[data_ciencia]]),"")</f>
        <v>0.88194444444444442</v>
      </c>
      <c r="X501" s="66">
        <f>IFERROR(IF(Table_ocorrencias[[#This Row],[data_saida]]="","",Table_ocorrencias[[#This Row],[data_saida]]),"")</f>
        <v>0.89583333333333337</v>
      </c>
      <c r="Y501" s="66">
        <f>IFERROR(IF(Table_ocorrencias[[#This Row],[data_chegada]]="","",Table_ocorrencias[[#This Row],[data_chegada]]),"")</f>
        <v>0.92361111111111116</v>
      </c>
      <c r="Z501" s="66">
        <f>IFERROR(IF(Table_ocorrencias[[#This Row],[data_conclusao]]="","",Table_ocorrencias[[#This Row],[data_conclusao]]),"")</f>
        <v>0.95138888888888884</v>
      </c>
      <c r="AA501" s="67">
        <v>1685</v>
      </c>
      <c r="AB501" s="67">
        <v>831</v>
      </c>
      <c r="AC501" s="67">
        <v>12</v>
      </c>
      <c r="AD501" s="67">
        <v>3869148</v>
      </c>
      <c r="AE501" s="67">
        <v>3872629</v>
      </c>
      <c r="AF501" s="67">
        <v>3864723</v>
      </c>
      <c r="AG501" s="67">
        <v>28742</v>
      </c>
      <c r="AH501" s="65">
        <v>44095</v>
      </c>
      <c r="AI501" s="67" t="s">
        <v>4174</v>
      </c>
      <c r="AJ501" s="67" t="s">
        <v>167</v>
      </c>
      <c r="AK501" s="67" t="s">
        <v>168</v>
      </c>
      <c r="AL501" s="67" t="s">
        <v>255</v>
      </c>
      <c r="AM501" s="68">
        <v>0.88194444444444442</v>
      </c>
      <c r="AN501" s="69">
        <v>0.89583333333333337</v>
      </c>
      <c r="AO501" s="69">
        <v>0.92361111111111116</v>
      </c>
      <c r="AP501" s="69">
        <v>0.95138888888888884</v>
      </c>
      <c r="AQ501" s="67" t="s">
        <v>4175</v>
      </c>
      <c r="AR501" s="67" t="s">
        <v>4176</v>
      </c>
      <c r="AS501" s="67">
        <v>10</v>
      </c>
      <c r="AT501" s="67" t="s">
        <v>711</v>
      </c>
      <c r="AU501" s="67" t="s">
        <v>1515</v>
      </c>
      <c r="AV501" s="67" t="s">
        <v>4167</v>
      </c>
      <c r="AW501" s="70" t="s">
        <v>276</v>
      </c>
      <c r="AX501" s="67" t="s">
        <v>4168</v>
      </c>
      <c r="AY501" s="67" t="s">
        <v>4169</v>
      </c>
      <c r="AZ501" s="67" t="b">
        <v>0</v>
      </c>
      <c r="BA501" s="67" t="s">
        <v>273</v>
      </c>
      <c r="BB501" s="67" t="b">
        <v>0</v>
      </c>
      <c r="BC501" s="67"/>
      <c r="BD501" s="67"/>
    </row>
    <row r="502" spans="1:56" x14ac:dyDescent="0.25">
      <c r="A502" s="55">
        <f t="shared" si="8"/>
        <v>0</v>
      </c>
      <c r="B502" s="64" t="str">
        <f>IFERROR(TEXT(Table_ocorrencias[[#This Row],[caso_n]],"0000")&amp;Table_ocorrencias[[#This Row],[ponto]]&amp;"/"&amp;YEAR(Table_ocorrencias[[#This Row],[DATA PLANTÃO]]),"")</f>
        <v>0840.9/2020</v>
      </c>
      <c r="C502" s="64" t="str">
        <f>IFERROR(IF(Table_ocorrencias[[#This Row],[GDL]] = "","", Table_ocorrencias[[#This Row],[GDL]]&amp;"/"&amp;YEAR(Table_ocorrencias[[#This Row],[data_plantao]])),"")</f>
        <v>29235/2020</v>
      </c>
      <c r="D502" s="64" t="str">
        <f>IF(Table_ocorrencias[[#This Row],[fotos_gdl]] = TRUE,"ENVIADAS","PENDENTE")</f>
        <v>ENVIADAS</v>
      </c>
      <c r="E502" s="65">
        <f>IFERROR(Table_ocorrencias[[#This Row],[data_plantao]],"")</f>
        <v>44098</v>
      </c>
      <c r="F502" s="64" t="str">
        <f>IFERROR(Table_ocorrencias[[#This Row],[CIODS3]],"")</f>
        <v>D688618</v>
      </c>
      <c r="G502" s="64" t="str">
        <f>IFERROR(Table_ocorrencias[[#This Row],[natureza4]],"")</f>
        <v>Homicídio</v>
      </c>
      <c r="H502" s="64" t="str">
        <f>IFERROR(Table_ocorrencias[[#This Row],[tipo_local]],"")</f>
        <v>Externo</v>
      </c>
      <c r="I502" s="64" t="str">
        <f>IFERROR(IF(Table_ocorrencias[[#This Row],[instrumento10]] = 0,"",Table_ocorrencias[[#This Row],[instrumento10]]),"")</f>
        <v>PÉRFURO-CONTUNDENTE</v>
      </c>
      <c r="J502" s="80" t="str">
        <f>IFERROR(VLOOKUP(Table_ocorrencias[[#This Row],[matricula_perito]],Table_peritos[],2,FALSE),"")</f>
        <v>RANON BARROS BEZERRA</v>
      </c>
      <c r="K502" s="64" t="str">
        <f>IFERROR(VLOOKUP(Table_ocorrencias[[#This Row],[matricula_auxiliar]],Table_auxiliares[],2,FALSE),"")</f>
        <v>THIAGO CHALEGRE</v>
      </c>
      <c r="L502" s="64" t="str">
        <f>IFERROR(VLOOKUP(Table_ocorrencias[[#This Row],[matricula_delegado]],Table_delegados[],2,FALSE),"")</f>
        <v>DIEGO CAVALCANTI DE A ACIOLI LINS</v>
      </c>
      <c r="M502" s="64" t="str">
        <f>IFERROR(Table_ocorrencias[[#This Row],[viatura5]],"")</f>
        <v>UP004</v>
      </c>
      <c r="N502" s="64" t="str">
        <f>IFERROR(IF(Table_ocorrencias[[#This Row],[DPH2]] ="","",Table_ocorrencias[[#This Row],[DPH2]]&amp;"º DPH"),"")</f>
        <v>5º DPH</v>
      </c>
      <c r="O502" s="64" t="str">
        <f>UPPER(IFERROR(VLOOKUP(Table_ocorrencias[[#This Row],[municipio]],Table_municipios[],2,FALSE),""))</f>
        <v>RECIFE</v>
      </c>
      <c r="P502" s="80" t="str">
        <f>UPPER(IFERROR(Table_ocorrencias[[#This Row],[bairro8]],""))</f>
        <v>DOIS UNIDOS</v>
      </c>
      <c r="Q502" s="64" t="str">
        <f>IFERROR(IF(Table_ocorrencias[[#This Row],[rua9]] ="","",Table_ocorrencias[[#This Row],[rua9]]),"")</f>
        <v>EXP TEODORO SATIVA</v>
      </c>
      <c r="R502" s="64" t="str">
        <f>IFERROR(IF(Table_ocorrencias[[#This Row],[latitude6]] ="","",Table_ocorrencias[[#This Row],[latitude6]]),"")</f>
        <v>-8.003961</v>
      </c>
      <c r="S502" s="64" t="str">
        <f>IFERROR(IF(Table_ocorrencias[[#This Row],[longitude7]] ="","",Table_ocorrencias[[#This Row],[longitude7]]),"")</f>
        <v>-34.908633</v>
      </c>
      <c r="T50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HERLEBIT ANDERSON ALVES DA SILVA (NIC 112660)</v>
      </c>
      <c r="U50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2" s="80" t="str">
        <f>UPPER(IFERROR(Table_ocorrencias[[#This Row],[descricao]],""))</f>
        <v>PM 985146280</v>
      </c>
      <c r="W502" s="66">
        <f>IFERROR(IF(Table_ocorrencias[[#This Row],[data_ciencia]]="","",Table_ocorrencias[[#This Row],[data_ciencia]]),"")</f>
        <v>0.42638888888888887</v>
      </c>
      <c r="X502" s="66">
        <f>IFERROR(IF(Table_ocorrencias[[#This Row],[data_saida]]="","",Table_ocorrencias[[#This Row],[data_saida]]),"")</f>
        <v>0.44444444444444442</v>
      </c>
      <c r="Y502" s="66">
        <f>IFERROR(IF(Table_ocorrencias[[#This Row],[data_chegada]]="","",Table_ocorrencias[[#This Row],[data_chegada]]),"")</f>
        <v>0.47222222222222221</v>
      </c>
      <c r="Z502" s="66">
        <f>IFERROR(IF(Table_ocorrencias[[#This Row],[data_conclusao]]="","",Table_ocorrencias[[#This Row],[data_conclusao]]),"")</f>
        <v>0.49305555555555558</v>
      </c>
      <c r="AA502" s="67">
        <v>1695</v>
      </c>
      <c r="AB502" s="67">
        <v>840</v>
      </c>
      <c r="AC502" s="67">
        <v>5</v>
      </c>
      <c r="AD502" s="67">
        <v>3866670</v>
      </c>
      <c r="AE502" s="67">
        <v>3868877</v>
      </c>
      <c r="AF502" s="67">
        <v>2724561</v>
      </c>
      <c r="AG502" s="67">
        <v>29235</v>
      </c>
      <c r="AH502" s="65">
        <v>44098</v>
      </c>
      <c r="AI502" s="67" t="s">
        <v>4282</v>
      </c>
      <c r="AJ502" s="67" t="s">
        <v>167</v>
      </c>
      <c r="AK502" s="67" t="s">
        <v>168</v>
      </c>
      <c r="AL502" s="67" t="s">
        <v>255</v>
      </c>
      <c r="AM502" s="68">
        <v>0.42638888888888887</v>
      </c>
      <c r="AN502" s="69">
        <v>0.44444444444444442</v>
      </c>
      <c r="AO502" s="69">
        <v>0.47222222222222221</v>
      </c>
      <c r="AP502" s="69">
        <v>0.49305555555555558</v>
      </c>
      <c r="AQ502" s="67" t="s">
        <v>4311</v>
      </c>
      <c r="AR502" s="67" t="s">
        <v>4312</v>
      </c>
      <c r="AS502" s="67">
        <v>14</v>
      </c>
      <c r="AT502" s="67" t="s">
        <v>388</v>
      </c>
      <c r="AU502" s="67" t="s">
        <v>4283</v>
      </c>
      <c r="AV502" s="67" t="s">
        <v>4284</v>
      </c>
      <c r="AW502" s="70" t="s">
        <v>276</v>
      </c>
      <c r="AX502" s="67" t="s">
        <v>4285</v>
      </c>
      <c r="AY502" s="67" t="s">
        <v>4286</v>
      </c>
      <c r="AZ502" s="67" t="b">
        <v>1</v>
      </c>
      <c r="BA502" s="67" t="s">
        <v>273</v>
      </c>
      <c r="BB502" s="67" t="b">
        <v>0</v>
      </c>
      <c r="BC502" s="67"/>
      <c r="BD502" s="67"/>
    </row>
    <row r="503" spans="1:56" x14ac:dyDescent="0.25">
      <c r="A503" s="53">
        <f t="shared" si="8"/>
        <v>0</v>
      </c>
      <c r="B503" s="57" t="str">
        <f>IFERROR(TEXT(Table_ocorrencias[[#This Row],[caso_n]],"0000")&amp;Table_ocorrencias[[#This Row],[ponto]]&amp;"/"&amp;YEAR(Table_ocorrencias[[#This Row],[DATA PLANTÃO]]),"")</f>
        <v>0842.9/2020</v>
      </c>
      <c r="C503" s="57" t="str">
        <f>IFERROR(IF(Table_ocorrencias[[#This Row],[GDL]] = "","", Table_ocorrencias[[#This Row],[GDL]]&amp;"/"&amp;YEAR(Table_ocorrencias[[#This Row],[data_plantao]])),"")</f>
        <v>29239/2020</v>
      </c>
      <c r="D503" s="57" t="str">
        <f>IF(Table_ocorrencias[[#This Row],[fotos_gdl]] = TRUE,"ENVIADAS","PENDENTE")</f>
        <v>ENVIADAS</v>
      </c>
      <c r="E503" s="58">
        <f>IFERROR(Table_ocorrencias[[#This Row],[data_plantao]],"")</f>
        <v>44098</v>
      </c>
      <c r="F503" s="57" t="str">
        <f>IFERROR(Table_ocorrencias[[#This Row],[CIODS3]],"")</f>
        <v>D688646</v>
      </c>
      <c r="G503" s="57" t="str">
        <f>IFERROR(Table_ocorrencias[[#This Row],[natureza4]],"")</f>
        <v>Homicídio</v>
      </c>
      <c r="H503" s="57" t="str">
        <f>IFERROR(Table_ocorrencias[[#This Row],[tipo_local]],"")</f>
        <v>Externo</v>
      </c>
      <c r="I503" s="57" t="str">
        <f>IFERROR(IF(Table_ocorrencias[[#This Row],[instrumento10]] = 0,"",Table_ocorrencias[[#This Row],[instrumento10]]),"")</f>
        <v>PÉRFURO-CONTUNDENTE</v>
      </c>
      <c r="J503" s="79" t="str">
        <f>IFERROR(VLOOKUP(Table_ocorrencias[[#This Row],[matricula_perito]],Table_peritos[],2,FALSE),"")</f>
        <v>FERNANDO HENRIQUE LEAL BENEVIDES</v>
      </c>
      <c r="K503" s="57" t="str">
        <f>IFERROR(VLOOKUP(Table_ocorrencias[[#This Row],[matricula_auxiliar]],Table_auxiliares[],2,FALSE),"")</f>
        <v>THIAGO CHALEGRE</v>
      </c>
      <c r="L503" s="57" t="str">
        <f>IFERROR(VLOOKUP(Table_ocorrencias[[#This Row],[matricula_delegado]],Table_delegados[],2,FALSE),"")</f>
        <v>ALAUMO LIMA</v>
      </c>
      <c r="M503" s="57" t="str">
        <f>IFERROR(Table_ocorrencias[[#This Row],[viatura5]],"")</f>
        <v>UP004</v>
      </c>
      <c r="N503" s="57" t="str">
        <f>IFERROR(IF(Table_ocorrencias[[#This Row],[DPH2]] ="","",Table_ocorrencias[[#This Row],[DPH2]]&amp;"º DPH"),"")</f>
        <v>4º DPH</v>
      </c>
      <c r="O503" s="57" t="str">
        <f>UPPER(IFERROR(VLOOKUP(Table_ocorrencias[[#This Row],[municipio]],Table_municipios[],2,FALSE),""))</f>
        <v>RECIFE</v>
      </c>
      <c r="P503" s="79" t="str">
        <f>UPPER(IFERROR(Table_ocorrencias[[#This Row],[bairro8]],""))</f>
        <v>COQUEIRAL</v>
      </c>
      <c r="Q503" s="57" t="str">
        <f>IFERROR(IF(Table_ocorrencias[[#This Row],[rua9]] ="","",Table_ocorrencias[[#This Row],[rua9]]),"")</f>
        <v>TRAVESSA DA PARNAIBA</v>
      </c>
      <c r="R503" s="57" t="str">
        <f>IFERROR(IF(Table_ocorrencias[[#This Row],[latitude6]] ="","",Table_ocorrencias[[#This Row],[latitude6]]),"")</f>
        <v>-8.085527</v>
      </c>
      <c r="S503" s="57" t="str">
        <f>IFERROR(IF(Table_ocorrencias[[#This Row],[longitude7]] ="","",Table_ocorrencias[[#This Row],[longitude7]]),"")</f>
        <v>-34.970282</v>
      </c>
      <c r="T50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112636)</v>
      </c>
      <c r="U50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3" s="79" t="str">
        <f>UPPER(IFERROR(Table_ocorrencias[[#This Row],[descricao]],""))</f>
        <v/>
      </c>
      <c r="W503" s="59">
        <f>IFERROR(IF(Table_ocorrencias[[#This Row],[data_ciencia]]="","",Table_ocorrencias[[#This Row],[data_ciencia]]),"")</f>
        <v>0.73611111111111116</v>
      </c>
      <c r="X503" s="59">
        <f>IFERROR(IF(Table_ocorrencias[[#This Row],[data_saida]]="","",Table_ocorrencias[[#This Row],[data_saida]]),"")</f>
        <v>0.75</v>
      </c>
      <c r="Y503" s="59">
        <f>IFERROR(IF(Table_ocorrencias[[#This Row],[data_chegada]]="","",Table_ocorrencias[[#This Row],[data_chegada]]),"")</f>
        <v>0.77083333333333337</v>
      </c>
      <c r="Z503" s="59">
        <f>IFERROR(IF(Table_ocorrencias[[#This Row],[data_conclusao]]="","",Table_ocorrencias[[#This Row],[data_conclusao]]),"")</f>
        <v>0.80208333333333337</v>
      </c>
      <c r="AA503" s="60">
        <v>1697</v>
      </c>
      <c r="AB503" s="60">
        <v>842</v>
      </c>
      <c r="AC503" s="60">
        <v>4</v>
      </c>
      <c r="AD503" s="60">
        <v>2962063</v>
      </c>
      <c r="AE503" s="60">
        <v>3868877</v>
      </c>
      <c r="AF503" s="60">
        <v>3910180</v>
      </c>
      <c r="AG503" s="60">
        <v>29239</v>
      </c>
      <c r="AH503" s="58">
        <v>44098</v>
      </c>
      <c r="AI503" s="60" t="s">
        <v>4313</v>
      </c>
      <c r="AJ503" s="60" t="s">
        <v>167</v>
      </c>
      <c r="AK503" s="60" t="s">
        <v>168</v>
      </c>
      <c r="AL503" s="60" t="s">
        <v>255</v>
      </c>
      <c r="AM503" s="61">
        <v>0.73611111111111116</v>
      </c>
      <c r="AN503" s="62">
        <v>0.75</v>
      </c>
      <c r="AO503" s="62">
        <v>0.77083333333333337</v>
      </c>
      <c r="AP503" s="62">
        <v>0.80208333333333337</v>
      </c>
      <c r="AQ503" s="60" t="s">
        <v>4314</v>
      </c>
      <c r="AR503" s="60" t="s">
        <v>4315</v>
      </c>
      <c r="AS503" s="60">
        <v>14</v>
      </c>
      <c r="AT503" s="60" t="s">
        <v>2218</v>
      </c>
      <c r="AU503" s="60" t="s">
        <v>4316</v>
      </c>
      <c r="AV503" s="60" t="s">
        <v>4317</v>
      </c>
      <c r="AW503" s="63" t="s">
        <v>276</v>
      </c>
      <c r="AX503" s="60" t="s">
        <v>4318</v>
      </c>
      <c r="AY503" s="60" t="s">
        <v>283</v>
      </c>
      <c r="AZ503" s="60" t="b">
        <v>1</v>
      </c>
      <c r="BA503" s="60" t="s">
        <v>273</v>
      </c>
      <c r="BB503" s="60" t="b">
        <v>0</v>
      </c>
      <c r="BC503" s="60"/>
      <c r="BD503" s="60"/>
    </row>
    <row r="504" spans="1:56" x14ac:dyDescent="0.25">
      <c r="A504" s="54">
        <f t="shared" si="8"/>
        <v>0</v>
      </c>
      <c r="B504" s="57" t="str">
        <f>IFERROR(TEXT(Table_ocorrencias[[#This Row],[caso_n]],"0000")&amp;Table_ocorrencias[[#This Row],[ponto]]&amp;"/"&amp;YEAR(Table_ocorrencias[[#This Row],[DATA PLANTÃO]]),"")</f>
        <v>0844.9/2020</v>
      </c>
      <c r="C504" s="57" t="str">
        <f>IFERROR(IF(Table_ocorrencias[[#This Row],[GDL]] = "","", Table_ocorrencias[[#This Row],[GDL]]&amp;"/"&amp;YEAR(Table_ocorrencias[[#This Row],[data_plantao]])),"")</f>
        <v>29413/2020</v>
      </c>
      <c r="D504" s="57" t="str">
        <f>IF(Table_ocorrencias[[#This Row],[fotos_gdl]] = TRUE,"ENVIADAS","PENDENTE")</f>
        <v>ENVIADAS</v>
      </c>
      <c r="E504" s="58">
        <f>IFERROR(Table_ocorrencias[[#This Row],[data_plantao]],"")</f>
        <v>44099</v>
      </c>
      <c r="F504" s="57" t="str">
        <f>IFERROR(Table_ocorrencias[[#This Row],[CIODS3]],"")</f>
        <v>D688728</v>
      </c>
      <c r="G504" s="57" t="str">
        <f>IFERROR(Table_ocorrencias[[#This Row],[natureza4]],"")</f>
        <v>Homicídio</v>
      </c>
      <c r="H504" s="57" t="str">
        <f>IFERROR(Table_ocorrencias[[#This Row],[tipo_local]],"")</f>
        <v>Externo</v>
      </c>
      <c r="I504" s="57" t="str">
        <f>IFERROR(IF(Table_ocorrencias[[#This Row],[instrumento10]] = 0,"",Table_ocorrencias[[#This Row],[instrumento10]]),"")</f>
        <v>PÉRFURO-CONTUNDENTE</v>
      </c>
      <c r="J504" s="79" t="str">
        <f>IFERROR(VLOOKUP(Table_ocorrencias[[#This Row],[matricula_perito]],Table_peritos[],2,FALSE),"")</f>
        <v>CAMILLA ALMEIDA BRAYNER</v>
      </c>
      <c r="K504" s="57" t="str">
        <f>IFERROR(VLOOKUP(Table_ocorrencias[[#This Row],[matricula_auxiliar]],Table_auxiliares[],2,FALSE),"")</f>
        <v>ALMIR CARLOS DE SOUZA</v>
      </c>
      <c r="L504" s="57" t="str">
        <f>IFERROR(VLOOKUP(Table_ocorrencias[[#This Row],[matricula_delegado]],Table_delegados[],2,FALSE),"")</f>
        <v>ROBERTO DE LIMA FERREIRA</v>
      </c>
      <c r="M504" s="57" t="str">
        <f>IFERROR(Table_ocorrencias[[#This Row],[viatura5]],"")</f>
        <v>UP004</v>
      </c>
      <c r="N504" s="57" t="str">
        <f>IFERROR(IF(Table_ocorrencias[[#This Row],[DPH2]] ="","",Table_ocorrencias[[#This Row],[DPH2]]&amp;"º DPH"),"")</f>
        <v>14º DPH</v>
      </c>
      <c r="O504" s="57" t="str">
        <f>UPPER(IFERROR(VLOOKUP(Table_ocorrencias[[#This Row],[municipio]],Table_municipios[],2,FALSE),""))</f>
        <v>CABO DE SANTO AGOSTINHO</v>
      </c>
      <c r="P504" s="79" t="str">
        <f>UPPER(IFERROR(Table_ocorrencias[[#This Row],[bairro8]],""))</f>
        <v>MAURITI</v>
      </c>
      <c r="Q504" s="57" t="str">
        <f>IFERROR(IF(Table_ocorrencias[[#This Row],[rua9]] ="","",Table_ocorrencias[[#This Row],[rua9]]),"")</f>
        <v>RUA TREZE,19</v>
      </c>
      <c r="R504" s="57" t="str">
        <f>IFERROR(IF(Table_ocorrencias[[#This Row],[latitude6]] ="","",Table_ocorrencias[[#This Row],[latitude6]]),"")</f>
        <v>8°17'44.3''s</v>
      </c>
      <c r="S504" s="57" t="str">
        <f>IFERROR(IF(Table_ocorrencias[[#This Row],[longitude7]] ="","",Table_ocorrencias[[#This Row],[longitude7]]),"")</f>
        <v>35°2'10.7''O</v>
      </c>
      <c r="T50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HYAGO HENRIQUE DA SILVA (NIC 112629)</v>
      </c>
      <c r="U50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4" s="79" t="str">
        <f>UPPER(IFERROR(Table_ocorrencias[[#This Row],[descricao]],""))</f>
        <v>PM 987256964</v>
      </c>
      <c r="W504" s="59">
        <f>IFERROR(IF(Table_ocorrencias[[#This Row],[data_ciencia]]="","",Table_ocorrencias[[#This Row],[data_ciencia]]),"")</f>
        <v>0.70138888888888884</v>
      </c>
      <c r="X504" s="59">
        <f>IFERROR(IF(Table_ocorrencias[[#This Row],[data_saida]]="","",Table_ocorrencias[[#This Row],[data_saida]]),"")</f>
        <v>0.71736111111111112</v>
      </c>
      <c r="Y504" s="59">
        <f>IFERROR(IF(Table_ocorrencias[[#This Row],[data_chegada]]="","",Table_ocorrencias[[#This Row],[data_chegada]]),"")</f>
        <v>0.76041666666666663</v>
      </c>
      <c r="Z504" s="59">
        <f>IFERROR(IF(Table_ocorrencias[[#This Row],[data_conclusao]]="","",Table_ocorrencias[[#This Row],[data_conclusao]]),"")</f>
        <v>0.78749999999999998</v>
      </c>
      <c r="AA504" s="60">
        <v>1701</v>
      </c>
      <c r="AB504" s="60">
        <v>844</v>
      </c>
      <c r="AC504" s="60">
        <v>14</v>
      </c>
      <c r="AD504" s="60">
        <v>3867129</v>
      </c>
      <c r="AE504" s="60">
        <v>1586920</v>
      </c>
      <c r="AF504" s="60">
        <v>3864723</v>
      </c>
      <c r="AG504" s="60">
        <v>29413</v>
      </c>
      <c r="AH504" s="58">
        <v>44099</v>
      </c>
      <c r="AI504" s="60" t="s">
        <v>4355</v>
      </c>
      <c r="AJ504" s="60" t="s">
        <v>167</v>
      </c>
      <c r="AK504" s="60" t="s">
        <v>168</v>
      </c>
      <c r="AL504" s="60" t="s">
        <v>255</v>
      </c>
      <c r="AM504" s="61">
        <v>0.70138888888888884</v>
      </c>
      <c r="AN504" s="62">
        <v>0.71736111111111112</v>
      </c>
      <c r="AO504" s="62">
        <v>0.76041666666666663</v>
      </c>
      <c r="AP504" s="62">
        <v>0.78749999999999998</v>
      </c>
      <c r="AQ504" s="60" t="s">
        <v>4366</v>
      </c>
      <c r="AR504" s="60" t="s">
        <v>4367</v>
      </c>
      <c r="AS504" s="60">
        <v>3</v>
      </c>
      <c r="AT504" s="60" t="s">
        <v>4356</v>
      </c>
      <c r="AU504" s="60" t="s">
        <v>4368</v>
      </c>
      <c r="AV504" s="60" t="s">
        <v>4357</v>
      </c>
      <c r="AW504" s="63" t="s">
        <v>276</v>
      </c>
      <c r="AX504" s="60" t="s">
        <v>4358</v>
      </c>
      <c r="AY504" s="60" t="s">
        <v>4359</v>
      </c>
      <c r="AZ504" s="60" t="b">
        <v>1</v>
      </c>
      <c r="BA504" s="60" t="s">
        <v>273</v>
      </c>
      <c r="BB504" s="60" t="b">
        <v>0</v>
      </c>
      <c r="BC504" s="60"/>
      <c r="BD504" s="60"/>
    </row>
    <row r="505" spans="1:56" x14ac:dyDescent="0.25">
      <c r="A505" s="53">
        <f t="shared" si="8"/>
        <v>0</v>
      </c>
      <c r="B505" s="57" t="str">
        <f>IFERROR(TEXT(Table_ocorrencias[[#This Row],[caso_n]],"0000")&amp;Table_ocorrencias[[#This Row],[ponto]]&amp;"/"&amp;YEAR(Table_ocorrencias[[#This Row],[DATA PLANTÃO]]),"")</f>
        <v>0858.9/2020</v>
      </c>
      <c r="C505" s="57" t="str">
        <f>IFERROR(IF(Table_ocorrencias[[#This Row],[GDL]] = "","", Table_ocorrencias[[#This Row],[GDL]]&amp;"/"&amp;YEAR(Table_ocorrencias[[#This Row],[data_plantao]])),"")</f>
        <v>30090/2020</v>
      </c>
      <c r="D505" s="57" t="str">
        <f>IF(Table_ocorrencias[[#This Row],[fotos_gdl]] = TRUE,"ENVIADAS","PENDENTE")</f>
        <v>ENVIADAS</v>
      </c>
      <c r="E505" s="58">
        <f>IFERROR(Table_ocorrencias[[#This Row],[data_plantao]],"")</f>
        <v>44104</v>
      </c>
      <c r="F505" s="57" t="str">
        <f>IFERROR(Table_ocorrencias[[#This Row],[CIODS3]],"")</f>
        <v>D689214</v>
      </c>
      <c r="G505" s="57" t="str">
        <f>IFERROR(Table_ocorrencias[[#This Row],[natureza4]],"")</f>
        <v>Homicídio</v>
      </c>
      <c r="H505" s="57" t="str">
        <f>IFERROR(Table_ocorrencias[[#This Row],[tipo_local]],"")</f>
        <v>Externo</v>
      </c>
      <c r="I505" s="57" t="str">
        <f>IFERROR(IF(Table_ocorrencias[[#This Row],[instrumento10]] = 0,"",Table_ocorrencias[[#This Row],[instrumento10]]),"")</f>
        <v>PÉRFURO-CONTUNDENTE</v>
      </c>
      <c r="J505" s="79" t="str">
        <f>IFERROR(VLOOKUP(Table_ocorrencias[[#This Row],[matricula_perito]],Table_peritos[],2,FALSE),"")</f>
        <v>TADEU MORAIS CRUZ</v>
      </c>
      <c r="K505" s="57" t="str">
        <f>IFERROR(VLOOKUP(Table_ocorrencias[[#This Row],[matricula_auxiliar]],Table_auxiliares[],2,FALSE),"")</f>
        <v>ANDREZA CRISTINA MAIA DOS SANTOS</v>
      </c>
      <c r="L505" s="57" t="str">
        <f>IFERROR(VLOOKUP(Table_ocorrencias[[#This Row],[matricula_delegado]],Table_delegados[],2,FALSE),"")</f>
        <v>FRANCISCO JUNIOR VASCONCELOS SANTOS</v>
      </c>
      <c r="M505" s="57" t="str">
        <f>IFERROR(Table_ocorrencias[[#This Row],[viatura5]],"")</f>
        <v>UP004</v>
      </c>
      <c r="N505" s="57" t="str">
        <f>IFERROR(IF(Table_ocorrencias[[#This Row],[DPH2]] ="","",Table_ocorrencias[[#This Row],[DPH2]]&amp;"º DPH"),"")</f>
        <v>5º DPH</v>
      </c>
      <c r="O505" s="57" t="str">
        <f>UPPER(IFERROR(VLOOKUP(Table_ocorrencias[[#This Row],[municipio]],Table_municipios[],2,FALSE),""))</f>
        <v>RECIFE</v>
      </c>
      <c r="P505" s="79" t="str">
        <f>UPPER(IFERROR(Table_ocorrencias[[#This Row],[bairro8]],""))</f>
        <v>POÇO DA PANELA</v>
      </c>
      <c r="Q505" s="57" t="str">
        <f>IFERROR(IF(Table_ocorrencias[[#This Row],[rua9]] ="","",Table_ocorrencias[[#This Row],[rua9]]),"")</f>
        <v>MAL. BITENCOURT</v>
      </c>
      <c r="R505" s="57" t="str">
        <f>IFERROR(IF(Table_ocorrencias[[#This Row],[latitude6]] ="","",Table_ocorrencias[[#This Row],[latitude6]]),"")</f>
        <v>-8,037567</v>
      </c>
      <c r="S505" s="57" t="str">
        <f>IFERROR(IF(Table_ocorrencias[[#This Row],[longitude7]] ="","",Table_ocorrencias[[#This Row],[longitude7]]),"")</f>
        <v>-34,925400</v>
      </c>
      <c r="T50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WILLY JOSÉ PEREIRA DE ASSIS (NIC 113239)</v>
      </c>
      <c r="U50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05" s="79" t="str">
        <f>UPPER(IFERROR(Table_ocorrencias[[#This Row],[descricao]],""))</f>
        <v/>
      </c>
      <c r="W505" s="59">
        <f>IFERROR(IF(Table_ocorrencias[[#This Row],[data_ciencia]]="","",Table_ocorrencias[[#This Row],[data_ciencia]]),"")</f>
        <v>0.62083333333333335</v>
      </c>
      <c r="X505" s="59">
        <f>IFERROR(IF(Table_ocorrencias[[#This Row],[data_saida]]="","",Table_ocorrencias[[#This Row],[data_saida]]),"")</f>
        <v>0.63194444444444442</v>
      </c>
      <c r="Y505" s="59">
        <f>IFERROR(IF(Table_ocorrencias[[#This Row],[data_chegada]]="","",Table_ocorrencias[[#This Row],[data_chegada]]),"")</f>
        <v>0.63888888888888884</v>
      </c>
      <c r="Z505" s="59">
        <f>IFERROR(IF(Table_ocorrencias[[#This Row],[data_conclusao]]="","",Table_ocorrencias[[#This Row],[data_conclusao]]),"")</f>
        <v>0.68055555555555558</v>
      </c>
      <c r="AA505" s="60">
        <v>1715</v>
      </c>
      <c r="AB505" s="60">
        <v>858</v>
      </c>
      <c r="AC505" s="60">
        <v>5</v>
      </c>
      <c r="AD505" s="60">
        <v>2962136</v>
      </c>
      <c r="AE505" s="60">
        <v>3876098</v>
      </c>
      <c r="AF505" s="60">
        <v>2724820</v>
      </c>
      <c r="AG505" s="60">
        <v>30090</v>
      </c>
      <c r="AH505" s="58">
        <v>44104</v>
      </c>
      <c r="AI505" s="60" t="s">
        <v>4517</v>
      </c>
      <c r="AJ505" s="60" t="s">
        <v>167</v>
      </c>
      <c r="AK505" s="60" t="s">
        <v>168</v>
      </c>
      <c r="AL505" s="60" t="s">
        <v>255</v>
      </c>
      <c r="AM505" s="61">
        <v>0.62083333333333335</v>
      </c>
      <c r="AN505" s="62">
        <v>0.63194444444444442</v>
      </c>
      <c r="AO505" s="62">
        <v>0.63888888888888884</v>
      </c>
      <c r="AP505" s="62">
        <v>0.68055555555555558</v>
      </c>
      <c r="AQ505" s="60" t="s">
        <v>4522</v>
      </c>
      <c r="AR505" s="60" t="s">
        <v>4523</v>
      </c>
      <c r="AS505" s="60">
        <v>14</v>
      </c>
      <c r="AT505" s="60" t="s">
        <v>4518</v>
      </c>
      <c r="AU505" s="60" t="s">
        <v>4519</v>
      </c>
      <c r="AV505" s="60" t="s">
        <v>4520</v>
      </c>
      <c r="AW505" s="63" t="s">
        <v>276</v>
      </c>
      <c r="AX505" s="60" t="s">
        <v>4521</v>
      </c>
      <c r="AY505" s="60" t="s">
        <v>283</v>
      </c>
      <c r="AZ505" s="60" t="b">
        <v>1</v>
      </c>
      <c r="BA505" s="60" t="s">
        <v>273</v>
      </c>
      <c r="BB505" s="60" t="b">
        <v>0</v>
      </c>
      <c r="BC505" s="60"/>
      <c r="BD505" s="60"/>
    </row>
    <row r="506" spans="1:56" x14ac:dyDescent="0.25">
      <c r="A506" s="53">
        <f t="shared" si="8"/>
        <v>0</v>
      </c>
      <c r="B506" s="57" t="str">
        <f>IFERROR(TEXT(Table_ocorrencias[[#This Row],[caso_n]],"0000")&amp;Table_ocorrencias[[#This Row],[ponto]]&amp;"/"&amp;YEAR(Table_ocorrencias[[#This Row],[DATA PLANTÃO]]),"")</f>
        <v>0859.9/2020</v>
      </c>
      <c r="C506" s="57" t="str">
        <f>IFERROR(IF(Table_ocorrencias[[#This Row],[GDL]] = "","", Table_ocorrencias[[#This Row],[GDL]]&amp;"/"&amp;YEAR(Table_ocorrencias[[#This Row],[data_plantao]])),"")</f>
        <v>30125/2020</v>
      </c>
      <c r="D506" s="57" t="str">
        <f>IF(Table_ocorrencias[[#This Row],[fotos_gdl]] = TRUE,"ENVIADAS","PENDENTE")</f>
        <v>ENVIADAS</v>
      </c>
      <c r="E506" s="58">
        <f>IFERROR(Table_ocorrencias[[#This Row],[data_plantao]],"")</f>
        <v>44104</v>
      </c>
      <c r="F506" s="57" t="str">
        <f>IFERROR(Table_ocorrencias[[#This Row],[CIODS3]],"")</f>
        <v>D689237</v>
      </c>
      <c r="G506" s="57" t="str">
        <f>IFERROR(Table_ocorrencias[[#This Row],[natureza4]],"")</f>
        <v>Homicídio</v>
      </c>
      <c r="H506" s="57" t="str">
        <f>IFERROR(Table_ocorrencias[[#This Row],[tipo_local]],"")</f>
        <v>Externo</v>
      </c>
      <c r="I506" s="57" t="str">
        <f>IFERROR(IF(Table_ocorrencias[[#This Row],[instrumento10]] = 0,"",Table_ocorrencias[[#This Row],[instrumento10]]),"")</f>
        <v>PÉRFURO-CONTUNDENTE</v>
      </c>
      <c r="J506" s="79" t="str">
        <f>IFERROR(VLOOKUP(Table_ocorrencias[[#This Row],[matricula_perito]],Table_peritos[],2,FALSE),"")</f>
        <v>BETSON FERNANDO DELGADO DOS SANTOS ANDRADE</v>
      </c>
      <c r="K506" s="57" t="str">
        <f>IFERROR(VLOOKUP(Table_ocorrencias[[#This Row],[matricula_auxiliar]],Table_auxiliares[],2,FALSE),"")</f>
        <v>THAYSE BATISTA</v>
      </c>
      <c r="L506" s="57" t="str">
        <f>IFERROR(VLOOKUP(Table_ocorrencias[[#This Row],[matricula_delegado]],Table_delegados[],2,FALSE),"")</f>
        <v>ANTONIO DE CAMPOS FRANCISCO</v>
      </c>
      <c r="M506" s="57" t="str">
        <f>IFERROR(Table_ocorrencias[[#This Row],[viatura5]],"")</f>
        <v>UP004</v>
      </c>
      <c r="N506" s="57" t="str">
        <f>IFERROR(IF(Table_ocorrencias[[#This Row],[DPH2]] ="","",Table_ocorrencias[[#This Row],[DPH2]]&amp;"º DPH"),"")</f>
        <v>11º DPH</v>
      </c>
      <c r="O506" s="57" t="str">
        <f>UPPER(IFERROR(VLOOKUP(Table_ocorrencias[[#This Row],[municipio]],Table_municipios[],2,FALSE),""))</f>
        <v>JABOATÃO DOS GUARARAPES</v>
      </c>
      <c r="P506" s="79" t="str">
        <f>UPPER(IFERROR(Table_ocorrencias[[#This Row],[bairro8]],""))</f>
        <v>CAJUEIRO SECO</v>
      </c>
      <c r="Q506" s="57" t="str">
        <f>IFERROR(IF(Table_ocorrencias[[#This Row],[rua9]] ="","",Table_ocorrencias[[#This Row],[rua9]]),"")</f>
        <v>R. SANTA MÔNICA</v>
      </c>
      <c r="R506" s="57" t="str">
        <f>IFERROR(IF(Table_ocorrencias[[#This Row],[latitude6]] ="","",Table_ocorrencias[[#This Row],[latitude6]]),"")</f>
        <v>-8,171000</v>
      </c>
      <c r="S506" s="57" t="str">
        <f>IFERROR(IF(Table_ocorrencias[[#This Row],[longitude7]] ="","",Table_ocorrencias[[#This Row],[longitude7]]),"")</f>
        <v>-34,935210</v>
      </c>
      <c r="T50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LEONARDO ALVES DE OLIVEIRA (NIC 113240)</v>
      </c>
      <c r="U50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06" s="79" t="str">
        <f>UPPER(IFERROR(Table_ocorrencias[[#This Row],[descricao]],""))</f>
        <v>PAF, EXTERNO, SIMPLES. CONTATO: 992183792</v>
      </c>
      <c r="W506" s="59">
        <f>IFERROR(IF(Table_ocorrencias[[#This Row],[data_ciencia]]="","",Table_ocorrencias[[#This Row],[data_ciencia]]),"")</f>
        <v>0.76041666666666663</v>
      </c>
      <c r="X506" s="59">
        <f>IFERROR(IF(Table_ocorrencias[[#This Row],[data_saida]]="","",Table_ocorrencias[[#This Row],[data_saida]]),"")</f>
        <v>0.79166666666666663</v>
      </c>
      <c r="Y506" s="59">
        <f>IFERROR(IF(Table_ocorrencias[[#This Row],[data_chegada]]="","",Table_ocorrencias[[#This Row],[data_chegada]]),"")</f>
        <v>0.8125</v>
      </c>
      <c r="Z506" s="59">
        <f>IFERROR(IF(Table_ocorrencias[[#This Row],[data_conclusao]]="","",Table_ocorrencias[[#This Row],[data_conclusao]]),"")</f>
        <v>0.84722222222222221</v>
      </c>
      <c r="AA506" s="60">
        <v>1716</v>
      </c>
      <c r="AB506" s="60">
        <v>859</v>
      </c>
      <c r="AC506" s="60">
        <v>11</v>
      </c>
      <c r="AD506" s="60">
        <v>3869903</v>
      </c>
      <c r="AE506" s="60">
        <v>3870430</v>
      </c>
      <c r="AF506" s="60">
        <v>1967371</v>
      </c>
      <c r="AG506" s="60">
        <v>30125</v>
      </c>
      <c r="AH506" s="58">
        <v>44104</v>
      </c>
      <c r="AI506" s="60" t="s">
        <v>4529</v>
      </c>
      <c r="AJ506" s="60" t="s">
        <v>167</v>
      </c>
      <c r="AK506" s="60" t="s">
        <v>168</v>
      </c>
      <c r="AL506" s="60" t="s">
        <v>255</v>
      </c>
      <c r="AM506" s="61">
        <v>0.76041666666666663</v>
      </c>
      <c r="AN506" s="62">
        <v>0.79166666666666663</v>
      </c>
      <c r="AO506" s="62">
        <v>0.8125</v>
      </c>
      <c r="AP506" s="62">
        <v>0.84722222222222221</v>
      </c>
      <c r="AQ506" s="60" t="s">
        <v>4539</v>
      </c>
      <c r="AR506" s="60" t="s">
        <v>4540</v>
      </c>
      <c r="AS506" s="60">
        <v>10</v>
      </c>
      <c r="AT506" s="60" t="s">
        <v>1826</v>
      </c>
      <c r="AU506" s="60" t="s">
        <v>4530</v>
      </c>
      <c r="AV506" s="60" t="s">
        <v>4531</v>
      </c>
      <c r="AW506" s="63" t="s">
        <v>276</v>
      </c>
      <c r="AX506" s="60" t="s">
        <v>4532</v>
      </c>
      <c r="AY506" s="60" t="s">
        <v>4533</v>
      </c>
      <c r="AZ506" s="60" t="b">
        <v>1</v>
      </c>
      <c r="BA506" s="60" t="s">
        <v>273</v>
      </c>
      <c r="BB506" s="60" t="b">
        <v>0</v>
      </c>
      <c r="BC506" s="60"/>
      <c r="BD506" s="60"/>
    </row>
    <row r="507" spans="1:56" x14ac:dyDescent="0.25">
      <c r="A507" s="53">
        <f t="shared" si="8"/>
        <v>0</v>
      </c>
      <c r="B507" s="57" t="str">
        <f>IFERROR(TEXT(Table_ocorrencias[[#This Row],[caso_n]],"0000")&amp;Table_ocorrencias[[#This Row],[ponto]]&amp;"/"&amp;YEAR(Table_ocorrencias[[#This Row],[DATA PLANTÃO]]),"")</f>
        <v>0864.9/2020</v>
      </c>
      <c r="C507" s="57" t="str">
        <f>IFERROR(IF(Table_ocorrencias[[#This Row],[GDL]] = "","", Table_ocorrencias[[#This Row],[GDL]]&amp;"/"&amp;YEAR(Table_ocorrencias[[#This Row],[data_plantao]])),"")</f>
        <v>30273/2020</v>
      </c>
      <c r="D507" s="57" t="str">
        <f>IF(Table_ocorrencias[[#This Row],[fotos_gdl]] = TRUE,"ENVIADAS","PENDENTE")</f>
        <v>ENVIADAS</v>
      </c>
      <c r="E507" s="58">
        <f>IFERROR(Table_ocorrencias[[#This Row],[data_plantao]],"")</f>
        <v>44105</v>
      </c>
      <c r="F507" s="57" t="str">
        <f>IFERROR(Table_ocorrencias[[#This Row],[CIODS3]],"")</f>
        <v>D689313</v>
      </c>
      <c r="G507" s="57" t="str">
        <f>IFERROR(Table_ocorrencias[[#This Row],[natureza4]],"")</f>
        <v>Homicídio</v>
      </c>
      <c r="H507" s="57" t="str">
        <f>IFERROR(Table_ocorrencias[[#This Row],[tipo_local]],"")</f>
        <v>Externo</v>
      </c>
      <c r="I507" s="57" t="str">
        <f>IFERROR(IF(Table_ocorrencias[[#This Row],[instrumento10]] = 0,"",Table_ocorrencias[[#This Row],[instrumento10]]),"")</f>
        <v>PÉRFURO-CONTUNDENTE</v>
      </c>
      <c r="J507" s="79" t="str">
        <f>IFERROR(VLOOKUP(Table_ocorrencias[[#This Row],[matricula_perito]],Table_peritos[],2,FALSE),"")</f>
        <v>FERNANDO HENRIQUE LEAL BENEVIDES</v>
      </c>
      <c r="K507" s="57" t="str">
        <f>IFERROR(VLOOKUP(Table_ocorrencias[[#This Row],[matricula_auxiliar]],Table_auxiliares[],2,FALSE),"")</f>
        <v>BRENO HENRIQUE DANTAS DOS SANTOS</v>
      </c>
      <c r="L507" s="57" t="str">
        <f>IFERROR(VLOOKUP(Table_ocorrencias[[#This Row],[matricula_delegado]],Table_delegados[],2,FALSE),"")</f>
        <v>ANDRE RUBENS DE LIMA LUNA</v>
      </c>
      <c r="M507" s="57" t="str">
        <f>IFERROR(Table_ocorrencias[[#This Row],[viatura5]],"")</f>
        <v>UP004</v>
      </c>
      <c r="N507" s="57" t="str">
        <f>IFERROR(IF(Table_ocorrencias[[#This Row],[DPH2]] ="","",Table_ocorrencias[[#This Row],[DPH2]]&amp;"º DPH"),"")</f>
        <v>7º DPH</v>
      </c>
      <c r="O507" s="57" t="str">
        <f>UPPER(IFERROR(VLOOKUP(Table_ocorrencias[[#This Row],[municipio]],Table_municipios[],2,FALSE),""))</f>
        <v>PAULISTA</v>
      </c>
      <c r="P507" s="79" t="str">
        <f>UPPER(IFERROR(Table_ocorrencias[[#This Row],[bairro8]],""))</f>
        <v>JAGUARIBE</v>
      </c>
      <c r="Q507" s="57" t="str">
        <f>IFERROR(IF(Table_ocorrencias[[#This Row],[rua9]] ="","",Table_ocorrencias[[#This Row],[rua9]]),"")</f>
        <v>DAS FLORES</v>
      </c>
      <c r="R507" s="57" t="str">
        <f>IFERROR(IF(Table_ocorrencias[[#This Row],[latitude6]] ="","",Table_ocorrencias[[#This Row],[latitude6]]),"")</f>
        <v>-7.919843</v>
      </c>
      <c r="S507" s="57" t="str">
        <f>IFERROR(IF(Table_ocorrencias[[#This Row],[longitude7]] ="","",Table_ocorrencias[[#This Row],[longitude7]]),"")</f>
        <v>-34.890006</v>
      </c>
      <c r="T50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NÃO IDENTIFICADO (NIC 113264)</v>
      </c>
      <c r="U50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07" s="79" t="str">
        <f>UPPER(IFERROR(Table_ocorrencias[[#This Row],[descricao]],""))</f>
        <v>ÁREA DE MATA</v>
      </c>
      <c r="W507" s="59">
        <f>IFERROR(IF(Table_ocorrencias[[#This Row],[data_ciencia]]="","",Table_ocorrencias[[#This Row],[data_ciencia]]),"")</f>
        <v>0.57847222222222228</v>
      </c>
      <c r="X507" s="59">
        <f>IFERROR(IF(Table_ocorrencias[[#This Row],[data_saida]]="","",Table_ocorrencias[[#This Row],[data_saida]]),"")</f>
        <v>0.57916666666666672</v>
      </c>
      <c r="Y507" s="59">
        <f>IFERROR(IF(Table_ocorrencias[[#This Row],[data_chegada]]="","",Table_ocorrencias[[#This Row],[data_chegada]]),"")</f>
        <v>0.60555555555555551</v>
      </c>
      <c r="Z507" s="59">
        <f>IFERROR(IF(Table_ocorrencias[[#This Row],[data_conclusao]]="","",Table_ocorrencias[[#This Row],[data_conclusao]]),"")</f>
        <v>0.65972222222222221</v>
      </c>
      <c r="AA507" s="60">
        <v>1721</v>
      </c>
      <c r="AB507" s="60">
        <v>864</v>
      </c>
      <c r="AC507" s="60">
        <v>7</v>
      </c>
      <c r="AD507" s="60">
        <v>2962063</v>
      </c>
      <c r="AE507" s="60">
        <v>3867820</v>
      </c>
      <c r="AF507" s="60">
        <v>3864758</v>
      </c>
      <c r="AG507" s="60">
        <v>30273</v>
      </c>
      <c r="AH507" s="58">
        <v>44105</v>
      </c>
      <c r="AI507" s="60" t="s">
        <v>4591</v>
      </c>
      <c r="AJ507" s="60" t="s">
        <v>167</v>
      </c>
      <c r="AK507" s="60" t="s">
        <v>168</v>
      </c>
      <c r="AL507" s="60" t="s">
        <v>255</v>
      </c>
      <c r="AM507" s="61">
        <v>0.57847222222222228</v>
      </c>
      <c r="AN507" s="62">
        <v>0.57916666666666672</v>
      </c>
      <c r="AO507" s="62">
        <v>0.60555555555555551</v>
      </c>
      <c r="AP507" s="62">
        <v>0.65972222222222221</v>
      </c>
      <c r="AQ507" s="60" t="s">
        <v>4592</v>
      </c>
      <c r="AR507" s="60" t="s">
        <v>4593</v>
      </c>
      <c r="AS507" s="60">
        <v>13</v>
      </c>
      <c r="AT507" s="60" t="s">
        <v>4594</v>
      </c>
      <c r="AU507" s="60" t="s">
        <v>4595</v>
      </c>
      <c r="AV507" s="60" t="s">
        <v>4596</v>
      </c>
      <c r="AW507" s="63" t="s">
        <v>276</v>
      </c>
      <c r="AX507" s="60" t="s">
        <v>4597</v>
      </c>
      <c r="AY507" s="60" t="s">
        <v>4598</v>
      </c>
      <c r="AZ507" s="60" t="b">
        <v>1</v>
      </c>
      <c r="BA507" s="60" t="s">
        <v>273</v>
      </c>
      <c r="BB507" s="60" t="b">
        <v>0</v>
      </c>
      <c r="BC507" s="60"/>
      <c r="BD507" s="60"/>
    </row>
    <row r="508" spans="1:56" x14ac:dyDescent="0.25">
      <c r="A508" s="53">
        <f t="shared" si="8"/>
        <v>0</v>
      </c>
      <c r="B508" s="57" t="str">
        <f>IFERROR(TEXT(Table_ocorrencias[[#This Row],[caso_n]],"0000")&amp;Table_ocorrencias[[#This Row],[ponto]]&amp;"/"&amp;YEAR(Table_ocorrencias[[#This Row],[DATA PLANTÃO]]),"")</f>
        <v>0872.9/2020</v>
      </c>
      <c r="C508" s="57" t="str">
        <f>IFERROR(IF(Table_ocorrencias[[#This Row],[GDL]] = "","", Table_ocorrencias[[#This Row],[GDL]]&amp;"/"&amp;YEAR(Table_ocorrencias[[#This Row],[data_plantao]])),"")</f>
        <v>30518/2020</v>
      </c>
      <c r="D508" s="57" t="str">
        <f>IF(Table_ocorrencias[[#This Row],[fotos_gdl]] = TRUE,"ENVIADAS","PENDENTE")</f>
        <v>ENVIADAS</v>
      </c>
      <c r="E508" s="58">
        <f>IFERROR(Table_ocorrencias[[#This Row],[data_plantao]],"")</f>
        <v>44107</v>
      </c>
      <c r="F508" s="57" t="str">
        <f>IFERROR(Table_ocorrencias[[#This Row],[CIODS3]],"")</f>
        <v>D689523</v>
      </c>
      <c r="G508" s="57" t="str">
        <f>IFERROR(Table_ocorrencias[[#This Row],[natureza4]],"")</f>
        <v>Homicídio</v>
      </c>
      <c r="H508" s="57" t="str">
        <f>IFERROR(Table_ocorrencias[[#This Row],[tipo_local]],"")</f>
        <v>Externo</v>
      </c>
      <c r="I508" s="57" t="str">
        <f>IFERROR(IF(Table_ocorrencias[[#This Row],[instrumento10]] = 0,"",Table_ocorrencias[[#This Row],[instrumento10]]),"")</f>
        <v>PÉRFURO-CONTUNDENTE</v>
      </c>
      <c r="J508" s="79" t="str">
        <f>IFERROR(VLOOKUP(Table_ocorrencias[[#This Row],[matricula_perito]],Table_peritos[],2,FALSE),"")</f>
        <v>RANON BARROS BEZERRA</v>
      </c>
      <c r="K508" s="57" t="str">
        <f>IFERROR(VLOOKUP(Table_ocorrencias[[#This Row],[matricula_auxiliar]],Table_auxiliares[],2,FALSE),"")</f>
        <v>FÁBIO JOSÉ DE FARIAS</v>
      </c>
      <c r="L508" s="57" t="str">
        <f>IFERROR(VLOOKUP(Table_ocorrencias[[#This Row],[matricula_delegado]],Table_delegados[],2,FALSE),"")</f>
        <v>PAULO GUSTAVO COELHO DIAS</v>
      </c>
      <c r="M508" s="57" t="str">
        <f>IFERROR(Table_ocorrencias[[#This Row],[viatura5]],"")</f>
        <v>UP004</v>
      </c>
      <c r="N508" s="57" t="str">
        <f>IFERROR(IF(Table_ocorrencias[[#This Row],[DPH2]] ="","",Table_ocorrencias[[#This Row],[DPH2]]&amp;"º DPH"),"")</f>
        <v>14º DPH</v>
      </c>
      <c r="O508" s="57" t="str">
        <f>UPPER(IFERROR(VLOOKUP(Table_ocorrencias[[#This Row],[municipio]],Table_municipios[],2,FALSE),""))</f>
        <v>CABO DE SANTO AGOSTINHO</v>
      </c>
      <c r="P508" s="79" t="str">
        <f>UPPER(IFERROR(Table_ocorrencias[[#This Row],[bairro8]],""))</f>
        <v>SÃO FRANCISCO</v>
      </c>
      <c r="Q508" s="57" t="str">
        <f>IFERROR(IF(Table_ocorrencias[[#This Row],[rua9]] ="","",Table_ocorrencias[[#This Row],[rua9]]),"")</f>
        <v>RUA SEIS, 10</v>
      </c>
      <c r="R508" s="57" t="str">
        <f>IFERROR(IF(Table_ocorrencias[[#This Row],[latitude6]] ="","",Table_ocorrencias[[#This Row],[latitude6]]),"")</f>
        <v>-8.296551</v>
      </c>
      <c r="S508" s="57" t="str">
        <f>IFERROR(IF(Table_ocorrencias[[#This Row],[longitude7]] ="","",Table_ocorrencias[[#This Row],[longitude7]]),"")</f>
        <v>-35.033813</v>
      </c>
      <c r="T50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Antônio José Castro da Silva (NIC 113275)</v>
      </c>
      <c r="U50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08" s="79" t="str">
        <f>UPPER(IFERROR(Table_ocorrencias[[#This Row],[descricao]],""))</f>
        <v>SG ROSENDO 98881-9836  /  PAP - EXTERNO - MASCULINO  / CORPO EM VIA PÚBLICA</v>
      </c>
      <c r="W508" s="59">
        <f>IFERROR(IF(Table_ocorrencias[[#This Row],[data_ciencia]]="","",Table_ocorrencias[[#This Row],[data_ciencia]]),"")</f>
        <v>0.70486111111111116</v>
      </c>
      <c r="X508" s="59">
        <f>IFERROR(IF(Table_ocorrencias[[#This Row],[data_saida]]="","",Table_ocorrencias[[#This Row],[data_saida]]),"")</f>
        <v>0.72222222222222221</v>
      </c>
      <c r="Y508" s="59">
        <f>IFERROR(IF(Table_ocorrencias[[#This Row],[data_chegada]]="","",Table_ocorrencias[[#This Row],[data_chegada]]),"")</f>
        <v>0.75694444444444442</v>
      </c>
      <c r="Z508" s="59">
        <f>IFERROR(IF(Table_ocorrencias[[#This Row],[data_conclusao]]="","",Table_ocorrencias[[#This Row],[data_conclusao]]),"")</f>
        <v>0.78472222222222221</v>
      </c>
      <c r="AA508" s="60">
        <v>1730</v>
      </c>
      <c r="AB508" s="60">
        <v>872</v>
      </c>
      <c r="AC508" s="60">
        <v>14</v>
      </c>
      <c r="AD508" s="60">
        <v>3866670</v>
      </c>
      <c r="AE508" s="60">
        <v>3872769</v>
      </c>
      <c r="AF508" s="60">
        <v>2725371</v>
      </c>
      <c r="AG508" s="60">
        <v>30518</v>
      </c>
      <c r="AH508" s="58">
        <v>44107</v>
      </c>
      <c r="AI508" s="60" t="s">
        <v>4690</v>
      </c>
      <c r="AJ508" s="60" t="s">
        <v>167</v>
      </c>
      <c r="AK508" s="60" t="s">
        <v>168</v>
      </c>
      <c r="AL508" s="60" t="s">
        <v>255</v>
      </c>
      <c r="AM508" s="61">
        <v>0.70486111111111116</v>
      </c>
      <c r="AN508" s="62">
        <v>0.72222222222222221</v>
      </c>
      <c r="AO508" s="62">
        <v>0.75694444444444442</v>
      </c>
      <c r="AP508" s="62">
        <v>0.78472222222222221</v>
      </c>
      <c r="AQ508" s="60" t="s">
        <v>4696</v>
      </c>
      <c r="AR508" s="60" t="s">
        <v>4697</v>
      </c>
      <c r="AS508" s="60">
        <v>3</v>
      </c>
      <c r="AT508" s="60" t="s">
        <v>4691</v>
      </c>
      <c r="AU508" s="60" t="s">
        <v>4692</v>
      </c>
      <c r="AV508" s="60" t="s">
        <v>4693</v>
      </c>
      <c r="AW508" s="63" t="s">
        <v>276</v>
      </c>
      <c r="AX508" s="60" t="s">
        <v>4694</v>
      </c>
      <c r="AY508" s="60" t="s">
        <v>4695</v>
      </c>
      <c r="AZ508" s="60" t="b">
        <v>1</v>
      </c>
      <c r="BA508" s="60" t="s">
        <v>273</v>
      </c>
      <c r="BB508" s="60" t="b">
        <v>0</v>
      </c>
      <c r="BC508" s="60"/>
      <c r="BD508" s="60"/>
    </row>
    <row r="509" spans="1:56" x14ac:dyDescent="0.25">
      <c r="A509" s="54">
        <f t="shared" si="8"/>
        <v>0</v>
      </c>
      <c r="B509" s="57" t="str">
        <f>IFERROR(TEXT(Table_ocorrencias[[#This Row],[caso_n]],"0000")&amp;Table_ocorrencias[[#This Row],[ponto]]&amp;"/"&amp;YEAR(Table_ocorrencias[[#This Row],[DATA PLANTÃO]]),"")</f>
        <v>0873.9/2020</v>
      </c>
      <c r="C509" s="57" t="str">
        <f>IFERROR(IF(Table_ocorrencias[[#This Row],[GDL]] = "","", Table_ocorrencias[[#This Row],[GDL]]&amp;"/"&amp;YEAR(Table_ocorrencias[[#This Row],[data_plantao]])),"")</f>
        <v>30766/2020</v>
      </c>
      <c r="D509" s="57" t="str">
        <f>IF(Table_ocorrencias[[#This Row],[fotos_gdl]] = TRUE,"ENVIADAS","PENDENTE")</f>
        <v>ENVIADAS</v>
      </c>
      <c r="E509" s="58">
        <f>IFERROR(Table_ocorrencias[[#This Row],[data_plantao]],"")</f>
        <v>44107</v>
      </c>
      <c r="F509" s="57" t="str">
        <f>IFERROR(Table_ocorrencias[[#This Row],[CIODS3]],"")</f>
        <v>D689612</v>
      </c>
      <c r="G509" s="57" t="str">
        <f>IFERROR(Table_ocorrencias[[#This Row],[natureza4]],"")</f>
        <v>Homicídio</v>
      </c>
      <c r="H509" s="57" t="str">
        <f>IFERROR(Table_ocorrencias[[#This Row],[tipo_local]],"")</f>
        <v>Externo</v>
      </c>
      <c r="I509" s="57" t="str">
        <f>IFERROR(IF(Table_ocorrencias[[#This Row],[instrumento10]] = 0,"",Table_ocorrencias[[#This Row],[instrumento10]]),"")</f>
        <v>PÉRFURO-CONTUNDENTE</v>
      </c>
      <c r="J509" s="79" t="str">
        <f>IFERROR(VLOOKUP(Table_ocorrencias[[#This Row],[matricula_perito]],Table_peritos[],2,FALSE),"")</f>
        <v>DIEGO NUNES TELES DE MENDONÇA</v>
      </c>
      <c r="K509" s="57" t="str">
        <f>IFERROR(VLOOKUP(Table_ocorrencias[[#This Row],[matricula_auxiliar]],Table_auxiliares[],2,FALSE),"")</f>
        <v>BRENO HENRIQUE DANTAS DOS SANTOS</v>
      </c>
      <c r="L509" s="57" t="str">
        <f>IFERROR(VLOOKUP(Table_ocorrencias[[#This Row],[matricula_delegado]],Table_delegados[],2,FALSE),"")</f>
        <v>FRANCISCA ERICA DA SILVA BEZERRA</v>
      </c>
      <c r="M509" s="57" t="str">
        <f>IFERROR(Table_ocorrencias[[#This Row],[viatura5]],"")</f>
        <v>UP004</v>
      </c>
      <c r="N509" s="57" t="str">
        <f>IFERROR(IF(Table_ocorrencias[[#This Row],[DPH2]] ="","",Table_ocorrencias[[#This Row],[DPH2]]&amp;"º DPH"),"")</f>
        <v>10º DPH</v>
      </c>
      <c r="O509" s="57" t="str">
        <f>UPPER(IFERROR(VLOOKUP(Table_ocorrencias[[#This Row],[municipio]],Table_municipios[],2,FALSE),""))</f>
        <v>SÃO LOURENÇO DA MATA</v>
      </c>
      <c r="P509" s="79" t="str">
        <f>UPPER(IFERROR(Table_ocorrencias[[#This Row],[bairro8]],""))</f>
        <v>TIÚMA</v>
      </c>
      <c r="Q509" s="57" t="str">
        <f>IFERROR(IF(Table_ocorrencias[[#This Row],[rua9]] ="","",Table_ocorrencias[[#This Row],[rua9]]),"")</f>
        <v>RUA DEZ, N8</v>
      </c>
      <c r="R509" s="57" t="str">
        <f>IFERROR(IF(Table_ocorrencias[[#This Row],[latitude6]] ="","",Table_ocorrencias[[#This Row],[latitude6]]),"")</f>
        <v>-7.982435</v>
      </c>
      <c r="S509" s="57" t="str">
        <f>IFERROR(IF(Table_ocorrencias[[#This Row],[longitude7]] ="","",Table_ocorrencias[[#This Row],[longitude7]]),"")</f>
        <v>-35.077687</v>
      </c>
      <c r="T50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113270)</v>
      </c>
      <c r="U50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09" s="79" t="str">
        <f>UPPER(IFERROR(Table_ocorrencias[[#This Row],[descricao]],""))</f>
        <v>PM: 984617946</v>
      </c>
      <c r="W509" s="59">
        <f>IFERROR(IF(Table_ocorrencias[[#This Row],[data_ciencia]]="","",Table_ocorrencias[[#This Row],[data_ciencia]]),"")</f>
        <v>0.21527777777777779</v>
      </c>
      <c r="X509" s="59">
        <f>IFERROR(IF(Table_ocorrencias[[#This Row],[data_saida]]="","",Table_ocorrencias[[#This Row],[data_saida]]),"")</f>
        <v>0.22916666666666666</v>
      </c>
      <c r="Y509" s="59">
        <f>IFERROR(IF(Table_ocorrencias[[#This Row],[data_chegada]]="","",Table_ocorrencias[[#This Row],[data_chegada]]),"")</f>
        <v>0.23958333333333334</v>
      </c>
      <c r="Z509" s="59">
        <f>IFERROR(IF(Table_ocorrencias[[#This Row],[data_conclusao]]="","",Table_ocorrencias[[#This Row],[data_conclusao]]),"")</f>
        <v>0.2638888888888889</v>
      </c>
      <c r="AA509" s="60">
        <v>1731</v>
      </c>
      <c r="AB509" s="60">
        <v>873</v>
      </c>
      <c r="AC509" s="60">
        <v>10</v>
      </c>
      <c r="AD509" s="60">
        <v>3869148</v>
      </c>
      <c r="AE509" s="60">
        <v>3867820</v>
      </c>
      <c r="AF509" s="60">
        <v>2724782</v>
      </c>
      <c r="AG509" s="60">
        <v>30766</v>
      </c>
      <c r="AH509" s="58">
        <v>44107</v>
      </c>
      <c r="AI509" s="60" t="s">
        <v>4703</v>
      </c>
      <c r="AJ509" s="60" t="s">
        <v>167</v>
      </c>
      <c r="AK509" s="60" t="s">
        <v>168</v>
      </c>
      <c r="AL509" s="60" t="s">
        <v>255</v>
      </c>
      <c r="AM509" s="61">
        <v>0.21527777777777779</v>
      </c>
      <c r="AN509" s="62">
        <v>0.22916666666666666</v>
      </c>
      <c r="AO509" s="62">
        <v>0.23958333333333334</v>
      </c>
      <c r="AP509" s="62">
        <v>0.2638888888888889</v>
      </c>
      <c r="AQ509" s="60" t="s">
        <v>4704</v>
      </c>
      <c r="AR509" s="60" t="s">
        <v>4705</v>
      </c>
      <c r="AS509" s="60">
        <v>15</v>
      </c>
      <c r="AT509" s="60" t="s">
        <v>3727</v>
      </c>
      <c r="AU509" s="60" t="s">
        <v>4706</v>
      </c>
      <c r="AV509" s="60" t="s">
        <v>4707</v>
      </c>
      <c r="AW509" s="63" t="s">
        <v>276</v>
      </c>
      <c r="AX509" s="60" t="s">
        <v>4708</v>
      </c>
      <c r="AY509" s="60" t="s">
        <v>4709</v>
      </c>
      <c r="AZ509" s="60" t="b">
        <v>1</v>
      </c>
      <c r="BA509" s="60" t="s">
        <v>273</v>
      </c>
      <c r="BB509" s="60" t="b">
        <v>0</v>
      </c>
      <c r="BC509" s="60"/>
      <c r="BD509" s="60"/>
    </row>
    <row r="510" spans="1:56" ht="30" x14ac:dyDescent="0.25">
      <c r="A510" s="86">
        <f t="shared" si="8"/>
        <v>1</v>
      </c>
      <c r="B510" s="87" t="str">
        <f>IFERROR(TEXT(Table_ocorrencias[[#This Row],[caso_n]],"0000")&amp;Table_ocorrencias[[#This Row],[ponto]]&amp;"/"&amp;YEAR(Table_ocorrencias[[#This Row],[DATA PLANTÃO]]),"")</f>
        <v>0877.9/2020</v>
      </c>
      <c r="C510" s="87" t="str">
        <f>IFERROR(IF(Table_ocorrencias[[#This Row],[GDL]] = "","", Table_ocorrencias[[#This Row],[GDL]]&amp;"/"&amp;YEAR(Table_ocorrencias[[#This Row],[data_plantao]])),"")</f>
        <v/>
      </c>
      <c r="D510" s="87" t="str">
        <f>IF(Table_ocorrencias[[#This Row],[fotos_gdl]] = TRUE,"ENVIADAS","PENDENTE")</f>
        <v>PENDENTE</v>
      </c>
      <c r="E510" s="88">
        <f>IFERROR(Table_ocorrencias[[#This Row],[data_plantao]],"")</f>
        <v>44109</v>
      </c>
      <c r="F510" s="87" t="str">
        <f>IFERROR(Table_ocorrencias[[#This Row],[CIODS3]],"")</f>
        <v>D689760</v>
      </c>
      <c r="G510" s="87" t="str">
        <f>IFERROR(Table_ocorrencias[[#This Row],[natureza4]],"")</f>
        <v>Homicídio</v>
      </c>
      <c r="H510" s="87" t="str">
        <f>IFERROR(Table_ocorrencias[[#This Row],[tipo_local]],"")</f>
        <v>Externo</v>
      </c>
      <c r="I510" s="87" t="str">
        <f>IFERROR(IF(Table_ocorrencias[[#This Row],[instrumento10]] = 0,"",Table_ocorrencias[[#This Row],[instrumento10]]),"")</f>
        <v>PÉRFURO-CONTUNDENTE</v>
      </c>
      <c r="J510" s="89" t="str">
        <f>IFERROR(VLOOKUP(Table_ocorrencias[[#This Row],[matricula_perito]],Table_peritos[],2,FALSE),"")</f>
        <v>VICTOR CEZAR LUCENA TAVARES DE SÁ LEITÃO</v>
      </c>
      <c r="K510" s="87" t="str">
        <f>IFERROR(VLOOKUP(Table_ocorrencias[[#This Row],[matricula_auxiliar]],Table_auxiliares[],2,FALSE),"")</f>
        <v>ERICSON BERNARDO DA SILVA</v>
      </c>
      <c r="L510" s="87" t="str">
        <f>IFERROR(VLOOKUP(Table_ocorrencias[[#This Row],[matricula_delegado]],Table_delegados[],2,FALSE),"")</f>
        <v>AUSENTE</v>
      </c>
      <c r="M510" s="87" t="str">
        <f>IFERROR(Table_ocorrencias[[#This Row],[viatura5]],"")</f>
        <v>UP004</v>
      </c>
      <c r="N510" s="87" t="str">
        <f>IFERROR(IF(Table_ocorrencias[[#This Row],[DPH2]] ="","",Table_ocorrencias[[#This Row],[DPH2]]&amp;"º DPH"),"")</f>
        <v>6º DPH</v>
      </c>
      <c r="O510" s="87" t="str">
        <f>UPPER(IFERROR(VLOOKUP(Table_ocorrencias[[#This Row],[municipio]],Table_municipios[],2,FALSE),""))</f>
        <v>IGARASSU</v>
      </c>
      <c r="P510" s="89" t="str">
        <f>UPPER(IFERROR(Table_ocorrencias[[#This Row],[bairro8]],""))</f>
        <v>CENTRO</v>
      </c>
      <c r="Q510" s="87" t="str">
        <f>IFERROR(IF(Table_ocorrencias[[#This Row],[rua9]] ="","",Table_ocorrencias[[#This Row],[rua9]]),"")</f>
        <v>AV SEVERINO TAVARES UCHOA, 855</v>
      </c>
      <c r="R510" s="87" t="str">
        <f>IFERROR(IF(Table_ocorrencias[[#This Row],[latitude6]] ="","",Table_ocorrencias[[#This Row],[latitude6]]),"")</f>
        <v>7.8259322</v>
      </c>
      <c r="S510" s="87" t="str">
        <f>IFERROR(IF(Table_ocorrencias[[#This Row],[longitude7]] ="","",Table_ocorrencias[[#This Row],[longitude7]]),"")</f>
        <v>-34.9233974</v>
      </c>
      <c r="T51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alexandro jose de lima (NIC 113274)</v>
      </c>
      <c r="U51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10" s="89" t="str">
        <f>UPPER(IFERROR(Table_ocorrencias[[#This Row],[descricao]],""))</f>
        <v>SGT JOSEFA 85975354 _x000D_
PAF MASC EXT (CORPO ENCONTRADO NA MATA)</v>
      </c>
      <c r="W510" s="90">
        <f>IFERROR(IF(Table_ocorrencias[[#This Row],[data_ciencia]]="","",Table_ocorrencias[[#This Row],[data_ciencia]]),"")</f>
        <v>0.39583333333333331</v>
      </c>
      <c r="X510" s="90">
        <f>IFERROR(IF(Table_ocorrencias[[#This Row],[data_saida]]="","",Table_ocorrencias[[#This Row],[data_saida]]),"")</f>
        <v>0.40625</v>
      </c>
      <c r="Y510" s="90">
        <f>IFERROR(IF(Table_ocorrencias[[#This Row],[data_chegada]]="","",Table_ocorrencias[[#This Row],[data_chegada]]),"")</f>
        <v>0.4375</v>
      </c>
      <c r="Z510" s="90">
        <f>IFERROR(IF(Table_ocorrencias[[#This Row],[data_conclusao]]="","",Table_ocorrencias[[#This Row],[data_conclusao]]),"")</f>
        <v>0.48958333333333331</v>
      </c>
      <c r="AA510" s="91">
        <v>1735</v>
      </c>
      <c r="AB510" s="91">
        <v>877</v>
      </c>
      <c r="AC510" s="91">
        <v>6</v>
      </c>
      <c r="AD510" s="91">
        <v>3866947</v>
      </c>
      <c r="AE510" s="91">
        <v>3874494</v>
      </c>
      <c r="AF510" s="91"/>
      <c r="AG510" s="91"/>
      <c r="AH510" s="88">
        <v>44109</v>
      </c>
      <c r="AI510" s="91" t="s">
        <v>4738</v>
      </c>
      <c r="AJ510" s="91" t="s">
        <v>167</v>
      </c>
      <c r="AK510" s="91" t="s">
        <v>168</v>
      </c>
      <c r="AL510" s="91" t="s">
        <v>255</v>
      </c>
      <c r="AM510" s="92">
        <v>0.39583333333333331</v>
      </c>
      <c r="AN510" s="93">
        <v>0.40625</v>
      </c>
      <c r="AO510" s="93">
        <v>0.4375</v>
      </c>
      <c r="AP510" s="93">
        <v>0.48958333333333331</v>
      </c>
      <c r="AQ510" s="91" t="s">
        <v>4756</v>
      </c>
      <c r="AR510" s="91" t="s">
        <v>4757</v>
      </c>
      <c r="AS510" s="91">
        <v>6</v>
      </c>
      <c r="AT510" s="91" t="s">
        <v>265</v>
      </c>
      <c r="AU510" s="91" t="s">
        <v>4739</v>
      </c>
      <c r="AV510" s="91" t="s">
        <v>4740</v>
      </c>
      <c r="AW510" s="94" t="s">
        <v>276</v>
      </c>
      <c r="AX510" s="91" t="s">
        <v>4741</v>
      </c>
      <c r="AY510" s="91" t="s">
        <v>4742</v>
      </c>
      <c r="AZ510" s="91" t="b">
        <v>0</v>
      </c>
      <c r="BA510" s="91" t="s">
        <v>273</v>
      </c>
      <c r="BB510" s="91" t="b">
        <v>0</v>
      </c>
      <c r="BC510" s="91"/>
      <c r="BD510" s="91"/>
    </row>
    <row r="511" spans="1:56" x14ac:dyDescent="0.25">
      <c r="A511" s="53">
        <f t="shared" si="8"/>
        <v>0</v>
      </c>
      <c r="B511" s="57" t="str">
        <f>IFERROR(TEXT(Table_ocorrencias[[#This Row],[caso_n]],"0000")&amp;Table_ocorrencias[[#This Row],[ponto]]&amp;"/"&amp;YEAR(Table_ocorrencias[[#This Row],[DATA PLANTÃO]]),"")</f>
        <v>0880.9/2020</v>
      </c>
      <c r="C511" s="57" t="str">
        <f>IFERROR(IF(Table_ocorrencias[[#This Row],[GDL]] = "","", Table_ocorrencias[[#This Row],[GDL]]&amp;"/"&amp;YEAR(Table_ocorrencias[[#This Row],[data_plantao]])),"")</f>
        <v>30946/2020</v>
      </c>
      <c r="D511" s="57" t="str">
        <f>IF(Table_ocorrencias[[#This Row],[fotos_gdl]] = TRUE,"ENVIADAS","PENDENTE")</f>
        <v>ENVIADAS</v>
      </c>
      <c r="E511" s="58">
        <f>IFERROR(Table_ocorrencias[[#This Row],[data_plantao]],"")</f>
        <v>44111</v>
      </c>
      <c r="F511" s="57" t="str">
        <f>IFERROR(Table_ocorrencias[[#This Row],[CIODS3]],"")</f>
        <v>D689935</v>
      </c>
      <c r="G511" s="57" t="str">
        <f>IFERROR(Table_ocorrencias[[#This Row],[natureza4]],"")</f>
        <v>Homicídio</v>
      </c>
      <c r="H511" s="57" t="str">
        <f>IFERROR(Table_ocorrencias[[#This Row],[tipo_local]],"")</f>
        <v>Externo</v>
      </c>
      <c r="I511" s="57" t="str">
        <f>IFERROR(IF(Table_ocorrencias[[#This Row],[instrumento10]] = 0,"",Table_ocorrencias[[#This Row],[instrumento10]]),"")</f>
        <v>PÉRFURO-CONTUNDENTE</v>
      </c>
      <c r="J511" s="79" t="str">
        <f>IFERROR(VLOOKUP(Table_ocorrencias[[#This Row],[matricula_perito]],Table_peritos[],2,FALSE),"")</f>
        <v>DIEGO NUNES TELES DE MENDONÇA</v>
      </c>
      <c r="K511" s="57" t="str">
        <f>IFERROR(VLOOKUP(Table_ocorrencias[[#This Row],[matricula_auxiliar]],Table_auxiliares[],2,FALSE),"")</f>
        <v>THIAGO CHALEGRE</v>
      </c>
      <c r="L511" s="57" t="str">
        <f>IFERROR(VLOOKUP(Table_ocorrencias[[#This Row],[matricula_delegado]],Table_delegados[],2,FALSE),"")</f>
        <v>BRUNO MARCIO DE AMORIM MAGALHAES</v>
      </c>
      <c r="M511" s="57" t="str">
        <f>IFERROR(Table_ocorrencias[[#This Row],[viatura5]],"")</f>
        <v>UP004</v>
      </c>
      <c r="N511" s="57" t="str">
        <f>IFERROR(IF(Table_ocorrencias[[#This Row],[DPH2]] ="","",Table_ocorrencias[[#This Row],[DPH2]]&amp;"º DPH"),"")</f>
        <v>9º DPH</v>
      </c>
      <c r="O511" s="57" t="str">
        <f>UPPER(IFERROR(VLOOKUP(Table_ocorrencias[[#This Row],[municipio]],Table_municipios[],2,FALSE),""))</f>
        <v>OLINDA</v>
      </c>
      <c r="P511" s="79" t="str">
        <f>UPPER(IFERROR(Table_ocorrencias[[#This Row],[bairro8]],""))</f>
        <v>AGUAS COMPRIDAS</v>
      </c>
      <c r="Q511" s="57" t="str">
        <f>IFERROR(IF(Table_ocorrencias[[#This Row],[rua9]] ="","",Table_ocorrencias[[#This Row],[rua9]]),"")</f>
        <v>RUA CARACAS</v>
      </c>
      <c r="R511" s="57" t="str">
        <f>IFERROR(IF(Table_ocorrencias[[#This Row],[latitude6]] ="","",Table_ocorrencias[[#This Row],[latitude6]]),"")</f>
        <v>-7.9801310</v>
      </c>
      <c r="S511" s="57" t="str">
        <f>IFERROR(IF(Table_ocorrencias[[#This Row],[longitude7]] ="","",Table_ocorrencias[[#This Row],[longitude7]]),"")</f>
        <v>-34.9049270</v>
      </c>
      <c r="T51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ALLISON GUSTAVO DO NASCIMENTO (NIC 113280)</v>
      </c>
      <c r="U51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11" s="79" t="str">
        <f>UPPER(IFERROR(Table_ocorrencias[[#This Row],[descricao]],""))</f>
        <v>PM 98999 7745; PAF</v>
      </c>
      <c r="W511" s="59">
        <f>IFERROR(IF(Table_ocorrencias[[#This Row],[data_ciencia]]="","",Table_ocorrencias[[#This Row],[data_ciencia]]),"")</f>
        <v>2.0833333333333332E-2</v>
      </c>
      <c r="X511" s="59">
        <f>IFERROR(IF(Table_ocorrencias[[#This Row],[data_saida]]="","",Table_ocorrencias[[#This Row],[data_saida]]),"")</f>
        <v>3.4722222222222224E-2</v>
      </c>
      <c r="Y511" s="59">
        <f>IFERROR(IF(Table_ocorrencias[[#This Row],[data_chegada]]="","",Table_ocorrencias[[#This Row],[data_chegada]]),"")</f>
        <v>4.8611111111111112E-2</v>
      </c>
      <c r="Z511" s="59">
        <f>IFERROR(IF(Table_ocorrencias[[#This Row],[data_conclusao]]="","",Table_ocorrencias[[#This Row],[data_conclusao]]),"")</f>
        <v>8.3333333333333329E-2</v>
      </c>
      <c r="AA511" s="60">
        <v>1738</v>
      </c>
      <c r="AB511" s="60">
        <v>880</v>
      </c>
      <c r="AC511" s="60">
        <v>9</v>
      </c>
      <c r="AD511" s="60">
        <v>3869148</v>
      </c>
      <c r="AE511" s="60">
        <v>3868877</v>
      </c>
      <c r="AF511" s="60">
        <v>2960419</v>
      </c>
      <c r="AG511" s="60">
        <v>30946</v>
      </c>
      <c r="AH511" s="58">
        <v>44111</v>
      </c>
      <c r="AI511" s="60" t="s">
        <v>4784</v>
      </c>
      <c r="AJ511" s="60" t="s">
        <v>167</v>
      </c>
      <c r="AK511" s="60" t="s">
        <v>168</v>
      </c>
      <c r="AL511" s="60" t="s">
        <v>255</v>
      </c>
      <c r="AM511" s="61">
        <v>2.0833333333333332E-2</v>
      </c>
      <c r="AN511" s="62">
        <v>3.4722222222222224E-2</v>
      </c>
      <c r="AO511" s="62">
        <v>4.8611111111111112E-2</v>
      </c>
      <c r="AP511" s="62">
        <v>8.3333333333333329E-2</v>
      </c>
      <c r="AQ511" s="60" t="s">
        <v>4794</v>
      </c>
      <c r="AR511" s="60" t="s">
        <v>4795</v>
      </c>
      <c r="AS511" s="60">
        <v>12</v>
      </c>
      <c r="AT511" s="60" t="s">
        <v>3614</v>
      </c>
      <c r="AU511" s="60" t="s">
        <v>4796</v>
      </c>
      <c r="AV511" s="60" t="s">
        <v>4797</v>
      </c>
      <c r="AW511" s="63" t="s">
        <v>276</v>
      </c>
      <c r="AX511" s="60" t="s">
        <v>4785</v>
      </c>
      <c r="AY511" s="60" t="s">
        <v>4786</v>
      </c>
      <c r="AZ511" s="60" t="b">
        <v>1</v>
      </c>
      <c r="BA511" s="60" t="s">
        <v>273</v>
      </c>
      <c r="BB511" s="60" t="b">
        <v>0</v>
      </c>
      <c r="BC511" s="60"/>
      <c r="BD511" s="60"/>
    </row>
    <row r="512" spans="1:56" x14ac:dyDescent="0.25">
      <c r="A512" s="55">
        <f t="shared" si="8"/>
        <v>0</v>
      </c>
      <c r="B512" s="64" t="str">
        <f>IFERROR(TEXT(Table_ocorrencias[[#This Row],[caso_n]],"0000")&amp;Table_ocorrencias[[#This Row],[ponto]]&amp;"/"&amp;YEAR(Table_ocorrencias[[#This Row],[DATA PLANTÃO]]),"")</f>
        <v>0882.9/2020</v>
      </c>
      <c r="C512" s="64" t="str">
        <f>IFERROR(IF(Table_ocorrencias[[#This Row],[GDL]] = "","", Table_ocorrencias[[#This Row],[GDL]]&amp;"/"&amp;YEAR(Table_ocorrencias[[#This Row],[data_plantao]])),"")</f>
        <v>31196/2020</v>
      </c>
      <c r="D512" s="64" t="str">
        <f>IF(Table_ocorrencias[[#This Row],[fotos_gdl]] = TRUE,"ENVIADAS","PENDENTE")</f>
        <v>ENVIADAS</v>
      </c>
      <c r="E512" s="65">
        <f>IFERROR(Table_ocorrencias[[#This Row],[data_plantao]],"")</f>
        <v>44111</v>
      </c>
      <c r="F512" s="64" t="str">
        <f>IFERROR(Table_ocorrencias[[#This Row],[CIODS3]],"")</f>
        <v>D690020</v>
      </c>
      <c r="G512" s="64" t="str">
        <f>IFERROR(Table_ocorrencias[[#This Row],[natureza4]],"")</f>
        <v>Homicídio</v>
      </c>
      <c r="H512" s="64" t="str">
        <f>IFERROR(Table_ocorrencias[[#This Row],[tipo_local]],"")</f>
        <v>Externo</v>
      </c>
      <c r="I512" s="64" t="str">
        <f>IFERROR(IF(Table_ocorrencias[[#This Row],[instrumento10]] = 0,"",Table_ocorrencias[[#This Row],[instrumento10]]),"")</f>
        <v>PÉRFURO-CONTUNDENTE</v>
      </c>
      <c r="J512" s="80" t="str">
        <f>IFERROR(VLOOKUP(Table_ocorrencias[[#This Row],[matricula_perito]],Table_peritos[],2,FALSE),"")</f>
        <v>DIOGO SINESIO TRAJANO DE ARRUDA</v>
      </c>
      <c r="K512" s="64" t="str">
        <f>IFERROR(VLOOKUP(Table_ocorrencias[[#This Row],[matricula_auxiliar]],Table_auxiliares[],2,FALSE),"")</f>
        <v>BRENO HENRIQUE DANTAS DOS SANTOS</v>
      </c>
      <c r="L512" s="64" t="str">
        <f>IFERROR(VLOOKUP(Table_ocorrencias[[#This Row],[matricula_delegado]],Table_delegados[],2,FALSE),"")</f>
        <v>JOAO FELIPE DE LIMA FURTADO</v>
      </c>
      <c r="M512" s="64" t="str">
        <f>IFERROR(Table_ocorrencias[[#This Row],[viatura5]],"")</f>
        <v>UP004</v>
      </c>
      <c r="N512" s="64" t="str">
        <f>IFERROR(IF(Table_ocorrencias[[#This Row],[DPH2]] ="","",Table_ocorrencias[[#This Row],[DPH2]]&amp;"º DPH"),"")</f>
        <v>9º DPH</v>
      </c>
      <c r="O512" s="64" t="str">
        <f>UPPER(IFERROR(VLOOKUP(Table_ocorrencias[[#This Row],[municipio]],Table_municipios[],2,FALSE),""))</f>
        <v>OLINDA</v>
      </c>
      <c r="P512" s="80" t="str">
        <f>UPPER(IFERROR(Table_ocorrencias[[#This Row],[bairro8]],""))</f>
        <v>ÁGUAS COMPRIDAS</v>
      </c>
      <c r="Q512" s="64" t="str">
        <f>IFERROR(IF(Table_ocorrencias[[#This Row],[rua9]] ="","",Table_ocorrencias[[#This Row],[rua9]]),"")</f>
        <v>R. TIJUCA</v>
      </c>
      <c r="R512" s="64" t="str">
        <f>IFERROR(IF(Table_ocorrencias[[#This Row],[latitude6]] ="","",Table_ocorrencias[[#This Row],[latitude6]]),"")</f>
        <v>-7.984084</v>
      </c>
      <c r="S512" s="64" t="str">
        <f>IFERROR(IF(Table_ocorrencias[[#This Row],[longitude7]] ="","",Table_ocorrencias[[#This Row],[longitude7]]),"")</f>
        <v>-34.899567</v>
      </c>
      <c r="T51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113241)</v>
      </c>
      <c r="U51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2" s="80" t="str">
        <f>UPPER(IFERROR(Table_ocorrencias[[#This Row],[descricao]],""))</f>
        <v>PAF, SIMPLES, MASCULINO. PM: (81) 9 8662 4728</v>
      </c>
      <c r="W512" s="66">
        <f>IFERROR(IF(Table_ocorrencias[[#This Row],[data_ciencia]]="","",Table_ocorrencias[[#This Row],[data_ciencia]]),"")</f>
        <v>0.82222222222222219</v>
      </c>
      <c r="X512" s="66">
        <f>IFERROR(IF(Table_ocorrencias[[#This Row],[data_saida]]="","",Table_ocorrencias[[#This Row],[data_saida]]),"")</f>
        <v>0.84236111111111112</v>
      </c>
      <c r="Y512" s="66">
        <f>IFERROR(IF(Table_ocorrencias[[#This Row],[data_chegada]]="","",Table_ocorrencias[[#This Row],[data_chegada]]),"")</f>
        <v>0.86111111111111116</v>
      </c>
      <c r="Z512" s="66">
        <f>IFERROR(IF(Table_ocorrencias[[#This Row],[data_conclusao]]="","",Table_ocorrencias[[#This Row],[data_conclusao]]),"")</f>
        <v>0.9</v>
      </c>
      <c r="AA512" s="67">
        <v>1740</v>
      </c>
      <c r="AB512" s="67">
        <v>882</v>
      </c>
      <c r="AC512" s="67">
        <v>9</v>
      </c>
      <c r="AD512" s="67">
        <v>3871193</v>
      </c>
      <c r="AE512" s="67">
        <v>3867820</v>
      </c>
      <c r="AF512" s="67">
        <v>1207580</v>
      </c>
      <c r="AG512" s="67">
        <v>31196</v>
      </c>
      <c r="AH512" s="65">
        <v>44111</v>
      </c>
      <c r="AI512" s="67" t="s">
        <v>4813</v>
      </c>
      <c r="AJ512" s="67" t="s">
        <v>167</v>
      </c>
      <c r="AK512" s="67" t="s">
        <v>168</v>
      </c>
      <c r="AL512" s="67" t="s">
        <v>255</v>
      </c>
      <c r="AM512" s="68">
        <v>0.82222222222222219</v>
      </c>
      <c r="AN512" s="69">
        <v>0.84236111111111112</v>
      </c>
      <c r="AO512" s="69">
        <v>0.86111111111111116</v>
      </c>
      <c r="AP512" s="69">
        <v>0.9</v>
      </c>
      <c r="AQ512" s="67" t="s">
        <v>4823</v>
      </c>
      <c r="AR512" s="67" t="s">
        <v>4824</v>
      </c>
      <c r="AS512" s="67">
        <v>12</v>
      </c>
      <c r="AT512" s="67" t="s">
        <v>415</v>
      </c>
      <c r="AU512" s="67" t="s">
        <v>4814</v>
      </c>
      <c r="AV512" s="67" t="s">
        <v>4815</v>
      </c>
      <c r="AW512" s="70" t="s">
        <v>276</v>
      </c>
      <c r="AX512" s="67" t="s">
        <v>4816</v>
      </c>
      <c r="AY512" s="67" t="s">
        <v>4817</v>
      </c>
      <c r="AZ512" s="67" t="b">
        <v>1</v>
      </c>
      <c r="BA512" s="67" t="s">
        <v>273</v>
      </c>
      <c r="BB512" s="67" t="b">
        <v>0</v>
      </c>
      <c r="BC512" s="67"/>
      <c r="BD512" s="67"/>
    </row>
    <row r="513" spans="1:56" x14ac:dyDescent="0.25">
      <c r="A513" s="54">
        <f t="shared" si="8"/>
        <v>0</v>
      </c>
      <c r="B513" s="57" t="str">
        <f>IFERROR(TEXT(Table_ocorrencias[[#This Row],[caso_n]],"0000")&amp;Table_ocorrencias[[#This Row],[ponto]]&amp;"/"&amp;YEAR(Table_ocorrencias[[#This Row],[DATA PLANTÃO]]),"")</f>
        <v>0883.9/2020</v>
      </c>
      <c r="C513" s="57" t="str">
        <f>IFERROR(IF(Table_ocorrencias[[#This Row],[GDL]] = "","", Table_ocorrencias[[#This Row],[GDL]]&amp;"/"&amp;YEAR(Table_ocorrencias[[#This Row],[data_plantao]])),"")</f>
        <v>31198/2020</v>
      </c>
      <c r="D513" s="57" t="str">
        <f>IF(Table_ocorrencias[[#This Row],[fotos_gdl]] = TRUE,"ENVIADAS","PENDENTE")</f>
        <v>ENVIADAS</v>
      </c>
      <c r="E513" s="58">
        <f>IFERROR(Table_ocorrencias[[#This Row],[data_plantao]],"")</f>
        <v>44111</v>
      </c>
      <c r="F513" s="57" t="str">
        <f>IFERROR(Table_ocorrencias[[#This Row],[CIODS3]],"")</f>
        <v>D690046</v>
      </c>
      <c r="G513" s="57" t="str">
        <f>IFERROR(Table_ocorrencias[[#This Row],[natureza4]],"")</f>
        <v>Homicídio</v>
      </c>
      <c r="H513" s="57" t="str">
        <f>IFERROR(Table_ocorrencias[[#This Row],[tipo_local]],"")</f>
        <v>Externo</v>
      </c>
      <c r="I513" s="57" t="str">
        <f>IFERROR(IF(Table_ocorrencias[[#This Row],[instrumento10]] = 0,"",Table_ocorrencias[[#This Row],[instrumento10]]),"")</f>
        <v>PÉRFURO-CONTUNDENTE</v>
      </c>
      <c r="J513" s="79" t="str">
        <f>IFERROR(VLOOKUP(Table_ocorrencias[[#This Row],[matricula_perito]],Table_peritos[],2,FALSE),"")</f>
        <v>BETSON FERNANDO DELGADO DOS SANTOS ANDRADE</v>
      </c>
      <c r="K513" s="57" t="str">
        <f>IFERROR(VLOOKUP(Table_ocorrencias[[#This Row],[matricula_auxiliar]],Table_auxiliares[],2,FALSE),"")</f>
        <v>RICARDO ALEXANDRE MELO DA SILVA</v>
      </c>
      <c r="L513" s="57" t="str">
        <f>IFERROR(VLOOKUP(Table_ocorrencias[[#This Row],[matricula_delegado]],Table_delegados[],2,FALSE),"")</f>
        <v>PAULO GUSTAVO COELHO DIAS</v>
      </c>
      <c r="M513" s="57" t="str">
        <f>IFERROR(Table_ocorrencias[[#This Row],[viatura5]],"")</f>
        <v>UP004</v>
      </c>
      <c r="N513" s="57" t="str">
        <f>IFERROR(IF(Table_ocorrencias[[#This Row],[DPH2]] ="","",Table_ocorrencias[[#This Row],[DPH2]]&amp;"º DPH"),"")</f>
        <v>12º DPH</v>
      </c>
      <c r="O513" s="57" t="str">
        <f>UPPER(IFERROR(VLOOKUP(Table_ocorrencias[[#This Row],[municipio]],Table_municipios[],2,FALSE),""))</f>
        <v>CAMARAGIBE</v>
      </c>
      <c r="P513" s="79" t="str">
        <f>UPPER(IFERROR(Table_ocorrencias[[#This Row],[bairro8]],""))</f>
        <v>COSME E DAMIÃO</v>
      </c>
      <c r="Q513" s="57" t="str">
        <f>IFERROR(IF(Table_ocorrencias[[#This Row],[rua9]] ="","",Table_ocorrencias[[#This Row],[rua9]]),"")</f>
        <v>PRAÇA DA PERIQUITA</v>
      </c>
      <c r="R513" s="57" t="str">
        <f>IFERROR(IF(Table_ocorrencias[[#This Row],[latitude6]] ="","",Table_ocorrencias[[#This Row],[latitude6]]),"")</f>
        <v>-8.032473</v>
      </c>
      <c r="S513" s="57" t="str">
        <f>IFERROR(IF(Table_ocorrencias[[#This Row],[longitude7]] ="","",Table_ocorrencias[[#This Row],[longitude7]]),"")</f>
        <v>-34.982924</v>
      </c>
      <c r="T51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113233)</v>
      </c>
      <c r="U51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3" s="79" t="str">
        <f>UPPER(IFERROR(Table_ocorrencias[[#This Row],[descricao]],""))</f>
        <v>PAF EXTERNO SIMPLES. PM: (81) 984335856</v>
      </c>
      <c r="W513" s="59">
        <f>IFERROR(IF(Table_ocorrencias[[#This Row],[data_ciencia]]="","",Table_ocorrencias[[#This Row],[data_ciencia]]),"")</f>
        <v>0.91319444444444442</v>
      </c>
      <c r="X513" s="59">
        <f>IFERROR(IF(Table_ocorrencias[[#This Row],[data_saida]]="","",Table_ocorrencias[[#This Row],[data_saida]]),"")</f>
        <v>0.92361111111111116</v>
      </c>
      <c r="Y513" s="59">
        <f>IFERROR(IF(Table_ocorrencias[[#This Row],[data_chegada]]="","",Table_ocorrencias[[#This Row],[data_chegada]]),"")</f>
        <v>0.94166666666666665</v>
      </c>
      <c r="Z513" s="59">
        <f>IFERROR(IF(Table_ocorrencias[[#This Row],[data_conclusao]]="","",Table_ocorrencias[[#This Row],[data_conclusao]]),"")</f>
        <v>0.9819444444444444</v>
      </c>
      <c r="AA513" s="60">
        <v>1741</v>
      </c>
      <c r="AB513" s="60">
        <v>883</v>
      </c>
      <c r="AC513" s="60">
        <v>12</v>
      </c>
      <c r="AD513" s="60">
        <v>3869903</v>
      </c>
      <c r="AE513" s="60">
        <v>3867641</v>
      </c>
      <c r="AF513" s="60">
        <v>2725371</v>
      </c>
      <c r="AG513" s="60">
        <v>31198</v>
      </c>
      <c r="AH513" s="58">
        <v>44111</v>
      </c>
      <c r="AI513" s="60" t="s">
        <v>4818</v>
      </c>
      <c r="AJ513" s="60" t="s">
        <v>167</v>
      </c>
      <c r="AK513" s="60" t="s">
        <v>168</v>
      </c>
      <c r="AL513" s="60" t="s">
        <v>255</v>
      </c>
      <c r="AM513" s="61">
        <v>0.91319444444444442</v>
      </c>
      <c r="AN513" s="62">
        <v>0.92361111111111116</v>
      </c>
      <c r="AO513" s="62">
        <v>0.94166666666666665</v>
      </c>
      <c r="AP513" s="62">
        <v>0.9819444444444444</v>
      </c>
      <c r="AQ513" s="60" t="s">
        <v>4834</v>
      </c>
      <c r="AR513" s="60" t="s">
        <v>4835</v>
      </c>
      <c r="AS513" s="60">
        <v>4</v>
      </c>
      <c r="AT513" s="60" t="s">
        <v>4819</v>
      </c>
      <c r="AU513" s="60" t="s">
        <v>4820</v>
      </c>
      <c r="AV513" s="60" t="s">
        <v>2024</v>
      </c>
      <c r="AW513" s="63" t="s">
        <v>276</v>
      </c>
      <c r="AX513" s="60" t="s">
        <v>4821</v>
      </c>
      <c r="AY513" s="60" t="s">
        <v>4822</v>
      </c>
      <c r="AZ513" s="60" t="b">
        <v>1</v>
      </c>
      <c r="BA513" s="60" t="s">
        <v>273</v>
      </c>
      <c r="BB513" s="60" t="b">
        <v>0</v>
      </c>
      <c r="BC513" s="60"/>
      <c r="BD513" s="60"/>
    </row>
    <row r="514" spans="1:56" x14ac:dyDescent="0.25">
      <c r="A514" s="55">
        <f t="shared" si="8"/>
        <v>0</v>
      </c>
      <c r="B514" s="64" t="str">
        <f>IFERROR(TEXT(Table_ocorrencias[[#This Row],[caso_n]],"0000")&amp;Table_ocorrencias[[#This Row],[ponto]]&amp;"/"&amp;YEAR(Table_ocorrencias[[#This Row],[DATA PLANTÃO]]),"")</f>
        <v>0884.9/2020</v>
      </c>
      <c r="C514" s="64" t="str">
        <f>IFERROR(IF(Table_ocorrencias[[#This Row],[GDL]] = "","", Table_ocorrencias[[#This Row],[GDL]]&amp;"/"&amp;YEAR(Table_ocorrencias[[#This Row],[data_plantao]])),"")</f>
        <v>31201/2020</v>
      </c>
      <c r="D514" s="64" t="str">
        <f>IF(Table_ocorrencias[[#This Row],[fotos_gdl]] = TRUE,"ENVIADAS","PENDENTE")</f>
        <v>ENVIADAS</v>
      </c>
      <c r="E514" s="65">
        <f>IFERROR(Table_ocorrencias[[#This Row],[data_plantao]],"")</f>
        <v>44112</v>
      </c>
      <c r="F514" s="64" t="str">
        <f>IFERROR(Table_ocorrencias[[#This Row],[CIODS3]],"")</f>
        <v>D690056</v>
      </c>
      <c r="G514" s="64" t="str">
        <f>IFERROR(Table_ocorrencias[[#This Row],[natureza4]],"")</f>
        <v>Homicídio</v>
      </c>
      <c r="H514" s="64" t="str">
        <f>IFERROR(Table_ocorrencias[[#This Row],[tipo_local]],"")</f>
        <v>Externo</v>
      </c>
      <c r="I514" s="64" t="str">
        <f>IFERROR(IF(Table_ocorrencias[[#This Row],[instrumento10]] = 0,"",Table_ocorrencias[[#This Row],[instrumento10]]),"")</f>
        <v>PÉRFURO-CONTUNDENTE</v>
      </c>
      <c r="J514" s="80" t="str">
        <f>IFERROR(VLOOKUP(Table_ocorrencias[[#This Row],[matricula_perito]],Table_peritos[],2,FALSE),"")</f>
        <v>DIOGO SINESIO TRAJANO DE ARRUDA</v>
      </c>
      <c r="K514" s="64" t="str">
        <f>IFERROR(VLOOKUP(Table_ocorrencias[[#This Row],[matricula_auxiliar]],Table_auxiliares[],2,FALSE),"")</f>
        <v>BRENO HENRIQUE DANTAS DOS SANTOS</v>
      </c>
      <c r="L514" s="64" t="str">
        <f>IFERROR(VLOOKUP(Table_ocorrencias[[#This Row],[matricula_delegado]],Table_delegados[],2,FALSE),"")</f>
        <v>JOAO BAPTISTA DE BRITTO ALVES FILHO</v>
      </c>
      <c r="M514" s="64" t="str">
        <f>IFERROR(Table_ocorrencias[[#This Row],[viatura5]],"")</f>
        <v>UP004</v>
      </c>
      <c r="N514" s="64" t="str">
        <f>IFERROR(IF(Table_ocorrencias[[#This Row],[DPH2]] ="","",Table_ocorrencias[[#This Row],[DPH2]]&amp;"º DPH"),"")</f>
        <v>5º DPH</v>
      </c>
      <c r="O514" s="64" t="str">
        <f>UPPER(IFERROR(VLOOKUP(Table_ocorrencias[[#This Row],[municipio]],Table_municipios[],2,FALSE),""))</f>
        <v>RECIFE</v>
      </c>
      <c r="P514" s="80" t="str">
        <f>UPPER(IFERROR(Table_ocorrencias[[#This Row],[bairro8]],""))</f>
        <v>NOVA DESCOBERTA</v>
      </c>
      <c r="Q514" s="64" t="str">
        <f>IFERROR(IF(Table_ocorrencias[[#This Row],[rua9]] ="","",Table_ocorrencias[[#This Row],[rua9]]),"")</f>
        <v>RUA ARABOTA</v>
      </c>
      <c r="R514" s="64" t="str">
        <f>IFERROR(IF(Table_ocorrencias[[#This Row],[latitude6]] ="","",Table_ocorrencias[[#This Row],[latitude6]]),"")</f>
        <v>-8.000666</v>
      </c>
      <c r="S514" s="64" t="str">
        <f>IFERROR(IF(Table_ocorrencias[[#This Row],[longitude7]] ="","",Table_ocorrencias[[#This Row],[longitude7]]),"")</f>
        <v>-34.934460</v>
      </c>
      <c r="T51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KELVIN JONH DA SILVA CARMO (NIC 113279)</v>
      </c>
      <c r="U51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4" s="80" t="str">
        <f>UPPER(IFERROR(Table_ocorrencias[[#This Row],[descricao]],""))</f>
        <v>PAF-MASC-EXT</v>
      </c>
      <c r="W514" s="66">
        <f>IFERROR(IF(Table_ocorrencias[[#This Row],[data_ciencia]]="","",Table_ocorrencias[[#This Row],[data_ciencia]]),"")</f>
        <v>3.472222222222222E-3</v>
      </c>
      <c r="X514" s="66">
        <f>IFERROR(IF(Table_ocorrencias[[#This Row],[data_saida]]="","",Table_ocorrencias[[#This Row],[data_saida]]),"")</f>
        <v>2.0833333333333332E-2</v>
      </c>
      <c r="Y514" s="66">
        <f>IFERROR(IF(Table_ocorrencias[[#This Row],[data_chegada]]="","",Table_ocorrencias[[#This Row],[data_chegada]]),"")</f>
        <v>3.4722222222222224E-2</v>
      </c>
      <c r="Z514" s="66">
        <f>IFERROR(IF(Table_ocorrencias[[#This Row],[data_conclusao]]="","",Table_ocorrencias[[#This Row],[data_conclusao]]),"")</f>
        <v>6.25E-2</v>
      </c>
      <c r="AA514" s="67">
        <v>1742</v>
      </c>
      <c r="AB514" s="67">
        <v>884</v>
      </c>
      <c r="AC514" s="67">
        <v>5</v>
      </c>
      <c r="AD514" s="67">
        <v>3871193</v>
      </c>
      <c r="AE514" s="67">
        <v>3867820</v>
      </c>
      <c r="AF514" s="67">
        <v>2139065</v>
      </c>
      <c r="AG514" s="67">
        <v>31201</v>
      </c>
      <c r="AH514" s="65">
        <v>44112</v>
      </c>
      <c r="AI514" s="67" t="s">
        <v>4826</v>
      </c>
      <c r="AJ514" s="67" t="s">
        <v>167</v>
      </c>
      <c r="AK514" s="67" t="s">
        <v>168</v>
      </c>
      <c r="AL514" s="67" t="s">
        <v>255</v>
      </c>
      <c r="AM514" s="68">
        <v>3.472222222222222E-3</v>
      </c>
      <c r="AN514" s="69">
        <v>2.0833333333333332E-2</v>
      </c>
      <c r="AO514" s="69">
        <v>3.4722222222222224E-2</v>
      </c>
      <c r="AP514" s="69">
        <v>6.25E-2</v>
      </c>
      <c r="AQ514" s="67" t="s">
        <v>4836</v>
      </c>
      <c r="AR514" s="67" t="s">
        <v>4837</v>
      </c>
      <c r="AS514" s="67">
        <v>14</v>
      </c>
      <c r="AT514" s="67" t="s">
        <v>2270</v>
      </c>
      <c r="AU514" s="67" t="s">
        <v>4827</v>
      </c>
      <c r="AV514" s="67" t="s">
        <v>4828</v>
      </c>
      <c r="AW514" s="70" t="s">
        <v>276</v>
      </c>
      <c r="AX514" s="67" t="s">
        <v>4829</v>
      </c>
      <c r="AY514" s="67" t="s">
        <v>4830</v>
      </c>
      <c r="AZ514" s="67" t="b">
        <v>1</v>
      </c>
      <c r="BA514" s="67" t="s">
        <v>273</v>
      </c>
      <c r="BB514" s="67" t="b">
        <v>0</v>
      </c>
      <c r="BC514" s="67"/>
      <c r="BD514" s="67"/>
    </row>
    <row r="515" spans="1:56" x14ac:dyDescent="0.25">
      <c r="A515" s="55">
        <f t="shared" ref="A515:A578" si="9">COUNTBLANK(B515:Q515)</f>
        <v>0</v>
      </c>
      <c r="B515" s="64" t="str">
        <f>IFERROR(TEXT(Table_ocorrencias[[#This Row],[caso_n]],"0000")&amp;Table_ocorrencias[[#This Row],[ponto]]&amp;"/"&amp;YEAR(Table_ocorrencias[[#This Row],[DATA PLANTÃO]]),"")</f>
        <v>0892.9/2020</v>
      </c>
      <c r="C515" s="64" t="str">
        <f>IFERROR(IF(Table_ocorrencias[[#This Row],[GDL]] = "","", Table_ocorrencias[[#This Row],[GDL]]&amp;"/"&amp;YEAR(Table_ocorrencias[[#This Row],[data_plantao]])),"")</f>
        <v>31604/2020</v>
      </c>
      <c r="D515" s="64" t="str">
        <f>IF(Table_ocorrencias[[#This Row],[fotos_gdl]] = TRUE,"ENVIADAS","PENDENTE")</f>
        <v>ENVIADAS</v>
      </c>
      <c r="E515" s="65">
        <f>IFERROR(Table_ocorrencias[[#This Row],[data_plantao]],"")</f>
        <v>44114</v>
      </c>
      <c r="F515" s="64" t="str">
        <f>IFERROR(Table_ocorrencias[[#This Row],[CIODS3]],"")</f>
        <v>D693018</v>
      </c>
      <c r="G515" s="64" t="str">
        <f>IFERROR(Table_ocorrencias[[#This Row],[natureza4]],"")</f>
        <v>Homicídio</v>
      </c>
      <c r="H515" s="64" t="str">
        <f>IFERROR(Table_ocorrencias[[#This Row],[tipo_local]],"")</f>
        <v>Externo</v>
      </c>
      <c r="I515" s="64" t="str">
        <f>IFERROR(IF(Table_ocorrencias[[#This Row],[instrumento10]] = 0,"",Table_ocorrencias[[#This Row],[instrumento10]]),"")</f>
        <v>PÉRFURO-CONTUNDENTE</v>
      </c>
      <c r="J515" s="64" t="str">
        <f>IFERROR(VLOOKUP(Table_ocorrencias[[#This Row],[matricula_perito]],Table_peritos[],2,FALSE),"")</f>
        <v>CARLOS ARMANDO CORREIA LYRA</v>
      </c>
      <c r="K515" s="64" t="str">
        <f>IFERROR(VLOOKUP(Table_ocorrencias[[#This Row],[matricula_auxiliar]],Table_auxiliares[],2,FALSE),"")</f>
        <v>THIAGO CHALEGRE</v>
      </c>
      <c r="L515" s="64" t="str">
        <f>IFERROR(VLOOKUP(Table_ocorrencias[[#This Row],[matricula_delegado]],Table_delegados[],2,FALSE),"")</f>
        <v>JOAO BAPTISTA DE BRITTO ALVES FILHO</v>
      </c>
      <c r="M515" s="64" t="str">
        <f>IFERROR(Table_ocorrencias[[#This Row],[viatura5]],"")</f>
        <v>UP004</v>
      </c>
      <c r="N515" s="64" t="str">
        <f>IFERROR(IF(Table_ocorrencias[[#This Row],[DPH2]] ="","",Table_ocorrencias[[#This Row],[DPH2]]&amp;"º DPH"),"")</f>
        <v>3º DPH</v>
      </c>
      <c r="O515" s="64" t="str">
        <f>UPPER(IFERROR(VLOOKUP(Table_ocorrencias[[#This Row],[municipio]],Table_municipios[],2,FALSE),""))</f>
        <v>RECIFE</v>
      </c>
      <c r="P515" s="64" t="str">
        <f>UPPER(IFERROR(Table_ocorrencias[[#This Row],[bairro8]],""))</f>
        <v>TRÊS CARNEIROS</v>
      </c>
      <c r="Q515" s="64" t="str">
        <f>IFERROR(IF(Table_ocorrencias[[#This Row],[rua9]] ="","",Table_ocorrencias[[#This Row],[rua9]]),"")</f>
        <v>RUA IBITIGUARA</v>
      </c>
      <c r="R515" s="64" t="str">
        <f>IFERROR(IF(Table_ocorrencias[[#This Row],[latitude6]] ="","",Table_ocorrencias[[#This Row],[latitude6]]),"")</f>
        <v>-8.1269910</v>
      </c>
      <c r="S515" s="64" t="str">
        <f>IFERROR(IF(Table_ocorrencias[[#This Row],[longitude7]] ="","",Table_ocorrencias[[#This Row],[longitude7]]),"")</f>
        <v>-34.9575540</v>
      </c>
      <c r="T515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REGINALDO CANDIDO BARBOSA (NIC 113248)</v>
      </c>
      <c r="U51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5" s="64" t="str">
        <f>UPPER(IFERROR(Table_ocorrencias[[#This Row],[descricao]],""))</f>
        <v>PM 987689662</v>
      </c>
      <c r="W515" s="66">
        <f>IFERROR(IF(Table_ocorrencias[[#This Row],[data_ciencia]]="","",Table_ocorrencias[[#This Row],[data_ciencia]]),"")</f>
        <v>0.64236111111111116</v>
      </c>
      <c r="X515" s="66">
        <f>IFERROR(IF(Table_ocorrencias[[#This Row],[data_saida]]="","",Table_ocorrencias[[#This Row],[data_saida]]),"")</f>
        <v>0.63194444444444442</v>
      </c>
      <c r="Y515" s="66">
        <f>IFERROR(IF(Table_ocorrencias[[#This Row],[data_chegada]]="","",Table_ocorrencias[[#This Row],[data_chegada]]),"")</f>
        <v>0.6875</v>
      </c>
      <c r="Z515" s="66">
        <f>IFERROR(IF(Table_ocorrencias[[#This Row],[data_conclusao]]="","",Table_ocorrencias[[#This Row],[data_conclusao]]),"")</f>
        <v>0.74305555555555558</v>
      </c>
      <c r="AA515" s="67">
        <v>1750</v>
      </c>
      <c r="AB515" s="67">
        <v>892</v>
      </c>
      <c r="AC515" s="67">
        <v>3</v>
      </c>
      <c r="AD515" s="67">
        <v>3869091</v>
      </c>
      <c r="AE515" s="67">
        <v>3868877</v>
      </c>
      <c r="AF515" s="67">
        <v>2139065</v>
      </c>
      <c r="AG515" s="67">
        <v>31604</v>
      </c>
      <c r="AH515" s="65">
        <v>44114</v>
      </c>
      <c r="AI515" s="67" t="s">
        <v>4916</v>
      </c>
      <c r="AJ515" s="67" t="s">
        <v>167</v>
      </c>
      <c r="AK515" s="67" t="s">
        <v>168</v>
      </c>
      <c r="AL515" s="67" t="s">
        <v>255</v>
      </c>
      <c r="AM515" s="68">
        <v>0.64236111111111116</v>
      </c>
      <c r="AN515" s="69">
        <v>0.63194444444444442</v>
      </c>
      <c r="AO515" s="69">
        <v>0.6875</v>
      </c>
      <c r="AP515" s="69">
        <v>0.74305555555555558</v>
      </c>
      <c r="AQ515" s="67" t="s">
        <v>4921</v>
      </c>
      <c r="AR515" s="67" t="s">
        <v>4922</v>
      </c>
      <c r="AS515" s="67">
        <v>14</v>
      </c>
      <c r="AT515" s="67" t="s">
        <v>4917</v>
      </c>
      <c r="AU515" s="67" t="s">
        <v>4923</v>
      </c>
      <c r="AV515" s="67" t="s">
        <v>4918</v>
      </c>
      <c r="AW515" s="70" t="s">
        <v>276</v>
      </c>
      <c r="AX515" s="67" t="s">
        <v>4919</v>
      </c>
      <c r="AY515" s="67" t="s">
        <v>4920</v>
      </c>
      <c r="AZ515" s="67" t="b">
        <v>1</v>
      </c>
      <c r="BA515" s="67" t="s">
        <v>273</v>
      </c>
      <c r="BB515" s="67" t="b">
        <v>0</v>
      </c>
      <c r="BC515" s="67"/>
      <c r="BD515" s="67"/>
    </row>
    <row r="516" spans="1:56" x14ac:dyDescent="0.25">
      <c r="A516" s="53">
        <f t="shared" si="9"/>
        <v>0</v>
      </c>
      <c r="B516" s="57" t="str">
        <f>IFERROR(TEXT(Table_ocorrencias[[#This Row],[caso_n]],"0000")&amp;Table_ocorrencias[[#This Row],[ponto]]&amp;"/"&amp;YEAR(Table_ocorrencias[[#This Row],[DATA PLANTÃO]]),"")</f>
        <v>0895.9/2020</v>
      </c>
      <c r="C516" s="57" t="str">
        <f>IFERROR(IF(Table_ocorrencias[[#This Row],[GDL]] = "","", Table_ocorrencias[[#This Row],[GDL]]&amp;"/"&amp;YEAR(Table_ocorrencias[[#This Row],[data_plantao]])),"")</f>
        <v>31614/2020</v>
      </c>
      <c r="D516" s="57" t="str">
        <f>IF(Table_ocorrencias[[#This Row],[fotos_gdl]] = TRUE,"ENVIADAS","PENDENTE")</f>
        <v>ENVIADAS</v>
      </c>
      <c r="E516" s="58">
        <f>IFERROR(Table_ocorrencias[[#This Row],[data_plantao]],"")</f>
        <v>44115</v>
      </c>
      <c r="F516" s="57" t="str">
        <f>IFERROR(Table_ocorrencias[[#This Row],[CIODS3]],"")</f>
        <v>D690397</v>
      </c>
      <c r="G516" s="57" t="str">
        <f>IFERROR(Table_ocorrencias[[#This Row],[natureza4]],"")</f>
        <v>Homicídio</v>
      </c>
      <c r="H516" s="57" t="str">
        <f>IFERROR(Table_ocorrencias[[#This Row],[tipo_local]],"")</f>
        <v>Externo</v>
      </c>
      <c r="I516" s="57" t="str">
        <f>IFERROR(IF(Table_ocorrencias[[#This Row],[instrumento10]] = 0,"",Table_ocorrencias[[#This Row],[instrumento10]]),"")</f>
        <v>PÉRFURO-CONTUNDENTE</v>
      </c>
      <c r="J516" s="79" t="str">
        <f>IFERROR(VLOOKUP(Table_ocorrencias[[#This Row],[matricula_perito]],Table_peritos[],2,FALSE),"")</f>
        <v>DIEGO NUNES TELES DE MENDONÇA</v>
      </c>
      <c r="K516" s="57" t="str">
        <f>IFERROR(VLOOKUP(Table_ocorrencias[[#This Row],[matricula_auxiliar]],Table_auxiliares[],2,FALSE),"")</f>
        <v>THIAGO CHALEGRE</v>
      </c>
      <c r="L516" s="57" t="str">
        <f>IFERROR(VLOOKUP(Table_ocorrencias[[#This Row],[matricula_delegado]],Table_delegados[],2,FALSE),"")</f>
        <v>SERGIO RICARDO FERREIRA DE VASCONCELOS</v>
      </c>
      <c r="M516" s="57" t="str">
        <f>IFERROR(Table_ocorrencias[[#This Row],[viatura5]],"")</f>
        <v>UP004</v>
      </c>
      <c r="N516" s="57" t="str">
        <f>IFERROR(IF(Table_ocorrencias[[#This Row],[DPH2]] ="","",Table_ocorrencias[[#This Row],[DPH2]]&amp;"º DPH"),"")</f>
        <v>9º DPH</v>
      </c>
      <c r="O516" s="57" t="str">
        <f>UPPER(IFERROR(VLOOKUP(Table_ocorrencias[[#This Row],[municipio]],Table_municipios[],2,FALSE),""))</f>
        <v>OLINDA</v>
      </c>
      <c r="P516" s="79" t="str">
        <f>UPPER(IFERROR(Table_ocorrencias[[#This Row],[bairro8]],""))</f>
        <v>OURO PRETO</v>
      </c>
      <c r="Q516" s="57" t="str">
        <f>IFERROR(IF(Table_ocorrencias[[#This Row],[rua9]] ="","",Table_ocorrencias[[#This Row],[rua9]]),"")</f>
        <v>AV. SENADOR NILO COELHO</v>
      </c>
      <c r="R516" s="57" t="str">
        <f>IFERROR(IF(Table_ocorrencias[[#This Row],[latitude6]] ="","",Table_ocorrencias[[#This Row],[latitude6]]),"")</f>
        <v>-7.993397</v>
      </c>
      <c r="S516" s="57" t="str">
        <f>IFERROR(IF(Table_ocorrencias[[#This Row],[longitude7]] ="","",Table_ocorrencias[[#This Row],[longitude7]]),"")</f>
        <v>-34.867887</v>
      </c>
      <c r="T51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113246)</v>
      </c>
      <c r="U51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16" s="79" t="str">
        <f>UPPER(IFERROR(Table_ocorrencias[[#This Row],[descricao]],""))</f>
        <v>PM 86457752</v>
      </c>
      <c r="W516" s="59">
        <f>IFERROR(IF(Table_ocorrencias[[#This Row],[data_ciencia]]="","",Table_ocorrencias[[#This Row],[data_ciencia]]),"")</f>
        <v>0.1388888888888889</v>
      </c>
      <c r="X516" s="59">
        <f>IFERROR(IF(Table_ocorrencias[[#This Row],[data_saida]]="","",Table_ocorrencias[[#This Row],[data_saida]]),"")</f>
        <v>0.14583333333333334</v>
      </c>
      <c r="Y516" s="59">
        <f>IFERROR(IF(Table_ocorrencias[[#This Row],[data_chegada]]="","",Table_ocorrencias[[#This Row],[data_chegada]]),"")</f>
        <v>0.15277777777777779</v>
      </c>
      <c r="Z516" s="59">
        <f>IFERROR(IF(Table_ocorrencias[[#This Row],[data_conclusao]]="","",Table_ocorrencias[[#This Row],[data_conclusao]]),"")</f>
        <v>0.1875</v>
      </c>
      <c r="AA516" s="60">
        <v>1753</v>
      </c>
      <c r="AB516" s="60">
        <v>895</v>
      </c>
      <c r="AC516" s="60">
        <v>9</v>
      </c>
      <c r="AD516" s="60">
        <v>3869148</v>
      </c>
      <c r="AE516" s="60">
        <v>3868877</v>
      </c>
      <c r="AF516" s="60">
        <v>2139219</v>
      </c>
      <c r="AG516" s="60">
        <v>31614</v>
      </c>
      <c r="AH516" s="58">
        <v>44115</v>
      </c>
      <c r="AI516" s="60" t="s">
        <v>4946</v>
      </c>
      <c r="AJ516" s="60" t="s">
        <v>167</v>
      </c>
      <c r="AK516" s="60" t="s">
        <v>168</v>
      </c>
      <c r="AL516" s="60" t="s">
        <v>255</v>
      </c>
      <c r="AM516" s="61">
        <v>0.1388888888888889</v>
      </c>
      <c r="AN516" s="62">
        <v>0.14583333333333334</v>
      </c>
      <c r="AO516" s="62">
        <v>0.15277777777777779</v>
      </c>
      <c r="AP516" s="62">
        <v>0.1875</v>
      </c>
      <c r="AQ516" s="60" t="s">
        <v>4949</v>
      </c>
      <c r="AR516" s="60" t="s">
        <v>4950</v>
      </c>
      <c r="AS516" s="60">
        <v>12</v>
      </c>
      <c r="AT516" s="60" t="s">
        <v>1766</v>
      </c>
      <c r="AU516" s="60" t="s">
        <v>4952</v>
      </c>
      <c r="AV516" s="60" t="s">
        <v>283</v>
      </c>
      <c r="AW516" s="63" t="s">
        <v>276</v>
      </c>
      <c r="AX516" s="60" t="s">
        <v>4947</v>
      </c>
      <c r="AY516" s="60" t="s">
        <v>4948</v>
      </c>
      <c r="AZ516" s="60" t="b">
        <v>1</v>
      </c>
      <c r="BA516" s="60" t="s">
        <v>273</v>
      </c>
      <c r="BB516" s="60" t="b">
        <v>0</v>
      </c>
      <c r="BC516" s="60"/>
      <c r="BD516" s="60"/>
    </row>
    <row r="517" spans="1:56" x14ac:dyDescent="0.25">
      <c r="A517" s="53">
        <f t="shared" si="9"/>
        <v>0</v>
      </c>
      <c r="B517" s="57" t="str">
        <f>IFERROR(TEXT(Table_ocorrencias[[#This Row],[caso_n]],"0000")&amp;Table_ocorrencias[[#This Row],[ponto]]&amp;"/"&amp;YEAR(Table_ocorrencias[[#This Row],[DATA PLANTÃO]]),"")</f>
        <v>0901.9/2020</v>
      </c>
      <c r="C517" s="57" t="str">
        <f>IFERROR(IF(Table_ocorrencias[[#This Row],[GDL]] = "","", Table_ocorrencias[[#This Row],[GDL]]&amp;"/"&amp;YEAR(Table_ocorrencias[[#This Row],[data_plantao]])),"")</f>
        <v>31833/2020</v>
      </c>
      <c r="D517" s="57" t="str">
        <f>IF(Table_ocorrencias[[#This Row],[fotos_gdl]] = TRUE,"ENVIADAS","PENDENTE")</f>
        <v>ENVIADAS</v>
      </c>
      <c r="E517" s="58">
        <f>IFERROR(Table_ocorrencias[[#This Row],[data_plantao]],"")</f>
        <v>44117</v>
      </c>
      <c r="F517" s="57" t="str">
        <f>IFERROR(Table_ocorrencias[[#This Row],[CIODS3]],"")</f>
        <v>D690736</v>
      </c>
      <c r="G517" s="57" t="str">
        <f>IFERROR(Table_ocorrencias[[#This Row],[natureza4]],"")</f>
        <v>Homicídio</v>
      </c>
      <c r="H517" s="57" t="str">
        <f>IFERROR(Table_ocorrencias[[#This Row],[tipo_local]],"")</f>
        <v>Externo</v>
      </c>
      <c r="I517" s="57" t="str">
        <f>IFERROR(IF(Table_ocorrencias[[#This Row],[instrumento10]] = 0,"",Table_ocorrencias[[#This Row],[instrumento10]]),"")</f>
        <v>PÉRFURO-CONTUNDENTE</v>
      </c>
      <c r="J517" s="79" t="str">
        <f>IFERROR(VLOOKUP(Table_ocorrencias[[#This Row],[matricula_perito]],Table_peritos[],2,FALSE),"")</f>
        <v>LUCAS ARAÚJO DE ALMEIDA</v>
      </c>
      <c r="K517" s="57" t="str">
        <f>IFERROR(VLOOKUP(Table_ocorrencias[[#This Row],[matricula_auxiliar]],Table_auxiliares[],2,FALSE),"")</f>
        <v>BRENO HENRIQUE DANTAS DOS SANTOS</v>
      </c>
      <c r="L517" s="57" t="str">
        <f>IFERROR(VLOOKUP(Table_ocorrencias[[#This Row],[matricula_delegado]],Table_delegados[],2,FALSE),"")</f>
        <v>FRANCISCO OCELIO LIMA RIBEIRO</v>
      </c>
      <c r="M517" s="57" t="str">
        <f>IFERROR(Table_ocorrencias[[#This Row],[viatura5]],"")</f>
        <v>UP004</v>
      </c>
      <c r="N517" s="57" t="str">
        <f>IFERROR(IF(Table_ocorrencias[[#This Row],[DPH2]] ="","",Table_ocorrencias[[#This Row],[DPH2]]&amp;"º DPH"),"")</f>
        <v>11º DPH</v>
      </c>
      <c r="O517" s="57" t="str">
        <f>UPPER(IFERROR(VLOOKUP(Table_ocorrencias[[#This Row],[municipio]],Table_municipios[],2,FALSE),""))</f>
        <v>JABOATÃO DOS GUARARAPES</v>
      </c>
      <c r="P517" s="79" t="str">
        <f>UPPER(IFERROR(Table_ocorrencias[[#This Row],[bairro8]],""))</f>
        <v>JARDIM PRAZERES</v>
      </c>
      <c r="Q517" s="57" t="str">
        <f>IFERROR(IF(Table_ocorrencias[[#This Row],[rua9]] ="","",Table_ocorrencias[[#This Row],[rua9]]),"")</f>
        <v>2° TRAVESSA SANTA BRANCA</v>
      </c>
      <c r="R517" s="57" t="str">
        <f>IFERROR(IF(Table_ocorrencias[[#This Row],[latitude6]] ="","",Table_ocorrencias[[#This Row],[latitude6]]),"")</f>
        <v>-8.194775</v>
      </c>
      <c r="S517" s="57" t="str">
        <f>IFERROR(IF(Table_ocorrencias[[#This Row],[longitude7]] ="","",Table_ocorrencias[[#This Row],[longitude7]]),"")</f>
        <v>-34.9595</v>
      </c>
      <c r="T51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EDER CARLOS DA SILVA (NIC 112655)</v>
      </c>
      <c r="U51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7" s="79" t="str">
        <f>UPPER(IFERROR(Table_ocorrencias[[#This Row],[descricao]],""))</f>
        <v>PAF-MASC-986983970</v>
      </c>
      <c r="W517" s="59">
        <f>IFERROR(IF(Table_ocorrencias[[#This Row],[data_ciencia]]="","",Table_ocorrencias[[#This Row],[data_ciencia]]),"")</f>
        <v>0.92152777777777772</v>
      </c>
      <c r="X517" s="59">
        <f>IFERROR(IF(Table_ocorrencias[[#This Row],[data_saida]]="","",Table_ocorrencias[[#This Row],[data_saida]]),"")</f>
        <v>0.9375</v>
      </c>
      <c r="Y517" s="59">
        <f>IFERROR(IF(Table_ocorrencias[[#This Row],[data_chegada]]="","",Table_ocorrencias[[#This Row],[data_chegada]]),"")</f>
        <v>0.96180555555555558</v>
      </c>
      <c r="Z517" s="59">
        <f>IFERROR(IF(Table_ocorrencias[[#This Row],[data_conclusao]]="","",Table_ocorrencias[[#This Row],[data_conclusao]]),"")</f>
        <v>0</v>
      </c>
      <c r="AA517" s="60">
        <v>1759</v>
      </c>
      <c r="AB517" s="60">
        <v>901</v>
      </c>
      <c r="AC517" s="60">
        <v>11</v>
      </c>
      <c r="AD517" s="60">
        <v>3870006</v>
      </c>
      <c r="AE517" s="60">
        <v>3867820</v>
      </c>
      <c r="AF517" s="60">
        <v>3467520</v>
      </c>
      <c r="AG517" s="60">
        <v>31833</v>
      </c>
      <c r="AH517" s="58">
        <v>44117</v>
      </c>
      <c r="AI517" s="60" t="s">
        <v>4994</v>
      </c>
      <c r="AJ517" s="60" t="s">
        <v>167</v>
      </c>
      <c r="AK517" s="60" t="s">
        <v>168</v>
      </c>
      <c r="AL517" s="60" t="s">
        <v>255</v>
      </c>
      <c r="AM517" s="61">
        <v>0.92152777777777772</v>
      </c>
      <c r="AN517" s="62">
        <v>0.9375</v>
      </c>
      <c r="AO517" s="62">
        <v>0.96180555555555558</v>
      </c>
      <c r="AP517" s="62">
        <v>0</v>
      </c>
      <c r="AQ517" s="60" t="s">
        <v>5009</v>
      </c>
      <c r="AR517" s="60" t="s">
        <v>5010</v>
      </c>
      <c r="AS517" s="60">
        <v>10</v>
      </c>
      <c r="AT517" s="60" t="s">
        <v>4023</v>
      </c>
      <c r="AU517" s="60" t="s">
        <v>4995</v>
      </c>
      <c r="AV517" s="60" t="s">
        <v>283</v>
      </c>
      <c r="AW517" s="63" t="s">
        <v>276</v>
      </c>
      <c r="AX517" s="60" t="s">
        <v>4996</v>
      </c>
      <c r="AY517" s="60" t="s">
        <v>4997</v>
      </c>
      <c r="AZ517" s="60" t="b">
        <v>1</v>
      </c>
      <c r="BA517" s="60" t="s">
        <v>273</v>
      </c>
      <c r="BB517" s="60" t="b">
        <v>0</v>
      </c>
      <c r="BC517" s="60"/>
      <c r="BD517" s="60"/>
    </row>
    <row r="518" spans="1:56" x14ac:dyDescent="0.25">
      <c r="A518" s="53">
        <f t="shared" si="9"/>
        <v>0</v>
      </c>
      <c r="B518" s="57" t="str">
        <f>IFERROR(TEXT(Table_ocorrencias[[#This Row],[caso_n]],"0000")&amp;Table_ocorrencias[[#This Row],[ponto]]&amp;"/"&amp;YEAR(Table_ocorrencias[[#This Row],[DATA PLANTÃO]]),"")</f>
        <v>0912.9/2020</v>
      </c>
      <c r="C518" s="57" t="str">
        <f>IFERROR(IF(Table_ocorrencias[[#This Row],[GDL]] = "","", Table_ocorrencias[[#This Row],[GDL]]&amp;"/"&amp;YEAR(Table_ocorrencias[[#This Row],[data_plantao]])),"")</f>
        <v>32632/2020</v>
      </c>
      <c r="D518" s="57" t="str">
        <f>IF(Table_ocorrencias[[#This Row],[fotos_gdl]] = TRUE,"ENVIADAS","PENDENTE")</f>
        <v>ENVIADAS</v>
      </c>
      <c r="E518" s="58">
        <f>IFERROR(Table_ocorrencias[[#This Row],[data_plantao]],"")</f>
        <v>44122</v>
      </c>
      <c r="F518" s="57" t="str">
        <f>IFERROR(Table_ocorrencias[[#This Row],[CIODS3]],"")</f>
        <v>D691261</v>
      </c>
      <c r="G518" s="57" t="str">
        <f>IFERROR(Table_ocorrencias[[#This Row],[natureza4]],"")</f>
        <v>Homicídio</v>
      </c>
      <c r="H518" s="57" t="str">
        <f>IFERROR(Table_ocorrencias[[#This Row],[tipo_local]],"")</f>
        <v>Externo</v>
      </c>
      <c r="I518" s="57" t="str">
        <f>IFERROR(IF(Table_ocorrencias[[#This Row],[instrumento10]] = 0,"",Table_ocorrencias[[#This Row],[instrumento10]]),"")</f>
        <v>PÉRFURO-CONTUNDENTE</v>
      </c>
      <c r="J518" s="79" t="str">
        <f>IFERROR(VLOOKUP(Table_ocorrencias[[#This Row],[matricula_perito]],Table_peritos[],2,FALSE),"")</f>
        <v>LUCAS ARAÚJO DE ALMEIDA</v>
      </c>
      <c r="K518" s="57" t="str">
        <f>IFERROR(VLOOKUP(Table_ocorrencias[[#This Row],[matricula_auxiliar]],Table_auxiliares[],2,FALSE),"")</f>
        <v>RICARDO ALEXANDRE MELO DA SILVA</v>
      </c>
      <c r="L518" s="57" t="str">
        <f>IFERROR(VLOOKUP(Table_ocorrencias[[#This Row],[matricula_delegado]],Table_delegados[],2,FALSE),"")</f>
        <v>SERGIO RICARDO FERREIRA DE VASCONCELOS</v>
      </c>
      <c r="M518" s="57" t="str">
        <f>IFERROR(Table_ocorrencias[[#This Row],[viatura5]],"")</f>
        <v>UP004</v>
      </c>
      <c r="N518" s="57" t="str">
        <f>IFERROR(IF(Table_ocorrencias[[#This Row],[DPH2]] ="","",Table_ocorrencias[[#This Row],[DPH2]]&amp;"º DPH"),"")</f>
        <v>5º DPH</v>
      </c>
      <c r="O518" s="57" t="str">
        <f>UPPER(IFERROR(VLOOKUP(Table_ocorrencias[[#This Row],[municipio]],Table_municipios[],2,FALSE),""))</f>
        <v>RECIFE</v>
      </c>
      <c r="P518" s="79" t="str">
        <f>UPPER(IFERROR(Table_ocorrencias[[#This Row],[bairro8]],""))</f>
        <v>PASSARINHO</v>
      </c>
      <c r="Q518" s="57" t="str">
        <f>IFERROR(IF(Table_ocorrencias[[#This Row],[rua9]] ="","",Table_ocorrencias[[#This Row],[rua9]]),"")</f>
        <v>AV CHAGAS FERREIRA</v>
      </c>
      <c r="R518" s="57" t="str">
        <f>IFERROR(IF(Table_ocorrencias[[#This Row],[latitude6]] ="","",Table_ocorrencias[[#This Row],[latitude6]]),"")</f>
        <v>-7.991395</v>
      </c>
      <c r="S518" s="57" t="str">
        <f>IFERROR(IF(Table_ocorrencias[[#This Row],[longitude7]] ="","",Table_ocorrencias[[#This Row],[longitude7]]),"")</f>
        <v>-34.924507</v>
      </c>
      <c r="T51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FERNANDO SOUSA DE ALMEIDA (NIC 101113)</v>
      </c>
      <c r="U51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8" s="79" t="str">
        <f>UPPER(IFERROR(Table_ocorrencias[[#This Row],[descricao]],""))</f>
        <v>PAF</v>
      </c>
      <c r="W518" s="59">
        <f>IFERROR(IF(Table_ocorrencias[[#This Row],[data_ciencia]]="","",Table_ocorrencias[[#This Row],[data_ciencia]]),"")</f>
        <v>0.81111111111111112</v>
      </c>
      <c r="X518" s="59">
        <f>IFERROR(IF(Table_ocorrencias[[#This Row],[data_saida]]="","",Table_ocorrencias[[#This Row],[data_saida]]),"")</f>
        <v>0.82638888888888884</v>
      </c>
      <c r="Y518" s="59">
        <f>IFERROR(IF(Table_ocorrencias[[#This Row],[data_chegada]]="","",Table_ocorrencias[[#This Row],[data_chegada]]),"")</f>
        <v>0.85416666666666663</v>
      </c>
      <c r="Z518" s="59" t="str">
        <f>IFERROR(IF(Table_ocorrencias[[#This Row],[data_conclusao]]="","",Table_ocorrencias[[#This Row],[data_conclusao]]),"")</f>
        <v/>
      </c>
      <c r="AA518" s="60">
        <v>1773</v>
      </c>
      <c r="AB518" s="60">
        <v>912</v>
      </c>
      <c r="AC518" s="60">
        <v>5</v>
      </c>
      <c r="AD518" s="60">
        <v>3870006</v>
      </c>
      <c r="AE518" s="60">
        <v>3867641</v>
      </c>
      <c r="AF518" s="60">
        <v>2139219</v>
      </c>
      <c r="AG518" s="60">
        <v>32632</v>
      </c>
      <c r="AH518" s="58">
        <v>44122</v>
      </c>
      <c r="AI518" s="60" t="s">
        <v>5143</v>
      </c>
      <c r="AJ518" s="60" t="s">
        <v>167</v>
      </c>
      <c r="AK518" s="60" t="s">
        <v>168</v>
      </c>
      <c r="AL518" s="60" t="s">
        <v>255</v>
      </c>
      <c r="AM518" s="61">
        <v>0.81111111111111112</v>
      </c>
      <c r="AN518" s="62">
        <v>0.82638888888888884</v>
      </c>
      <c r="AO518" s="62">
        <v>0.85416666666666663</v>
      </c>
      <c r="AP518" s="62"/>
      <c r="AQ518" s="60" t="s">
        <v>5199</v>
      </c>
      <c r="AR518" s="60" t="s">
        <v>5200</v>
      </c>
      <c r="AS518" s="60">
        <v>14</v>
      </c>
      <c r="AT518" s="60" t="s">
        <v>678</v>
      </c>
      <c r="AU518" s="60" t="s">
        <v>5144</v>
      </c>
      <c r="AV518" s="60" t="s">
        <v>5145</v>
      </c>
      <c r="AW518" s="63" t="s">
        <v>276</v>
      </c>
      <c r="AX518" s="60" t="s">
        <v>5146</v>
      </c>
      <c r="AY518" s="60" t="s">
        <v>1202</v>
      </c>
      <c r="AZ518" s="60" t="b">
        <v>1</v>
      </c>
      <c r="BA518" s="60" t="s">
        <v>273</v>
      </c>
      <c r="BB518" s="60" t="b">
        <v>0</v>
      </c>
      <c r="BC518" s="60"/>
      <c r="BD518" s="60"/>
    </row>
    <row r="519" spans="1:56" x14ac:dyDescent="0.25">
      <c r="A519" s="55">
        <f t="shared" si="9"/>
        <v>0</v>
      </c>
      <c r="B519" s="64" t="str">
        <f>IFERROR(TEXT(Table_ocorrencias[[#This Row],[caso_n]],"0000")&amp;Table_ocorrencias[[#This Row],[ponto]]&amp;"/"&amp;YEAR(Table_ocorrencias[[#This Row],[DATA PLANTÃO]]),"")</f>
        <v>0917.9/2020</v>
      </c>
      <c r="C519" s="64" t="str">
        <f>IFERROR(IF(Table_ocorrencias[[#This Row],[GDL]] = "","", Table_ocorrencias[[#This Row],[GDL]]&amp;"/"&amp;YEAR(Table_ocorrencias[[#This Row],[data_plantao]])),"")</f>
        <v>32766/2020</v>
      </c>
      <c r="D519" s="64" t="str">
        <f>IF(Table_ocorrencias[[#This Row],[fotos_gdl]] = TRUE,"ENVIADAS","PENDENTE")</f>
        <v>ENVIADAS</v>
      </c>
      <c r="E519" s="65">
        <f>IFERROR(Table_ocorrencias[[#This Row],[data_plantao]],"")</f>
        <v>44124</v>
      </c>
      <c r="F519" s="64" t="str">
        <f>IFERROR(Table_ocorrencias[[#This Row],[CIODS3]],"")</f>
        <v>D691447</v>
      </c>
      <c r="G519" s="64" t="str">
        <f>IFERROR(Table_ocorrencias[[#This Row],[natureza4]],"")</f>
        <v>Homicídio</v>
      </c>
      <c r="H519" s="64" t="str">
        <f>IFERROR(Table_ocorrencias[[#This Row],[tipo_local]],"")</f>
        <v>Externo</v>
      </c>
      <c r="I519" s="64" t="str">
        <f>IFERROR(IF(Table_ocorrencias[[#This Row],[instrumento10]] = 0,"",Table_ocorrencias[[#This Row],[instrumento10]]),"")</f>
        <v>PÉRFURO-CONTUNDENTE</v>
      </c>
      <c r="J519" s="64" t="str">
        <f>IFERROR(VLOOKUP(Table_ocorrencias[[#This Row],[matricula_perito]],Table_peritos[],2,FALSE),"")</f>
        <v>DIEGO NUNES TELES DE MENDONÇA</v>
      </c>
      <c r="K519" s="64" t="str">
        <f>IFERROR(VLOOKUP(Table_ocorrencias[[#This Row],[matricula_auxiliar]],Table_auxiliares[],2,FALSE),"")</f>
        <v>THAYSE BATISTA</v>
      </c>
      <c r="L519" s="64" t="str">
        <f>IFERROR(VLOOKUP(Table_ocorrencias[[#This Row],[matricula_delegado]],Table_delegados[],2,FALSE),"")</f>
        <v>VANESSA BASTOS FERREIRA GOMES</v>
      </c>
      <c r="M519" s="64" t="str">
        <f>IFERROR(Table_ocorrencias[[#This Row],[viatura5]],"")</f>
        <v>UP004</v>
      </c>
      <c r="N519" s="64" t="str">
        <f>IFERROR(IF(Table_ocorrencias[[#This Row],[DPH2]] ="","",Table_ocorrencias[[#This Row],[DPH2]]&amp;"º DPH"),"")</f>
        <v>11º DPH</v>
      </c>
      <c r="O519" s="64" t="str">
        <f>UPPER(IFERROR(VLOOKUP(Table_ocorrencias[[#This Row],[municipio]],Table_municipios[],2,FALSE),""))</f>
        <v>JABOATÃO DOS GUARARAPES</v>
      </c>
      <c r="P519" s="64" t="str">
        <f>UPPER(IFERROR(Table_ocorrencias[[#This Row],[bairro8]],""))</f>
        <v>JARDIM JORDÃO</v>
      </c>
      <c r="Q519" s="64" t="str">
        <f>IFERROR(IF(Table_ocorrencias[[#This Row],[rua9]] ="","",Table_ocorrencias[[#This Row],[rua9]]),"")</f>
        <v>JOSÉ INÁCIO</v>
      </c>
      <c r="R519" s="64" t="str">
        <f>IFERROR(IF(Table_ocorrencias[[#This Row],[latitude6]] ="","",Table_ocorrencias[[#This Row],[latitude6]]),"")</f>
        <v>-8.1441910</v>
      </c>
      <c r="S519" s="64" t="str">
        <f>IFERROR(IF(Table_ocorrencias[[#This Row],[longitude7]] ="","",Table_ocorrencias[[#This Row],[longitude7]]),"")</f>
        <v>-34.92920410</v>
      </c>
      <c r="T519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LOPES GOMES DA SILVA (NIC 112831)</v>
      </c>
      <c r="U51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19" s="64" t="str">
        <f>UPPER(IFERROR(Table_ocorrencias[[#This Row],[descricao]],""))</f>
        <v>99514-1928/ 98750-2240</v>
      </c>
      <c r="W519" s="66">
        <f>IFERROR(IF(Table_ocorrencias[[#This Row],[data_ciencia]]="","",Table_ocorrencias[[#This Row],[data_ciencia]]),"")</f>
        <v>0.55555555555555558</v>
      </c>
      <c r="X519" s="66">
        <f>IFERROR(IF(Table_ocorrencias[[#This Row],[data_saida]]="","",Table_ocorrencias[[#This Row],[data_saida]]),"")</f>
        <v>0.58333333333333337</v>
      </c>
      <c r="Y519" s="66">
        <f>IFERROR(IF(Table_ocorrencias[[#This Row],[data_chegada]]="","",Table_ocorrencias[[#This Row],[data_chegada]]),"")</f>
        <v>0.60416666666666663</v>
      </c>
      <c r="Z519" s="66">
        <f>IFERROR(IF(Table_ocorrencias[[#This Row],[data_conclusao]]="","",Table_ocorrencias[[#This Row],[data_conclusao]]),"")</f>
        <v>0.63194444444444442</v>
      </c>
      <c r="AA519" s="67">
        <v>1778</v>
      </c>
      <c r="AB519" s="67">
        <v>917</v>
      </c>
      <c r="AC519" s="67">
        <v>11</v>
      </c>
      <c r="AD519" s="67">
        <v>3869148</v>
      </c>
      <c r="AE519" s="67">
        <v>3870430</v>
      </c>
      <c r="AF519" s="67">
        <v>3865541</v>
      </c>
      <c r="AG519" s="67">
        <v>32766</v>
      </c>
      <c r="AH519" s="65">
        <v>44124</v>
      </c>
      <c r="AI519" s="67" t="s">
        <v>5212</v>
      </c>
      <c r="AJ519" s="67" t="s">
        <v>167</v>
      </c>
      <c r="AK519" s="67" t="s">
        <v>168</v>
      </c>
      <c r="AL519" s="67" t="s">
        <v>255</v>
      </c>
      <c r="AM519" s="68">
        <v>0.55555555555555558</v>
      </c>
      <c r="AN519" s="69">
        <v>0.58333333333333337</v>
      </c>
      <c r="AO519" s="69">
        <v>0.60416666666666663</v>
      </c>
      <c r="AP519" s="69">
        <v>0.63194444444444442</v>
      </c>
      <c r="AQ519" s="67" t="s">
        <v>5216</v>
      </c>
      <c r="AR519" s="67" t="s">
        <v>5217</v>
      </c>
      <c r="AS519" s="67">
        <v>10</v>
      </c>
      <c r="AT519" s="67" t="s">
        <v>716</v>
      </c>
      <c r="AU519" s="67" t="s">
        <v>5218</v>
      </c>
      <c r="AV519" s="67" t="s">
        <v>5213</v>
      </c>
      <c r="AW519" s="70" t="s">
        <v>276</v>
      </c>
      <c r="AX519" s="67" t="s">
        <v>5214</v>
      </c>
      <c r="AY519" s="67" t="s">
        <v>5215</v>
      </c>
      <c r="AZ519" s="67" t="b">
        <v>1</v>
      </c>
      <c r="BA519" s="67" t="s">
        <v>273</v>
      </c>
      <c r="BB519" s="67" t="b">
        <v>0</v>
      </c>
      <c r="BC519" s="67"/>
      <c r="BD519" s="67"/>
    </row>
    <row r="520" spans="1:56" x14ac:dyDescent="0.25">
      <c r="A520" s="53">
        <f t="shared" si="9"/>
        <v>0</v>
      </c>
      <c r="B520" s="57" t="str">
        <f>IFERROR(TEXT(Table_ocorrencias[[#This Row],[caso_n]],"0000")&amp;Table_ocorrencias[[#This Row],[ponto]]&amp;"/"&amp;YEAR(Table_ocorrencias[[#This Row],[DATA PLANTÃO]]),"")</f>
        <v>0920.9/2020</v>
      </c>
      <c r="C520" s="57" t="str">
        <f>IFERROR(IF(Table_ocorrencias[[#This Row],[GDL]] = "","", Table_ocorrencias[[#This Row],[GDL]]&amp;"/"&amp;YEAR(Table_ocorrencias[[#This Row],[data_plantao]])),"")</f>
        <v>32802/2020</v>
      </c>
      <c r="D520" s="57" t="str">
        <f>IF(Table_ocorrencias[[#This Row],[fotos_gdl]] = TRUE,"ENVIADAS","PENDENTE")</f>
        <v>ENVIADAS</v>
      </c>
      <c r="E520" s="58">
        <f>IFERROR(Table_ocorrencias[[#This Row],[data_plantao]],"")</f>
        <v>44124</v>
      </c>
      <c r="F520" s="57" t="str">
        <f>IFERROR(Table_ocorrencias[[#This Row],[CIODS3]],"")</f>
        <v>D691488</v>
      </c>
      <c r="G520" s="57" t="str">
        <f>IFERROR(Table_ocorrencias[[#This Row],[natureza4]],"")</f>
        <v>Homicídio</v>
      </c>
      <c r="H520" s="57" t="str">
        <f>IFERROR(Table_ocorrencias[[#This Row],[tipo_local]],"")</f>
        <v>Externo</v>
      </c>
      <c r="I520" s="57" t="str">
        <f>IFERROR(IF(Table_ocorrencias[[#This Row],[instrumento10]] = 0,"",Table_ocorrencias[[#This Row],[instrumento10]]),"")</f>
        <v>PÉRFURO-CONTUNDENTE</v>
      </c>
      <c r="J520" s="79" t="str">
        <f>IFERROR(VLOOKUP(Table_ocorrencias[[#This Row],[matricula_perito]],Table_peritos[],2,FALSE),"")</f>
        <v>DIEGO NUNES TELES DE MENDONÇA</v>
      </c>
      <c r="K520" s="57" t="str">
        <f>IFERROR(VLOOKUP(Table_ocorrencias[[#This Row],[matricula_auxiliar]],Table_auxiliares[],2,FALSE),"")</f>
        <v>THAYSE BATISTA</v>
      </c>
      <c r="L520" s="57" t="str">
        <f>IFERROR(VLOOKUP(Table_ocorrencias[[#This Row],[matricula_delegado]],Table_delegados[],2,FALSE),"")</f>
        <v>JOAQUIM MARINOSIO RODRIGUES BRAGA NETO</v>
      </c>
      <c r="M520" s="57" t="str">
        <f>IFERROR(Table_ocorrencias[[#This Row],[viatura5]],"")</f>
        <v>UP004</v>
      </c>
      <c r="N520" s="57" t="str">
        <f>IFERROR(IF(Table_ocorrencias[[#This Row],[DPH2]] ="","",Table_ocorrencias[[#This Row],[DPH2]]&amp;"º DPH"),"")</f>
        <v>4º DPH</v>
      </c>
      <c r="O520" s="57" t="str">
        <f>UPPER(IFERROR(VLOOKUP(Table_ocorrencias[[#This Row],[municipio]],Table_municipios[],2,FALSE),""))</f>
        <v>RECIFE</v>
      </c>
      <c r="P520" s="79" t="str">
        <f>UPPER(IFERROR(Table_ocorrencias[[#This Row],[bairro8]],""))</f>
        <v>SAN MARTIN</v>
      </c>
      <c r="Q520" s="57" t="str">
        <f>IFERROR(IF(Table_ocorrencias[[#This Row],[rua9]] ="","",Table_ocorrencias[[#This Row],[rua9]]),"")</f>
        <v>SANTA ROSA</v>
      </c>
      <c r="R520" s="57" t="str">
        <f>IFERROR(IF(Table_ocorrencias[[#This Row],[latitude6]] ="","",Table_ocorrencias[[#This Row],[latitude6]]),"")</f>
        <v>-8.072261</v>
      </c>
      <c r="S520" s="57" t="str">
        <f>IFERROR(IF(Table_ocorrencias[[#This Row],[longitude7]] ="","",Table_ocorrencias[[#This Row],[longitude7]]),"")</f>
        <v>-34.926306</v>
      </c>
      <c r="T52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LEANDRO RODRIGUES DA SILVA ALMEIDA (NIC 113819)</v>
      </c>
      <c r="U52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20" s="79" t="str">
        <f>UPPER(IFERROR(Table_ocorrencias[[#This Row],[descricao]],""))</f>
        <v>98917952 PM</v>
      </c>
      <c r="W520" s="59">
        <f>IFERROR(IF(Table_ocorrencias[[#This Row],[data_ciencia]]="","",Table_ocorrencias[[#This Row],[data_ciencia]]),"")</f>
        <v>0.8125</v>
      </c>
      <c r="X520" s="59">
        <f>IFERROR(IF(Table_ocorrencias[[#This Row],[data_saida]]="","",Table_ocorrencias[[#This Row],[data_saida]]),"")</f>
        <v>0.82638888888888884</v>
      </c>
      <c r="Y520" s="59">
        <f>IFERROR(IF(Table_ocorrencias[[#This Row],[data_chegada]]="","",Table_ocorrencias[[#This Row],[data_chegada]]),"")</f>
        <v>0.83333333333333337</v>
      </c>
      <c r="Z520" s="59">
        <f>IFERROR(IF(Table_ocorrencias[[#This Row],[data_conclusao]]="","",Table_ocorrencias[[#This Row],[data_conclusao]]),"")</f>
        <v>0.86111111111111116</v>
      </c>
      <c r="AA520" s="60">
        <v>1781</v>
      </c>
      <c r="AB520" s="60">
        <v>920</v>
      </c>
      <c r="AC520" s="60">
        <v>4</v>
      </c>
      <c r="AD520" s="60">
        <v>3869148</v>
      </c>
      <c r="AE520" s="60">
        <v>3870430</v>
      </c>
      <c r="AF520" s="60">
        <v>1492225</v>
      </c>
      <c r="AG520" s="60">
        <v>32802</v>
      </c>
      <c r="AH520" s="58">
        <v>44124</v>
      </c>
      <c r="AI520" s="60" t="s">
        <v>5235</v>
      </c>
      <c r="AJ520" s="60" t="s">
        <v>167</v>
      </c>
      <c r="AK520" s="60" t="s">
        <v>168</v>
      </c>
      <c r="AL520" s="60" t="s">
        <v>255</v>
      </c>
      <c r="AM520" s="61">
        <v>0.8125</v>
      </c>
      <c r="AN520" s="62">
        <v>0.82638888888888884</v>
      </c>
      <c r="AO520" s="62">
        <v>0.83333333333333337</v>
      </c>
      <c r="AP520" s="62">
        <v>0.86111111111111116</v>
      </c>
      <c r="AQ520" s="60" t="s">
        <v>5239</v>
      </c>
      <c r="AR520" s="60" t="s">
        <v>5240</v>
      </c>
      <c r="AS520" s="60">
        <v>14</v>
      </c>
      <c r="AT520" s="60" t="s">
        <v>1388</v>
      </c>
      <c r="AU520" s="60" t="s">
        <v>4362</v>
      </c>
      <c r="AV520" s="60" t="s">
        <v>5236</v>
      </c>
      <c r="AW520" s="63" t="s">
        <v>276</v>
      </c>
      <c r="AX520" s="60" t="s">
        <v>5237</v>
      </c>
      <c r="AY520" s="60" t="s">
        <v>5238</v>
      </c>
      <c r="AZ520" s="60" t="b">
        <v>1</v>
      </c>
      <c r="BA520" s="60" t="s">
        <v>273</v>
      </c>
      <c r="BB520" s="60" t="b">
        <v>0</v>
      </c>
      <c r="BC520" s="60"/>
      <c r="BD520" s="60"/>
    </row>
    <row r="521" spans="1:56" x14ac:dyDescent="0.25">
      <c r="A521" s="55">
        <f t="shared" si="9"/>
        <v>0</v>
      </c>
      <c r="B521" s="64" t="str">
        <f>IFERROR(TEXT(Table_ocorrencias[[#This Row],[caso_n]],"0000")&amp;Table_ocorrencias[[#This Row],[ponto]]&amp;"/"&amp;YEAR(Table_ocorrencias[[#This Row],[DATA PLANTÃO]]),"")</f>
        <v>0924.9/2020</v>
      </c>
      <c r="C521" s="64" t="str">
        <f>IFERROR(IF(Table_ocorrencias[[#This Row],[GDL]] = "","", Table_ocorrencias[[#This Row],[GDL]]&amp;"/"&amp;YEAR(Table_ocorrencias[[#This Row],[data_plantao]])),"")</f>
        <v>33010/2020</v>
      </c>
      <c r="D521" s="64" t="str">
        <f>IF(Table_ocorrencias[[#This Row],[fotos_gdl]] = TRUE,"ENVIADAS","PENDENTE")</f>
        <v>ENVIADAS</v>
      </c>
      <c r="E521" s="65">
        <f>IFERROR(Table_ocorrencias[[#This Row],[data_plantao]],"")</f>
        <v>44125</v>
      </c>
      <c r="F521" s="64" t="str">
        <f>IFERROR(Table_ocorrencias[[#This Row],[CIODS3]],"")</f>
        <v>D691661</v>
      </c>
      <c r="G521" s="64" t="str">
        <f>IFERROR(Table_ocorrencias[[#This Row],[natureza4]],"")</f>
        <v>Homicídio</v>
      </c>
      <c r="H521" s="64" t="str">
        <f>IFERROR(Table_ocorrencias[[#This Row],[tipo_local]],"")</f>
        <v>Externo</v>
      </c>
      <c r="I521" s="64" t="str">
        <f>IFERROR(IF(Table_ocorrencias[[#This Row],[instrumento10]] = 0,"",Table_ocorrencias[[#This Row],[instrumento10]]),"")</f>
        <v>PÉRFURO-CONTUNDENTE</v>
      </c>
      <c r="J521" s="80" t="str">
        <f>IFERROR(VLOOKUP(Table_ocorrencias[[#This Row],[matricula_perito]],Table_peritos[],2,FALSE),"")</f>
        <v>BETSON FERNANDO DELGADO DOS SANTOS ANDRADE</v>
      </c>
      <c r="K521" s="64" t="str">
        <f>IFERROR(VLOOKUP(Table_ocorrencias[[#This Row],[matricula_auxiliar]],Table_auxiliares[],2,FALSE),"")</f>
        <v>MARÍLIA ANDRADE DE FRANÇA</v>
      </c>
      <c r="L521" s="64" t="str">
        <f>IFERROR(VLOOKUP(Table_ocorrencias[[#This Row],[matricula_delegado]],Table_delegados[],2,FALSE),"")</f>
        <v>SERGIO RICARDO FERREIRA DE VASCONCELOS</v>
      </c>
      <c r="M521" s="64" t="str">
        <f>IFERROR(Table_ocorrencias[[#This Row],[viatura5]],"")</f>
        <v>UP004</v>
      </c>
      <c r="N521" s="64" t="str">
        <f>IFERROR(IF(Table_ocorrencias[[#This Row],[DPH2]] ="","",Table_ocorrencias[[#This Row],[DPH2]]&amp;"º DPH"),"")</f>
        <v>3º DPH</v>
      </c>
      <c r="O521" s="64" t="str">
        <f>UPPER(IFERROR(VLOOKUP(Table_ocorrencias[[#This Row],[municipio]],Table_municipios[],2,FALSE),""))</f>
        <v>RECIFE</v>
      </c>
      <c r="P521" s="80" t="str">
        <f>UPPER(IFERROR(Table_ocorrencias[[#This Row],[bairro8]],""))</f>
        <v>IMBIRIBEIRA</v>
      </c>
      <c r="Q521" s="64" t="str">
        <f>IFERROR(IF(Table_ocorrencias[[#This Row],[rua9]] ="","",Table_ocorrencias[[#This Row],[rua9]]),"")</f>
        <v>R.MANOEL SERAFIM DO COUTO, Nº 306</v>
      </c>
      <c r="R521" s="64" t="str">
        <f>IFERROR(IF(Table_ocorrencias[[#This Row],[latitude6]] ="","",Table_ocorrencias[[#This Row],[latitude6]]),"")</f>
        <v>-8,08687</v>
      </c>
      <c r="S521" s="64" t="str">
        <f>IFERROR(IF(Table_ocorrencias[[#This Row],[longitude7]] ="","",Table_ocorrencias[[#This Row],[longitude7]]),"")</f>
        <v>-34,90552</v>
      </c>
      <c r="T52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113792)</v>
      </c>
      <c r="U52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1" s="80" t="str">
        <f>UPPER(IFERROR(Table_ocorrencias[[#This Row],[descricao]],""))</f>
        <v>PAF EXTERNO SIMPLES. CABO GEORGITO --&gt; 987-008-310</v>
      </c>
      <c r="W521" s="66">
        <f>IFERROR(IF(Table_ocorrencias[[#This Row],[data_ciencia]]="","",Table_ocorrencias[[#This Row],[data_ciencia]]),"")</f>
        <v>0.93402777777777779</v>
      </c>
      <c r="X521" s="66">
        <f>IFERROR(IF(Table_ocorrencias[[#This Row],[data_saida]]="","",Table_ocorrencias[[#This Row],[data_saida]]),"")</f>
        <v>0.94444444444444442</v>
      </c>
      <c r="Y521" s="66">
        <f>IFERROR(IF(Table_ocorrencias[[#This Row],[data_chegada]]="","",Table_ocorrencias[[#This Row],[data_chegada]]),"")</f>
        <v>0.95486111111111116</v>
      </c>
      <c r="Z521" s="66">
        <f>IFERROR(IF(Table_ocorrencias[[#This Row],[data_conclusao]]="","",Table_ocorrencias[[#This Row],[data_conclusao]]),"")</f>
        <v>0.99652777777777779</v>
      </c>
      <c r="AA521" s="67">
        <v>1785</v>
      </c>
      <c r="AB521" s="67">
        <v>924</v>
      </c>
      <c r="AC521" s="67">
        <v>3</v>
      </c>
      <c r="AD521" s="67">
        <v>3869903</v>
      </c>
      <c r="AE521" s="67">
        <v>3874400</v>
      </c>
      <c r="AF521" s="67">
        <v>2139219</v>
      </c>
      <c r="AG521" s="67">
        <v>33010</v>
      </c>
      <c r="AH521" s="65">
        <v>44125</v>
      </c>
      <c r="AI521" s="67" t="s">
        <v>5274</v>
      </c>
      <c r="AJ521" s="67" t="s">
        <v>167</v>
      </c>
      <c r="AK521" s="67" t="s">
        <v>168</v>
      </c>
      <c r="AL521" s="67" t="s">
        <v>255</v>
      </c>
      <c r="AM521" s="68">
        <v>0.93402777777777779</v>
      </c>
      <c r="AN521" s="69">
        <v>0.94444444444444442</v>
      </c>
      <c r="AO521" s="69">
        <v>0.95486111111111116</v>
      </c>
      <c r="AP521" s="69">
        <v>0.99652777777777779</v>
      </c>
      <c r="AQ521" s="67" t="s">
        <v>5287</v>
      </c>
      <c r="AR521" s="67" t="s">
        <v>5288</v>
      </c>
      <c r="AS521" s="67">
        <v>14</v>
      </c>
      <c r="AT521" s="67" t="s">
        <v>345</v>
      </c>
      <c r="AU521" s="67" t="s">
        <v>5289</v>
      </c>
      <c r="AV521" s="67" t="s">
        <v>5275</v>
      </c>
      <c r="AW521" s="70" t="s">
        <v>276</v>
      </c>
      <c r="AX521" s="67" t="s">
        <v>5276</v>
      </c>
      <c r="AY521" s="67" t="s">
        <v>5277</v>
      </c>
      <c r="AZ521" s="67" t="b">
        <v>1</v>
      </c>
      <c r="BA521" s="67" t="s">
        <v>273</v>
      </c>
      <c r="BB521" s="67" t="b">
        <v>0</v>
      </c>
      <c r="BC521" s="67"/>
      <c r="BD521" s="67"/>
    </row>
    <row r="522" spans="1:56" x14ac:dyDescent="0.25">
      <c r="A522" s="53">
        <f t="shared" si="9"/>
        <v>0</v>
      </c>
      <c r="B522" s="57" t="str">
        <f>IFERROR(TEXT(Table_ocorrencias[[#This Row],[caso_n]],"0000")&amp;Table_ocorrencias[[#This Row],[ponto]]&amp;"/"&amp;YEAR(Table_ocorrencias[[#This Row],[DATA PLANTÃO]]),"")</f>
        <v>0927.9/2020</v>
      </c>
      <c r="C522" s="57" t="str">
        <f>IFERROR(IF(Table_ocorrencias[[#This Row],[GDL]] = "","", Table_ocorrencias[[#This Row],[GDL]]&amp;"/"&amp;YEAR(Table_ocorrencias[[#This Row],[data_plantao]])),"")</f>
        <v>33206/2020</v>
      </c>
      <c r="D522" s="57" t="str">
        <f>IF(Table_ocorrencias[[#This Row],[fotos_gdl]] = TRUE,"ENVIADAS","PENDENTE")</f>
        <v>ENVIADAS</v>
      </c>
      <c r="E522" s="58">
        <f>IFERROR(Table_ocorrencias[[#This Row],[data_plantao]],"")</f>
        <v>44126</v>
      </c>
      <c r="F522" s="57" t="str">
        <f>IFERROR(Table_ocorrencias[[#This Row],[CIODS3]],"")</f>
        <v>D691711</v>
      </c>
      <c r="G522" s="57" t="str">
        <f>IFERROR(Table_ocorrencias[[#This Row],[natureza4]],"")</f>
        <v>Homicídio</v>
      </c>
      <c r="H522" s="57" t="str">
        <f>IFERROR(Table_ocorrencias[[#This Row],[tipo_local]],"")</f>
        <v>Externo</v>
      </c>
      <c r="I522" s="57" t="str">
        <f>IFERROR(IF(Table_ocorrencias[[#This Row],[instrumento10]] = 0,"",Table_ocorrencias[[#This Row],[instrumento10]]),"")</f>
        <v>PÉRFURO-CONTUNDENTE</v>
      </c>
      <c r="J522" s="79" t="str">
        <f>IFERROR(VLOOKUP(Table_ocorrencias[[#This Row],[matricula_perito]],Table_peritos[],2,FALSE),"")</f>
        <v>DIEGO NUNES TELES DE MENDONÇA</v>
      </c>
      <c r="K522" s="57" t="str">
        <f>IFERROR(VLOOKUP(Table_ocorrencias[[#This Row],[matricula_auxiliar]],Table_auxiliares[],2,FALSE),"")</f>
        <v>THIAGO CHALEGRE</v>
      </c>
      <c r="L522" s="57" t="str">
        <f>IFERROR(VLOOKUP(Table_ocorrencias[[#This Row],[matricula_delegado]],Table_delegados[],2,FALSE),"")</f>
        <v>CAIO WAGNER SIQUEIRA DE MORAIS</v>
      </c>
      <c r="M522" s="57" t="str">
        <f>IFERROR(Table_ocorrencias[[#This Row],[viatura5]],"")</f>
        <v>UP004</v>
      </c>
      <c r="N522" s="57" t="str">
        <f>IFERROR(IF(Table_ocorrencias[[#This Row],[DPH2]] ="","",Table_ocorrencias[[#This Row],[DPH2]]&amp;"º DPH"),"")</f>
        <v>12º DPH</v>
      </c>
      <c r="O522" s="57" t="str">
        <f>UPPER(IFERROR(VLOOKUP(Table_ocorrencias[[#This Row],[municipio]],Table_municipios[],2,FALSE),""))</f>
        <v>JABOATÃO DOS GUARARAPES</v>
      </c>
      <c r="P522" s="79" t="str">
        <f>UPPER(IFERROR(Table_ocorrencias[[#This Row],[bairro8]],""))</f>
        <v>CANDEIAS</v>
      </c>
      <c r="Q522" s="57" t="str">
        <f>IFERROR(IF(Table_ocorrencias[[#This Row],[rua9]] ="","",Table_ocorrencias[[#This Row],[rua9]]),"")</f>
        <v>DR ORLANDO</v>
      </c>
      <c r="R522" s="57" t="str">
        <f>IFERROR(IF(Table_ocorrencias[[#This Row],[latitude6]] ="","",Table_ocorrencias[[#This Row],[latitude6]]),"")</f>
        <v>-8.1931040</v>
      </c>
      <c r="S522" s="57" t="str">
        <f>IFERROR(IF(Table_ocorrencias[[#This Row],[longitude7]] ="","",Table_ocorrencias[[#This Row],[longitude7]]),"")</f>
        <v>-34.9372920</v>
      </c>
      <c r="T52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JOAO PAULO DE OLIVEIRA GÓIS (NIC 113821)</v>
      </c>
      <c r="U52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22" s="79" t="str">
        <f>UPPER(IFERROR(Table_ocorrencias[[#This Row],[descricao]],""))</f>
        <v>PM CB NASCIMENTO 8634 5178</v>
      </c>
      <c r="W522" s="59">
        <f>IFERROR(IF(Table_ocorrencias[[#This Row],[data_ciencia]]="","",Table_ocorrencias[[#This Row],[data_ciencia]]),"")</f>
        <v>0.52777777777777779</v>
      </c>
      <c r="X522" s="59">
        <f>IFERROR(IF(Table_ocorrencias[[#This Row],[data_saida]]="","",Table_ocorrencias[[#This Row],[data_saida]]),"")</f>
        <v>0.54166666666666663</v>
      </c>
      <c r="Y522" s="59">
        <f>IFERROR(IF(Table_ocorrencias[[#This Row],[data_chegada]]="","",Table_ocorrencias[[#This Row],[data_chegada]]),"")</f>
        <v>0.56944444444444442</v>
      </c>
      <c r="Z522" s="59">
        <f>IFERROR(IF(Table_ocorrencias[[#This Row],[data_conclusao]]="","",Table_ocorrencias[[#This Row],[data_conclusao]]),"")</f>
        <v>0.60416666666666663</v>
      </c>
      <c r="AA522" s="60">
        <v>1788</v>
      </c>
      <c r="AB522" s="60">
        <v>927</v>
      </c>
      <c r="AC522" s="60">
        <v>12</v>
      </c>
      <c r="AD522" s="60">
        <v>3869148</v>
      </c>
      <c r="AE522" s="60">
        <v>3868877</v>
      </c>
      <c r="AF522" s="60">
        <v>3864910</v>
      </c>
      <c r="AG522" s="60">
        <v>33206</v>
      </c>
      <c r="AH522" s="58">
        <v>44126</v>
      </c>
      <c r="AI522" s="60" t="s">
        <v>5315</v>
      </c>
      <c r="AJ522" s="60" t="s">
        <v>167</v>
      </c>
      <c r="AK522" s="60" t="s">
        <v>168</v>
      </c>
      <c r="AL522" s="60" t="s">
        <v>255</v>
      </c>
      <c r="AM522" s="61">
        <v>0.52777777777777779</v>
      </c>
      <c r="AN522" s="62">
        <v>0.54166666666666663</v>
      </c>
      <c r="AO522" s="62">
        <v>0.56944444444444442</v>
      </c>
      <c r="AP522" s="62">
        <v>0.60416666666666663</v>
      </c>
      <c r="AQ522" s="60" t="s">
        <v>5326</v>
      </c>
      <c r="AR522" s="60" t="s">
        <v>5327</v>
      </c>
      <c r="AS522" s="60">
        <v>10</v>
      </c>
      <c r="AT522" s="60" t="s">
        <v>5079</v>
      </c>
      <c r="AU522" s="60" t="s">
        <v>5316</v>
      </c>
      <c r="AV522" s="60" t="s">
        <v>5317</v>
      </c>
      <c r="AW522" s="63" t="s">
        <v>276</v>
      </c>
      <c r="AX522" s="60" t="s">
        <v>5318</v>
      </c>
      <c r="AY522" s="60" t="s">
        <v>5319</v>
      </c>
      <c r="AZ522" s="60" t="b">
        <v>1</v>
      </c>
      <c r="BA522" s="60" t="s">
        <v>273</v>
      </c>
      <c r="BB522" s="60" t="b">
        <v>0</v>
      </c>
      <c r="BC522" s="60"/>
      <c r="BD522" s="60"/>
    </row>
    <row r="523" spans="1:56" x14ac:dyDescent="0.25">
      <c r="A523" s="53">
        <f t="shared" si="9"/>
        <v>0</v>
      </c>
      <c r="B523" s="57" t="str">
        <f>IFERROR(TEXT(Table_ocorrencias[[#This Row],[caso_n]],"0000")&amp;Table_ocorrencias[[#This Row],[ponto]]&amp;"/"&amp;YEAR(Table_ocorrencias[[#This Row],[DATA PLANTÃO]]),"")</f>
        <v>0929.9/2020</v>
      </c>
      <c r="C523" s="57" t="str">
        <f>IFERROR(IF(Table_ocorrencias[[#This Row],[GDL]] = "","", Table_ocorrencias[[#This Row],[GDL]]&amp;"/"&amp;YEAR(Table_ocorrencias[[#This Row],[data_plantao]])),"")</f>
        <v>33231/2020</v>
      </c>
      <c r="D523" s="57" t="str">
        <f>IF(Table_ocorrencias[[#This Row],[fotos_gdl]] = TRUE,"ENVIADAS","PENDENTE")</f>
        <v>ENVIADAS</v>
      </c>
      <c r="E523" s="58">
        <f>IFERROR(Table_ocorrencias[[#This Row],[data_plantao]],"")</f>
        <v>44126</v>
      </c>
      <c r="F523" s="57" t="str">
        <f>IFERROR(Table_ocorrencias[[#This Row],[CIODS3]],"")</f>
        <v>D691747</v>
      </c>
      <c r="G523" s="57" t="str">
        <f>IFERROR(Table_ocorrencias[[#This Row],[natureza4]],"")</f>
        <v>Homicídio</v>
      </c>
      <c r="H523" s="57" t="str">
        <f>IFERROR(Table_ocorrencias[[#This Row],[tipo_local]],"")</f>
        <v>Externo</v>
      </c>
      <c r="I523" s="57" t="str">
        <f>IFERROR(IF(Table_ocorrencias[[#This Row],[instrumento10]] = 0,"",Table_ocorrencias[[#This Row],[instrumento10]]),"")</f>
        <v>PÉRFURO-CONTUNDENTE</v>
      </c>
      <c r="J523" s="79" t="str">
        <f>IFERROR(VLOOKUP(Table_ocorrencias[[#This Row],[matricula_perito]],Table_peritos[],2,FALSE),"")</f>
        <v>DIEGO NUNES TELES DE MENDONÇA</v>
      </c>
      <c r="K523" s="57" t="str">
        <f>IFERROR(VLOOKUP(Table_ocorrencias[[#This Row],[matricula_auxiliar]],Table_auxiliares[],2,FALSE),"")</f>
        <v>THIAGO CHALEGRE</v>
      </c>
      <c r="L523" s="57" t="str">
        <f>IFERROR(VLOOKUP(Table_ocorrencias[[#This Row],[matricula_delegado]],Table_delegados[],2,FALSE),"")</f>
        <v>BRUNO MARCIO DE AMORIM MAGALHAES</v>
      </c>
      <c r="M523" s="57" t="str">
        <f>IFERROR(Table_ocorrencias[[#This Row],[viatura5]],"")</f>
        <v>UP004</v>
      </c>
      <c r="N523" s="57" t="str">
        <f>IFERROR(IF(Table_ocorrencias[[#This Row],[DPH2]] ="","",Table_ocorrencias[[#This Row],[DPH2]]&amp;"º DPH"),"")</f>
        <v>6º DPH</v>
      </c>
      <c r="O523" s="57" t="str">
        <f>UPPER(IFERROR(VLOOKUP(Table_ocorrencias[[#This Row],[municipio]],Table_municipios[],2,FALSE),""))</f>
        <v>IGARASSU</v>
      </c>
      <c r="P523" s="79" t="str">
        <f>UPPER(IFERROR(Table_ocorrencias[[#This Row],[bairro8]],""))</f>
        <v>CRUZ DE REBOUCAS</v>
      </c>
      <c r="Q523" s="57" t="str">
        <f>IFERROR(IF(Table_ocorrencias[[#This Row],[rua9]] ="","",Table_ocorrencias[[#This Row],[rua9]]),"")</f>
        <v>MARIA CECILIA</v>
      </c>
      <c r="R523" s="57" t="str">
        <f>IFERROR(IF(Table_ocorrencias[[#This Row],[latitude6]] ="","",Table_ocorrencias[[#This Row],[latitude6]]),"")</f>
        <v>-7.8368860</v>
      </c>
      <c r="S523" s="57" t="str">
        <f>IFERROR(IF(Table_ocorrencias[[#This Row],[longitude7]] ="","",Table_ocorrencias[[#This Row],[longitude7]]),"")</f>
        <v>-34.9040040</v>
      </c>
      <c r="T52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DOUGLAS ALVES DE SOUZA (NIC 113797)</v>
      </c>
      <c r="U52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3" s="79" t="str">
        <f>UPPER(IFERROR(Table_ocorrencias[[#This Row],[descricao]],""))</f>
        <v>PM 988267679</v>
      </c>
      <c r="W523" s="59">
        <f>IFERROR(IF(Table_ocorrencias[[#This Row],[data_ciencia]]="","",Table_ocorrencias[[#This Row],[data_ciencia]]),"")</f>
        <v>0.86805555555555558</v>
      </c>
      <c r="X523" s="59">
        <f>IFERROR(IF(Table_ocorrencias[[#This Row],[data_saida]]="","",Table_ocorrencias[[#This Row],[data_saida]]),"")</f>
        <v>0.875</v>
      </c>
      <c r="Y523" s="59">
        <f>IFERROR(IF(Table_ocorrencias[[#This Row],[data_chegada]]="","",Table_ocorrencias[[#This Row],[data_chegada]]),"")</f>
        <v>0.90277777777777779</v>
      </c>
      <c r="Z523" s="59">
        <f>IFERROR(IF(Table_ocorrencias[[#This Row],[data_conclusao]]="","",Table_ocorrencias[[#This Row],[data_conclusao]]),"")</f>
        <v>0.93055555555555558</v>
      </c>
      <c r="AA523" s="60">
        <v>1790</v>
      </c>
      <c r="AB523" s="60">
        <v>929</v>
      </c>
      <c r="AC523" s="60">
        <v>6</v>
      </c>
      <c r="AD523" s="60">
        <v>3869148</v>
      </c>
      <c r="AE523" s="60">
        <v>3868877</v>
      </c>
      <c r="AF523" s="60">
        <v>2960419</v>
      </c>
      <c r="AG523" s="60">
        <v>33231</v>
      </c>
      <c r="AH523" s="58">
        <v>44126</v>
      </c>
      <c r="AI523" s="60" t="s">
        <v>5340</v>
      </c>
      <c r="AJ523" s="60" t="s">
        <v>167</v>
      </c>
      <c r="AK523" s="60" t="s">
        <v>168</v>
      </c>
      <c r="AL523" s="60" t="s">
        <v>255</v>
      </c>
      <c r="AM523" s="61">
        <v>0.86805555555555558</v>
      </c>
      <c r="AN523" s="62">
        <v>0.875</v>
      </c>
      <c r="AO523" s="62">
        <v>0.90277777777777779</v>
      </c>
      <c r="AP523" s="62">
        <v>0.93055555555555558</v>
      </c>
      <c r="AQ523" s="60" t="s">
        <v>5351</v>
      </c>
      <c r="AR523" s="60" t="s">
        <v>5352</v>
      </c>
      <c r="AS523" s="60">
        <v>6</v>
      </c>
      <c r="AT523" s="60" t="s">
        <v>5341</v>
      </c>
      <c r="AU523" s="60" t="s">
        <v>5342</v>
      </c>
      <c r="AV523" s="60" t="s">
        <v>5343</v>
      </c>
      <c r="AW523" s="63" t="s">
        <v>276</v>
      </c>
      <c r="AX523" s="60" t="s">
        <v>5344</v>
      </c>
      <c r="AY523" s="60" t="s">
        <v>5345</v>
      </c>
      <c r="AZ523" s="60" t="b">
        <v>1</v>
      </c>
      <c r="BA523" s="60" t="s">
        <v>273</v>
      </c>
      <c r="BB523" s="60" t="b">
        <v>0</v>
      </c>
      <c r="BC523" s="60"/>
      <c r="BD523" s="60"/>
    </row>
    <row r="524" spans="1:56" x14ac:dyDescent="0.25">
      <c r="A524" s="55">
        <f t="shared" si="9"/>
        <v>0</v>
      </c>
      <c r="B524" s="64" t="str">
        <f>IFERROR(TEXT(Table_ocorrencias[[#This Row],[caso_n]],"0000")&amp;Table_ocorrencias[[#This Row],[ponto]]&amp;"/"&amp;YEAR(Table_ocorrencias[[#This Row],[DATA PLANTÃO]]),"")</f>
        <v>0932.9/2020</v>
      </c>
      <c r="C524" s="64" t="str">
        <f>IFERROR(IF(Table_ocorrencias[[#This Row],[GDL]] = "","", Table_ocorrencias[[#This Row],[GDL]]&amp;"/"&amp;YEAR(Table_ocorrencias[[#This Row],[data_plantao]])),"")</f>
        <v>33244/2020</v>
      </c>
      <c r="D524" s="64" t="str">
        <f>IF(Table_ocorrencias[[#This Row],[fotos_gdl]] = TRUE,"ENVIADAS","PENDENTE")</f>
        <v>ENVIADAS</v>
      </c>
      <c r="E524" s="65">
        <f>IFERROR(Table_ocorrencias[[#This Row],[data_plantao]],"")</f>
        <v>44127</v>
      </c>
      <c r="F524" s="64" t="str">
        <f>IFERROR(Table_ocorrencias[[#This Row],[CIODS3]],"")</f>
        <v>D691772</v>
      </c>
      <c r="G524" s="64" t="str">
        <f>IFERROR(Table_ocorrencias[[#This Row],[natureza4]],"")</f>
        <v>Homicídio</v>
      </c>
      <c r="H524" s="64" t="str">
        <f>IFERROR(Table_ocorrencias[[#This Row],[tipo_local]],"")</f>
        <v>Externo</v>
      </c>
      <c r="I524" s="64" t="str">
        <f>IFERROR(IF(Table_ocorrencias[[#This Row],[instrumento10]] = 0,"",Table_ocorrencias[[#This Row],[instrumento10]]),"")</f>
        <v>PÉRFURO-CONTUNDENTE</v>
      </c>
      <c r="J524" s="64" t="str">
        <f>IFERROR(VLOOKUP(Table_ocorrencias[[#This Row],[matricula_perito]],Table_peritos[],2,FALSE),"")</f>
        <v>FERNANDO HENRIQUE LEAL BENEVIDES</v>
      </c>
      <c r="K524" s="64" t="str">
        <f>IFERROR(VLOOKUP(Table_ocorrencias[[#This Row],[matricula_auxiliar]],Table_auxiliares[],2,FALSE),"")</f>
        <v>THAYSE BATISTA</v>
      </c>
      <c r="L524" s="64" t="str">
        <f>IFERROR(VLOOKUP(Table_ocorrencias[[#This Row],[matricula_delegado]],Table_delegados[],2,FALSE),"")</f>
        <v>FRANCISCA ERICA DA SILVA BEZERRA</v>
      </c>
      <c r="M524" s="64" t="str">
        <f>IFERROR(Table_ocorrencias[[#This Row],[viatura5]],"")</f>
        <v>UP004</v>
      </c>
      <c r="N524" s="64" t="str">
        <f>IFERROR(IF(Table_ocorrencias[[#This Row],[DPH2]] ="","",Table_ocorrencias[[#This Row],[DPH2]]&amp;"º DPH"),"")</f>
        <v>4º DPH</v>
      </c>
      <c r="O524" s="64" t="str">
        <f>UPPER(IFERROR(VLOOKUP(Table_ocorrencias[[#This Row],[municipio]],Table_municipios[],2,FALSE),""))</f>
        <v>RECIFE</v>
      </c>
      <c r="P524" s="64" t="str">
        <f>UPPER(IFERROR(Table_ocorrencias[[#This Row],[bairro8]],""))</f>
        <v>VARZEA</v>
      </c>
      <c r="Q524" s="64" t="str">
        <f>IFERROR(IF(Table_ocorrencias[[#This Row],[rua9]] ="","",Table_ocorrencias[[#This Row],[rua9]]),"")</f>
        <v>DUARTE NUNES LEAO</v>
      </c>
      <c r="R524" s="64" t="str">
        <f>IFERROR(IF(Table_ocorrencias[[#This Row],[latitude6]] ="","",Table_ocorrencias[[#This Row],[latitude6]]),"")</f>
        <v>-8.035502</v>
      </c>
      <c r="S524" s="64" t="str">
        <f>IFERROR(IF(Table_ocorrencias[[#This Row],[longitude7]] ="","",Table_ocorrencias[[#This Row],[longitude7]]),"")</f>
        <v>-34.984532</v>
      </c>
      <c r="T524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113798)</v>
      </c>
      <c r="U52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24" s="64" t="str">
        <f>UPPER(IFERROR(Table_ocorrencias[[#This Row],[descricao]],""))</f>
        <v>PM 999710355</v>
      </c>
      <c r="W524" s="66">
        <f>IFERROR(IF(Table_ocorrencias[[#This Row],[data_ciencia]]="","",Table_ocorrencias[[#This Row],[data_ciencia]]),"")</f>
        <v>0.1388888888888889</v>
      </c>
      <c r="X524" s="66">
        <f>IFERROR(IF(Table_ocorrencias[[#This Row],[data_saida]]="","",Table_ocorrencias[[#This Row],[data_saida]]),"")</f>
        <v>0.15972222222222221</v>
      </c>
      <c r="Y524" s="66">
        <f>IFERROR(IF(Table_ocorrencias[[#This Row],[data_chegada]]="","",Table_ocorrencias[[#This Row],[data_chegada]]),"")</f>
        <v>0.18055555555555555</v>
      </c>
      <c r="Z524" s="66">
        <f>IFERROR(IF(Table_ocorrencias[[#This Row],[data_conclusao]]="","",Table_ocorrencias[[#This Row],[data_conclusao]]),"")</f>
        <v>0.19444444444444445</v>
      </c>
      <c r="AA524" s="67">
        <v>1793</v>
      </c>
      <c r="AB524" s="67">
        <v>932</v>
      </c>
      <c r="AC524" s="67">
        <v>4</v>
      </c>
      <c r="AD524" s="67">
        <v>2962063</v>
      </c>
      <c r="AE524" s="67">
        <v>3870430</v>
      </c>
      <c r="AF524" s="67">
        <v>2724782</v>
      </c>
      <c r="AG524" s="67">
        <v>33244</v>
      </c>
      <c r="AH524" s="65">
        <v>44127</v>
      </c>
      <c r="AI524" s="67" t="s">
        <v>5364</v>
      </c>
      <c r="AJ524" s="67" t="s">
        <v>167</v>
      </c>
      <c r="AK524" s="67" t="s">
        <v>168</v>
      </c>
      <c r="AL524" s="67" t="s">
        <v>255</v>
      </c>
      <c r="AM524" s="68">
        <v>0.1388888888888889</v>
      </c>
      <c r="AN524" s="69">
        <v>0.15972222222222221</v>
      </c>
      <c r="AO524" s="69">
        <v>0.18055555555555555</v>
      </c>
      <c r="AP524" s="69">
        <v>0.19444444444444445</v>
      </c>
      <c r="AQ524" s="67" t="s">
        <v>5371</v>
      </c>
      <c r="AR524" s="67" t="s">
        <v>5372</v>
      </c>
      <c r="AS524" s="67">
        <v>14</v>
      </c>
      <c r="AT524" s="67" t="s">
        <v>3596</v>
      </c>
      <c r="AU524" s="67" t="s">
        <v>5365</v>
      </c>
      <c r="AV524" s="67" t="s">
        <v>283</v>
      </c>
      <c r="AW524" s="70" t="s">
        <v>276</v>
      </c>
      <c r="AX524" s="67" t="s">
        <v>5366</v>
      </c>
      <c r="AY524" s="67" t="s">
        <v>5367</v>
      </c>
      <c r="AZ524" s="67" t="b">
        <v>1</v>
      </c>
      <c r="BA524" s="67" t="s">
        <v>273</v>
      </c>
      <c r="BB524" s="67" t="b">
        <v>0</v>
      </c>
      <c r="BC524" s="67"/>
      <c r="BD524" s="67"/>
    </row>
    <row r="525" spans="1:56" x14ac:dyDescent="0.25">
      <c r="A525" s="53">
        <f t="shared" si="9"/>
        <v>0</v>
      </c>
      <c r="B525" s="57" t="str">
        <f>IFERROR(TEXT(Table_ocorrencias[[#This Row],[caso_n]],"0000")&amp;Table_ocorrencias[[#This Row],[ponto]]&amp;"/"&amp;YEAR(Table_ocorrencias[[#This Row],[DATA PLANTÃO]]),"")</f>
        <v>0935.9/2020</v>
      </c>
      <c r="C525" s="57" t="str">
        <f>IFERROR(IF(Table_ocorrencias[[#This Row],[GDL]] = "","", Table_ocorrencias[[#This Row],[GDL]]&amp;"/"&amp;YEAR(Table_ocorrencias[[#This Row],[data_plantao]])),"")</f>
        <v>33391/2020</v>
      </c>
      <c r="D525" s="57" t="str">
        <f>IF(Table_ocorrencias[[#This Row],[fotos_gdl]] = TRUE,"ENVIADAS","PENDENTE")</f>
        <v>ENVIADAS</v>
      </c>
      <c r="E525" s="58">
        <f>IFERROR(Table_ocorrencias[[#This Row],[data_plantao]],"")</f>
        <v>44127</v>
      </c>
      <c r="F525" s="57" t="str">
        <f>IFERROR(Table_ocorrencias[[#This Row],[CIODS3]],"")</f>
        <v>D691873</v>
      </c>
      <c r="G525" s="57" t="str">
        <f>IFERROR(Table_ocorrencias[[#This Row],[natureza4]],"")</f>
        <v>Homicídio</v>
      </c>
      <c r="H525" s="57" t="str">
        <f>IFERROR(Table_ocorrencias[[#This Row],[tipo_local]],"")</f>
        <v>Externo</v>
      </c>
      <c r="I525" s="57" t="str">
        <f>IFERROR(IF(Table_ocorrencias[[#This Row],[instrumento10]] = 0,"",Table_ocorrencias[[#This Row],[instrumento10]]),"")</f>
        <v>PÉRFURO-CONTUNDENTE</v>
      </c>
      <c r="J525" s="79" t="str">
        <f>IFERROR(VLOOKUP(Table_ocorrencias[[#This Row],[matricula_perito]],Table_peritos[],2,FALSE),"")</f>
        <v>DIEGO NUNES TELES DE MENDONÇA</v>
      </c>
      <c r="K525" s="57" t="str">
        <f>IFERROR(VLOOKUP(Table_ocorrencias[[#This Row],[matricula_auxiliar]],Table_auxiliares[],2,FALSE),"")</f>
        <v>BRENO HENRIQUE DANTAS DOS SANTOS</v>
      </c>
      <c r="L525" s="57" t="str">
        <f>IFERROR(VLOOKUP(Table_ocorrencias[[#This Row],[matricula_delegado]],Table_delegados[],2,FALSE),"")</f>
        <v>JOAO BAPTISTA DE BRITTO ALVES FILHO</v>
      </c>
      <c r="M525" s="57" t="str">
        <f>IFERROR(Table_ocorrencias[[#This Row],[viatura5]],"")</f>
        <v>UP004</v>
      </c>
      <c r="N525" s="57" t="str">
        <f>IFERROR(IF(Table_ocorrencias[[#This Row],[DPH2]] ="","",Table_ocorrencias[[#This Row],[DPH2]]&amp;"º DPH"),"")</f>
        <v>12º DPH</v>
      </c>
      <c r="O525" s="57" t="str">
        <f>UPPER(IFERROR(VLOOKUP(Table_ocorrencias[[#This Row],[municipio]],Table_municipios[],2,FALSE),""))</f>
        <v>JABOATÃO DOS GUARARAPES</v>
      </c>
      <c r="P525" s="79" t="str">
        <f>UPPER(IFERROR(Table_ocorrencias[[#This Row],[bairro8]],""))</f>
        <v>PIEDADE</v>
      </c>
      <c r="Q525" s="57" t="str">
        <f>IFERROR(IF(Table_ocorrencias[[#This Row],[rua9]] ="","",Table_ocorrencias[[#This Row],[rua9]]),"")</f>
        <v>RUA 24 DE MARÇO</v>
      </c>
      <c r="R525" s="57" t="str">
        <f>IFERROR(IF(Table_ocorrencias[[#This Row],[latitude6]] ="","",Table_ocorrencias[[#This Row],[latitude6]]),"")</f>
        <v>-8.1763490</v>
      </c>
      <c r="S525" s="57" t="str">
        <f>IFERROR(IF(Table_ocorrencias[[#This Row],[longitude7]] ="","",Table_ocorrencias[[#This Row],[longitude7]]),"")</f>
        <v>-34.9224600</v>
      </c>
      <c r="T52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ADRIANO SANTOS DA SILVA (NIC 113800)</v>
      </c>
      <c r="U52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5" s="79" t="str">
        <f>UPPER(IFERROR(Table_ocorrencias[[#This Row],[descricao]],""))</f>
        <v>MASC, PAF!</v>
      </c>
      <c r="W525" s="59">
        <f>IFERROR(IF(Table_ocorrencias[[#This Row],[data_ciencia]]="","",Table_ocorrencias[[#This Row],[data_ciencia]]),"")</f>
        <v>0.19444444444444445</v>
      </c>
      <c r="X525" s="59">
        <f>IFERROR(IF(Table_ocorrencias[[#This Row],[data_saida]]="","",Table_ocorrencias[[#This Row],[data_saida]]),"")</f>
        <v>0.19791666666666666</v>
      </c>
      <c r="Y525" s="59">
        <f>IFERROR(IF(Table_ocorrencias[[#This Row],[data_chegada]]="","",Table_ocorrencias[[#This Row],[data_chegada]]),"")</f>
        <v>0.20833333333333334</v>
      </c>
      <c r="Z525" s="59">
        <f>IFERROR(IF(Table_ocorrencias[[#This Row],[data_conclusao]]="","",Table_ocorrencias[[#This Row],[data_conclusao]]),"")</f>
        <v>0.2361111111111111</v>
      </c>
      <c r="AA525" s="60">
        <v>1797</v>
      </c>
      <c r="AB525" s="60">
        <v>935</v>
      </c>
      <c r="AC525" s="60">
        <v>12</v>
      </c>
      <c r="AD525" s="60">
        <v>3869148</v>
      </c>
      <c r="AE525" s="60">
        <v>3867820</v>
      </c>
      <c r="AF525" s="60">
        <v>2139065</v>
      </c>
      <c r="AG525" s="60">
        <v>33391</v>
      </c>
      <c r="AH525" s="58">
        <v>44127</v>
      </c>
      <c r="AI525" s="60" t="s">
        <v>5419</v>
      </c>
      <c r="AJ525" s="60" t="s">
        <v>167</v>
      </c>
      <c r="AK525" s="60" t="s">
        <v>168</v>
      </c>
      <c r="AL525" s="60" t="s">
        <v>255</v>
      </c>
      <c r="AM525" s="61">
        <v>0.19444444444444445</v>
      </c>
      <c r="AN525" s="62">
        <v>0.19791666666666666</v>
      </c>
      <c r="AO525" s="62">
        <v>0.20833333333333334</v>
      </c>
      <c r="AP525" s="62">
        <v>0.2361111111111111</v>
      </c>
      <c r="AQ525" s="60" t="s">
        <v>5420</v>
      </c>
      <c r="AR525" s="60" t="s">
        <v>5421</v>
      </c>
      <c r="AS525" s="60">
        <v>10</v>
      </c>
      <c r="AT525" s="60" t="s">
        <v>711</v>
      </c>
      <c r="AU525" s="60" t="s">
        <v>5422</v>
      </c>
      <c r="AV525" s="60" t="s">
        <v>5423</v>
      </c>
      <c r="AW525" s="63" t="s">
        <v>276</v>
      </c>
      <c r="AX525" s="60" t="s">
        <v>5424</v>
      </c>
      <c r="AY525" s="60" t="s">
        <v>5425</v>
      </c>
      <c r="AZ525" s="60" t="b">
        <v>1</v>
      </c>
      <c r="BA525" s="60" t="s">
        <v>273</v>
      </c>
      <c r="BB525" s="60" t="b">
        <v>0</v>
      </c>
      <c r="BC525" s="60"/>
      <c r="BD525" s="60"/>
    </row>
    <row r="526" spans="1:56" x14ac:dyDescent="0.25">
      <c r="A526" s="55">
        <f t="shared" si="9"/>
        <v>0</v>
      </c>
      <c r="B526" s="64" t="str">
        <f>IFERROR(TEXT(Table_ocorrencias[[#This Row],[caso_n]],"0000")&amp;Table_ocorrencias[[#This Row],[ponto]]&amp;"/"&amp;YEAR(Table_ocorrencias[[#This Row],[DATA PLANTÃO]]),"")</f>
        <v>0937.9/2020</v>
      </c>
      <c r="C526" s="64" t="str">
        <f>IFERROR(IF(Table_ocorrencias[[#This Row],[GDL]] = "","", Table_ocorrencias[[#This Row],[GDL]]&amp;"/"&amp;YEAR(Table_ocorrencias[[#This Row],[data_plantao]])),"")</f>
        <v>33467/2020</v>
      </c>
      <c r="D526" s="64" t="str">
        <f>IF(Table_ocorrencias[[#This Row],[fotos_gdl]] = TRUE,"ENVIADAS","PENDENTE")</f>
        <v>ENVIADAS</v>
      </c>
      <c r="E526" s="65">
        <f>IFERROR(Table_ocorrencias[[#This Row],[data_plantao]],"")</f>
        <v>44128</v>
      </c>
      <c r="F526" s="64" t="str">
        <f>IFERROR(Table_ocorrencias[[#This Row],[CIODS3]],"")</f>
        <v>D691936</v>
      </c>
      <c r="G526" s="64" t="str">
        <f>IFERROR(Table_ocorrencias[[#This Row],[natureza4]],"")</f>
        <v>Homicídio</v>
      </c>
      <c r="H526" s="64" t="str">
        <f>IFERROR(Table_ocorrencias[[#This Row],[tipo_local]],"")</f>
        <v>Externo</v>
      </c>
      <c r="I526" s="64" t="str">
        <f>IFERROR(IF(Table_ocorrencias[[#This Row],[instrumento10]] = 0,"",Table_ocorrencias[[#This Row],[instrumento10]]),"")</f>
        <v>PÉRFURO-CONTUNDENTE</v>
      </c>
      <c r="J526" s="64" t="str">
        <f>IFERROR(VLOOKUP(Table_ocorrencias[[#This Row],[matricula_perito]],Table_peritos[],2,FALSE),"")</f>
        <v>BETSON FERNANDO DELGADO DOS SANTOS ANDRADE</v>
      </c>
      <c r="K526" s="64" t="str">
        <f>IFERROR(VLOOKUP(Table_ocorrencias[[#This Row],[matricula_auxiliar]],Table_auxiliares[],2,FALSE),"")</f>
        <v>THAYSE BATISTA</v>
      </c>
      <c r="L526" s="64" t="str">
        <f>IFERROR(VLOOKUP(Table_ocorrencias[[#This Row],[matricula_delegado]],Table_delegados[],2,FALSE),"")</f>
        <v>JOAQUIM MARINOSIO RODRIGUES BRAGA NETO</v>
      </c>
      <c r="M526" s="64" t="str">
        <f>IFERROR(Table_ocorrencias[[#This Row],[viatura5]],"")</f>
        <v>UP004</v>
      </c>
      <c r="N526" s="64" t="str">
        <f>IFERROR(IF(Table_ocorrencias[[#This Row],[DPH2]] ="","",Table_ocorrencias[[#This Row],[DPH2]]&amp;"º DPH"),"")</f>
        <v>11º DPH</v>
      </c>
      <c r="O526" s="64" t="str">
        <f>UPPER(IFERROR(VLOOKUP(Table_ocorrencias[[#This Row],[municipio]],Table_municipios[],2,FALSE),""))</f>
        <v>JABOATÃO DOS GUARARAPES</v>
      </c>
      <c r="P526" s="64" t="str">
        <f>UPPER(IFERROR(Table_ocorrencias[[#This Row],[bairro8]],""))</f>
        <v>COMPORTAS</v>
      </c>
      <c r="Q526" s="64" t="str">
        <f>IFERROR(IF(Table_ocorrencias[[#This Row],[rua9]] ="","",Table_ocorrencias[[#This Row],[rua9]]),"")</f>
        <v>BR 101</v>
      </c>
      <c r="R526" s="64" t="str">
        <f>IFERROR(IF(Table_ocorrencias[[#This Row],[latitude6]] ="","",Table_ocorrencias[[#This Row],[latitude6]]),"")</f>
        <v>-8.189598</v>
      </c>
      <c r="S526" s="64" t="str">
        <f>IFERROR(IF(Table_ocorrencias[[#This Row],[longitude7]] ="","",Table_ocorrencias[[#This Row],[longitude7]]),"")</f>
        <v>-34.974558</v>
      </c>
      <c r="T526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113799)</v>
      </c>
      <c r="U52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526" s="64" t="str">
        <f>UPPER(IFERROR(Table_ocorrencias[[#This Row],[descricao]],""))</f>
        <v>986155087/ 985497182 MASC - PAF (998285971 JOSILDO VIGILANTE)</v>
      </c>
      <c r="W526" s="66">
        <f>IFERROR(IF(Table_ocorrencias[[#This Row],[data_ciencia]]="","",Table_ocorrencias[[#This Row],[data_ciencia]]),"")</f>
        <v>0.86458333333333337</v>
      </c>
      <c r="X526" s="66">
        <f>IFERROR(IF(Table_ocorrencias[[#This Row],[data_saida]]="","",Table_ocorrencias[[#This Row],[data_saida]]),"")</f>
        <v>0.875</v>
      </c>
      <c r="Y526" s="66">
        <f>IFERROR(IF(Table_ocorrencias[[#This Row],[data_chegada]]="","",Table_ocorrencias[[#This Row],[data_chegada]]),"")</f>
        <v>0.89930555555555558</v>
      </c>
      <c r="Z526" s="66">
        <f>IFERROR(IF(Table_ocorrencias[[#This Row],[data_conclusao]]="","",Table_ocorrencias[[#This Row],[data_conclusao]]),"")</f>
        <v>0.9375</v>
      </c>
      <c r="AA526" s="67">
        <v>1799</v>
      </c>
      <c r="AB526" s="67">
        <v>937</v>
      </c>
      <c r="AC526" s="67">
        <v>11</v>
      </c>
      <c r="AD526" s="67">
        <v>3869903</v>
      </c>
      <c r="AE526" s="67">
        <v>3870430</v>
      </c>
      <c r="AF526" s="67">
        <v>1492225</v>
      </c>
      <c r="AG526" s="67">
        <v>33467</v>
      </c>
      <c r="AH526" s="65">
        <v>44128</v>
      </c>
      <c r="AI526" s="67" t="s">
        <v>5440</v>
      </c>
      <c r="AJ526" s="67" t="s">
        <v>167</v>
      </c>
      <c r="AK526" s="67" t="s">
        <v>168</v>
      </c>
      <c r="AL526" s="67" t="s">
        <v>255</v>
      </c>
      <c r="AM526" s="68">
        <v>0.86458333333333337</v>
      </c>
      <c r="AN526" s="69">
        <v>0.875</v>
      </c>
      <c r="AO526" s="69">
        <v>0.89930555555555558</v>
      </c>
      <c r="AP526" s="69">
        <v>0.9375</v>
      </c>
      <c r="AQ526" s="67" t="s">
        <v>5446</v>
      </c>
      <c r="AR526" s="67" t="s">
        <v>5447</v>
      </c>
      <c r="AS526" s="67">
        <v>10</v>
      </c>
      <c r="AT526" s="67" t="s">
        <v>5441</v>
      </c>
      <c r="AU526" s="67" t="s">
        <v>1484</v>
      </c>
      <c r="AV526" s="67" t="s">
        <v>5442</v>
      </c>
      <c r="AW526" s="70" t="s">
        <v>276</v>
      </c>
      <c r="AX526" s="67" t="s">
        <v>5443</v>
      </c>
      <c r="AY526" s="67" t="s">
        <v>5444</v>
      </c>
      <c r="AZ526" s="67" t="b">
        <v>1</v>
      </c>
      <c r="BA526" s="67" t="s">
        <v>273</v>
      </c>
      <c r="BB526" s="67" t="b">
        <v>0</v>
      </c>
      <c r="BC526" s="67"/>
      <c r="BD526" s="67"/>
    </row>
    <row r="527" spans="1:56" x14ac:dyDescent="0.25">
      <c r="A527" s="53">
        <f t="shared" si="9"/>
        <v>0</v>
      </c>
      <c r="B527" s="57" t="str">
        <f>IFERROR(TEXT(Table_ocorrencias[[#This Row],[caso_n]],"0000")&amp;Table_ocorrencias[[#This Row],[ponto]]&amp;"/"&amp;YEAR(Table_ocorrencias[[#This Row],[DATA PLANTÃO]]),"")</f>
        <v>0941.9/2020</v>
      </c>
      <c r="C527" s="57" t="str">
        <f>IFERROR(IF(Table_ocorrencias[[#This Row],[GDL]] = "","", Table_ocorrencias[[#This Row],[GDL]]&amp;"/"&amp;YEAR(Table_ocorrencias[[#This Row],[data_plantao]])),"")</f>
        <v>33503/2020</v>
      </c>
      <c r="D527" s="57" t="str">
        <f>IF(Table_ocorrencias[[#This Row],[fotos_gdl]] = TRUE,"ENVIADAS","PENDENTE")</f>
        <v>ENVIADAS</v>
      </c>
      <c r="E527" s="58">
        <f>IFERROR(Table_ocorrencias[[#This Row],[data_plantao]],"")</f>
        <v>44129</v>
      </c>
      <c r="F527" s="57" t="str">
        <f>IFERROR(Table_ocorrencias[[#This Row],[CIODS3]],"")</f>
        <v>D692035</v>
      </c>
      <c r="G527" s="57" t="str">
        <f>IFERROR(Table_ocorrencias[[#This Row],[natureza4]],"")</f>
        <v>Homicídio</v>
      </c>
      <c r="H527" s="57" t="str">
        <f>IFERROR(Table_ocorrencias[[#This Row],[tipo_local]],"")</f>
        <v>Externo</v>
      </c>
      <c r="I527" s="57" t="str">
        <f>IFERROR(IF(Table_ocorrencias[[#This Row],[instrumento10]] = 0,"",Table_ocorrencias[[#This Row],[instrumento10]]),"")</f>
        <v>PÉRFURO-CONTUNDENTE</v>
      </c>
      <c r="J527" s="79" t="str">
        <f>IFERROR(VLOOKUP(Table_ocorrencias[[#This Row],[matricula_perito]],Table_peritos[],2,FALSE),"")</f>
        <v>BETSON FERNANDO DELGADO DOS SANTOS ANDRADE</v>
      </c>
      <c r="K527" s="57" t="str">
        <f>IFERROR(VLOOKUP(Table_ocorrencias[[#This Row],[matricula_auxiliar]],Table_auxiliares[],2,FALSE),"")</f>
        <v>BRENO HENRIQUE DANTAS DOS SANTOS</v>
      </c>
      <c r="L527" s="57" t="str">
        <f>IFERROR(VLOOKUP(Table_ocorrencias[[#This Row],[matricula_delegado]],Table_delegados[],2,FALSE),"")</f>
        <v>JOAQUIM MARINOSIO RODRIGUES BRAGA NETO</v>
      </c>
      <c r="M527" s="57" t="str">
        <f>IFERROR(Table_ocorrencias[[#This Row],[viatura5]],"")</f>
        <v>UP004</v>
      </c>
      <c r="N527" s="57" t="str">
        <f>IFERROR(IF(Table_ocorrencias[[#This Row],[DPH2]] ="","",Table_ocorrencias[[#This Row],[DPH2]]&amp;"º DPH"),"")</f>
        <v>3º DPH</v>
      </c>
      <c r="O527" s="57" t="str">
        <f>UPPER(IFERROR(VLOOKUP(Table_ocorrencias[[#This Row],[municipio]],Table_municipios[],2,FALSE),""))</f>
        <v>RECIFE</v>
      </c>
      <c r="P527" s="79" t="str">
        <f>UPPER(IFERROR(Table_ocorrencias[[#This Row],[bairro8]],""))</f>
        <v>IBURA</v>
      </c>
      <c r="Q527" s="57" t="str">
        <f>IFERROR(IF(Table_ocorrencias[[#This Row],[rua9]] ="","",Table_ocorrencias[[#This Row],[rua9]]),"")</f>
        <v>AV CHAPADA DO ARARIPE</v>
      </c>
      <c r="R527" s="57" t="str">
        <f>IFERROR(IF(Table_ocorrencias[[#This Row],[latitude6]] ="","",Table_ocorrencias[[#This Row],[latitude6]]),"")</f>
        <v>-8.11842</v>
      </c>
      <c r="S527" s="57" t="str">
        <f>IFERROR(IF(Table_ocorrencias[[#This Row],[longitude7]] ="","",Table_ocorrencias[[#This Row],[longitude7]]),"")</f>
        <v>-34.95954</v>
      </c>
      <c r="T52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113843)</v>
      </c>
      <c r="U52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7" s="79" t="str">
        <f>UPPER(IFERROR(Table_ocorrencias[[#This Row],[descricao]],""))</f>
        <v>986991408-PAF-EXTERNO-MASC</v>
      </c>
      <c r="W527" s="59">
        <f>IFERROR(IF(Table_ocorrencias[[#This Row],[data_ciencia]]="","",Table_ocorrencias[[#This Row],[data_ciencia]]),"")</f>
        <v>0.67708333333333337</v>
      </c>
      <c r="X527" s="59">
        <f>IFERROR(IF(Table_ocorrencias[[#This Row],[data_saida]]="","",Table_ocorrencias[[#This Row],[data_saida]]),"")</f>
        <v>0.70833333333333337</v>
      </c>
      <c r="Y527" s="59">
        <f>IFERROR(IF(Table_ocorrencias[[#This Row],[data_chegada]]="","",Table_ocorrencias[[#This Row],[data_chegada]]),"")</f>
        <v>0.73611111111111116</v>
      </c>
      <c r="Z527" s="59">
        <f>IFERROR(IF(Table_ocorrencias[[#This Row],[data_conclusao]]="","",Table_ocorrencias[[#This Row],[data_conclusao]]),"")</f>
        <v>0.77777777777777779</v>
      </c>
      <c r="AA527" s="60">
        <v>1804</v>
      </c>
      <c r="AB527" s="60">
        <v>941</v>
      </c>
      <c r="AC527" s="60">
        <v>3</v>
      </c>
      <c r="AD527" s="60">
        <v>3869903</v>
      </c>
      <c r="AE527" s="60">
        <v>3867820</v>
      </c>
      <c r="AF527" s="60">
        <v>1492225</v>
      </c>
      <c r="AG527" s="60">
        <v>33503</v>
      </c>
      <c r="AH527" s="58">
        <v>44129</v>
      </c>
      <c r="AI527" s="60" t="s">
        <v>5479</v>
      </c>
      <c r="AJ527" s="60" t="s">
        <v>167</v>
      </c>
      <c r="AK527" s="60" t="s">
        <v>168</v>
      </c>
      <c r="AL527" s="60" t="s">
        <v>255</v>
      </c>
      <c r="AM527" s="61">
        <v>0.67708333333333337</v>
      </c>
      <c r="AN527" s="62">
        <v>0.70833333333333337</v>
      </c>
      <c r="AO527" s="62">
        <v>0.73611111111111116</v>
      </c>
      <c r="AP527" s="62">
        <v>0.77777777777777779</v>
      </c>
      <c r="AQ527" s="60" t="s">
        <v>5480</v>
      </c>
      <c r="AR527" s="60" t="s">
        <v>5481</v>
      </c>
      <c r="AS527" s="60">
        <v>14</v>
      </c>
      <c r="AT527" s="60" t="s">
        <v>1483</v>
      </c>
      <c r="AU527" s="60" t="s">
        <v>5482</v>
      </c>
      <c r="AV527" s="60" t="s">
        <v>5483</v>
      </c>
      <c r="AW527" s="63" t="s">
        <v>276</v>
      </c>
      <c r="AX527" s="60" t="s">
        <v>5484</v>
      </c>
      <c r="AY527" s="60" t="s">
        <v>5485</v>
      </c>
      <c r="AZ527" s="60" t="b">
        <v>1</v>
      </c>
      <c r="BA527" s="60" t="s">
        <v>273</v>
      </c>
      <c r="BB527" s="60" t="b">
        <v>0</v>
      </c>
      <c r="BC527" s="60"/>
      <c r="BD527" s="60"/>
    </row>
    <row r="528" spans="1:56" ht="30" x14ac:dyDescent="0.25">
      <c r="A528" s="55">
        <f t="shared" si="9"/>
        <v>0</v>
      </c>
      <c r="B528" s="64" t="str">
        <f>IFERROR(TEXT(Table_ocorrencias[[#This Row],[caso_n]],"0000")&amp;Table_ocorrencias[[#This Row],[ponto]]&amp;"/"&amp;YEAR(Table_ocorrencias[[#This Row],[DATA PLANTÃO]]),"")</f>
        <v>0943.9/2020</v>
      </c>
      <c r="C528" s="64" t="str">
        <f>IFERROR(IF(Table_ocorrencias[[#This Row],[GDL]] = "","", Table_ocorrencias[[#This Row],[GDL]]&amp;"/"&amp;YEAR(Table_ocorrencias[[#This Row],[data_plantao]])),"")</f>
        <v>33505/2020</v>
      </c>
      <c r="D528" s="64" t="str">
        <f>IF(Table_ocorrencias[[#This Row],[fotos_gdl]] = TRUE,"ENVIADAS","PENDENTE")</f>
        <v>ENVIADAS</v>
      </c>
      <c r="E528" s="65">
        <f>IFERROR(Table_ocorrencias[[#This Row],[data_plantao]],"")</f>
        <v>44129</v>
      </c>
      <c r="F528" s="64" t="str">
        <f>IFERROR(Table_ocorrencias[[#This Row],[CIODS3]],"")</f>
        <v>D692058</v>
      </c>
      <c r="G528" s="64" t="str">
        <f>IFERROR(Table_ocorrencias[[#This Row],[natureza4]],"")</f>
        <v>Homicídio</v>
      </c>
      <c r="H528" s="64" t="str">
        <f>IFERROR(Table_ocorrencias[[#This Row],[tipo_local]],"")</f>
        <v>Externo</v>
      </c>
      <c r="I528" s="64" t="str">
        <f>IFERROR(IF(Table_ocorrencias[[#This Row],[instrumento10]] = 0,"",Table_ocorrencias[[#This Row],[instrumento10]]),"")</f>
        <v>PÉRFURO-CONTUNDENTE</v>
      </c>
      <c r="J528" s="80" t="str">
        <f>IFERROR(VLOOKUP(Table_ocorrencias[[#This Row],[matricula_perito]],Table_peritos[],2,FALSE),"")</f>
        <v>VICTOR CEZAR LUCENA TAVARES DE SÁ LEITÃO</v>
      </c>
      <c r="K528" s="64" t="str">
        <f>IFERROR(VLOOKUP(Table_ocorrencias[[#This Row],[matricula_auxiliar]],Table_auxiliares[],2,FALSE),"")</f>
        <v>HILTON PESSOA DE FREITAS NETO</v>
      </c>
      <c r="L528" s="64" t="str">
        <f>IFERROR(VLOOKUP(Table_ocorrencias[[#This Row],[matricula_delegado]],Table_delegados[],2,FALSE),"")</f>
        <v>DIEGO CAVALCANTI DE A ACIOLI LINS</v>
      </c>
      <c r="M528" s="64" t="str">
        <f>IFERROR(Table_ocorrencias[[#This Row],[viatura5]],"")</f>
        <v>UP004</v>
      </c>
      <c r="N528" s="64" t="str">
        <f>IFERROR(IF(Table_ocorrencias[[#This Row],[DPH2]] ="","",Table_ocorrencias[[#This Row],[DPH2]]&amp;"º DPH"),"")</f>
        <v>2º DPH</v>
      </c>
      <c r="O528" s="64" t="str">
        <f>UPPER(IFERROR(VLOOKUP(Table_ocorrencias[[#This Row],[municipio]],Table_municipios[],2,FALSE),""))</f>
        <v>RECIFE</v>
      </c>
      <c r="P528" s="80" t="str">
        <f>UPPER(IFERROR(Table_ocorrencias[[#This Row],[bairro8]],""))</f>
        <v>CORDEIRO</v>
      </c>
      <c r="Q528" s="64" t="str">
        <f>IFERROR(IF(Table_ocorrencias[[#This Row],[rua9]] ="","",Table_ocorrencias[[#This Row],[rua9]]),"")</f>
        <v>RUA URUGUAIANA</v>
      </c>
      <c r="R528" s="64" t="str">
        <f>IFERROR(IF(Table_ocorrencias[[#This Row],[latitude6]] ="","",Table_ocorrencias[[#This Row],[latitude6]]),"")</f>
        <v>-8.043439</v>
      </c>
      <c r="S528" s="64" t="str">
        <f>IFERROR(IF(Table_ocorrencias[[#This Row],[longitude7]] ="","",Table_ocorrencias[[#This Row],[longitude7]]),"")</f>
        <v>-35.929461</v>
      </c>
      <c r="T52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FABIO ROGERIO DE HOLANDA CAVALCANTI (NIC 113842)</v>
      </c>
      <c r="U52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28" s="80" t="str">
        <f>UPPER(IFERROR(Table_ocorrencias[[#This Row],[descricao]],""))</f>
        <v>PAF - MASC._x000D_
PM CB J. TAVARES: 996172552</v>
      </c>
      <c r="W528" s="66">
        <f>IFERROR(IF(Table_ocorrencias[[#This Row],[data_ciencia]]="","",Table_ocorrencias[[#This Row],[data_ciencia]]),"")</f>
        <v>0.81458333333333333</v>
      </c>
      <c r="X528" s="66">
        <f>IFERROR(IF(Table_ocorrencias[[#This Row],[data_saida]]="","",Table_ocorrencias[[#This Row],[data_saida]]),"")</f>
        <v>0.84027777777777779</v>
      </c>
      <c r="Y528" s="66">
        <f>IFERROR(IF(Table_ocorrencias[[#This Row],[data_chegada]]="","",Table_ocorrencias[[#This Row],[data_chegada]]),"")</f>
        <v>0.84236111111111112</v>
      </c>
      <c r="Z528" s="66">
        <f>IFERROR(IF(Table_ocorrencias[[#This Row],[data_conclusao]]="","",Table_ocorrencias[[#This Row],[data_conclusao]]),"")</f>
        <v>0.86111111111111116</v>
      </c>
      <c r="AA528" s="67">
        <v>1806</v>
      </c>
      <c r="AB528" s="67">
        <v>943</v>
      </c>
      <c r="AC528" s="67">
        <v>2</v>
      </c>
      <c r="AD528" s="67">
        <v>3866947</v>
      </c>
      <c r="AE528" s="67">
        <v>3865967</v>
      </c>
      <c r="AF528" s="67">
        <v>2724561</v>
      </c>
      <c r="AG528" s="67">
        <v>33505</v>
      </c>
      <c r="AH528" s="65">
        <v>44129</v>
      </c>
      <c r="AI528" s="67" t="s">
        <v>5486</v>
      </c>
      <c r="AJ528" s="67" t="s">
        <v>167</v>
      </c>
      <c r="AK528" s="67" t="s">
        <v>168</v>
      </c>
      <c r="AL528" s="67" t="s">
        <v>255</v>
      </c>
      <c r="AM528" s="68">
        <v>0.81458333333333333</v>
      </c>
      <c r="AN528" s="69">
        <v>0.84027777777777779</v>
      </c>
      <c r="AO528" s="69">
        <v>0.84236111111111112</v>
      </c>
      <c r="AP528" s="69">
        <v>0.86111111111111116</v>
      </c>
      <c r="AQ528" s="67" t="s">
        <v>5487</v>
      </c>
      <c r="AR528" s="67" t="s">
        <v>5488</v>
      </c>
      <c r="AS528" s="67">
        <v>14</v>
      </c>
      <c r="AT528" s="67" t="s">
        <v>340</v>
      </c>
      <c r="AU528" s="67" t="s">
        <v>5489</v>
      </c>
      <c r="AV528" s="67" t="s">
        <v>5490</v>
      </c>
      <c r="AW528" s="70" t="s">
        <v>276</v>
      </c>
      <c r="AX528" s="67" t="s">
        <v>5491</v>
      </c>
      <c r="AY528" s="67" t="s">
        <v>5492</v>
      </c>
      <c r="AZ528" s="67" t="b">
        <v>1</v>
      </c>
      <c r="BA528" s="67" t="s">
        <v>273</v>
      </c>
      <c r="BB528" s="67" t="b">
        <v>0</v>
      </c>
      <c r="BC528" s="67"/>
      <c r="BD528" s="67"/>
    </row>
    <row r="529" spans="1:56" ht="30" x14ac:dyDescent="0.25">
      <c r="A529" s="86">
        <f t="shared" si="9"/>
        <v>0</v>
      </c>
      <c r="B529" s="87" t="str">
        <f>IFERROR(TEXT(Table_ocorrencias[[#This Row],[caso_n]],"0000")&amp;Table_ocorrencias[[#This Row],[ponto]]&amp;"/"&amp;YEAR(Table_ocorrencias[[#This Row],[DATA PLANTÃO]]),"")</f>
        <v>0945.9/2020</v>
      </c>
      <c r="C529" s="87" t="str">
        <f>IFERROR(IF(Table_ocorrencias[[#This Row],[GDL]] = "","", Table_ocorrencias[[#This Row],[GDL]]&amp;"/"&amp;YEAR(Table_ocorrencias[[#This Row],[data_plantao]])),"")</f>
        <v>33515/2020</v>
      </c>
      <c r="D529" s="87" t="str">
        <f>IF(Table_ocorrencias[[#This Row],[fotos_gdl]] = TRUE,"ENVIADAS","PENDENTE")</f>
        <v>ENVIADAS</v>
      </c>
      <c r="E529" s="88">
        <f>IFERROR(Table_ocorrencias[[#This Row],[data_plantao]],"")</f>
        <v>44129</v>
      </c>
      <c r="F529" s="87" t="str">
        <f>IFERROR(Table_ocorrencias[[#This Row],[CIODS3]],"")</f>
        <v>D692110</v>
      </c>
      <c r="G529" s="87" t="str">
        <f>IFERROR(Table_ocorrencias[[#This Row],[natureza4]],"")</f>
        <v>Homicídio</v>
      </c>
      <c r="H529" s="87" t="str">
        <f>IFERROR(Table_ocorrencias[[#This Row],[tipo_local]],"")</f>
        <v>Externo</v>
      </c>
      <c r="I529" s="87" t="str">
        <f>IFERROR(IF(Table_ocorrencias[[#This Row],[instrumento10]] = 0,"",Table_ocorrencias[[#This Row],[instrumento10]]),"")</f>
        <v>PÉRFURO-CONTUNDENTE</v>
      </c>
      <c r="J529" s="89" t="str">
        <f>IFERROR(VLOOKUP(Table_ocorrencias[[#This Row],[matricula_perito]],Table_peritos[],2,FALSE),"")</f>
        <v>RODION MALINOVSKY DE OLIVEIRA GOMES</v>
      </c>
      <c r="K529" s="87" t="str">
        <f>IFERROR(VLOOKUP(Table_ocorrencias[[#This Row],[matricula_auxiliar]],Table_auxiliares[],2,FALSE),"")</f>
        <v>JÚLIO CÉSAR DINIZ</v>
      </c>
      <c r="L529" s="87" t="str">
        <f>IFERROR(VLOOKUP(Table_ocorrencias[[#This Row],[matricula_delegado]],Table_delegados[],2,FALSE),"")</f>
        <v>MARIO DE OLIVEIRA MELO JUNIOR</v>
      </c>
      <c r="M529" s="87" t="str">
        <f>IFERROR(Table_ocorrencias[[#This Row],[viatura5]],"")</f>
        <v>UP004</v>
      </c>
      <c r="N529" s="87" t="str">
        <f>IFERROR(IF(Table_ocorrencias[[#This Row],[DPH2]] ="","",Table_ocorrencias[[#This Row],[DPH2]]&amp;"º DPH"),"")</f>
        <v>7º DPH</v>
      </c>
      <c r="O529" s="87" t="str">
        <f>UPPER(IFERROR(VLOOKUP(Table_ocorrencias[[#This Row],[municipio]],Table_municipios[],2,FALSE),""))</f>
        <v>PAULISTA</v>
      </c>
      <c r="P529" s="89" t="str">
        <f>UPPER(IFERROR(Table_ocorrencias[[#This Row],[bairro8]],""))</f>
        <v>PAU AMARELO</v>
      </c>
      <c r="Q529" s="87" t="str">
        <f>IFERROR(IF(Table_ocorrencias[[#This Row],[rua9]] ="","",Table_ocorrencias[[#This Row],[rua9]]),"")</f>
        <v>AVENIDA DR. CLAUDIO JOSÉ GUEIROS LEITE, 5481</v>
      </c>
      <c r="R529" s="87" t="str">
        <f>IFERROR(IF(Table_ocorrencias[[#This Row],[latitude6]] ="","",Table_ocorrencias[[#This Row],[latitude6]]),"")</f>
        <v>7.915180</v>
      </c>
      <c r="S529" s="87" t="str">
        <f>IFERROR(IF(Table_ocorrencias[[#This Row],[longitude7]] ="","",Table_ocorrencias[[#This Row],[longitude7]]),"")</f>
        <v>34.821990</v>
      </c>
      <c r="T52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JAIME FRANCISCO DE LIMA NETO (NIC 113840)</v>
      </c>
      <c r="U52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29" s="89" t="str">
        <f>UPPER(IFERROR(Table_ocorrencias[[#This Row],[descricao]],""))</f>
        <v>PAF, MASC. CONFORME CIODS CORPO ENCONTRA-SE NO INTERIOR DE VEÍCULO, PM 81 98569-8390</v>
      </c>
      <c r="W529" s="90">
        <f>IFERROR(IF(Table_ocorrencias[[#This Row],[data_ciencia]]="","",Table_ocorrencias[[#This Row],[data_ciencia]]),"")</f>
        <v>8.6805555555555552E-2</v>
      </c>
      <c r="X529" s="90">
        <f>IFERROR(IF(Table_ocorrencias[[#This Row],[data_saida]]="","",Table_ocorrencias[[#This Row],[data_saida]]),"")</f>
        <v>9.375E-2</v>
      </c>
      <c r="Y529" s="90">
        <f>IFERROR(IF(Table_ocorrencias[[#This Row],[data_chegada]]="","",Table_ocorrencias[[#This Row],[data_chegada]]),"")</f>
        <v>0.1111111111111111</v>
      </c>
      <c r="Z529" s="90">
        <f>IFERROR(IF(Table_ocorrencias[[#This Row],[data_conclusao]]="","",Table_ocorrencias[[#This Row],[data_conclusao]]),"")</f>
        <v>0.15625</v>
      </c>
      <c r="AA529" s="91">
        <v>1808</v>
      </c>
      <c r="AB529" s="91">
        <v>945</v>
      </c>
      <c r="AC529" s="91">
        <v>7</v>
      </c>
      <c r="AD529" s="91">
        <v>1917099</v>
      </c>
      <c r="AE529" s="91">
        <v>3867595</v>
      </c>
      <c r="AF529" s="91">
        <v>3864243</v>
      </c>
      <c r="AG529" s="91">
        <v>33515</v>
      </c>
      <c r="AH529" s="88">
        <v>44129</v>
      </c>
      <c r="AI529" s="91" t="s">
        <v>5493</v>
      </c>
      <c r="AJ529" s="91" t="s">
        <v>167</v>
      </c>
      <c r="AK529" s="91" t="s">
        <v>168</v>
      </c>
      <c r="AL529" s="91" t="s">
        <v>255</v>
      </c>
      <c r="AM529" s="92">
        <v>8.6805555555555552E-2</v>
      </c>
      <c r="AN529" s="93">
        <v>9.375E-2</v>
      </c>
      <c r="AO529" s="93">
        <v>0.1111111111111111</v>
      </c>
      <c r="AP529" s="93">
        <v>0.15625</v>
      </c>
      <c r="AQ529" s="91" t="s">
        <v>5494</v>
      </c>
      <c r="AR529" s="91" t="s">
        <v>5495</v>
      </c>
      <c r="AS529" s="91">
        <v>13</v>
      </c>
      <c r="AT529" s="91" t="s">
        <v>377</v>
      </c>
      <c r="AU529" s="91" t="s">
        <v>5496</v>
      </c>
      <c r="AV529" s="91" t="s">
        <v>5497</v>
      </c>
      <c r="AW529" s="94" t="s">
        <v>276</v>
      </c>
      <c r="AX529" s="91" t="s">
        <v>5498</v>
      </c>
      <c r="AY529" s="91" t="s">
        <v>5499</v>
      </c>
      <c r="AZ529" s="91" t="b">
        <v>1</v>
      </c>
      <c r="BA529" s="91" t="s">
        <v>273</v>
      </c>
      <c r="BB529" s="91" t="b">
        <v>0</v>
      </c>
      <c r="BC529" s="91"/>
      <c r="BD529" s="91"/>
    </row>
    <row r="530" spans="1:56" x14ac:dyDescent="0.25">
      <c r="A530" s="55">
        <f t="shared" si="9"/>
        <v>0</v>
      </c>
      <c r="B530" s="64" t="str">
        <f>IFERROR(TEXT(Table_ocorrencias[[#This Row],[caso_n]],"0000")&amp;Table_ocorrencias[[#This Row],[ponto]]&amp;"/"&amp;YEAR(Table_ocorrencias[[#This Row],[DATA PLANTÃO]]),"")</f>
        <v>0949.9/2020</v>
      </c>
      <c r="C530" s="64" t="str">
        <f>IFERROR(IF(Table_ocorrencias[[#This Row],[GDL]] = "","", Table_ocorrencias[[#This Row],[GDL]]&amp;"/"&amp;YEAR(Table_ocorrencias[[#This Row],[data_plantao]])),"")</f>
        <v>33719/2020</v>
      </c>
      <c r="D530" s="64" t="str">
        <f>IF(Table_ocorrencias[[#This Row],[fotos_gdl]] = TRUE,"ENVIADAS","PENDENTE")</f>
        <v>ENVIADAS</v>
      </c>
      <c r="E530" s="65">
        <f>IFERROR(Table_ocorrencias[[#This Row],[data_plantao]],"")</f>
        <v>44131</v>
      </c>
      <c r="F530" s="64" t="str">
        <f>IFERROR(Table_ocorrencias[[#This Row],[CIODS3]],"")</f>
        <v>D692236</v>
      </c>
      <c r="G530" s="64" t="str">
        <f>IFERROR(Table_ocorrencias[[#This Row],[natureza4]],"")</f>
        <v>Homicídio</v>
      </c>
      <c r="H530" s="64" t="str">
        <f>IFERROR(Table_ocorrencias[[#This Row],[tipo_local]],"")</f>
        <v>Externo</v>
      </c>
      <c r="I530" s="64" t="str">
        <f>IFERROR(IF(Table_ocorrencias[[#This Row],[instrumento10]] = 0,"",Table_ocorrencias[[#This Row],[instrumento10]]),"")</f>
        <v>PÉRFURO-CONTUNDENTE</v>
      </c>
      <c r="J530" s="80" t="str">
        <f>IFERROR(VLOOKUP(Table_ocorrencias[[#This Row],[matricula_perito]],Table_peritos[],2,FALSE),"")</f>
        <v>LUCAS ARAÚJO DE ALMEIDA</v>
      </c>
      <c r="K530" s="64" t="str">
        <f>IFERROR(VLOOKUP(Table_ocorrencias[[#This Row],[matricula_auxiliar]],Table_auxiliares[],2,FALSE),"")</f>
        <v>BRENO HENRIQUE DANTAS DOS SANTOS</v>
      </c>
      <c r="L530" s="64" t="str">
        <f>IFERROR(VLOOKUP(Table_ocorrencias[[#This Row],[matricula_delegado]],Table_delegados[],2,FALSE),"")</f>
        <v>IAN CAMPOS MOREIRA</v>
      </c>
      <c r="M530" s="64" t="str">
        <f>IFERROR(Table_ocorrencias[[#This Row],[viatura5]],"")</f>
        <v>UP004</v>
      </c>
      <c r="N530" s="64" t="str">
        <f>IFERROR(IF(Table_ocorrencias[[#This Row],[DPH2]] ="","",Table_ocorrencias[[#This Row],[DPH2]]&amp;"º DPH"),"")</f>
        <v>3º DPH</v>
      </c>
      <c r="O530" s="64" t="str">
        <f>UPPER(IFERROR(VLOOKUP(Table_ocorrencias[[#This Row],[municipio]],Table_municipios[],2,FALSE),""))</f>
        <v>RECIFE</v>
      </c>
      <c r="P530" s="80" t="str">
        <f>UPPER(IFERROR(Table_ocorrencias[[#This Row],[bairro8]],""))</f>
        <v>BOA VIAGEM</v>
      </c>
      <c r="Q530" s="64" t="str">
        <f>IFERROR(IF(Table_ocorrencias[[#This Row],[rua9]] ="","",Table_ocorrencias[[#This Row],[rua9]]),"")</f>
        <v>RUA DONA BENVINDA DE FARIAS</v>
      </c>
      <c r="R530" s="64" t="str">
        <f>IFERROR(IF(Table_ocorrencias[[#This Row],[latitude6]] ="","",Table_ocorrencias[[#This Row],[latitude6]]),"")</f>
        <v>-8.108414</v>
      </c>
      <c r="S530" s="64" t="str">
        <f>IFERROR(IF(Table_ocorrencias[[#This Row],[longitude7]] ="","",Table_ocorrencias[[#This Row],[longitude7]]),"")</f>
        <v>-34.895427</v>
      </c>
      <c r="T53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MOISÉS EVANGELISTA XAVIER (NIC 113836)</v>
      </c>
      <c r="U53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30" s="80" t="str">
        <f>UPPER(IFERROR(Table_ocorrencias[[#This Row],[descricao]],""))</f>
        <v>SD ALVES - 997358678</v>
      </c>
      <c r="W530" s="66">
        <f>IFERROR(IF(Table_ocorrencias[[#This Row],[data_ciencia]]="","",Table_ocorrencias[[#This Row],[data_ciencia]]),"")</f>
        <v>0.33819444444444446</v>
      </c>
      <c r="X530" s="66">
        <f>IFERROR(IF(Table_ocorrencias[[#This Row],[data_saida]]="","",Table_ocorrencias[[#This Row],[data_saida]]),"")</f>
        <v>0.35416666666666669</v>
      </c>
      <c r="Y530" s="66">
        <f>IFERROR(IF(Table_ocorrencias[[#This Row],[data_chegada]]="","",Table_ocorrencias[[#This Row],[data_chegada]]),"")</f>
        <v>0.37152777777777779</v>
      </c>
      <c r="Z530" s="66">
        <f>IFERROR(IF(Table_ocorrencias[[#This Row],[data_conclusao]]="","",Table_ocorrencias[[#This Row],[data_conclusao]]),"")</f>
        <v>0.41666666666666669</v>
      </c>
      <c r="AA530" s="67">
        <v>1813</v>
      </c>
      <c r="AB530" s="67">
        <v>949</v>
      </c>
      <c r="AC530" s="67">
        <v>3</v>
      </c>
      <c r="AD530" s="67">
        <v>3870006</v>
      </c>
      <c r="AE530" s="67">
        <v>3867820</v>
      </c>
      <c r="AF530" s="67">
        <v>2724707</v>
      </c>
      <c r="AG530" s="67">
        <v>33719</v>
      </c>
      <c r="AH530" s="65">
        <v>44131</v>
      </c>
      <c r="AI530" s="67" t="s">
        <v>5577</v>
      </c>
      <c r="AJ530" s="67" t="s">
        <v>167</v>
      </c>
      <c r="AK530" s="67" t="s">
        <v>168</v>
      </c>
      <c r="AL530" s="67" t="s">
        <v>255</v>
      </c>
      <c r="AM530" s="68">
        <v>0.33819444444444446</v>
      </c>
      <c r="AN530" s="69">
        <v>0.35416666666666669</v>
      </c>
      <c r="AO530" s="69">
        <v>0.37152777777777779</v>
      </c>
      <c r="AP530" s="69">
        <v>0.41666666666666669</v>
      </c>
      <c r="AQ530" s="67" t="s">
        <v>5582</v>
      </c>
      <c r="AR530" s="67" t="s">
        <v>5583</v>
      </c>
      <c r="AS530" s="67">
        <v>14</v>
      </c>
      <c r="AT530" s="67" t="s">
        <v>1561</v>
      </c>
      <c r="AU530" s="67" t="s">
        <v>5581</v>
      </c>
      <c r="AV530" s="67" t="s">
        <v>5578</v>
      </c>
      <c r="AW530" s="70" t="s">
        <v>276</v>
      </c>
      <c r="AX530" s="67" t="s">
        <v>5579</v>
      </c>
      <c r="AY530" s="67" t="s">
        <v>5580</v>
      </c>
      <c r="AZ530" s="67" t="b">
        <v>1</v>
      </c>
      <c r="BA530" s="67" t="s">
        <v>273</v>
      </c>
      <c r="BB530" s="67" t="b">
        <v>0</v>
      </c>
      <c r="BC530" s="67"/>
      <c r="BD530" s="67"/>
    </row>
    <row r="531" spans="1:56" x14ac:dyDescent="0.25">
      <c r="A531" s="55">
        <f t="shared" si="9"/>
        <v>0</v>
      </c>
      <c r="B531" s="64" t="str">
        <f>IFERROR(TEXT(Table_ocorrencias[[#This Row],[caso_n]],"0000")&amp;Table_ocorrencias[[#This Row],[ponto]]&amp;"/"&amp;YEAR(Table_ocorrencias[[#This Row],[DATA PLANTÃO]]),"")</f>
        <v>0951.9/2020</v>
      </c>
      <c r="C531" s="64" t="str">
        <f>IFERROR(IF(Table_ocorrencias[[#This Row],[GDL]] = "","", Table_ocorrencias[[#This Row],[GDL]]&amp;"/"&amp;YEAR(Table_ocorrencias[[#This Row],[data_plantao]])),"")</f>
        <v>33827/2020</v>
      </c>
      <c r="D531" s="64" t="str">
        <f>IF(Table_ocorrencias[[#This Row],[fotos_gdl]] = TRUE,"ENVIADAS","PENDENTE")</f>
        <v>ENVIADAS</v>
      </c>
      <c r="E531" s="65">
        <f>IFERROR(Table_ocorrencias[[#This Row],[data_plantao]],"")</f>
        <v>44131</v>
      </c>
      <c r="F531" s="64" t="str">
        <f>IFERROR(Table_ocorrencias[[#This Row],[CIODS3]],"")</f>
        <v>D692289</v>
      </c>
      <c r="G531" s="64" t="str">
        <f>IFERROR(Table_ocorrencias[[#This Row],[natureza4]],"")</f>
        <v>Homicídio</v>
      </c>
      <c r="H531" s="64" t="str">
        <f>IFERROR(Table_ocorrencias[[#This Row],[tipo_local]],"")</f>
        <v>Externo</v>
      </c>
      <c r="I531" s="64" t="str">
        <f>IFERROR(IF(Table_ocorrencias[[#This Row],[instrumento10]] = 0,"",Table_ocorrencias[[#This Row],[instrumento10]]),"")</f>
        <v>PÉRFURO-CONTUNDENTE</v>
      </c>
      <c r="J531" s="64" t="str">
        <f>IFERROR(VLOOKUP(Table_ocorrencias[[#This Row],[matricula_perito]],Table_peritos[],2,FALSE),"")</f>
        <v>VICTOR CEZAR LUCENA TAVARES DE SÁ LEITÃO</v>
      </c>
      <c r="K531" s="64" t="str">
        <f>IFERROR(VLOOKUP(Table_ocorrencias[[#This Row],[matricula_auxiliar]],Table_auxiliares[],2,FALSE),"")</f>
        <v>BRENO HENRIQUE DANTAS DOS SANTOS</v>
      </c>
      <c r="L531" s="64" t="str">
        <f>IFERROR(VLOOKUP(Table_ocorrencias[[#This Row],[matricula_delegado]],Table_delegados[],2,FALSE),"")</f>
        <v>BRUNO MARCIO DE AMORIM MAGALHAES</v>
      </c>
      <c r="M531" s="64" t="str">
        <f>IFERROR(Table_ocorrencias[[#This Row],[viatura5]],"")</f>
        <v>UP004</v>
      </c>
      <c r="N531" s="64" t="str">
        <f>IFERROR(IF(Table_ocorrencias[[#This Row],[DPH2]] ="","",Table_ocorrencias[[#This Row],[DPH2]]&amp;"º DPH"),"")</f>
        <v>3º DPH</v>
      </c>
      <c r="O531" s="64" t="str">
        <f>UPPER(IFERROR(VLOOKUP(Table_ocorrencias[[#This Row],[municipio]],Table_municipios[],2,FALSE),""))</f>
        <v>RECIFE</v>
      </c>
      <c r="P531" s="64" t="str">
        <f>UPPER(IFERROR(Table_ocorrencias[[#This Row],[bairro8]],""))</f>
        <v>IBURA</v>
      </c>
      <c r="Q531" s="64" t="str">
        <f>IFERROR(IF(Table_ocorrencias[[#This Row],[rua9]] ="","",Table_ocorrencias[[#This Row],[rua9]]),"")</f>
        <v>RUA JOVEM JOÃO SANTOS NETO, 94</v>
      </c>
      <c r="R531" s="64" t="str">
        <f>IFERROR(IF(Table_ocorrencias[[#This Row],[latitude6]] ="","",Table_ocorrencias[[#This Row],[latitude6]]),"")</f>
        <v>-8.1164948</v>
      </c>
      <c r="S531" s="64" t="str">
        <f>IFERROR(IF(Table_ocorrencias[[#This Row],[longitude7]] ="","",Table_ocorrencias[[#This Row],[longitude7]]),"")</f>
        <v>-34.9511636</v>
      </c>
      <c r="T531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FLAVIO PAULINO DA SILVA (NIC 113832)</v>
      </c>
      <c r="U53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1" s="64" t="str">
        <f>UPPER(IFERROR(Table_ocorrencias[[#This Row],[descricao]],""))</f>
        <v>PAF</v>
      </c>
      <c r="W531" s="66">
        <f>IFERROR(IF(Table_ocorrencias[[#This Row],[data_ciencia]]="","",Table_ocorrencias[[#This Row],[data_ciencia]]),"")</f>
        <v>0.79861111111111116</v>
      </c>
      <c r="X531" s="66">
        <f>IFERROR(IF(Table_ocorrencias[[#This Row],[data_saida]]="","",Table_ocorrencias[[#This Row],[data_saida]]),"")</f>
        <v>0.85277777777777775</v>
      </c>
      <c r="Y531" s="66">
        <f>IFERROR(IF(Table_ocorrencias[[#This Row],[data_chegada]]="","",Table_ocorrencias[[#This Row],[data_chegada]]),"")</f>
        <v>0.875</v>
      </c>
      <c r="Z531" s="66">
        <f>IFERROR(IF(Table_ocorrencias[[#This Row],[data_conclusao]]="","",Table_ocorrencias[[#This Row],[data_conclusao]]),"")</f>
        <v>0.90416666666666667</v>
      </c>
      <c r="AA531" s="67">
        <v>1816</v>
      </c>
      <c r="AB531" s="67">
        <v>951</v>
      </c>
      <c r="AC531" s="67">
        <v>3</v>
      </c>
      <c r="AD531" s="67">
        <v>3866947</v>
      </c>
      <c r="AE531" s="67">
        <v>3867820</v>
      </c>
      <c r="AF531" s="67">
        <v>2960419</v>
      </c>
      <c r="AG531" s="67">
        <v>33827</v>
      </c>
      <c r="AH531" s="65">
        <v>44131</v>
      </c>
      <c r="AI531" s="67" t="s">
        <v>5596</v>
      </c>
      <c r="AJ531" s="67" t="s">
        <v>167</v>
      </c>
      <c r="AK531" s="67" t="s">
        <v>168</v>
      </c>
      <c r="AL531" s="67" t="s">
        <v>255</v>
      </c>
      <c r="AM531" s="68">
        <v>0.79861111111111116</v>
      </c>
      <c r="AN531" s="69">
        <v>0.85277777777777775</v>
      </c>
      <c r="AO531" s="69">
        <v>0.875</v>
      </c>
      <c r="AP531" s="69">
        <v>0.90416666666666667</v>
      </c>
      <c r="AQ531" s="67" t="s">
        <v>5604</v>
      </c>
      <c r="AR531" s="67" t="s">
        <v>5605</v>
      </c>
      <c r="AS531" s="67">
        <v>14</v>
      </c>
      <c r="AT531" s="67" t="s">
        <v>1483</v>
      </c>
      <c r="AU531" s="67" t="s">
        <v>5597</v>
      </c>
      <c r="AV531" s="67" t="s">
        <v>5598</v>
      </c>
      <c r="AW531" s="70" t="s">
        <v>276</v>
      </c>
      <c r="AX531" s="67" t="s">
        <v>5599</v>
      </c>
      <c r="AY531" s="67" t="s">
        <v>1202</v>
      </c>
      <c r="AZ531" s="67" t="b">
        <v>1</v>
      </c>
      <c r="BA531" s="67" t="s">
        <v>273</v>
      </c>
      <c r="BB531" s="67" t="b">
        <v>0</v>
      </c>
      <c r="BC531" s="67"/>
      <c r="BD531" s="67"/>
    </row>
    <row r="532" spans="1:56" x14ac:dyDescent="0.25">
      <c r="A532" s="53">
        <f t="shared" si="9"/>
        <v>0</v>
      </c>
      <c r="B532" s="57" t="str">
        <f>IFERROR(TEXT(Table_ocorrencias[[#This Row],[caso_n]],"0000")&amp;Table_ocorrencias[[#This Row],[ponto]]&amp;"/"&amp;YEAR(Table_ocorrencias[[#This Row],[DATA PLANTÃO]]),"")</f>
        <v>0957.9/2020</v>
      </c>
      <c r="C532" s="57" t="str">
        <f>IFERROR(IF(Table_ocorrencias[[#This Row],[GDL]] = "","", Table_ocorrencias[[#This Row],[GDL]]&amp;"/"&amp;YEAR(Table_ocorrencias[[#This Row],[data_plantao]])),"")</f>
        <v>33952/2020</v>
      </c>
      <c r="D532" s="57" t="str">
        <f>IF(Table_ocorrencias[[#This Row],[fotos_gdl]] = TRUE,"ENVIADAS","PENDENTE")</f>
        <v>ENVIADAS</v>
      </c>
      <c r="E532" s="58">
        <f>IFERROR(Table_ocorrencias[[#This Row],[data_plantao]],"")</f>
        <v>44132</v>
      </c>
      <c r="F532" s="57" t="str">
        <f>IFERROR(Table_ocorrencias[[#This Row],[CIODS3]],"")</f>
        <v>D692347</v>
      </c>
      <c r="G532" s="57" t="str">
        <f>IFERROR(Table_ocorrencias[[#This Row],[natureza4]],"")</f>
        <v>Homicídio</v>
      </c>
      <c r="H532" s="57" t="str">
        <f>IFERROR(Table_ocorrencias[[#This Row],[tipo_local]],"")</f>
        <v>Externo</v>
      </c>
      <c r="I532" s="57" t="str">
        <f>IFERROR(IF(Table_ocorrencias[[#This Row],[instrumento10]] = 0,"",Table_ocorrencias[[#This Row],[instrumento10]]),"")</f>
        <v>PÉRFURO-CONTUNDENTE</v>
      </c>
      <c r="J532" s="79" t="str">
        <f>IFERROR(VLOOKUP(Table_ocorrencias[[#This Row],[matricula_perito]],Table_peritos[],2,FALSE),"")</f>
        <v>DIOGO SINESIO TRAJANO DE ARRUDA</v>
      </c>
      <c r="K532" s="57" t="str">
        <f>IFERROR(VLOOKUP(Table_ocorrencias[[#This Row],[matricula_auxiliar]],Table_auxiliares[],2,FALSE),"")</f>
        <v>HILTON PESSOA DE FREITAS NETO</v>
      </c>
      <c r="L532" s="57" t="str">
        <f>IFERROR(VLOOKUP(Table_ocorrencias[[#This Row],[matricula_delegado]],Table_delegados[],2,FALSE),"")</f>
        <v>SERGIO RICARDO FERREIRA DE VASCONCELOS</v>
      </c>
      <c r="M532" s="57" t="str">
        <f>IFERROR(Table_ocorrencias[[#This Row],[viatura5]],"")</f>
        <v>UP004</v>
      </c>
      <c r="N532" s="57" t="str">
        <f>IFERROR(IF(Table_ocorrencias[[#This Row],[DPH2]] ="","",Table_ocorrencias[[#This Row],[DPH2]]&amp;"º DPH"),"")</f>
        <v>6º DPH</v>
      </c>
      <c r="O532" s="57" t="str">
        <f>UPPER(IFERROR(VLOOKUP(Table_ocorrencias[[#This Row],[municipio]],Table_municipios[],2,FALSE),""))</f>
        <v>IGARASSU</v>
      </c>
      <c r="P532" s="79" t="str">
        <f>UPPER(IFERROR(Table_ocorrencias[[#This Row],[bairro8]],""))</f>
        <v>CENTRO</v>
      </c>
      <c r="Q532" s="57" t="str">
        <f>IFERROR(IF(Table_ocorrencias[[#This Row],[rua9]] ="","",Table_ocorrencias[[#This Row],[rua9]]),"")</f>
        <v>RUA DO CAMPO</v>
      </c>
      <c r="R532" s="57" t="str">
        <f>IFERROR(IF(Table_ocorrencias[[#This Row],[latitude6]] ="","",Table_ocorrencias[[#This Row],[latitude6]]),"")</f>
        <v>-7.833310</v>
      </c>
      <c r="S532" s="57" t="str">
        <f>IFERROR(IF(Table_ocorrencias[[#This Row],[longitude7]] ="","",Table_ocorrencias[[#This Row],[longitude7]]),"")</f>
        <v>-34.904042</v>
      </c>
      <c r="T53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MARCILIO JAIME CARVALHO DE OLIVEIRA (NIC 112808)</v>
      </c>
      <c r="U53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2" s="79" t="str">
        <f>UPPER(IFERROR(Table_ocorrencias[[#This Row],[descricao]],""))</f>
        <v>PAF - MASC</v>
      </c>
      <c r="W532" s="59">
        <f>IFERROR(IF(Table_ocorrencias[[#This Row],[data_ciencia]]="","",Table_ocorrencias[[#This Row],[data_ciencia]]),"")</f>
        <v>0.52430555555555558</v>
      </c>
      <c r="X532" s="59">
        <f>IFERROR(IF(Table_ocorrencias[[#This Row],[data_saida]]="","",Table_ocorrencias[[#This Row],[data_saida]]),"")</f>
        <v>0.59375</v>
      </c>
      <c r="Y532" s="59">
        <f>IFERROR(IF(Table_ocorrencias[[#This Row],[data_chegada]]="","",Table_ocorrencias[[#This Row],[data_chegada]]),"")</f>
        <v>0.62152777777777779</v>
      </c>
      <c r="Z532" s="59">
        <f>IFERROR(IF(Table_ocorrencias[[#This Row],[data_conclusao]]="","",Table_ocorrencias[[#This Row],[data_conclusao]]),"")</f>
        <v>0.63888888888888884</v>
      </c>
      <c r="AA532" s="60">
        <v>1822</v>
      </c>
      <c r="AB532" s="60">
        <v>957</v>
      </c>
      <c r="AC532" s="60">
        <v>6</v>
      </c>
      <c r="AD532" s="60">
        <v>3871193</v>
      </c>
      <c r="AE532" s="60">
        <v>3865967</v>
      </c>
      <c r="AF532" s="60">
        <v>2139219</v>
      </c>
      <c r="AG532" s="60">
        <v>33952</v>
      </c>
      <c r="AH532" s="58">
        <v>44132</v>
      </c>
      <c r="AI532" s="60" t="s">
        <v>5644</v>
      </c>
      <c r="AJ532" s="60" t="s">
        <v>167</v>
      </c>
      <c r="AK532" s="60" t="s">
        <v>168</v>
      </c>
      <c r="AL532" s="60" t="s">
        <v>255</v>
      </c>
      <c r="AM532" s="61">
        <v>0.52430555555555558</v>
      </c>
      <c r="AN532" s="62">
        <v>0.59375</v>
      </c>
      <c r="AO532" s="62">
        <v>0.62152777777777779</v>
      </c>
      <c r="AP532" s="62">
        <v>0.63888888888888884</v>
      </c>
      <c r="AQ532" s="60" t="s">
        <v>5645</v>
      </c>
      <c r="AR532" s="60" t="s">
        <v>5646</v>
      </c>
      <c r="AS532" s="60">
        <v>6</v>
      </c>
      <c r="AT532" s="60" t="s">
        <v>265</v>
      </c>
      <c r="AU532" s="60" t="s">
        <v>5647</v>
      </c>
      <c r="AV532" s="60" t="s">
        <v>283</v>
      </c>
      <c r="AW532" s="63" t="s">
        <v>276</v>
      </c>
      <c r="AX532" s="60" t="s">
        <v>5648</v>
      </c>
      <c r="AY532" s="60" t="s">
        <v>1979</v>
      </c>
      <c r="AZ532" s="60" t="b">
        <v>1</v>
      </c>
      <c r="BA532" s="60" t="s">
        <v>273</v>
      </c>
      <c r="BB532" s="60" t="b">
        <v>0</v>
      </c>
      <c r="BC532" s="60"/>
      <c r="BD532" s="60"/>
    </row>
    <row r="533" spans="1:56" x14ac:dyDescent="0.25">
      <c r="A533" s="55">
        <f t="shared" si="9"/>
        <v>0</v>
      </c>
      <c r="B533" s="64" t="str">
        <f>IFERROR(TEXT(Table_ocorrencias[[#This Row],[caso_n]],"0000")&amp;Table_ocorrencias[[#This Row],[ponto]]&amp;"/"&amp;YEAR(Table_ocorrencias[[#This Row],[DATA PLANTÃO]]),"")</f>
        <v>0961.9/2020</v>
      </c>
      <c r="C533" s="64" t="str">
        <f>IFERROR(IF(Table_ocorrencias[[#This Row],[GDL]] = "","", Table_ocorrencias[[#This Row],[GDL]]&amp;"/"&amp;YEAR(Table_ocorrencias[[#This Row],[data_plantao]])),"")</f>
        <v>34266/2020</v>
      </c>
      <c r="D533" s="64" t="str">
        <f>IF(Table_ocorrencias[[#This Row],[fotos_gdl]] = TRUE,"ENVIADAS","PENDENTE")</f>
        <v>ENVIADAS</v>
      </c>
      <c r="E533" s="65">
        <f>IFERROR(Table_ocorrencias[[#This Row],[data_plantao]],"")</f>
        <v>44134</v>
      </c>
      <c r="F533" s="64" t="str">
        <f>IFERROR(Table_ocorrencias[[#This Row],[CIODS3]],"")</f>
        <v>D692524</v>
      </c>
      <c r="G533" s="64" t="str">
        <f>IFERROR(Table_ocorrencias[[#This Row],[natureza4]],"")</f>
        <v>Homicídio</v>
      </c>
      <c r="H533" s="64" t="str">
        <f>IFERROR(Table_ocorrencias[[#This Row],[tipo_local]],"")</f>
        <v>Externo</v>
      </c>
      <c r="I533" s="64" t="str">
        <f>IFERROR(IF(Table_ocorrencias[[#This Row],[instrumento10]] = 0,"",Table_ocorrencias[[#This Row],[instrumento10]]),"")</f>
        <v>PÉRFURO-CONTUNDENTE</v>
      </c>
      <c r="J533" s="80" t="str">
        <f>IFERROR(VLOOKUP(Table_ocorrencias[[#This Row],[matricula_perito]],Table_peritos[],2,FALSE),"")</f>
        <v>DIEGO NUNES TELES DE MENDONÇA</v>
      </c>
      <c r="K533" s="64" t="str">
        <f>IFERROR(VLOOKUP(Table_ocorrencias[[#This Row],[matricula_auxiliar]],Table_auxiliares[],2,FALSE),"")</f>
        <v>THIAGO CHALEGRE</v>
      </c>
      <c r="L533" s="64" t="str">
        <f>IFERROR(VLOOKUP(Table_ocorrencias[[#This Row],[matricula_delegado]],Table_delegados[],2,FALSE),"")</f>
        <v>CAIO WAGNER SIQUEIRA DE MORAIS</v>
      </c>
      <c r="M533" s="64" t="str">
        <f>IFERROR(Table_ocorrencias[[#This Row],[viatura5]],"")</f>
        <v>UP004</v>
      </c>
      <c r="N533" s="64" t="str">
        <f>IFERROR(IF(Table_ocorrencias[[#This Row],[DPH2]] ="","",Table_ocorrencias[[#This Row],[DPH2]]&amp;"º DPH"),"")</f>
        <v>14º DPH</v>
      </c>
      <c r="O533" s="64" t="str">
        <f>UPPER(IFERROR(VLOOKUP(Table_ocorrencias[[#This Row],[municipio]],Table_municipios[],2,FALSE),""))</f>
        <v>CABO DE SANTO AGOSTINHO</v>
      </c>
      <c r="P533" s="80" t="str">
        <f>UPPER(IFERROR(Table_ocorrencias[[#This Row],[bairro8]],""))</f>
        <v>PIRAPAMA</v>
      </c>
      <c r="Q533" s="64" t="str">
        <f>IFERROR(IF(Table_ocorrencias[[#This Row],[rua9]] ="","",Table_ocorrencias[[#This Row],[rua9]]),"")</f>
        <v>ENG SEBASTOPOL</v>
      </c>
      <c r="R533" s="64" t="str">
        <f>IFERROR(IF(Table_ocorrencias[[#This Row],[latitude6]] ="","",Table_ocorrencias[[#This Row],[latitude6]]),"")</f>
        <v>-8.2781200</v>
      </c>
      <c r="S533" s="64" t="str">
        <f>IFERROR(IF(Table_ocorrencias[[#This Row],[longitude7]] ="","",Table_ocorrencias[[#This Row],[longitude7]]),"")</f>
        <v>-35.0843860</v>
      </c>
      <c r="T53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henrique carlos da silva (NIC 113816)</v>
      </c>
      <c r="U53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3" s="80" t="str">
        <f>UPPER(IFERROR(Table_ocorrencias[[#This Row],[descricao]],""))</f>
        <v/>
      </c>
      <c r="W533" s="66">
        <f>IFERROR(IF(Table_ocorrencias[[#This Row],[data_ciencia]]="","",Table_ocorrencias[[#This Row],[data_ciencia]]),"")</f>
        <v>0.52777777777777779</v>
      </c>
      <c r="X533" s="66">
        <f>IFERROR(IF(Table_ocorrencias[[#This Row],[data_saida]]="","",Table_ocorrencias[[#This Row],[data_saida]]),"")</f>
        <v>0.5625</v>
      </c>
      <c r="Y533" s="66">
        <f>IFERROR(IF(Table_ocorrencias[[#This Row],[data_chegada]]="","",Table_ocorrencias[[#This Row],[data_chegada]]),"")</f>
        <v>0.625</v>
      </c>
      <c r="Z533" s="66">
        <f>IFERROR(IF(Table_ocorrencias[[#This Row],[data_conclusao]]="","",Table_ocorrencias[[#This Row],[data_conclusao]]),"")</f>
        <v>0.68055555555555558</v>
      </c>
      <c r="AA533" s="67">
        <v>1827</v>
      </c>
      <c r="AB533" s="67">
        <v>961</v>
      </c>
      <c r="AC533" s="67">
        <v>14</v>
      </c>
      <c r="AD533" s="67">
        <v>3869148</v>
      </c>
      <c r="AE533" s="67">
        <v>3868877</v>
      </c>
      <c r="AF533" s="67">
        <v>3864910</v>
      </c>
      <c r="AG533" s="67">
        <v>34266</v>
      </c>
      <c r="AH533" s="65">
        <v>44134</v>
      </c>
      <c r="AI533" s="67" t="s">
        <v>5705</v>
      </c>
      <c r="AJ533" s="67" t="s">
        <v>167</v>
      </c>
      <c r="AK533" s="67" t="s">
        <v>168</v>
      </c>
      <c r="AL533" s="67" t="s">
        <v>255</v>
      </c>
      <c r="AM533" s="68">
        <v>0.52777777777777779</v>
      </c>
      <c r="AN533" s="69">
        <v>0.5625</v>
      </c>
      <c r="AO533" s="69">
        <v>0.625</v>
      </c>
      <c r="AP533" s="69">
        <v>0.68055555555555558</v>
      </c>
      <c r="AQ533" s="67" t="s">
        <v>5709</v>
      </c>
      <c r="AR533" s="67" t="s">
        <v>5710</v>
      </c>
      <c r="AS533" s="67">
        <v>3</v>
      </c>
      <c r="AT533" s="67" t="s">
        <v>3871</v>
      </c>
      <c r="AU533" s="67" t="s">
        <v>5706</v>
      </c>
      <c r="AV533" s="67" t="s">
        <v>5707</v>
      </c>
      <c r="AW533" s="70" t="s">
        <v>276</v>
      </c>
      <c r="AX533" s="67" t="s">
        <v>5708</v>
      </c>
      <c r="AY533" s="67" t="s">
        <v>283</v>
      </c>
      <c r="AZ533" s="67" t="b">
        <v>1</v>
      </c>
      <c r="BA533" s="67" t="s">
        <v>273</v>
      </c>
      <c r="BB533" s="67" t="b">
        <v>0</v>
      </c>
      <c r="BC533" s="67"/>
      <c r="BD533" s="67"/>
    </row>
    <row r="534" spans="1:56" x14ac:dyDescent="0.25">
      <c r="A534" s="55">
        <f t="shared" si="9"/>
        <v>0</v>
      </c>
      <c r="B534" s="64" t="str">
        <f>IFERROR(TEXT(Table_ocorrencias[[#This Row],[caso_n]],"0000")&amp;Table_ocorrencias[[#This Row],[ponto]]&amp;"/"&amp;YEAR(Table_ocorrencias[[#This Row],[DATA PLANTÃO]]),"")</f>
        <v>0965.9/2020</v>
      </c>
      <c r="C534" s="64" t="str">
        <f>IFERROR(IF(Table_ocorrencias[[#This Row],[GDL]] = "","", Table_ocorrencias[[#This Row],[GDL]]&amp;"/"&amp;YEAR(Table_ocorrencias[[#This Row],[data_plantao]])),"")</f>
        <v>34370/2020</v>
      </c>
      <c r="D534" s="64" t="str">
        <f>IF(Table_ocorrencias[[#This Row],[fotos_gdl]] = TRUE,"ENVIADAS","PENDENTE")</f>
        <v>ENVIADAS</v>
      </c>
      <c r="E534" s="65">
        <f>IFERROR(Table_ocorrencias[[#This Row],[data_plantao]],"")</f>
        <v>44136</v>
      </c>
      <c r="F534" s="64" t="str">
        <f>IFERROR(Table_ocorrencias[[#This Row],[CIODS3]],"")</f>
        <v>D692913</v>
      </c>
      <c r="G534" s="64" t="str">
        <f>IFERROR(Table_ocorrencias[[#This Row],[natureza4]],"")</f>
        <v>Homicídio</v>
      </c>
      <c r="H534" s="64" t="str">
        <f>IFERROR(Table_ocorrencias[[#This Row],[tipo_local]],"")</f>
        <v>Externo</v>
      </c>
      <c r="I534" s="64" t="str">
        <f>IFERROR(IF(Table_ocorrencias[[#This Row],[instrumento10]] = 0,"",Table_ocorrencias[[#This Row],[instrumento10]]),"")</f>
        <v>PÉRFURO-CONTUNDENTE</v>
      </c>
      <c r="J534" s="80" t="str">
        <f>IFERROR(VLOOKUP(Table_ocorrencias[[#This Row],[matricula_perito]],Table_peritos[],2,FALSE),"")</f>
        <v>DIEGO NUNES TELES DE MENDONÇA</v>
      </c>
      <c r="K534" s="64" t="str">
        <f>IFERROR(VLOOKUP(Table_ocorrencias[[#This Row],[matricula_auxiliar]],Table_auxiliares[],2,FALSE),"")</f>
        <v>ANDREZA CRISTINA MAIA DOS SANTOS</v>
      </c>
      <c r="L534" s="64" t="str">
        <f>IFERROR(VLOOKUP(Table_ocorrencias[[#This Row],[matricula_delegado]],Table_delegados[],2,FALSE),"")</f>
        <v>FRANCISCA ERICA DA SILVA BEZERRA</v>
      </c>
      <c r="M534" s="64" t="str">
        <f>IFERROR(Table_ocorrencias[[#This Row],[viatura5]],"")</f>
        <v>UP004</v>
      </c>
      <c r="N534" s="64" t="str">
        <f>IFERROR(IF(Table_ocorrencias[[#This Row],[DPH2]] ="","",Table_ocorrencias[[#This Row],[DPH2]]&amp;"º DPH"),"")</f>
        <v>4º DPH</v>
      </c>
      <c r="O534" s="64" t="str">
        <f>UPPER(IFERROR(VLOOKUP(Table_ocorrencias[[#This Row],[municipio]],Table_municipios[],2,FALSE),""))</f>
        <v>RECIFE</v>
      </c>
      <c r="P534" s="80" t="str">
        <f>UPPER(IFERROR(Table_ocorrencias[[#This Row],[bairro8]],""))</f>
        <v>AREIAS</v>
      </c>
      <c r="Q534" s="64" t="str">
        <f>IFERROR(IF(Table_ocorrencias[[#This Row],[rua9]] ="","",Table_ocorrencias[[#This Row],[rua9]]),"")</f>
        <v>RUA JURUPATA</v>
      </c>
      <c r="R534" s="64" t="str">
        <f>IFERROR(IF(Table_ocorrencias[[#This Row],[latitude6]] ="","",Table_ocorrencias[[#This Row],[latitude6]]),"")</f>
        <v>-8,100056</v>
      </c>
      <c r="S534" s="64" t="str">
        <f>IFERROR(IF(Table_ocorrencias[[#This Row],[longitude7]] ="","",Table_ocorrencias[[#This Row],[longitude7]]),"")</f>
        <v>-34,936970</v>
      </c>
      <c r="T53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ISAMAX JOSE DA SILVA ROCHA (NIC 111572)</v>
      </c>
      <c r="U53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4" s="80" t="str">
        <f>UPPER(IFERROR(Table_ocorrencias[[#This Row],[descricao]],""))</f>
        <v>PM 988613313 SGT WANDERLEY</v>
      </c>
      <c r="W534" s="66">
        <f>IFERROR(IF(Table_ocorrencias[[#This Row],[data_ciencia]]="","",Table_ocorrencias[[#This Row],[data_ciencia]]),"")</f>
        <v>4.8611111111111112E-2</v>
      </c>
      <c r="X534" s="66">
        <f>IFERROR(IF(Table_ocorrencias[[#This Row],[data_saida]]="","",Table_ocorrencias[[#This Row],[data_saida]]),"")</f>
        <v>5.5555555555555552E-2</v>
      </c>
      <c r="Y534" s="66">
        <f>IFERROR(IF(Table_ocorrencias[[#This Row],[data_chegada]]="","",Table_ocorrencias[[#This Row],[data_chegada]]),"")</f>
        <v>6.9444444444444448E-2</v>
      </c>
      <c r="Z534" s="66">
        <f>IFERROR(IF(Table_ocorrencias[[#This Row],[data_conclusao]]="","",Table_ocorrencias[[#This Row],[data_conclusao]]),"")</f>
        <v>0.10416666666666667</v>
      </c>
      <c r="AA534" s="67">
        <v>1831</v>
      </c>
      <c r="AB534" s="67">
        <v>965</v>
      </c>
      <c r="AC534" s="67">
        <v>4</v>
      </c>
      <c r="AD534" s="67">
        <v>3869148</v>
      </c>
      <c r="AE534" s="67">
        <v>3876098</v>
      </c>
      <c r="AF534" s="67">
        <v>2724782</v>
      </c>
      <c r="AG534" s="67">
        <v>34370</v>
      </c>
      <c r="AH534" s="65">
        <v>44136</v>
      </c>
      <c r="AI534" s="67" t="s">
        <v>5748</v>
      </c>
      <c r="AJ534" s="67" t="s">
        <v>167</v>
      </c>
      <c r="AK534" s="67" t="s">
        <v>168</v>
      </c>
      <c r="AL534" s="67" t="s">
        <v>255</v>
      </c>
      <c r="AM534" s="68">
        <v>4.8611111111111112E-2</v>
      </c>
      <c r="AN534" s="69">
        <v>5.5555555555555552E-2</v>
      </c>
      <c r="AO534" s="69">
        <v>6.9444444444444448E-2</v>
      </c>
      <c r="AP534" s="69">
        <v>0.10416666666666667</v>
      </c>
      <c r="AQ534" s="67" t="s">
        <v>5756</v>
      </c>
      <c r="AR534" s="67" t="s">
        <v>5757</v>
      </c>
      <c r="AS534" s="67">
        <v>14</v>
      </c>
      <c r="AT534" s="67" t="s">
        <v>4423</v>
      </c>
      <c r="AU534" s="67" t="s">
        <v>5758</v>
      </c>
      <c r="AV534" s="67" t="s">
        <v>5749</v>
      </c>
      <c r="AW534" s="70" t="s">
        <v>276</v>
      </c>
      <c r="AX534" s="67" t="s">
        <v>5750</v>
      </c>
      <c r="AY534" s="67" t="s">
        <v>5751</v>
      </c>
      <c r="AZ534" s="67" t="b">
        <v>1</v>
      </c>
      <c r="BA534" s="67" t="s">
        <v>273</v>
      </c>
      <c r="BB534" s="67" t="b">
        <v>0</v>
      </c>
      <c r="BC534" s="67"/>
      <c r="BD534" s="67"/>
    </row>
    <row r="535" spans="1:56" x14ac:dyDescent="0.25">
      <c r="A535" s="54">
        <f t="shared" si="9"/>
        <v>0</v>
      </c>
      <c r="B535" s="57" t="str">
        <f>IFERROR(TEXT(Table_ocorrencias[[#This Row],[caso_n]],"0000")&amp;Table_ocorrencias[[#This Row],[ponto]]&amp;"/"&amp;YEAR(Table_ocorrencias[[#This Row],[DATA PLANTÃO]]),"")</f>
        <v>0967.9/2020</v>
      </c>
      <c r="C535" s="57" t="str">
        <f>IFERROR(IF(Table_ocorrencias[[#This Row],[GDL]] = "","", Table_ocorrencias[[#This Row],[GDL]]&amp;"/"&amp;YEAR(Table_ocorrencias[[#This Row],[data_plantao]])),"")</f>
        <v>34380/2020</v>
      </c>
      <c r="D535" s="57" t="str">
        <f>IF(Table_ocorrencias[[#This Row],[fotos_gdl]] = TRUE,"ENVIADAS","PENDENTE")</f>
        <v>ENVIADAS</v>
      </c>
      <c r="E535" s="58">
        <f>IFERROR(Table_ocorrencias[[#This Row],[data_plantao]],"")</f>
        <v>44137</v>
      </c>
      <c r="F535" s="57" t="str">
        <f>IFERROR(Table_ocorrencias[[#This Row],[CIODS3]],"")</f>
        <v>D692926</v>
      </c>
      <c r="G535" s="57" t="str">
        <f>IFERROR(Table_ocorrencias[[#This Row],[natureza4]],"")</f>
        <v>Homicídio</v>
      </c>
      <c r="H535" s="57" t="str">
        <f>IFERROR(Table_ocorrencias[[#This Row],[tipo_local]],"")</f>
        <v>Externo</v>
      </c>
      <c r="I535" s="57" t="str">
        <f>IFERROR(IF(Table_ocorrencias[[#This Row],[instrumento10]] = 0,"",Table_ocorrencias[[#This Row],[instrumento10]]),"")</f>
        <v>PÉRFURO-CONTUNDENTE</v>
      </c>
      <c r="J535" s="79" t="str">
        <f>IFERROR(VLOOKUP(Table_ocorrencias[[#This Row],[matricula_perito]],Table_peritos[],2,FALSE),"")</f>
        <v>AUGUSTO GUILHERME FEITOSA CACHO BORGES</v>
      </c>
      <c r="K535" s="57" t="str">
        <f>IFERROR(VLOOKUP(Table_ocorrencias[[#This Row],[matricula_auxiliar]],Table_auxiliares[],2,FALSE),"")</f>
        <v>JÚLIO CÉSAR DINIZ</v>
      </c>
      <c r="L535" s="57" t="str">
        <f>IFERROR(VLOOKUP(Table_ocorrencias[[#This Row],[matricula_delegado]],Table_delegados[],2,FALSE),"")</f>
        <v>ROBERTO DE LIMA FERREIRA</v>
      </c>
      <c r="M535" s="57" t="str">
        <f>IFERROR(Table_ocorrencias[[#This Row],[viatura5]],"")</f>
        <v>UP004</v>
      </c>
      <c r="N535" s="57" t="str">
        <f>IFERROR(IF(Table_ocorrencias[[#This Row],[DPH2]] ="","",Table_ocorrencias[[#This Row],[DPH2]]&amp;"º DPH"),"")</f>
        <v>9º DPH</v>
      </c>
      <c r="O535" s="57" t="str">
        <f>UPPER(IFERROR(VLOOKUP(Table_ocorrencias[[#This Row],[municipio]],Table_municipios[],2,FALSE),""))</f>
        <v>OLINDA</v>
      </c>
      <c r="P535" s="79" t="str">
        <f>UPPER(IFERROR(Table_ocorrencias[[#This Row],[bairro8]],""))</f>
        <v>AGUAS COMPRIDAS</v>
      </c>
      <c r="Q535" s="57" t="str">
        <f>IFERROR(IF(Table_ocorrencias[[#This Row],[rua9]] ="","",Table_ocorrencias[[#This Row],[rua9]]),"")</f>
        <v>RUA 6 DE JANEIRO, 114</v>
      </c>
      <c r="R535" s="57" t="str">
        <f>IFERROR(IF(Table_ocorrencias[[#This Row],[latitude6]] ="","",Table_ocorrencias[[#This Row],[latitude6]]),"")</f>
        <v>-7.990249</v>
      </c>
      <c r="S535" s="57" t="str">
        <f>IFERROR(IF(Table_ocorrencias[[#This Row],[longitude7]] ="","",Table_ocorrencias[[#This Row],[longitude7]]),"")</f>
        <v>-34.895679</v>
      </c>
      <c r="T53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LUANN VICTOR BEZERRA FERREIRA (NIC 114078)</v>
      </c>
      <c r="U53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35" s="79" t="str">
        <f>UPPER(IFERROR(Table_ocorrencias[[#This Row],[descricao]],""))</f>
        <v>PAF, MASC, PM SGT LOURENÇO 081 98497.3037</v>
      </c>
      <c r="W535" s="59">
        <f>IFERROR(IF(Table_ocorrencias[[#This Row],[data_ciencia]]="","",Table_ocorrencias[[#This Row],[data_ciencia]]),"")</f>
        <v>0.26041666666666669</v>
      </c>
      <c r="X535" s="59">
        <f>IFERROR(IF(Table_ocorrencias[[#This Row],[data_saida]]="","",Table_ocorrencias[[#This Row],[data_saida]]),"")</f>
        <v>0.30208333333333331</v>
      </c>
      <c r="Y535" s="59">
        <f>IFERROR(IF(Table_ocorrencias[[#This Row],[data_chegada]]="","",Table_ocorrencias[[#This Row],[data_chegada]]),"")</f>
        <v>0.31944444444444442</v>
      </c>
      <c r="Z535" s="59">
        <f>IFERROR(IF(Table_ocorrencias[[#This Row],[data_conclusao]]="","",Table_ocorrencias[[#This Row],[data_conclusao]]),"")</f>
        <v>0.34166666666666667</v>
      </c>
      <c r="AA535" s="60">
        <v>1833</v>
      </c>
      <c r="AB535" s="60">
        <v>967</v>
      </c>
      <c r="AC535" s="60">
        <v>9</v>
      </c>
      <c r="AD535" s="60">
        <v>3870731</v>
      </c>
      <c r="AE535" s="60">
        <v>3867595</v>
      </c>
      <c r="AF535" s="60">
        <v>3864723</v>
      </c>
      <c r="AG535" s="60">
        <v>34380</v>
      </c>
      <c r="AH535" s="58">
        <v>44137</v>
      </c>
      <c r="AI535" s="60" t="s">
        <v>5773</v>
      </c>
      <c r="AJ535" s="60" t="s">
        <v>167</v>
      </c>
      <c r="AK535" s="60" t="s">
        <v>168</v>
      </c>
      <c r="AL535" s="60" t="s">
        <v>255</v>
      </c>
      <c r="AM535" s="61">
        <v>0.26041666666666669</v>
      </c>
      <c r="AN535" s="62">
        <v>0.30208333333333331</v>
      </c>
      <c r="AO535" s="62">
        <v>0.31944444444444442</v>
      </c>
      <c r="AP535" s="62">
        <v>0.34166666666666667</v>
      </c>
      <c r="AQ535" s="60" t="s">
        <v>5777</v>
      </c>
      <c r="AR535" s="60" t="s">
        <v>5778</v>
      </c>
      <c r="AS535" s="60">
        <v>12</v>
      </c>
      <c r="AT535" s="60" t="s">
        <v>3614</v>
      </c>
      <c r="AU535" s="60" t="s">
        <v>5779</v>
      </c>
      <c r="AV535" s="60" t="s">
        <v>5774</v>
      </c>
      <c r="AW535" s="63" t="s">
        <v>276</v>
      </c>
      <c r="AX535" s="60" t="s">
        <v>5775</v>
      </c>
      <c r="AY535" s="60" t="s">
        <v>5776</v>
      </c>
      <c r="AZ535" s="60" t="b">
        <v>1</v>
      </c>
      <c r="BA535" s="60" t="s">
        <v>273</v>
      </c>
      <c r="BB535" s="60" t="b">
        <v>0</v>
      </c>
      <c r="BC535" s="60"/>
      <c r="BD535" s="60"/>
    </row>
    <row r="536" spans="1:56" x14ac:dyDescent="0.25">
      <c r="A536" s="53">
        <f t="shared" si="9"/>
        <v>0</v>
      </c>
      <c r="B536" s="57" t="str">
        <f>IFERROR(TEXT(Table_ocorrencias[[#This Row],[caso_n]],"0000")&amp;Table_ocorrencias[[#This Row],[ponto]]&amp;"/"&amp;YEAR(Table_ocorrencias[[#This Row],[DATA PLANTÃO]]),"")</f>
        <v>0974.9/2020</v>
      </c>
      <c r="C536" s="57" t="str">
        <f>IFERROR(IF(Table_ocorrencias[[#This Row],[GDL]] = "","", Table_ocorrencias[[#This Row],[GDL]]&amp;"/"&amp;YEAR(Table_ocorrencias[[#This Row],[data_plantao]])),"")</f>
        <v>34733/2020</v>
      </c>
      <c r="D536" s="57" t="str">
        <f>IF(Table_ocorrencias[[#This Row],[fotos_gdl]] = TRUE,"ENVIADAS","PENDENTE")</f>
        <v>ENVIADAS</v>
      </c>
      <c r="E536" s="58">
        <f>IFERROR(Table_ocorrencias[[#This Row],[data_plantao]],"")</f>
        <v>44139</v>
      </c>
      <c r="F536" s="57" t="str">
        <f>IFERROR(Table_ocorrencias[[#This Row],[CIODS3]],"")</f>
        <v>D693222</v>
      </c>
      <c r="G536" s="57" t="str">
        <f>IFERROR(Table_ocorrencias[[#This Row],[natureza4]],"")</f>
        <v>Homicídio</v>
      </c>
      <c r="H536" s="57" t="str">
        <f>IFERROR(Table_ocorrencias[[#This Row],[tipo_local]],"")</f>
        <v>Externo</v>
      </c>
      <c r="I536" s="57" t="str">
        <f>IFERROR(IF(Table_ocorrencias[[#This Row],[instrumento10]] = 0,"",Table_ocorrencias[[#This Row],[instrumento10]]),"")</f>
        <v>PÉRFURO-CONTUNDENTE</v>
      </c>
      <c r="J536" s="79" t="str">
        <f>IFERROR(VLOOKUP(Table_ocorrencias[[#This Row],[matricula_perito]],Table_peritos[],2,FALSE),"")</f>
        <v>VICTOR CEZAR LUCENA TAVARES DE SÁ LEITÃO</v>
      </c>
      <c r="K536" s="57" t="str">
        <f>IFERROR(VLOOKUP(Table_ocorrencias[[#This Row],[matricula_auxiliar]],Table_auxiliares[],2,FALSE),"")</f>
        <v>RICARDO ALEXANDRE MELO DA SILVA</v>
      </c>
      <c r="L536" s="57" t="str">
        <f>IFERROR(VLOOKUP(Table_ocorrencias[[#This Row],[matricula_delegado]],Table_delegados[],2,FALSE),"")</f>
        <v>BRUNO MARCIO DE AMORIM MAGALHAES</v>
      </c>
      <c r="M536" s="57" t="str">
        <f>IFERROR(Table_ocorrencias[[#This Row],[viatura5]],"")</f>
        <v>UP004</v>
      </c>
      <c r="N536" s="57" t="str">
        <f>IFERROR(IF(Table_ocorrencias[[#This Row],[DPH2]] ="","",Table_ocorrencias[[#This Row],[DPH2]]&amp;"º DPH"),"")</f>
        <v>3º DPH</v>
      </c>
      <c r="O536" s="57" t="str">
        <f>UPPER(IFERROR(VLOOKUP(Table_ocorrencias[[#This Row],[municipio]],Table_municipios[],2,FALSE),""))</f>
        <v>RECIFE</v>
      </c>
      <c r="P536" s="79" t="str">
        <f>UPPER(IFERROR(Table_ocorrencias[[#This Row],[bairro8]],""))</f>
        <v>IPSEP</v>
      </c>
      <c r="Q536" s="57" t="str">
        <f>IFERROR(IF(Table_ocorrencias[[#This Row],[rua9]] ="","",Table_ocorrencias[[#This Row],[rua9]]),"")</f>
        <v>PRAÇA DO JACARÉ/SUDENE/EMLURB</v>
      </c>
      <c r="R536" s="57" t="str">
        <f>IFERROR(IF(Table_ocorrencias[[#This Row],[latitude6]] ="","",Table_ocorrencias[[#This Row],[latitude6]]),"")</f>
        <v>-8.118214</v>
      </c>
      <c r="S536" s="57" t="str">
        <f>IFERROR(IF(Table_ocorrencias[[#This Row],[longitude7]] ="","",Table_ocorrencias[[#This Row],[longitude7]]),"")</f>
        <v>-34917969</v>
      </c>
      <c r="T53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114081)</v>
      </c>
      <c r="U53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6" s="79" t="str">
        <f>UPPER(IFERROR(Table_ocorrencias[[#This Row],[descricao]],""))</f>
        <v>PAF/EXTERNO/MASCULINO PM: 97468857/986825784</v>
      </c>
      <c r="W536" s="59">
        <f>IFERROR(IF(Table_ocorrencias[[#This Row],[data_ciencia]]="","",Table_ocorrencias[[#This Row],[data_ciencia]]),"")</f>
        <v>9.7222222222222224E-3</v>
      </c>
      <c r="X536" s="59">
        <f>IFERROR(IF(Table_ocorrencias[[#This Row],[data_saida]]="","",Table_ocorrencias[[#This Row],[data_saida]]),"")</f>
        <v>2.7777777777777776E-2</v>
      </c>
      <c r="Y536" s="59">
        <f>IFERROR(IF(Table_ocorrencias[[#This Row],[data_chegada]]="","",Table_ocorrencias[[#This Row],[data_chegada]]),"")</f>
        <v>3.5416666666666666E-2</v>
      </c>
      <c r="Z536" s="59">
        <f>IFERROR(IF(Table_ocorrencias[[#This Row],[data_conclusao]]="","",Table_ocorrencias[[#This Row],[data_conclusao]]),"")</f>
        <v>0.58125000000000004</v>
      </c>
      <c r="AA536" s="60">
        <v>1840</v>
      </c>
      <c r="AB536" s="60">
        <v>974</v>
      </c>
      <c r="AC536" s="60">
        <v>3</v>
      </c>
      <c r="AD536" s="60">
        <v>3866947</v>
      </c>
      <c r="AE536" s="60">
        <v>3867641</v>
      </c>
      <c r="AF536" s="60">
        <v>2960419</v>
      </c>
      <c r="AG536" s="60">
        <v>34733</v>
      </c>
      <c r="AH536" s="58">
        <v>44139</v>
      </c>
      <c r="AI536" s="60" t="s">
        <v>5870</v>
      </c>
      <c r="AJ536" s="60" t="s">
        <v>167</v>
      </c>
      <c r="AK536" s="60" t="s">
        <v>168</v>
      </c>
      <c r="AL536" s="60" t="s">
        <v>255</v>
      </c>
      <c r="AM536" s="61">
        <v>9.7222222222222224E-3</v>
      </c>
      <c r="AN536" s="62">
        <v>2.7777777777777776E-2</v>
      </c>
      <c r="AO536" s="62">
        <v>3.5416666666666666E-2</v>
      </c>
      <c r="AP536" s="62">
        <v>0.58125000000000004</v>
      </c>
      <c r="AQ536" s="60" t="s">
        <v>5871</v>
      </c>
      <c r="AR536" s="60" t="s">
        <v>5872</v>
      </c>
      <c r="AS536" s="60">
        <v>14</v>
      </c>
      <c r="AT536" s="60" t="s">
        <v>3551</v>
      </c>
      <c r="AU536" s="60" t="s">
        <v>5873</v>
      </c>
      <c r="AV536" s="60" t="s">
        <v>5874</v>
      </c>
      <c r="AW536" s="63" t="s">
        <v>276</v>
      </c>
      <c r="AX536" s="60" t="s">
        <v>5875</v>
      </c>
      <c r="AY536" s="60" t="s">
        <v>5876</v>
      </c>
      <c r="AZ536" s="60" t="b">
        <v>1</v>
      </c>
      <c r="BA536" s="60" t="s">
        <v>273</v>
      </c>
      <c r="BB536" s="60" t="b">
        <v>0</v>
      </c>
      <c r="BC536" s="60"/>
      <c r="BD536" s="60"/>
    </row>
    <row r="537" spans="1:56" x14ac:dyDescent="0.25">
      <c r="A537" s="53">
        <f t="shared" si="9"/>
        <v>0</v>
      </c>
      <c r="B537" s="57" t="str">
        <f>IFERROR(TEXT(Table_ocorrencias[[#This Row],[caso_n]],"0000")&amp;Table_ocorrencias[[#This Row],[ponto]]&amp;"/"&amp;YEAR(Table_ocorrencias[[#This Row],[DATA PLANTÃO]]),"")</f>
        <v>0975.9/2020</v>
      </c>
      <c r="C537" s="57" t="str">
        <f>IFERROR(IF(Table_ocorrencias[[#This Row],[GDL]] = "","", Table_ocorrencias[[#This Row],[GDL]]&amp;"/"&amp;YEAR(Table_ocorrencias[[#This Row],[data_plantao]])),"")</f>
        <v>41460/2020</v>
      </c>
      <c r="D537" s="57" t="str">
        <f>IF(Table_ocorrencias[[#This Row],[fotos_gdl]] = TRUE,"ENVIADAS","PENDENTE")</f>
        <v>ENVIADAS</v>
      </c>
      <c r="E537" s="58">
        <f>IFERROR(Table_ocorrencias[[#This Row],[data_plantao]],"")</f>
        <v>44139</v>
      </c>
      <c r="F537" s="57" t="str">
        <f>IFERROR(Table_ocorrencias[[#This Row],[CIODS3]],"")</f>
        <v>D693230</v>
      </c>
      <c r="G537" s="57" t="str">
        <f>IFERROR(Table_ocorrencias[[#This Row],[natureza4]],"")</f>
        <v>Homicídio</v>
      </c>
      <c r="H537" s="57" t="str">
        <f>IFERROR(Table_ocorrencias[[#This Row],[tipo_local]],"")</f>
        <v>Externo</v>
      </c>
      <c r="I537" s="57" t="str">
        <f>IFERROR(IF(Table_ocorrencias[[#This Row],[instrumento10]] = 0,"",Table_ocorrencias[[#This Row],[instrumento10]]),"")</f>
        <v>PÉRFURO-CONTUNDENTE</v>
      </c>
      <c r="J537" s="79" t="str">
        <f>IFERROR(VLOOKUP(Table_ocorrencias[[#This Row],[matricula_perito]],Table_peritos[],2,FALSE),"")</f>
        <v>BETSON FERNANDO DELGADO DOS SANTOS ANDRADE</v>
      </c>
      <c r="K537" s="57" t="str">
        <f>IFERROR(VLOOKUP(Table_ocorrencias[[#This Row],[matricula_auxiliar]],Table_auxiliares[],2,FALSE),"")</f>
        <v>BRENO HENRIQUE DANTAS DOS SANTOS</v>
      </c>
      <c r="L537" s="57" t="str">
        <f>IFERROR(VLOOKUP(Table_ocorrencias[[#This Row],[matricula_delegado]],Table_delegados[],2,FALSE),"")</f>
        <v>ADYR MARTENS DE ALMEIDA</v>
      </c>
      <c r="M537" s="57" t="str">
        <f>IFERROR(Table_ocorrencias[[#This Row],[viatura5]],"")</f>
        <v>UP004</v>
      </c>
      <c r="N537" s="57" t="str">
        <f>IFERROR(IF(Table_ocorrencias[[#This Row],[DPH2]] ="","",Table_ocorrencias[[#This Row],[DPH2]]&amp;"º DPH"),"")</f>
        <v>2º DPH</v>
      </c>
      <c r="O537" s="57" t="str">
        <f>UPPER(IFERROR(VLOOKUP(Table_ocorrencias[[#This Row],[municipio]],Table_municipios[],2,FALSE),""))</f>
        <v>RECIFE</v>
      </c>
      <c r="P537" s="79" t="str">
        <f>UPPER(IFERROR(Table_ocorrencias[[#This Row],[bairro8]],""))</f>
        <v>AGUA FRIA</v>
      </c>
      <c r="Q537" s="57" t="str">
        <f>IFERROR(IF(Table_ocorrencias[[#This Row],[rua9]] ="","",Table_ocorrencias[[#This Row],[rua9]]),"")</f>
        <v>RUA DA LEITERIA</v>
      </c>
      <c r="R537" s="57" t="str">
        <f>IFERROR(IF(Table_ocorrencias[[#This Row],[latitude6]] ="","",Table_ocorrencias[[#This Row],[latitude6]]),"")</f>
        <v>-8.01937</v>
      </c>
      <c r="S537" s="57" t="str">
        <f>IFERROR(IF(Table_ocorrencias[[#This Row],[longitude7]] ="","",Table_ocorrencias[[#This Row],[longitude7]]),"")</f>
        <v>-34.89448</v>
      </c>
      <c r="T53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ISAAC ANTONIO DOMINGOS (NIC 111568)</v>
      </c>
      <c r="U53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537" s="79" t="str">
        <f>UPPER(IFERROR(Table_ocorrencias[[#This Row],[descricao]],""))</f>
        <v>PAF-MASC-EXT</v>
      </c>
      <c r="W537" s="59">
        <f>IFERROR(IF(Table_ocorrencias[[#This Row],[data_ciencia]]="","",Table_ocorrencias[[#This Row],[data_ciencia]]),"")</f>
        <v>6.9444444444444448E-2</v>
      </c>
      <c r="X537" s="59">
        <f>IFERROR(IF(Table_ocorrencias[[#This Row],[data_saida]]="","",Table_ocorrencias[[#This Row],[data_saida]]),"")</f>
        <v>8.3333333333333329E-2</v>
      </c>
      <c r="Y537" s="59">
        <f>IFERROR(IF(Table_ocorrencias[[#This Row],[data_chegada]]="","",Table_ocorrencias[[#This Row],[data_chegada]]),"")</f>
        <v>9.7222222222222224E-2</v>
      </c>
      <c r="Z537" s="59">
        <f>IFERROR(IF(Table_ocorrencias[[#This Row],[data_conclusao]]="","",Table_ocorrencias[[#This Row],[data_conclusao]]),"")</f>
        <v>0.13819444444444445</v>
      </c>
      <c r="AA537" s="60">
        <v>1841</v>
      </c>
      <c r="AB537" s="60">
        <v>975</v>
      </c>
      <c r="AC537" s="60">
        <v>2</v>
      </c>
      <c r="AD537" s="60">
        <v>3869903</v>
      </c>
      <c r="AE537" s="60">
        <v>3867820</v>
      </c>
      <c r="AF537" s="60">
        <v>2960397</v>
      </c>
      <c r="AG537" s="60">
        <v>41460</v>
      </c>
      <c r="AH537" s="58">
        <v>44139</v>
      </c>
      <c r="AI537" s="60" t="s">
        <v>5864</v>
      </c>
      <c r="AJ537" s="60" t="s">
        <v>167</v>
      </c>
      <c r="AK537" s="60" t="s">
        <v>168</v>
      </c>
      <c r="AL537" s="60" t="s">
        <v>255</v>
      </c>
      <c r="AM537" s="61">
        <v>6.9444444444444448E-2</v>
      </c>
      <c r="AN537" s="62">
        <v>8.3333333333333329E-2</v>
      </c>
      <c r="AO537" s="62">
        <v>9.7222222222222224E-2</v>
      </c>
      <c r="AP537" s="62">
        <v>0.13819444444444445</v>
      </c>
      <c r="AQ537" s="60" t="s">
        <v>5865</v>
      </c>
      <c r="AR537" s="60" t="s">
        <v>5866</v>
      </c>
      <c r="AS537" s="60">
        <v>14</v>
      </c>
      <c r="AT537" s="60" t="s">
        <v>3335</v>
      </c>
      <c r="AU537" s="60" t="s">
        <v>5867</v>
      </c>
      <c r="AV537" s="60" t="s">
        <v>5868</v>
      </c>
      <c r="AW537" s="63" t="s">
        <v>276</v>
      </c>
      <c r="AX537" s="60" t="s">
        <v>5869</v>
      </c>
      <c r="AY537" s="60" t="s">
        <v>4830</v>
      </c>
      <c r="AZ537" s="60" t="b">
        <v>1</v>
      </c>
      <c r="BA537" s="60" t="s">
        <v>273</v>
      </c>
      <c r="BB537" s="60" t="b">
        <v>0</v>
      </c>
      <c r="BC537" s="60"/>
      <c r="BD537" s="60"/>
    </row>
    <row r="538" spans="1:56" ht="30" x14ac:dyDescent="0.25">
      <c r="A538" s="86">
        <f t="shared" si="9"/>
        <v>0</v>
      </c>
      <c r="B538" s="87" t="str">
        <f>IFERROR(TEXT(Table_ocorrencias[[#This Row],[caso_n]],"0000")&amp;Table_ocorrencias[[#This Row],[ponto]]&amp;"/"&amp;YEAR(Table_ocorrencias[[#This Row],[DATA PLANTÃO]]),"")</f>
        <v>0976.9/2020</v>
      </c>
      <c r="C538" s="87" t="str">
        <f>IFERROR(IF(Table_ocorrencias[[#This Row],[GDL]] = "","", Table_ocorrencias[[#This Row],[GDL]]&amp;"/"&amp;YEAR(Table_ocorrencias[[#This Row],[data_plantao]])),"")</f>
        <v>34985/2020</v>
      </c>
      <c r="D538" s="87" t="str">
        <f>IF(Table_ocorrencias[[#This Row],[fotos_gdl]] = TRUE,"ENVIADAS","PENDENTE")</f>
        <v>PENDENTE</v>
      </c>
      <c r="E538" s="88">
        <f>IFERROR(Table_ocorrencias[[#This Row],[data_plantao]],"")</f>
        <v>44140</v>
      </c>
      <c r="F538" s="87" t="str">
        <f>IFERROR(Table_ocorrencias[[#This Row],[CIODS3]],"")</f>
        <v>D693259</v>
      </c>
      <c r="G538" s="87" t="str">
        <f>IFERROR(Table_ocorrencias[[#This Row],[natureza4]],"")</f>
        <v>Homicídio</v>
      </c>
      <c r="H538" s="87" t="str">
        <f>IFERROR(Table_ocorrencias[[#This Row],[tipo_local]],"")</f>
        <v>Externo</v>
      </c>
      <c r="I538" s="87" t="str">
        <f>IFERROR(IF(Table_ocorrencias[[#This Row],[instrumento10]] = 0,"",Table_ocorrencias[[#This Row],[instrumento10]]),"")</f>
        <v>PÉRFURO-CONTUNDENTE</v>
      </c>
      <c r="J538" s="89" t="str">
        <f>IFERROR(VLOOKUP(Table_ocorrencias[[#This Row],[matricula_perito]],Table_peritos[],2,FALSE),"")</f>
        <v>DIEGO NUNES TELES DE MENDONÇA</v>
      </c>
      <c r="K538" s="87" t="str">
        <f>IFERROR(VLOOKUP(Table_ocorrencias[[#This Row],[matricula_auxiliar]],Table_auxiliares[],2,FALSE),"")</f>
        <v>THIAGO CHALEGRE</v>
      </c>
      <c r="L538" s="87" t="str">
        <f>IFERROR(VLOOKUP(Table_ocorrencias[[#This Row],[matricula_delegado]],Table_delegados[],2,FALSE),"")</f>
        <v>FRANCISCO OCELIO LIMA RIBEIRO</v>
      </c>
      <c r="M538" s="87" t="str">
        <f>IFERROR(Table_ocorrencias[[#This Row],[viatura5]],"")</f>
        <v>UP004</v>
      </c>
      <c r="N538" s="87" t="str">
        <f>IFERROR(IF(Table_ocorrencias[[#This Row],[DPH2]] ="","",Table_ocorrencias[[#This Row],[DPH2]]&amp;"º DPH"),"")</f>
        <v>3º DPH</v>
      </c>
      <c r="O538" s="87" t="str">
        <f>UPPER(IFERROR(VLOOKUP(Table_ocorrencias[[#This Row],[municipio]],Table_municipios[],2,FALSE),""))</f>
        <v>RECIFE</v>
      </c>
      <c r="P538" s="89" t="str">
        <f>UPPER(IFERROR(Table_ocorrencias[[#This Row],[bairro8]],""))</f>
        <v>BRASILIA TEIMOSA</v>
      </c>
      <c r="Q538" s="87" t="str">
        <f>IFERROR(IF(Table_ocorrencias[[#This Row],[rua9]] ="","",Table_ocorrencias[[#This Row],[rua9]]),"")</f>
        <v>AV BRASILIA FORMOSA</v>
      </c>
      <c r="R538" s="87" t="str">
        <f>IFERROR(IF(Table_ocorrencias[[#This Row],[latitude6]] ="","",Table_ocorrencias[[#This Row],[latitude6]]),"")</f>
        <v>-8,0771190</v>
      </c>
      <c r="S538" s="87" t="str">
        <f>IFERROR(IF(Table_ocorrencias[[#This Row],[longitude7]] ="","",Table_ocorrencias[[#This Row],[longitude7]]),"")</f>
        <v>-34,8748370</v>
      </c>
      <c r="T53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114071)</v>
      </c>
      <c r="U53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38" s="89" t="str">
        <f>UPPER(IFERROR(Table_ocorrencias[[#This Row],[descricao]],""))</f>
        <v>MASC - ENROLADO NO PLÁSTICO_x000D_
PM FREITAS: 994445086 / 986680632</v>
      </c>
      <c r="W538" s="90">
        <f>IFERROR(IF(Table_ocorrencias[[#This Row],[data_ciencia]]="","",Table_ocorrencias[[#This Row],[data_ciencia]]),"")</f>
        <v>0.4861111111111111</v>
      </c>
      <c r="X538" s="90">
        <f>IFERROR(IF(Table_ocorrencias[[#This Row],[data_saida]]="","",Table_ocorrencias[[#This Row],[data_saida]]),"")</f>
        <v>0.49305555555555558</v>
      </c>
      <c r="Y538" s="90">
        <f>IFERROR(IF(Table_ocorrencias[[#This Row],[data_chegada]]="","",Table_ocorrencias[[#This Row],[data_chegada]]),"")</f>
        <v>0.51388888888888884</v>
      </c>
      <c r="Z538" s="90">
        <f>IFERROR(IF(Table_ocorrencias[[#This Row],[data_conclusao]]="","",Table_ocorrencias[[#This Row],[data_conclusao]]),"")</f>
        <v>0.55555555555555558</v>
      </c>
      <c r="AA538" s="91">
        <v>1842</v>
      </c>
      <c r="AB538" s="91">
        <v>976</v>
      </c>
      <c r="AC538" s="91">
        <v>3</v>
      </c>
      <c r="AD538" s="91">
        <v>3869148</v>
      </c>
      <c r="AE538" s="91">
        <v>3868877</v>
      </c>
      <c r="AF538" s="91">
        <v>3467520</v>
      </c>
      <c r="AG538" s="91">
        <v>34985</v>
      </c>
      <c r="AH538" s="88">
        <v>44140</v>
      </c>
      <c r="AI538" s="91" t="s">
        <v>5889</v>
      </c>
      <c r="AJ538" s="91" t="s">
        <v>167</v>
      </c>
      <c r="AK538" s="91" t="s">
        <v>168</v>
      </c>
      <c r="AL538" s="91" t="s">
        <v>255</v>
      </c>
      <c r="AM538" s="92">
        <v>0.4861111111111111</v>
      </c>
      <c r="AN538" s="93">
        <v>0.49305555555555558</v>
      </c>
      <c r="AO538" s="93">
        <v>0.51388888888888884</v>
      </c>
      <c r="AP538" s="93">
        <v>0.55555555555555558</v>
      </c>
      <c r="AQ538" s="91" t="s">
        <v>5890</v>
      </c>
      <c r="AR538" s="91" t="s">
        <v>5891</v>
      </c>
      <c r="AS538" s="91">
        <v>14</v>
      </c>
      <c r="AT538" s="91" t="s">
        <v>5892</v>
      </c>
      <c r="AU538" s="91" t="s">
        <v>3409</v>
      </c>
      <c r="AV538" s="91" t="s">
        <v>5893</v>
      </c>
      <c r="AW538" s="94" t="s">
        <v>276</v>
      </c>
      <c r="AX538" s="91" t="s">
        <v>5894</v>
      </c>
      <c r="AY538" s="91" t="s">
        <v>5895</v>
      </c>
      <c r="AZ538" s="91" t="b">
        <v>0</v>
      </c>
      <c r="BA538" s="91" t="s">
        <v>273</v>
      </c>
      <c r="BB538" s="91" t="b">
        <v>0</v>
      </c>
      <c r="BC538" s="91"/>
      <c r="BD538" s="91"/>
    </row>
    <row r="539" spans="1:56" x14ac:dyDescent="0.25">
      <c r="A539" s="54">
        <f t="shared" si="9"/>
        <v>0</v>
      </c>
      <c r="B539" s="57" t="str">
        <f>IFERROR(TEXT(Table_ocorrencias[[#This Row],[caso_n]],"0000")&amp;Table_ocorrencias[[#This Row],[ponto]]&amp;"/"&amp;YEAR(Table_ocorrencias[[#This Row],[DATA PLANTÃO]]),"")</f>
        <v>0978.9/2020</v>
      </c>
      <c r="C539" s="57" t="str">
        <f>IFERROR(IF(Table_ocorrencias[[#This Row],[GDL]] = "","", Table_ocorrencias[[#This Row],[GDL]]&amp;"/"&amp;YEAR(Table_ocorrencias[[#This Row],[data_plantao]])),"")</f>
        <v>34971/2020</v>
      </c>
      <c r="D539" s="57" t="str">
        <f>IF(Table_ocorrencias[[#This Row],[fotos_gdl]] = TRUE,"ENVIADAS","PENDENTE")</f>
        <v>ENVIADAS</v>
      </c>
      <c r="E539" s="58">
        <f>IFERROR(Table_ocorrencias[[#This Row],[data_plantao]],"")</f>
        <v>44140</v>
      </c>
      <c r="F539" s="57" t="str">
        <f>IFERROR(Table_ocorrencias[[#This Row],[CIODS3]],"")</f>
        <v>D693323</v>
      </c>
      <c r="G539" s="57" t="str">
        <f>IFERROR(Table_ocorrencias[[#This Row],[natureza4]],"")</f>
        <v>Homicídio</v>
      </c>
      <c r="H539" s="57" t="str">
        <f>IFERROR(Table_ocorrencias[[#This Row],[tipo_local]],"")</f>
        <v>Externo</v>
      </c>
      <c r="I539" s="57" t="str">
        <f>IFERROR(IF(Table_ocorrencias[[#This Row],[instrumento10]] = 0,"",Table_ocorrencias[[#This Row],[instrumento10]]),"")</f>
        <v>PÉRFURO-CONTUNDENTE</v>
      </c>
      <c r="J539" s="57" t="str">
        <f>IFERROR(VLOOKUP(Table_ocorrencias[[#This Row],[matricula_perito]],Table_peritos[],2,FALSE),"")</f>
        <v>DIEGO NUNES TELES DE MENDONÇA</v>
      </c>
      <c r="K539" s="57" t="str">
        <f>IFERROR(VLOOKUP(Table_ocorrencias[[#This Row],[matricula_auxiliar]],Table_auxiliares[],2,FALSE),"")</f>
        <v>HILTON PESSOA DE FREITAS NETO</v>
      </c>
      <c r="L539" s="57" t="str">
        <f>IFERROR(VLOOKUP(Table_ocorrencias[[#This Row],[matricula_delegado]],Table_delegados[],2,FALSE),"")</f>
        <v>PAULO GUSTAVO COELHO DIAS</v>
      </c>
      <c r="M539" s="57" t="str">
        <f>IFERROR(Table_ocorrencias[[#This Row],[viatura5]],"")</f>
        <v>UP004</v>
      </c>
      <c r="N539" s="57" t="str">
        <f>IFERROR(IF(Table_ocorrencias[[#This Row],[DPH2]] ="","",Table_ocorrencias[[#This Row],[DPH2]]&amp;"º DPH"),"")</f>
        <v>4º DPH</v>
      </c>
      <c r="O539" s="57" t="str">
        <f>UPPER(IFERROR(VLOOKUP(Table_ocorrencias[[#This Row],[municipio]],Table_municipios[],2,FALSE),""))</f>
        <v>RECIFE</v>
      </c>
      <c r="P539" s="57" t="str">
        <f>UPPER(IFERROR(Table_ocorrencias[[#This Row],[bairro8]],""))</f>
        <v>AREIAS</v>
      </c>
      <c r="Q539" s="57" t="str">
        <f>IFERROR(IF(Table_ocorrencias[[#This Row],[rua9]] ="","",Table_ocorrencias[[#This Row],[rua9]]),"")</f>
        <v>RUA ARISBELO</v>
      </c>
      <c r="R539" s="57" t="str">
        <f>IFERROR(IF(Table_ocorrencias[[#This Row],[latitude6]] ="","",Table_ocorrencias[[#This Row],[latitude6]]),"")</f>
        <v>-8.0881280</v>
      </c>
      <c r="S539" s="57" t="str">
        <f>IFERROR(IF(Table_ocorrencias[[#This Row],[longitude7]] ="","",Table_ocorrencias[[#This Row],[longitude7]]),"")</f>
        <v>-34.9314410</v>
      </c>
      <c r="T539" s="57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EVERSON FRANCISCO SILVA DE ALMEIDA (NIC 114087)</v>
      </c>
      <c r="U53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39" s="57" t="str">
        <f>UPPER(IFERROR(Table_ocorrencias[[#This Row],[descricao]],""))</f>
        <v>PAF - MASC_x000D_
PM CB MARLON: 983846700</v>
      </c>
      <c r="W539" s="59">
        <f>IFERROR(IF(Table_ocorrencias[[#This Row],[data_ciencia]]="","",Table_ocorrencias[[#This Row],[data_ciencia]]),"")</f>
        <v>0.91319444444444442</v>
      </c>
      <c r="X539" s="59">
        <f>IFERROR(IF(Table_ocorrencias[[#This Row],[data_saida]]="","",Table_ocorrencias[[#This Row],[data_saida]]),"")</f>
        <v>0.93055555555555558</v>
      </c>
      <c r="Y539" s="59">
        <f>IFERROR(IF(Table_ocorrencias[[#This Row],[data_chegada]]="","",Table_ocorrencias[[#This Row],[data_chegada]]),"")</f>
        <v>0.94097222222222221</v>
      </c>
      <c r="Z539" s="59">
        <f>IFERROR(IF(Table_ocorrencias[[#This Row],[data_conclusao]]="","",Table_ocorrencias[[#This Row],[data_conclusao]]),"")</f>
        <v>0.96875</v>
      </c>
      <c r="AA539" s="60">
        <v>1844</v>
      </c>
      <c r="AB539" s="60">
        <v>978</v>
      </c>
      <c r="AC539" s="60">
        <v>4</v>
      </c>
      <c r="AD539" s="60">
        <v>3869148</v>
      </c>
      <c r="AE539" s="60">
        <v>3865967</v>
      </c>
      <c r="AF539" s="60">
        <v>2725371</v>
      </c>
      <c r="AG539" s="60">
        <v>34971</v>
      </c>
      <c r="AH539" s="58">
        <v>44140</v>
      </c>
      <c r="AI539" s="60" t="s">
        <v>5896</v>
      </c>
      <c r="AJ539" s="60" t="s">
        <v>167</v>
      </c>
      <c r="AK539" s="60" t="s">
        <v>168</v>
      </c>
      <c r="AL539" s="60" t="s">
        <v>255</v>
      </c>
      <c r="AM539" s="61">
        <v>0.91319444444444442</v>
      </c>
      <c r="AN539" s="62">
        <v>0.93055555555555558</v>
      </c>
      <c r="AO539" s="62">
        <v>0.94097222222222221</v>
      </c>
      <c r="AP539" s="62">
        <v>0.96875</v>
      </c>
      <c r="AQ539" s="60" t="s">
        <v>5897</v>
      </c>
      <c r="AR539" s="60" t="s">
        <v>5898</v>
      </c>
      <c r="AS539" s="60">
        <v>14</v>
      </c>
      <c r="AT539" s="60" t="s">
        <v>4423</v>
      </c>
      <c r="AU539" s="60" t="s">
        <v>5899</v>
      </c>
      <c r="AV539" s="60" t="s">
        <v>5900</v>
      </c>
      <c r="AW539" s="63" t="s">
        <v>276</v>
      </c>
      <c r="AX539" s="60" t="s">
        <v>5901</v>
      </c>
      <c r="AY539" s="60" t="s">
        <v>5902</v>
      </c>
      <c r="AZ539" s="60" t="b">
        <v>1</v>
      </c>
      <c r="BA539" s="60" t="s">
        <v>273</v>
      </c>
      <c r="BB539" s="60" t="b">
        <v>0</v>
      </c>
      <c r="BC539" s="60"/>
      <c r="BD539" s="60"/>
    </row>
    <row r="540" spans="1:56" ht="30" x14ac:dyDescent="0.25">
      <c r="A540" s="55">
        <f t="shared" si="9"/>
        <v>0</v>
      </c>
      <c r="B540" s="64" t="str">
        <f>IFERROR(TEXT(Table_ocorrencias[[#This Row],[caso_n]],"0000")&amp;Table_ocorrencias[[#This Row],[ponto]]&amp;"/"&amp;YEAR(Table_ocorrencias[[#This Row],[DATA PLANTÃO]]),"")</f>
        <v>0987.9/2020</v>
      </c>
      <c r="C540" s="64" t="str">
        <f>IFERROR(IF(Table_ocorrencias[[#This Row],[GDL]] = "","", Table_ocorrencias[[#This Row],[GDL]]&amp;"/"&amp;YEAR(Table_ocorrencias[[#This Row],[data_plantao]])),"")</f>
        <v>35240/2020</v>
      </c>
      <c r="D540" s="64" t="str">
        <f>IF(Table_ocorrencias[[#This Row],[fotos_gdl]] = TRUE,"ENVIADAS","PENDENTE")</f>
        <v>ENVIADAS</v>
      </c>
      <c r="E540" s="65">
        <f>IFERROR(Table_ocorrencias[[#This Row],[data_plantao]],"")</f>
        <v>44143</v>
      </c>
      <c r="F540" s="64" t="str">
        <f>IFERROR(Table_ocorrencias[[#This Row],[CIODS3]],"")</f>
        <v>D693671</v>
      </c>
      <c r="G540" s="64" t="str">
        <f>IFERROR(Table_ocorrencias[[#This Row],[natureza4]],"")</f>
        <v>Homicídio</v>
      </c>
      <c r="H540" s="64" t="str">
        <f>IFERROR(Table_ocorrencias[[#This Row],[tipo_local]],"")</f>
        <v>Externo</v>
      </c>
      <c r="I540" s="64" t="str">
        <f>IFERROR(IF(Table_ocorrencias[[#This Row],[instrumento10]] = 0,"",Table_ocorrencias[[#This Row],[instrumento10]]),"")</f>
        <v>PÉRFURO-CONTUNDENTE</v>
      </c>
      <c r="J540" s="80" t="str">
        <f>IFERROR(VLOOKUP(Table_ocorrencias[[#This Row],[matricula_perito]],Table_peritos[],2,FALSE),"")</f>
        <v>RANON BARROS BEZERRA</v>
      </c>
      <c r="K540" s="64" t="str">
        <f>IFERROR(VLOOKUP(Table_ocorrencias[[#This Row],[matricula_auxiliar]],Table_auxiliares[],2,FALSE),"")</f>
        <v>RICARDO ALEXANDRE MELO DA SILVA</v>
      </c>
      <c r="L540" s="64" t="str">
        <f>IFERROR(VLOOKUP(Table_ocorrencias[[#This Row],[matricula_delegado]],Table_delegados[],2,FALSE),"")</f>
        <v>FABIO LACERDA MACHADO</v>
      </c>
      <c r="M540" s="64" t="str">
        <f>IFERROR(Table_ocorrencias[[#This Row],[viatura5]],"")</f>
        <v>UP004</v>
      </c>
      <c r="N540" s="64" t="str">
        <f>IFERROR(IF(Table_ocorrencias[[#This Row],[DPH2]] ="","",Table_ocorrencias[[#This Row],[DPH2]]&amp;"º DPH"),"")</f>
        <v>10º DPH</v>
      </c>
      <c r="O540" s="64" t="str">
        <f>UPPER(IFERROR(VLOOKUP(Table_ocorrencias[[#This Row],[municipio]],Table_municipios[],2,FALSE),""))</f>
        <v>CAMARAGIBE</v>
      </c>
      <c r="P540" s="80" t="str">
        <f>UPPER(IFERROR(Table_ocorrencias[[#This Row],[bairro8]],""))</f>
        <v>VILA DA FÁBRICA</v>
      </c>
      <c r="Q540" s="64" t="str">
        <f>IFERROR(IF(Table_ocorrencias[[#This Row],[rua9]] ="","",Table_ocorrencias[[#This Row],[rua9]]),"")</f>
        <v>RUA BEIRA RIO</v>
      </c>
      <c r="R540" s="64" t="str">
        <f>IFERROR(IF(Table_ocorrencias[[#This Row],[latitude6]] ="","",Table_ocorrencias[[#This Row],[latitude6]]),"")</f>
        <v>-8.011696</v>
      </c>
      <c r="S540" s="64" t="str">
        <f>IFERROR(IF(Table_ocorrencias[[#This Row],[longitude7]] ="","",Table_ocorrencias[[#This Row],[longitude7]]),"")</f>
        <v>-34.975043</v>
      </c>
      <c r="T54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LEANDRO NASCIMENTO DE ANDRADE (NIC 114096)</v>
      </c>
      <c r="U54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0" s="80" t="str">
        <f>UPPER(IFERROR(Table_ocorrencias[[#This Row],[descricao]],""))</f>
        <v>QUADRUPLO HOMICÍDIO COM 3 VÍTIMAS EM ÓBITO EM UM. HOSPITALAR. PM SGT SATURNINO 81 98433.5856</v>
      </c>
      <c r="W540" s="66">
        <f>IFERROR(IF(Table_ocorrencias[[#This Row],[data_ciencia]]="","",Table_ocorrencias[[#This Row],[data_ciencia]]),"")</f>
        <v>0.93055555555555558</v>
      </c>
      <c r="X540" s="66">
        <f>IFERROR(IF(Table_ocorrencias[[#This Row],[data_saida]]="","",Table_ocorrencias[[#This Row],[data_saida]]),"")</f>
        <v>0.94097222222222221</v>
      </c>
      <c r="Y540" s="66">
        <f>IFERROR(IF(Table_ocorrencias[[#This Row],[data_chegada]]="","",Table_ocorrencias[[#This Row],[data_chegada]]),"")</f>
        <v>0.95138888888888884</v>
      </c>
      <c r="Z540" s="66">
        <f>IFERROR(IF(Table_ocorrencias[[#This Row],[data_conclusao]]="","",Table_ocorrencias[[#This Row],[data_conclusao]]),"")</f>
        <v>0.98611111111111116</v>
      </c>
      <c r="AA540" s="67">
        <v>1853</v>
      </c>
      <c r="AB540" s="67">
        <v>987</v>
      </c>
      <c r="AC540" s="67">
        <v>10</v>
      </c>
      <c r="AD540" s="67">
        <v>3866670</v>
      </c>
      <c r="AE540" s="67">
        <v>3867641</v>
      </c>
      <c r="AF540" s="67">
        <v>3864235</v>
      </c>
      <c r="AG540" s="67">
        <v>35240</v>
      </c>
      <c r="AH540" s="65">
        <v>44143</v>
      </c>
      <c r="AI540" s="67" t="s">
        <v>5973</v>
      </c>
      <c r="AJ540" s="67" t="s">
        <v>167</v>
      </c>
      <c r="AK540" s="67" t="s">
        <v>168</v>
      </c>
      <c r="AL540" s="67" t="s">
        <v>255</v>
      </c>
      <c r="AM540" s="68">
        <v>0.93055555555555558</v>
      </c>
      <c r="AN540" s="69">
        <v>0.94097222222222221</v>
      </c>
      <c r="AO540" s="69">
        <v>0.95138888888888884</v>
      </c>
      <c r="AP540" s="69">
        <v>0.98611111111111116</v>
      </c>
      <c r="AQ540" s="67" t="s">
        <v>6002</v>
      </c>
      <c r="AR540" s="67" t="s">
        <v>6003</v>
      </c>
      <c r="AS540" s="67">
        <v>4</v>
      </c>
      <c r="AT540" s="67" t="s">
        <v>3507</v>
      </c>
      <c r="AU540" s="67" t="s">
        <v>5974</v>
      </c>
      <c r="AV540" s="67" t="s">
        <v>5975</v>
      </c>
      <c r="AW540" s="70" t="s">
        <v>276</v>
      </c>
      <c r="AX540" s="67" t="s">
        <v>5976</v>
      </c>
      <c r="AY540" s="67" t="s">
        <v>5977</v>
      </c>
      <c r="AZ540" s="67" t="b">
        <v>1</v>
      </c>
      <c r="BA540" s="67" t="s">
        <v>273</v>
      </c>
      <c r="BB540" s="67" t="b">
        <v>0</v>
      </c>
      <c r="BC540" s="67"/>
      <c r="BD540" s="67"/>
    </row>
    <row r="541" spans="1:56" x14ac:dyDescent="0.25">
      <c r="A541" s="55">
        <f t="shared" si="9"/>
        <v>0</v>
      </c>
      <c r="B541" s="64" t="str">
        <f>IFERROR(TEXT(Table_ocorrencias[[#This Row],[caso_n]],"0000")&amp;Table_ocorrencias[[#This Row],[ponto]]&amp;"/"&amp;YEAR(Table_ocorrencias[[#This Row],[DATA PLANTÃO]]),"")</f>
        <v>0995.9/2020</v>
      </c>
      <c r="C541" s="64" t="str">
        <f>IFERROR(IF(Table_ocorrencias[[#This Row],[GDL]] = "","", Table_ocorrencias[[#This Row],[GDL]]&amp;"/"&amp;YEAR(Table_ocorrencias[[#This Row],[data_plantao]])),"")</f>
        <v>35996/2020</v>
      </c>
      <c r="D541" s="64" t="str">
        <f>IF(Table_ocorrencias[[#This Row],[fotos_gdl]] = TRUE,"ENVIADAS","PENDENTE")</f>
        <v>PENDENTE</v>
      </c>
      <c r="E541" s="65">
        <f>IFERROR(Table_ocorrencias[[#This Row],[data_plantao]],"")</f>
        <v>44147</v>
      </c>
      <c r="F541" s="64" t="str">
        <f>IFERROR(Table_ocorrencias[[#This Row],[CIODS3]],"")</f>
        <v>D694061</v>
      </c>
      <c r="G541" s="64" t="str">
        <f>IFERROR(Table_ocorrencias[[#This Row],[natureza4]],"")</f>
        <v>Homicídio</v>
      </c>
      <c r="H541" s="64" t="str">
        <f>IFERROR(Table_ocorrencias[[#This Row],[tipo_local]],"")</f>
        <v>Externo</v>
      </c>
      <c r="I541" s="64" t="str">
        <f>IFERROR(IF(Table_ocorrencias[[#This Row],[instrumento10]] = 0,"",Table_ocorrencias[[#This Row],[instrumento10]]),"")</f>
        <v>PÉRFURO-CONTUNDENTE</v>
      </c>
      <c r="J541" s="64" t="str">
        <f>IFERROR(VLOOKUP(Table_ocorrencias[[#This Row],[matricula_perito]],Table_peritos[],2,FALSE),"")</f>
        <v>DIEGO NUNES TELES DE MENDONÇA</v>
      </c>
      <c r="K541" s="64" t="str">
        <f>IFERROR(VLOOKUP(Table_ocorrencias[[#This Row],[matricula_auxiliar]],Table_auxiliares[],2,FALSE),"")</f>
        <v>THIAGO ANDRÉ</v>
      </c>
      <c r="L541" s="64" t="str">
        <f>IFERROR(VLOOKUP(Table_ocorrencias[[#This Row],[matricula_delegado]],Table_delegados[],2,FALSE),"")</f>
        <v>BRUNO DE UGALDE MELLO</v>
      </c>
      <c r="M541" s="64" t="str">
        <f>IFERROR(Table_ocorrencias[[#This Row],[viatura5]],"")</f>
        <v>UP004</v>
      </c>
      <c r="N541" s="64" t="str">
        <f>IFERROR(IF(Table_ocorrencias[[#This Row],[DPH2]] ="","",Table_ocorrencias[[#This Row],[DPH2]]&amp;"º DPH"),"")</f>
        <v>2º DPH</v>
      </c>
      <c r="O541" s="64" t="str">
        <f>UPPER(IFERROR(VLOOKUP(Table_ocorrencias[[#This Row],[municipio]],Table_municipios[],2,FALSE),""))</f>
        <v>RECIFE</v>
      </c>
      <c r="P541" s="64" t="str">
        <f>UPPER(IFERROR(Table_ocorrencias[[#This Row],[bairro8]],""))</f>
        <v>ARRUDA</v>
      </c>
      <c r="Q541" s="64" t="str">
        <f>IFERROR(IF(Table_ocorrencias[[#This Row],[rua9]] ="","",Table_ocorrencias[[#This Row],[rua9]]),"")</f>
        <v>RUA DO TRIUNFO</v>
      </c>
      <c r="R541" s="64" t="str">
        <f>IFERROR(IF(Table_ocorrencias[[#This Row],[latitude6]] ="","",Table_ocorrencias[[#This Row],[latitude6]]),"")</f>
        <v>-8.023187</v>
      </c>
      <c r="S541" s="64" t="str">
        <f>IFERROR(IF(Table_ocorrencias[[#This Row],[longitude7]] ="","",Table_ocorrencias[[#This Row],[longitude7]]),"")</f>
        <v>-34.893671</v>
      </c>
      <c r="T541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DE LIMA (NIC 113824)</v>
      </c>
      <c r="U54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41" s="64" t="str">
        <f>UPPER(IFERROR(Table_ocorrencias[[#This Row],[descricao]],""))</f>
        <v>PM SGT TOMÉ 988960967</v>
      </c>
      <c r="W541" s="66">
        <f>IFERROR(IF(Table_ocorrencias[[#This Row],[data_ciencia]]="","",Table_ocorrencias[[#This Row],[data_ciencia]]),"")</f>
        <v>0.63680555555555551</v>
      </c>
      <c r="X541" s="66" t="str">
        <f>IFERROR(IF(Table_ocorrencias[[#This Row],[data_saida]]="","",Table_ocorrencias[[#This Row],[data_saida]]),"")</f>
        <v/>
      </c>
      <c r="Y541" s="66" t="str">
        <f>IFERROR(IF(Table_ocorrencias[[#This Row],[data_chegada]]="","",Table_ocorrencias[[#This Row],[data_chegada]]),"")</f>
        <v/>
      </c>
      <c r="Z541" s="66" t="str">
        <f>IFERROR(IF(Table_ocorrencias[[#This Row],[data_conclusao]]="","",Table_ocorrencias[[#This Row],[data_conclusao]]),"")</f>
        <v/>
      </c>
      <c r="AA541" s="67">
        <v>1863</v>
      </c>
      <c r="AB541" s="67">
        <v>995</v>
      </c>
      <c r="AC541" s="67">
        <v>2</v>
      </c>
      <c r="AD541" s="67">
        <v>3869148</v>
      </c>
      <c r="AE541" s="67">
        <v>3870464</v>
      </c>
      <c r="AF541" s="67">
        <v>3865339</v>
      </c>
      <c r="AG541" s="67">
        <v>35996</v>
      </c>
      <c r="AH541" s="65">
        <v>44147</v>
      </c>
      <c r="AI541" s="67" t="s">
        <v>6138</v>
      </c>
      <c r="AJ541" s="67" t="s">
        <v>167</v>
      </c>
      <c r="AK541" s="67" t="s">
        <v>168</v>
      </c>
      <c r="AL541" s="67" t="s">
        <v>255</v>
      </c>
      <c r="AM541" s="68">
        <v>0.63680555555555551</v>
      </c>
      <c r="AN541" s="69"/>
      <c r="AO541" s="69"/>
      <c r="AP541" s="69"/>
      <c r="AQ541" s="67" t="s">
        <v>6156</v>
      </c>
      <c r="AR541" s="67" t="s">
        <v>6157</v>
      </c>
      <c r="AS541" s="67">
        <v>14</v>
      </c>
      <c r="AT541" s="67" t="s">
        <v>5148</v>
      </c>
      <c r="AU541" s="67" t="s">
        <v>6139</v>
      </c>
      <c r="AV541" s="67" t="s">
        <v>6140</v>
      </c>
      <c r="AW541" s="70" t="s">
        <v>276</v>
      </c>
      <c r="AX541" s="67" t="s">
        <v>6141</v>
      </c>
      <c r="AY541" s="67" t="s">
        <v>6142</v>
      </c>
      <c r="AZ541" s="67" t="b">
        <v>0</v>
      </c>
      <c r="BA541" s="67" t="s">
        <v>273</v>
      </c>
      <c r="BB541" s="67" t="b">
        <v>0</v>
      </c>
      <c r="BC541" s="67"/>
      <c r="BD541" s="67"/>
    </row>
    <row r="542" spans="1:56" x14ac:dyDescent="0.25">
      <c r="A542" s="86">
        <f t="shared" si="9"/>
        <v>0</v>
      </c>
      <c r="B542" s="87" t="str">
        <f>IFERROR(TEXT(Table_ocorrencias[[#This Row],[caso_n]],"0000")&amp;Table_ocorrencias[[#This Row],[ponto]]&amp;"/"&amp;YEAR(Table_ocorrencias[[#This Row],[DATA PLANTÃO]]),"")</f>
        <v>0996.9/2020</v>
      </c>
      <c r="C542" s="87" t="str">
        <f>IFERROR(IF(Table_ocorrencias[[#This Row],[GDL]] = "","", Table_ocorrencias[[#This Row],[GDL]]&amp;"/"&amp;YEAR(Table_ocorrencias[[#This Row],[data_plantao]])),"")</f>
        <v>36014/2020</v>
      </c>
      <c r="D542" s="87" t="str">
        <f>IF(Table_ocorrencias[[#This Row],[fotos_gdl]] = TRUE,"ENVIADAS","PENDENTE")</f>
        <v>ENVIADAS</v>
      </c>
      <c r="E542" s="88">
        <f>IFERROR(Table_ocorrencias[[#This Row],[data_plantao]],"")</f>
        <v>44147</v>
      </c>
      <c r="F542" s="87" t="str">
        <f>IFERROR(Table_ocorrencias[[#This Row],[CIODS3]],"")</f>
        <v>D694104</v>
      </c>
      <c r="G542" s="87" t="str">
        <f>IFERROR(Table_ocorrencias[[#This Row],[natureza4]],"")</f>
        <v>Homicídio</v>
      </c>
      <c r="H542" s="87" t="str">
        <f>IFERROR(Table_ocorrencias[[#This Row],[tipo_local]],"")</f>
        <v>Externo</v>
      </c>
      <c r="I542" s="87" t="str">
        <f>IFERROR(IF(Table_ocorrencias[[#This Row],[instrumento10]] = 0,"",Table_ocorrencias[[#This Row],[instrumento10]]),"")</f>
        <v>PÉRFURO-CONTUNDENTE</v>
      </c>
      <c r="J542" s="89" t="str">
        <f>IFERROR(VLOOKUP(Table_ocorrencias[[#This Row],[matricula_perito]],Table_peritos[],2,FALSE),"")</f>
        <v>DIEGO NUNES TELES DE MENDONÇA</v>
      </c>
      <c r="K542" s="87" t="str">
        <f>IFERROR(VLOOKUP(Table_ocorrencias[[#This Row],[matricula_auxiliar]],Table_auxiliares[],2,FALSE),"")</f>
        <v>BRENO HENRIQUE DANTAS DOS SANTOS</v>
      </c>
      <c r="L542" s="87" t="str">
        <f>IFERROR(VLOOKUP(Table_ocorrencias[[#This Row],[matricula_delegado]],Table_delegados[],2,FALSE),"")</f>
        <v>JOAO BAPTISTA DE BRITTO ALVES FILHO</v>
      </c>
      <c r="M542" s="87" t="str">
        <f>IFERROR(Table_ocorrencias[[#This Row],[viatura5]],"")</f>
        <v>UP004</v>
      </c>
      <c r="N542" s="87" t="str">
        <f>IFERROR(IF(Table_ocorrencias[[#This Row],[DPH2]] ="","",Table_ocorrencias[[#This Row],[DPH2]]&amp;"º DPH"),"")</f>
        <v>14º DPH</v>
      </c>
      <c r="O542" s="87" t="str">
        <f>UPPER(IFERROR(VLOOKUP(Table_ocorrencias[[#This Row],[municipio]],Table_municipios[],2,FALSE),""))</f>
        <v>CABO DE SANTO AGOSTINHO</v>
      </c>
      <c r="P542" s="89" t="str">
        <f>UPPER(IFERROR(Table_ocorrencias[[#This Row],[bairro8]],""))</f>
        <v>XAREU/ITAPUAMA</v>
      </c>
      <c r="Q542" s="87" t="str">
        <f>IFERROR(IF(Table_ocorrencias[[#This Row],[rua9]] ="","",Table_ocorrencias[[#This Row],[rua9]]),"")</f>
        <v>BEIRA MAR</v>
      </c>
      <c r="R542" s="87" t="str">
        <f>IFERROR(IF(Table_ocorrencias[[#This Row],[latitude6]] ="","",Table_ocorrencias[[#This Row],[latitude6]]),"")</f>
        <v>-8.301826</v>
      </c>
      <c r="S542" s="87" t="str">
        <f>IFERROR(IF(Table_ocorrencias[[#This Row],[longitude7]] ="","",Table_ocorrencias[[#This Row],[longitude7]]),"")</f>
        <v>-34.948803</v>
      </c>
      <c r="T54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FELIPE LUIZ DA SILVA (NIC 114100)</v>
      </c>
      <c r="U54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2" s="89" t="str">
        <f>UPPER(IFERROR(Table_ocorrencias[[#This Row],[descricao]],""))</f>
        <v>LAURINDO-99351-8864</v>
      </c>
      <c r="W542" s="90">
        <f>IFERROR(IF(Table_ocorrencias[[#This Row],[data_ciencia]]="","",Table_ocorrencias[[#This Row],[data_ciencia]]),"")</f>
        <v>0.90902777777777777</v>
      </c>
      <c r="X542" s="90">
        <f>IFERROR(IF(Table_ocorrencias[[#This Row],[data_saida]]="","",Table_ocorrencias[[#This Row],[data_saida]]),"")</f>
        <v>0.92361111111111116</v>
      </c>
      <c r="Y542" s="90">
        <f>IFERROR(IF(Table_ocorrencias[[#This Row],[data_chegada]]="","",Table_ocorrencias[[#This Row],[data_chegada]]),"")</f>
        <v>0.96527777777777779</v>
      </c>
      <c r="Z542" s="90">
        <f>IFERROR(IF(Table_ocorrencias[[#This Row],[data_conclusao]]="","",Table_ocorrencias[[#This Row],[data_conclusao]]),"")</f>
        <v>0.99305555555555558</v>
      </c>
      <c r="AA542" s="91">
        <v>1864</v>
      </c>
      <c r="AB542" s="91">
        <v>996</v>
      </c>
      <c r="AC542" s="91">
        <v>14</v>
      </c>
      <c r="AD542" s="91">
        <v>3869148</v>
      </c>
      <c r="AE542" s="91">
        <v>3867820</v>
      </c>
      <c r="AF542" s="91">
        <v>2139065</v>
      </c>
      <c r="AG542" s="91">
        <v>36014</v>
      </c>
      <c r="AH542" s="88">
        <v>44147</v>
      </c>
      <c r="AI542" s="91" t="s">
        <v>6164</v>
      </c>
      <c r="AJ542" s="91" t="s">
        <v>167</v>
      </c>
      <c r="AK542" s="91" t="s">
        <v>168</v>
      </c>
      <c r="AL542" s="91" t="s">
        <v>255</v>
      </c>
      <c r="AM542" s="92">
        <v>0.90902777777777777</v>
      </c>
      <c r="AN542" s="93">
        <v>0.92361111111111116</v>
      </c>
      <c r="AO542" s="93">
        <v>0.96527777777777779</v>
      </c>
      <c r="AP542" s="93">
        <v>0.99305555555555558</v>
      </c>
      <c r="AQ542" s="91" t="s">
        <v>6170</v>
      </c>
      <c r="AR542" s="91" t="s">
        <v>6171</v>
      </c>
      <c r="AS542" s="91">
        <v>3</v>
      </c>
      <c r="AT542" s="91" t="s">
        <v>6165</v>
      </c>
      <c r="AU542" s="91" t="s">
        <v>6166</v>
      </c>
      <c r="AV542" s="91" t="s">
        <v>6167</v>
      </c>
      <c r="AW542" s="94" t="s">
        <v>276</v>
      </c>
      <c r="AX542" s="91" t="s">
        <v>6168</v>
      </c>
      <c r="AY542" s="91" t="s">
        <v>6169</v>
      </c>
      <c r="AZ542" s="91" t="b">
        <v>1</v>
      </c>
      <c r="BA542" s="91" t="s">
        <v>273</v>
      </c>
      <c r="BB542" s="91" t="b">
        <v>0</v>
      </c>
      <c r="BC542" s="91"/>
      <c r="BD542" s="91"/>
    </row>
    <row r="543" spans="1:56" x14ac:dyDescent="0.25">
      <c r="A543" s="54">
        <f t="shared" si="9"/>
        <v>0</v>
      </c>
      <c r="B543" s="57" t="str">
        <f>IFERROR(TEXT(Table_ocorrencias[[#This Row],[caso_n]],"0000")&amp;Table_ocorrencias[[#This Row],[ponto]]&amp;"/"&amp;YEAR(Table_ocorrencias[[#This Row],[DATA PLANTÃO]]),"")</f>
        <v>1001.9/2020</v>
      </c>
      <c r="C543" s="57" t="str">
        <f>IFERROR(IF(Table_ocorrencias[[#This Row],[GDL]] = "","", Table_ocorrencias[[#This Row],[GDL]]&amp;"/"&amp;YEAR(Table_ocorrencias[[#This Row],[data_plantao]])),"")</f>
        <v>36292/2020</v>
      </c>
      <c r="D543" s="57" t="str">
        <f>IF(Table_ocorrencias[[#This Row],[fotos_gdl]] = TRUE,"ENVIADAS","PENDENTE")</f>
        <v>ENVIADAS</v>
      </c>
      <c r="E543" s="58">
        <f>IFERROR(Table_ocorrencias[[#This Row],[data_plantao]],"")</f>
        <v>44149</v>
      </c>
      <c r="F543" s="57" t="str">
        <f>IFERROR(Table_ocorrencias[[#This Row],[CIODS3]],"")</f>
        <v>D694387</v>
      </c>
      <c r="G543" s="57" t="str">
        <f>IFERROR(Table_ocorrencias[[#This Row],[natureza4]],"")</f>
        <v>Homicídio</v>
      </c>
      <c r="H543" s="57" t="str">
        <f>IFERROR(Table_ocorrencias[[#This Row],[tipo_local]],"")</f>
        <v>Externo</v>
      </c>
      <c r="I543" s="57" t="str">
        <f>IFERROR(IF(Table_ocorrencias[[#This Row],[instrumento10]] = 0,"",Table_ocorrencias[[#This Row],[instrumento10]]),"")</f>
        <v>PÉRFURO-CONTUNDENTE</v>
      </c>
      <c r="J543" s="79" t="str">
        <f>IFERROR(VLOOKUP(Table_ocorrencias[[#This Row],[matricula_perito]],Table_peritos[],2,FALSE),"")</f>
        <v>BETSON FERNANDO DELGADO DOS SANTOS ANDRADE</v>
      </c>
      <c r="K543" s="57" t="str">
        <f>IFERROR(VLOOKUP(Table_ocorrencias[[#This Row],[matricula_auxiliar]],Table_auxiliares[],2,FALSE),"")</f>
        <v>BRENO HENRIQUE DANTAS DOS SANTOS</v>
      </c>
      <c r="L543" s="57" t="str">
        <f>IFERROR(VLOOKUP(Table_ocorrencias[[#This Row],[matricula_delegado]],Table_delegados[],2,FALSE),"")</f>
        <v>ALAUMO LIMA</v>
      </c>
      <c r="M543" s="57" t="str">
        <f>IFERROR(Table_ocorrencias[[#This Row],[viatura5]],"")</f>
        <v>UP004</v>
      </c>
      <c r="N543" s="57" t="str">
        <f>IFERROR(IF(Table_ocorrencias[[#This Row],[DPH2]] ="","",Table_ocorrencias[[#This Row],[DPH2]]&amp;"º DPH"),"")</f>
        <v>12º DPH</v>
      </c>
      <c r="O543" s="57" t="str">
        <f>UPPER(IFERROR(VLOOKUP(Table_ocorrencias[[#This Row],[municipio]],Table_municipios[],2,FALSE),""))</f>
        <v>JABOATÃO DOS GUARARAPES</v>
      </c>
      <c r="P543" s="79" t="str">
        <f>UPPER(IFERROR(Table_ocorrencias[[#This Row],[bairro8]],""))</f>
        <v>JARDIM PIEDADE</v>
      </c>
      <c r="Q543" s="57" t="str">
        <f>IFERROR(IF(Table_ocorrencias[[#This Row],[rua9]] ="","",Table_ocorrencias[[#This Row],[rua9]]),"")</f>
        <v>RUA MARIANO MARQUES, 75</v>
      </c>
      <c r="R543" s="57" t="str">
        <f>IFERROR(IF(Table_ocorrencias[[#This Row],[latitude6]] ="","",Table_ocorrencias[[#This Row],[latitude6]]),"")</f>
        <v>-8.182614</v>
      </c>
      <c r="S543" s="57" t="str">
        <f>IFERROR(IF(Table_ocorrencias[[#This Row],[longitude7]] ="","",Table_ocorrencias[[#This Row],[longitude7]]),"")</f>
        <v>-34.931598</v>
      </c>
      <c r="T54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ELYSON CAVALCANTI DE MELLO PONTES (NIC 114107)</v>
      </c>
      <c r="U54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43" s="79" t="str">
        <f>UPPER(IFERROR(Table_ocorrencias[[#This Row],[descricao]],""))</f>
        <v>PAF</v>
      </c>
      <c r="W543" s="59">
        <f>IFERROR(IF(Table_ocorrencias[[#This Row],[data_ciencia]]="","",Table_ocorrencias[[#This Row],[data_ciencia]]),"")</f>
        <v>0.20833333333333334</v>
      </c>
      <c r="X543" s="59">
        <f>IFERROR(IF(Table_ocorrencias[[#This Row],[data_saida]]="","",Table_ocorrencias[[#This Row],[data_saida]]),"")</f>
        <v>0.21527777777777779</v>
      </c>
      <c r="Y543" s="59">
        <f>IFERROR(IF(Table_ocorrencias[[#This Row],[data_chegada]]="","",Table_ocorrencias[[#This Row],[data_chegada]]),"")</f>
        <v>0.24305555555555555</v>
      </c>
      <c r="Z543" s="59">
        <f>IFERROR(IF(Table_ocorrencias[[#This Row],[data_conclusao]]="","",Table_ocorrencias[[#This Row],[data_conclusao]]),"")</f>
        <v>0.27777777777777779</v>
      </c>
      <c r="AA543" s="60">
        <v>1869</v>
      </c>
      <c r="AB543" s="60">
        <v>1001</v>
      </c>
      <c r="AC543" s="60">
        <v>12</v>
      </c>
      <c r="AD543" s="60">
        <v>3869903</v>
      </c>
      <c r="AE543" s="60">
        <v>3867820</v>
      </c>
      <c r="AF543" s="60">
        <v>3910180</v>
      </c>
      <c r="AG543" s="60">
        <v>36292</v>
      </c>
      <c r="AH543" s="58">
        <v>44149</v>
      </c>
      <c r="AI543" s="60" t="s">
        <v>6217</v>
      </c>
      <c r="AJ543" s="60" t="s">
        <v>167</v>
      </c>
      <c r="AK543" s="60" t="s">
        <v>168</v>
      </c>
      <c r="AL543" s="60" t="s">
        <v>255</v>
      </c>
      <c r="AM543" s="61">
        <v>0.20833333333333334</v>
      </c>
      <c r="AN543" s="62">
        <v>0.21527777777777779</v>
      </c>
      <c r="AO543" s="62">
        <v>0.24305555555555555</v>
      </c>
      <c r="AP543" s="62">
        <v>0.27777777777777779</v>
      </c>
      <c r="AQ543" s="60" t="s">
        <v>6225</v>
      </c>
      <c r="AR543" s="60" t="s">
        <v>6226</v>
      </c>
      <c r="AS543" s="60">
        <v>10</v>
      </c>
      <c r="AT543" s="60" t="s">
        <v>2462</v>
      </c>
      <c r="AU543" s="60" t="s">
        <v>6218</v>
      </c>
      <c r="AV543" s="60" t="s">
        <v>283</v>
      </c>
      <c r="AW543" s="63" t="s">
        <v>276</v>
      </c>
      <c r="AX543" s="60" t="s">
        <v>6219</v>
      </c>
      <c r="AY543" s="60" t="s">
        <v>1202</v>
      </c>
      <c r="AZ543" s="60" t="b">
        <v>1</v>
      </c>
      <c r="BA543" s="60" t="s">
        <v>273</v>
      </c>
      <c r="BB543" s="60" t="b">
        <v>0</v>
      </c>
      <c r="BC543" s="60"/>
      <c r="BD543" s="60"/>
    </row>
    <row r="544" spans="1:56" x14ac:dyDescent="0.25">
      <c r="A544" s="53">
        <f t="shared" si="9"/>
        <v>0</v>
      </c>
      <c r="B544" s="57" t="str">
        <f>IFERROR(TEXT(Table_ocorrencias[[#This Row],[caso_n]],"0000")&amp;Table_ocorrencias[[#This Row],[ponto]]&amp;"/"&amp;YEAR(Table_ocorrencias[[#This Row],[DATA PLANTÃO]]),"")</f>
        <v>1029.9/2020</v>
      </c>
      <c r="C544" s="57" t="str">
        <f>IFERROR(IF(Table_ocorrencias[[#This Row],[GDL]] = "","", Table_ocorrencias[[#This Row],[GDL]]&amp;"/"&amp;YEAR(Table_ocorrencias[[#This Row],[data_plantao]])),"")</f>
        <v>38041/2020</v>
      </c>
      <c r="D544" s="57" t="str">
        <f>IF(Table_ocorrencias[[#This Row],[fotos_gdl]] = TRUE,"ENVIADAS","PENDENTE")</f>
        <v>ENVIADAS</v>
      </c>
      <c r="E544" s="58">
        <f>IFERROR(Table_ocorrencias[[#This Row],[data_plantao]],"")</f>
        <v>44162</v>
      </c>
      <c r="F544" s="57" t="str">
        <f>IFERROR(Table_ocorrencias[[#This Row],[CIODS3]],"")</f>
        <v>D695712</v>
      </c>
      <c r="G544" s="57" t="str">
        <f>IFERROR(Table_ocorrencias[[#This Row],[natureza4]],"")</f>
        <v>Homicídio</v>
      </c>
      <c r="H544" s="57" t="str">
        <f>IFERROR(Table_ocorrencias[[#This Row],[tipo_local]],"")</f>
        <v>Externo</v>
      </c>
      <c r="I544" s="57" t="str">
        <f>IFERROR(IF(Table_ocorrencias[[#This Row],[instrumento10]] = 0,"",Table_ocorrencias[[#This Row],[instrumento10]]),"")</f>
        <v>PÉRFURO-CONTUNDENTE</v>
      </c>
      <c r="J544" s="79" t="str">
        <f>IFERROR(VLOOKUP(Table_ocorrencias[[#This Row],[matricula_perito]],Table_peritos[],2,FALSE),"")</f>
        <v>AUGUSTO GUILHERME FEITOSA CACHO BORGES</v>
      </c>
      <c r="K544" s="57" t="str">
        <f>IFERROR(VLOOKUP(Table_ocorrencias[[#This Row],[matricula_auxiliar]],Table_auxiliares[],2,FALSE),"")</f>
        <v>ANDREZA CRISTINA MAIA DOS SANTOS</v>
      </c>
      <c r="L544" s="57" t="str">
        <f>IFERROR(VLOOKUP(Table_ocorrencias[[#This Row],[matricula_delegado]],Table_delegados[],2,FALSE),"")</f>
        <v>FRANCISCO OCELIO LIMA RIBEIRO</v>
      </c>
      <c r="M544" s="57" t="str">
        <f>IFERROR(Table_ocorrencias[[#This Row],[viatura5]],"")</f>
        <v>UP004</v>
      </c>
      <c r="N544" s="57" t="str">
        <f>IFERROR(IF(Table_ocorrencias[[#This Row],[DPH2]] ="","",Table_ocorrencias[[#This Row],[DPH2]]&amp;"º DPH"),"")</f>
        <v>4º DPH</v>
      </c>
      <c r="O544" s="57" t="str">
        <f>UPPER(IFERROR(VLOOKUP(Table_ocorrencias[[#This Row],[municipio]],Table_municipios[],2,FALSE),""))</f>
        <v>RECIFE</v>
      </c>
      <c r="P544" s="79" t="str">
        <f>UPPER(IFERROR(Table_ocorrencias[[#This Row],[bairro8]],""))</f>
        <v>SANCHO</v>
      </c>
      <c r="Q544" s="57" t="str">
        <f>IFERROR(IF(Table_ocorrencias[[#This Row],[rua9]] ="","",Table_ocorrencias[[#This Row],[rua9]]),"")</f>
        <v>RUA PERI-MIRIM 67</v>
      </c>
      <c r="R544" s="57" t="str">
        <f>IFERROR(IF(Table_ocorrencias[[#This Row],[latitude6]] ="","",Table_ocorrencias[[#This Row],[latitude6]]),"")</f>
        <v>-8,085459</v>
      </c>
      <c r="S544" s="57" t="str">
        <f>IFERROR(IF(Table_ocorrencias[[#This Row],[longitude7]] ="","",Table_ocorrencias[[#This Row],[longitude7]]),"")</f>
        <v>-34,966539</v>
      </c>
      <c r="T54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GABRIEL SOUZA DA SILVA (NIC 114500)</v>
      </c>
      <c r="U54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4" s="79" t="str">
        <f>UPPER(IFERROR(Table_ocorrencias[[#This Row],[descricao]],""))</f>
        <v>PM 987151556 SGT FRANCISCO</v>
      </c>
      <c r="W544" s="59">
        <f>IFERROR(IF(Table_ocorrencias[[#This Row],[data_ciencia]]="","",Table_ocorrencias[[#This Row],[data_ciencia]]),"")</f>
        <v>0.65</v>
      </c>
      <c r="X544" s="59">
        <f>IFERROR(IF(Table_ocorrencias[[#This Row],[data_saida]]="","",Table_ocorrencias[[#This Row],[data_saida]]),"")</f>
        <v>0.65972222222222221</v>
      </c>
      <c r="Y544" s="59">
        <f>IFERROR(IF(Table_ocorrencias[[#This Row],[data_chegada]]="","",Table_ocorrencias[[#This Row],[data_chegada]]),"")</f>
        <v>0.66666666666666663</v>
      </c>
      <c r="Z544" s="59">
        <f>IFERROR(IF(Table_ocorrencias[[#This Row],[data_conclusao]]="","",Table_ocorrencias[[#This Row],[data_conclusao]]),"")</f>
        <v>0.70833333333333337</v>
      </c>
      <c r="AA544" s="60">
        <v>1903</v>
      </c>
      <c r="AB544" s="60">
        <v>1029</v>
      </c>
      <c r="AC544" s="60">
        <v>4</v>
      </c>
      <c r="AD544" s="60">
        <v>3870731</v>
      </c>
      <c r="AE544" s="60">
        <v>3876098</v>
      </c>
      <c r="AF544" s="60">
        <v>3467520</v>
      </c>
      <c r="AG544" s="60">
        <v>38041</v>
      </c>
      <c r="AH544" s="58">
        <v>44162</v>
      </c>
      <c r="AI544" s="60" t="s">
        <v>6653</v>
      </c>
      <c r="AJ544" s="60" t="s">
        <v>167</v>
      </c>
      <c r="AK544" s="60" t="s">
        <v>168</v>
      </c>
      <c r="AL544" s="60" t="s">
        <v>255</v>
      </c>
      <c r="AM544" s="61">
        <v>0.65</v>
      </c>
      <c r="AN544" s="62">
        <v>0.65972222222222221</v>
      </c>
      <c r="AO544" s="62">
        <v>0.66666666666666663</v>
      </c>
      <c r="AP544" s="62">
        <v>0.70833333333333337</v>
      </c>
      <c r="AQ544" s="60" t="s">
        <v>6654</v>
      </c>
      <c r="AR544" s="60" t="s">
        <v>6655</v>
      </c>
      <c r="AS544" s="60">
        <v>14</v>
      </c>
      <c r="AT544" s="60" t="s">
        <v>6656</v>
      </c>
      <c r="AU544" s="60" t="s">
        <v>6657</v>
      </c>
      <c r="AV544" s="60" t="s">
        <v>6658</v>
      </c>
      <c r="AW544" s="63" t="s">
        <v>276</v>
      </c>
      <c r="AX544" s="60" t="s">
        <v>6659</v>
      </c>
      <c r="AY544" s="60" t="s">
        <v>6660</v>
      </c>
      <c r="AZ544" s="60" t="b">
        <v>1</v>
      </c>
      <c r="BA544" s="60" t="s">
        <v>273</v>
      </c>
      <c r="BB544" s="60" t="b">
        <v>0</v>
      </c>
      <c r="BC544" s="60"/>
      <c r="BD544" s="60"/>
    </row>
    <row r="545" spans="1:56" x14ac:dyDescent="0.25">
      <c r="A545" s="55">
        <f t="shared" si="9"/>
        <v>0</v>
      </c>
      <c r="B545" s="64" t="str">
        <f>IFERROR(TEXT(Table_ocorrencias[[#This Row],[caso_n]],"0000")&amp;Table_ocorrencias[[#This Row],[ponto]]&amp;"/"&amp;YEAR(Table_ocorrencias[[#This Row],[DATA PLANTÃO]]),"")</f>
        <v>1035.9/2020</v>
      </c>
      <c r="C545" s="64" t="str">
        <f>IFERROR(IF(Table_ocorrencias[[#This Row],[GDL]] = "","", Table_ocorrencias[[#This Row],[GDL]]&amp;"/"&amp;YEAR(Table_ocorrencias[[#This Row],[data_plantao]])),"")</f>
        <v>38077/2020</v>
      </c>
      <c r="D545" s="64" t="str">
        <f>IF(Table_ocorrencias[[#This Row],[fotos_gdl]] = TRUE,"ENVIADAS","PENDENTE")</f>
        <v>ENVIADAS</v>
      </c>
      <c r="E545" s="65">
        <f>IFERROR(Table_ocorrencias[[#This Row],[data_plantao]],"")</f>
        <v>44162</v>
      </c>
      <c r="F545" s="64" t="str">
        <f>IFERROR(Table_ocorrencias[[#This Row],[CIODS3]],"")</f>
        <v>D695789</v>
      </c>
      <c r="G545" s="64" t="str">
        <f>IFERROR(Table_ocorrencias[[#This Row],[natureza4]],"")</f>
        <v>Homicídio</v>
      </c>
      <c r="H545" s="64" t="str">
        <f>IFERROR(Table_ocorrencias[[#This Row],[tipo_local]],"")</f>
        <v>Externo</v>
      </c>
      <c r="I545" s="64" t="str">
        <f>IFERROR(IF(Table_ocorrencias[[#This Row],[instrumento10]] = 0,"",Table_ocorrencias[[#This Row],[instrumento10]]),"")</f>
        <v>PÉRFURO-CONTUNDENTE</v>
      </c>
      <c r="J545" s="80" t="str">
        <f>IFERROR(VLOOKUP(Table_ocorrencias[[#This Row],[matricula_perito]],Table_peritos[],2,FALSE),"")</f>
        <v>AUGUSTO GUILHERME FEITOSA CACHO BORGES</v>
      </c>
      <c r="K545" s="64" t="str">
        <f>IFERROR(VLOOKUP(Table_ocorrencias[[#This Row],[matricula_auxiliar]],Table_auxiliares[],2,FALSE),"")</f>
        <v>ANDREZA CRISTINA MAIA DOS SANTOS</v>
      </c>
      <c r="L545" s="64" t="str">
        <f>IFERROR(VLOOKUP(Table_ocorrencias[[#This Row],[matricula_delegado]],Table_delegados[],2,FALSE),"")</f>
        <v>SERGIO RICARDO FERREIRA DE VASCONCELOS</v>
      </c>
      <c r="M545" s="64" t="str">
        <f>IFERROR(Table_ocorrencias[[#This Row],[viatura5]],"")</f>
        <v>UP004</v>
      </c>
      <c r="N545" s="64" t="str">
        <f>IFERROR(IF(Table_ocorrencias[[#This Row],[DPH2]] ="","",Table_ocorrencias[[#This Row],[DPH2]]&amp;"º DPH"),"")</f>
        <v>7º DPH</v>
      </c>
      <c r="O545" s="64" t="str">
        <f>UPPER(IFERROR(VLOOKUP(Table_ocorrencias[[#This Row],[municipio]],Table_municipios[],2,FALSE),""))</f>
        <v>PAULISTA</v>
      </c>
      <c r="P545" s="80" t="str">
        <f>UPPER(IFERROR(Table_ocorrencias[[#This Row],[bairro8]],""))</f>
        <v>ARTHUR LUNDGREN</v>
      </c>
      <c r="Q545" s="64" t="str">
        <f>IFERROR(IF(Table_ocorrencias[[#This Row],[rua9]] ="","",Table_ocorrencias[[#This Row],[rua9]]),"")</f>
        <v>RUA CARUARU  451</v>
      </c>
      <c r="R545" s="64" t="str">
        <f>IFERROR(IF(Table_ocorrencias[[#This Row],[latitude6]] ="","",Table_ocorrencias[[#This Row],[latitude6]]),"")</f>
        <v>-7,936033</v>
      </c>
      <c r="S545" s="64" t="str">
        <f>IFERROR(IF(Table_ocorrencias[[#This Row],[longitude7]] ="","",Table_ocorrencias[[#This Row],[longitude7]]),"")</f>
        <v>-34,593838</v>
      </c>
      <c r="T54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114506)</v>
      </c>
      <c r="U54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45" s="80" t="str">
        <f>UPPER(IFERROR(Table_ocorrencias[[#This Row],[descricao]],""))</f>
        <v>SGT BARBOSA 981591528</v>
      </c>
      <c r="W545" s="66">
        <f>IFERROR(IF(Table_ocorrencias[[#This Row],[data_ciencia]]="","",Table_ocorrencias[[#This Row],[data_ciencia]]),"")</f>
        <v>0.16527777777777777</v>
      </c>
      <c r="X545" s="66">
        <f>IFERROR(IF(Table_ocorrencias[[#This Row],[data_saida]]="","",Table_ocorrencias[[#This Row],[data_saida]]),"")</f>
        <v>0.18055555555555555</v>
      </c>
      <c r="Y545" s="66">
        <f>IFERROR(IF(Table_ocorrencias[[#This Row],[data_chegada]]="","",Table_ocorrencias[[#This Row],[data_chegada]]),"")</f>
        <v>0.19444444444444445</v>
      </c>
      <c r="Z545" s="66">
        <f>IFERROR(IF(Table_ocorrencias[[#This Row],[data_conclusao]]="","",Table_ocorrencias[[#This Row],[data_conclusao]]),"")</f>
        <v>0.22222222222222221</v>
      </c>
      <c r="AA545" s="67">
        <v>1909</v>
      </c>
      <c r="AB545" s="67">
        <v>1035</v>
      </c>
      <c r="AC545" s="67">
        <v>7</v>
      </c>
      <c r="AD545" s="67">
        <v>3870731</v>
      </c>
      <c r="AE545" s="67">
        <v>3876098</v>
      </c>
      <c r="AF545" s="67">
        <v>2139219</v>
      </c>
      <c r="AG545" s="67">
        <v>38077</v>
      </c>
      <c r="AH545" s="65">
        <v>44162</v>
      </c>
      <c r="AI545" s="67" t="s">
        <v>6716</v>
      </c>
      <c r="AJ545" s="67" t="s">
        <v>167</v>
      </c>
      <c r="AK545" s="67" t="s">
        <v>168</v>
      </c>
      <c r="AL545" s="67" t="s">
        <v>255</v>
      </c>
      <c r="AM545" s="68">
        <v>0.16527777777777777</v>
      </c>
      <c r="AN545" s="69">
        <v>0.18055555555555555</v>
      </c>
      <c r="AO545" s="69">
        <v>0.19444444444444445</v>
      </c>
      <c r="AP545" s="69">
        <v>0.22222222222222221</v>
      </c>
      <c r="AQ545" s="67" t="s">
        <v>6722</v>
      </c>
      <c r="AR545" s="67" t="s">
        <v>6723</v>
      </c>
      <c r="AS545" s="67">
        <v>13</v>
      </c>
      <c r="AT545" s="67" t="s">
        <v>6717</v>
      </c>
      <c r="AU545" s="67" t="s">
        <v>6718</v>
      </c>
      <c r="AV545" s="67" t="s">
        <v>6719</v>
      </c>
      <c r="AW545" s="70" t="s">
        <v>276</v>
      </c>
      <c r="AX545" s="67" t="s">
        <v>6720</v>
      </c>
      <c r="AY545" s="67" t="s">
        <v>6721</v>
      </c>
      <c r="AZ545" s="67" t="b">
        <v>1</v>
      </c>
      <c r="BA545" s="67" t="s">
        <v>273</v>
      </c>
      <c r="BB545" s="67" t="b">
        <v>0</v>
      </c>
      <c r="BC545" s="67"/>
      <c r="BD545" s="67"/>
    </row>
    <row r="546" spans="1:56" x14ac:dyDescent="0.25">
      <c r="A546" s="55">
        <f t="shared" si="9"/>
        <v>0</v>
      </c>
      <c r="B546" s="64" t="str">
        <f>IFERROR(TEXT(Table_ocorrencias[[#This Row],[caso_n]],"0000")&amp;Table_ocorrencias[[#This Row],[ponto]]&amp;"/"&amp;YEAR(Table_ocorrencias[[#This Row],[DATA PLANTÃO]]),"")</f>
        <v>1040.9/2020</v>
      </c>
      <c r="C546" s="64" t="str">
        <f>IFERROR(IF(Table_ocorrencias[[#This Row],[GDL]] = "","", Table_ocorrencias[[#This Row],[GDL]]&amp;"/"&amp;YEAR(Table_ocorrencias[[#This Row],[data_plantao]])),"")</f>
        <v>38142/2020</v>
      </c>
      <c r="D546" s="64" t="str">
        <f>IF(Table_ocorrencias[[#This Row],[fotos_gdl]] = TRUE,"ENVIADAS","PENDENTE")</f>
        <v>ENVIADAS</v>
      </c>
      <c r="E546" s="65">
        <f>IFERROR(Table_ocorrencias[[#This Row],[data_plantao]],"")</f>
        <v>44163</v>
      </c>
      <c r="F546" s="64" t="str">
        <f>IFERROR(Table_ocorrencias[[#This Row],[CIODS3]],"")</f>
        <v>D695869</v>
      </c>
      <c r="G546" s="64" t="str">
        <f>IFERROR(Table_ocorrencias[[#This Row],[natureza4]],"")</f>
        <v>Homicídio</v>
      </c>
      <c r="H546" s="64" t="str">
        <f>IFERROR(Table_ocorrencias[[#This Row],[tipo_local]],"")</f>
        <v>Externo</v>
      </c>
      <c r="I546" s="64" t="str">
        <f>IFERROR(IF(Table_ocorrencias[[#This Row],[instrumento10]] = 0,"",Table_ocorrencias[[#This Row],[instrumento10]]),"")</f>
        <v>PÉRFURO-CONTUNDENTE</v>
      </c>
      <c r="J546" s="80" t="str">
        <f>IFERROR(VLOOKUP(Table_ocorrencias[[#This Row],[matricula_perito]],Table_peritos[],2,FALSE),"")</f>
        <v>CARLOS ARMANDO CORREIA LYRA</v>
      </c>
      <c r="K546" s="64" t="str">
        <f>IFERROR(VLOOKUP(Table_ocorrencias[[#This Row],[matricula_auxiliar]],Table_auxiliares[],2,FALSE),"")</f>
        <v>BRENO HENRIQUE DANTAS DOS SANTOS</v>
      </c>
      <c r="L546" s="64" t="str">
        <f>IFERROR(VLOOKUP(Table_ocorrencias[[#This Row],[matricula_delegado]],Table_delegados[],2,FALSE),"")</f>
        <v>EURICELIA BATISTA NOGUEIRA</v>
      </c>
      <c r="M546" s="64" t="str">
        <f>IFERROR(Table_ocorrencias[[#This Row],[viatura5]],"")</f>
        <v>UP004</v>
      </c>
      <c r="N546" s="64" t="str">
        <f>IFERROR(IF(Table_ocorrencias[[#This Row],[DPH2]] ="","",Table_ocorrencias[[#This Row],[DPH2]]&amp;"º DPH"),"")</f>
        <v>9º DPH</v>
      </c>
      <c r="O546" s="64" t="str">
        <f>UPPER(IFERROR(VLOOKUP(Table_ocorrencias[[#This Row],[municipio]],Table_municipios[],2,FALSE),""))</f>
        <v>OLINDA</v>
      </c>
      <c r="P546" s="80" t="str">
        <f>UPPER(IFERROR(Table_ocorrencias[[#This Row],[bairro8]],""))</f>
        <v>BONSUCESSO</v>
      </c>
      <c r="Q546" s="64" t="str">
        <f>IFERROR(IF(Table_ocorrencias[[#This Row],[rua9]] ="","",Table_ocorrencias[[#This Row],[rua9]]),"")</f>
        <v>RUA DO BONSUCESSO</v>
      </c>
      <c r="R546" s="64" t="str">
        <f>IFERROR(IF(Table_ocorrencias[[#This Row],[latitude6]] ="","",Table_ocorrencias[[#This Row],[latitude6]]),"")</f>
        <v>8°0'23,016''</v>
      </c>
      <c r="S546" s="64" t="str">
        <f>IFERROR(IF(Table_ocorrencias[[#This Row],[longitude7]] ="","",Table_ocorrencias[[#This Row],[longitude7]]),"")</f>
        <v>34°50'52,44''</v>
      </c>
      <c r="T54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114553)</v>
      </c>
      <c r="U54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6" s="80" t="str">
        <f>UPPER(IFERROR(Table_ocorrencias[[#This Row],[descricao]],""))</f>
        <v/>
      </c>
      <c r="W546" s="66">
        <f>IFERROR(IF(Table_ocorrencias[[#This Row],[data_ciencia]]="","",Table_ocorrencias[[#This Row],[data_ciencia]]),"")</f>
        <v>0.81736111111111109</v>
      </c>
      <c r="X546" s="66">
        <f>IFERROR(IF(Table_ocorrencias[[#This Row],[data_saida]]="","",Table_ocorrencias[[#This Row],[data_saida]]),"")</f>
        <v>0.84305555555555556</v>
      </c>
      <c r="Y546" s="66">
        <f>IFERROR(IF(Table_ocorrencias[[#This Row],[data_chegada]]="","",Table_ocorrencias[[#This Row],[data_chegada]]),"")</f>
        <v>0.85763888888888884</v>
      </c>
      <c r="Z546" s="66">
        <f>IFERROR(IF(Table_ocorrencias[[#This Row],[data_conclusao]]="","",Table_ocorrencias[[#This Row],[data_conclusao]]),"")</f>
        <v>0.88888888888888884</v>
      </c>
      <c r="AA546" s="67">
        <v>1914</v>
      </c>
      <c r="AB546" s="67">
        <v>1040</v>
      </c>
      <c r="AC546" s="67">
        <v>9</v>
      </c>
      <c r="AD546" s="67">
        <v>3869091</v>
      </c>
      <c r="AE546" s="67">
        <v>3867820</v>
      </c>
      <c r="AF546" s="67">
        <v>2960494</v>
      </c>
      <c r="AG546" s="67">
        <v>38142</v>
      </c>
      <c r="AH546" s="65">
        <v>44163</v>
      </c>
      <c r="AI546" s="67" t="s">
        <v>6755</v>
      </c>
      <c r="AJ546" s="67" t="s">
        <v>167</v>
      </c>
      <c r="AK546" s="67" t="s">
        <v>168</v>
      </c>
      <c r="AL546" s="67" t="s">
        <v>255</v>
      </c>
      <c r="AM546" s="68">
        <v>0.81736111111111109</v>
      </c>
      <c r="AN546" s="69">
        <v>0.84305555555555556</v>
      </c>
      <c r="AO546" s="69">
        <v>0.85763888888888884</v>
      </c>
      <c r="AP546" s="69">
        <v>0.88888888888888884</v>
      </c>
      <c r="AQ546" s="67" t="s">
        <v>6773</v>
      </c>
      <c r="AR546" s="67" t="s">
        <v>6774</v>
      </c>
      <c r="AS546" s="67">
        <v>12</v>
      </c>
      <c r="AT546" s="67" t="s">
        <v>6756</v>
      </c>
      <c r="AU546" s="67" t="s">
        <v>6757</v>
      </c>
      <c r="AV546" s="67" t="s">
        <v>6758</v>
      </c>
      <c r="AW546" s="70" t="s">
        <v>276</v>
      </c>
      <c r="AX546" s="67" t="s">
        <v>6759</v>
      </c>
      <c r="AY546" s="67" t="s">
        <v>283</v>
      </c>
      <c r="AZ546" s="67" t="b">
        <v>1</v>
      </c>
      <c r="BA546" s="67" t="s">
        <v>273</v>
      </c>
      <c r="BB546" s="67" t="b">
        <v>0</v>
      </c>
      <c r="BC546" s="67"/>
      <c r="BD546" s="67"/>
    </row>
    <row r="547" spans="1:56" x14ac:dyDescent="0.25">
      <c r="A547" s="55">
        <f t="shared" si="9"/>
        <v>0</v>
      </c>
      <c r="B547" s="64" t="str">
        <f>IFERROR(TEXT(Table_ocorrencias[[#This Row],[caso_n]],"0000")&amp;Table_ocorrencias[[#This Row],[ponto]]&amp;"/"&amp;YEAR(Table_ocorrencias[[#This Row],[DATA PLANTÃO]]),"")</f>
        <v>1046.9/2020</v>
      </c>
      <c r="C547" s="64" t="str">
        <f>IFERROR(IF(Table_ocorrencias[[#This Row],[GDL]] = "","", Table_ocorrencias[[#This Row],[GDL]]&amp;"/"&amp;YEAR(Table_ocorrencias[[#This Row],[data_plantao]])),"")</f>
        <v>38343/2020</v>
      </c>
      <c r="D547" s="64" t="str">
        <f>IF(Table_ocorrencias[[#This Row],[fotos_gdl]] = TRUE,"ENVIADAS","PENDENTE")</f>
        <v>ENVIADAS</v>
      </c>
      <c r="E547" s="65">
        <f>IFERROR(Table_ocorrencias[[#This Row],[data_plantao]],"")</f>
        <v>44165</v>
      </c>
      <c r="F547" s="64" t="str">
        <f>IFERROR(Table_ocorrencias[[#This Row],[CIODS3]],"")</f>
        <v>D696095</v>
      </c>
      <c r="G547" s="64" t="str">
        <f>IFERROR(Table_ocorrencias[[#This Row],[natureza4]],"")</f>
        <v>Homicídio</v>
      </c>
      <c r="H547" s="64" t="str">
        <f>IFERROR(Table_ocorrencias[[#This Row],[tipo_local]],"")</f>
        <v>Externo</v>
      </c>
      <c r="I547" s="64" t="str">
        <f>IFERROR(IF(Table_ocorrencias[[#This Row],[instrumento10]] = 0,"",Table_ocorrencias[[#This Row],[instrumento10]]),"")</f>
        <v>PÉRFURO-CONTUNDENTE</v>
      </c>
      <c r="J547" s="80" t="str">
        <f>IFERROR(VLOOKUP(Table_ocorrencias[[#This Row],[matricula_perito]],Table_peritos[],2,FALSE),"")</f>
        <v>TADEU MORAIS CRUZ</v>
      </c>
      <c r="K547" s="64" t="str">
        <f>IFERROR(VLOOKUP(Table_ocorrencias[[#This Row],[matricula_auxiliar]],Table_auxiliares[],2,FALSE),"")</f>
        <v>BRENO HENRIQUE DANTAS DOS SANTOS</v>
      </c>
      <c r="L547" s="64" t="str">
        <f>IFERROR(VLOOKUP(Table_ocorrencias[[#This Row],[matricula_delegado]],Table_delegados[],2,FALSE),"")</f>
        <v>ELIELTON BARBOSA DA SILVA XAVIER</v>
      </c>
      <c r="M547" s="64" t="str">
        <f>IFERROR(Table_ocorrencias[[#This Row],[viatura5]],"")</f>
        <v>UP004</v>
      </c>
      <c r="N547" s="64" t="str">
        <f>IFERROR(IF(Table_ocorrencias[[#This Row],[DPH2]] ="","",Table_ocorrencias[[#This Row],[DPH2]]&amp;"º DPH"),"")</f>
        <v>5º DPH</v>
      </c>
      <c r="O547" s="64" t="str">
        <f>UPPER(IFERROR(VLOOKUP(Table_ocorrencias[[#This Row],[municipio]],Table_municipios[],2,FALSE),""))</f>
        <v>RECIFE</v>
      </c>
      <c r="P547" s="80" t="str">
        <f>UPPER(IFERROR(Table_ocorrencias[[#This Row],[bairro8]],""))</f>
        <v>LINHA DO TIRO</v>
      </c>
      <c r="Q547" s="64" t="str">
        <f>IFERROR(IF(Table_ocorrencias[[#This Row],[rua9]] ="","",Table_ocorrencias[[#This Row],[rua9]]),"")</f>
        <v>RUA GUAÍRA</v>
      </c>
      <c r="R547" s="64" t="str">
        <f>IFERROR(IF(Table_ocorrencias[[#This Row],[latitude6]] ="","",Table_ocorrencias[[#This Row],[latitude6]]),"")</f>
        <v>8°0'20''</v>
      </c>
      <c r="S547" s="64" t="str">
        <f>IFERROR(IF(Table_ocorrencias[[#This Row],[longitude7]] ="","",Table_ocorrencias[[#This Row],[longitude7]]),"")</f>
        <v>34°54'13''</v>
      </c>
      <c r="T54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SEVERINO VIEIRA DOS SANTOS JUNIOR (NIC 114557)</v>
      </c>
      <c r="U54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7" s="80" t="str">
        <f>UPPER(IFERROR(Table_ocorrencias[[#This Row],[descricao]],""))</f>
        <v>PAF - MASCULINO</v>
      </c>
      <c r="W547" s="66">
        <f>IFERROR(IF(Table_ocorrencias[[#This Row],[data_ciencia]]="","",Table_ocorrencias[[#This Row],[data_ciencia]]),"")</f>
        <v>0.61527777777777781</v>
      </c>
      <c r="X547" s="66">
        <f>IFERROR(IF(Table_ocorrencias[[#This Row],[data_saida]]="","",Table_ocorrencias[[#This Row],[data_saida]]),"")</f>
        <v>0.63888888888888884</v>
      </c>
      <c r="Y547" s="66">
        <f>IFERROR(IF(Table_ocorrencias[[#This Row],[data_chegada]]="","",Table_ocorrencias[[#This Row],[data_chegada]]),"")</f>
        <v>0.65277777777777779</v>
      </c>
      <c r="Z547" s="66">
        <f>IFERROR(IF(Table_ocorrencias[[#This Row],[data_conclusao]]="","",Table_ocorrencias[[#This Row],[data_conclusao]]),"")</f>
        <v>0.6875</v>
      </c>
      <c r="AA547" s="67">
        <v>1921</v>
      </c>
      <c r="AB547" s="67">
        <v>1046</v>
      </c>
      <c r="AC547" s="67">
        <v>5</v>
      </c>
      <c r="AD547" s="67">
        <v>2962136</v>
      </c>
      <c r="AE547" s="67">
        <v>3867820</v>
      </c>
      <c r="AF547" s="67">
        <v>3864588</v>
      </c>
      <c r="AG547" s="67">
        <v>38343</v>
      </c>
      <c r="AH547" s="65">
        <v>44165</v>
      </c>
      <c r="AI547" s="67" t="s">
        <v>6833</v>
      </c>
      <c r="AJ547" s="67" t="s">
        <v>167</v>
      </c>
      <c r="AK547" s="67" t="s">
        <v>168</v>
      </c>
      <c r="AL547" s="67" t="s">
        <v>255</v>
      </c>
      <c r="AM547" s="68">
        <v>0.61527777777777781</v>
      </c>
      <c r="AN547" s="69">
        <v>0.63888888888888884</v>
      </c>
      <c r="AO547" s="69">
        <v>0.65277777777777779</v>
      </c>
      <c r="AP547" s="69">
        <v>0.6875</v>
      </c>
      <c r="AQ547" s="67" t="s">
        <v>6845</v>
      </c>
      <c r="AR547" s="67" t="s">
        <v>6846</v>
      </c>
      <c r="AS547" s="67">
        <v>14</v>
      </c>
      <c r="AT547" s="67" t="s">
        <v>766</v>
      </c>
      <c r="AU547" s="67" t="s">
        <v>6834</v>
      </c>
      <c r="AV547" s="67" t="s">
        <v>6835</v>
      </c>
      <c r="AW547" s="70" t="s">
        <v>276</v>
      </c>
      <c r="AX547" s="67" t="s">
        <v>6836</v>
      </c>
      <c r="AY547" s="67" t="s">
        <v>460</v>
      </c>
      <c r="AZ547" s="67" t="b">
        <v>1</v>
      </c>
      <c r="BA547" s="67" t="s">
        <v>273</v>
      </c>
      <c r="BB547" s="67" t="b">
        <v>0</v>
      </c>
      <c r="BC547" s="67"/>
      <c r="BD547" s="67"/>
    </row>
    <row r="548" spans="1:56" x14ac:dyDescent="0.25">
      <c r="A548" s="55">
        <f t="shared" si="9"/>
        <v>0</v>
      </c>
      <c r="B548" s="64" t="str">
        <f>IFERROR(TEXT(Table_ocorrencias[[#This Row],[caso_n]],"0000")&amp;Table_ocorrencias[[#This Row],[ponto]]&amp;"/"&amp;YEAR(Table_ocorrencias[[#This Row],[DATA PLANTÃO]]),"")</f>
        <v>1049.9/2020</v>
      </c>
      <c r="C548" s="64" t="str">
        <f>IFERROR(IF(Table_ocorrencias[[#This Row],[GDL]] = "","", Table_ocorrencias[[#This Row],[GDL]]&amp;"/"&amp;YEAR(Table_ocorrencias[[#This Row],[data_plantao]])),"")</f>
        <v>38568/2020</v>
      </c>
      <c r="D548" s="64" t="str">
        <f>IF(Table_ocorrencias[[#This Row],[fotos_gdl]] = TRUE,"ENVIADAS","PENDENTE")</f>
        <v>ENVIADAS</v>
      </c>
      <c r="E548" s="65">
        <f>IFERROR(Table_ocorrencias[[#This Row],[data_plantao]],"")</f>
        <v>44166</v>
      </c>
      <c r="F548" s="64" t="str">
        <f>IFERROR(Table_ocorrencias[[#This Row],[CIODS3]],"")</f>
        <v>D696206</v>
      </c>
      <c r="G548" s="64" t="str">
        <f>IFERROR(Table_ocorrencias[[#This Row],[natureza4]],"")</f>
        <v>Homicídio</v>
      </c>
      <c r="H548" s="64" t="str">
        <f>IFERROR(Table_ocorrencias[[#This Row],[tipo_local]],"")</f>
        <v>Externo</v>
      </c>
      <c r="I548" s="64" t="str">
        <f>IFERROR(IF(Table_ocorrencias[[#This Row],[instrumento10]] = 0,"",Table_ocorrencias[[#This Row],[instrumento10]]),"")</f>
        <v>PÉRFURO-CONTUNDENTE</v>
      </c>
      <c r="J548" s="80" t="str">
        <f>IFERROR(VLOOKUP(Table_ocorrencias[[#This Row],[matricula_perito]],Table_peritos[],2,FALSE),"")</f>
        <v>RANON BARROS BEZERRA</v>
      </c>
      <c r="K548" s="64" t="str">
        <f>IFERROR(VLOOKUP(Table_ocorrencias[[#This Row],[matricula_auxiliar]],Table_auxiliares[],2,FALSE),"")</f>
        <v>ANDREZA CRISTINA MAIA DOS SANTOS</v>
      </c>
      <c r="L548" s="64" t="str">
        <f>IFERROR(VLOOKUP(Table_ocorrencias[[#This Row],[matricula_delegado]],Table_delegados[],2,FALSE),"")</f>
        <v>AUSENTE</v>
      </c>
      <c r="M548" s="64" t="str">
        <f>IFERROR(Table_ocorrencias[[#This Row],[viatura5]],"")</f>
        <v>UP004</v>
      </c>
      <c r="N548" s="64" t="str">
        <f>IFERROR(IF(Table_ocorrencias[[#This Row],[DPH2]] ="","",Table_ocorrencias[[#This Row],[DPH2]]&amp;"º DPH"),"")</f>
        <v>1º DPH</v>
      </c>
      <c r="O548" s="64" t="str">
        <f>UPPER(IFERROR(VLOOKUP(Table_ocorrencias[[#This Row],[municipio]],Table_municipios[],2,FALSE),""))</f>
        <v>RECIFE</v>
      </c>
      <c r="P548" s="80" t="str">
        <f>UPPER(IFERROR(Table_ocorrencias[[#This Row],[bairro8]],""))</f>
        <v>JOANA BEZERRA</v>
      </c>
      <c r="Q548" s="64" t="str">
        <f>IFERROR(IF(Table_ocorrencias[[#This Row],[rua9]] ="","",Table_ocorrencias[[#This Row],[rua9]]),"")</f>
        <v>FORUM JOANA BEZERRA</v>
      </c>
      <c r="R548" s="64" t="str">
        <f>IFERROR(IF(Table_ocorrencias[[#This Row],[latitude6]] ="","",Table_ocorrencias[[#This Row],[latitude6]]),"")</f>
        <v>-8,070261</v>
      </c>
      <c r="S548" s="64" t="str">
        <f>IFERROR(IF(Table_ocorrencias[[#This Row],[longitude7]] ="","",Table_ocorrencias[[#This Row],[longitude7]]),"")</f>
        <v>-34,841674</v>
      </c>
      <c r="T54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114564)</v>
      </c>
      <c r="U54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48" s="80" t="str">
        <f>UPPER(IFERROR(Table_ocorrencias[[#This Row],[descricao]],""))</f>
        <v>CORPO ENCONTRADO EM ÁREA DE MANGUE</v>
      </c>
      <c r="W548" s="66">
        <f>IFERROR(IF(Table_ocorrencias[[#This Row],[data_ciencia]]="","",Table_ocorrencias[[#This Row],[data_ciencia]]),"")</f>
        <v>0.72291666666666665</v>
      </c>
      <c r="X548" s="66">
        <f>IFERROR(IF(Table_ocorrencias[[#This Row],[data_saida]]="","",Table_ocorrencias[[#This Row],[data_saida]]),"")</f>
        <v>0.73263888888888884</v>
      </c>
      <c r="Y548" s="66">
        <f>IFERROR(IF(Table_ocorrencias[[#This Row],[data_chegada]]="","",Table_ocorrencias[[#This Row],[data_chegada]]),"")</f>
        <v>0.73958333333333337</v>
      </c>
      <c r="Z548" s="66">
        <f>IFERROR(IF(Table_ocorrencias[[#This Row],[data_conclusao]]="","",Table_ocorrencias[[#This Row],[data_conclusao]]),"")</f>
        <v>0.76388888888888884</v>
      </c>
      <c r="AA548" s="67">
        <v>1925</v>
      </c>
      <c r="AB548" s="67">
        <v>1049</v>
      </c>
      <c r="AC548" s="67">
        <v>1</v>
      </c>
      <c r="AD548" s="67">
        <v>3866670</v>
      </c>
      <c r="AE548" s="67">
        <v>3876098</v>
      </c>
      <c r="AF548" s="67">
        <v>0</v>
      </c>
      <c r="AG548" s="67">
        <v>38568</v>
      </c>
      <c r="AH548" s="65">
        <v>44166</v>
      </c>
      <c r="AI548" s="67" t="s">
        <v>6890</v>
      </c>
      <c r="AJ548" s="67" t="s">
        <v>167</v>
      </c>
      <c r="AK548" s="67" t="s">
        <v>168</v>
      </c>
      <c r="AL548" s="67" t="s">
        <v>255</v>
      </c>
      <c r="AM548" s="68">
        <v>0.72291666666666665</v>
      </c>
      <c r="AN548" s="69">
        <v>0.73263888888888884</v>
      </c>
      <c r="AO548" s="69">
        <v>0.73958333333333337</v>
      </c>
      <c r="AP548" s="69">
        <v>0.76388888888888884</v>
      </c>
      <c r="AQ548" s="67" t="s">
        <v>6896</v>
      </c>
      <c r="AR548" s="67" t="s">
        <v>6897</v>
      </c>
      <c r="AS548" s="67">
        <v>14</v>
      </c>
      <c r="AT548" s="67" t="s">
        <v>6891</v>
      </c>
      <c r="AU548" s="67" t="s">
        <v>6892</v>
      </c>
      <c r="AV548" s="67" t="s">
        <v>6893</v>
      </c>
      <c r="AW548" s="70" t="s">
        <v>276</v>
      </c>
      <c r="AX548" s="67" t="s">
        <v>6894</v>
      </c>
      <c r="AY548" s="67" t="s">
        <v>6895</v>
      </c>
      <c r="AZ548" s="67" t="b">
        <v>1</v>
      </c>
      <c r="BA548" s="67" t="s">
        <v>273</v>
      </c>
      <c r="BB548" s="67" t="b">
        <v>0</v>
      </c>
      <c r="BC548" s="67"/>
      <c r="BD548" s="67"/>
    </row>
    <row r="549" spans="1:56" x14ac:dyDescent="0.25">
      <c r="A549" s="55">
        <f t="shared" si="9"/>
        <v>0</v>
      </c>
      <c r="B549" s="64" t="str">
        <f>IFERROR(TEXT(Table_ocorrencias[[#This Row],[caso_n]],"0000")&amp;Table_ocorrencias[[#This Row],[ponto]]&amp;"/"&amp;YEAR(Table_ocorrencias[[#This Row],[DATA PLANTÃO]]),"")</f>
        <v>1054.9/2020</v>
      </c>
      <c r="C549" s="64" t="str">
        <f>IFERROR(IF(Table_ocorrencias[[#This Row],[GDL]] = "","", Table_ocorrencias[[#This Row],[GDL]]&amp;"/"&amp;YEAR(Table_ocorrencias[[#This Row],[data_plantao]])),"")</f>
        <v>38707/2020</v>
      </c>
      <c r="D549" s="64" t="str">
        <f>IF(Table_ocorrencias[[#This Row],[fotos_gdl]] = TRUE,"ENVIADAS","PENDENTE")</f>
        <v>ENVIADAS</v>
      </c>
      <c r="E549" s="65">
        <f>IFERROR(Table_ocorrencias[[#This Row],[data_plantao]],"")</f>
        <v>44167</v>
      </c>
      <c r="F549" s="64" t="str">
        <f>IFERROR(Table_ocorrencias[[#This Row],[CIODS3]],"")</f>
        <v>D696313</v>
      </c>
      <c r="G549" s="64" t="str">
        <f>IFERROR(Table_ocorrencias[[#This Row],[natureza4]],"")</f>
        <v>Homicídio</v>
      </c>
      <c r="H549" s="64" t="str">
        <f>IFERROR(Table_ocorrencias[[#This Row],[tipo_local]],"")</f>
        <v>Externo</v>
      </c>
      <c r="I549" s="64" t="str">
        <f>IFERROR(IF(Table_ocorrencias[[#This Row],[instrumento10]] = 0,"",Table_ocorrencias[[#This Row],[instrumento10]]),"")</f>
        <v>PÉRFURO-CONTUNDENTE</v>
      </c>
      <c r="J549" s="80" t="str">
        <f>IFERROR(VLOOKUP(Table_ocorrencias[[#This Row],[matricula_perito]],Table_peritos[],2,FALSE),"")</f>
        <v>BETSON FERNANDO DELGADO DOS SANTOS ANDRADE</v>
      </c>
      <c r="K549" s="64" t="str">
        <f>IFERROR(VLOOKUP(Table_ocorrencias[[#This Row],[matricula_auxiliar]],Table_auxiliares[],2,FALSE),"")</f>
        <v>BRENO HENRIQUE DANTAS DOS SANTOS</v>
      </c>
      <c r="L549" s="64" t="str">
        <f>IFERROR(VLOOKUP(Table_ocorrencias[[#This Row],[matricula_delegado]],Table_delegados[],2,FALSE),"")</f>
        <v>DANIEL LIRA PIMENTEL</v>
      </c>
      <c r="M549" s="64" t="str">
        <f>IFERROR(Table_ocorrencias[[#This Row],[viatura5]],"")</f>
        <v>UP004</v>
      </c>
      <c r="N549" s="64" t="str">
        <f>IFERROR(IF(Table_ocorrencias[[#This Row],[DPH2]] ="","",Table_ocorrencias[[#This Row],[DPH2]]&amp;"º DPH"),"")</f>
        <v>10º DPH</v>
      </c>
      <c r="O549" s="64" t="str">
        <f>UPPER(IFERROR(VLOOKUP(Table_ocorrencias[[#This Row],[municipio]],Table_municipios[],2,FALSE),""))</f>
        <v>SÃO LOURENÇO DA MATA</v>
      </c>
      <c r="P549" s="80" t="str">
        <f>UPPER(IFERROR(Table_ocorrencias[[#This Row],[bairro8]],""))</f>
        <v>VÁRZEA FRIA</v>
      </c>
      <c r="Q549" s="64" t="str">
        <f>IFERROR(IF(Table_ocorrencias[[#This Row],[rua9]] ="","",Table_ocorrencias[[#This Row],[rua9]]),"")</f>
        <v>R. DOS PALMARES</v>
      </c>
      <c r="R549" s="64" t="str">
        <f>IFERROR(IF(Table_ocorrencias[[#This Row],[latitude6]] ="","",Table_ocorrencias[[#This Row],[latitude6]]),"")</f>
        <v>-7.99112</v>
      </c>
      <c r="S549" s="64" t="str">
        <f>IFERROR(IF(Table_ocorrencias[[#This Row],[longitude7]] ="","",Table_ocorrencias[[#This Row],[longitude7]]),"")</f>
        <v>-35.02412</v>
      </c>
      <c r="T54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114566)</v>
      </c>
      <c r="U54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49" s="80" t="str">
        <f>UPPER(IFERROR(Table_ocorrencias[[#This Row],[descricao]],""))</f>
        <v>PAF EXTERNO SIMPLES. PM: SGT. GILBERTO F. (81) 9979764??</v>
      </c>
      <c r="W549" s="66">
        <f>IFERROR(IF(Table_ocorrencias[[#This Row],[data_ciencia]]="","",Table_ocorrencias[[#This Row],[data_ciencia]]),"")</f>
        <v>0.53472222222222221</v>
      </c>
      <c r="X549" s="66">
        <f>IFERROR(IF(Table_ocorrencias[[#This Row],[data_saida]]="","",Table_ocorrencias[[#This Row],[data_saida]]),"")</f>
        <v>0.54166666666666663</v>
      </c>
      <c r="Y549" s="66">
        <f>IFERROR(IF(Table_ocorrencias[[#This Row],[data_chegada]]="","",Table_ocorrencias[[#This Row],[data_chegada]]),"")</f>
        <v>0.56944444444444442</v>
      </c>
      <c r="Z549" s="66">
        <f>IFERROR(IF(Table_ocorrencias[[#This Row],[data_conclusao]]="","",Table_ocorrencias[[#This Row],[data_conclusao]]),"")</f>
        <v>0.64583333333333337</v>
      </c>
      <c r="AA549" s="67">
        <v>1930</v>
      </c>
      <c r="AB549" s="67">
        <v>1054</v>
      </c>
      <c r="AC549" s="67">
        <v>10</v>
      </c>
      <c r="AD549" s="67">
        <v>3869903</v>
      </c>
      <c r="AE549" s="67">
        <v>3867820</v>
      </c>
      <c r="AF549" s="67">
        <v>3864227</v>
      </c>
      <c r="AG549" s="67">
        <v>38707</v>
      </c>
      <c r="AH549" s="65">
        <v>44167</v>
      </c>
      <c r="AI549" s="67" t="s">
        <v>6939</v>
      </c>
      <c r="AJ549" s="67" t="s">
        <v>167</v>
      </c>
      <c r="AK549" s="67" t="s">
        <v>168</v>
      </c>
      <c r="AL549" s="67" t="s">
        <v>255</v>
      </c>
      <c r="AM549" s="68">
        <v>0.53472222222222221</v>
      </c>
      <c r="AN549" s="69">
        <v>0.54166666666666663</v>
      </c>
      <c r="AO549" s="69">
        <v>0.56944444444444442</v>
      </c>
      <c r="AP549" s="69">
        <v>0.64583333333333337</v>
      </c>
      <c r="AQ549" s="67" t="s">
        <v>6959</v>
      </c>
      <c r="AR549" s="67" t="s">
        <v>6960</v>
      </c>
      <c r="AS549" s="67">
        <v>15</v>
      </c>
      <c r="AT549" s="67" t="s">
        <v>6940</v>
      </c>
      <c r="AU549" s="67" t="s">
        <v>6941</v>
      </c>
      <c r="AV549" s="67" t="s">
        <v>6942</v>
      </c>
      <c r="AW549" s="70" t="s">
        <v>276</v>
      </c>
      <c r="AX549" s="67" t="s">
        <v>6943</v>
      </c>
      <c r="AY549" s="67" t="s">
        <v>6944</v>
      </c>
      <c r="AZ549" s="67" t="b">
        <v>1</v>
      </c>
      <c r="BA549" s="67" t="s">
        <v>273</v>
      </c>
      <c r="BB549" s="67" t="b">
        <v>0</v>
      </c>
      <c r="BC549" s="67"/>
      <c r="BD549" s="67"/>
    </row>
    <row r="550" spans="1:56" x14ac:dyDescent="0.25">
      <c r="A550" s="54">
        <f t="shared" si="9"/>
        <v>0</v>
      </c>
      <c r="B550" s="57" t="str">
        <f>IFERROR(TEXT(Table_ocorrencias[[#This Row],[caso_n]],"0000")&amp;Table_ocorrencias[[#This Row],[ponto]]&amp;"/"&amp;YEAR(Table_ocorrencias[[#This Row],[DATA PLANTÃO]]),"")</f>
        <v>1057.9/2020</v>
      </c>
      <c r="C550" s="57" t="str">
        <f>IFERROR(IF(Table_ocorrencias[[#This Row],[GDL]] = "","", Table_ocorrencias[[#This Row],[GDL]]&amp;"/"&amp;YEAR(Table_ocorrencias[[#This Row],[data_plantao]])),"")</f>
        <v>38970/2020</v>
      </c>
      <c r="D550" s="57" t="str">
        <f>IF(Table_ocorrencias[[#This Row],[fotos_gdl]] = TRUE,"ENVIADAS","PENDENTE")</f>
        <v>ENVIADAS</v>
      </c>
      <c r="E550" s="58">
        <f>IFERROR(Table_ocorrencias[[#This Row],[data_plantao]],"")</f>
        <v>44168</v>
      </c>
      <c r="F550" s="57" t="str">
        <f>IFERROR(Table_ocorrencias[[#This Row],[CIODS3]],"")</f>
        <v>D696451</v>
      </c>
      <c r="G550" s="57" t="str">
        <f>IFERROR(Table_ocorrencias[[#This Row],[natureza4]],"")</f>
        <v>Homicídio</v>
      </c>
      <c r="H550" s="57" t="str">
        <f>IFERROR(Table_ocorrencias[[#This Row],[tipo_local]],"")</f>
        <v>Externo</v>
      </c>
      <c r="I550" s="57" t="str">
        <f>IFERROR(IF(Table_ocorrencias[[#This Row],[instrumento10]] = 0,"",Table_ocorrencias[[#This Row],[instrumento10]]),"")</f>
        <v>PÉRFURO-CONTUNDENTE</v>
      </c>
      <c r="J550" s="79" t="str">
        <f>IFERROR(VLOOKUP(Table_ocorrencias[[#This Row],[matricula_perito]],Table_peritos[],2,FALSE),"")</f>
        <v>FERNANDO HENRIQUE LEAL BENEVIDES</v>
      </c>
      <c r="K550" s="57" t="str">
        <f>IFERROR(VLOOKUP(Table_ocorrencias[[#This Row],[matricula_auxiliar]],Table_auxiliares[],2,FALSE),"")</f>
        <v>ANDREZA CRISTINA MAIA DOS SANTOS</v>
      </c>
      <c r="L550" s="57" t="str">
        <f>IFERROR(VLOOKUP(Table_ocorrencias[[#This Row],[matricula_delegado]],Table_delegados[],2,FALSE),"")</f>
        <v>FRANCISCO OCELIO LIMA RIBEIRO</v>
      </c>
      <c r="M550" s="57" t="str">
        <f>IFERROR(Table_ocorrencias[[#This Row],[viatura5]],"")</f>
        <v>UP004</v>
      </c>
      <c r="N550" s="57" t="str">
        <f>IFERROR(IF(Table_ocorrencias[[#This Row],[DPH2]] ="","",Table_ocorrencias[[#This Row],[DPH2]]&amp;"º DPH"),"")</f>
        <v>1º DPH</v>
      </c>
      <c r="O550" s="57" t="str">
        <f>UPPER(IFERROR(VLOOKUP(Table_ocorrencias[[#This Row],[municipio]],Table_municipios[],2,FALSE),""))</f>
        <v>RECIFE</v>
      </c>
      <c r="P550" s="79" t="str">
        <f>UPPER(IFERROR(Table_ocorrencias[[#This Row],[bairro8]],""))</f>
        <v>COELHOS</v>
      </c>
      <c r="Q550" s="57" t="str">
        <f>IFERROR(IF(Table_ocorrencias[[#This Row],[rua9]] ="","",Table_ocorrencias[[#This Row],[rua9]]),"")</f>
        <v>RUA DOS COELHOS</v>
      </c>
      <c r="R550" s="57" t="str">
        <f>IFERROR(IF(Table_ocorrencias[[#This Row],[latitude6]] ="","",Table_ocorrencias[[#This Row],[latitude6]]),"")</f>
        <v>-8°,065754</v>
      </c>
      <c r="S550" s="57" t="str">
        <f>IFERROR(IF(Table_ocorrencias[[#This Row],[longitude7]] ="","",Table_ocorrencias[[#This Row],[longitude7]]),"")</f>
        <v>-34°,889146</v>
      </c>
      <c r="T55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WALLYSSON LUIZ LEITE DA SILVA (NIC 114509)</v>
      </c>
      <c r="U55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0" s="79" t="str">
        <f>UPPER(IFERROR(Table_ocorrencias[[#This Row],[descricao]],""))</f>
        <v>PM CB VIEIRA 986748604</v>
      </c>
      <c r="W550" s="59">
        <f>IFERROR(IF(Table_ocorrencias[[#This Row],[data_ciencia]]="","",Table_ocorrencias[[#This Row],[data_ciencia]]),"")</f>
        <v>0.63749999999999996</v>
      </c>
      <c r="X550" s="59">
        <f>IFERROR(IF(Table_ocorrencias[[#This Row],[data_saida]]="","",Table_ocorrencias[[#This Row],[data_saida]]),"")</f>
        <v>0.64583333333333337</v>
      </c>
      <c r="Y550" s="59">
        <f>IFERROR(IF(Table_ocorrencias[[#This Row],[data_chegada]]="","",Table_ocorrencias[[#This Row],[data_chegada]]),"")</f>
        <v>0.65972222222222221</v>
      </c>
      <c r="Z550" s="59">
        <f>IFERROR(IF(Table_ocorrencias[[#This Row],[data_conclusao]]="","",Table_ocorrencias[[#This Row],[data_conclusao]]),"")</f>
        <v>0.6875</v>
      </c>
      <c r="AA550" s="60">
        <v>1933</v>
      </c>
      <c r="AB550" s="60">
        <v>1057</v>
      </c>
      <c r="AC550" s="60">
        <v>1</v>
      </c>
      <c r="AD550" s="60">
        <v>2962063</v>
      </c>
      <c r="AE550" s="60">
        <v>3876098</v>
      </c>
      <c r="AF550" s="60">
        <v>3467520</v>
      </c>
      <c r="AG550" s="60">
        <v>38970</v>
      </c>
      <c r="AH550" s="58">
        <v>44168</v>
      </c>
      <c r="AI550" s="60" t="s">
        <v>6969</v>
      </c>
      <c r="AJ550" s="60" t="s">
        <v>167</v>
      </c>
      <c r="AK550" s="60" t="s">
        <v>168</v>
      </c>
      <c r="AL550" s="60" t="s">
        <v>255</v>
      </c>
      <c r="AM550" s="61">
        <v>0.63749999999999996</v>
      </c>
      <c r="AN550" s="62">
        <v>0.64583333333333337</v>
      </c>
      <c r="AO550" s="62">
        <v>0.65972222222222221</v>
      </c>
      <c r="AP550" s="62">
        <v>0.6875</v>
      </c>
      <c r="AQ550" s="60" t="s">
        <v>6975</v>
      </c>
      <c r="AR550" s="60" t="s">
        <v>6976</v>
      </c>
      <c r="AS550" s="60">
        <v>14</v>
      </c>
      <c r="AT550" s="60" t="s">
        <v>2022</v>
      </c>
      <c r="AU550" s="60" t="s">
        <v>6970</v>
      </c>
      <c r="AV550" s="60" t="s">
        <v>6971</v>
      </c>
      <c r="AW550" s="63" t="s">
        <v>276</v>
      </c>
      <c r="AX550" s="60" t="s">
        <v>6972</v>
      </c>
      <c r="AY550" s="60" t="s">
        <v>6973</v>
      </c>
      <c r="AZ550" s="60" t="b">
        <v>1</v>
      </c>
      <c r="BA550" s="60" t="s">
        <v>273</v>
      </c>
      <c r="BB550" s="60" t="b">
        <v>0</v>
      </c>
      <c r="BC550" s="60"/>
      <c r="BD550" s="60"/>
    </row>
    <row r="551" spans="1:56" x14ac:dyDescent="0.25">
      <c r="A551" s="55">
        <f t="shared" si="9"/>
        <v>0</v>
      </c>
      <c r="B551" s="64" t="str">
        <f>IFERROR(TEXT(Table_ocorrencias[[#This Row],[caso_n]],"0000")&amp;Table_ocorrencias[[#This Row],[ponto]]&amp;"/"&amp;YEAR(Table_ocorrencias[[#This Row],[DATA PLANTÃO]]),"")</f>
        <v>1065.9/2020</v>
      </c>
      <c r="C551" s="64" t="str">
        <f>IFERROR(IF(Table_ocorrencias[[#This Row],[GDL]] = "","", Table_ocorrencias[[#This Row],[GDL]]&amp;"/"&amp;YEAR(Table_ocorrencias[[#This Row],[data_plantao]])),"")</f>
        <v>39328/2020</v>
      </c>
      <c r="D551" s="64" t="str">
        <f>IF(Table_ocorrencias[[#This Row],[fotos_gdl]] = TRUE,"ENVIADAS","PENDENTE")</f>
        <v>ENVIADAS</v>
      </c>
      <c r="E551" s="65">
        <f>IFERROR(Table_ocorrencias[[#This Row],[data_plantao]],"")</f>
        <v>44170</v>
      </c>
      <c r="F551" s="64" t="str">
        <f>IFERROR(Table_ocorrencias[[#This Row],[CIODS3]],"")</f>
        <v>D696738</v>
      </c>
      <c r="G551" s="64" t="str">
        <f>IFERROR(Table_ocorrencias[[#This Row],[natureza4]],"")</f>
        <v>Homicídio</v>
      </c>
      <c r="H551" s="64" t="str">
        <f>IFERROR(Table_ocorrencias[[#This Row],[tipo_local]],"")</f>
        <v>Externo</v>
      </c>
      <c r="I551" s="64" t="str">
        <f>IFERROR(IF(Table_ocorrencias[[#This Row],[instrumento10]] = 0,"",Table_ocorrencias[[#This Row],[instrumento10]]),"")</f>
        <v>PÉRFURO-CONTUNDENTE</v>
      </c>
      <c r="J551" s="80" t="str">
        <f>IFERROR(VLOOKUP(Table_ocorrencias[[#This Row],[matricula_perito]],Table_peritos[],2,FALSE),"")</f>
        <v>DIOGO SINESIO TRAJANO DE ARRUDA</v>
      </c>
      <c r="K551" s="64" t="str">
        <f>IFERROR(VLOOKUP(Table_ocorrencias[[#This Row],[matricula_auxiliar]],Table_auxiliares[],2,FALSE),"")</f>
        <v>ALMIR CARLOS DE SOUZA</v>
      </c>
      <c r="L551" s="64" t="str">
        <f>IFERROR(VLOOKUP(Table_ocorrencias[[#This Row],[matricula_delegado]],Table_delegados[],2,FALSE),"")</f>
        <v>ANTONIO DE CAMPOS FRANCISCO</v>
      </c>
      <c r="M551" s="64" t="str">
        <f>IFERROR(Table_ocorrencias[[#This Row],[viatura5]],"")</f>
        <v>UP004</v>
      </c>
      <c r="N551" s="64" t="str">
        <f>IFERROR(IF(Table_ocorrencias[[#This Row],[DPH2]] ="","",Table_ocorrencias[[#This Row],[DPH2]]&amp;"º DPH"),"")</f>
        <v>10º DPH</v>
      </c>
      <c r="O551" s="64" t="str">
        <f>UPPER(IFERROR(VLOOKUP(Table_ocorrencias[[#This Row],[municipio]],Table_municipios[],2,FALSE),""))</f>
        <v>CAMARAGIBE</v>
      </c>
      <c r="P551" s="80" t="str">
        <f>UPPER(IFERROR(Table_ocorrencias[[#This Row],[bairro8]],""))</f>
        <v>CHÃ DE CRUZ</v>
      </c>
      <c r="Q551" s="64" t="str">
        <f>IFERROR(IF(Table_ocorrencias[[#This Row],[rua9]] ="","",Table_ocorrencias[[#This Row],[rua9]]),"")</f>
        <v>RUA PILOTO AIRTON SENA</v>
      </c>
      <c r="R551" s="64" t="str">
        <f>IFERROR(IF(Table_ocorrencias[[#This Row],[latitude6]] ="","",Table_ocorrencias[[#This Row],[latitude6]]),"")</f>
        <v>-7.902917</v>
      </c>
      <c r="S551" s="64" t="str">
        <f>IFERROR(IF(Table_ocorrencias[[#This Row],[longitude7]] ="","",Table_ocorrencias[[#This Row],[longitude7]]),"")</f>
        <v>-35.066194</v>
      </c>
      <c r="T55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114584)</v>
      </c>
      <c r="U55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51" s="80" t="str">
        <f>UPPER(IFERROR(Table_ocorrencias[[#This Row],[descricao]],""))</f>
        <v>PAF - CONTATO 987903262</v>
      </c>
      <c r="W551" s="66">
        <f>IFERROR(IF(Table_ocorrencias[[#This Row],[data_ciencia]]="","",Table_ocorrencias[[#This Row],[data_ciencia]]),"")</f>
        <v>0.88194444444444442</v>
      </c>
      <c r="X551" s="66">
        <f>IFERROR(IF(Table_ocorrencias[[#This Row],[data_saida]]="","",Table_ocorrencias[[#This Row],[data_saida]]),"")</f>
        <v>0.90277777777777779</v>
      </c>
      <c r="Y551" s="66">
        <f>IFERROR(IF(Table_ocorrencias[[#This Row],[data_chegada]]="","",Table_ocorrencias[[#This Row],[data_chegada]]),"")</f>
        <v>0.93055555555555558</v>
      </c>
      <c r="Z551" s="66">
        <f>IFERROR(IF(Table_ocorrencias[[#This Row],[data_conclusao]]="","",Table_ocorrencias[[#This Row],[data_conclusao]]),"")</f>
        <v>0.95486111111111116</v>
      </c>
      <c r="AA551" s="67">
        <v>1943</v>
      </c>
      <c r="AB551" s="67">
        <v>1065</v>
      </c>
      <c r="AC551" s="67">
        <v>10</v>
      </c>
      <c r="AD551" s="67">
        <v>3871193</v>
      </c>
      <c r="AE551" s="67">
        <v>1586920</v>
      </c>
      <c r="AF551" s="67">
        <v>1967371</v>
      </c>
      <c r="AG551" s="67">
        <v>39328</v>
      </c>
      <c r="AH551" s="65">
        <v>44170</v>
      </c>
      <c r="AI551" s="67" t="s">
        <v>7037</v>
      </c>
      <c r="AJ551" s="67" t="s">
        <v>167</v>
      </c>
      <c r="AK551" s="67" t="s">
        <v>168</v>
      </c>
      <c r="AL551" s="67" t="s">
        <v>255</v>
      </c>
      <c r="AM551" s="68">
        <v>0.88194444444444442</v>
      </c>
      <c r="AN551" s="69">
        <v>0.90277777777777779</v>
      </c>
      <c r="AO551" s="69">
        <v>0.93055555555555558</v>
      </c>
      <c r="AP551" s="69">
        <v>0.95486111111111116</v>
      </c>
      <c r="AQ551" s="67" t="s">
        <v>7038</v>
      </c>
      <c r="AR551" s="67" t="s">
        <v>7039</v>
      </c>
      <c r="AS551" s="67">
        <v>4</v>
      </c>
      <c r="AT551" s="67" t="s">
        <v>7040</v>
      </c>
      <c r="AU551" s="67" t="s">
        <v>7041</v>
      </c>
      <c r="AV551" s="67" t="s">
        <v>7042</v>
      </c>
      <c r="AW551" s="70" t="s">
        <v>276</v>
      </c>
      <c r="AX551" s="67" t="s">
        <v>7043</v>
      </c>
      <c r="AY551" s="67" t="s">
        <v>7044</v>
      </c>
      <c r="AZ551" s="67" t="b">
        <v>1</v>
      </c>
      <c r="BA551" s="67" t="s">
        <v>273</v>
      </c>
      <c r="BB551" s="67" t="b">
        <v>0</v>
      </c>
      <c r="BC551" s="67"/>
      <c r="BD551" s="67"/>
    </row>
    <row r="552" spans="1:56" x14ac:dyDescent="0.25">
      <c r="A552" s="86">
        <f t="shared" si="9"/>
        <v>0</v>
      </c>
      <c r="B552" s="87" t="str">
        <f>IFERROR(TEXT(Table_ocorrencias[[#This Row],[caso_n]],"0000")&amp;Table_ocorrencias[[#This Row],[ponto]]&amp;"/"&amp;YEAR(Table_ocorrencias[[#This Row],[DATA PLANTÃO]]),"")</f>
        <v>1066.9/2020</v>
      </c>
      <c r="C552" s="87" t="str">
        <f>IFERROR(IF(Table_ocorrencias[[#This Row],[GDL]] = "","", Table_ocorrencias[[#This Row],[GDL]]&amp;"/"&amp;YEAR(Table_ocorrencias[[#This Row],[data_plantao]])),"")</f>
        <v>39383/2020</v>
      </c>
      <c r="D552" s="87" t="str">
        <f>IF(Table_ocorrencias[[#This Row],[fotos_gdl]] = TRUE,"ENVIADAS","PENDENTE")</f>
        <v>ENVIADAS</v>
      </c>
      <c r="E552" s="88">
        <f>IFERROR(Table_ocorrencias[[#This Row],[data_plantao]],"")</f>
        <v>44171</v>
      </c>
      <c r="F552" s="87" t="str">
        <f>IFERROR(Table_ocorrencias[[#This Row],[CIODS3]],"")</f>
        <v>D696825</v>
      </c>
      <c r="G552" s="87" t="str">
        <f>IFERROR(Table_ocorrencias[[#This Row],[natureza4]],"")</f>
        <v>Homicídio</v>
      </c>
      <c r="H552" s="87" t="str">
        <f>IFERROR(Table_ocorrencias[[#This Row],[tipo_local]],"")</f>
        <v>Externo</v>
      </c>
      <c r="I552" s="87" t="str">
        <f>IFERROR(IF(Table_ocorrencias[[#This Row],[instrumento10]] = 0,"",Table_ocorrencias[[#This Row],[instrumento10]]),"")</f>
        <v>PÉRFURO-CONTUNDENTE</v>
      </c>
      <c r="J552" s="89" t="str">
        <f>IFERROR(VLOOKUP(Table_ocorrencias[[#This Row],[matricula_perito]],Table_peritos[],2,FALSE),"")</f>
        <v>CAMILLA ALMEIDA BRAYNER</v>
      </c>
      <c r="K552" s="87" t="str">
        <f>IFERROR(VLOOKUP(Table_ocorrencias[[#This Row],[matricula_auxiliar]],Table_auxiliares[],2,FALSE),"")</f>
        <v>BRENO HENRIQUE DANTAS DOS SANTOS</v>
      </c>
      <c r="L552" s="87" t="str">
        <f>IFERROR(VLOOKUP(Table_ocorrencias[[#This Row],[matricula_delegado]],Table_delegados[],2,FALSE),"")</f>
        <v>RAFAEL DUARTE COSTA</v>
      </c>
      <c r="M552" s="87" t="str">
        <f>IFERROR(Table_ocorrencias[[#This Row],[viatura5]],"")</f>
        <v>UP004</v>
      </c>
      <c r="N552" s="87" t="str">
        <f>IFERROR(IF(Table_ocorrencias[[#This Row],[DPH2]] ="","",Table_ocorrencias[[#This Row],[DPH2]]&amp;"º DPH"),"")</f>
        <v>3º DPH</v>
      </c>
      <c r="O552" s="87" t="str">
        <f>UPPER(IFERROR(VLOOKUP(Table_ocorrencias[[#This Row],[municipio]],Table_municipios[],2,FALSE),""))</f>
        <v>RECIFE</v>
      </c>
      <c r="P552" s="89" t="str">
        <f>UPPER(IFERROR(Table_ocorrencias[[#This Row],[bairro8]],""))</f>
        <v>LAGOA ENCANTADA</v>
      </c>
      <c r="Q552" s="87" t="str">
        <f>IFERROR(IF(Table_ocorrencias[[#This Row],[rua9]] ="","",Table_ocorrencias[[#This Row],[rua9]]),"")</f>
        <v>RUA DR BENIGNO JORDAO VASCONCELOS, 155</v>
      </c>
      <c r="R552" s="87" t="str">
        <f>IFERROR(IF(Table_ocorrencias[[#This Row],[latitude6]] ="","",Table_ocorrencias[[#This Row],[latitude6]]),"")</f>
        <v>-8.1264708</v>
      </c>
      <c r="S552" s="87" t="str">
        <f>IFERROR(IF(Table_ocorrencias[[#This Row],[longitude7]] ="","",Table_ocorrencias[[#This Row],[longitude7]]),"")</f>
        <v>-34.9502688</v>
      </c>
      <c r="T55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IVANILSON BRAGA (NIC 114574)</v>
      </c>
      <c r="U55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52" s="89" t="str">
        <f>UPPER(IFERROR(Table_ocorrencias[[#This Row],[descricao]],""))</f>
        <v/>
      </c>
      <c r="W552" s="90">
        <f>IFERROR(IF(Table_ocorrencias[[#This Row],[data_ciencia]]="","",Table_ocorrencias[[#This Row],[data_ciencia]]),"")</f>
        <v>0.625</v>
      </c>
      <c r="X552" s="90">
        <f>IFERROR(IF(Table_ocorrencias[[#This Row],[data_saida]]="","",Table_ocorrencias[[#This Row],[data_saida]]),"")</f>
        <v>0.64583333333333337</v>
      </c>
      <c r="Y552" s="90">
        <f>IFERROR(IF(Table_ocorrencias[[#This Row],[data_chegada]]="","",Table_ocorrencias[[#This Row],[data_chegada]]),"")</f>
        <v>0.66249999999999998</v>
      </c>
      <c r="Z552" s="90">
        <f>IFERROR(IF(Table_ocorrencias[[#This Row],[data_conclusao]]="","",Table_ocorrencias[[#This Row],[data_conclusao]]),"")</f>
        <v>0.69027777777777777</v>
      </c>
      <c r="AA552" s="91">
        <v>1946</v>
      </c>
      <c r="AB552" s="91">
        <v>1066</v>
      </c>
      <c r="AC552" s="91">
        <v>3</v>
      </c>
      <c r="AD552" s="91">
        <v>3867129</v>
      </c>
      <c r="AE552" s="91">
        <v>3867820</v>
      </c>
      <c r="AF552" s="91">
        <v>3864707</v>
      </c>
      <c r="AG552" s="91">
        <v>39383</v>
      </c>
      <c r="AH552" s="88">
        <v>44171</v>
      </c>
      <c r="AI552" s="91" t="s">
        <v>7060</v>
      </c>
      <c r="AJ552" s="91" t="s">
        <v>167</v>
      </c>
      <c r="AK552" s="91" t="s">
        <v>168</v>
      </c>
      <c r="AL552" s="91" t="s">
        <v>255</v>
      </c>
      <c r="AM552" s="92">
        <v>0.625</v>
      </c>
      <c r="AN552" s="93">
        <v>0.64583333333333337</v>
      </c>
      <c r="AO552" s="93">
        <v>0.66249999999999998</v>
      </c>
      <c r="AP552" s="93">
        <v>0.69027777777777777</v>
      </c>
      <c r="AQ552" s="91" t="s">
        <v>7065</v>
      </c>
      <c r="AR552" s="91" t="s">
        <v>7066</v>
      </c>
      <c r="AS552" s="91">
        <v>14</v>
      </c>
      <c r="AT552" s="91" t="s">
        <v>740</v>
      </c>
      <c r="AU552" s="91" t="s">
        <v>7061</v>
      </c>
      <c r="AV552" s="91" t="s">
        <v>7062</v>
      </c>
      <c r="AW552" s="94" t="s">
        <v>276</v>
      </c>
      <c r="AX552" s="91" t="s">
        <v>7064</v>
      </c>
      <c r="AY552" s="91" t="s">
        <v>283</v>
      </c>
      <c r="AZ552" s="91" t="b">
        <v>1</v>
      </c>
      <c r="BA552" s="91" t="s">
        <v>273</v>
      </c>
      <c r="BB552" s="91" t="b">
        <v>0</v>
      </c>
      <c r="BC552" s="91"/>
      <c r="BD552" s="91"/>
    </row>
    <row r="553" spans="1:56" x14ac:dyDescent="0.25">
      <c r="A553" s="54">
        <f t="shared" si="9"/>
        <v>0</v>
      </c>
      <c r="B553" s="57" t="str">
        <f>IFERROR(TEXT(Table_ocorrencias[[#This Row],[caso_n]],"0000")&amp;Table_ocorrencias[[#This Row],[ponto]]&amp;"/"&amp;YEAR(Table_ocorrencias[[#This Row],[DATA PLANTÃO]]),"")</f>
        <v>1067.9/2020</v>
      </c>
      <c r="C553" s="57" t="str">
        <f>IFERROR(IF(Table_ocorrencias[[#This Row],[GDL]] = "","", Table_ocorrencias[[#This Row],[GDL]]&amp;"/"&amp;YEAR(Table_ocorrencias[[#This Row],[data_plantao]])),"")</f>
        <v>39389/2020</v>
      </c>
      <c r="D553" s="57" t="str">
        <f>IF(Table_ocorrencias[[#This Row],[fotos_gdl]] = TRUE,"ENVIADAS","PENDENTE")</f>
        <v>ENVIADAS</v>
      </c>
      <c r="E553" s="58">
        <f>IFERROR(Table_ocorrencias[[#This Row],[data_plantao]],"")</f>
        <v>44171</v>
      </c>
      <c r="F553" s="57" t="str">
        <f>IFERROR(Table_ocorrencias[[#This Row],[CIODS3]],"")</f>
        <v>D696848</v>
      </c>
      <c r="G553" s="57" t="str">
        <f>IFERROR(Table_ocorrencias[[#This Row],[natureza4]],"")</f>
        <v>Homicídio</v>
      </c>
      <c r="H553" s="57" t="str">
        <f>IFERROR(Table_ocorrencias[[#This Row],[tipo_local]],"")</f>
        <v>Externo</v>
      </c>
      <c r="I553" s="57" t="str">
        <f>IFERROR(IF(Table_ocorrencias[[#This Row],[instrumento10]] = 0,"",Table_ocorrencias[[#This Row],[instrumento10]]),"")</f>
        <v>PÉRFURO-CONTUNDENTE</v>
      </c>
      <c r="J553" s="79" t="str">
        <f>IFERROR(VLOOKUP(Table_ocorrencias[[#This Row],[matricula_perito]],Table_peritos[],2,FALSE),"")</f>
        <v>MOISEIS GAUTHIER</v>
      </c>
      <c r="K553" s="57" t="str">
        <f>IFERROR(VLOOKUP(Table_ocorrencias[[#This Row],[matricula_auxiliar]],Table_auxiliares[],2,FALSE),"")</f>
        <v>ELOISA NEVES ALMEIDA PIMENTEL</v>
      </c>
      <c r="L553" s="57" t="str">
        <f>IFERROR(VLOOKUP(Table_ocorrencias[[#This Row],[matricula_delegado]],Table_delegados[],2,FALSE),"")</f>
        <v>ROBERTO DE LIMA FERREIRA</v>
      </c>
      <c r="M553" s="57" t="str">
        <f>IFERROR(Table_ocorrencias[[#This Row],[viatura5]],"")</f>
        <v>UP004</v>
      </c>
      <c r="N553" s="57" t="str">
        <f>IFERROR(IF(Table_ocorrencias[[#This Row],[DPH2]] ="","",Table_ocorrencias[[#This Row],[DPH2]]&amp;"º DPH"),"")</f>
        <v>14º DPH</v>
      </c>
      <c r="O553" s="57" t="str">
        <f>UPPER(IFERROR(VLOOKUP(Table_ocorrencias[[#This Row],[municipio]],Table_municipios[],2,FALSE),""))</f>
        <v>CABO DE SANTO AGOSTINHO</v>
      </c>
      <c r="P553" s="79" t="str">
        <f>UPPER(IFERROR(Table_ocorrencias[[#This Row],[bairro8]],""))</f>
        <v>PONTE DOS CARVALHOS</v>
      </c>
      <c r="Q553" s="57" t="str">
        <f>IFERROR(IF(Table_ocorrencias[[#This Row],[rua9]] ="","",Table_ocorrencias[[#This Row],[rua9]]),"")</f>
        <v>6ª TRAVESSA 13</v>
      </c>
      <c r="R553" s="57" t="str">
        <f>IFERROR(IF(Table_ocorrencias[[#This Row],[latitude6]] ="","",Table_ocorrencias[[#This Row],[latitude6]]),"")</f>
        <v>-8,245996</v>
      </c>
      <c r="S553" s="57" t="str">
        <f>IFERROR(IF(Table_ocorrencias[[#This Row],[longitude7]] ="","",Table_ocorrencias[[#This Row],[longitude7]]),"")</f>
        <v>-34,982537</v>
      </c>
      <c r="T55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Victor Pauldo da Silva (NIC 114573)</v>
      </c>
      <c r="U55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3" s="79" t="str">
        <f>UPPER(IFERROR(Table_ocorrencias[[#This Row],[descricao]],""))</f>
        <v>PAF - EXTERNO - MASCULINO</v>
      </c>
      <c r="W553" s="59">
        <f>IFERROR(IF(Table_ocorrencias[[#This Row],[data_ciencia]]="","",Table_ocorrencias[[#This Row],[data_ciencia]]),"")</f>
        <v>0.77430555555555558</v>
      </c>
      <c r="X553" s="59">
        <f>IFERROR(IF(Table_ocorrencias[[#This Row],[data_saida]]="","",Table_ocorrencias[[#This Row],[data_saida]]),"")</f>
        <v>0.81597222222222221</v>
      </c>
      <c r="Y553" s="59">
        <f>IFERROR(IF(Table_ocorrencias[[#This Row],[data_chegada]]="","",Table_ocorrencias[[#This Row],[data_chegada]]),"")</f>
        <v>0.84027777777777779</v>
      </c>
      <c r="Z553" s="59">
        <f>IFERROR(IF(Table_ocorrencias[[#This Row],[data_conclusao]]="","",Table_ocorrencias[[#This Row],[data_conclusao]]),"")</f>
        <v>0.875</v>
      </c>
      <c r="AA553" s="60">
        <v>1947</v>
      </c>
      <c r="AB553" s="60">
        <v>1067</v>
      </c>
      <c r="AC553" s="60">
        <v>14</v>
      </c>
      <c r="AD553" s="60">
        <v>3871282</v>
      </c>
      <c r="AE553" s="60">
        <v>3868710</v>
      </c>
      <c r="AF553" s="60">
        <v>3864723</v>
      </c>
      <c r="AG553" s="60">
        <v>39389</v>
      </c>
      <c r="AH553" s="58">
        <v>44171</v>
      </c>
      <c r="AI553" s="60" t="s">
        <v>7072</v>
      </c>
      <c r="AJ553" s="60" t="s">
        <v>167</v>
      </c>
      <c r="AK553" s="60" t="s">
        <v>168</v>
      </c>
      <c r="AL553" s="60" t="s">
        <v>255</v>
      </c>
      <c r="AM553" s="61">
        <v>0.77430555555555558</v>
      </c>
      <c r="AN553" s="62">
        <v>0.81597222222222221</v>
      </c>
      <c r="AO553" s="62">
        <v>0.84027777777777779</v>
      </c>
      <c r="AP553" s="62">
        <v>0.875</v>
      </c>
      <c r="AQ553" s="60" t="s">
        <v>7076</v>
      </c>
      <c r="AR553" s="60" t="s">
        <v>7077</v>
      </c>
      <c r="AS553" s="60">
        <v>3</v>
      </c>
      <c r="AT553" s="60" t="s">
        <v>281</v>
      </c>
      <c r="AU553" s="60" t="s">
        <v>7073</v>
      </c>
      <c r="AV553" s="60" t="s">
        <v>7074</v>
      </c>
      <c r="AW553" s="63" t="s">
        <v>276</v>
      </c>
      <c r="AX553" s="60" t="s">
        <v>7059</v>
      </c>
      <c r="AY553" s="60" t="s">
        <v>7075</v>
      </c>
      <c r="AZ553" s="60" t="b">
        <v>1</v>
      </c>
      <c r="BA553" s="60" t="s">
        <v>273</v>
      </c>
      <c r="BB553" s="60" t="b">
        <v>0</v>
      </c>
      <c r="BC553" s="60"/>
      <c r="BD553" s="60"/>
    </row>
    <row r="554" spans="1:56" x14ac:dyDescent="0.25">
      <c r="A554" s="53">
        <f t="shared" si="9"/>
        <v>0</v>
      </c>
      <c r="B554" s="57" t="str">
        <f>IFERROR(TEXT(Table_ocorrencias[[#This Row],[caso_n]],"0000")&amp;Table_ocorrencias[[#This Row],[ponto]]&amp;"/"&amp;YEAR(Table_ocorrencias[[#This Row],[DATA PLANTÃO]]),"")</f>
        <v>1069.9/2020</v>
      </c>
      <c r="C554" s="57" t="str">
        <f>IFERROR(IF(Table_ocorrencias[[#This Row],[GDL]] = "","", Table_ocorrencias[[#This Row],[GDL]]&amp;"/"&amp;YEAR(Table_ocorrencias[[#This Row],[data_plantao]])),"")</f>
        <v>39683/2020</v>
      </c>
      <c r="D554" s="57" t="str">
        <f>IF(Table_ocorrencias[[#This Row],[fotos_gdl]] = TRUE,"ENVIADAS","PENDENTE")</f>
        <v>ENVIADAS</v>
      </c>
      <c r="E554" s="58">
        <f>IFERROR(Table_ocorrencias[[#This Row],[data_plantao]],"")</f>
        <v>44171</v>
      </c>
      <c r="F554" s="57" t="str">
        <f>IFERROR(Table_ocorrencias[[#This Row],[CIODS3]],"")</f>
        <v>D696897</v>
      </c>
      <c r="G554" s="57" t="str">
        <f>IFERROR(Table_ocorrencias[[#This Row],[natureza4]],"")</f>
        <v>Homicídio</v>
      </c>
      <c r="H554" s="57" t="str">
        <f>IFERROR(Table_ocorrencias[[#This Row],[tipo_local]],"")</f>
        <v>Externo</v>
      </c>
      <c r="I554" s="57" t="str">
        <f>IFERROR(IF(Table_ocorrencias[[#This Row],[instrumento10]] = 0,"",Table_ocorrencias[[#This Row],[instrumento10]]),"")</f>
        <v>PÉRFURO-CONTUNDENTE</v>
      </c>
      <c r="J554" s="79" t="str">
        <f>IFERROR(VLOOKUP(Table_ocorrencias[[#This Row],[matricula_perito]],Table_peritos[],2,FALSE),"")</f>
        <v>CAMILLA ALMEIDA BRAYNER</v>
      </c>
      <c r="K554" s="57" t="str">
        <f>IFERROR(VLOOKUP(Table_ocorrencias[[#This Row],[matricula_auxiliar]],Table_auxiliares[],2,FALSE),"")</f>
        <v>BRENO HENRIQUE DANTAS DOS SANTOS</v>
      </c>
      <c r="L554" s="57" t="str">
        <f>IFERROR(VLOOKUP(Table_ocorrencias[[#This Row],[matricula_delegado]],Table_delegados[],2,FALSE),"")</f>
        <v>JOAO BAPTISTA DE BRITTO ALVES FILHO</v>
      </c>
      <c r="M554" s="57" t="str">
        <f>IFERROR(Table_ocorrencias[[#This Row],[viatura5]],"")</f>
        <v>UP004</v>
      </c>
      <c r="N554" s="57" t="str">
        <f>IFERROR(IF(Table_ocorrencias[[#This Row],[DPH2]] ="","",Table_ocorrencias[[#This Row],[DPH2]]&amp;"º DPH"),"")</f>
        <v>5º DPH</v>
      </c>
      <c r="O554" s="57" t="str">
        <f>UPPER(IFERROR(VLOOKUP(Table_ocorrencias[[#This Row],[municipio]],Table_municipios[],2,FALSE),""))</f>
        <v>RECIFE</v>
      </c>
      <c r="P554" s="79" t="str">
        <f>UPPER(IFERROR(Table_ocorrencias[[#This Row],[bairro8]],""))</f>
        <v>ALTO JOSÉ DO PINHO</v>
      </c>
      <c r="Q554" s="57" t="str">
        <f>IFERROR(IF(Table_ocorrencias[[#This Row],[rua9]] ="","",Table_ocorrencias[[#This Row],[rua9]]),"")</f>
        <v>TRAVESSA DA MACAÍBA, 25</v>
      </c>
      <c r="R554" s="57" t="str">
        <f>IFERROR(IF(Table_ocorrencias[[#This Row],[latitude6]] ="","",Table_ocorrencias[[#This Row],[latitude6]]),"")</f>
        <v>-8.0211421</v>
      </c>
      <c r="S554" s="57" t="str">
        <f>IFERROR(IF(Table_ocorrencias[[#This Row],[longitude7]] ="","",Table_ocorrencias[[#This Row],[longitude7]]),"")</f>
        <v>-34.9101433</v>
      </c>
      <c r="T55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JEFFERSON DOS SANTOS SILVA (NIC 114571)</v>
      </c>
      <c r="U55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4" s="79" t="str">
        <f>UPPER(IFERROR(Table_ocorrencias[[#This Row],[descricao]],""))</f>
        <v/>
      </c>
      <c r="W554" s="59">
        <f>IFERROR(IF(Table_ocorrencias[[#This Row],[data_ciencia]]="","",Table_ocorrencias[[#This Row],[data_ciencia]]),"")</f>
        <v>0.99027777777777781</v>
      </c>
      <c r="X554" s="59">
        <f>IFERROR(IF(Table_ocorrencias[[#This Row],[data_saida]]="","",Table_ocorrencias[[#This Row],[data_saida]]),"")</f>
        <v>6.9444444444444441E-3</v>
      </c>
      <c r="Y554" s="59">
        <f>IFERROR(IF(Table_ocorrencias[[#This Row],[data_chegada]]="","",Table_ocorrencias[[#This Row],[data_chegada]]),"")</f>
        <v>1.7361111111111112E-2</v>
      </c>
      <c r="Z554" s="59">
        <f>IFERROR(IF(Table_ocorrencias[[#This Row],[data_conclusao]]="","",Table_ocorrencias[[#This Row],[data_conclusao]]),"")</f>
        <v>5.2083333333333336E-2</v>
      </c>
      <c r="AA554" s="60">
        <v>1949</v>
      </c>
      <c r="AB554" s="60">
        <v>1069</v>
      </c>
      <c r="AC554" s="60">
        <v>5</v>
      </c>
      <c r="AD554" s="60">
        <v>3867129</v>
      </c>
      <c r="AE554" s="60">
        <v>3867820</v>
      </c>
      <c r="AF554" s="60">
        <v>2139065</v>
      </c>
      <c r="AG554" s="60">
        <v>39683</v>
      </c>
      <c r="AH554" s="58">
        <v>44171</v>
      </c>
      <c r="AI554" s="60" t="s">
        <v>7085</v>
      </c>
      <c r="AJ554" s="60" t="s">
        <v>167</v>
      </c>
      <c r="AK554" s="60" t="s">
        <v>168</v>
      </c>
      <c r="AL554" s="60" t="s">
        <v>255</v>
      </c>
      <c r="AM554" s="61">
        <v>0.99027777777777781</v>
      </c>
      <c r="AN554" s="62">
        <v>6.9444444444444441E-3</v>
      </c>
      <c r="AO554" s="62">
        <v>1.7361111111111112E-2</v>
      </c>
      <c r="AP554" s="62">
        <v>5.2083333333333336E-2</v>
      </c>
      <c r="AQ554" s="60" t="s">
        <v>7102</v>
      </c>
      <c r="AR554" s="60" t="s">
        <v>7103</v>
      </c>
      <c r="AS554" s="60">
        <v>14</v>
      </c>
      <c r="AT554" s="60" t="s">
        <v>1204</v>
      </c>
      <c r="AU554" s="60" t="s">
        <v>7086</v>
      </c>
      <c r="AV554" s="60" t="s">
        <v>7087</v>
      </c>
      <c r="AW554" s="63" t="s">
        <v>276</v>
      </c>
      <c r="AX554" s="60" t="s">
        <v>7088</v>
      </c>
      <c r="AY554" s="60" t="s">
        <v>283</v>
      </c>
      <c r="AZ554" s="60" t="b">
        <v>1</v>
      </c>
      <c r="BA554" s="60" t="s">
        <v>273</v>
      </c>
      <c r="BB554" s="60" t="b">
        <v>0</v>
      </c>
      <c r="BC554" s="60"/>
      <c r="BD554" s="60"/>
    </row>
    <row r="555" spans="1:56" x14ac:dyDescent="0.25">
      <c r="A555" s="53">
        <f t="shared" si="9"/>
        <v>0</v>
      </c>
      <c r="B555" s="57" t="str">
        <f>IFERROR(TEXT(Table_ocorrencias[[#This Row],[caso_n]],"0000")&amp;Table_ocorrencias[[#This Row],[ponto]]&amp;"/"&amp;YEAR(Table_ocorrencias[[#This Row],[DATA PLANTÃO]]),"")</f>
        <v>1079.9/2020</v>
      </c>
      <c r="C555" s="57" t="str">
        <f>IFERROR(IF(Table_ocorrencias[[#This Row],[GDL]] = "","", Table_ocorrencias[[#This Row],[GDL]]&amp;"/"&amp;YEAR(Table_ocorrencias[[#This Row],[data_plantao]])),"")</f>
        <v>39990/2020</v>
      </c>
      <c r="D555" s="57" t="str">
        <f>IF(Table_ocorrencias[[#This Row],[fotos_gdl]] = TRUE,"ENVIADAS","PENDENTE")</f>
        <v>ENVIADAS</v>
      </c>
      <c r="E555" s="58">
        <f>IFERROR(Table_ocorrencias[[#This Row],[data_plantao]],"")</f>
        <v>44174</v>
      </c>
      <c r="F555" s="57" t="str">
        <f>IFERROR(Table_ocorrencias[[#This Row],[CIODS3]],"")</f>
        <v>D697213</v>
      </c>
      <c r="G555" s="57" t="str">
        <f>IFERROR(Table_ocorrencias[[#This Row],[natureza4]],"")</f>
        <v>Homicídio</v>
      </c>
      <c r="H555" s="57" t="str">
        <f>IFERROR(Table_ocorrencias[[#This Row],[tipo_local]],"")</f>
        <v>Externo</v>
      </c>
      <c r="I555" s="57" t="str">
        <f>IFERROR(IF(Table_ocorrencias[[#This Row],[instrumento10]] = 0,"",Table_ocorrencias[[#This Row],[instrumento10]]),"")</f>
        <v>PÉRFURO-CONTUNDENTE</v>
      </c>
      <c r="J555" s="79" t="str">
        <f>IFERROR(VLOOKUP(Table_ocorrencias[[#This Row],[matricula_perito]],Table_peritos[],2,FALSE),"")</f>
        <v>TADEU MORAIS CRUZ</v>
      </c>
      <c r="K555" s="57" t="str">
        <f>IFERROR(VLOOKUP(Table_ocorrencias[[#This Row],[matricula_auxiliar]],Table_auxiliares[],2,FALSE),"")</f>
        <v>ANDREZA CRISTINA MAIA DOS SANTOS</v>
      </c>
      <c r="L555" s="57" t="str">
        <f>IFERROR(VLOOKUP(Table_ocorrencias[[#This Row],[matricula_delegado]],Table_delegados[],2,FALSE),"")</f>
        <v>EURICELIA BATISTA NOGUEIRA</v>
      </c>
      <c r="M555" s="57" t="str">
        <f>IFERROR(Table_ocorrencias[[#This Row],[viatura5]],"")</f>
        <v>UP004</v>
      </c>
      <c r="N555" s="57" t="str">
        <f>IFERROR(IF(Table_ocorrencias[[#This Row],[DPH2]] ="","",Table_ocorrencias[[#This Row],[DPH2]]&amp;"º DPH"),"")</f>
        <v>9º DPH</v>
      </c>
      <c r="O555" s="57" t="str">
        <f>UPPER(IFERROR(VLOOKUP(Table_ocorrencias[[#This Row],[municipio]],Table_municipios[],2,FALSE),""))</f>
        <v>OLINDA</v>
      </c>
      <c r="P555" s="79" t="str">
        <f>UPPER(IFERROR(Table_ocorrencias[[#This Row],[bairro8]],""))</f>
        <v>AGUAS COMPRIDAS</v>
      </c>
      <c r="Q555" s="57" t="str">
        <f>IFERROR(IF(Table_ocorrencias[[#This Row],[rua9]] ="","",Table_ocorrencias[[#This Row],[rua9]]),"")</f>
        <v>RUA BERNARDINO DE MELO</v>
      </c>
      <c r="R555" s="57" t="str">
        <f>IFERROR(IF(Table_ocorrencias[[#This Row],[latitude6]] ="","",Table_ocorrencias[[#This Row],[latitude6]]),"")</f>
        <v>-7,5914</v>
      </c>
      <c r="S555" s="57" t="str">
        <f>IFERROR(IF(Table_ocorrencias[[#This Row],[longitude7]] ="","",Table_ocorrencias[[#This Row],[longitude7]]),"")</f>
        <v>-34,54</v>
      </c>
      <c r="T55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DOUGLAS MARQUES DE SIQUEIRA NUNES (NIC 114973)</v>
      </c>
      <c r="U55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5" s="79" t="str">
        <f>UPPER(IFERROR(Table_ocorrencias[[#This Row],[descricao]],""))</f>
        <v>SGT 984337317</v>
      </c>
      <c r="W555" s="59">
        <f>IFERROR(IF(Table_ocorrencias[[#This Row],[data_ciencia]]="","",Table_ocorrencias[[#This Row],[data_ciencia]]),"")</f>
        <v>0.88541666666666663</v>
      </c>
      <c r="X555" s="59">
        <f>IFERROR(IF(Table_ocorrencias[[#This Row],[data_saida]]="","",Table_ocorrencias[[#This Row],[data_saida]]),"")</f>
        <v>0.89583333333333337</v>
      </c>
      <c r="Y555" s="59">
        <f>IFERROR(IF(Table_ocorrencias[[#This Row],[data_chegada]]="","",Table_ocorrencias[[#This Row],[data_chegada]]),"")</f>
        <v>0.90625</v>
      </c>
      <c r="Z555" s="59">
        <f>IFERROR(IF(Table_ocorrencias[[#This Row],[data_conclusao]]="","",Table_ocorrencias[[#This Row],[data_conclusao]]),"")</f>
        <v>0.9375</v>
      </c>
      <c r="AA555" s="60">
        <v>1963</v>
      </c>
      <c r="AB555" s="60">
        <v>1079</v>
      </c>
      <c r="AC555" s="60">
        <v>9</v>
      </c>
      <c r="AD555" s="60">
        <v>2962136</v>
      </c>
      <c r="AE555" s="60">
        <v>3876098</v>
      </c>
      <c r="AF555" s="60">
        <v>2960494</v>
      </c>
      <c r="AG555" s="60">
        <v>39990</v>
      </c>
      <c r="AH555" s="58">
        <v>44174</v>
      </c>
      <c r="AI555" s="60" t="s">
        <v>7212</v>
      </c>
      <c r="AJ555" s="60" t="s">
        <v>167</v>
      </c>
      <c r="AK555" s="60" t="s">
        <v>168</v>
      </c>
      <c r="AL555" s="60" t="s">
        <v>255</v>
      </c>
      <c r="AM555" s="61">
        <v>0.88541666666666663</v>
      </c>
      <c r="AN555" s="62">
        <v>0.89583333333333337</v>
      </c>
      <c r="AO555" s="62">
        <v>0.90625</v>
      </c>
      <c r="AP555" s="62">
        <v>0.9375</v>
      </c>
      <c r="AQ555" s="60" t="s">
        <v>7213</v>
      </c>
      <c r="AR555" s="60" t="s">
        <v>7214</v>
      </c>
      <c r="AS555" s="60">
        <v>12</v>
      </c>
      <c r="AT555" s="60" t="s">
        <v>3614</v>
      </c>
      <c r="AU555" s="60" t="s">
        <v>7215</v>
      </c>
      <c r="AV555" s="60" t="s">
        <v>7216</v>
      </c>
      <c r="AW555" s="63" t="s">
        <v>276</v>
      </c>
      <c r="AX555" s="60" t="s">
        <v>7217</v>
      </c>
      <c r="AY555" s="60" t="s">
        <v>7218</v>
      </c>
      <c r="AZ555" s="60" t="b">
        <v>1</v>
      </c>
      <c r="BA555" s="60" t="s">
        <v>273</v>
      </c>
      <c r="BB555" s="60" t="b">
        <v>0</v>
      </c>
      <c r="BC555" s="60"/>
      <c r="BD555" s="60"/>
    </row>
    <row r="556" spans="1:56" x14ac:dyDescent="0.25">
      <c r="A556" s="55">
        <f t="shared" si="9"/>
        <v>0</v>
      </c>
      <c r="B556" s="64" t="str">
        <f>IFERROR(TEXT(Table_ocorrencias[[#This Row],[caso_n]],"0000")&amp;Table_ocorrencias[[#This Row],[ponto]]&amp;"/"&amp;YEAR(Table_ocorrencias[[#This Row],[DATA PLANTÃO]]),"")</f>
        <v>1081.9/2020</v>
      </c>
      <c r="C556" s="64" t="str">
        <f>IFERROR(IF(Table_ocorrencias[[#This Row],[GDL]] = "","", Table_ocorrencias[[#This Row],[GDL]]&amp;"/"&amp;YEAR(Table_ocorrencias[[#This Row],[data_plantao]])),"")</f>
        <v>40186/2020</v>
      </c>
      <c r="D556" s="64" t="str">
        <f>IF(Table_ocorrencias[[#This Row],[fotos_gdl]] = TRUE,"ENVIADAS","PENDENTE")</f>
        <v>PENDENTE</v>
      </c>
      <c r="E556" s="65">
        <f>IFERROR(Table_ocorrencias[[#This Row],[data_plantao]],"")</f>
        <v>44175</v>
      </c>
      <c r="F556" s="64" t="str">
        <f>IFERROR(Table_ocorrencias[[#This Row],[CIODS3]],"")</f>
        <v>D697326</v>
      </c>
      <c r="G556" s="64" t="str">
        <f>IFERROR(Table_ocorrencias[[#This Row],[natureza4]],"")</f>
        <v>Homicídio</v>
      </c>
      <c r="H556" s="64" t="str">
        <f>IFERROR(Table_ocorrencias[[#This Row],[tipo_local]],"")</f>
        <v>Externo</v>
      </c>
      <c r="I556" s="64" t="str">
        <f>IFERROR(IF(Table_ocorrencias[[#This Row],[instrumento10]] = 0,"",Table_ocorrencias[[#This Row],[instrumento10]]),"")</f>
        <v>PÉRFURO-CONTUNDENTE</v>
      </c>
      <c r="J556" s="80" t="str">
        <f>IFERROR(VLOOKUP(Table_ocorrencias[[#This Row],[matricula_perito]],Table_peritos[],2,FALSE),"")</f>
        <v>AUGUSTO GUILHERME FEITOSA CACHO BORGES</v>
      </c>
      <c r="K556" s="64" t="str">
        <f>IFERROR(VLOOKUP(Table_ocorrencias[[#This Row],[matricula_auxiliar]],Table_auxiliares[],2,FALSE),"")</f>
        <v>BRENO HENRIQUE DANTAS DOS SANTOS</v>
      </c>
      <c r="L556" s="64" t="str">
        <f>IFERROR(VLOOKUP(Table_ocorrencias[[#This Row],[matricula_delegado]],Table_delegados[],2,FALSE),"")</f>
        <v>VILANEIDA PARENTE AGUIAR</v>
      </c>
      <c r="M556" s="64" t="str">
        <f>IFERROR(Table_ocorrencias[[#This Row],[viatura5]],"")</f>
        <v>UP004</v>
      </c>
      <c r="N556" s="64" t="str">
        <f>IFERROR(IF(Table_ocorrencias[[#This Row],[DPH2]] ="","",Table_ocorrencias[[#This Row],[DPH2]]&amp;"º DPH"),"")</f>
        <v>4º DPH</v>
      </c>
      <c r="O556" s="64" t="str">
        <f>UPPER(IFERROR(VLOOKUP(Table_ocorrencias[[#This Row],[municipio]],Table_municipios[],2,FALSE),""))</f>
        <v>RECIFE</v>
      </c>
      <c r="P556" s="80" t="str">
        <f>UPPER(IFERROR(Table_ocorrencias[[#This Row],[bairro8]],""))</f>
        <v>JIQUIÁ</v>
      </c>
      <c r="Q556" s="64" t="str">
        <f>IFERROR(IF(Table_ocorrencias[[#This Row],[rua9]] ="","",Table_ocorrencias[[#This Row],[rua9]]),"")</f>
        <v>RUA ELISEU CESAR, N 34</v>
      </c>
      <c r="R556" s="64" t="str">
        <f>IFERROR(IF(Table_ocorrencias[[#This Row],[latitude6]] ="","",Table_ocorrencias[[#This Row],[latitude6]]),"")</f>
        <v>-8.091752</v>
      </c>
      <c r="S556" s="64" t="str">
        <f>IFERROR(IF(Table_ocorrencias[[#This Row],[longitude7]] ="","",Table_ocorrencias[[#This Row],[longitude7]]),"")</f>
        <v>-34.923057</v>
      </c>
      <c r="T55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114974)</v>
      </c>
      <c r="U55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56" s="80" t="str">
        <f>UPPER(IFERROR(Table_ocorrencias[[#This Row],[descricao]],""))</f>
        <v>PAF-MASC/PM:99498844</v>
      </c>
      <c r="W556" s="66">
        <f>IFERROR(IF(Table_ocorrencias[[#This Row],[data_ciencia]]="","",Table_ocorrencias[[#This Row],[data_ciencia]]),"")</f>
        <v>0.98611111111111116</v>
      </c>
      <c r="X556" s="66">
        <f>IFERROR(IF(Table_ocorrencias[[#This Row],[data_saida]]="","",Table_ocorrencias[[#This Row],[data_saida]]),"")</f>
        <v>0</v>
      </c>
      <c r="Y556" s="66">
        <f>IFERROR(IF(Table_ocorrencias[[#This Row],[data_chegada]]="","",Table_ocorrencias[[#This Row],[data_chegada]]),"")</f>
        <v>1.0416666666666666E-2</v>
      </c>
      <c r="Z556" s="66">
        <f>IFERROR(IF(Table_ocorrencias[[#This Row],[data_conclusao]]="","",Table_ocorrencias[[#This Row],[data_conclusao]]),"")</f>
        <v>4.1666666666666664E-2</v>
      </c>
      <c r="AA556" s="67">
        <v>1965</v>
      </c>
      <c r="AB556" s="67">
        <v>1081</v>
      </c>
      <c r="AC556" s="67">
        <v>4</v>
      </c>
      <c r="AD556" s="67">
        <v>3870731</v>
      </c>
      <c r="AE556" s="67">
        <v>3867820</v>
      </c>
      <c r="AF556" s="67">
        <v>2725070</v>
      </c>
      <c r="AG556" s="67">
        <v>40186</v>
      </c>
      <c r="AH556" s="65">
        <v>44175</v>
      </c>
      <c r="AI556" s="67" t="s">
        <v>7242</v>
      </c>
      <c r="AJ556" s="67" t="s">
        <v>167</v>
      </c>
      <c r="AK556" s="67" t="s">
        <v>168</v>
      </c>
      <c r="AL556" s="67" t="s">
        <v>255</v>
      </c>
      <c r="AM556" s="68">
        <v>0.98611111111111116</v>
      </c>
      <c r="AN556" s="69">
        <v>0</v>
      </c>
      <c r="AO556" s="69">
        <v>1.0416666666666666E-2</v>
      </c>
      <c r="AP556" s="69">
        <v>4.1666666666666664E-2</v>
      </c>
      <c r="AQ556" s="67" t="s">
        <v>7261</v>
      </c>
      <c r="AR556" s="67" t="s">
        <v>7262</v>
      </c>
      <c r="AS556" s="67">
        <v>14</v>
      </c>
      <c r="AT556" s="67" t="s">
        <v>4240</v>
      </c>
      <c r="AU556" s="67" t="s">
        <v>7243</v>
      </c>
      <c r="AV556" s="67" t="s">
        <v>7244</v>
      </c>
      <c r="AW556" s="70" t="s">
        <v>276</v>
      </c>
      <c r="AX556" s="67" t="s">
        <v>7245</v>
      </c>
      <c r="AY556" s="67" t="s">
        <v>7246</v>
      </c>
      <c r="AZ556" s="67" t="b">
        <v>0</v>
      </c>
      <c r="BA556" s="67" t="s">
        <v>273</v>
      </c>
      <c r="BB556" s="67" t="b">
        <v>0</v>
      </c>
      <c r="BC556" s="67"/>
      <c r="BD556" s="67"/>
    </row>
    <row r="557" spans="1:56" x14ac:dyDescent="0.25">
      <c r="A557" s="55">
        <f t="shared" si="9"/>
        <v>0</v>
      </c>
      <c r="B557" s="64" t="str">
        <f>IFERROR(TEXT(Table_ocorrencias[[#This Row],[caso_n]],"0000")&amp;Table_ocorrencias[[#This Row],[ponto]]&amp;"/"&amp;YEAR(Table_ocorrencias[[#This Row],[DATA PLANTÃO]]),"")</f>
        <v>1092.9/2020</v>
      </c>
      <c r="C557" s="64" t="str">
        <f>IFERROR(IF(Table_ocorrencias[[#This Row],[GDL]] = "","", Table_ocorrencias[[#This Row],[GDL]]&amp;"/"&amp;YEAR(Table_ocorrencias[[#This Row],[data_plantao]])),"")</f>
        <v>40638/2020</v>
      </c>
      <c r="D557" s="64" t="str">
        <f>IF(Table_ocorrencias[[#This Row],[fotos_gdl]] = TRUE,"ENVIADAS","PENDENTE")</f>
        <v>ENVIADAS</v>
      </c>
      <c r="E557" s="65">
        <f>IFERROR(Table_ocorrencias[[#This Row],[data_plantao]],"")</f>
        <v>44179</v>
      </c>
      <c r="F557" s="64" t="str">
        <f>IFERROR(Table_ocorrencias[[#This Row],[CIODS3]],"")</f>
        <v>D697803</v>
      </c>
      <c r="G557" s="64" t="str">
        <f>IFERROR(Table_ocorrencias[[#This Row],[natureza4]],"")</f>
        <v>Homicídio</v>
      </c>
      <c r="H557" s="64" t="str">
        <f>IFERROR(Table_ocorrencias[[#This Row],[tipo_local]],"")</f>
        <v>Externo</v>
      </c>
      <c r="I557" s="64" t="str">
        <f>IFERROR(IF(Table_ocorrencias[[#This Row],[instrumento10]] = 0,"",Table_ocorrencias[[#This Row],[instrumento10]]),"")</f>
        <v>PÉRFURO-CONTUNDENTE</v>
      </c>
      <c r="J557" s="80" t="str">
        <f>IFERROR(VLOOKUP(Table_ocorrencias[[#This Row],[matricula_perito]],Table_peritos[],2,FALSE),"")</f>
        <v>LUCAS ARAÚJO DE ALMEIDA</v>
      </c>
      <c r="K557" s="64" t="str">
        <f>IFERROR(VLOOKUP(Table_ocorrencias[[#This Row],[matricula_auxiliar]],Table_auxiliares[],2,FALSE),"")</f>
        <v>BRENO HENRIQUE DANTAS DOS SANTOS</v>
      </c>
      <c r="L557" s="64" t="str">
        <f>IFERROR(VLOOKUP(Table_ocorrencias[[#This Row],[matricula_delegado]],Table_delegados[],2,FALSE),"")</f>
        <v>VILANEIDA PARENTE AGUIAR</v>
      </c>
      <c r="M557" s="64" t="str">
        <f>IFERROR(Table_ocorrencias[[#This Row],[viatura5]],"")</f>
        <v>UP004</v>
      </c>
      <c r="N557" s="64" t="str">
        <f>IFERROR(IF(Table_ocorrencias[[#This Row],[DPH2]] ="","",Table_ocorrencias[[#This Row],[DPH2]]&amp;"º DPH"),"")</f>
        <v>5º DPH</v>
      </c>
      <c r="O557" s="64" t="str">
        <f>UPPER(IFERROR(VLOOKUP(Table_ocorrencias[[#This Row],[municipio]],Table_municipios[],2,FALSE),""))</f>
        <v>RECIFE</v>
      </c>
      <c r="P557" s="80" t="str">
        <f>UPPER(IFERROR(Table_ocorrencias[[#This Row],[bairro8]],""))</f>
        <v>PASSARINHO</v>
      </c>
      <c r="Q557" s="64" t="str">
        <f>IFERROR(IF(Table_ocorrencias[[#This Row],[rua9]] ="","",Table_ocorrencias[[#This Row],[rua9]]),"")</f>
        <v>BR 101</v>
      </c>
      <c r="R557" s="64" t="str">
        <f>IFERROR(IF(Table_ocorrencias[[#This Row],[latitude6]] ="","",Table_ocorrencias[[#This Row],[latitude6]]),"")</f>
        <v>-7,978025</v>
      </c>
      <c r="S557" s="64" t="str">
        <f>IFERROR(IF(Table_ocorrencias[[#This Row],[longitude7]] ="","",Table_ocorrencias[[#This Row],[longitude7]]),"")</f>
        <v>-34,926936</v>
      </c>
      <c r="T55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CESAR RIBEIRO CAVALCANTI (NIC 114990)</v>
      </c>
      <c r="U55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7" s="80" t="str">
        <f>UPPER(IFERROR(Table_ocorrencias[[#This Row],[descricao]],""))</f>
        <v>PM 9 99295875</v>
      </c>
      <c r="W557" s="66">
        <f>IFERROR(IF(Table_ocorrencias[[#This Row],[data_ciencia]]="","",Table_ocorrencias[[#This Row],[data_ciencia]]),"")</f>
        <v>0.91666666666666663</v>
      </c>
      <c r="X557" s="66">
        <f>IFERROR(IF(Table_ocorrencias[[#This Row],[data_saida]]="","",Table_ocorrencias[[#This Row],[data_saida]]),"")</f>
        <v>0.93055555555555558</v>
      </c>
      <c r="Y557" s="66">
        <f>IFERROR(IF(Table_ocorrencias[[#This Row],[data_chegada]]="","",Table_ocorrencias[[#This Row],[data_chegada]]),"")</f>
        <v>0.94097222222222221</v>
      </c>
      <c r="Z557" s="66">
        <f>IFERROR(IF(Table_ocorrencias[[#This Row],[data_conclusao]]="","",Table_ocorrencias[[#This Row],[data_conclusao]]),"")</f>
        <v>0.98611111111111116</v>
      </c>
      <c r="AA557" s="67">
        <v>1976</v>
      </c>
      <c r="AB557" s="67">
        <v>1092</v>
      </c>
      <c r="AC557" s="67">
        <v>5</v>
      </c>
      <c r="AD557" s="67">
        <v>3870006</v>
      </c>
      <c r="AE557" s="67">
        <v>3867820</v>
      </c>
      <c r="AF557" s="67">
        <v>2725070</v>
      </c>
      <c r="AG557" s="67">
        <v>40638</v>
      </c>
      <c r="AH557" s="65">
        <v>44179</v>
      </c>
      <c r="AI557" s="67" t="s">
        <v>7353</v>
      </c>
      <c r="AJ557" s="67" t="s">
        <v>167</v>
      </c>
      <c r="AK557" s="67" t="s">
        <v>168</v>
      </c>
      <c r="AL557" s="67" t="s">
        <v>255</v>
      </c>
      <c r="AM557" s="68">
        <v>0.91666666666666663</v>
      </c>
      <c r="AN557" s="69">
        <v>0.93055555555555558</v>
      </c>
      <c r="AO557" s="69">
        <v>0.94097222222222221</v>
      </c>
      <c r="AP557" s="69">
        <v>0.98611111111111116</v>
      </c>
      <c r="AQ557" s="67" t="s">
        <v>7354</v>
      </c>
      <c r="AR557" s="67" t="s">
        <v>7355</v>
      </c>
      <c r="AS557" s="67">
        <v>14</v>
      </c>
      <c r="AT557" s="67" t="s">
        <v>678</v>
      </c>
      <c r="AU557" s="67" t="s">
        <v>1484</v>
      </c>
      <c r="AV557" s="67" t="s">
        <v>7356</v>
      </c>
      <c r="AW557" s="70" t="s">
        <v>276</v>
      </c>
      <c r="AX557" s="67" t="s">
        <v>7357</v>
      </c>
      <c r="AY557" s="67" t="s">
        <v>7358</v>
      </c>
      <c r="AZ557" s="67" t="b">
        <v>1</v>
      </c>
      <c r="BA557" s="67" t="s">
        <v>273</v>
      </c>
      <c r="BB557" s="67" t="b">
        <v>0</v>
      </c>
      <c r="BC557" s="67"/>
      <c r="BD557" s="67"/>
    </row>
    <row r="558" spans="1:56" x14ac:dyDescent="0.25">
      <c r="A558" s="53">
        <f t="shared" si="9"/>
        <v>0</v>
      </c>
      <c r="B558" s="57" t="str">
        <f>IFERROR(TEXT(Table_ocorrencias[[#This Row],[caso_n]],"0000")&amp;Table_ocorrencias[[#This Row],[ponto]]&amp;"/"&amp;YEAR(Table_ocorrencias[[#This Row],[DATA PLANTÃO]]),"")</f>
        <v>1099.9/2020</v>
      </c>
      <c r="C558" s="57" t="str">
        <f>IFERROR(IF(Table_ocorrencias[[#This Row],[GDL]] = "","", Table_ocorrencias[[#This Row],[GDL]]&amp;"/"&amp;YEAR(Table_ocorrencias[[#This Row],[data_plantao]])),"")</f>
        <v>41424/2020</v>
      </c>
      <c r="D558" s="57" t="str">
        <f>IF(Table_ocorrencias[[#This Row],[fotos_gdl]] = TRUE,"ENVIADAS","PENDENTE")</f>
        <v>ENVIADAS</v>
      </c>
      <c r="E558" s="58">
        <f>IFERROR(Table_ocorrencias[[#This Row],[data_plantao]],"")</f>
        <v>44183</v>
      </c>
      <c r="F558" s="57" t="str">
        <f>IFERROR(Table_ocorrencias[[#This Row],[CIODS3]],"")</f>
        <v>D698156</v>
      </c>
      <c r="G558" s="57" t="str">
        <f>IFERROR(Table_ocorrencias[[#This Row],[natureza4]],"")</f>
        <v>Homicídio</v>
      </c>
      <c r="H558" s="57" t="str">
        <f>IFERROR(Table_ocorrencias[[#This Row],[tipo_local]],"")</f>
        <v>Externo</v>
      </c>
      <c r="I558" s="57" t="str">
        <f>IFERROR(IF(Table_ocorrencias[[#This Row],[instrumento10]] = 0,"",Table_ocorrencias[[#This Row],[instrumento10]]),"")</f>
        <v>PÉRFURO-CONTUNDENTE</v>
      </c>
      <c r="J558" s="79" t="str">
        <f>IFERROR(VLOOKUP(Table_ocorrencias[[#This Row],[matricula_perito]],Table_peritos[],2,FALSE),"")</f>
        <v>RANON BARROS BEZERRA</v>
      </c>
      <c r="K558" s="57" t="str">
        <f>IFERROR(VLOOKUP(Table_ocorrencias[[#This Row],[matricula_auxiliar]],Table_auxiliares[],2,FALSE),"")</f>
        <v>RICARDO ALEXANDRE MELO DA SILVA</v>
      </c>
      <c r="L558" s="57" t="str">
        <f>IFERROR(VLOOKUP(Table_ocorrencias[[#This Row],[matricula_delegado]],Table_delegados[],2,FALSE),"")</f>
        <v>CLAUDIO ALVES DA SILVA NETO</v>
      </c>
      <c r="M558" s="57" t="str">
        <f>IFERROR(Table_ocorrencias[[#This Row],[viatura5]],"")</f>
        <v>UP004</v>
      </c>
      <c r="N558" s="57" t="str">
        <f>IFERROR(IF(Table_ocorrencias[[#This Row],[DPH2]] ="","",Table_ocorrencias[[#This Row],[DPH2]]&amp;"º DPH"),"")</f>
        <v>14º DPH</v>
      </c>
      <c r="O558" s="57" t="str">
        <f>UPPER(IFERROR(VLOOKUP(Table_ocorrencias[[#This Row],[municipio]],Table_municipios[],2,FALSE),""))</f>
        <v>CABO DE SANTO AGOSTINHO</v>
      </c>
      <c r="P558" s="79" t="str">
        <f>UPPER(IFERROR(Table_ocorrencias[[#This Row],[bairro8]],""))</f>
        <v>PONTE DOS CARVALHOS</v>
      </c>
      <c r="Q558" s="57" t="str">
        <f>IFERROR(IF(Table_ocorrencias[[#This Row],[rua9]] ="","",Table_ocorrencias[[#This Row],[rua9]]),"")</f>
        <v>RUA DA LINHA</v>
      </c>
      <c r="R558" s="57" t="str">
        <f>IFERROR(IF(Table_ocorrencias[[#This Row],[latitude6]] ="","",Table_ocorrencias[[#This Row],[latitude6]]),"")</f>
        <v>-8.244813</v>
      </c>
      <c r="S558" s="57" t="str">
        <f>IFERROR(IF(Table_ocorrencias[[#This Row],[longitude7]] ="","",Table_ocorrencias[[#This Row],[longitude7]]),"")</f>
        <v>-34977380</v>
      </c>
      <c r="T55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RAIMUNDO DA SILVA (NIC 114989)</v>
      </c>
      <c r="U55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58" s="79" t="str">
        <f>UPPER(IFERROR(Table_ocorrencias[[#This Row],[descricao]],""))</f>
        <v>HOMEM ALVEJADO EM SEU VEÍCULO</v>
      </c>
      <c r="W558" s="59">
        <f>IFERROR(IF(Table_ocorrencias[[#This Row],[data_ciencia]]="","",Table_ocorrencias[[#This Row],[data_ciencia]]),"")</f>
        <v>0.70277777777777772</v>
      </c>
      <c r="X558" s="59">
        <f>IFERROR(IF(Table_ocorrencias[[#This Row],[data_saida]]="","",Table_ocorrencias[[#This Row],[data_saida]]),"")</f>
        <v>0.71875</v>
      </c>
      <c r="Y558" s="59">
        <f>IFERROR(IF(Table_ocorrencias[[#This Row],[data_chegada]]="","",Table_ocorrencias[[#This Row],[data_chegada]]),"")</f>
        <v>0.75416666666666665</v>
      </c>
      <c r="Z558" s="59">
        <f>IFERROR(IF(Table_ocorrencias[[#This Row],[data_conclusao]]="","",Table_ocorrencias[[#This Row],[data_conclusao]]),"")</f>
        <v>0.79166666666666663</v>
      </c>
      <c r="AA558" s="60">
        <v>1984</v>
      </c>
      <c r="AB558" s="60">
        <v>1099</v>
      </c>
      <c r="AC558" s="60">
        <v>14</v>
      </c>
      <c r="AD558" s="60">
        <v>3866670</v>
      </c>
      <c r="AE558" s="60">
        <v>3867641</v>
      </c>
      <c r="AF558" s="60">
        <v>3864766</v>
      </c>
      <c r="AG558" s="60">
        <v>41424</v>
      </c>
      <c r="AH558" s="58">
        <v>44183</v>
      </c>
      <c r="AI558" s="60" t="s">
        <v>7441</v>
      </c>
      <c r="AJ558" s="60" t="s">
        <v>167</v>
      </c>
      <c r="AK558" s="60" t="s">
        <v>168</v>
      </c>
      <c r="AL558" s="60" t="s">
        <v>255</v>
      </c>
      <c r="AM558" s="61">
        <v>0.70277777777777772</v>
      </c>
      <c r="AN558" s="62">
        <v>0.71875</v>
      </c>
      <c r="AO558" s="62">
        <v>0.75416666666666665</v>
      </c>
      <c r="AP558" s="62">
        <v>0.79166666666666663</v>
      </c>
      <c r="AQ558" s="60" t="s">
        <v>7449</v>
      </c>
      <c r="AR558" s="60" t="s">
        <v>7450</v>
      </c>
      <c r="AS558" s="60">
        <v>3</v>
      </c>
      <c r="AT558" s="60" t="s">
        <v>281</v>
      </c>
      <c r="AU558" s="60" t="s">
        <v>7442</v>
      </c>
      <c r="AV558" s="60" t="s">
        <v>7443</v>
      </c>
      <c r="AW558" s="63" t="s">
        <v>276</v>
      </c>
      <c r="AX558" s="60" t="s">
        <v>7444</v>
      </c>
      <c r="AY558" s="60" t="s">
        <v>7445</v>
      </c>
      <c r="AZ558" s="60" t="b">
        <v>1</v>
      </c>
      <c r="BA558" s="60" t="s">
        <v>273</v>
      </c>
      <c r="BB558" s="60" t="b">
        <v>0</v>
      </c>
      <c r="BC558" s="60"/>
      <c r="BD558" s="60"/>
    </row>
    <row r="559" spans="1:56" x14ac:dyDescent="0.25">
      <c r="A559" s="53">
        <f t="shared" si="9"/>
        <v>0</v>
      </c>
      <c r="B559" s="57" t="str">
        <f>IFERROR(TEXT(Table_ocorrencias[[#This Row],[caso_n]],"0000")&amp;Table_ocorrencias[[#This Row],[ponto]]&amp;"/"&amp;YEAR(Table_ocorrencias[[#This Row],[DATA PLANTÃO]]),"")</f>
        <v>1103.9/2020</v>
      </c>
      <c r="C559" s="57" t="str">
        <f>IFERROR(IF(Table_ocorrencias[[#This Row],[GDL]] = "","", Table_ocorrencias[[#This Row],[GDL]]&amp;"/"&amp;YEAR(Table_ocorrencias[[#This Row],[data_plantao]])),"")</f>
        <v>41501/2020</v>
      </c>
      <c r="D559" s="57" t="str">
        <f>IF(Table_ocorrencias[[#This Row],[fotos_gdl]] = TRUE,"ENVIADAS","PENDENTE")</f>
        <v>ENVIADAS</v>
      </c>
      <c r="E559" s="58">
        <f>IFERROR(Table_ocorrencias[[#This Row],[data_plantao]],"")</f>
        <v>44185</v>
      </c>
      <c r="F559" s="57" t="str">
        <f>IFERROR(Table_ocorrencias[[#This Row],[CIODS3]],"")</f>
        <v>D698386</v>
      </c>
      <c r="G559" s="57" t="str">
        <f>IFERROR(Table_ocorrencias[[#This Row],[natureza4]],"")</f>
        <v>Homicídio</v>
      </c>
      <c r="H559" s="57" t="str">
        <f>IFERROR(Table_ocorrencias[[#This Row],[tipo_local]],"")</f>
        <v>Externo</v>
      </c>
      <c r="I559" s="57" t="str">
        <f>IFERROR(IF(Table_ocorrencias[[#This Row],[instrumento10]] = 0,"",Table_ocorrencias[[#This Row],[instrumento10]]),"")</f>
        <v>PÉRFURO-CONTUNDENTE</v>
      </c>
      <c r="J559" s="79" t="str">
        <f>IFERROR(VLOOKUP(Table_ocorrencias[[#This Row],[matricula_perito]],Table_peritos[],2,FALSE),"")</f>
        <v>DIOGO SINESIO TRAJANO DE ARRUDA</v>
      </c>
      <c r="K559" s="57" t="str">
        <f>IFERROR(VLOOKUP(Table_ocorrencias[[#This Row],[matricula_auxiliar]],Table_auxiliares[],2,FALSE),"")</f>
        <v>BRUNA TATIANE DA SILVA OLIVEIRA</v>
      </c>
      <c r="L559" s="57" t="str">
        <f>IFERROR(VLOOKUP(Table_ocorrencias[[#This Row],[matricula_delegado]],Table_delegados[],2,FALSE),"")</f>
        <v>ANTONIO DE CAMPOS FRANCISCO</v>
      </c>
      <c r="M559" s="57" t="str">
        <f>IFERROR(Table_ocorrencias[[#This Row],[viatura5]],"")</f>
        <v>UP004</v>
      </c>
      <c r="N559" s="57" t="str">
        <f>IFERROR(IF(Table_ocorrencias[[#This Row],[DPH2]] ="","",Table_ocorrencias[[#This Row],[DPH2]]&amp;"º DPH"),"")</f>
        <v>5º DPH</v>
      </c>
      <c r="O559" s="57" t="str">
        <f>UPPER(IFERROR(VLOOKUP(Table_ocorrencias[[#This Row],[municipio]],Table_municipios[],2,FALSE),""))</f>
        <v>RECIFE</v>
      </c>
      <c r="P559" s="79" t="str">
        <f>UPPER(IFERROR(Table_ocorrencias[[#This Row],[bairro8]],""))</f>
        <v>PASSARINHO</v>
      </c>
      <c r="Q559" s="57" t="str">
        <f>IFERROR(IF(Table_ocorrencias[[#This Row],[rua9]] ="","",Table_ocorrencias[[#This Row],[rua9]]),"")</f>
        <v>RUA SANTA TEREZINHA, 155</v>
      </c>
      <c r="R559" s="57" t="str">
        <f>IFERROR(IF(Table_ocorrencias[[#This Row],[latitude6]] ="","",Table_ocorrencias[[#This Row],[latitude6]]),"")</f>
        <v>-7.987150</v>
      </c>
      <c r="S559" s="57" t="str">
        <f>IFERROR(IF(Table_ocorrencias[[#This Row],[longitude7]] ="","",Table_ocorrencias[[#This Row],[longitude7]]),"")</f>
        <v>-34.925911</v>
      </c>
      <c r="T55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EUSTAQUIO OLIVEIRA (NIC 114994)</v>
      </c>
      <c r="U55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59" s="79" t="str">
        <f>UPPER(IFERROR(Table_ocorrencias[[#This Row],[descricao]],""))</f>
        <v/>
      </c>
      <c r="W559" s="59">
        <f>IFERROR(IF(Table_ocorrencias[[#This Row],[data_ciencia]]="","",Table_ocorrencias[[#This Row],[data_ciencia]]),"")</f>
        <v>0.63888888888888884</v>
      </c>
      <c r="X559" s="59">
        <f>IFERROR(IF(Table_ocorrencias[[#This Row],[data_saida]]="","",Table_ocorrencias[[#This Row],[data_saida]]),"")</f>
        <v>0.65625</v>
      </c>
      <c r="Y559" s="59">
        <f>IFERROR(IF(Table_ocorrencias[[#This Row],[data_chegada]]="","",Table_ocorrencias[[#This Row],[data_chegada]]),"")</f>
        <v>0.67013888888888884</v>
      </c>
      <c r="Z559" s="59">
        <f>IFERROR(IF(Table_ocorrencias[[#This Row],[data_conclusao]]="","",Table_ocorrencias[[#This Row],[data_conclusao]]),"")</f>
        <v>0.69444444444444442</v>
      </c>
      <c r="AA559" s="60">
        <v>1989</v>
      </c>
      <c r="AB559" s="60">
        <v>1103</v>
      </c>
      <c r="AC559" s="60">
        <v>5</v>
      </c>
      <c r="AD559" s="60">
        <v>3871193</v>
      </c>
      <c r="AE559" s="60">
        <v>3876080</v>
      </c>
      <c r="AF559" s="60">
        <v>1967371</v>
      </c>
      <c r="AG559" s="60">
        <v>41501</v>
      </c>
      <c r="AH559" s="58">
        <v>44185</v>
      </c>
      <c r="AI559" s="60" t="s">
        <v>7480</v>
      </c>
      <c r="AJ559" s="60" t="s">
        <v>167</v>
      </c>
      <c r="AK559" s="60" t="s">
        <v>168</v>
      </c>
      <c r="AL559" s="60" t="s">
        <v>255</v>
      </c>
      <c r="AM559" s="61">
        <v>0.63888888888888884</v>
      </c>
      <c r="AN559" s="62">
        <v>0.65625</v>
      </c>
      <c r="AO559" s="62">
        <v>0.67013888888888884</v>
      </c>
      <c r="AP559" s="62">
        <v>0.69444444444444442</v>
      </c>
      <c r="AQ559" s="60" t="s">
        <v>7484</v>
      </c>
      <c r="AR559" s="60" t="s">
        <v>7485</v>
      </c>
      <c r="AS559" s="60">
        <v>14</v>
      </c>
      <c r="AT559" s="60" t="s">
        <v>678</v>
      </c>
      <c r="AU559" s="60" t="s">
        <v>7481</v>
      </c>
      <c r="AV559" s="60" t="s">
        <v>7482</v>
      </c>
      <c r="AW559" s="63" t="s">
        <v>276</v>
      </c>
      <c r="AX559" s="60" t="s">
        <v>7483</v>
      </c>
      <c r="AY559" s="60" t="s">
        <v>283</v>
      </c>
      <c r="AZ559" s="60" t="b">
        <v>1</v>
      </c>
      <c r="BA559" s="60" t="s">
        <v>273</v>
      </c>
      <c r="BB559" s="60" t="b">
        <v>0</v>
      </c>
      <c r="BC559" s="60"/>
      <c r="BD559" s="60"/>
    </row>
    <row r="560" spans="1:56" x14ac:dyDescent="0.25">
      <c r="A560" s="53">
        <f t="shared" si="9"/>
        <v>0</v>
      </c>
      <c r="B560" s="57" t="str">
        <f>IFERROR(TEXT(Table_ocorrencias[[#This Row],[caso_n]],"0000")&amp;Table_ocorrencias[[#This Row],[ponto]]&amp;"/"&amp;YEAR(Table_ocorrencias[[#This Row],[DATA PLANTÃO]]),"")</f>
        <v>1107.9/2020</v>
      </c>
      <c r="C560" s="57" t="str">
        <f>IFERROR(IF(Table_ocorrencias[[#This Row],[GDL]] = "","", Table_ocorrencias[[#This Row],[GDL]]&amp;"/"&amp;YEAR(Table_ocorrencias[[#This Row],[data_plantao]])),"")</f>
        <v>42004/2020</v>
      </c>
      <c r="D560" s="57" t="str">
        <f>IF(Table_ocorrencias[[#This Row],[fotos_gdl]] = TRUE,"ENVIADAS","PENDENTE")</f>
        <v>PENDENTE</v>
      </c>
      <c r="E560" s="58">
        <f>IFERROR(Table_ocorrencias[[#This Row],[data_plantao]],"")</f>
        <v>44187</v>
      </c>
      <c r="F560" s="57" t="str">
        <f>IFERROR(Table_ocorrencias[[#This Row],[CIODS3]],"")</f>
        <v>D698653</v>
      </c>
      <c r="G560" s="57" t="str">
        <f>IFERROR(Table_ocorrencias[[#This Row],[natureza4]],"")</f>
        <v>Homicídio</v>
      </c>
      <c r="H560" s="57" t="str">
        <f>IFERROR(Table_ocorrencias[[#This Row],[tipo_local]],"")</f>
        <v>Externo</v>
      </c>
      <c r="I560" s="57" t="str">
        <f>IFERROR(IF(Table_ocorrencias[[#This Row],[instrumento10]] = 0,"",Table_ocorrencias[[#This Row],[instrumento10]]),"")</f>
        <v>PÉRFURO-CONTUNDENTE</v>
      </c>
      <c r="J560" s="79" t="str">
        <f>IFERROR(VLOOKUP(Table_ocorrencias[[#This Row],[matricula_perito]],Table_peritos[],2,FALSE),"")</f>
        <v>DIOGO SINESIO TRAJANO DE ARRUDA</v>
      </c>
      <c r="K560" s="57" t="str">
        <f>IFERROR(VLOOKUP(Table_ocorrencias[[#This Row],[matricula_auxiliar]],Table_auxiliares[],2,FALSE),"")</f>
        <v>THIAGO ANDRÉ</v>
      </c>
      <c r="L560" s="57" t="str">
        <f>IFERROR(VLOOKUP(Table_ocorrencias[[#This Row],[matricula_delegado]],Table_delegados[],2,FALSE),"")</f>
        <v>ROBERTO MONTEIRO LOBO</v>
      </c>
      <c r="M560" s="57" t="str">
        <f>IFERROR(Table_ocorrencias[[#This Row],[viatura5]],"")</f>
        <v>UP004</v>
      </c>
      <c r="N560" s="57" t="str">
        <f>IFERROR(IF(Table_ocorrencias[[#This Row],[DPH2]] ="","",Table_ocorrencias[[#This Row],[DPH2]]&amp;"º DPH"),"")</f>
        <v>3º DPH</v>
      </c>
      <c r="O560" s="57" t="str">
        <f>UPPER(IFERROR(VLOOKUP(Table_ocorrencias[[#This Row],[municipio]],Table_municipios[],2,FALSE),""))</f>
        <v>RECIFE</v>
      </c>
      <c r="P560" s="79" t="str">
        <f>UPPER(IFERROR(Table_ocorrencias[[#This Row],[bairro8]],""))</f>
        <v>SETUBAL</v>
      </c>
      <c r="Q560" s="57" t="str">
        <f>IFERROR(IF(Table_ocorrencias[[#This Row],[rua9]] ="","",Table_ocorrencias[[#This Row],[rua9]]),"")</f>
        <v>COMUNIDADE DA BORBOREMA</v>
      </c>
      <c r="R560" s="57" t="str">
        <f>IFERROR(IF(Table_ocorrencias[[#This Row],[latitude6]] ="","",Table_ocorrencias[[#This Row],[latitude6]]),"")</f>
        <v>-8.144713</v>
      </c>
      <c r="S560" s="57" t="str">
        <f>IFERROR(IF(Table_ocorrencias[[#This Row],[longitude7]] ="","",Table_ocorrencias[[#This Row],[longitude7]]),"")</f>
        <v>-34.913401</v>
      </c>
      <c r="T56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114995)</v>
      </c>
      <c r="U56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0" s="79" t="str">
        <f>UPPER(IFERROR(Table_ocorrencias[[#This Row],[descricao]],""))</f>
        <v>PAF- CONTATO COMISSÁRIO RANY - 999661004</v>
      </c>
      <c r="W560" s="59">
        <f>IFERROR(IF(Table_ocorrencias[[#This Row],[data_ciencia]]="","",Table_ocorrencias[[#This Row],[data_ciencia]]),"")</f>
        <v>0.69097222222222221</v>
      </c>
      <c r="X560" s="59">
        <f>IFERROR(IF(Table_ocorrencias[[#This Row],[data_saida]]="","",Table_ocorrencias[[#This Row],[data_saida]]),"")</f>
        <v>0.70138888888888884</v>
      </c>
      <c r="Y560" s="59">
        <f>IFERROR(IF(Table_ocorrencias[[#This Row],[data_chegada]]="","",Table_ocorrencias[[#This Row],[data_chegada]]),"")</f>
        <v>0.72569444444444442</v>
      </c>
      <c r="Z560" s="59">
        <f>IFERROR(IF(Table_ocorrencias[[#This Row],[data_conclusao]]="","",Table_ocorrencias[[#This Row],[data_conclusao]]),"")</f>
        <v>0.75694444444444442</v>
      </c>
      <c r="AA560" s="60">
        <v>1994</v>
      </c>
      <c r="AB560" s="60">
        <v>1107</v>
      </c>
      <c r="AC560" s="60">
        <v>3</v>
      </c>
      <c r="AD560" s="60">
        <v>3871193</v>
      </c>
      <c r="AE560" s="60">
        <v>3870464</v>
      </c>
      <c r="AF560" s="60">
        <v>3864146</v>
      </c>
      <c r="AG560" s="60">
        <v>42004</v>
      </c>
      <c r="AH560" s="58">
        <v>44187</v>
      </c>
      <c r="AI560" s="60" t="s">
        <v>7550</v>
      </c>
      <c r="AJ560" s="60" t="s">
        <v>167</v>
      </c>
      <c r="AK560" s="60" t="s">
        <v>168</v>
      </c>
      <c r="AL560" s="60" t="s">
        <v>255</v>
      </c>
      <c r="AM560" s="61">
        <v>0.69097222222222221</v>
      </c>
      <c r="AN560" s="62">
        <v>0.70138888888888884</v>
      </c>
      <c r="AO560" s="62">
        <v>0.72569444444444442</v>
      </c>
      <c r="AP560" s="62">
        <v>0.75694444444444442</v>
      </c>
      <c r="AQ560" s="60" t="s">
        <v>7551</v>
      </c>
      <c r="AR560" s="60" t="s">
        <v>7552</v>
      </c>
      <c r="AS560" s="60">
        <v>14</v>
      </c>
      <c r="AT560" s="60" t="s">
        <v>7553</v>
      </c>
      <c r="AU560" s="60" t="s">
        <v>7554</v>
      </c>
      <c r="AV560" s="60" t="s">
        <v>283</v>
      </c>
      <c r="AW560" s="63" t="s">
        <v>276</v>
      </c>
      <c r="AX560" s="60" t="s">
        <v>7555</v>
      </c>
      <c r="AY560" s="60" t="s">
        <v>7556</v>
      </c>
      <c r="AZ560" s="60" t="b">
        <v>0</v>
      </c>
      <c r="BA560" s="60" t="s">
        <v>273</v>
      </c>
      <c r="BB560" s="60" t="b">
        <v>0</v>
      </c>
      <c r="BC560" s="60"/>
      <c r="BD560" s="60"/>
    </row>
    <row r="561" spans="1:56" x14ac:dyDescent="0.25">
      <c r="A561" s="53">
        <f t="shared" si="9"/>
        <v>0</v>
      </c>
      <c r="B561" s="57" t="str">
        <f>IFERROR(TEXT(Table_ocorrencias[[#This Row],[caso_n]],"0000")&amp;Table_ocorrencias[[#This Row],[ponto]]&amp;"/"&amp;YEAR(Table_ocorrencias[[#This Row],[DATA PLANTÃO]]),"")</f>
        <v>1109.9/2020</v>
      </c>
      <c r="C561" s="57" t="str">
        <f>IFERROR(IF(Table_ocorrencias[[#This Row],[GDL]] = "","", Table_ocorrencias[[#This Row],[GDL]]&amp;"/"&amp;YEAR(Table_ocorrencias[[#This Row],[data_plantao]])),"")</f>
        <v>42171/2020</v>
      </c>
      <c r="D561" s="57" t="str">
        <f>IF(Table_ocorrencias[[#This Row],[fotos_gdl]] = TRUE,"ENVIADAS","PENDENTE")</f>
        <v>ENVIADAS</v>
      </c>
      <c r="E561" s="58">
        <f>IFERROR(Table_ocorrencias[[#This Row],[data_plantao]],"")</f>
        <v>44188</v>
      </c>
      <c r="F561" s="57" t="str">
        <f>IFERROR(Table_ocorrencias[[#This Row],[CIODS3]],"")</f>
        <v>D698712</v>
      </c>
      <c r="G561" s="57" t="str">
        <f>IFERROR(Table_ocorrencias[[#This Row],[natureza4]],"")</f>
        <v>Homicídio</v>
      </c>
      <c r="H561" s="57" t="str">
        <f>IFERROR(Table_ocorrencias[[#This Row],[tipo_local]],"")</f>
        <v>Externo</v>
      </c>
      <c r="I561" s="57" t="str">
        <f>IFERROR(IF(Table_ocorrencias[[#This Row],[instrumento10]] = 0,"",Table_ocorrencias[[#This Row],[instrumento10]]),"")</f>
        <v>PÉRFURO-CONTUNDENTE</v>
      </c>
      <c r="J561" s="79" t="str">
        <f>IFERROR(VLOOKUP(Table_ocorrencias[[#This Row],[matricula_perito]],Table_peritos[],2,FALSE),"")</f>
        <v>BETSON FERNANDO DELGADO DOS SANTOS ANDRADE</v>
      </c>
      <c r="K561" s="57" t="str">
        <f>IFERROR(VLOOKUP(Table_ocorrencias[[#This Row],[matricula_auxiliar]],Table_auxiliares[],2,FALSE),"")</f>
        <v>TALITA ATANAZIO ROSA</v>
      </c>
      <c r="L561" s="57" t="str">
        <f>IFERROR(VLOOKUP(Table_ocorrencias[[#This Row],[matricula_delegado]],Table_delegados[],2,FALSE),"")</f>
        <v>VANESSA BASTOS FERREIRA GOMES</v>
      </c>
      <c r="M561" s="57" t="str">
        <f>IFERROR(Table_ocorrencias[[#This Row],[viatura5]],"")</f>
        <v>UP004</v>
      </c>
      <c r="N561" s="57" t="str">
        <f>IFERROR(IF(Table_ocorrencias[[#This Row],[DPH2]] ="","",Table_ocorrencias[[#This Row],[DPH2]]&amp;"º DPH"),"")</f>
        <v>14º DPH</v>
      </c>
      <c r="O561" s="57" t="str">
        <f>UPPER(IFERROR(VLOOKUP(Table_ocorrencias[[#This Row],[municipio]],Table_municipios[],2,FALSE),""))</f>
        <v>CABO DE SANTO AGOSTINHO</v>
      </c>
      <c r="P561" s="79" t="str">
        <f>UPPER(IFERROR(Table_ocorrencias[[#This Row],[bairro8]],""))</f>
        <v>CENTRO</v>
      </c>
      <c r="Q561" s="57" t="str">
        <f>IFERROR(IF(Table_ocorrencias[[#This Row],[rua9]] ="","",Table_ocorrencias[[#This Row],[rua9]]),"")</f>
        <v>ENG SEBASTIÃO</v>
      </c>
      <c r="R561" s="57" t="str">
        <f>IFERROR(IF(Table_ocorrencias[[#This Row],[latitude6]] ="","",Table_ocorrencias[[#This Row],[latitude6]]),"")</f>
        <v>-8,29919</v>
      </c>
      <c r="S561" s="57" t="str">
        <f>IFERROR(IF(Table_ocorrencias[[#This Row],[longitude7]] ="","",Table_ocorrencias[[#This Row],[longitude7]]),"")</f>
        <v>-35,08343</v>
      </c>
      <c r="T56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114976)</v>
      </c>
      <c r="U56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61" s="79" t="str">
        <f>UPPER(IFERROR(Table_ocorrencias[[#This Row],[descricao]],""))</f>
        <v>MASCULINO</v>
      </c>
      <c r="W561" s="59">
        <f>IFERROR(IF(Table_ocorrencias[[#This Row],[data_ciencia]]="","",Table_ocorrencias[[#This Row],[data_ciencia]]),"")</f>
        <v>0.29166666666666669</v>
      </c>
      <c r="X561" s="59">
        <f>IFERROR(IF(Table_ocorrencias[[#This Row],[data_saida]]="","",Table_ocorrencias[[#This Row],[data_saida]]),"")</f>
        <v>0.33333333333333331</v>
      </c>
      <c r="Y561" s="59">
        <f>IFERROR(IF(Table_ocorrencias[[#This Row],[data_chegada]]="","",Table_ocorrencias[[#This Row],[data_chegada]]),"")</f>
        <v>0.375</v>
      </c>
      <c r="Z561" s="59">
        <f>IFERROR(IF(Table_ocorrencias[[#This Row],[data_conclusao]]="","",Table_ocorrencias[[#This Row],[data_conclusao]]),"")</f>
        <v>0.41666666666666669</v>
      </c>
      <c r="AA561" s="60">
        <v>1996</v>
      </c>
      <c r="AB561" s="60">
        <v>1109</v>
      </c>
      <c r="AC561" s="60">
        <v>14</v>
      </c>
      <c r="AD561" s="60">
        <v>3869903</v>
      </c>
      <c r="AE561" s="60">
        <v>3875598</v>
      </c>
      <c r="AF561" s="60">
        <v>3865541</v>
      </c>
      <c r="AG561" s="60">
        <v>42171</v>
      </c>
      <c r="AH561" s="58">
        <v>44188</v>
      </c>
      <c r="AI561" s="60" t="s">
        <v>7561</v>
      </c>
      <c r="AJ561" s="60" t="s">
        <v>167</v>
      </c>
      <c r="AK561" s="60" t="s">
        <v>168</v>
      </c>
      <c r="AL561" s="60" t="s">
        <v>255</v>
      </c>
      <c r="AM561" s="61">
        <v>0.29166666666666669</v>
      </c>
      <c r="AN561" s="62">
        <v>0.33333333333333331</v>
      </c>
      <c r="AO561" s="62">
        <v>0.375</v>
      </c>
      <c r="AP561" s="62">
        <v>0.41666666666666669</v>
      </c>
      <c r="AQ561" s="60" t="s">
        <v>7571</v>
      </c>
      <c r="AR561" s="60" t="s">
        <v>7572</v>
      </c>
      <c r="AS561" s="60">
        <v>3</v>
      </c>
      <c r="AT561" s="60" t="s">
        <v>265</v>
      </c>
      <c r="AU561" s="60" t="s">
        <v>7562</v>
      </c>
      <c r="AV561" s="60" t="s">
        <v>7563</v>
      </c>
      <c r="AW561" s="63" t="s">
        <v>276</v>
      </c>
      <c r="AX561" s="60" t="s">
        <v>7564</v>
      </c>
      <c r="AY561" s="60" t="s">
        <v>7565</v>
      </c>
      <c r="AZ561" s="60" t="b">
        <v>1</v>
      </c>
      <c r="BA561" s="60" t="s">
        <v>273</v>
      </c>
      <c r="BB561" s="60" t="b">
        <v>0</v>
      </c>
      <c r="BC561" s="60"/>
      <c r="BD561" s="60"/>
    </row>
    <row r="562" spans="1:56" x14ac:dyDescent="0.25">
      <c r="A562" s="55">
        <f t="shared" si="9"/>
        <v>0</v>
      </c>
      <c r="B562" s="64" t="str">
        <f>IFERROR(TEXT(Table_ocorrencias[[#This Row],[caso_n]],"0000")&amp;Table_ocorrencias[[#This Row],[ponto]]&amp;"/"&amp;YEAR(Table_ocorrencias[[#This Row],[DATA PLANTÃO]]),"")</f>
        <v>1122.9/2020</v>
      </c>
      <c r="C562" s="57" t="str">
        <f>IFERROR(IF(Table_ocorrencias[[#This Row],[GDL]] = "","", Table_ocorrencias[[#This Row],[GDL]]&amp;"/"&amp;YEAR(Table_ocorrencias[[#This Row],[data_plantao]])),"")</f>
        <v>42336/2020</v>
      </c>
      <c r="D562" s="57" t="str">
        <f>IF(Table_ocorrencias[[#This Row],[fotos_gdl]] = TRUE,"ENVIADAS","PENDENTE")</f>
        <v>ENVIADAS</v>
      </c>
      <c r="E562" s="65">
        <f>IFERROR(Table_ocorrencias[[#This Row],[data_plantao]],"")</f>
        <v>44190</v>
      </c>
      <c r="F562" s="64" t="str">
        <f>IFERROR(Table_ocorrencias[[#This Row],[CIODS3]],"")</f>
        <v>D698990</v>
      </c>
      <c r="G562" s="64" t="str">
        <f>IFERROR(Table_ocorrencias[[#This Row],[natureza4]],"")</f>
        <v>Homicídio</v>
      </c>
      <c r="H562" s="64" t="str">
        <f>IFERROR(Table_ocorrencias[[#This Row],[tipo_local]],"")</f>
        <v>Externo</v>
      </c>
      <c r="I562" s="64" t="str">
        <f>IFERROR(IF(Table_ocorrencias[[#This Row],[instrumento10]] = 0,"",Table_ocorrencias[[#This Row],[instrumento10]]),"")</f>
        <v>PÉRFURO-CONTUNDENTE</v>
      </c>
      <c r="J562" s="80" t="str">
        <f>IFERROR(VLOOKUP(Table_ocorrencias[[#This Row],[matricula_perito]],Table_peritos[],2,FALSE),"")</f>
        <v>LUCAS ARAÚJO DE ALMEIDA</v>
      </c>
      <c r="K562" s="64" t="str">
        <f>IFERROR(VLOOKUP(Table_ocorrencias[[#This Row],[matricula_auxiliar]],Table_auxiliares[],2,FALSE),"")</f>
        <v>ANDREZA CRISTINA MAIA DOS SANTOS</v>
      </c>
      <c r="L562" s="64" t="str">
        <f>IFERROR(VLOOKUP(Table_ocorrencias[[#This Row],[matricula_delegado]],Table_delegados[],2,FALSE),"")</f>
        <v>JOAQUIM MARINOSIO RODRIGUES BRAGA NETO</v>
      </c>
      <c r="M562" s="64" t="str">
        <f>IFERROR(Table_ocorrencias[[#This Row],[viatura5]],"")</f>
        <v>UP004</v>
      </c>
      <c r="N562" s="64" t="str">
        <f>IFERROR(IF(Table_ocorrencias[[#This Row],[DPH2]] ="","",Table_ocorrencias[[#This Row],[DPH2]]&amp;"º DPH"),"")</f>
        <v>7º DPH</v>
      </c>
      <c r="O562" s="64" t="str">
        <f>UPPER(IFERROR(VLOOKUP(Table_ocorrencias[[#This Row],[municipio]],Table_municipios[],2,FALSE),""))</f>
        <v>PAULISTA</v>
      </c>
      <c r="P562" s="80" t="str">
        <f>UPPER(IFERROR(Table_ocorrencias[[#This Row],[bairro8]],""))</f>
        <v>MARIA FARINHA</v>
      </c>
      <c r="Q562" s="64" t="str">
        <f>IFERROR(IF(Table_ocorrencias[[#This Row],[rua9]] ="","",Table_ocorrencias[[#This Row],[rua9]]),"")</f>
        <v>ENTRADA DO PORTÃO DO WENEZA WATER PARK</v>
      </c>
      <c r="R562" s="64" t="str">
        <f>IFERROR(IF(Table_ocorrencias[[#This Row],[latitude6]] ="","",Table_ocorrencias[[#This Row],[latitude6]]),"")</f>
        <v>-7,872375</v>
      </c>
      <c r="S562" s="64" t="str">
        <f>IFERROR(IF(Table_ocorrencias[[#This Row],[longitude7]] ="","",Table_ocorrencias[[#This Row],[longitude7]]),"")</f>
        <v>-34,833346</v>
      </c>
      <c r="T56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MARIANA ALBUQUERQUE DOS SANTOS (NIC 115581)</v>
      </c>
      <c r="U56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2" s="80" t="str">
        <f>UPPER(IFERROR(Table_ocorrencias[[#This Row],[descricao]],""))</f>
        <v>PM 998485601 - PAF - FEMININO</v>
      </c>
      <c r="W562" s="66">
        <f>IFERROR(IF(Table_ocorrencias[[#This Row],[data_ciencia]]="","",Table_ocorrencias[[#This Row],[data_ciencia]]),"")</f>
        <v>0.59722222222222221</v>
      </c>
      <c r="X562" s="66">
        <f>IFERROR(IF(Table_ocorrencias[[#This Row],[data_saida]]="","",Table_ocorrencias[[#This Row],[data_saida]]),"")</f>
        <v>0.60624999999999996</v>
      </c>
      <c r="Y562" s="66">
        <f>IFERROR(IF(Table_ocorrencias[[#This Row],[data_chegada]]="","",Table_ocorrencias[[#This Row],[data_chegada]]),"")</f>
        <v>0.625</v>
      </c>
      <c r="Z562" s="66">
        <f>IFERROR(IF(Table_ocorrencias[[#This Row],[data_conclusao]]="","",Table_ocorrencias[[#This Row],[data_conclusao]]),"")</f>
        <v>0.65625</v>
      </c>
      <c r="AA562" s="67">
        <v>2013</v>
      </c>
      <c r="AB562" s="67">
        <v>1122</v>
      </c>
      <c r="AC562" s="67">
        <v>7</v>
      </c>
      <c r="AD562" s="67">
        <v>3870006</v>
      </c>
      <c r="AE562" s="67">
        <v>3876098</v>
      </c>
      <c r="AF562" s="67">
        <v>1492225</v>
      </c>
      <c r="AG562" s="67">
        <v>42336</v>
      </c>
      <c r="AH562" s="65">
        <v>44190</v>
      </c>
      <c r="AI562" s="67" t="s">
        <v>7689</v>
      </c>
      <c r="AJ562" s="67" t="s">
        <v>167</v>
      </c>
      <c r="AK562" s="67" t="s">
        <v>168</v>
      </c>
      <c r="AL562" s="67" t="s">
        <v>255</v>
      </c>
      <c r="AM562" s="68">
        <v>0.59722222222222221</v>
      </c>
      <c r="AN562" s="69">
        <v>0.60624999999999996</v>
      </c>
      <c r="AO562" s="69">
        <v>0.625</v>
      </c>
      <c r="AP562" s="69">
        <v>0.65625</v>
      </c>
      <c r="AQ562" s="67" t="s">
        <v>7709</v>
      </c>
      <c r="AR562" s="67" t="s">
        <v>7710</v>
      </c>
      <c r="AS562" s="67">
        <v>13</v>
      </c>
      <c r="AT562" s="67" t="s">
        <v>7690</v>
      </c>
      <c r="AU562" s="67" t="s">
        <v>7691</v>
      </c>
      <c r="AV562" s="67" t="s">
        <v>7692</v>
      </c>
      <c r="AW562" s="70" t="s">
        <v>276</v>
      </c>
      <c r="AX562" s="67" t="s">
        <v>7693</v>
      </c>
      <c r="AY562" s="67" t="s">
        <v>7694</v>
      </c>
      <c r="AZ562" s="67" t="b">
        <v>1</v>
      </c>
      <c r="BA562" s="67" t="s">
        <v>273</v>
      </c>
      <c r="BB562" s="67" t="b">
        <v>0</v>
      </c>
      <c r="BC562" s="67"/>
      <c r="BD562" s="67"/>
    </row>
    <row r="563" spans="1:56" x14ac:dyDescent="0.25">
      <c r="A563" s="53">
        <f t="shared" si="9"/>
        <v>0</v>
      </c>
      <c r="B563" s="57" t="str">
        <f>IFERROR(TEXT(Table_ocorrencias[[#This Row],[caso_n]],"0000")&amp;Table_ocorrencias[[#This Row],[ponto]]&amp;"/"&amp;YEAR(Table_ocorrencias[[#This Row],[DATA PLANTÃO]]),"")</f>
        <v>1125.9/2020</v>
      </c>
      <c r="C563" s="57" t="str">
        <f>IFERROR(IF(Table_ocorrencias[[#This Row],[GDL]] = "","", Table_ocorrencias[[#This Row],[GDL]]&amp;"/"&amp;YEAR(Table_ocorrencias[[#This Row],[data_plantao]])),"")</f>
        <v>42343/2020</v>
      </c>
      <c r="D563" s="57" t="str">
        <f>IF(Table_ocorrencias[[#This Row],[fotos_gdl]] = TRUE,"ENVIADAS","PENDENTE")</f>
        <v>ENVIADAS</v>
      </c>
      <c r="E563" s="58">
        <f>IFERROR(Table_ocorrencias[[#This Row],[data_plantao]],"")</f>
        <v>44190</v>
      </c>
      <c r="F563" s="57" t="str">
        <f>IFERROR(Table_ocorrencias[[#This Row],[CIODS3]],"")</f>
        <v>D699056</v>
      </c>
      <c r="G563" s="57" t="str">
        <f>IFERROR(Table_ocorrencias[[#This Row],[natureza4]],"")</f>
        <v>Homicídio</v>
      </c>
      <c r="H563" s="57" t="str">
        <f>IFERROR(Table_ocorrencias[[#This Row],[tipo_local]],"")</f>
        <v>Externo</v>
      </c>
      <c r="I563" s="57" t="str">
        <f>IFERROR(IF(Table_ocorrencias[[#This Row],[instrumento10]] = 0,"",Table_ocorrencias[[#This Row],[instrumento10]]),"")</f>
        <v>PÉRFURO-CONTUNDENTE</v>
      </c>
      <c r="J563" s="79" t="str">
        <f>IFERROR(VLOOKUP(Table_ocorrencias[[#This Row],[matricula_perito]],Table_peritos[],2,FALSE),"")</f>
        <v>LUCAS ARAÚJO DE ALMEIDA</v>
      </c>
      <c r="K563" s="57" t="str">
        <f>IFERROR(VLOOKUP(Table_ocorrencias[[#This Row],[matricula_auxiliar]],Table_auxiliares[],2,FALSE),"")</f>
        <v>ANDREZA CRISTINA MAIA DOS SANTOS</v>
      </c>
      <c r="L563" s="57" t="str">
        <f>IFERROR(VLOOKUP(Table_ocorrencias[[#This Row],[matricula_delegado]],Table_delegados[],2,FALSE),"")</f>
        <v>JOAO BAPTISTA DE BRITTO ALVES FILHO</v>
      </c>
      <c r="M563" s="57" t="str">
        <f>IFERROR(Table_ocorrencias[[#This Row],[viatura5]],"")</f>
        <v>UP004</v>
      </c>
      <c r="N563" s="57" t="str">
        <f>IFERROR(IF(Table_ocorrencias[[#This Row],[DPH2]] ="","",Table_ocorrencias[[#This Row],[DPH2]]&amp;"º DPH"),"")</f>
        <v>4º DPH</v>
      </c>
      <c r="O563" s="57" t="str">
        <f>UPPER(IFERROR(VLOOKUP(Table_ocorrencias[[#This Row],[municipio]],Table_municipios[],2,FALSE),""))</f>
        <v>RECIFE</v>
      </c>
      <c r="P563" s="79" t="str">
        <f>UPPER(IFERROR(Table_ocorrencias[[#This Row],[bairro8]],""))</f>
        <v>TOTÓ</v>
      </c>
      <c r="Q563" s="57" t="str">
        <f>IFERROR(IF(Table_ocorrencias[[#This Row],[rua9]] ="","",Table_ocorrencias[[#This Row],[rua9]]),"")</f>
        <v>RUA ONZE DE AGOSTO 229</v>
      </c>
      <c r="R563" s="57" t="str">
        <f>IFERROR(IF(Table_ocorrencias[[#This Row],[latitude6]] ="","",Table_ocorrencias[[#This Row],[latitude6]]),"")</f>
        <v>-8,077644</v>
      </c>
      <c r="S563" s="57" t="str">
        <f>IFERROR(IF(Table_ocorrencias[[#This Row],[longitude7]] ="","",Table_ocorrencias[[#This Row],[longitude7]]),"")</f>
        <v>-34,971858</v>
      </c>
      <c r="T56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115588)</v>
      </c>
      <c r="U56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63" s="79" t="str">
        <f>UPPER(IFERROR(Table_ocorrencias[[#This Row],[descricao]],""))</f>
        <v>PM 987683157- PAF - EXT - MASC</v>
      </c>
      <c r="W563" s="59">
        <f>IFERROR(IF(Table_ocorrencias[[#This Row],[data_ciencia]]="","",Table_ocorrencias[[#This Row],[data_ciencia]]),"")</f>
        <v>0.92361111111111116</v>
      </c>
      <c r="X563" s="59">
        <f>IFERROR(IF(Table_ocorrencias[[#This Row],[data_saida]]="","",Table_ocorrencias[[#This Row],[data_saida]]),"")</f>
        <v>0.9375</v>
      </c>
      <c r="Y563" s="59">
        <f>IFERROR(IF(Table_ocorrencias[[#This Row],[data_chegada]]="","",Table_ocorrencias[[#This Row],[data_chegada]]),"")</f>
        <v>0.94444444444444442</v>
      </c>
      <c r="Z563" s="59">
        <f>IFERROR(IF(Table_ocorrencias[[#This Row],[data_conclusao]]="","",Table_ocorrencias[[#This Row],[data_conclusao]]),"")</f>
        <v>0.97222222222222221</v>
      </c>
      <c r="AA563" s="60">
        <v>2016</v>
      </c>
      <c r="AB563" s="60">
        <v>1125</v>
      </c>
      <c r="AC563" s="60">
        <v>4</v>
      </c>
      <c r="AD563" s="60">
        <v>3870006</v>
      </c>
      <c r="AE563" s="60">
        <v>3876098</v>
      </c>
      <c r="AF563" s="60">
        <v>2139065</v>
      </c>
      <c r="AG563" s="60">
        <v>42343</v>
      </c>
      <c r="AH563" s="58">
        <v>44190</v>
      </c>
      <c r="AI563" s="60" t="s">
        <v>7721</v>
      </c>
      <c r="AJ563" s="60" t="s">
        <v>167</v>
      </c>
      <c r="AK563" s="60" t="s">
        <v>168</v>
      </c>
      <c r="AL563" s="60" t="s">
        <v>255</v>
      </c>
      <c r="AM563" s="61">
        <v>0.92361111111111116</v>
      </c>
      <c r="AN563" s="62">
        <v>0.9375</v>
      </c>
      <c r="AO563" s="62">
        <v>0.94444444444444442</v>
      </c>
      <c r="AP563" s="62">
        <v>0.97222222222222221</v>
      </c>
      <c r="AQ563" s="60" t="s">
        <v>7734</v>
      </c>
      <c r="AR563" s="60" t="s">
        <v>7735</v>
      </c>
      <c r="AS563" s="60">
        <v>14</v>
      </c>
      <c r="AT563" s="60" t="s">
        <v>7722</v>
      </c>
      <c r="AU563" s="60" t="s">
        <v>7723</v>
      </c>
      <c r="AV563" s="60" t="s">
        <v>7724</v>
      </c>
      <c r="AW563" s="63" t="s">
        <v>276</v>
      </c>
      <c r="AX563" s="60" t="s">
        <v>7725</v>
      </c>
      <c r="AY563" s="60" t="s">
        <v>7726</v>
      </c>
      <c r="AZ563" s="60" t="b">
        <v>1</v>
      </c>
      <c r="BA563" s="60" t="s">
        <v>273</v>
      </c>
      <c r="BB563" s="60" t="b">
        <v>0</v>
      </c>
      <c r="BC563" s="60"/>
      <c r="BD563" s="60"/>
    </row>
    <row r="564" spans="1:56" x14ac:dyDescent="0.25">
      <c r="A564" s="55">
        <f t="shared" si="9"/>
        <v>0</v>
      </c>
      <c r="B564" s="64" t="str">
        <f>IFERROR(TEXT(Table_ocorrencias[[#This Row],[caso_n]],"0000")&amp;Table_ocorrencias[[#This Row],[ponto]]&amp;"/"&amp;YEAR(Table_ocorrencias[[#This Row],[DATA PLANTÃO]]),"")</f>
        <v>1127.9/2020</v>
      </c>
      <c r="C564" s="64" t="str">
        <f>IFERROR(IF(Table_ocorrencias[[#This Row],[GDL]] = "","", Table_ocorrencias[[#This Row],[GDL]]&amp;"/"&amp;YEAR(Table_ocorrencias[[#This Row],[data_plantao]])),"")</f>
        <v>42402/2020</v>
      </c>
      <c r="D564" s="64" t="str">
        <f>IF(Table_ocorrencias[[#This Row],[fotos_gdl]] = TRUE,"ENVIADAS","PENDENTE")</f>
        <v>ENVIADAS</v>
      </c>
      <c r="E564" s="65">
        <f>IFERROR(Table_ocorrencias[[#This Row],[data_plantao]],"")</f>
        <v>44191</v>
      </c>
      <c r="F564" s="64" t="str">
        <f>IFERROR(Table_ocorrencias[[#This Row],[CIODS3]],"")</f>
        <v>D699172</v>
      </c>
      <c r="G564" s="64" t="str">
        <f>IFERROR(Table_ocorrencias[[#This Row],[natureza4]],"")</f>
        <v>Homicídio</v>
      </c>
      <c r="H564" s="64" t="str">
        <f>IFERROR(Table_ocorrencias[[#This Row],[tipo_local]],"")</f>
        <v>Externo</v>
      </c>
      <c r="I564" s="64" t="str">
        <f>IFERROR(IF(Table_ocorrencias[[#This Row],[instrumento10]] = 0,"",Table_ocorrencias[[#This Row],[instrumento10]]),"")</f>
        <v>PÉRFURO-CONTUNDENTE</v>
      </c>
      <c r="J564" s="80" t="str">
        <f>IFERROR(VLOOKUP(Table_ocorrencias[[#This Row],[matricula_perito]],Table_peritos[],2,FALSE),"")</f>
        <v>CARLOS ARMANDO CORREIA LYRA</v>
      </c>
      <c r="K564" s="64" t="str">
        <f>IFERROR(VLOOKUP(Table_ocorrencias[[#This Row],[matricula_auxiliar]],Table_auxiliares[],2,FALSE),"")</f>
        <v>FÁBIO JOSÉ DE FARIAS</v>
      </c>
      <c r="L564" s="64" t="str">
        <f>IFERROR(VLOOKUP(Table_ocorrencias[[#This Row],[matricula_delegado]],Table_delegados[],2,FALSE),"")</f>
        <v>SERGIO RICARDO FERREIRA DE VASCONCELOS</v>
      </c>
      <c r="M564" s="64" t="str">
        <f>IFERROR(Table_ocorrencias[[#This Row],[viatura5]],"")</f>
        <v>UP004</v>
      </c>
      <c r="N564" s="64" t="str">
        <f>IFERROR(IF(Table_ocorrencias[[#This Row],[DPH2]] ="","",Table_ocorrencias[[#This Row],[DPH2]]&amp;"º DPH"),"")</f>
        <v>4º DPH</v>
      </c>
      <c r="O564" s="64" t="str">
        <f>UPPER(IFERROR(VLOOKUP(Table_ocorrencias[[#This Row],[municipio]],Table_municipios[],2,FALSE),""))</f>
        <v>RECIFE</v>
      </c>
      <c r="P564" s="80" t="str">
        <f>UPPER(IFERROR(Table_ocorrencias[[#This Row],[bairro8]],""))</f>
        <v>JARDIM SÃO PAULO</v>
      </c>
      <c r="Q564" s="64" t="str">
        <f>IFERROR(IF(Table_ocorrencias[[#This Row],[rua9]] ="","",Table_ocorrencias[[#This Row],[rua9]]),"")</f>
        <v>RUA CLAUDINO JOSÉ DE LIMA</v>
      </c>
      <c r="R564" s="64" t="str">
        <f>IFERROR(IF(Table_ocorrencias[[#This Row],[latitude6]] ="","",Table_ocorrencias[[#This Row],[latitude6]]),"")</f>
        <v>8º5'13.422"</v>
      </c>
      <c r="S564" s="64" t="str">
        <f>IFERROR(IF(Table_ocorrencias[[#This Row],[longitude7]] ="","",Table_ocorrencias[[#This Row],[longitude7]]),"")</f>
        <v>34º57'5.55"</v>
      </c>
      <c r="T56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VICTOR FELIX DA SILVA (NIC )</v>
      </c>
      <c r="U56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4" s="80" t="str">
        <f>UPPER(IFERROR(Table_ocorrencias[[#This Row],[descricao]],""))</f>
        <v>PAF MASCULINO - CORPO EM VIA PÚBLICA</v>
      </c>
      <c r="W564" s="66">
        <f>IFERROR(IF(Table_ocorrencias[[#This Row],[data_ciencia]]="","",Table_ocorrencias[[#This Row],[data_ciencia]]),"")</f>
        <v>0.97430555555555554</v>
      </c>
      <c r="X564" s="66">
        <f>IFERROR(IF(Table_ocorrencias[[#This Row],[data_saida]]="","",Table_ocorrencias[[#This Row],[data_saida]]),"")</f>
        <v>0.99305555555555558</v>
      </c>
      <c r="Y564" s="66">
        <f>IFERROR(IF(Table_ocorrencias[[#This Row],[data_chegada]]="","",Table_ocorrencias[[#This Row],[data_chegada]]),"")</f>
        <v>1.3888888888888889E-3</v>
      </c>
      <c r="Z564" s="66">
        <f>IFERROR(IF(Table_ocorrencias[[#This Row],[data_conclusao]]="","",Table_ocorrencias[[#This Row],[data_conclusao]]),"")</f>
        <v>2.9861111111111113E-2</v>
      </c>
      <c r="AA564" s="67">
        <v>2018</v>
      </c>
      <c r="AB564" s="67">
        <v>1127</v>
      </c>
      <c r="AC564" s="67">
        <v>4</v>
      </c>
      <c r="AD564" s="67">
        <v>3869091</v>
      </c>
      <c r="AE564" s="67">
        <v>3872769</v>
      </c>
      <c r="AF564" s="67">
        <v>2139219</v>
      </c>
      <c r="AG564" s="67">
        <v>42402</v>
      </c>
      <c r="AH564" s="65">
        <v>44191</v>
      </c>
      <c r="AI564" s="67" t="s">
        <v>7745</v>
      </c>
      <c r="AJ564" s="67" t="s">
        <v>167</v>
      </c>
      <c r="AK564" s="67" t="s">
        <v>168</v>
      </c>
      <c r="AL564" s="67" t="s">
        <v>255</v>
      </c>
      <c r="AM564" s="68">
        <v>0.97430555555555554</v>
      </c>
      <c r="AN564" s="69">
        <v>0.99305555555555558</v>
      </c>
      <c r="AO564" s="69">
        <v>1.3888888888888889E-3</v>
      </c>
      <c r="AP564" s="69">
        <v>2.9861111111111113E-2</v>
      </c>
      <c r="AQ564" s="67" t="s">
        <v>7750</v>
      </c>
      <c r="AR564" s="67" t="s">
        <v>7753</v>
      </c>
      <c r="AS564" s="67">
        <v>14</v>
      </c>
      <c r="AT564" s="67" t="s">
        <v>404</v>
      </c>
      <c r="AU564" s="67" t="s">
        <v>7746</v>
      </c>
      <c r="AV564" s="67" t="s">
        <v>7747</v>
      </c>
      <c r="AW564" s="70" t="s">
        <v>276</v>
      </c>
      <c r="AX564" s="67" t="s">
        <v>7748</v>
      </c>
      <c r="AY564" s="67" t="s">
        <v>7749</v>
      </c>
      <c r="AZ564" s="67" t="b">
        <v>1</v>
      </c>
      <c r="BA564" s="67" t="s">
        <v>273</v>
      </c>
      <c r="BB564" s="67" t="b">
        <v>0</v>
      </c>
      <c r="BC564" s="67"/>
      <c r="BD564" s="67"/>
    </row>
    <row r="565" spans="1:56" x14ac:dyDescent="0.25">
      <c r="A565" s="54">
        <f t="shared" si="9"/>
        <v>0</v>
      </c>
      <c r="B565" s="57" t="str">
        <f>IFERROR(TEXT(Table_ocorrencias[[#This Row],[caso_n]],"0000")&amp;Table_ocorrencias[[#This Row],[ponto]]&amp;"/"&amp;YEAR(Table_ocorrencias[[#This Row],[DATA PLANTÃO]]),"")</f>
        <v>1131.9/2020</v>
      </c>
      <c r="C565" s="57" t="str">
        <f>IFERROR(IF(Table_ocorrencias[[#This Row],[GDL]] = "","", Table_ocorrencias[[#This Row],[GDL]]&amp;"/"&amp;YEAR(Table_ocorrencias[[#This Row],[data_plantao]])),"")</f>
        <v>42439/2020</v>
      </c>
      <c r="D565" s="57" t="str">
        <f>IF(Table_ocorrencias[[#This Row],[fotos_gdl]] = TRUE,"ENVIADAS","PENDENTE")</f>
        <v>ENVIADAS</v>
      </c>
      <c r="E565" s="58">
        <f>IFERROR(Table_ocorrencias[[#This Row],[data_plantao]],"")</f>
        <v>44192</v>
      </c>
      <c r="F565" s="57" t="str">
        <f>IFERROR(Table_ocorrencias[[#This Row],[CIODS3]],"")</f>
        <v>D699296</v>
      </c>
      <c r="G565" s="57" t="str">
        <f>IFERROR(Table_ocorrencias[[#This Row],[natureza4]],"")</f>
        <v>Homicídio</v>
      </c>
      <c r="H565" s="57" t="str">
        <f>IFERROR(Table_ocorrencias[[#This Row],[tipo_local]],"")</f>
        <v>Externo</v>
      </c>
      <c r="I565" s="57" t="str">
        <f>IFERROR(IF(Table_ocorrencias[[#This Row],[instrumento10]] = 0,"",Table_ocorrencias[[#This Row],[instrumento10]]),"")</f>
        <v>PÉRFURO-CONTUNDENTE</v>
      </c>
      <c r="J565" s="79" t="str">
        <f>IFERROR(VLOOKUP(Table_ocorrencias[[#This Row],[matricula_perito]],Table_peritos[],2,FALSE),"")</f>
        <v>RODION MALINOVSKY DE OLIVEIRA GOMES</v>
      </c>
      <c r="K565" s="57" t="str">
        <f>IFERROR(VLOOKUP(Table_ocorrencias[[#This Row],[matricula_auxiliar]],Table_auxiliares[],2,FALSE),"")</f>
        <v>ANDREZA CRISTINA MAIA DOS SANTOS</v>
      </c>
      <c r="L565" s="57" t="str">
        <f>IFERROR(VLOOKUP(Table_ocorrencias[[#This Row],[matricula_delegado]],Table_delegados[],2,FALSE),"")</f>
        <v>JOAO BAPTISTA DE BRITTO ALVES FILHO</v>
      </c>
      <c r="M565" s="57" t="str">
        <f>IFERROR(Table_ocorrencias[[#This Row],[viatura5]],"")</f>
        <v>UP004</v>
      </c>
      <c r="N565" s="57" t="str">
        <f>IFERROR(IF(Table_ocorrencias[[#This Row],[DPH2]] ="","",Table_ocorrencias[[#This Row],[DPH2]]&amp;"º DPH"),"")</f>
        <v>10º DPH</v>
      </c>
      <c r="O565" s="57" t="str">
        <f>UPPER(IFERROR(VLOOKUP(Table_ocorrencias[[#This Row],[municipio]],Table_municipios[],2,FALSE),""))</f>
        <v>SÃO LOURENÇO DA MATA</v>
      </c>
      <c r="P565" s="79" t="str">
        <f>UPPER(IFERROR(Table_ocorrencias[[#This Row],[bairro8]],""))</f>
        <v>TIÚMA</v>
      </c>
      <c r="Q565" s="57" t="str">
        <f>IFERROR(IF(Table_ocorrencias[[#This Row],[rua9]] ="","",Table_ocorrencias[[#This Row],[rua9]]),"")</f>
        <v>BR 408</v>
      </c>
      <c r="R565" s="57" t="str">
        <f>IFERROR(IF(Table_ocorrencias[[#This Row],[latitude6]] ="","",Table_ocorrencias[[#This Row],[latitude6]]),"")</f>
        <v>-7.970720</v>
      </c>
      <c r="S565" s="57" t="str">
        <f>IFERROR(IF(Table_ocorrencias[[#This Row],[longitude7]] ="","",Table_ocorrencias[[#This Row],[longitude7]]),"")</f>
        <v>-35.094700</v>
      </c>
      <c r="T56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DESCONHECIDA, +/-20ANOS (NIC 115595)</v>
      </c>
      <c r="U56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5" s="79" t="str">
        <f>UPPER(IFERROR(Table_ocorrencias[[#This Row],[descricao]],""))</f>
        <v>PM SD ALMEIDA 997543794, COMUINDADE BICOPEBA, ENGENHO CUETE.</v>
      </c>
      <c r="W565" s="59">
        <f>IFERROR(IF(Table_ocorrencias[[#This Row],[data_ciencia]]="","",Table_ocorrencias[[#This Row],[data_ciencia]]),"")</f>
        <v>0.92361111111111116</v>
      </c>
      <c r="X565" s="59">
        <f>IFERROR(IF(Table_ocorrencias[[#This Row],[data_saida]]="","",Table_ocorrencias[[#This Row],[data_saida]]),"")</f>
        <v>0.9375</v>
      </c>
      <c r="Y565" s="59">
        <f>IFERROR(IF(Table_ocorrencias[[#This Row],[data_chegada]]="","",Table_ocorrencias[[#This Row],[data_chegada]]),"")</f>
        <v>0.97222222222222221</v>
      </c>
      <c r="Z565" s="59">
        <f>IFERROR(IF(Table_ocorrencias[[#This Row],[data_conclusao]]="","",Table_ocorrencias[[#This Row],[data_conclusao]]),"")</f>
        <v>0.99305555555555558</v>
      </c>
      <c r="AA565" s="60">
        <v>2022</v>
      </c>
      <c r="AB565" s="60">
        <v>1131</v>
      </c>
      <c r="AC565" s="60">
        <v>10</v>
      </c>
      <c r="AD565" s="60">
        <v>1917099</v>
      </c>
      <c r="AE565" s="60">
        <v>3876098</v>
      </c>
      <c r="AF565" s="60">
        <v>2139065</v>
      </c>
      <c r="AG565" s="60">
        <v>42439</v>
      </c>
      <c r="AH565" s="58">
        <v>44192</v>
      </c>
      <c r="AI565" s="60" t="s">
        <v>7766</v>
      </c>
      <c r="AJ565" s="60" t="s">
        <v>167</v>
      </c>
      <c r="AK565" s="60" t="s">
        <v>168</v>
      </c>
      <c r="AL565" s="60" t="s">
        <v>255</v>
      </c>
      <c r="AM565" s="61">
        <v>0.92361111111111116</v>
      </c>
      <c r="AN565" s="62">
        <v>0.9375</v>
      </c>
      <c r="AO565" s="62">
        <v>0.97222222222222221</v>
      </c>
      <c r="AP565" s="62">
        <v>0.99305555555555558</v>
      </c>
      <c r="AQ565" s="60" t="s">
        <v>7767</v>
      </c>
      <c r="AR565" s="60" t="s">
        <v>7768</v>
      </c>
      <c r="AS565" s="60">
        <v>15</v>
      </c>
      <c r="AT565" s="60" t="s">
        <v>3727</v>
      </c>
      <c r="AU565" s="60" t="s">
        <v>7769</v>
      </c>
      <c r="AV565" s="60" t="s">
        <v>7770</v>
      </c>
      <c r="AW565" s="63" t="s">
        <v>276</v>
      </c>
      <c r="AX565" s="60" t="s">
        <v>7771</v>
      </c>
      <c r="AY565" s="60" t="s">
        <v>7772</v>
      </c>
      <c r="AZ565" s="60" t="b">
        <v>1</v>
      </c>
      <c r="BA565" s="60" t="s">
        <v>273</v>
      </c>
      <c r="BB565" s="60" t="b">
        <v>0</v>
      </c>
      <c r="BC565" s="60"/>
      <c r="BD565" s="60"/>
    </row>
    <row r="566" spans="1:56" ht="30" x14ac:dyDescent="0.25">
      <c r="A566" s="53">
        <f t="shared" si="9"/>
        <v>0</v>
      </c>
      <c r="B566" s="57" t="str">
        <f>IFERROR(TEXT(Table_ocorrencias[[#This Row],[caso_n]],"0000")&amp;Table_ocorrencias[[#This Row],[ponto]]&amp;"/"&amp;YEAR(Table_ocorrencias[[#This Row],[DATA PLANTÃO]]),"")</f>
        <v>1135.9/2020</v>
      </c>
      <c r="C566" s="57" t="str">
        <f>IFERROR(IF(Table_ocorrencias[[#This Row],[GDL]] = "","", Table_ocorrencias[[#This Row],[GDL]]&amp;"/"&amp;YEAR(Table_ocorrencias[[#This Row],[data_plantao]])),"")</f>
        <v>42756/2020</v>
      </c>
      <c r="D566" s="57" t="str">
        <f>IF(Table_ocorrencias[[#This Row],[fotos_gdl]] = TRUE,"ENVIADAS","PENDENTE")</f>
        <v>ENVIADAS</v>
      </c>
      <c r="E566" s="58">
        <f>IFERROR(Table_ocorrencias[[#This Row],[data_plantao]],"")</f>
        <v>44194</v>
      </c>
      <c r="F566" s="57" t="str">
        <f>IFERROR(Table_ocorrencias[[#This Row],[CIODS3]],"")</f>
        <v>D699490</v>
      </c>
      <c r="G566" s="57" t="str">
        <f>IFERROR(Table_ocorrencias[[#This Row],[natureza4]],"")</f>
        <v>Homicídio</v>
      </c>
      <c r="H566" s="57" t="str">
        <f>IFERROR(Table_ocorrencias[[#This Row],[tipo_local]],"")</f>
        <v>Externo</v>
      </c>
      <c r="I566" s="57" t="str">
        <f>IFERROR(IF(Table_ocorrencias[[#This Row],[instrumento10]] = 0,"",Table_ocorrencias[[#This Row],[instrumento10]]),"")</f>
        <v>PÉRFURO-CONTUNDENTE</v>
      </c>
      <c r="J566" s="79" t="str">
        <f>IFERROR(VLOOKUP(Table_ocorrencias[[#This Row],[matricula_perito]],Table_peritos[],2,FALSE),"")</f>
        <v>LUCAS ARAÚJO DE ALMEIDA</v>
      </c>
      <c r="K566" s="57" t="str">
        <f>IFERROR(VLOOKUP(Table_ocorrencias[[#This Row],[matricula_auxiliar]],Table_auxiliares[],2,FALSE),"")</f>
        <v>HILTON PESSOA DE FREITAS NETO</v>
      </c>
      <c r="L566" s="57" t="str">
        <f>IFERROR(VLOOKUP(Table_ocorrencias[[#This Row],[matricula_delegado]],Table_delegados[],2,FALSE),"")</f>
        <v>ANTONIO DE CAMPOS FRANCISCO</v>
      </c>
      <c r="M566" s="57" t="str">
        <f>IFERROR(Table_ocorrencias[[#This Row],[viatura5]],"")</f>
        <v>UP004</v>
      </c>
      <c r="N566" s="57" t="str">
        <f>IFERROR(IF(Table_ocorrencias[[#This Row],[DPH2]] ="","",Table_ocorrencias[[#This Row],[DPH2]]&amp;"º DPH"),"")</f>
        <v>6º DPH</v>
      </c>
      <c r="O566" s="57" t="str">
        <f>UPPER(IFERROR(VLOOKUP(Table_ocorrencias[[#This Row],[municipio]],Table_municipios[],2,FALSE),""))</f>
        <v>IGARASSU</v>
      </c>
      <c r="P566" s="79" t="str">
        <f>UPPER(IFERROR(Table_ocorrencias[[#This Row],[bairro8]],""))</f>
        <v>CENTRO</v>
      </c>
      <c r="Q566" s="57" t="str">
        <f>IFERROR(IF(Table_ocorrencias[[#This Row],[rua9]] ="","",Table_ocorrencias[[#This Row],[rua9]]),"")</f>
        <v>RUA 27 DE SETEMBRO</v>
      </c>
      <c r="R566" s="57" t="str">
        <f>IFERROR(IF(Table_ocorrencias[[#This Row],[latitude6]] ="","",Table_ocorrencias[[#This Row],[latitude6]]),"")</f>
        <v>-7.83814</v>
      </c>
      <c r="S566" s="57" t="str">
        <f>IFERROR(IF(Table_ocorrencias[[#This Row],[longitude7]] ="","",Table_ocorrencias[[#This Row],[longitude7]]),"")</f>
        <v>-34.906226</v>
      </c>
      <c r="T56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DARIO DICKISON VIANA DA SILVA (NIC 115600)</v>
      </c>
      <c r="U56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66" s="79" t="str">
        <f>UPPER(IFERROR(Table_ocorrencias[[#This Row],[descricao]],""))</f>
        <v>PAF - MASC_x000D_
PM GERAILTON: 999534956</v>
      </c>
      <c r="W566" s="59">
        <f>IFERROR(IF(Table_ocorrencias[[#This Row],[data_ciencia]]="","",Table_ocorrencias[[#This Row],[data_ciencia]]),"")</f>
        <v>0.94097222222222221</v>
      </c>
      <c r="X566" s="59">
        <f>IFERROR(IF(Table_ocorrencias[[#This Row],[data_saida]]="","",Table_ocorrencias[[#This Row],[data_saida]]),"")</f>
        <v>1.0416666666666666E-2</v>
      </c>
      <c r="Y566" s="59">
        <f>IFERROR(IF(Table_ocorrencias[[#This Row],[data_chegada]]="","",Table_ocorrencias[[#This Row],[data_chegada]]),"")</f>
        <v>2.4305555555555556E-2</v>
      </c>
      <c r="Z566" s="59">
        <f>IFERROR(IF(Table_ocorrencias[[#This Row],[data_conclusao]]="","",Table_ocorrencias[[#This Row],[data_conclusao]]),"")</f>
        <v>5.2083333333333336E-2</v>
      </c>
      <c r="AA566" s="60">
        <v>2028</v>
      </c>
      <c r="AB566" s="60">
        <v>1135</v>
      </c>
      <c r="AC566" s="60">
        <v>6</v>
      </c>
      <c r="AD566" s="60">
        <v>3870006</v>
      </c>
      <c r="AE566" s="60">
        <v>3865967</v>
      </c>
      <c r="AF566" s="60">
        <v>1967371</v>
      </c>
      <c r="AG566" s="60">
        <v>42756</v>
      </c>
      <c r="AH566" s="58">
        <v>44194</v>
      </c>
      <c r="AI566" s="60" t="s">
        <v>7832</v>
      </c>
      <c r="AJ566" s="60" t="s">
        <v>167</v>
      </c>
      <c r="AK566" s="60" t="s">
        <v>168</v>
      </c>
      <c r="AL566" s="60" t="s">
        <v>255</v>
      </c>
      <c r="AM566" s="61">
        <v>0.94097222222222221</v>
      </c>
      <c r="AN566" s="62">
        <v>1.0416666666666666E-2</v>
      </c>
      <c r="AO566" s="62">
        <v>2.4305555555555556E-2</v>
      </c>
      <c r="AP566" s="62">
        <v>5.2083333333333336E-2</v>
      </c>
      <c r="AQ566" s="60" t="s">
        <v>7859</v>
      </c>
      <c r="AR566" s="60" t="s">
        <v>7860</v>
      </c>
      <c r="AS566" s="60">
        <v>6</v>
      </c>
      <c r="AT566" s="60" t="s">
        <v>265</v>
      </c>
      <c r="AU566" s="60" t="s">
        <v>7833</v>
      </c>
      <c r="AV566" s="60" t="s">
        <v>7834</v>
      </c>
      <c r="AW566" s="63" t="s">
        <v>276</v>
      </c>
      <c r="AX566" s="60" t="s">
        <v>7835</v>
      </c>
      <c r="AY566" s="60" t="s">
        <v>7836</v>
      </c>
      <c r="AZ566" s="60" t="b">
        <v>1</v>
      </c>
      <c r="BA566" s="60" t="s">
        <v>273</v>
      </c>
      <c r="BB566" s="60" t="b">
        <v>0</v>
      </c>
      <c r="BC566" s="60"/>
      <c r="BD566" s="60"/>
    </row>
    <row r="567" spans="1:56" x14ac:dyDescent="0.25">
      <c r="A567" s="55">
        <f t="shared" si="9"/>
        <v>0</v>
      </c>
      <c r="B567" s="64" t="str">
        <f>IFERROR(TEXT(Table_ocorrencias[[#This Row],[caso_n]],"0000")&amp;Table_ocorrencias[[#This Row],[ponto]]&amp;"/"&amp;YEAR(Table_ocorrencias[[#This Row],[DATA PLANTÃO]]),"")</f>
        <v>1138.9/2020</v>
      </c>
      <c r="C567" s="64" t="str">
        <f>IFERROR(IF(Table_ocorrencias[[#This Row],[GDL]] = "","", Table_ocorrencias[[#This Row],[GDL]]&amp;"/"&amp;YEAR(Table_ocorrencias[[#This Row],[data_plantao]])),"")</f>
        <v>42898/2020</v>
      </c>
      <c r="D567" s="64" t="str">
        <f>IF(Table_ocorrencias[[#This Row],[fotos_gdl]] = TRUE,"ENVIADAS","PENDENTE")</f>
        <v>ENVIADAS</v>
      </c>
      <c r="E567" s="65">
        <f>IFERROR(Table_ocorrencias[[#This Row],[data_plantao]],"")</f>
        <v>44195</v>
      </c>
      <c r="F567" s="64" t="str">
        <f>IFERROR(Table_ocorrencias[[#This Row],[CIODS3]],"")</f>
        <v>D699540</v>
      </c>
      <c r="G567" s="64" t="str">
        <f>IFERROR(Table_ocorrencias[[#This Row],[natureza4]],"")</f>
        <v>Homicídio</v>
      </c>
      <c r="H567" s="64" t="str">
        <f>IFERROR(Table_ocorrencias[[#This Row],[tipo_local]],"")</f>
        <v>Externo</v>
      </c>
      <c r="I567" s="64" t="str">
        <f>IFERROR(IF(Table_ocorrencias[[#This Row],[instrumento10]] = 0,"",Table_ocorrencias[[#This Row],[instrumento10]]),"")</f>
        <v>PÉRFURO-CONTUNDENTE</v>
      </c>
      <c r="J567" s="80" t="str">
        <f>IFERROR(VLOOKUP(Table_ocorrencias[[#This Row],[matricula_perito]],Table_peritos[],2,FALSE),"")</f>
        <v>TADEU MORAIS CRUZ</v>
      </c>
      <c r="K567" s="64" t="str">
        <f>IFERROR(VLOOKUP(Table_ocorrencias[[#This Row],[matricula_auxiliar]],Table_auxiliares[],2,FALSE),"")</f>
        <v>BRENO HENRIQUE DANTAS DOS SANTOS</v>
      </c>
      <c r="L567" s="64" t="str">
        <f>IFERROR(VLOOKUP(Table_ocorrencias[[#This Row],[matricula_delegado]],Table_delegados[],2,FALSE),"")</f>
        <v>BRUNO DE UGALDE MELLO</v>
      </c>
      <c r="M567" s="64" t="str">
        <f>IFERROR(Table_ocorrencias[[#This Row],[viatura5]],"")</f>
        <v>UP004</v>
      </c>
      <c r="N567" s="64" t="str">
        <f>IFERROR(IF(Table_ocorrencias[[#This Row],[DPH2]] ="","",Table_ocorrencias[[#This Row],[DPH2]]&amp;"º DPH"),"")</f>
        <v>4º DPH</v>
      </c>
      <c r="O567" s="64" t="str">
        <f>UPPER(IFERROR(VLOOKUP(Table_ocorrencias[[#This Row],[municipio]],Table_municipios[],2,FALSE),""))</f>
        <v>RECIFE</v>
      </c>
      <c r="P567" s="80" t="str">
        <f>UPPER(IFERROR(Table_ocorrencias[[#This Row],[bairro8]],""))</f>
        <v>JARDIM SÃO PAULO</v>
      </c>
      <c r="Q567" s="64" t="str">
        <f>IFERROR(IF(Table_ocorrencias[[#This Row],[rua9]] ="","",Table_ocorrencias[[#This Row],[rua9]]),"")</f>
        <v>AV. 30 DE OUTUBRO</v>
      </c>
      <c r="R567" s="64" t="str">
        <f>IFERROR(IF(Table_ocorrencias[[#This Row],[latitude6]] ="","",Table_ocorrencias[[#This Row],[latitude6]]),"")</f>
        <v>8°4'53''</v>
      </c>
      <c r="S567" s="64" t="str">
        <f>IFERROR(IF(Table_ocorrencias[[#This Row],[longitude7]] ="","",Table_ocorrencias[[#This Row],[longitude7]]),"")</f>
        <v>54°56'44''</v>
      </c>
      <c r="T56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RAFAEL TORQUATO DOS SANTOS (NIC 115605)</v>
      </c>
      <c r="U56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67" s="80" t="str">
        <f>UPPER(IFERROR(Table_ocorrencias[[#This Row],[descricao]],""))</f>
        <v>PAF, EXT, SIMPLES. PM: (81) 98887-2866</v>
      </c>
      <c r="W567" s="66">
        <f>IFERROR(IF(Table_ocorrencias[[#This Row],[data_ciencia]]="","",Table_ocorrencias[[#This Row],[data_ciencia]]),"")</f>
        <v>0.56944444444444442</v>
      </c>
      <c r="X567" s="66">
        <f>IFERROR(IF(Table_ocorrencias[[#This Row],[data_saida]]="","",Table_ocorrencias[[#This Row],[data_saida]]),"")</f>
        <v>0.58333333333333337</v>
      </c>
      <c r="Y567" s="66">
        <f>IFERROR(IF(Table_ocorrencias[[#This Row],[data_chegada]]="","",Table_ocorrencias[[#This Row],[data_chegada]]),"")</f>
        <v>0.60416666666666663</v>
      </c>
      <c r="Z567" s="66">
        <f>IFERROR(IF(Table_ocorrencias[[#This Row],[data_conclusao]]="","",Table_ocorrencias[[#This Row],[data_conclusao]]),"")</f>
        <v>0.64583333333333337</v>
      </c>
      <c r="AA567" s="67">
        <v>2031</v>
      </c>
      <c r="AB567" s="67">
        <v>1138</v>
      </c>
      <c r="AC567" s="67">
        <v>4</v>
      </c>
      <c r="AD567" s="67">
        <v>2962136</v>
      </c>
      <c r="AE567" s="67">
        <v>3867820</v>
      </c>
      <c r="AF567" s="67">
        <v>3865339</v>
      </c>
      <c r="AG567" s="67">
        <v>42898</v>
      </c>
      <c r="AH567" s="65">
        <v>44195</v>
      </c>
      <c r="AI567" s="67" t="s">
        <v>7874</v>
      </c>
      <c r="AJ567" s="67" t="s">
        <v>167</v>
      </c>
      <c r="AK567" s="67" t="s">
        <v>168</v>
      </c>
      <c r="AL567" s="67" t="s">
        <v>255</v>
      </c>
      <c r="AM567" s="68">
        <v>0.56944444444444442</v>
      </c>
      <c r="AN567" s="69">
        <v>0.58333333333333337</v>
      </c>
      <c r="AO567" s="69">
        <v>0.60416666666666663</v>
      </c>
      <c r="AP567" s="69">
        <v>0.64583333333333337</v>
      </c>
      <c r="AQ567" s="67" t="s">
        <v>7879</v>
      </c>
      <c r="AR567" s="67" t="s">
        <v>7880</v>
      </c>
      <c r="AS567" s="67">
        <v>14</v>
      </c>
      <c r="AT567" s="67" t="s">
        <v>404</v>
      </c>
      <c r="AU567" s="67" t="s">
        <v>7875</v>
      </c>
      <c r="AV567" s="67" t="s">
        <v>7876</v>
      </c>
      <c r="AW567" s="70" t="s">
        <v>276</v>
      </c>
      <c r="AX567" s="67" t="s">
        <v>7877</v>
      </c>
      <c r="AY567" s="67" t="s">
        <v>7878</v>
      </c>
      <c r="AZ567" s="67" t="b">
        <v>1</v>
      </c>
      <c r="BA567" s="67" t="s">
        <v>273</v>
      </c>
      <c r="BB567" s="67" t="b">
        <v>0</v>
      </c>
      <c r="BC567" s="67"/>
      <c r="BD567" s="67"/>
    </row>
    <row r="568" spans="1:56" x14ac:dyDescent="0.25">
      <c r="A568" s="55">
        <f t="shared" si="9"/>
        <v>1</v>
      </c>
      <c r="B568" s="64" t="str">
        <f>IFERROR(TEXT(Table_ocorrencias[[#This Row],[caso_n]],"0000")&amp;Table_ocorrencias[[#This Row],[ponto]]&amp;"/"&amp;YEAR(Table_ocorrencias[[#This Row],[DATA PLANTÃO]]),"")</f>
        <v>0008.9/2021</v>
      </c>
      <c r="C568" s="64" t="str">
        <f>IFERROR(IF(Table_ocorrencias[[#This Row],[GDL]] = "","", Table_ocorrencias[[#This Row],[GDL]]&amp;"/"&amp;YEAR(Table_ocorrencias[[#This Row],[data_plantao]])),"")</f>
        <v/>
      </c>
      <c r="D568" s="64" t="str">
        <f>IF(Table_ocorrencias[[#This Row],[fotos_gdl]] = TRUE,"ENVIADAS","PENDENTE")</f>
        <v>PENDENTE</v>
      </c>
      <c r="E568" s="65">
        <f>IFERROR(Table_ocorrencias[[#This Row],[data_plantao]],"")</f>
        <v>44199</v>
      </c>
      <c r="F568" s="64" t="str">
        <f>IFERROR(Table_ocorrencias[[#This Row],[CIODS3]],"")</f>
        <v>D700013</v>
      </c>
      <c r="G568" s="64" t="str">
        <f>IFERROR(Table_ocorrencias[[#This Row],[natureza4]],"")</f>
        <v>Homicídio</v>
      </c>
      <c r="H568" s="64" t="str">
        <f>IFERROR(Table_ocorrencias[[#This Row],[tipo_local]],"")</f>
        <v>Externo</v>
      </c>
      <c r="I568" s="64" t="str">
        <f>IFERROR(IF(Table_ocorrencias[[#This Row],[instrumento10]] = 0,"",Table_ocorrencias[[#This Row],[instrumento10]]),"")</f>
        <v>PÉRFURO-CONTUNDENTE</v>
      </c>
      <c r="J568" s="80" t="str">
        <f>IFERROR(VLOOKUP(Table_ocorrencias[[#This Row],[matricula_perito]],Table_peritos[],2,FALSE),"")</f>
        <v>CARLOS ARMANDO CORREIA LYRA</v>
      </c>
      <c r="K568" s="64" t="str">
        <f>IFERROR(VLOOKUP(Table_ocorrencias[[#This Row],[matricula_auxiliar]],Table_auxiliares[],2,FALSE),"")</f>
        <v>THIAGO ANDRÉ</v>
      </c>
      <c r="L568" s="64" t="str">
        <f>IFERROR(VLOOKUP(Table_ocorrencias[[#This Row],[matricula_delegado]],Table_delegados[],2,FALSE),"")</f>
        <v>ADYR MARTENS DE ALMEIDA</v>
      </c>
      <c r="M568" s="64" t="str">
        <f>IFERROR(Table_ocorrencias[[#This Row],[viatura5]],"")</f>
        <v>UP004</v>
      </c>
      <c r="N568" s="64" t="str">
        <f>IFERROR(IF(Table_ocorrencias[[#This Row],[DPH2]] ="","",Table_ocorrencias[[#This Row],[DPH2]]&amp;"º DPH"),"")</f>
        <v>11º DPH</v>
      </c>
      <c r="O568" s="64" t="str">
        <f>UPPER(IFERROR(VLOOKUP(Table_ocorrencias[[#This Row],[municipio]],Table_municipios[],2,FALSE),""))</f>
        <v>JABOATÃO DOS GUARARAPES</v>
      </c>
      <c r="P568" s="80" t="str">
        <f>UPPER(IFERROR(Table_ocorrencias[[#This Row],[bairro8]],""))</f>
        <v>CAJUEIRO SECO</v>
      </c>
      <c r="Q568" s="64" t="str">
        <f>IFERROR(IF(Table_ocorrencias[[#This Row],[rua9]] ="","",Table_ocorrencias[[#This Row],[rua9]]),"")</f>
        <v>RUA NOVA ROMA, 374</v>
      </c>
      <c r="R568" s="64" t="str">
        <f>IFERROR(IF(Table_ocorrencias[[#This Row],[latitude6]] ="","",Table_ocorrencias[[#This Row],[latitude6]]),"")</f>
        <v>-8.173349</v>
      </c>
      <c r="S568" s="64" t="str">
        <f>IFERROR(IF(Table_ocorrencias[[#This Row],[longitude7]] ="","",Table_ocorrencias[[#This Row],[longitude7]]),"")</f>
        <v>-34.932044</v>
      </c>
      <c r="T56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115670)</v>
      </c>
      <c r="U56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68" s="80" t="str">
        <f>UPPER(IFERROR(Table_ocorrencias[[#This Row],[descricao]],""))</f>
        <v xml:space="preserve"> 995153073</v>
      </c>
      <c r="W568" s="66">
        <f>IFERROR(IF(Table_ocorrencias[[#This Row],[data_ciencia]]="","",Table_ocorrencias[[#This Row],[data_ciencia]]),"")</f>
        <v>0.42569444444444443</v>
      </c>
      <c r="X568" s="66" t="str">
        <f>IFERROR(IF(Table_ocorrencias[[#This Row],[data_saida]]="","",Table_ocorrencias[[#This Row],[data_saida]]),"")</f>
        <v/>
      </c>
      <c r="Y568" s="66" t="str">
        <f>IFERROR(IF(Table_ocorrencias[[#This Row],[data_chegada]]="","",Table_ocorrencias[[#This Row],[data_chegada]]),"")</f>
        <v/>
      </c>
      <c r="Z568" s="66" t="str">
        <f>IFERROR(IF(Table_ocorrencias[[#This Row],[data_conclusao]]="","",Table_ocorrencias[[#This Row],[data_conclusao]]),"")</f>
        <v/>
      </c>
      <c r="AA568" s="67">
        <v>2040</v>
      </c>
      <c r="AB568" s="67">
        <v>8</v>
      </c>
      <c r="AC568" s="67">
        <v>11</v>
      </c>
      <c r="AD568" s="67">
        <v>3869091</v>
      </c>
      <c r="AE568" s="67">
        <v>3870464</v>
      </c>
      <c r="AF568" s="67">
        <v>2960397</v>
      </c>
      <c r="AG568" s="67"/>
      <c r="AH568" s="65">
        <v>44199</v>
      </c>
      <c r="AI568" s="67" t="s">
        <v>7967</v>
      </c>
      <c r="AJ568" s="67" t="s">
        <v>167</v>
      </c>
      <c r="AK568" s="67" t="s">
        <v>168</v>
      </c>
      <c r="AL568" s="67" t="s">
        <v>255</v>
      </c>
      <c r="AM568" s="68">
        <v>0.42569444444444443</v>
      </c>
      <c r="AN568" s="69"/>
      <c r="AO568" s="69"/>
      <c r="AP568" s="69"/>
      <c r="AQ568" s="67" t="s">
        <v>7968</v>
      </c>
      <c r="AR568" s="67" t="s">
        <v>7969</v>
      </c>
      <c r="AS568" s="67">
        <v>10</v>
      </c>
      <c r="AT568" s="67" t="s">
        <v>1826</v>
      </c>
      <c r="AU568" s="67" t="s">
        <v>7970</v>
      </c>
      <c r="AV568" s="67" t="s">
        <v>7971</v>
      </c>
      <c r="AW568" s="70" t="s">
        <v>276</v>
      </c>
      <c r="AX568" s="67" t="s">
        <v>7972</v>
      </c>
      <c r="AY568" s="67" t="s">
        <v>7973</v>
      </c>
      <c r="AZ568" s="67" t="b">
        <v>0</v>
      </c>
      <c r="BA568" s="67" t="s">
        <v>273</v>
      </c>
      <c r="BB568" s="67" t="b">
        <v>0</v>
      </c>
      <c r="BC568" s="67"/>
      <c r="BD568" s="67"/>
    </row>
    <row r="569" spans="1:56" x14ac:dyDescent="0.25">
      <c r="A569" s="86">
        <f t="shared" si="9"/>
        <v>0</v>
      </c>
      <c r="B569" s="87" t="str">
        <f>IFERROR(TEXT(Table_ocorrencias[[#This Row],[caso_n]],"0000")&amp;Table_ocorrencias[[#This Row],[ponto]]&amp;"/"&amp;YEAR(Table_ocorrencias[[#This Row],[DATA PLANTÃO]]),"")</f>
        <v>0010.9/2021</v>
      </c>
      <c r="C569" s="87" t="str">
        <f>IFERROR(IF(Table_ocorrencias[[#This Row],[GDL]] = "","", Table_ocorrencias[[#This Row],[GDL]]&amp;"/"&amp;YEAR(Table_ocorrencias[[#This Row],[data_plantao]])),"")</f>
        <v>130/2021</v>
      </c>
      <c r="D569" s="87" t="str">
        <f>IF(Table_ocorrencias[[#This Row],[fotos_gdl]] = TRUE,"ENVIADAS","PENDENTE")</f>
        <v>PENDENTE</v>
      </c>
      <c r="E569" s="88">
        <f>IFERROR(Table_ocorrencias[[#This Row],[data_plantao]],"")</f>
        <v>44199</v>
      </c>
      <c r="F569" s="87" t="str">
        <f>IFERROR(Table_ocorrencias[[#This Row],[CIODS3]],"")</f>
        <v>D700077</v>
      </c>
      <c r="G569" s="87" t="str">
        <f>IFERROR(Table_ocorrencias[[#This Row],[natureza4]],"")</f>
        <v>Homicídio</v>
      </c>
      <c r="H569" s="87" t="str">
        <f>IFERROR(Table_ocorrencias[[#This Row],[tipo_local]],"")</f>
        <v>Externo</v>
      </c>
      <c r="I569" s="87" t="str">
        <f>IFERROR(IF(Table_ocorrencias[[#This Row],[instrumento10]] = 0,"",Table_ocorrencias[[#This Row],[instrumento10]]),"")</f>
        <v>PÉRFURO-CONTUNDENTE</v>
      </c>
      <c r="J569" s="89" t="str">
        <f>IFERROR(VLOOKUP(Table_ocorrencias[[#This Row],[matricula_perito]],Table_peritos[],2,FALSE),"")</f>
        <v>BETSON FERNANDO DELGADO DOS SANTOS ANDRADE</v>
      </c>
      <c r="K569" s="87" t="str">
        <f>IFERROR(VLOOKUP(Table_ocorrencias[[#This Row],[matricula_auxiliar]],Table_auxiliares[],2,FALSE),"")</f>
        <v>RICARDO ALEXANDRE MELO DA SILVA</v>
      </c>
      <c r="L569" s="87" t="str">
        <f>IFERROR(VLOOKUP(Table_ocorrencias[[#This Row],[matricula_delegado]],Table_delegados[],2,FALSE),"")</f>
        <v>VICTOR HUGO JARDIM RONDON</v>
      </c>
      <c r="M569" s="87" t="str">
        <f>IFERROR(Table_ocorrencias[[#This Row],[viatura5]],"")</f>
        <v>UP004</v>
      </c>
      <c r="N569" s="87" t="str">
        <f>IFERROR(IF(Table_ocorrencias[[#This Row],[DPH2]] ="","",Table_ocorrencias[[#This Row],[DPH2]]&amp;"º DPH"),"")</f>
        <v>8º DPH</v>
      </c>
      <c r="O569" s="87" t="str">
        <f>UPPER(IFERROR(VLOOKUP(Table_ocorrencias[[#This Row],[municipio]],Table_municipios[],2,FALSE),""))</f>
        <v>ILHA DE ITAMARACÁ</v>
      </c>
      <c r="P569" s="89" t="str">
        <f>UPPER(IFERROR(Table_ocorrencias[[#This Row],[bairro8]],""))</f>
        <v>PILAR</v>
      </c>
      <c r="Q569" s="87" t="str">
        <f>IFERROR(IF(Table_ocorrencias[[#This Row],[rua9]] ="","",Table_ocorrencias[[#This Row],[rua9]]),"")</f>
        <v>RUA CARAVELAS, 54</v>
      </c>
      <c r="R569" s="87" t="str">
        <f>IFERROR(IF(Table_ocorrencias[[#This Row],[latitude6]] ="","",Table_ocorrencias[[#This Row],[latitude6]]),"")</f>
        <v>-7.749969</v>
      </c>
      <c r="S569" s="87" t="str">
        <f>IFERROR(IF(Table_ocorrencias[[#This Row],[longitude7]] ="","",Table_ocorrencias[[#This Row],[longitude7]]),"")</f>
        <v>-34.832589</v>
      </c>
      <c r="T56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JAILSON CÂNDIDO DOS SANTOS (NIC 115583)</v>
      </c>
      <c r="U56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69" s="89" t="str">
        <f>UPPER(IFERROR(Table_ocorrencias[[#This Row],[descricao]],""))</f>
        <v>SD ERICK - 995637700 - PAF/EXT/MASC</v>
      </c>
      <c r="W569" s="90">
        <f>IFERROR(IF(Table_ocorrencias[[#This Row],[data_ciencia]]="","",Table_ocorrencias[[#This Row],[data_ciencia]]),"")</f>
        <v>0.86527777777777781</v>
      </c>
      <c r="X569" s="90">
        <f>IFERROR(IF(Table_ocorrencias[[#This Row],[data_saida]]="","",Table_ocorrencias[[#This Row],[data_saida]]),"")</f>
        <v>0.88541666666666663</v>
      </c>
      <c r="Y569" s="90">
        <f>IFERROR(IF(Table_ocorrencias[[#This Row],[data_chegada]]="","",Table_ocorrencias[[#This Row],[data_chegada]]),"")</f>
        <v>0.9375</v>
      </c>
      <c r="Z569" s="90">
        <f>IFERROR(IF(Table_ocorrencias[[#This Row],[data_conclusao]]="","",Table_ocorrencias[[#This Row],[data_conclusao]]),"")</f>
        <v>0.95833333333333337</v>
      </c>
      <c r="AA569" s="91">
        <v>2042</v>
      </c>
      <c r="AB569" s="91">
        <v>10</v>
      </c>
      <c r="AC569" s="91">
        <v>8</v>
      </c>
      <c r="AD569" s="91">
        <v>3869903</v>
      </c>
      <c r="AE569" s="91">
        <v>3867641</v>
      </c>
      <c r="AF569" s="91">
        <v>2725053</v>
      </c>
      <c r="AG569" s="91">
        <v>130</v>
      </c>
      <c r="AH569" s="88">
        <v>44199</v>
      </c>
      <c r="AI569" s="91" t="s">
        <v>7975</v>
      </c>
      <c r="AJ569" s="91" t="s">
        <v>167</v>
      </c>
      <c r="AK569" s="91" t="s">
        <v>168</v>
      </c>
      <c r="AL569" s="91" t="s">
        <v>255</v>
      </c>
      <c r="AM569" s="92">
        <v>0.86527777777777781</v>
      </c>
      <c r="AN569" s="93">
        <v>0.88541666666666663</v>
      </c>
      <c r="AO569" s="93">
        <v>0.9375</v>
      </c>
      <c r="AP569" s="93">
        <v>0.95833333333333337</v>
      </c>
      <c r="AQ569" s="91" t="s">
        <v>7995</v>
      </c>
      <c r="AR569" s="91" t="s">
        <v>7996</v>
      </c>
      <c r="AS569" s="91">
        <v>7</v>
      </c>
      <c r="AT569" s="91" t="s">
        <v>7976</v>
      </c>
      <c r="AU569" s="91" t="s">
        <v>7977</v>
      </c>
      <c r="AV569" s="91" t="s">
        <v>7978</v>
      </c>
      <c r="AW569" s="94" t="s">
        <v>276</v>
      </c>
      <c r="AX569" s="91" t="s">
        <v>7979</v>
      </c>
      <c r="AY569" s="91" t="s">
        <v>7980</v>
      </c>
      <c r="AZ569" s="91" t="b">
        <v>0</v>
      </c>
      <c r="BA569" s="91" t="s">
        <v>273</v>
      </c>
      <c r="BB569" s="91" t="b">
        <v>0</v>
      </c>
      <c r="BC569" s="91"/>
      <c r="BD569" s="91"/>
    </row>
    <row r="570" spans="1:56" ht="30" x14ac:dyDescent="0.25">
      <c r="A570" s="55">
        <f t="shared" si="9"/>
        <v>0</v>
      </c>
      <c r="B570" s="64" t="str">
        <f>IFERROR(TEXT(Table_ocorrencias[[#This Row],[caso_n]],"0000")&amp;Table_ocorrencias[[#This Row],[ponto]]&amp;"/"&amp;YEAR(Table_ocorrencias[[#This Row],[DATA PLANTÃO]]),"")</f>
        <v>0014.9/2021</v>
      </c>
      <c r="C570" s="64" t="str">
        <f>IFERROR(IF(Table_ocorrencias[[#This Row],[GDL]] = "","", Table_ocorrencias[[#This Row],[GDL]]&amp;"/"&amp;YEAR(Table_ocorrencias[[#This Row],[data_plantao]])),"")</f>
        <v>412/2021</v>
      </c>
      <c r="D570" s="64" t="str">
        <f>IF(Table_ocorrencias[[#This Row],[fotos_gdl]] = TRUE,"ENVIADAS","PENDENTE")</f>
        <v>ENVIADAS</v>
      </c>
      <c r="E570" s="65">
        <f>IFERROR(Table_ocorrencias[[#This Row],[data_plantao]],"")</f>
        <v>44201</v>
      </c>
      <c r="F570" s="64" t="str">
        <f>IFERROR(Table_ocorrencias[[#This Row],[CIODS3]],"")</f>
        <v>D700240</v>
      </c>
      <c r="G570" s="64" t="str">
        <f>IFERROR(Table_ocorrencias[[#This Row],[natureza4]],"")</f>
        <v>Homicídio</v>
      </c>
      <c r="H570" s="64" t="str">
        <f>IFERROR(Table_ocorrencias[[#This Row],[tipo_local]],"")</f>
        <v>Externo</v>
      </c>
      <c r="I570" s="64" t="str">
        <f>IFERROR(IF(Table_ocorrencias[[#This Row],[instrumento10]] = 0,"",Table_ocorrencias[[#This Row],[instrumento10]]),"")</f>
        <v>PÉRFURO-CONTUNDENTE</v>
      </c>
      <c r="J570" s="80" t="str">
        <f>IFERROR(VLOOKUP(Table_ocorrencias[[#This Row],[matricula_perito]],Table_peritos[],2,FALSE),"")</f>
        <v>MOISEIS GAUTHIER</v>
      </c>
      <c r="K570" s="64" t="str">
        <f>IFERROR(VLOOKUP(Table_ocorrencias[[#This Row],[matricula_auxiliar]],Table_auxiliares[],2,FALSE),"")</f>
        <v>ANDREZA CRISTINA MAIA DOS SANTOS</v>
      </c>
      <c r="L570" s="64" t="str">
        <f>IFERROR(VLOOKUP(Table_ocorrencias[[#This Row],[matricula_delegado]],Table_delegados[],2,FALSE),"")</f>
        <v>FELIPE MONTEIRO COSTA</v>
      </c>
      <c r="M570" s="64" t="str">
        <f>IFERROR(Table_ocorrencias[[#This Row],[viatura5]],"")</f>
        <v>UP004</v>
      </c>
      <c r="N570" s="64" t="str">
        <f>IFERROR(IF(Table_ocorrencias[[#This Row],[DPH2]] ="","",Table_ocorrencias[[#This Row],[DPH2]]&amp;"º DPH"),"")</f>
        <v>4º DPH</v>
      </c>
      <c r="O570" s="64" t="str">
        <f>UPPER(IFERROR(VLOOKUP(Table_ocorrencias[[#This Row],[municipio]],Table_municipios[],2,FALSE),""))</f>
        <v>RECIFE</v>
      </c>
      <c r="P570" s="80" t="str">
        <f>UPPER(IFERROR(Table_ocorrencias[[#This Row],[bairro8]],""))</f>
        <v>SANCHO</v>
      </c>
      <c r="Q570" s="64" t="str">
        <f>IFERROR(IF(Table_ocorrencias[[#This Row],[rua9]] ="","",Table_ocorrencias[[#This Row],[rua9]]),"")</f>
        <v>RUA JOSITA ALMEIDA</v>
      </c>
      <c r="R570" s="64" t="str">
        <f>IFERROR(IF(Table_ocorrencias[[#This Row],[latitude6]] ="","",Table_ocorrencias[[#This Row],[latitude6]]),"")</f>
        <v>-8.085599</v>
      </c>
      <c r="S570" s="64" t="str">
        <f>IFERROR(IF(Table_ocorrencias[[#This Row],[longitude7]] ="","",Table_ocorrencias[[#This Row],[longitude7]]),"")</f>
        <v>-34.958070</v>
      </c>
      <c r="T57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DEIVID OLIVEIRA SIMAS (NIC 115689)</v>
      </c>
      <c r="U57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70" s="80" t="str">
        <f>UPPER(IFERROR(Table_ocorrencias[[#This Row],[descricao]],""))</f>
        <v>PAF MASC EXT_x000D_
PM: 983554179</v>
      </c>
      <c r="W570" s="66">
        <f>IFERROR(IF(Table_ocorrencias[[#This Row],[data_ciencia]]="","",Table_ocorrencias[[#This Row],[data_ciencia]]),"")</f>
        <v>0.86805555555555558</v>
      </c>
      <c r="X570" s="66">
        <f>IFERROR(IF(Table_ocorrencias[[#This Row],[data_saida]]="","",Table_ocorrencias[[#This Row],[data_saida]]),"")</f>
        <v>0.88194444444444442</v>
      </c>
      <c r="Y570" s="66">
        <f>IFERROR(IF(Table_ocorrencias[[#This Row],[data_chegada]]="","",Table_ocorrencias[[#This Row],[data_chegada]]),"")</f>
        <v>0.8930555555555556</v>
      </c>
      <c r="Z570" s="66">
        <f>IFERROR(IF(Table_ocorrencias[[#This Row],[data_conclusao]]="","",Table_ocorrencias[[#This Row],[data_conclusao]]),"")</f>
        <v>0.92361111111111116</v>
      </c>
      <c r="AA570" s="67">
        <v>2048</v>
      </c>
      <c r="AB570" s="67">
        <v>14</v>
      </c>
      <c r="AC570" s="67">
        <v>4</v>
      </c>
      <c r="AD570" s="67">
        <v>3871282</v>
      </c>
      <c r="AE570" s="67">
        <v>3876098</v>
      </c>
      <c r="AF570" s="67">
        <v>2724723</v>
      </c>
      <c r="AG570" s="67">
        <v>412</v>
      </c>
      <c r="AH570" s="65">
        <v>44201</v>
      </c>
      <c r="AI570" s="67" t="s">
        <v>8049</v>
      </c>
      <c r="AJ570" s="67" t="s">
        <v>167</v>
      </c>
      <c r="AK570" s="67" t="s">
        <v>168</v>
      </c>
      <c r="AL570" s="67" t="s">
        <v>255</v>
      </c>
      <c r="AM570" s="68">
        <v>0.86805555555555558</v>
      </c>
      <c r="AN570" s="69">
        <v>0.88194444444444442</v>
      </c>
      <c r="AO570" s="69">
        <v>0.8930555555555556</v>
      </c>
      <c r="AP570" s="69">
        <v>0.92361111111111116</v>
      </c>
      <c r="AQ570" s="67" t="s">
        <v>8058</v>
      </c>
      <c r="AR570" s="67" t="s">
        <v>8059</v>
      </c>
      <c r="AS570" s="67">
        <v>14</v>
      </c>
      <c r="AT570" s="67" t="s">
        <v>6656</v>
      </c>
      <c r="AU570" s="67" t="s">
        <v>8060</v>
      </c>
      <c r="AV570" s="67" t="s">
        <v>8050</v>
      </c>
      <c r="AW570" s="70" t="s">
        <v>276</v>
      </c>
      <c r="AX570" s="67" t="s">
        <v>8051</v>
      </c>
      <c r="AY570" s="67" t="s">
        <v>8052</v>
      </c>
      <c r="AZ570" s="67" t="b">
        <v>1</v>
      </c>
      <c r="BA570" s="67" t="s">
        <v>273</v>
      </c>
      <c r="BB570" s="67" t="b">
        <v>0</v>
      </c>
      <c r="BC570" s="67"/>
      <c r="BD570" s="67"/>
    </row>
    <row r="571" spans="1:56" x14ac:dyDescent="0.25">
      <c r="A571" s="53">
        <f t="shared" si="9"/>
        <v>1</v>
      </c>
      <c r="B571" s="57" t="str">
        <f>IFERROR(TEXT(Table_ocorrencias[[#This Row],[caso_n]],"0000")&amp;Table_ocorrencias[[#This Row],[ponto]]&amp;"/"&amp;YEAR(Table_ocorrencias[[#This Row],[DATA PLANTÃO]]),"")</f>
        <v>0016.9/2021</v>
      </c>
      <c r="C571" s="57" t="str">
        <f>IFERROR(IF(Table_ocorrencias[[#This Row],[GDL]] = "","", Table_ocorrencias[[#This Row],[GDL]]&amp;"/"&amp;YEAR(Table_ocorrencias[[#This Row],[data_plantao]])),"")</f>
        <v/>
      </c>
      <c r="D571" s="57" t="str">
        <f>IF(Table_ocorrencias[[#This Row],[fotos_gdl]] = TRUE,"ENVIADAS","PENDENTE")</f>
        <v>PENDENTE</v>
      </c>
      <c r="E571" s="58">
        <f>IFERROR(Table_ocorrencias[[#This Row],[data_plantao]],"")</f>
        <v>44201</v>
      </c>
      <c r="F571" s="57" t="str">
        <f>IFERROR(Table_ocorrencias[[#This Row],[CIODS3]],"")</f>
        <v>D700260</v>
      </c>
      <c r="G571" s="57" t="str">
        <f>IFERROR(Table_ocorrencias[[#This Row],[natureza4]],"")</f>
        <v>Homicídio</v>
      </c>
      <c r="H571" s="57" t="str">
        <f>IFERROR(Table_ocorrencias[[#This Row],[tipo_local]],"")</f>
        <v>Externo</v>
      </c>
      <c r="I571" s="57" t="str">
        <f>IFERROR(IF(Table_ocorrencias[[#This Row],[instrumento10]] = 0,"",Table_ocorrencias[[#This Row],[instrumento10]]),"")</f>
        <v>PÉRFURO-CONTUNDENTE</v>
      </c>
      <c r="J571" s="79" t="str">
        <f>IFERROR(VLOOKUP(Table_ocorrencias[[#This Row],[matricula_perito]],Table_peritos[],2,FALSE),"")</f>
        <v>MOISEIS GAUTHIER</v>
      </c>
      <c r="K571" s="57" t="str">
        <f>IFERROR(VLOOKUP(Table_ocorrencias[[#This Row],[matricula_auxiliar]],Table_auxiliares[],2,FALSE),"")</f>
        <v>THIAGO ANDRÉ</v>
      </c>
      <c r="L571" s="57" t="str">
        <f>IFERROR(VLOOKUP(Table_ocorrencias[[#This Row],[matricula_delegado]],Table_delegados[],2,FALSE),"")</f>
        <v>FELIPE MONTEIRO COSTA</v>
      </c>
      <c r="M571" s="57" t="str">
        <f>IFERROR(Table_ocorrencias[[#This Row],[viatura5]],"")</f>
        <v>UP004</v>
      </c>
      <c r="N571" s="57" t="str">
        <f>IFERROR(IF(Table_ocorrencias[[#This Row],[DPH2]] ="","",Table_ocorrencias[[#This Row],[DPH2]]&amp;"º DPH"),"")</f>
        <v>5º DPH</v>
      </c>
      <c r="O571" s="57" t="str">
        <f>UPPER(IFERROR(VLOOKUP(Table_ocorrencias[[#This Row],[municipio]],Table_municipios[],2,FALSE),""))</f>
        <v>RECIFE</v>
      </c>
      <c r="P571" s="79" t="str">
        <f>UPPER(IFERROR(Table_ocorrencias[[#This Row],[bairro8]],""))</f>
        <v>SITIO DOS PINTOS</v>
      </c>
      <c r="Q571" s="57" t="str">
        <f>IFERROR(IF(Table_ocorrencias[[#This Row],[rua9]] ="","",Table_ocorrencias[[#This Row],[rua9]]),"")</f>
        <v>RUA 2 TRAVESSA SANTA MARIA</v>
      </c>
      <c r="R571" s="57" t="str">
        <f>IFERROR(IF(Table_ocorrencias[[#This Row],[latitude6]] ="","",Table_ocorrencias[[#This Row],[latitude6]]),"")</f>
        <v>-8.012905</v>
      </c>
      <c r="S571" s="57" t="str">
        <f>IFERROR(IF(Table_ocorrencias[[#This Row],[longitude7]] ="","",Table_ocorrencias[[#This Row],[longitude7]]),"")</f>
        <v>-34.956266</v>
      </c>
      <c r="T57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ISAAC DA SILVA ALVES (NIC 115688)</v>
      </c>
      <c r="U57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71" s="79" t="str">
        <f>UPPER(IFERROR(Table_ocorrencias[[#This Row],[descricao]],""))</f>
        <v>PM 986918002</v>
      </c>
      <c r="W571" s="59">
        <f>IFERROR(IF(Table_ocorrencias[[#This Row],[data_ciencia]]="","",Table_ocorrencias[[#This Row],[data_ciencia]]),"")</f>
        <v>0</v>
      </c>
      <c r="X571" s="59" t="str">
        <f>IFERROR(IF(Table_ocorrencias[[#This Row],[data_saida]]="","",Table_ocorrencias[[#This Row],[data_saida]]),"")</f>
        <v/>
      </c>
      <c r="Y571" s="59" t="str">
        <f>IFERROR(IF(Table_ocorrencias[[#This Row],[data_chegada]]="","",Table_ocorrencias[[#This Row],[data_chegada]]),"")</f>
        <v/>
      </c>
      <c r="Z571" s="59" t="str">
        <f>IFERROR(IF(Table_ocorrencias[[#This Row],[data_conclusao]]="","",Table_ocorrencias[[#This Row],[data_conclusao]]),"")</f>
        <v/>
      </c>
      <c r="AA571" s="60">
        <v>2050</v>
      </c>
      <c r="AB571" s="60">
        <v>16</v>
      </c>
      <c r="AC571" s="60">
        <v>5</v>
      </c>
      <c r="AD571" s="60">
        <v>3871282</v>
      </c>
      <c r="AE571" s="60">
        <v>3870464</v>
      </c>
      <c r="AF571" s="60">
        <v>2724723</v>
      </c>
      <c r="AG571" s="60"/>
      <c r="AH571" s="58">
        <v>44201</v>
      </c>
      <c r="AI571" s="60" t="s">
        <v>8063</v>
      </c>
      <c r="AJ571" s="60" t="s">
        <v>167</v>
      </c>
      <c r="AK571" s="60" t="s">
        <v>168</v>
      </c>
      <c r="AL571" s="60" t="s">
        <v>255</v>
      </c>
      <c r="AM571" s="61">
        <v>0</v>
      </c>
      <c r="AN571" s="62"/>
      <c r="AO571" s="62"/>
      <c r="AP571" s="62"/>
      <c r="AQ571" s="60" t="s">
        <v>8075</v>
      </c>
      <c r="AR571" s="60" t="s">
        <v>8076</v>
      </c>
      <c r="AS571" s="60">
        <v>14</v>
      </c>
      <c r="AT571" s="60" t="s">
        <v>8064</v>
      </c>
      <c r="AU571" s="60" t="s">
        <v>8065</v>
      </c>
      <c r="AV571" s="60" t="s">
        <v>283</v>
      </c>
      <c r="AW571" s="63" t="s">
        <v>276</v>
      </c>
      <c r="AX571" s="60" t="s">
        <v>8066</v>
      </c>
      <c r="AY571" s="60" t="s">
        <v>8067</v>
      </c>
      <c r="AZ571" s="60" t="b">
        <v>0</v>
      </c>
      <c r="BA571" s="60" t="s">
        <v>273</v>
      </c>
      <c r="BB571" s="60" t="b">
        <v>0</v>
      </c>
      <c r="BC571" s="60"/>
      <c r="BD571" s="60"/>
    </row>
    <row r="572" spans="1:56" x14ac:dyDescent="0.25">
      <c r="A572" s="53">
        <f t="shared" si="9"/>
        <v>0</v>
      </c>
      <c r="B572" s="57" t="str">
        <f>IFERROR(TEXT(Table_ocorrencias[[#This Row],[caso_n]],"0000")&amp;Table_ocorrencias[[#This Row],[ponto]]&amp;"/"&amp;YEAR(Table_ocorrencias[[#This Row],[DATA PLANTÃO]]),"")</f>
        <v>0020.9/2021</v>
      </c>
      <c r="C572" s="57" t="str">
        <f>IFERROR(IF(Table_ocorrencias[[#This Row],[GDL]] = "","", Table_ocorrencias[[#This Row],[GDL]]&amp;"/"&amp;YEAR(Table_ocorrencias[[#This Row],[data_plantao]])),"")</f>
        <v>553/2021</v>
      </c>
      <c r="D572" s="57" t="str">
        <f>IF(Table_ocorrencias[[#This Row],[fotos_gdl]] = TRUE,"ENVIADAS","PENDENTE")</f>
        <v>ENVIADAS</v>
      </c>
      <c r="E572" s="58">
        <f>IFERROR(Table_ocorrencias[[#This Row],[data_plantao]],"")</f>
        <v>44202</v>
      </c>
      <c r="F572" s="57" t="str">
        <f>IFERROR(Table_ocorrencias[[#This Row],[CIODS3]],"")</f>
        <v>D700333</v>
      </c>
      <c r="G572" s="57" t="str">
        <f>IFERROR(Table_ocorrencias[[#This Row],[natureza4]],"")</f>
        <v>Homicídio</v>
      </c>
      <c r="H572" s="57" t="str">
        <f>IFERROR(Table_ocorrencias[[#This Row],[tipo_local]],"")</f>
        <v>Externo</v>
      </c>
      <c r="I572" s="57" t="str">
        <f>IFERROR(IF(Table_ocorrencias[[#This Row],[instrumento10]] = 0,"",Table_ocorrencias[[#This Row],[instrumento10]]),"")</f>
        <v>PÉRFURO-CONTUNDENTE</v>
      </c>
      <c r="J572" s="79" t="str">
        <f>IFERROR(VLOOKUP(Table_ocorrencias[[#This Row],[matricula_perito]],Table_peritos[],2,FALSE),"")</f>
        <v>TADEU MORAIS CRUZ</v>
      </c>
      <c r="K572" s="57" t="str">
        <f>IFERROR(VLOOKUP(Table_ocorrencias[[#This Row],[matricula_auxiliar]],Table_auxiliares[],2,FALSE),"")</f>
        <v>HILTON PESSOA DE FREITAS NETO</v>
      </c>
      <c r="L572" s="57" t="str">
        <f>IFERROR(VLOOKUP(Table_ocorrencias[[#This Row],[matricula_delegado]],Table_delegados[],2,FALSE),"")</f>
        <v>BRUNO MARCIO DE AMORIM MAGALHAES</v>
      </c>
      <c r="M572" s="57" t="str">
        <f>IFERROR(Table_ocorrencias[[#This Row],[viatura5]],"")</f>
        <v>UP004</v>
      </c>
      <c r="N572" s="57" t="str">
        <f>IFERROR(IF(Table_ocorrencias[[#This Row],[DPH2]] ="","",Table_ocorrencias[[#This Row],[DPH2]]&amp;"º DPH"),"")</f>
        <v>11º DPH</v>
      </c>
      <c r="O572" s="57" t="str">
        <f>UPPER(IFERROR(VLOOKUP(Table_ocorrencias[[#This Row],[municipio]],Table_municipios[],2,FALSE),""))</f>
        <v>JABOATÃO DOS GUARARAPES</v>
      </c>
      <c r="P572" s="79" t="str">
        <f>UPPER(IFERROR(Table_ocorrencias[[#This Row],[bairro8]],""))</f>
        <v>MURIBECA</v>
      </c>
      <c r="Q572" s="57" t="str">
        <f>IFERROR(IF(Table_ocorrencias[[#This Row],[rua9]] ="","",Table_ocorrencias[[#This Row],[rua9]]),"")</f>
        <v>RUA BRUNO MARANHÃO</v>
      </c>
      <c r="R572" s="57" t="str">
        <f>IFERROR(IF(Table_ocorrencias[[#This Row],[latitude6]] ="","",Table_ocorrencias[[#This Row],[latitude6]]),"")</f>
        <v>-8°9'25"</v>
      </c>
      <c r="S572" s="57" t="str">
        <f>IFERROR(IF(Table_ocorrencias[[#This Row],[longitude7]] ="","",Table_ocorrencias[[#This Row],[longitude7]]),"")</f>
        <v>-34°57'44"</v>
      </c>
      <c r="T57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MARTA MARIA DA SILVA (NIC 115682)</v>
      </c>
      <c r="U57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2" s="79" t="str">
        <f>UPPER(IFERROR(Table_ocorrencias[[#This Row],[descricao]],""))</f>
        <v>FEMININO - PAF - (PM 82 91976269)</v>
      </c>
      <c r="W572" s="59">
        <f>IFERROR(IF(Table_ocorrencias[[#This Row],[data_ciencia]]="","",Table_ocorrencias[[#This Row],[data_ciencia]]),"")</f>
        <v>0.88888888888888884</v>
      </c>
      <c r="X572" s="59">
        <f>IFERROR(IF(Table_ocorrencias[[#This Row],[data_saida]]="","",Table_ocorrencias[[#This Row],[data_saida]]),"")</f>
        <v>0.91666666666666663</v>
      </c>
      <c r="Y572" s="59">
        <f>IFERROR(IF(Table_ocorrencias[[#This Row],[data_chegada]]="","",Table_ocorrencias[[#This Row],[data_chegada]]),"")</f>
        <v>0.93055555555555558</v>
      </c>
      <c r="Z572" s="59">
        <f>IFERROR(IF(Table_ocorrencias[[#This Row],[data_conclusao]]="","",Table_ocorrencias[[#This Row],[data_conclusao]]),"")</f>
        <v>0.95833333333333337</v>
      </c>
      <c r="AA572" s="60">
        <v>2054</v>
      </c>
      <c r="AB572" s="60">
        <v>20</v>
      </c>
      <c r="AC572" s="60">
        <v>11</v>
      </c>
      <c r="AD572" s="60">
        <v>2962136</v>
      </c>
      <c r="AE572" s="60">
        <v>3865967</v>
      </c>
      <c r="AF572" s="60">
        <v>2960419</v>
      </c>
      <c r="AG572" s="60">
        <v>553</v>
      </c>
      <c r="AH572" s="58">
        <v>44202</v>
      </c>
      <c r="AI572" s="60" t="s">
        <v>12308</v>
      </c>
      <c r="AJ572" s="60" t="s">
        <v>167</v>
      </c>
      <c r="AK572" s="60" t="s">
        <v>168</v>
      </c>
      <c r="AL572" s="60" t="s">
        <v>255</v>
      </c>
      <c r="AM572" s="61">
        <v>0.88888888888888884</v>
      </c>
      <c r="AN572" s="62">
        <v>0.91666666666666663</v>
      </c>
      <c r="AO572" s="62">
        <v>0.93055555555555558</v>
      </c>
      <c r="AP572" s="62">
        <v>0.95833333333333337</v>
      </c>
      <c r="AQ572" s="60" t="s">
        <v>12309</v>
      </c>
      <c r="AR572" s="60" t="s">
        <v>12310</v>
      </c>
      <c r="AS572" s="60">
        <v>10</v>
      </c>
      <c r="AT572" s="60" t="s">
        <v>1627</v>
      </c>
      <c r="AU572" s="60" t="s">
        <v>12311</v>
      </c>
      <c r="AV572" s="60" t="s">
        <v>12312</v>
      </c>
      <c r="AW572" s="63" t="s">
        <v>276</v>
      </c>
      <c r="AX572" s="60" t="s">
        <v>12313</v>
      </c>
      <c r="AY572" s="60" t="s">
        <v>12314</v>
      </c>
      <c r="AZ572" s="60" t="b">
        <v>1</v>
      </c>
      <c r="BA572" s="60" t="s">
        <v>273</v>
      </c>
      <c r="BB572" s="60" t="b">
        <v>0</v>
      </c>
      <c r="BC572" s="60"/>
      <c r="BD572" s="60"/>
    </row>
    <row r="573" spans="1:56" x14ac:dyDescent="0.25">
      <c r="A573" s="54">
        <f t="shared" si="9"/>
        <v>0</v>
      </c>
      <c r="B573" s="57" t="str">
        <f>IFERROR(TEXT(Table_ocorrencias[[#This Row],[caso_n]],"0000")&amp;Table_ocorrencias[[#This Row],[ponto]]&amp;"/"&amp;YEAR(Table_ocorrencias[[#This Row],[DATA PLANTÃO]]),"")</f>
        <v>0025.9/2021</v>
      </c>
      <c r="C573" s="57" t="str">
        <f>IFERROR(IF(Table_ocorrencias[[#This Row],[GDL]] = "","", Table_ocorrencias[[#This Row],[GDL]]&amp;"/"&amp;YEAR(Table_ocorrencias[[#This Row],[data_plantao]])),"")</f>
        <v>746/2021</v>
      </c>
      <c r="D573" s="57" t="str">
        <f>IF(Table_ocorrencias[[#This Row],[fotos_gdl]] = TRUE,"ENVIADAS","PENDENTE")</f>
        <v>PENDENTE</v>
      </c>
      <c r="E573" s="58">
        <f>IFERROR(Table_ocorrencias[[#This Row],[data_plantao]],"")</f>
        <v>44203</v>
      </c>
      <c r="F573" s="57" t="str">
        <f>IFERROR(Table_ocorrencias[[#This Row],[CIODS3]],"")</f>
        <v>D700447</v>
      </c>
      <c r="G573" s="57" t="str">
        <f>IFERROR(Table_ocorrencias[[#This Row],[natureza4]],"")</f>
        <v>Homicídio</v>
      </c>
      <c r="H573" s="57" t="str">
        <f>IFERROR(Table_ocorrencias[[#This Row],[tipo_local]],"")</f>
        <v>Externo</v>
      </c>
      <c r="I573" s="57" t="str">
        <f>IFERROR(IF(Table_ocorrencias[[#This Row],[instrumento10]] = 0,"",Table_ocorrencias[[#This Row],[instrumento10]]),"")</f>
        <v>PÉRFURO-CONTUNDENTE</v>
      </c>
      <c r="J573" s="79" t="str">
        <f>IFERROR(VLOOKUP(Table_ocorrencias[[#This Row],[matricula_perito]],Table_peritos[],2,FALSE),"")</f>
        <v>DIEGO NUNES TELES DE MENDONÇA</v>
      </c>
      <c r="K573" s="57" t="str">
        <f>IFERROR(VLOOKUP(Table_ocorrencias[[#This Row],[matricula_auxiliar]],Table_auxiliares[],2,FALSE),"")</f>
        <v>FELIPE JOSÉ DE LIMA ALBUQUERQUE</v>
      </c>
      <c r="L573" s="57" t="str">
        <f>IFERROR(VLOOKUP(Table_ocorrencias[[#This Row],[matricula_delegado]],Table_delegados[],2,FALSE),"")</f>
        <v>VILANEIDA PARENTE AGUIAR</v>
      </c>
      <c r="M573" s="57" t="str">
        <f>IFERROR(Table_ocorrencias[[#This Row],[viatura5]],"")</f>
        <v>UP004</v>
      </c>
      <c r="N573" s="57" t="str">
        <f>IFERROR(IF(Table_ocorrencias[[#This Row],[DPH2]] ="","",Table_ocorrencias[[#This Row],[DPH2]]&amp;"º DPH"),"")</f>
        <v>7º DPH</v>
      </c>
      <c r="O573" s="57" t="str">
        <f>UPPER(IFERROR(VLOOKUP(Table_ocorrencias[[#This Row],[municipio]],Table_municipios[],2,FALSE),""))</f>
        <v>IGARASSU</v>
      </c>
      <c r="P573" s="79" t="str">
        <f>UPPER(IFERROR(Table_ocorrencias[[#This Row],[bairro8]],""))</f>
        <v>CENTRO</v>
      </c>
      <c r="Q573" s="57" t="str">
        <f>IFERROR(IF(Table_ocorrencias[[#This Row],[rua9]] ="","",Table_ocorrencias[[#This Row],[rua9]]),"")</f>
        <v>RUA JOSÉ MARIA DIAS</v>
      </c>
      <c r="R573" s="57" t="str">
        <f>IFERROR(IF(Table_ocorrencias[[#This Row],[latitude6]] ="","",Table_ocorrencias[[#This Row],[latitude6]]),"")</f>
        <v>7.885806</v>
      </c>
      <c r="S573" s="57" t="str">
        <f>IFERROR(IF(Table_ocorrencias[[#This Row],[longitude7]] ="","",Table_ocorrencias[[#This Row],[longitude7]]),"")</f>
        <v>34.895861</v>
      </c>
      <c r="T57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CRISTIANO ALEXANDRINO SOARES FILHO (NIC 114555)</v>
      </c>
      <c r="U57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3" s="79" t="str">
        <f>UPPER(IFERROR(Table_ocorrencias[[#This Row],[descricao]],""))</f>
        <v>PAF EXT</v>
      </c>
      <c r="W573" s="59">
        <f>IFERROR(IF(Table_ocorrencias[[#This Row],[data_ciencia]]="","",Table_ocorrencias[[#This Row],[data_ciencia]]),"")</f>
        <v>0.82291666666666663</v>
      </c>
      <c r="X573" s="59">
        <f>IFERROR(IF(Table_ocorrencias[[#This Row],[data_saida]]="","",Table_ocorrencias[[#This Row],[data_saida]]),"")</f>
        <v>0.84722222222222221</v>
      </c>
      <c r="Y573" s="59">
        <f>IFERROR(IF(Table_ocorrencias[[#This Row],[data_chegada]]="","",Table_ocorrencias[[#This Row],[data_chegada]]),"")</f>
        <v>0.86805555555555558</v>
      </c>
      <c r="Z573" s="59">
        <f>IFERROR(IF(Table_ocorrencias[[#This Row],[data_conclusao]]="","",Table_ocorrencias[[#This Row],[data_conclusao]]),"")</f>
        <v>0.89583333333333337</v>
      </c>
      <c r="AA573" s="60">
        <v>2060</v>
      </c>
      <c r="AB573" s="60">
        <v>25</v>
      </c>
      <c r="AC573" s="60">
        <v>7</v>
      </c>
      <c r="AD573" s="60">
        <v>3869148</v>
      </c>
      <c r="AE573" s="60">
        <v>3870367</v>
      </c>
      <c r="AF573" s="60">
        <v>2725070</v>
      </c>
      <c r="AG573" s="60">
        <v>746</v>
      </c>
      <c r="AH573" s="58">
        <v>44203</v>
      </c>
      <c r="AI573" s="60" t="s">
        <v>12291</v>
      </c>
      <c r="AJ573" s="60" t="s">
        <v>167</v>
      </c>
      <c r="AK573" s="60" t="s">
        <v>168</v>
      </c>
      <c r="AL573" s="60" t="s">
        <v>255</v>
      </c>
      <c r="AM573" s="61">
        <v>0.82291666666666663</v>
      </c>
      <c r="AN573" s="62">
        <v>0.84722222222222221</v>
      </c>
      <c r="AO573" s="62">
        <v>0.86805555555555558</v>
      </c>
      <c r="AP573" s="62">
        <v>0.89583333333333337</v>
      </c>
      <c r="AQ573" s="60" t="s">
        <v>12292</v>
      </c>
      <c r="AR573" s="60" t="s">
        <v>12293</v>
      </c>
      <c r="AS573" s="60">
        <v>6</v>
      </c>
      <c r="AT573" s="60" t="s">
        <v>265</v>
      </c>
      <c r="AU573" s="60" t="s">
        <v>12294</v>
      </c>
      <c r="AV573" s="60" t="s">
        <v>12295</v>
      </c>
      <c r="AW573" s="63" t="s">
        <v>276</v>
      </c>
      <c r="AX573" s="60" t="s">
        <v>12296</v>
      </c>
      <c r="AY573" s="60" t="s">
        <v>12297</v>
      </c>
      <c r="AZ573" s="60" t="b">
        <v>0</v>
      </c>
      <c r="BA573" s="60" t="s">
        <v>273</v>
      </c>
      <c r="BB573" s="60" t="b">
        <v>0</v>
      </c>
      <c r="BC573" s="60"/>
      <c r="BD573" s="60"/>
    </row>
    <row r="574" spans="1:56" x14ac:dyDescent="0.25">
      <c r="A574" s="53">
        <f t="shared" si="9"/>
        <v>0</v>
      </c>
      <c r="B574" s="57" t="str">
        <f>IFERROR(TEXT(Table_ocorrencias[[#This Row],[caso_n]],"0000")&amp;Table_ocorrencias[[#This Row],[ponto]]&amp;"/"&amp;YEAR(Table_ocorrencias[[#This Row],[DATA PLANTÃO]]),"")</f>
        <v>0048.9/2021</v>
      </c>
      <c r="C574" s="57" t="str">
        <f>IFERROR(IF(Table_ocorrencias[[#This Row],[GDL]] = "","", Table_ocorrencias[[#This Row],[GDL]]&amp;"/"&amp;YEAR(Table_ocorrencias[[#This Row],[data_plantao]])),"")</f>
        <v>1627/2021</v>
      </c>
      <c r="D574" s="57" t="str">
        <f>IF(Table_ocorrencias[[#This Row],[fotos_gdl]] = TRUE,"ENVIADAS","PENDENTE")</f>
        <v>ENVIADAS</v>
      </c>
      <c r="E574" s="58">
        <f>IFERROR(Table_ocorrencias[[#This Row],[data_plantao]],"")</f>
        <v>44211</v>
      </c>
      <c r="F574" s="57" t="str">
        <f>IFERROR(Table_ocorrencias[[#This Row],[CIODS3]],"")</f>
        <v>D701146</v>
      </c>
      <c r="G574" s="57" t="str">
        <f>IFERROR(Table_ocorrencias[[#This Row],[natureza4]],"")</f>
        <v>Homicídio</v>
      </c>
      <c r="H574" s="57" t="str">
        <f>IFERROR(Table_ocorrencias[[#This Row],[tipo_local]],"")</f>
        <v>Externo</v>
      </c>
      <c r="I574" s="57" t="str">
        <f>IFERROR(IF(Table_ocorrencias[[#This Row],[instrumento10]] = 0,"",Table_ocorrencias[[#This Row],[instrumento10]]),"")</f>
        <v>PÉRFURO-CONTUNDENTE</v>
      </c>
      <c r="J574" s="79" t="str">
        <f>IFERROR(VLOOKUP(Table_ocorrencias[[#This Row],[matricula_perito]],Table_peritos[],2,FALSE),"")</f>
        <v>FERNANDO HENRIQUE LEAL BENEVIDES</v>
      </c>
      <c r="K574" s="57" t="str">
        <f>IFERROR(VLOOKUP(Table_ocorrencias[[#This Row],[matricula_auxiliar]],Table_auxiliares[],2,FALSE),"")</f>
        <v>TALITA ATANAZIO ROSA</v>
      </c>
      <c r="L574" s="57" t="str">
        <f>IFERROR(VLOOKUP(Table_ocorrencias[[#This Row],[matricula_delegado]],Table_delegados[],2,FALSE),"")</f>
        <v>ROBERTO MONTEIRO LOBO</v>
      </c>
      <c r="M574" s="57" t="str">
        <f>IFERROR(Table_ocorrencias[[#This Row],[viatura5]],"")</f>
        <v>UP004</v>
      </c>
      <c r="N574" s="57" t="str">
        <f>IFERROR(IF(Table_ocorrencias[[#This Row],[DPH2]] ="","",Table_ocorrencias[[#This Row],[DPH2]]&amp;"º DPH"),"")</f>
        <v>13º DPH</v>
      </c>
      <c r="O574" s="57" t="str">
        <f>UPPER(IFERROR(VLOOKUP(Table_ocorrencias[[#This Row],[municipio]],Table_municipios[],2,FALSE),""))</f>
        <v>RECIFE</v>
      </c>
      <c r="P574" s="79" t="str">
        <f>UPPER(IFERROR(Table_ocorrencias[[#This Row],[bairro8]],""))</f>
        <v>CURADO</v>
      </c>
      <c r="Q574" s="57" t="str">
        <f>IFERROR(IF(Table_ocorrencias[[#This Row],[rua9]] ="","",Table_ocorrencias[[#This Row],[rua9]]),"")</f>
        <v>BR 101</v>
      </c>
      <c r="R574" s="57" t="str">
        <f>IFERROR(IF(Table_ocorrencias[[#This Row],[latitude6]] ="","",Table_ocorrencias[[#This Row],[latitude6]]),"")</f>
        <v>-8°04305</v>
      </c>
      <c r="S574" s="57" t="str">
        <f>IFERROR(IF(Table_ocorrencias[[#This Row],[longitude7]] ="","",Table_ocorrencias[[#This Row],[longitude7]]),"")</f>
        <v>-34°56277</v>
      </c>
      <c r="T57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115652)</v>
      </c>
      <c r="U57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74" s="79" t="str">
        <f>UPPER(IFERROR(Table_ocorrencias[[#This Row],[descricao]],""))</f>
        <v>MASCULINO, PAF</v>
      </c>
      <c r="W574" s="59">
        <f>IFERROR(IF(Table_ocorrencias[[#This Row],[data_ciencia]]="","",Table_ocorrencias[[#This Row],[data_ciencia]]),"")</f>
        <v>0.29166666666666669</v>
      </c>
      <c r="X574" s="59">
        <f>IFERROR(IF(Table_ocorrencias[[#This Row],[data_saida]]="","",Table_ocorrencias[[#This Row],[data_saida]]),"")</f>
        <v>0.3263888888888889</v>
      </c>
      <c r="Y574" s="59">
        <f>IFERROR(IF(Table_ocorrencias[[#This Row],[data_chegada]]="","",Table_ocorrencias[[#This Row],[data_chegada]]),"")</f>
        <v>0.34444444444444444</v>
      </c>
      <c r="Z574" s="59">
        <f>IFERROR(IF(Table_ocorrencias[[#This Row],[data_conclusao]]="","",Table_ocorrencias[[#This Row],[data_conclusao]]),"")</f>
        <v>0.37152777777777779</v>
      </c>
      <c r="AA574" s="60">
        <v>2086</v>
      </c>
      <c r="AB574" s="60">
        <v>48</v>
      </c>
      <c r="AC574" s="60">
        <v>13</v>
      </c>
      <c r="AD574" s="60">
        <v>2962063</v>
      </c>
      <c r="AE574" s="60">
        <v>3875598</v>
      </c>
      <c r="AF574" s="60">
        <v>3864146</v>
      </c>
      <c r="AG574" s="60">
        <v>1627</v>
      </c>
      <c r="AH574" s="58">
        <v>44211</v>
      </c>
      <c r="AI574" s="60" t="s">
        <v>12571</v>
      </c>
      <c r="AJ574" s="60" t="s">
        <v>167</v>
      </c>
      <c r="AK574" s="60" t="s">
        <v>168</v>
      </c>
      <c r="AL574" s="60" t="s">
        <v>255</v>
      </c>
      <c r="AM574" s="61">
        <v>0.29166666666666669</v>
      </c>
      <c r="AN574" s="62">
        <v>0.3263888888888889</v>
      </c>
      <c r="AO574" s="62">
        <v>0.34444444444444444</v>
      </c>
      <c r="AP574" s="62">
        <v>0.37152777777777779</v>
      </c>
      <c r="AQ574" s="60" t="s">
        <v>12572</v>
      </c>
      <c r="AR574" s="60" t="s">
        <v>12573</v>
      </c>
      <c r="AS574" s="60">
        <v>14</v>
      </c>
      <c r="AT574" s="60" t="s">
        <v>1193</v>
      </c>
      <c r="AU574" s="60" t="s">
        <v>1484</v>
      </c>
      <c r="AV574" s="60" t="s">
        <v>12574</v>
      </c>
      <c r="AW574" s="63" t="s">
        <v>276</v>
      </c>
      <c r="AX574" s="60" t="s">
        <v>12575</v>
      </c>
      <c r="AY574" s="60" t="s">
        <v>12576</v>
      </c>
      <c r="AZ574" s="60" t="b">
        <v>1</v>
      </c>
      <c r="BA574" s="60" t="s">
        <v>273</v>
      </c>
      <c r="BB574" s="60" t="b">
        <v>0</v>
      </c>
      <c r="BC574" s="60"/>
      <c r="BD574" s="60"/>
    </row>
    <row r="575" spans="1:56" x14ac:dyDescent="0.25">
      <c r="A575" s="53">
        <f t="shared" si="9"/>
        <v>0</v>
      </c>
      <c r="B575" s="57" t="str">
        <f>IFERROR(TEXT(Table_ocorrencias[[#This Row],[caso_n]],"0000")&amp;Table_ocorrencias[[#This Row],[ponto]]&amp;"/"&amp;YEAR(Table_ocorrencias[[#This Row],[DATA PLANTÃO]]),"")</f>
        <v>0027.9/2021</v>
      </c>
      <c r="C575" s="57" t="str">
        <f>IFERROR(IF(Table_ocorrencias[[#This Row],[GDL]] = "","", Table_ocorrencias[[#This Row],[GDL]]&amp;"/"&amp;YEAR(Table_ocorrencias[[#This Row],[data_plantao]])),"")</f>
        <v>874/2021</v>
      </c>
      <c r="D575" s="57" t="str">
        <f>IF(Table_ocorrencias[[#This Row],[fotos_gdl]] = TRUE,"ENVIADAS","PENDENTE")</f>
        <v>ENVIADAS</v>
      </c>
      <c r="E575" s="58">
        <f>IFERROR(Table_ocorrencias[[#This Row],[data_plantao]],"")</f>
        <v>44204</v>
      </c>
      <c r="F575" s="57" t="str">
        <f>IFERROR(Table_ocorrencias[[#This Row],[CIODS3]],"")</f>
        <v>D700519</v>
      </c>
      <c r="G575" s="57" t="str">
        <f>IFERROR(Table_ocorrencias[[#This Row],[natureza4]],"")</f>
        <v>Homicídio</v>
      </c>
      <c r="H575" s="57" t="str">
        <f>IFERROR(Table_ocorrencias[[#This Row],[tipo_local]],"")</f>
        <v>Externo</v>
      </c>
      <c r="I575" s="57" t="str">
        <f>IFERROR(IF(Table_ocorrencias[[#This Row],[instrumento10]] = 0,"",Table_ocorrencias[[#This Row],[instrumento10]]),"")</f>
        <v>PÉRFURO-CONTUNDENTE</v>
      </c>
      <c r="J575" s="79" t="str">
        <f>IFERROR(VLOOKUP(Table_ocorrencias[[#This Row],[matricula_perito]],Table_peritos[],2,FALSE),"")</f>
        <v>MOISEIS GAUTHIER</v>
      </c>
      <c r="K575" s="57" t="str">
        <f>IFERROR(VLOOKUP(Table_ocorrencias[[#This Row],[matricula_auxiliar]],Table_auxiliares[],2,FALSE),"")</f>
        <v>HILTON PESSOA DE FREITAS NETO</v>
      </c>
      <c r="L575" s="57" t="str">
        <f>IFERROR(VLOOKUP(Table_ocorrencias[[#This Row],[matricula_delegado]],Table_delegados[],2,FALSE),"")</f>
        <v>PAULO GUSTAVO COELHO DIAS</v>
      </c>
      <c r="M575" s="57" t="str">
        <f>IFERROR(Table_ocorrencias[[#This Row],[viatura5]],"")</f>
        <v>UP004</v>
      </c>
      <c r="N575" s="57" t="str">
        <f>IFERROR(IF(Table_ocorrencias[[#This Row],[DPH2]] ="","",Table_ocorrencias[[#This Row],[DPH2]]&amp;"º DPH"),"")</f>
        <v>11º DPH</v>
      </c>
      <c r="O575" s="57" t="str">
        <f>UPPER(IFERROR(VLOOKUP(Table_ocorrencias[[#This Row],[municipio]],Table_municipios[],2,FALSE),""))</f>
        <v>JABOATÃO DOS GUARARAPES</v>
      </c>
      <c r="P575" s="79" t="str">
        <f>UPPER(IFERROR(Table_ocorrencias[[#This Row],[bairro8]],""))</f>
        <v>CENTRO DE PRAZERES</v>
      </c>
      <c r="Q575" s="57" t="str">
        <f>IFERROR(IF(Table_ocorrencias[[#This Row],[rua9]] ="","",Table_ocorrencias[[#This Row],[rua9]]),"")</f>
        <v>RUA DA PRATAI, N°63</v>
      </c>
      <c r="R575" s="57" t="str">
        <f>IFERROR(IF(Table_ocorrencias[[#This Row],[latitude6]] ="","",Table_ocorrencias[[#This Row],[latitude6]]),"")</f>
        <v>-8.160889</v>
      </c>
      <c r="S575" s="57" t="str">
        <f>IFERROR(IF(Table_ocorrencias[[#This Row],[longitude7]] ="","",Table_ocorrencias[[#This Row],[longitude7]]),"")</f>
        <v>-34.929347</v>
      </c>
      <c r="T57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MARLON MARCOS DA SILVA (NIC 115672)</v>
      </c>
      <c r="U57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5" s="79" t="str">
        <f>UPPER(IFERROR(Table_ocorrencias[[#This Row],[descricao]],""))</f>
        <v>SD BRAZ 98840-3631 PAF- MASC- SIMPLES</v>
      </c>
      <c r="W575" s="59">
        <f>IFERROR(IF(Table_ocorrencias[[#This Row],[data_ciencia]]="","",Table_ocorrencias[[#This Row],[data_ciencia]]),"")</f>
        <v>0.76736111111111116</v>
      </c>
      <c r="X575" s="59">
        <f>IFERROR(IF(Table_ocorrencias[[#This Row],[data_saida]]="","",Table_ocorrencias[[#This Row],[data_saida]]),"")</f>
        <v>0.79166666666666663</v>
      </c>
      <c r="Y575" s="59">
        <f>IFERROR(IF(Table_ocorrencias[[#This Row],[data_chegada]]="","",Table_ocorrencias[[#This Row],[data_chegada]]),"")</f>
        <v>0.80555555555555558</v>
      </c>
      <c r="Z575" s="59">
        <f>IFERROR(IF(Table_ocorrencias[[#This Row],[data_conclusao]]="","",Table_ocorrencias[[#This Row],[data_conclusao]]),"")</f>
        <v>0.83333333333333337</v>
      </c>
      <c r="AA575" s="60">
        <v>2062</v>
      </c>
      <c r="AB575" s="60">
        <v>27</v>
      </c>
      <c r="AC575" s="60">
        <v>11</v>
      </c>
      <c r="AD575" s="60">
        <v>3871282</v>
      </c>
      <c r="AE575" s="60">
        <v>3865967</v>
      </c>
      <c r="AF575" s="60">
        <v>2725371</v>
      </c>
      <c r="AG575" s="60">
        <v>874</v>
      </c>
      <c r="AH575" s="58">
        <v>44204</v>
      </c>
      <c r="AI575" s="60" t="s">
        <v>12371</v>
      </c>
      <c r="AJ575" s="60" t="s">
        <v>167</v>
      </c>
      <c r="AK575" s="60" t="s">
        <v>168</v>
      </c>
      <c r="AL575" s="60" t="s">
        <v>255</v>
      </c>
      <c r="AM575" s="61">
        <v>0.76736111111111116</v>
      </c>
      <c r="AN575" s="62">
        <v>0.79166666666666663</v>
      </c>
      <c r="AO575" s="62">
        <v>0.80555555555555558</v>
      </c>
      <c r="AP575" s="62">
        <v>0.83333333333333337</v>
      </c>
      <c r="AQ575" s="60" t="s">
        <v>12372</v>
      </c>
      <c r="AR575" s="60" t="s">
        <v>12373</v>
      </c>
      <c r="AS575" s="60">
        <v>10</v>
      </c>
      <c r="AT575" s="60" t="s">
        <v>12374</v>
      </c>
      <c r="AU575" s="60" t="s">
        <v>12375</v>
      </c>
      <c r="AV575" s="60" t="s">
        <v>12376</v>
      </c>
      <c r="AW575" s="63" t="s">
        <v>276</v>
      </c>
      <c r="AX575" s="60" t="s">
        <v>12377</v>
      </c>
      <c r="AY575" s="60" t="s">
        <v>12378</v>
      </c>
      <c r="AZ575" s="60" t="b">
        <v>1</v>
      </c>
      <c r="BA575" s="60" t="s">
        <v>273</v>
      </c>
      <c r="BB575" s="60" t="b">
        <v>0</v>
      </c>
      <c r="BC575" s="60"/>
      <c r="BD575" s="60"/>
    </row>
    <row r="576" spans="1:56" x14ac:dyDescent="0.25">
      <c r="A576" s="53">
        <f t="shared" si="9"/>
        <v>0</v>
      </c>
      <c r="B576" s="57" t="str">
        <f>IFERROR(TEXT(Table_ocorrencias[[#This Row],[caso_n]],"0000")&amp;Table_ocorrencias[[#This Row],[ponto]]&amp;"/"&amp;YEAR(Table_ocorrencias[[#This Row],[DATA PLANTÃO]]),"")</f>
        <v>0034.9/2021</v>
      </c>
      <c r="C576" s="57" t="str">
        <f>IFERROR(IF(Table_ocorrencias[[#This Row],[GDL]] = "","", Table_ocorrencias[[#This Row],[GDL]]&amp;"/"&amp;YEAR(Table_ocorrencias[[#This Row],[data_plantao]])),"")</f>
        <v>918/2021</v>
      </c>
      <c r="D576" s="57" t="str">
        <f>IF(Table_ocorrencias[[#This Row],[fotos_gdl]] = TRUE,"ENVIADAS","PENDENTE")</f>
        <v>ENVIADAS</v>
      </c>
      <c r="E576" s="58">
        <f>IFERROR(Table_ocorrencias[[#This Row],[data_plantao]],"")</f>
        <v>44205</v>
      </c>
      <c r="F576" s="57" t="str">
        <f>IFERROR(Table_ocorrencias[[#This Row],[CIODS3]],"")</f>
        <v>D700682</v>
      </c>
      <c r="G576" s="57" t="str">
        <f>IFERROR(Table_ocorrencias[[#This Row],[natureza4]],"")</f>
        <v>Homicídio</v>
      </c>
      <c r="H576" s="57" t="str">
        <f>IFERROR(Table_ocorrencias[[#This Row],[tipo_local]],"")</f>
        <v>Externo</v>
      </c>
      <c r="I576" s="57" t="str">
        <f>IFERROR(IF(Table_ocorrencias[[#This Row],[instrumento10]] = 0,"",Table_ocorrencias[[#This Row],[instrumento10]]),"")</f>
        <v>PÉRFURO-CONTUNDENTE</v>
      </c>
      <c r="J576" s="79" t="str">
        <f>IFERROR(VLOOKUP(Table_ocorrencias[[#This Row],[matricula_perito]],Table_peritos[],2,FALSE),"")</f>
        <v>CAMILLA ALMEIDA BRAYNER</v>
      </c>
      <c r="K576" s="57" t="str">
        <f>IFERROR(VLOOKUP(Table_ocorrencias[[#This Row],[matricula_auxiliar]],Table_auxiliares[],2,FALSE),"")</f>
        <v>TALITA ATANAZIO ROSA</v>
      </c>
      <c r="L576" s="57" t="str">
        <f>IFERROR(VLOOKUP(Table_ocorrencias[[#This Row],[matricula_delegado]],Table_delegados[],2,FALSE),"")</f>
        <v>JOAO BAPTISTA DE BRITTO ALVES FILHO</v>
      </c>
      <c r="M576" s="57" t="str">
        <f>IFERROR(Table_ocorrencias[[#This Row],[viatura5]],"")</f>
        <v>UP004</v>
      </c>
      <c r="N576" s="57" t="str">
        <f>IFERROR(IF(Table_ocorrencias[[#This Row],[DPH2]] ="","",Table_ocorrencias[[#This Row],[DPH2]]&amp;"º DPH"),"")</f>
        <v>5º DPH</v>
      </c>
      <c r="O576" s="57" t="str">
        <f>UPPER(IFERROR(VLOOKUP(Table_ocorrencias[[#This Row],[municipio]],Table_municipios[],2,FALSE),""))</f>
        <v>RECIFE</v>
      </c>
      <c r="P576" s="79" t="str">
        <f>UPPER(IFERROR(Table_ocorrencias[[#This Row],[bairro8]],""))</f>
        <v>MACAXEIRA</v>
      </c>
      <c r="Q576" s="57" t="str">
        <f>IFERROR(IF(Table_ocorrencias[[#This Row],[rua9]] ="","",Table_ocorrencias[[#This Row],[rua9]]),"")</f>
        <v>AV. NORTE, 7969</v>
      </c>
      <c r="R576" s="57" t="str">
        <f>IFERROR(IF(Table_ocorrencias[[#This Row],[latitude6]] ="","",Table_ocorrencias[[#This Row],[latitude6]]),"")</f>
        <v>-8,0193424</v>
      </c>
      <c r="S576" s="57" t="str">
        <f>IFERROR(IF(Table_ocorrencias[[#This Row],[longitude7]] ="","",Table_ocorrencias[[#This Row],[longitude7]]),"")</f>
        <v>-34,9273978</v>
      </c>
      <c r="T57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EDUARDO DE SOUZA LIMA JÚNIOR (NIC 115667)</v>
      </c>
      <c r="U57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6" s="79" t="str">
        <f>UPPER(IFERROR(Table_ocorrencias[[#This Row],[descricao]],""))</f>
        <v/>
      </c>
      <c r="W576" s="59">
        <f>IFERROR(IF(Table_ocorrencias[[#This Row],[data_ciencia]]="","",Table_ocorrencias[[#This Row],[data_ciencia]]),"")</f>
        <v>7.8472222222222221E-2</v>
      </c>
      <c r="X576" s="59">
        <f>IFERROR(IF(Table_ocorrencias[[#This Row],[data_saida]]="","",Table_ocorrencias[[#This Row],[data_saida]]),"")</f>
        <v>9.2361111111111116E-2</v>
      </c>
      <c r="Y576" s="59">
        <f>IFERROR(IF(Table_ocorrencias[[#This Row],[data_chegada]]="","",Table_ocorrencias[[#This Row],[data_chegada]]),"")</f>
        <v>9.7916666666666666E-2</v>
      </c>
      <c r="Z576" s="59">
        <f>IFERROR(IF(Table_ocorrencias[[#This Row],[data_conclusao]]="","",Table_ocorrencias[[#This Row],[data_conclusao]]),"")</f>
        <v>0.14027777777777778</v>
      </c>
      <c r="AA576" s="60">
        <v>2069</v>
      </c>
      <c r="AB576" s="60">
        <v>34</v>
      </c>
      <c r="AC576" s="60">
        <v>5</v>
      </c>
      <c r="AD576" s="60">
        <v>3867129</v>
      </c>
      <c r="AE576" s="60">
        <v>3875598</v>
      </c>
      <c r="AF576" s="60">
        <v>2139065</v>
      </c>
      <c r="AG576" s="60">
        <v>918</v>
      </c>
      <c r="AH576" s="58">
        <v>44205</v>
      </c>
      <c r="AI576" s="60" t="s">
        <v>12411</v>
      </c>
      <c r="AJ576" s="60" t="s">
        <v>167</v>
      </c>
      <c r="AK576" s="60" t="s">
        <v>168</v>
      </c>
      <c r="AL576" s="60" t="s">
        <v>255</v>
      </c>
      <c r="AM576" s="61">
        <v>7.8472222222222221E-2</v>
      </c>
      <c r="AN576" s="62">
        <v>9.2361111111111116E-2</v>
      </c>
      <c r="AO576" s="62">
        <v>9.7916666666666666E-2</v>
      </c>
      <c r="AP576" s="62">
        <v>0.14027777777777778</v>
      </c>
      <c r="AQ576" s="60" t="s">
        <v>12412</v>
      </c>
      <c r="AR576" s="60" t="s">
        <v>12413</v>
      </c>
      <c r="AS576" s="60">
        <v>14</v>
      </c>
      <c r="AT576" s="60" t="s">
        <v>1739</v>
      </c>
      <c r="AU576" s="60" t="s">
        <v>12414</v>
      </c>
      <c r="AV576" s="60" t="s">
        <v>12415</v>
      </c>
      <c r="AW576" s="63" t="s">
        <v>276</v>
      </c>
      <c r="AX576" s="60" t="s">
        <v>12416</v>
      </c>
      <c r="AY576" s="60" t="s">
        <v>283</v>
      </c>
      <c r="AZ576" s="60" t="b">
        <v>1</v>
      </c>
      <c r="BA576" s="60" t="s">
        <v>273</v>
      </c>
      <c r="BB576" s="60" t="b">
        <v>0</v>
      </c>
      <c r="BC576" s="60"/>
      <c r="BD576" s="60"/>
    </row>
    <row r="577" spans="1:56" ht="30" x14ac:dyDescent="0.25">
      <c r="A577" s="53">
        <f t="shared" si="9"/>
        <v>0</v>
      </c>
      <c r="B577" s="57" t="str">
        <f>IFERROR(TEXT(Table_ocorrencias[[#This Row],[caso_n]],"0000")&amp;Table_ocorrencias[[#This Row],[ponto]]&amp;"/"&amp;YEAR(Table_ocorrencias[[#This Row],[DATA PLANTÃO]]),"")</f>
        <v>0041.9/2021</v>
      </c>
      <c r="C577" s="57" t="str">
        <f>IFERROR(IF(Table_ocorrencias[[#This Row],[GDL]] = "","", Table_ocorrencias[[#This Row],[GDL]]&amp;"/"&amp;YEAR(Table_ocorrencias[[#This Row],[data_plantao]])),"")</f>
        <v>1298/2021</v>
      </c>
      <c r="D577" s="57" t="str">
        <f>IF(Table_ocorrencias[[#This Row],[fotos_gdl]] = TRUE,"ENVIADAS","PENDENTE")</f>
        <v>ENVIADAS</v>
      </c>
      <c r="E577" s="58">
        <f>IFERROR(Table_ocorrencias[[#This Row],[data_plantao]],"")</f>
        <v>44208</v>
      </c>
      <c r="F577" s="57" t="str">
        <f>IFERROR(Table_ocorrencias[[#This Row],[CIODS3]],"")</f>
        <v>D700927</v>
      </c>
      <c r="G577" s="57" t="str">
        <f>IFERROR(Table_ocorrencias[[#This Row],[natureza4]],"")</f>
        <v>Homicídio</v>
      </c>
      <c r="H577" s="57" t="str">
        <f>IFERROR(Table_ocorrencias[[#This Row],[tipo_local]],"")</f>
        <v>Externo</v>
      </c>
      <c r="I577" s="57" t="str">
        <f>IFERROR(IF(Table_ocorrencias[[#This Row],[instrumento10]] = 0,"",Table_ocorrencias[[#This Row],[instrumento10]]),"")</f>
        <v>PÉRFURO-CONTUNDENTE</v>
      </c>
      <c r="J577" s="79" t="str">
        <f>IFERROR(VLOOKUP(Table_ocorrencias[[#This Row],[matricula_perito]],Table_peritos[],2,FALSE),"")</f>
        <v>FERNANDO HENRIQUE LEAL BENEVIDES</v>
      </c>
      <c r="K577" s="57" t="str">
        <f>IFERROR(VLOOKUP(Table_ocorrencias[[#This Row],[matricula_auxiliar]],Table_auxiliares[],2,FALSE),"")</f>
        <v>HILTON PESSOA DE FREITAS NETO</v>
      </c>
      <c r="L577" s="57" t="str">
        <f>IFERROR(VLOOKUP(Table_ocorrencias[[#This Row],[matricula_delegado]],Table_delegados[],2,FALSE),"")</f>
        <v>ADYR MARTENS DE ALMEIDA</v>
      </c>
      <c r="M577" s="57" t="str">
        <f>IFERROR(Table_ocorrencias[[#This Row],[viatura5]],"")</f>
        <v>UP004</v>
      </c>
      <c r="N577" s="57" t="str">
        <f>IFERROR(IF(Table_ocorrencias[[#This Row],[DPH2]] ="","",Table_ocorrencias[[#This Row],[DPH2]]&amp;"º DPH"),"")</f>
        <v>14º DPH</v>
      </c>
      <c r="O577" s="57" t="str">
        <f>UPPER(IFERROR(VLOOKUP(Table_ocorrencias[[#This Row],[municipio]],Table_municipios[],2,FALSE),""))</f>
        <v>CABO DE SANTO AGOSTINHO</v>
      </c>
      <c r="P577" s="79" t="str">
        <f>UPPER(IFERROR(Table_ocorrencias[[#This Row],[bairro8]],""))</f>
        <v>ENSEADA DOS CORAIS</v>
      </c>
      <c r="Q577" s="57" t="str">
        <f>IFERROR(IF(Table_ocorrencias[[#This Row],[rua9]] ="","",Table_ocorrencias[[#This Row],[rua9]]),"")</f>
        <v>RUA VT 02</v>
      </c>
      <c r="R577" s="57" t="str">
        <f>IFERROR(IF(Table_ocorrencias[[#This Row],[latitude6]] ="","",Table_ocorrencias[[#This Row],[latitude6]]),"")</f>
        <v>-8.304170</v>
      </c>
      <c r="S577" s="57" t="str">
        <f>IFERROR(IF(Table_ocorrencias[[#This Row],[longitude7]] ="","",Table_ocorrencias[[#This Row],[longitude7]]),"")</f>
        <v>-34.953672</v>
      </c>
      <c r="T57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57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77" s="79" t="str">
        <f>UPPER(IFERROR(Table_ocorrencias[[#This Row],[descricao]],""))</f>
        <v>PAF - MASC_x000D_
PM CB PINHEIRO: 997899947</v>
      </c>
      <c r="W577" s="59">
        <f>IFERROR(IF(Table_ocorrencias[[#This Row],[data_ciencia]]="","",Table_ocorrencias[[#This Row],[data_ciencia]]),"")</f>
        <v>0.9375</v>
      </c>
      <c r="X577" s="59">
        <f>IFERROR(IF(Table_ocorrencias[[#This Row],[data_saida]]="","",Table_ocorrencias[[#This Row],[data_saida]]),"")</f>
        <v>0.93888888888888888</v>
      </c>
      <c r="Y577" s="59">
        <f>IFERROR(IF(Table_ocorrencias[[#This Row],[data_chegada]]="","",Table_ocorrencias[[#This Row],[data_chegada]]),"")</f>
        <v>0.97222222222222221</v>
      </c>
      <c r="Z577" s="59">
        <f>IFERROR(IF(Table_ocorrencias[[#This Row],[data_conclusao]]="","",Table_ocorrencias[[#This Row],[data_conclusao]]),"")</f>
        <v>2.7777777777777776E-2</v>
      </c>
      <c r="AA577" s="60">
        <v>2078</v>
      </c>
      <c r="AB577" s="60">
        <v>41</v>
      </c>
      <c r="AC577" s="60">
        <v>14</v>
      </c>
      <c r="AD577" s="60">
        <v>2962063</v>
      </c>
      <c r="AE577" s="60">
        <v>3865967</v>
      </c>
      <c r="AF577" s="60">
        <v>2960397</v>
      </c>
      <c r="AG577" s="60">
        <v>1298</v>
      </c>
      <c r="AH577" s="58">
        <v>44208</v>
      </c>
      <c r="AI577" s="60" t="s">
        <v>12516</v>
      </c>
      <c r="AJ577" s="60" t="s">
        <v>167</v>
      </c>
      <c r="AK577" s="60" t="s">
        <v>168</v>
      </c>
      <c r="AL577" s="60" t="s">
        <v>255</v>
      </c>
      <c r="AM577" s="61">
        <v>0.9375</v>
      </c>
      <c r="AN577" s="62">
        <v>0.93888888888888888</v>
      </c>
      <c r="AO577" s="62">
        <v>0.97222222222222221</v>
      </c>
      <c r="AP577" s="62">
        <v>2.7777777777777776E-2</v>
      </c>
      <c r="AQ577" s="60" t="s">
        <v>12579</v>
      </c>
      <c r="AR577" s="60" t="s">
        <v>12580</v>
      </c>
      <c r="AS577" s="60">
        <v>3</v>
      </c>
      <c r="AT577" s="60" t="s">
        <v>12517</v>
      </c>
      <c r="AU577" s="60" t="s">
        <v>12518</v>
      </c>
      <c r="AV577" s="60" t="s">
        <v>12519</v>
      </c>
      <c r="AW577" s="63" t="s">
        <v>276</v>
      </c>
      <c r="AX577" s="60" t="s">
        <v>12520</v>
      </c>
      <c r="AY577" s="60" t="s">
        <v>12521</v>
      </c>
      <c r="AZ577" s="60" t="b">
        <v>1</v>
      </c>
      <c r="BA577" s="60" t="s">
        <v>273</v>
      </c>
      <c r="BB577" s="60" t="b">
        <v>0</v>
      </c>
      <c r="BC577" s="60"/>
      <c r="BD577" s="60"/>
    </row>
    <row r="578" spans="1:56" x14ac:dyDescent="0.25">
      <c r="A578" s="55">
        <f t="shared" si="9"/>
        <v>0</v>
      </c>
      <c r="B578" s="64" t="str">
        <f>IFERROR(TEXT(Table_ocorrencias[[#This Row],[caso_n]],"0000")&amp;Table_ocorrencias[[#This Row],[ponto]]&amp;"/"&amp;YEAR(Table_ocorrencias[[#This Row],[DATA PLANTÃO]]),"")</f>
        <v>0060.9/2021</v>
      </c>
      <c r="C578" s="64" t="str">
        <f>IFERROR(IF(Table_ocorrencias[[#This Row],[GDL]] = "","", Table_ocorrencias[[#This Row],[GDL]]&amp;"/"&amp;YEAR(Table_ocorrencias[[#This Row],[data_plantao]])),"")</f>
        <v>1971/2021</v>
      </c>
      <c r="D578" s="64" t="str">
        <f>IF(Table_ocorrencias[[#This Row],[fotos_gdl]] = TRUE,"ENVIADAS","PENDENTE")</f>
        <v>ENVIADAS</v>
      </c>
      <c r="E578" s="65">
        <f>IFERROR(Table_ocorrencias[[#This Row],[data_plantao]],"")</f>
        <v>44214</v>
      </c>
      <c r="F578" s="64" t="str">
        <f>IFERROR(Table_ocorrencias[[#This Row],[CIODS3]],"")</f>
        <v>D701523</v>
      </c>
      <c r="G578" s="64" t="str">
        <f>IFERROR(Table_ocorrencias[[#This Row],[natureza4]],"")</f>
        <v>Homicídio</v>
      </c>
      <c r="H578" s="64" t="str">
        <f>IFERROR(Table_ocorrencias[[#This Row],[tipo_local]],"")</f>
        <v>Externo</v>
      </c>
      <c r="I578" s="64" t="str">
        <f>IFERROR(IF(Table_ocorrencias[[#This Row],[instrumento10]] = 0,"",Table_ocorrencias[[#This Row],[instrumento10]]),"")</f>
        <v>PÉRFURO-CONTUNDENTE</v>
      </c>
      <c r="J578" s="80" t="str">
        <f>IFERROR(VLOOKUP(Table_ocorrencias[[#This Row],[matricula_perito]],Table_peritos[],2,FALSE),"")</f>
        <v>LUCAS ARAÚJO DE ALMEIDA</v>
      </c>
      <c r="K578" s="64" t="str">
        <f>IFERROR(VLOOKUP(Table_ocorrencias[[#This Row],[matricula_auxiliar]],Table_auxiliares[],2,FALSE),"")</f>
        <v>ANDREZA CRISTINA MAIA DOS SANTOS</v>
      </c>
      <c r="L578" s="64" t="str">
        <f>IFERROR(VLOOKUP(Table_ocorrencias[[#This Row],[matricula_delegado]],Table_delegados[],2,FALSE),"")</f>
        <v>PAULO GUSTAVO COELHO DIAS</v>
      </c>
      <c r="M578" s="64" t="str">
        <f>IFERROR(Table_ocorrencias[[#This Row],[viatura5]],"")</f>
        <v>UP004</v>
      </c>
      <c r="N578" s="64" t="str">
        <f>IFERROR(IF(Table_ocorrencias[[#This Row],[DPH2]] ="","",Table_ocorrencias[[#This Row],[DPH2]]&amp;"º DPH"),"")</f>
        <v>2º DPH</v>
      </c>
      <c r="O578" s="64" t="str">
        <f>UPPER(IFERROR(VLOOKUP(Table_ocorrencias[[#This Row],[municipio]],Table_municipios[],2,FALSE),""))</f>
        <v>RECIFE</v>
      </c>
      <c r="P578" s="80" t="str">
        <f>UPPER(IFERROR(Table_ocorrencias[[#This Row],[bairro8]],""))</f>
        <v>ÁGUA FRIA</v>
      </c>
      <c r="Q578" s="64" t="str">
        <f>IFERROR(IF(Table_ocorrencias[[#This Row],[rua9]] ="","",Table_ocorrencias[[#This Row],[rua9]]),"")</f>
        <v>RUA GUAPIMIRIM, N 49</v>
      </c>
      <c r="R578" s="64" t="str">
        <f>IFERROR(IF(Table_ocorrencias[[#This Row],[latitude6]] ="","",Table_ocorrencias[[#This Row],[latitude6]]),"")</f>
        <v>-8,018879</v>
      </c>
      <c r="S578" s="64" t="str">
        <f>IFERROR(IF(Table_ocorrencias[[#This Row],[longitude7]] ="","",Table_ocorrencias[[#This Row],[longitude7]]),"")</f>
        <v>-34,900457</v>
      </c>
      <c r="T57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SALOMÃO PEREIRA DAS NEVES (NIC 115969)</v>
      </c>
      <c r="U57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78" s="80" t="str">
        <f>UPPER(IFERROR(Table_ocorrencias[[#This Row],[descricao]],""))</f>
        <v>PAF; MASCULINO;</v>
      </c>
      <c r="W578" s="66">
        <f>IFERROR(IF(Table_ocorrencias[[#This Row],[data_ciencia]]="","",Table_ocorrencias[[#This Row],[data_ciencia]]),"")</f>
        <v>0.60277777777777775</v>
      </c>
      <c r="X578" s="66">
        <f>IFERROR(IF(Table_ocorrencias[[#This Row],[data_saida]]="","",Table_ocorrencias[[#This Row],[data_saida]]),"")</f>
        <v>0.61111111111111116</v>
      </c>
      <c r="Y578" s="66">
        <f>IFERROR(IF(Table_ocorrencias[[#This Row],[data_chegada]]="","",Table_ocorrencias[[#This Row],[data_chegada]]),"")</f>
        <v>0.625</v>
      </c>
      <c r="Z578" s="66">
        <f>IFERROR(IF(Table_ocorrencias[[#This Row],[data_conclusao]]="","",Table_ocorrencias[[#This Row],[data_conclusao]]),"")</f>
        <v>0.65625</v>
      </c>
      <c r="AA578" s="67">
        <v>2099</v>
      </c>
      <c r="AB578" s="67">
        <v>60</v>
      </c>
      <c r="AC578" s="67">
        <v>2</v>
      </c>
      <c r="AD578" s="67">
        <v>3870006</v>
      </c>
      <c r="AE578" s="67">
        <v>3876098</v>
      </c>
      <c r="AF578" s="67">
        <v>2725371</v>
      </c>
      <c r="AG578" s="67">
        <v>1971</v>
      </c>
      <c r="AH578" s="65">
        <v>44214</v>
      </c>
      <c r="AI578" s="67" t="s">
        <v>12698</v>
      </c>
      <c r="AJ578" s="67" t="s">
        <v>167</v>
      </c>
      <c r="AK578" s="67" t="s">
        <v>168</v>
      </c>
      <c r="AL578" s="67" t="s">
        <v>255</v>
      </c>
      <c r="AM578" s="68">
        <v>0.60277777777777775</v>
      </c>
      <c r="AN578" s="69">
        <v>0.61111111111111116</v>
      </c>
      <c r="AO578" s="69">
        <v>0.625</v>
      </c>
      <c r="AP578" s="69">
        <v>0.65625</v>
      </c>
      <c r="AQ578" s="67" t="s">
        <v>12699</v>
      </c>
      <c r="AR578" s="67" t="s">
        <v>12700</v>
      </c>
      <c r="AS578" s="67">
        <v>14</v>
      </c>
      <c r="AT578" s="67" t="s">
        <v>3257</v>
      </c>
      <c r="AU578" s="67" t="s">
        <v>12701</v>
      </c>
      <c r="AV578" s="67" t="s">
        <v>12702</v>
      </c>
      <c r="AW578" s="70" t="s">
        <v>276</v>
      </c>
      <c r="AX578" s="67" t="s">
        <v>12703</v>
      </c>
      <c r="AY578" s="67" t="s">
        <v>12704</v>
      </c>
      <c r="AZ578" s="67" t="b">
        <v>1</v>
      </c>
      <c r="BA578" s="67" t="s">
        <v>273</v>
      </c>
      <c r="BB578" s="67" t="b">
        <v>0</v>
      </c>
      <c r="BC578" s="67"/>
      <c r="BD578" s="67"/>
    </row>
    <row r="579" spans="1:56" x14ac:dyDescent="0.25">
      <c r="A579" s="53">
        <f t="shared" ref="A579:A642" si="10">COUNTBLANK(B579:Q579)</f>
        <v>0</v>
      </c>
      <c r="B579" s="57" t="str">
        <f>IFERROR(TEXT(Table_ocorrencias[[#This Row],[caso_n]],"0000")&amp;Table_ocorrencias[[#This Row],[ponto]]&amp;"/"&amp;YEAR(Table_ocorrencias[[#This Row],[DATA PLANTÃO]]),"")</f>
        <v>0069.9/2021</v>
      </c>
      <c r="C579" s="57" t="str">
        <f>IFERROR(IF(Table_ocorrencias[[#This Row],[GDL]] = "","", Table_ocorrencias[[#This Row],[GDL]]&amp;"/"&amp;YEAR(Table_ocorrencias[[#This Row],[data_plantao]])),"")</f>
        <v>2349/2021</v>
      </c>
      <c r="D579" s="57" t="str">
        <f>IF(Table_ocorrencias[[#This Row],[fotos_gdl]] = TRUE,"ENVIADAS","PENDENTE")</f>
        <v>ENVIADAS</v>
      </c>
      <c r="E579" s="58">
        <f>IFERROR(Table_ocorrencias[[#This Row],[data_plantao]],"")</f>
        <v>44216</v>
      </c>
      <c r="F579" s="57" t="str">
        <f>IFERROR(Table_ocorrencias[[#This Row],[CIODS3]],"")</f>
        <v>D701776</v>
      </c>
      <c r="G579" s="57" t="str">
        <f>IFERROR(Table_ocorrencias[[#This Row],[natureza4]],"")</f>
        <v>Homicídio</v>
      </c>
      <c r="H579" s="57" t="str">
        <f>IFERROR(Table_ocorrencias[[#This Row],[tipo_local]],"")</f>
        <v>Externo</v>
      </c>
      <c r="I579" s="57" t="str">
        <f>IFERROR(IF(Table_ocorrencias[[#This Row],[instrumento10]] = 0,"",Table_ocorrencias[[#This Row],[instrumento10]]),"")</f>
        <v>PÉRFURO-CONTUNDENTE</v>
      </c>
      <c r="J579" s="79" t="str">
        <f>IFERROR(VLOOKUP(Table_ocorrencias[[#This Row],[matricula_perito]],Table_peritos[],2,FALSE),"")</f>
        <v>DIEGO NUNES TELES DE MENDONÇA</v>
      </c>
      <c r="K579" s="57" t="str">
        <f>IFERROR(VLOOKUP(Table_ocorrencias[[#This Row],[matricula_auxiliar]],Table_auxiliares[],2,FALSE),"")</f>
        <v>THAYSE BATISTA</v>
      </c>
      <c r="L579" s="57" t="str">
        <f>IFERROR(VLOOKUP(Table_ocorrencias[[#This Row],[matricula_delegado]],Table_delegados[],2,FALSE),"")</f>
        <v>FRANCISCA ERICA DA SILVA BEZERRA</v>
      </c>
      <c r="M579" s="57" t="str">
        <f>IFERROR(Table_ocorrencias[[#This Row],[viatura5]],"")</f>
        <v>UP004</v>
      </c>
      <c r="N579" s="57" t="str">
        <f>IFERROR(IF(Table_ocorrencias[[#This Row],[DPH2]] ="","",Table_ocorrencias[[#This Row],[DPH2]]&amp;"º DPH"),"")</f>
        <v>4º DPH</v>
      </c>
      <c r="O579" s="57" t="str">
        <f>UPPER(IFERROR(VLOOKUP(Table_ocorrencias[[#This Row],[municipio]],Table_municipios[],2,FALSE),""))</f>
        <v>RECIFE</v>
      </c>
      <c r="P579" s="79" t="str">
        <f>UPPER(IFERROR(Table_ocorrencias[[#This Row],[bairro8]],""))</f>
        <v>JARDIM SÃO PAULO</v>
      </c>
      <c r="Q579" s="57" t="str">
        <f>IFERROR(IF(Table_ocorrencias[[#This Row],[rua9]] ="","",Table_ocorrencias[[#This Row],[rua9]]),"")</f>
        <v>ESTRADA DO CURADO, Nº328</v>
      </c>
      <c r="R579" s="57" t="str">
        <f>IFERROR(IF(Table_ocorrencias[[#This Row],[latitude6]] ="","",Table_ocorrencias[[#This Row],[latitude6]]),"")</f>
        <v>-8.081995</v>
      </c>
      <c r="S579" s="57" t="str">
        <f>IFERROR(IF(Table_ocorrencias[[#This Row],[longitude7]] ="","",Table_ocorrencias[[#This Row],[longitude7]]),"")</f>
        <v>-34.953178</v>
      </c>
      <c r="T57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DEYVYD ROBERTO DOS SANTOS DIAS (NIC 115658)</v>
      </c>
      <c r="U57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79" s="79" t="str">
        <f>UPPER(IFERROR(Table_ocorrencias[[#This Row],[descricao]],""))</f>
        <v>MASC - PAF - 986178050</v>
      </c>
      <c r="W579" s="59">
        <f>IFERROR(IF(Table_ocorrencias[[#This Row],[data_ciencia]]="","",Table_ocorrencias[[#This Row],[data_ciencia]]),"")</f>
        <v>0.22916666666666666</v>
      </c>
      <c r="X579" s="59">
        <f>IFERROR(IF(Table_ocorrencias[[#This Row],[data_saida]]="","",Table_ocorrencias[[#This Row],[data_saida]]),"")</f>
        <v>0.23958333333333334</v>
      </c>
      <c r="Y579" s="59">
        <f>IFERROR(IF(Table_ocorrencias[[#This Row],[data_chegada]]="","",Table_ocorrencias[[#This Row],[data_chegada]]),"")</f>
        <v>0.25347222222222221</v>
      </c>
      <c r="Z579" s="59">
        <f>IFERROR(IF(Table_ocorrencias[[#This Row],[data_conclusao]]="","",Table_ocorrencias[[#This Row],[data_conclusao]]),"")</f>
        <v>0.28125</v>
      </c>
      <c r="AA579" s="60">
        <v>2109</v>
      </c>
      <c r="AB579" s="60">
        <v>69</v>
      </c>
      <c r="AC579" s="60">
        <v>4</v>
      </c>
      <c r="AD579" s="60">
        <v>3869148</v>
      </c>
      <c r="AE579" s="60">
        <v>3870430</v>
      </c>
      <c r="AF579" s="60">
        <v>2724782</v>
      </c>
      <c r="AG579" s="60">
        <v>2349</v>
      </c>
      <c r="AH579" s="58">
        <v>44216</v>
      </c>
      <c r="AI579" s="60" t="s">
        <v>12862</v>
      </c>
      <c r="AJ579" s="60" t="s">
        <v>167</v>
      </c>
      <c r="AK579" s="60" t="s">
        <v>168</v>
      </c>
      <c r="AL579" s="60" t="s">
        <v>255</v>
      </c>
      <c r="AM579" s="61">
        <v>0.22916666666666666</v>
      </c>
      <c r="AN579" s="62">
        <v>0.23958333333333334</v>
      </c>
      <c r="AO579" s="62">
        <v>0.25347222222222221</v>
      </c>
      <c r="AP579" s="62">
        <v>0.28125</v>
      </c>
      <c r="AQ579" s="60" t="s">
        <v>12863</v>
      </c>
      <c r="AR579" s="60" t="s">
        <v>12864</v>
      </c>
      <c r="AS579" s="60">
        <v>14</v>
      </c>
      <c r="AT579" s="60" t="s">
        <v>404</v>
      </c>
      <c r="AU579" s="60" t="s">
        <v>12865</v>
      </c>
      <c r="AV579" s="60" t="s">
        <v>283</v>
      </c>
      <c r="AW579" s="63" t="s">
        <v>276</v>
      </c>
      <c r="AX579" s="60" t="s">
        <v>12866</v>
      </c>
      <c r="AY579" s="60" t="s">
        <v>12867</v>
      </c>
      <c r="AZ579" s="60" t="b">
        <v>1</v>
      </c>
      <c r="BA579" s="60" t="s">
        <v>273</v>
      </c>
      <c r="BB579" s="60" t="b">
        <v>0</v>
      </c>
      <c r="BC579" s="60"/>
      <c r="BD579" s="60"/>
    </row>
    <row r="580" spans="1:56" ht="30" x14ac:dyDescent="0.25">
      <c r="A580" s="54">
        <f t="shared" si="10"/>
        <v>0</v>
      </c>
      <c r="B580" s="57" t="str">
        <f>IFERROR(TEXT(Table_ocorrencias[[#This Row],[caso_n]],"0000")&amp;Table_ocorrencias[[#This Row],[ponto]]&amp;"/"&amp;YEAR(Table_ocorrencias[[#This Row],[DATA PLANTÃO]]),"")</f>
        <v>0072.9/2021</v>
      </c>
      <c r="C580" s="57" t="str">
        <f>IFERROR(IF(Table_ocorrencias[[#This Row],[GDL]] = "","", Table_ocorrencias[[#This Row],[GDL]]&amp;"/"&amp;YEAR(Table_ocorrencias[[#This Row],[data_plantao]])),"")</f>
        <v>2805/2021</v>
      </c>
      <c r="D580" s="57" t="str">
        <f>IF(Table_ocorrencias[[#This Row],[fotos_gdl]] = TRUE,"ENVIADAS","PENDENTE")</f>
        <v>ENVIADAS</v>
      </c>
      <c r="E580" s="58">
        <f>IFERROR(Table_ocorrencias[[#This Row],[data_plantao]],"")</f>
        <v>44218</v>
      </c>
      <c r="F580" s="57" t="str">
        <f>IFERROR(Table_ocorrencias[[#This Row],[CIODS3]],"")</f>
        <v>D701906</v>
      </c>
      <c r="G580" s="57" t="str">
        <f>IFERROR(Table_ocorrencias[[#This Row],[natureza4]],"")</f>
        <v>Homicídio</v>
      </c>
      <c r="H580" s="57" t="str">
        <f>IFERROR(Table_ocorrencias[[#This Row],[tipo_local]],"")</f>
        <v>Externo</v>
      </c>
      <c r="I580" s="57" t="str">
        <f>IFERROR(IF(Table_ocorrencias[[#This Row],[instrumento10]] = 0,"",Table_ocorrencias[[#This Row],[instrumento10]]),"")</f>
        <v>PÉRFURO-CONTUNDENTE</v>
      </c>
      <c r="J580" s="79" t="str">
        <f>IFERROR(VLOOKUP(Table_ocorrencias[[#This Row],[matricula_perito]],Table_peritos[],2,FALSE),"")</f>
        <v>MOISEIS GAUTHIER</v>
      </c>
      <c r="K580" s="57" t="str">
        <f>IFERROR(VLOOKUP(Table_ocorrencias[[#This Row],[matricula_auxiliar]],Table_auxiliares[],2,FALSE),"")</f>
        <v>ANDREZA CRISTINA MAIA DOS SANTOS</v>
      </c>
      <c r="L580" s="57" t="str">
        <f>IFERROR(VLOOKUP(Table_ocorrencias[[#This Row],[matricula_delegado]],Table_delegados[],2,FALSE),"")</f>
        <v>AUGUSTO CEZAR LOPES CUNHA</v>
      </c>
      <c r="M580" s="57" t="str">
        <f>IFERROR(Table_ocorrencias[[#This Row],[viatura5]],"")</f>
        <v>UP004</v>
      </c>
      <c r="N580" s="57" t="str">
        <f>IFERROR(IF(Table_ocorrencias[[#This Row],[DPH2]] ="","",Table_ocorrencias[[#This Row],[DPH2]]&amp;"º DPH"),"")</f>
        <v>8º DPH</v>
      </c>
      <c r="O580" s="57" t="str">
        <f>UPPER(IFERROR(VLOOKUP(Table_ocorrencias[[#This Row],[municipio]],Table_municipios[],2,FALSE),""))</f>
        <v>OLINDA</v>
      </c>
      <c r="P580" s="79" t="str">
        <f>UPPER(IFERROR(Table_ocorrencias[[#This Row],[bairro8]],""))</f>
        <v>CAIXA DAGUA</v>
      </c>
      <c r="Q580" s="57" t="str">
        <f>IFERROR(IF(Table_ocorrencias[[#This Row],[rua9]] ="","",Table_ocorrencias[[#This Row],[rua9]]),"")</f>
        <v>RUA ALTO DO MANGUBA</v>
      </c>
      <c r="R580" s="57" t="str">
        <f>IFERROR(IF(Table_ocorrencias[[#This Row],[latitude6]] ="","",Table_ocorrencias[[#This Row],[latitude6]]),"")</f>
        <v>-7.995481</v>
      </c>
      <c r="S580" s="57" t="str">
        <f>IFERROR(IF(Table_ocorrencias[[#This Row],[longitude7]] ="","",Table_ocorrencias[[#This Row],[longitude7]]),"")</f>
        <v>-34.902845</v>
      </c>
      <c r="T58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JUCELINO AMANCIO DA SILVA (NIC 115982)</v>
      </c>
      <c r="U58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0" s="79" t="str">
        <f>UPPER(IFERROR(Table_ocorrencias[[#This Row],[descricao]],""))</f>
        <v>PAF EXT MASC _x000D_
SGT CLARISTONE 985714446</v>
      </c>
      <c r="W580" s="59">
        <f>IFERROR(IF(Table_ocorrencias[[#This Row],[data_ciencia]]="","",Table_ocorrencias[[#This Row],[data_ciencia]]),"")</f>
        <v>0.70486111111111116</v>
      </c>
      <c r="X580" s="59">
        <f>IFERROR(IF(Table_ocorrencias[[#This Row],[data_saida]]="","",Table_ocorrencias[[#This Row],[data_saida]]),"")</f>
        <v>0.71527777777777779</v>
      </c>
      <c r="Y580" s="59">
        <f>IFERROR(IF(Table_ocorrencias[[#This Row],[data_chegada]]="","",Table_ocorrencias[[#This Row],[data_chegada]]),"")</f>
        <v>0.74652777777777779</v>
      </c>
      <c r="Z580" s="59">
        <f>IFERROR(IF(Table_ocorrencias[[#This Row],[data_conclusao]]="","",Table_ocorrencias[[#This Row],[data_conclusao]]),"")</f>
        <v>0.78472222222222221</v>
      </c>
      <c r="AA580" s="60">
        <v>2112</v>
      </c>
      <c r="AB580" s="60">
        <v>72</v>
      </c>
      <c r="AC580" s="60">
        <v>8</v>
      </c>
      <c r="AD580" s="60">
        <v>3871282</v>
      </c>
      <c r="AE580" s="60">
        <v>3876098</v>
      </c>
      <c r="AF580" s="60">
        <v>3864669</v>
      </c>
      <c r="AG580" s="60">
        <v>2805</v>
      </c>
      <c r="AH580" s="58">
        <v>44218</v>
      </c>
      <c r="AI580" s="60" t="s">
        <v>12868</v>
      </c>
      <c r="AJ580" s="60" t="s">
        <v>167</v>
      </c>
      <c r="AK580" s="60" t="s">
        <v>168</v>
      </c>
      <c r="AL580" s="60" t="s">
        <v>255</v>
      </c>
      <c r="AM580" s="61">
        <v>0.70486111111111116</v>
      </c>
      <c r="AN580" s="62">
        <v>0.71527777777777779</v>
      </c>
      <c r="AO580" s="62">
        <v>0.74652777777777779</v>
      </c>
      <c r="AP580" s="62">
        <v>0.78472222222222221</v>
      </c>
      <c r="AQ580" s="60" t="s">
        <v>12869</v>
      </c>
      <c r="AR580" s="60" t="s">
        <v>12870</v>
      </c>
      <c r="AS580" s="60">
        <v>12</v>
      </c>
      <c r="AT580" s="60" t="s">
        <v>286</v>
      </c>
      <c r="AU580" s="60" t="s">
        <v>12871</v>
      </c>
      <c r="AV580" s="60" t="s">
        <v>12872</v>
      </c>
      <c r="AW580" s="63" t="s">
        <v>276</v>
      </c>
      <c r="AX580" s="60" t="s">
        <v>12873</v>
      </c>
      <c r="AY580" s="60" t="s">
        <v>12874</v>
      </c>
      <c r="AZ580" s="60" t="b">
        <v>1</v>
      </c>
      <c r="BA580" s="60" t="s">
        <v>273</v>
      </c>
      <c r="BB580" s="60" t="b">
        <v>0</v>
      </c>
      <c r="BC580" s="60"/>
      <c r="BD580" s="60"/>
    </row>
    <row r="581" spans="1:56" x14ac:dyDescent="0.25">
      <c r="A581" s="55">
        <f t="shared" si="10"/>
        <v>0</v>
      </c>
      <c r="B581" s="64" t="str">
        <f>IFERROR(TEXT(Table_ocorrencias[[#This Row],[caso_n]],"0000")&amp;Table_ocorrencias[[#This Row],[ponto]]&amp;"/"&amp;YEAR(Table_ocorrencias[[#This Row],[DATA PLANTÃO]]),"")</f>
        <v>0074.9/2021</v>
      </c>
      <c r="C581" s="64" t="str">
        <f>IFERROR(IF(Table_ocorrencias[[#This Row],[GDL]] = "","", Table_ocorrencias[[#This Row],[GDL]]&amp;"/"&amp;YEAR(Table_ocorrencias[[#This Row],[data_plantao]])),"")</f>
        <v>2804/2021</v>
      </c>
      <c r="D581" s="64" t="str">
        <f>IF(Table_ocorrencias[[#This Row],[fotos_gdl]] = TRUE,"ENVIADAS","PENDENTE")</f>
        <v>ENVIADAS</v>
      </c>
      <c r="E581" s="65">
        <f>IFERROR(Table_ocorrencias[[#This Row],[data_plantao]],"")</f>
        <v>44218</v>
      </c>
      <c r="F581" s="64" t="str">
        <f>IFERROR(Table_ocorrencias[[#This Row],[CIODS3]],"")</f>
        <v>D701928</v>
      </c>
      <c r="G581" s="64" t="str">
        <f>IFERROR(Table_ocorrencias[[#This Row],[natureza4]],"")</f>
        <v>Homicídio</v>
      </c>
      <c r="H581" s="64" t="str">
        <f>IFERROR(Table_ocorrencias[[#This Row],[tipo_local]],"")</f>
        <v>Externo</v>
      </c>
      <c r="I581" s="64" t="str">
        <f>IFERROR(IF(Table_ocorrencias[[#This Row],[instrumento10]] = 0,"",Table_ocorrencias[[#This Row],[instrumento10]]),"")</f>
        <v>PÉRFURO-CONTUNDENTE</v>
      </c>
      <c r="J581" s="80" t="str">
        <f>IFERROR(VLOOKUP(Table_ocorrencias[[#This Row],[matricula_perito]],Table_peritos[],2,FALSE),"")</f>
        <v>MOISEIS GAUTHIER</v>
      </c>
      <c r="K581" s="64" t="str">
        <f>IFERROR(VLOOKUP(Table_ocorrencias[[#This Row],[matricula_auxiliar]],Table_auxiliares[],2,FALSE),"")</f>
        <v>ANDREZA CRISTINA MAIA DOS SANTOS</v>
      </c>
      <c r="L581" s="64" t="str">
        <f>IFERROR(VLOOKUP(Table_ocorrencias[[#This Row],[matricula_delegado]],Table_delegados[],2,FALSE),"")</f>
        <v>ANTONIO DE CAMPOS FRANCISCO</v>
      </c>
      <c r="M581" s="64" t="str">
        <f>IFERROR(Table_ocorrencias[[#This Row],[viatura5]],"")</f>
        <v>UP004</v>
      </c>
      <c r="N581" s="64" t="str">
        <f>IFERROR(IF(Table_ocorrencias[[#This Row],[DPH2]] ="","",Table_ocorrencias[[#This Row],[DPH2]]&amp;"º DPH"),"")</f>
        <v>8º DPH</v>
      </c>
      <c r="O581" s="64" t="str">
        <f>UPPER(IFERROR(VLOOKUP(Table_ocorrencias[[#This Row],[municipio]],Table_municipios[],2,FALSE),""))</f>
        <v>ILHA DE ITAMARACÁ</v>
      </c>
      <c r="P581" s="80" t="str">
        <f>UPPER(IFERROR(Table_ocorrencias[[#This Row],[bairro8]],""))</f>
        <v>ENSEADA DOS GOLFINHOS</v>
      </c>
      <c r="Q581" s="64" t="str">
        <f>IFERROR(IF(Table_ocorrencias[[#This Row],[rua9]] ="","",Table_ocorrencias[[#This Row],[rua9]]),"")</f>
        <v>RUA SANTA MARIA DO CAMBUCÁ</v>
      </c>
      <c r="R581" s="64" t="str">
        <f>IFERROR(IF(Table_ocorrencias[[#This Row],[latitude6]] ="","",Table_ocorrencias[[#This Row],[latitude6]]),"")</f>
        <v>-7.705539</v>
      </c>
      <c r="S581" s="64" t="str">
        <f>IFERROR(IF(Table_ocorrencias[[#This Row],[longitude7]] ="","",Table_ocorrencias[[#This Row],[longitude7]]),"")</f>
        <v>-34.838377</v>
      </c>
      <c r="T581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115983)</v>
      </c>
      <c r="U581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81" s="80" t="str">
        <f>UPPER(IFERROR(Table_ocorrencias[[#This Row],[descricao]],""))</f>
        <v>PM 988206606</v>
      </c>
      <c r="W581" s="66">
        <f>IFERROR(IF(Table_ocorrencias[[#This Row],[data_ciencia]]="","",Table_ocorrencias[[#This Row],[data_ciencia]]),"")</f>
        <v>0.82986111111111116</v>
      </c>
      <c r="X581" s="66">
        <f>IFERROR(IF(Table_ocorrencias[[#This Row],[data_saida]]="","",Table_ocorrencias[[#This Row],[data_saida]]),"")</f>
        <v>0.85069444444444442</v>
      </c>
      <c r="Y581" s="66">
        <f>IFERROR(IF(Table_ocorrencias[[#This Row],[data_chegada]]="","",Table_ocorrencias[[#This Row],[data_chegada]]),"")</f>
        <v>0.9</v>
      </c>
      <c r="Z581" s="66">
        <f>IFERROR(IF(Table_ocorrencias[[#This Row],[data_conclusao]]="","",Table_ocorrencias[[#This Row],[data_conclusao]]),"")</f>
        <v>0.93055555555555558</v>
      </c>
      <c r="AA581" s="67">
        <v>2114</v>
      </c>
      <c r="AB581" s="67">
        <v>74</v>
      </c>
      <c r="AC581" s="67">
        <v>8</v>
      </c>
      <c r="AD581" s="67">
        <v>3871282</v>
      </c>
      <c r="AE581" s="67">
        <v>3876098</v>
      </c>
      <c r="AF581" s="67">
        <v>1967371</v>
      </c>
      <c r="AG581" s="67">
        <v>2804</v>
      </c>
      <c r="AH581" s="65">
        <v>44218</v>
      </c>
      <c r="AI581" s="67" t="s">
        <v>12875</v>
      </c>
      <c r="AJ581" s="67" t="s">
        <v>167</v>
      </c>
      <c r="AK581" s="67" t="s">
        <v>168</v>
      </c>
      <c r="AL581" s="67" t="s">
        <v>255</v>
      </c>
      <c r="AM581" s="68">
        <v>0.82986111111111116</v>
      </c>
      <c r="AN581" s="69">
        <v>0.85069444444444442</v>
      </c>
      <c r="AO581" s="69">
        <v>0.9</v>
      </c>
      <c r="AP581" s="69">
        <v>0.93055555555555558</v>
      </c>
      <c r="AQ581" s="67" t="s">
        <v>12876</v>
      </c>
      <c r="AR581" s="67" t="s">
        <v>12877</v>
      </c>
      <c r="AS581" s="67">
        <v>7</v>
      </c>
      <c r="AT581" s="67" t="s">
        <v>12878</v>
      </c>
      <c r="AU581" s="67" t="s">
        <v>12879</v>
      </c>
      <c r="AV581" s="67" t="s">
        <v>12880</v>
      </c>
      <c r="AW581" s="70" t="s">
        <v>276</v>
      </c>
      <c r="AX581" s="67" t="s">
        <v>12881</v>
      </c>
      <c r="AY581" s="67" t="s">
        <v>12882</v>
      </c>
      <c r="AZ581" s="67" t="b">
        <v>1</v>
      </c>
      <c r="BA581" s="67" t="s">
        <v>273</v>
      </c>
      <c r="BB581" s="67" t="b">
        <v>0</v>
      </c>
      <c r="BC581" s="67"/>
      <c r="BD581" s="67"/>
    </row>
    <row r="582" spans="1:56" x14ac:dyDescent="0.25">
      <c r="A582" s="54">
        <f t="shared" si="10"/>
        <v>0</v>
      </c>
      <c r="B582" s="57" t="str">
        <f>IFERROR(TEXT(Table_ocorrencias[[#This Row],[caso_n]],"0000")&amp;Table_ocorrencias[[#This Row],[ponto]]&amp;"/"&amp;YEAR(Table_ocorrencias[[#This Row],[DATA PLANTÃO]]),"")</f>
        <v>0078.9/2021</v>
      </c>
      <c r="C582" s="57" t="str">
        <f>IFERROR(IF(Table_ocorrencias[[#This Row],[GDL]] = "","", Table_ocorrencias[[#This Row],[GDL]]&amp;"/"&amp;YEAR(Table_ocorrencias[[#This Row],[data_plantao]])),"")</f>
        <v>2731/2021</v>
      </c>
      <c r="D582" s="57" t="str">
        <f>IF(Table_ocorrencias[[#This Row],[fotos_gdl]] = TRUE,"ENVIADAS","PENDENTE")</f>
        <v>ENVIADAS</v>
      </c>
      <c r="E582" s="58">
        <f>IFERROR(Table_ocorrencias[[#This Row],[data_plantao]],"")</f>
        <v>44218</v>
      </c>
      <c r="F582" s="57" t="str">
        <f>IFERROR(Table_ocorrencias[[#This Row],[CIODS3]],"")</f>
        <v>D706966</v>
      </c>
      <c r="G582" s="57" t="str">
        <f>IFERROR(Table_ocorrencias[[#This Row],[natureza4]],"")</f>
        <v>Homicídio</v>
      </c>
      <c r="H582" s="57" t="str">
        <f>IFERROR(Table_ocorrencias[[#This Row],[tipo_local]],"")</f>
        <v>Externo</v>
      </c>
      <c r="I582" s="57" t="str">
        <f>IFERROR(IF(Table_ocorrencias[[#This Row],[instrumento10]] = 0,"",Table_ocorrencias[[#This Row],[instrumento10]]),"")</f>
        <v>PÉRFURO-CONTUNDENTE</v>
      </c>
      <c r="J582" s="79" t="str">
        <f>IFERROR(VLOOKUP(Table_ocorrencias[[#This Row],[matricula_perito]],Table_peritos[],2,FALSE),"")</f>
        <v>DIEGO NUNES TELES DE MENDONÇA</v>
      </c>
      <c r="K582" s="57" t="str">
        <f>IFERROR(VLOOKUP(Table_ocorrencias[[#This Row],[matricula_auxiliar]],Table_auxiliares[],2,FALSE),"")</f>
        <v>ANDREZA CRISTINA MAIA DOS SANTOS</v>
      </c>
      <c r="L582" s="57" t="str">
        <f>IFERROR(VLOOKUP(Table_ocorrencias[[#This Row],[matricula_delegado]],Table_delegados[],2,FALSE),"")</f>
        <v>AUSENTE</v>
      </c>
      <c r="M582" s="57" t="str">
        <f>IFERROR(Table_ocorrencias[[#This Row],[viatura5]],"")</f>
        <v>UP004</v>
      </c>
      <c r="N582" s="57" t="str">
        <f>IFERROR(IF(Table_ocorrencias[[#This Row],[DPH2]] ="","",Table_ocorrencias[[#This Row],[DPH2]]&amp;"º DPH"),"")</f>
        <v>12º DPH</v>
      </c>
      <c r="O582" s="57" t="str">
        <f>UPPER(IFERROR(VLOOKUP(Table_ocorrencias[[#This Row],[municipio]],Table_municipios[],2,FALSE),""))</f>
        <v>JABOATÃO DOS GUARARAPES</v>
      </c>
      <c r="P582" s="79" t="str">
        <f>UPPER(IFERROR(Table_ocorrencias[[#This Row],[bairro8]],""))</f>
        <v>CANDEIAS</v>
      </c>
      <c r="Q582" s="57" t="str">
        <f>IFERROR(IF(Table_ocorrencias[[#This Row],[rua9]] ="","",Table_ocorrencias[[#This Row],[rua9]]),"")</f>
        <v>TRAVESSA INALDA DE ARAUJO 57</v>
      </c>
      <c r="R582" s="57" t="str">
        <f>IFERROR(IF(Table_ocorrencias[[#This Row],[latitude6]] ="","",Table_ocorrencias[[#This Row],[latitude6]]),"")</f>
        <v>-8,177928</v>
      </c>
      <c r="S582" s="57" t="str">
        <f>IFERROR(IF(Table_ocorrencias[[#This Row],[longitude7]] ="","",Table_ocorrencias[[#This Row],[longitude7]]),"")</f>
        <v>-34,927179</v>
      </c>
      <c r="T58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115981)</v>
      </c>
      <c r="U58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82" s="79" t="str">
        <f>UPPER(IFERROR(Table_ocorrencias[[#This Row],[descricao]],""))</f>
        <v>PM 986155087</v>
      </c>
      <c r="W582" s="59">
        <f>IFERROR(IF(Table_ocorrencias[[#This Row],[data_ciencia]]="","",Table_ocorrencias[[#This Row],[data_ciencia]]),"")</f>
        <v>0.15277777777777779</v>
      </c>
      <c r="X582" s="59">
        <f>IFERROR(IF(Table_ocorrencias[[#This Row],[data_saida]]="","",Table_ocorrencias[[#This Row],[data_saida]]),"")</f>
        <v>0.16666666666666666</v>
      </c>
      <c r="Y582" s="59">
        <f>IFERROR(IF(Table_ocorrencias[[#This Row],[data_chegada]]="","",Table_ocorrencias[[#This Row],[data_chegada]]),"")</f>
        <v>0.18055555555555555</v>
      </c>
      <c r="Z582" s="59">
        <f>IFERROR(IF(Table_ocorrencias[[#This Row],[data_conclusao]]="","",Table_ocorrencias[[#This Row],[data_conclusao]]),"")</f>
        <v>0.22222222222222221</v>
      </c>
      <c r="AA582" s="60">
        <v>2118</v>
      </c>
      <c r="AB582" s="60">
        <v>78</v>
      </c>
      <c r="AC582" s="60">
        <v>12</v>
      </c>
      <c r="AD582" s="60">
        <v>3869148</v>
      </c>
      <c r="AE582" s="60">
        <v>3876098</v>
      </c>
      <c r="AF582" s="60">
        <v>0</v>
      </c>
      <c r="AG582" s="60">
        <v>2731</v>
      </c>
      <c r="AH582" s="58">
        <v>44218</v>
      </c>
      <c r="AI582" s="60" t="s">
        <v>12883</v>
      </c>
      <c r="AJ582" s="60" t="s">
        <v>167</v>
      </c>
      <c r="AK582" s="60" t="s">
        <v>168</v>
      </c>
      <c r="AL582" s="60" t="s">
        <v>255</v>
      </c>
      <c r="AM582" s="61">
        <v>0.15277777777777779</v>
      </c>
      <c r="AN582" s="62">
        <v>0.16666666666666666</v>
      </c>
      <c r="AO582" s="62">
        <v>0.18055555555555555</v>
      </c>
      <c r="AP582" s="62">
        <v>0.22222222222222221</v>
      </c>
      <c r="AQ582" s="60" t="s">
        <v>12884</v>
      </c>
      <c r="AR582" s="60" t="s">
        <v>12885</v>
      </c>
      <c r="AS582" s="60">
        <v>10</v>
      </c>
      <c r="AT582" s="60" t="s">
        <v>5079</v>
      </c>
      <c r="AU582" s="60" t="s">
        <v>12886</v>
      </c>
      <c r="AV582" s="60" t="s">
        <v>12887</v>
      </c>
      <c r="AW582" s="63" t="s">
        <v>276</v>
      </c>
      <c r="AX582" s="60" t="s">
        <v>12888</v>
      </c>
      <c r="AY582" s="60" t="s">
        <v>12889</v>
      </c>
      <c r="AZ582" s="60" t="b">
        <v>1</v>
      </c>
      <c r="BA582" s="60" t="s">
        <v>273</v>
      </c>
      <c r="BB582" s="60" t="b">
        <v>0</v>
      </c>
      <c r="BC582" s="60"/>
      <c r="BD582" s="60"/>
    </row>
    <row r="583" spans="1:56" x14ac:dyDescent="0.25">
      <c r="A583" s="86">
        <f t="shared" si="10"/>
        <v>0</v>
      </c>
      <c r="B583" s="87" t="str">
        <f>IFERROR(TEXT(Table_ocorrencias[[#This Row],[caso_n]],"0000")&amp;Table_ocorrencias[[#This Row],[ponto]]&amp;"/"&amp;YEAR(Table_ocorrencias[[#This Row],[DATA PLANTÃO]]),"")</f>
        <v>0082.9/2021</v>
      </c>
      <c r="C583" s="87" t="str">
        <f>IFERROR(IF(Table_ocorrencias[[#This Row],[GDL]] = "","", Table_ocorrencias[[#This Row],[GDL]]&amp;"/"&amp;YEAR(Table_ocorrencias[[#This Row],[data_plantao]])),"")</f>
        <v>2803/2021</v>
      </c>
      <c r="D583" s="87" t="str">
        <f>IF(Table_ocorrencias[[#This Row],[fotos_gdl]] = TRUE,"ENVIADAS","PENDENTE")</f>
        <v>ENVIADAS</v>
      </c>
      <c r="E583" s="88">
        <f>IFERROR(Table_ocorrencias[[#This Row],[data_plantao]],"")</f>
        <v>44220</v>
      </c>
      <c r="F583" s="87" t="str">
        <f>IFERROR(Table_ocorrencias[[#This Row],[CIODS3]],"")</f>
        <v>D702097</v>
      </c>
      <c r="G583" s="87" t="str">
        <f>IFERROR(Table_ocorrencias[[#This Row],[natureza4]],"")</f>
        <v>Homicídio</v>
      </c>
      <c r="H583" s="87" t="str">
        <f>IFERROR(Table_ocorrencias[[#This Row],[tipo_local]],"")</f>
        <v>Externo</v>
      </c>
      <c r="I583" s="87" t="str">
        <f>IFERROR(IF(Table_ocorrencias[[#This Row],[instrumento10]] = 0,"",Table_ocorrencias[[#This Row],[instrumento10]]),"")</f>
        <v>PÉRFURO-CONTUNDENTE</v>
      </c>
      <c r="J583" s="89" t="str">
        <f>IFERROR(VLOOKUP(Table_ocorrencias[[#This Row],[matricula_perito]],Table_peritos[],2,FALSE),"")</f>
        <v>VICTOR CEZAR LUCENA TAVARES DE SÁ LEITÃO</v>
      </c>
      <c r="K583" s="87" t="str">
        <f>IFERROR(VLOOKUP(Table_ocorrencias[[#This Row],[matricula_auxiliar]],Table_auxiliares[],2,FALSE),"")</f>
        <v>ANDREZA CRISTINA MAIA DOS SANTOS</v>
      </c>
      <c r="L583" s="87" t="str">
        <f>IFERROR(VLOOKUP(Table_ocorrencias[[#This Row],[matricula_delegado]],Table_delegados[],2,FALSE),"")</f>
        <v>CAIO WAGNER SIQUEIRA DE MORAIS</v>
      </c>
      <c r="M583" s="87" t="str">
        <f>IFERROR(Table_ocorrencias[[#This Row],[viatura5]],"")</f>
        <v>UP004</v>
      </c>
      <c r="N583" s="87" t="str">
        <f>IFERROR(IF(Table_ocorrencias[[#This Row],[DPH2]] ="","",Table_ocorrencias[[#This Row],[DPH2]]&amp;"º DPH"),"")</f>
        <v>4º DPH</v>
      </c>
      <c r="O583" s="87" t="str">
        <f>UPPER(IFERROR(VLOOKUP(Table_ocorrencias[[#This Row],[municipio]],Table_municipios[],2,FALSE),""))</f>
        <v>RECIFE</v>
      </c>
      <c r="P583" s="89" t="str">
        <f>UPPER(IFERROR(Table_ocorrencias[[#This Row],[bairro8]],""))</f>
        <v>TORRÕES</v>
      </c>
      <c r="Q583" s="87" t="str">
        <f>IFERROR(IF(Table_ocorrencias[[#This Row],[rua9]] ="","",Table_ocorrencias[[#This Row],[rua9]]),"")</f>
        <v>RUA LEILA FELIX KARAN</v>
      </c>
      <c r="R583" s="87" t="str">
        <f>IFERROR(IF(Table_ocorrencias[[#This Row],[latitude6]] ="","",Table_ocorrencias[[#This Row],[latitude6]]),"")</f>
        <v>-8,065755</v>
      </c>
      <c r="S583" s="87" t="str">
        <f>IFERROR(IF(Table_ocorrencias[[#This Row],[longitude7]] ="","",Table_ocorrencias[[#This Row],[longitude7]]),"")</f>
        <v>-34,936615</v>
      </c>
      <c r="T58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115977)</v>
      </c>
      <c r="U58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3" s="89" t="str">
        <f>UPPER(IFERROR(Table_ocorrencias[[#This Row],[descricao]],""))</f>
        <v>PM SGT AGNALDO 998268933</v>
      </c>
      <c r="W583" s="90">
        <f>IFERROR(IF(Table_ocorrencias[[#This Row],[data_ciencia]]="","",Table_ocorrencias[[#This Row],[data_ciencia]]),"")</f>
        <v>0.65347222222222223</v>
      </c>
      <c r="X583" s="90">
        <f>IFERROR(IF(Table_ocorrencias[[#This Row],[data_saida]]="","",Table_ocorrencias[[#This Row],[data_saida]]),"")</f>
        <v>0.66666666666666663</v>
      </c>
      <c r="Y583" s="90">
        <f>IFERROR(IF(Table_ocorrencias[[#This Row],[data_chegada]]="","",Table_ocorrencias[[#This Row],[data_chegada]]),"")</f>
        <v>0.67361111111111116</v>
      </c>
      <c r="Z583" s="90">
        <f>IFERROR(IF(Table_ocorrencias[[#This Row],[data_conclusao]]="","",Table_ocorrencias[[#This Row],[data_conclusao]]),"")</f>
        <v>0.70138888888888884</v>
      </c>
      <c r="AA583" s="91">
        <v>2123</v>
      </c>
      <c r="AB583" s="91">
        <v>82</v>
      </c>
      <c r="AC583" s="91">
        <v>4</v>
      </c>
      <c r="AD583" s="91">
        <v>3866947</v>
      </c>
      <c r="AE583" s="91">
        <v>3876098</v>
      </c>
      <c r="AF583" s="91">
        <v>3864910</v>
      </c>
      <c r="AG583" s="91">
        <v>2803</v>
      </c>
      <c r="AH583" s="88">
        <v>44220</v>
      </c>
      <c r="AI583" s="91" t="s">
        <v>12890</v>
      </c>
      <c r="AJ583" s="91" t="s">
        <v>167</v>
      </c>
      <c r="AK583" s="91" t="s">
        <v>168</v>
      </c>
      <c r="AL583" s="91" t="s">
        <v>255</v>
      </c>
      <c r="AM583" s="92">
        <v>0.65347222222222223</v>
      </c>
      <c r="AN583" s="93">
        <v>0.66666666666666663</v>
      </c>
      <c r="AO583" s="93">
        <v>0.67361111111111116</v>
      </c>
      <c r="AP583" s="93">
        <v>0.70138888888888884</v>
      </c>
      <c r="AQ583" s="91" t="s">
        <v>12891</v>
      </c>
      <c r="AR583" s="91" t="s">
        <v>12892</v>
      </c>
      <c r="AS583" s="91">
        <v>14</v>
      </c>
      <c r="AT583" s="91" t="s">
        <v>3367</v>
      </c>
      <c r="AU583" s="91" t="s">
        <v>12893</v>
      </c>
      <c r="AV583" s="91" t="s">
        <v>12894</v>
      </c>
      <c r="AW583" s="94" t="s">
        <v>276</v>
      </c>
      <c r="AX583" s="91" t="s">
        <v>12895</v>
      </c>
      <c r="AY583" s="91" t="s">
        <v>12896</v>
      </c>
      <c r="AZ583" s="91" t="b">
        <v>1</v>
      </c>
      <c r="BA583" s="91" t="s">
        <v>273</v>
      </c>
      <c r="BB583" s="91" t="b">
        <v>0</v>
      </c>
      <c r="BC583" s="91"/>
      <c r="BD583" s="91"/>
    </row>
    <row r="584" spans="1:56" x14ac:dyDescent="0.25">
      <c r="A584" s="86">
        <f t="shared" si="10"/>
        <v>0</v>
      </c>
      <c r="B584" s="87" t="str">
        <f>IFERROR(TEXT(Table_ocorrencias[[#This Row],[caso_n]],"0000")&amp;Table_ocorrencias[[#This Row],[ponto]]&amp;"/"&amp;YEAR(Table_ocorrencias[[#This Row],[DATA PLANTÃO]]),"")</f>
        <v>0101.9/2021</v>
      </c>
      <c r="C584" s="87" t="str">
        <f>IFERROR(IF(Table_ocorrencias[[#This Row],[GDL]] = "","", Table_ocorrencias[[#This Row],[GDL]]&amp;"/"&amp;YEAR(Table_ocorrencias[[#This Row],[data_plantao]])),"")</f>
        <v>3799/2021</v>
      </c>
      <c r="D584" s="87" t="str">
        <f>IF(Table_ocorrencias[[#This Row],[fotos_gdl]] = TRUE,"ENVIADAS","PENDENTE")</f>
        <v>ENVIADAS</v>
      </c>
      <c r="E584" s="88">
        <f>IFERROR(Table_ocorrencias[[#This Row],[data_plantao]],"")</f>
        <v>44226</v>
      </c>
      <c r="F584" s="87" t="str">
        <f>IFERROR(Table_ocorrencias[[#This Row],[CIODS3]],"")</f>
        <v>D702672</v>
      </c>
      <c r="G584" s="87" t="str">
        <f>IFERROR(Table_ocorrencias[[#This Row],[natureza4]],"")</f>
        <v>Homicídio</v>
      </c>
      <c r="H584" s="87" t="str">
        <f>IFERROR(Table_ocorrencias[[#This Row],[tipo_local]],"")</f>
        <v>Externo</v>
      </c>
      <c r="I584" s="87" t="str">
        <f>IFERROR(IF(Table_ocorrencias[[#This Row],[instrumento10]] = 0,"",Table_ocorrencias[[#This Row],[instrumento10]]),"")</f>
        <v>PÉRFURO-CONTUNDENTE</v>
      </c>
      <c r="J584" s="89" t="str">
        <f>IFERROR(VLOOKUP(Table_ocorrencias[[#This Row],[matricula_perito]],Table_peritos[],2,FALSE),"")</f>
        <v>LUCAS ARAÚJO DE ALMEIDA</v>
      </c>
      <c r="K584" s="87" t="str">
        <f>IFERROR(VLOOKUP(Table_ocorrencias[[#This Row],[matricula_auxiliar]],Table_auxiliares[],2,FALSE),"")</f>
        <v>AMANDA COSTA OLIVEIRA</v>
      </c>
      <c r="L584" s="87" t="str">
        <f>IFERROR(VLOOKUP(Table_ocorrencias[[#This Row],[matricula_delegado]],Table_delegados[],2,FALSE),"")</f>
        <v>CAIO WAGNER SIQUEIRA DE MORAIS</v>
      </c>
      <c r="M584" s="87" t="str">
        <f>IFERROR(Table_ocorrencias[[#This Row],[viatura5]],"")</f>
        <v>UP004</v>
      </c>
      <c r="N584" s="87" t="str">
        <f>IFERROR(IF(Table_ocorrencias[[#This Row],[DPH2]] ="","",Table_ocorrencias[[#This Row],[DPH2]]&amp;"º DPH"),"")</f>
        <v>6º DPH</v>
      </c>
      <c r="O584" s="87" t="str">
        <f>UPPER(IFERROR(VLOOKUP(Table_ocorrencias[[#This Row],[municipio]],Table_municipios[],2,FALSE),""))</f>
        <v>IGARASSU</v>
      </c>
      <c r="P584" s="89" t="str">
        <f>UPPER(IFERROR(Table_ocorrencias[[#This Row],[bairro8]],""))</f>
        <v>ZONA RURAL</v>
      </c>
      <c r="Q584" s="87" t="str">
        <f>IFERROR(IF(Table_ocorrencias[[#This Row],[rua9]] ="","",Table_ocorrencias[[#This Row],[rua9]]),"")</f>
        <v>rua campos do oriente</v>
      </c>
      <c r="R584" s="87" t="str">
        <f>IFERROR(IF(Table_ocorrencias[[#This Row],[latitude6]] ="","",Table_ocorrencias[[#This Row],[latitude6]]),"")</f>
        <v>-7,891003</v>
      </c>
      <c r="S584" s="87" t="str">
        <f>IFERROR(IF(Table_ocorrencias[[#This Row],[longitude7]] ="","",Table_ocorrencias[[#This Row],[longitude7]]),"")</f>
        <v>-34,936311</v>
      </c>
      <c r="T58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HIGOR DA SILVA (NIC 115978)</v>
      </c>
      <c r="U58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84" s="89" t="str">
        <f>UPPER(IFERROR(Table_ocorrencias[[#This Row],[descricao]],""))</f>
        <v/>
      </c>
      <c r="W584" s="90">
        <f>IFERROR(IF(Table_ocorrencias[[#This Row],[data_ciencia]]="","",Table_ocorrencias[[#This Row],[data_ciencia]]),"")</f>
        <v>0.28125</v>
      </c>
      <c r="X584" s="90">
        <f>IFERROR(IF(Table_ocorrencias[[#This Row],[data_saida]]="","",Table_ocorrencias[[#This Row],[data_saida]]),"")</f>
        <v>0.3125</v>
      </c>
      <c r="Y584" s="90">
        <f>IFERROR(IF(Table_ocorrencias[[#This Row],[data_chegada]]="","",Table_ocorrencias[[#This Row],[data_chegada]]),"")</f>
        <v>0.34305555555555556</v>
      </c>
      <c r="Z584" s="90">
        <f>IFERROR(IF(Table_ocorrencias[[#This Row],[data_conclusao]]="","",Table_ocorrencias[[#This Row],[data_conclusao]]),"")</f>
        <v>0.37569444444444444</v>
      </c>
      <c r="AA584" s="91">
        <v>2145</v>
      </c>
      <c r="AB584" s="91">
        <v>101</v>
      </c>
      <c r="AC584" s="91">
        <v>6</v>
      </c>
      <c r="AD584" s="91">
        <v>3870006</v>
      </c>
      <c r="AE584" s="91">
        <v>3867790</v>
      </c>
      <c r="AF584" s="91">
        <v>3864910</v>
      </c>
      <c r="AG584" s="91">
        <v>3799</v>
      </c>
      <c r="AH584" s="88">
        <v>44226</v>
      </c>
      <c r="AI584" s="91" t="s">
        <v>13097</v>
      </c>
      <c r="AJ584" s="91" t="s">
        <v>167</v>
      </c>
      <c r="AK584" s="91" t="s">
        <v>168</v>
      </c>
      <c r="AL584" s="91" t="s">
        <v>255</v>
      </c>
      <c r="AM584" s="92">
        <v>0.28125</v>
      </c>
      <c r="AN584" s="93">
        <v>0.3125</v>
      </c>
      <c r="AO584" s="93">
        <v>0.34305555555555556</v>
      </c>
      <c r="AP584" s="93">
        <v>0.37569444444444444</v>
      </c>
      <c r="AQ584" s="91" t="s">
        <v>13098</v>
      </c>
      <c r="AR584" s="91" t="s">
        <v>13099</v>
      </c>
      <c r="AS584" s="91">
        <v>6</v>
      </c>
      <c r="AT584" s="91" t="s">
        <v>471</v>
      </c>
      <c r="AU584" s="91" t="s">
        <v>13100</v>
      </c>
      <c r="AV584" s="91" t="s">
        <v>283</v>
      </c>
      <c r="AW584" s="94" t="s">
        <v>276</v>
      </c>
      <c r="AX584" s="91" t="s">
        <v>13101</v>
      </c>
      <c r="AY584" s="91" t="s">
        <v>283</v>
      </c>
      <c r="AZ584" s="91" t="b">
        <v>1</v>
      </c>
      <c r="BA584" s="91" t="s">
        <v>273</v>
      </c>
      <c r="BB584" s="91" t="b">
        <v>0</v>
      </c>
      <c r="BC584" s="91"/>
      <c r="BD584" s="91"/>
    </row>
    <row r="585" spans="1:56" x14ac:dyDescent="0.25">
      <c r="A585" s="86">
        <f t="shared" si="10"/>
        <v>0</v>
      </c>
      <c r="B585" s="87" t="str">
        <f>IFERROR(TEXT(Table_ocorrencias[[#This Row],[caso_n]],"0000")&amp;Table_ocorrencias[[#This Row],[ponto]]&amp;"/"&amp;YEAR(Table_ocorrencias[[#This Row],[DATA PLANTÃO]]),"")</f>
        <v>0104.9/2021</v>
      </c>
      <c r="C585" s="87" t="str">
        <f>IFERROR(IF(Table_ocorrencias[[#This Row],[GDL]] = "","", Table_ocorrencias[[#This Row],[GDL]]&amp;"/"&amp;YEAR(Table_ocorrencias[[#This Row],[data_plantao]])),"")</f>
        <v>3915/2021</v>
      </c>
      <c r="D585" s="87" t="str">
        <f>IF(Table_ocorrencias[[#This Row],[fotos_gdl]] = TRUE,"ENVIADAS","PENDENTE")</f>
        <v>PENDENTE</v>
      </c>
      <c r="E585" s="88">
        <f>IFERROR(Table_ocorrencias[[#This Row],[data_plantao]],"")</f>
        <v>44227</v>
      </c>
      <c r="F585" s="87" t="str">
        <f>IFERROR(Table_ocorrencias[[#This Row],[CIODS3]],"")</f>
        <v>D702868</v>
      </c>
      <c r="G585" s="87" t="str">
        <f>IFERROR(Table_ocorrencias[[#This Row],[natureza4]],"")</f>
        <v>Homicídio</v>
      </c>
      <c r="H585" s="87" t="str">
        <f>IFERROR(Table_ocorrencias[[#This Row],[tipo_local]],"")</f>
        <v>Externo</v>
      </c>
      <c r="I585" s="87" t="str">
        <f>IFERROR(IF(Table_ocorrencias[[#This Row],[instrumento10]] = 0,"",Table_ocorrencias[[#This Row],[instrumento10]]),"")</f>
        <v>PÉRFURO-CONTUNDENTE</v>
      </c>
      <c r="J585" s="89" t="str">
        <f>IFERROR(VLOOKUP(Table_ocorrencias[[#This Row],[matricula_perito]],Table_peritos[],2,FALSE),"")</f>
        <v>RANON BARROS BEZERRA</v>
      </c>
      <c r="K585" s="87" t="str">
        <f>IFERROR(VLOOKUP(Table_ocorrencias[[#This Row],[matricula_auxiliar]],Table_auxiliares[],2,FALSE),"")</f>
        <v>ELOISA NEVES ALMEIDA PIMENTEL</v>
      </c>
      <c r="L585" s="87" t="str">
        <f>IFERROR(VLOOKUP(Table_ocorrencias[[#This Row],[matricula_delegado]],Table_delegados[],2,FALSE),"")</f>
        <v>VILANEIDA PARENTE AGUIAR</v>
      </c>
      <c r="M585" s="87" t="str">
        <f>IFERROR(Table_ocorrencias[[#This Row],[viatura5]],"")</f>
        <v>UP004</v>
      </c>
      <c r="N585" s="87" t="str">
        <f>IFERROR(IF(Table_ocorrencias[[#This Row],[DPH2]] ="","",Table_ocorrencias[[#This Row],[DPH2]]&amp;"º DPH"),"")</f>
        <v>4º DPH</v>
      </c>
      <c r="O585" s="87" t="str">
        <f>UPPER(IFERROR(VLOOKUP(Table_ocorrencias[[#This Row],[municipio]],Table_municipios[],2,FALSE),""))</f>
        <v>RECIFE</v>
      </c>
      <c r="P585" s="89" t="str">
        <f>UPPER(IFERROR(Table_ocorrencias[[#This Row],[bairro8]],""))</f>
        <v>SAN MARTIN</v>
      </c>
      <c r="Q585" s="87" t="str">
        <f>IFERROR(IF(Table_ocorrencias[[#This Row],[rua9]] ="","",Table_ocorrencias[[#This Row],[rua9]]),"")</f>
        <v>AV JOÃO CABRAL DE MELO NETO</v>
      </c>
      <c r="R585" s="87" t="str">
        <f>IFERROR(IF(Table_ocorrencias[[#This Row],[latitude6]] ="","",Table_ocorrencias[[#This Row],[latitude6]]),"")</f>
        <v>-8,076232186018894</v>
      </c>
      <c r="S585" s="87" t="str">
        <f>IFERROR(IF(Table_ocorrencias[[#This Row],[longitude7]] ="","",Table_ocorrencias[[#This Row],[longitude7]]),"")</f>
        <v>-34,93032759087998</v>
      </c>
      <c r="T58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58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5" s="89" t="str">
        <f>UPPER(IFERROR(Table_ocorrencias[[#This Row],[descricao]],""))</f>
        <v>PAF - EXTERNO - MASCULINO</v>
      </c>
      <c r="W585" s="90">
        <f>IFERROR(IF(Table_ocorrencias[[#This Row],[data_ciencia]]="","",Table_ocorrencias[[#This Row],[data_ciencia]]),"")</f>
        <v>0.87013888888888891</v>
      </c>
      <c r="X585" s="90">
        <f>IFERROR(IF(Table_ocorrencias[[#This Row],[data_saida]]="","",Table_ocorrencias[[#This Row],[data_saida]]),"")</f>
        <v>0.88194444444444442</v>
      </c>
      <c r="Y585" s="90">
        <f>IFERROR(IF(Table_ocorrencias[[#This Row],[data_chegada]]="","",Table_ocorrencias[[#This Row],[data_chegada]]),"")</f>
        <v>0.91666666666666663</v>
      </c>
      <c r="Z585" s="90">
        <f>IFERROR(IF(Table_ocorrencias[[#This Row],[data_conclusao]]="","",Table_ocorrencias[[#This Row],[data_conclusao]]),"")</f>
        <v>0.92361111111111116</v>
      </c>
      <c r="AA585" s="91">
        <v>2148</v>
      </c>
      <c r="AB585" s="91">
        <v>104</v>
      </c>
      <c r="AC585" s="91">
        <v>4</v>
      </c>
      <c r="AD585" s="91">
        <v>3866670</v>
      </c>
      <c r="AE585" s="91">
        <v>3868710</v>
      </c>
      <c r="AF585" s="91">
        <v>2725070</v>
      </c>
      <c r="AG585" s="91">
        <v>3915</v>
      </c>
      <c r="AH585" s="88">
        <v>44227</v>
      </c>
      <c r="AI585" s="91" t="s">
        <v>13166</v>
      </c>
      <c r="AJ585" s="91" t="s">
        <v>167</v>
      </c>
      <c r="AK585" s="91" t="s">
        <v>168</v>
      </c>
      <c r="AL585" s="91" t="s">
        <v>255</v>
      </c>
      <c r="AM585" s="92">
        <v>0.87013888888888891</v>
      </c>
      <c r="AN585" s="93">
        <v>0.88194444444444442</v>
      </c>
      <c r="AO585" s="93">
        <v>0.91666666666666663</v>
      </c>
      <c r="AP585" s="93">
        <v>0.92361111111111116</v>
      </c>
      <c r="AQ585" s="91" t="s">
        <v>13167</v>
      </c>
      <c r="AR585" s="91" t="s">
        <v>13168</v>
      </c>
      <c r="AS585" s="91">
        <v>14</v>
      </c>
      <c r="AT585" s="91" t="s">
        <v>1388</v>
      </c>
      <c r="AU585" s="91" t="s">
        <v>13169</v>
      </c>
      <c r="AV585" s="91" t="s">
        <v>13170</v>
      </c>
      <c r="AW585" s="94" t="s">
        <v>276</v>
      </c>
      <c r="AX585" s="91" t="s">
        <v>13171</v>
      </c>
      <c r="AY585" s="91" t="s">
        <v>7075</v>
      </c>
      <c r="AZ585" s="91" t="b">
        <v>0</v>
      </c>
      <c r="BA585" s="91" t="s">
        <v>273</v>
      </c>
      <c r="BB585" s="91" t="b">
        <v>0</v>
      </c>
      <c r="BC585" s="91"/>
      <c r="BD585" s="91"/>
    </row>
    <row r="586" spans="1:56" x14ac:dyDescent="0.25">
      <c r="A586" s="53">
        <f t="shared" si="10"/>
        <v>0</v>
      </c>
      <c r="B586" s="57" t="str">
        <f>IFERROR(TEXT(Table_ocorrencias[[#This Row],[caso_n]],"0000")&amp;Table_ocorrencias[[#This Row],[ponto]]&amp;"/"&amp;YEAR(Table_ocorrencias[[#This Row],[DATA PLANTÃO]]),"")</f>
        <v>0105.9/2021</v>
      </c>
      <c r="C586" s="57" t="str">
        <f>IFERROR(IF(Table_ocorrencias[[#This Row],[GDL]] = "","", Table_ocorrencias[[#This Row],[GDL]]&amp;"/"&amp;YEAR(Table_ocorrencias[[#This Row],[data_plantao]])),"")</f>
        <v>3917/2021</v>
      </c>
      <c r="D586" s="57" t="str">
        <f>IF(Table_ocorrencias[[#This Row],[fotos_gdl]] = TRUE,"ENVIADAS","PENDENTE")</f>
        <v>ENVIADAS</v>
      </c>
      <c r="E586" s="58">
        <f>IFERROR(Table_ocorrencias[[#This Row],[data_plantao]],"")</f>
        <v>44227</v>
      </c>
      <c r="F586" s="57" t="str">
        <f>IFERROR(Table_ocorrencias[[#This Row],[CIODS3]],"")</f>
        <v>D702890</v>
      </c>
      <c r="G586" s="57" t="str">
        <f>IFERROR(Table_ocorrencias[[#This Row],[natureza4]],"")</f>
        <v>Homicídio</v>
      </c>
      <c r="H586" s="57" t="str">
        <f>IFERROR(Table_ocorrencias[[#This Row],[tipo_local]],"")</f>
        <v>Externo</v>
      </c>
      <c r="I586" s="57" t="str">
        <f>IFERROR(IF(Table_ocorrencias[[#This Row],[instrumento10]] = 0,"",Table_ocorrencias[[#This Row],[instrumento10]]),"")</f>
        <v>PÉRFURO-CONTUNDENTE</v>
      </c>
      <c r="J586" s="79" t="str">
        <f>IFERROR(VLOOKUP(Table_ocorrencias[[#This Row],[matricula_perito]],Table_peritos[],2,FALSE),"")</f>
        <v>DIEGO NUNES TELES DE MENDONÇA</v>
      </c>
      <c r="K586" s="57" t="str">
        <f>IFERROR(VLOOKUP(Table_ocorrencias[[#This Row],[matricula_auxiliar]],Table_auxiliares[],2,FALSE),"")</f>
        <v>RICARDO ALEXANDRE MELO DA SILVA</v>
      </c>
      <c r="L586" s="57" t="str">
        <f>IFERROR(VLOOKUP(Table_ocorrencias[[#This Row],[matricula_delegado]],Table_delegados[],2,FALSE),"")</f>
        <v>CAIO WAGNER SIQUEIRA DE MORAIS</v>
      </c>
      <c r="M586" s="57" t="str">
        <f>IFERROR(Table_ocorrencias[[#This Row],[viatura5]],"")</f>
        <v>UP004</v>
      </c>
      <c r="N586" s="57" t="str">
        <f>IFERROR(IF(Table_ocorrencias[[#This Row],[DPH2]] ="","",Table_ocorrencias[[#This Row],[DPH2]]&amp;"º DPH"),"")</f>
        <v>11º DPH</v>
      </c>
      <c r="O586" s="57" t="str">
        <f>UPPER(IFERROR(VLOOKUP(Table_ocorrencias[[#This Row],[municipio]],Table_municipios[],2,FALSE),""))</f>
        <v>JABOATÃO DOS GUARARAPES</v>
      </c>
      <c r="P586" s="79" t="str">
        <f>UPPER(IFERROR(Table_ocorrencias[[#This Row],[bairro8]],""))</f>
        <v>JARDIM JORDÃO</v>
      </c>
      <c r="Q586" s="57" t="str">
        <f>IFERROR(IF(Table_ocorrencias[[#This Row],[rua9]] ="","",Table_ocorrencias[[#This Row],[rua9]]),"")</f>
        <v>RUA DO SOSSEGO</v>
      </c>
      <c r="R586" s="57" t="str">
        <f>IFERROR(IF(Table_ocorrencias[[#This Row],[latitude6]] ="","",Table_ocorrencias[[#This Row],[latitude6]]),"")</f>
        <v>-8.153567</v>
      </c>
      <c r="S586" s="57" t="str">
        <f>IFERROR(IF(Table_ocorrencias[[#This Row],[longitude7]] ="","",Table_ocorrencias[[#This Row],[longitude7]]),"")</f>
        <v>-34.937691</v>
      </c>
      <c r="T58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LUIS VITOR SANTOS DE MOURA (NIC 116481)</v>
      </c>
      <c r="U58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6" s="79" t="str">
        <f>UPPER(IFERROR(Table_ocorrencias[[#This Row],[descricao]],""))</f>
        <v>PAF/MASCULINO PM LOCAL&gt;&gt;CB EDSON: 98698.3970</v>
      </c>
      <c r="W586" s="59">
        <f>IFERROR(IF(Table_ocorrencias[[#This Row],[data_ciencia]]="","",Table_ocorrencias[[#This Row],[data_ciencia]]),"")</f>
        <v>0.99305555555555558</v>
      </c>
      <c r="X586" s="59">
        <f>IFERROR(IF(Table_ocorrencias[[#This Row],[data_saida]]="","",Table_ocorrencias[[#This Row],[data_saida]]),"")</f>
        <v>6.9444444444444441E-3</v>
      </c>
      <c r="Y586" s="59">
        <f>IFERROR(IF(Table_ocorrencias[[#This Row],[data_chegada]]="","",Table_ocorrencias[[#This Row],[data_chegada]]),"")</f>
        <v>2.0833333333333332E-2</v>
      </c>
      <c r="Z586" s="59">
        <f>IFERROR(IF(Table_ocorrencias[[#This Row],[data_conclusao]]="","",Table_ocorrencias[[#This Row],[data_conclusao]]),"")</f>
        <v>4.8611111111111112E-2</v>
      </c>
      <c r="AA586" s="60">
        <v>2149</v>
      </c>
      <c r="AB586" s="60">
        <v>105</v>
      </c>
      <c r="AC586" s="60">
        <v>11</v>
      </c>
      <c r="AD586" s="60">
        <v>3869148</v>
      </c>
      <c r="AE586" s="60">
        <v>3867641</v>
      </c>
      <c r="AF586" s="60">
        <v>3864910</v>
      </c>
      <c r="AG586" s="60">
        <v>3917</v>
      </c>
      <c r="AH586" s="58">
        <v>44227</v>
      </c>
      <c r="AI586" s="60" t="s">
        <v>13172</v>
      </c>
      <c r="AJ586" s="60" t="s">
        <v>167</v>
      </c>
      <c r="AK586" s="60" t="s">
        <v>168</v>
      </c>
      <c r="AL586" s="60" t="s">
        <v>255</v>
      </c>
      <c r="AM586" s="61">
        <v>0.99305555555555558</v>
      </c>
      <c r="AN586" s="62">
        <v>6.9444444444444441E-3</v>
      </c>
      <c r="AO586" s="62">
        <v>2.0833333333333332E-2</v>
      </c>
      <c r="AP586" s="62">
        <v>4.8611111111111112E-2</v>
      </c>
      <c r="AQ586" s="60" t="s">
        <v>13173</v>
      </c>
      <c r="AR586" s="60" t="s">
        <v>13174</v>
      </c>
      <c r="AS586" s="60">
        <v>10</v>
      </c>
      <c r="AT586" s="60" t="s">
        <v>716</v>
      </c>
      <c r="AU586" s="60" t="s">
        <v>4555</v>
      </c>
      <c r="AV586" s="60" t="s">
        <v>13175</v>
      </c>
      <c r="AW586" s="63" t="s">
        <v>276</v>
      </c>
      <c r="AX586" s="60" t="s">
        <v>13176</v>
      </c>
      <c r="AY586" s="60" t="s">
        <v>13177</v>
      </c>
      <c r="AZ586" s="60" t="b">
        <v>1</v>
      </c>
      <c r="BA586" s="60" t="s">
        <v>273</v>
      </c>
      <c r="BB586" s="60" t="b">
        <v>0</v>
      </c>
      <c r="BC586" s="60"/>
      <c r="BD586" s="60"/>
    </row>
    <row r="587" spans="1:56" x14ac:dyDescent="0.25">
      <c r="A587" s="55">
        <f t="shared" si="10"/>
        <v>1</v>
      </c>
      <c r="B587" s="64" t="str">
        <f>IFERROR(TEXT(Table_ocorrencias[[#This Row],[caso_n]],"0000")&amp;Table_ocorrencias[[#This Row],[ponto]]&amp;"/"&amp;YEAR(Table_ocorrencias[[#This Row],[DATA PLANTÃO]]),"")</f>
        <v>0106.9/2021</v>
      </c>
      <c r="C587" s="64" t="str">
        <f>IFERROR(IF(Table_ocorrencias[[#This Row],[GDL]] = "","", Table_ocorrencias[[#This Row],[GDL]]&amp;"/"&amp;YEAR(Table_ocorrencias[[#This Row],[data_plantao]])),"")</f>
        <v/>
      </c>
      <c r="D587" s="64" t="str">
        <f>IF(Table_ocorrencias[[#This Row],[fotos_gdl]] = TRUE,"ENVIADAS","PENDENTE")</f>
        <v>PENDENTE</v>
      </c>
      <c r="E587" s="65">
        <f>IFERROR(Table_ocorrencias[[#This Row],[data_plantao]],"")</f>
        <v>44227</v>
      </c>
      <c r="F587" s="64" t="str">
        <f>IFERROR(Table_ocorrencias[[#This Row],[CIODS3]],"")</f>
        <v>D702898</v>
      </c>
      <c r="G587" s="64" t="str">
        <f>IFERROR(Table_ocorrencias[[#This Row],[natureza4]],"")</f>
        <v>Homicídio</v>
      </c>
      <c r="H587" s="64" t="str">
        <f>IFERROR(Table_ocorrencias[[#This Row],[tipo_local]],"")</f>
        <v>Externo</v>
      </c>
      <c r="I587" s="64" t="str">
        <f>IFERROR(IF(Table_ocorrencias[[#This Row],[instrumento10]] = 0,"",Table_ocorrencias[[#This Row],[instrumento10]]),"")</f>
        <v>PÉRFURO-CONTUNDENTE</v>
      </c>
      <c r="J587" s="80" t="str">
        <f>IFERROR(VLOOKUP(Table_ocorrencias[[#This Row],[matricula_perito]],Table_peritos[],2,FALSE),"")</f>
        <v>VICTOR CEZAR LUCENA TAVARES DE SÁ LEITÃO</v>
      </c>
      <c r="K587" s="64" t="str">
        <f>IFERROR(VLOOKUP(Table_ocorrencias[[#This Row],[matricula_auxiliar]],Table_auxiliares[],2,FALSE),"")</f>
        <v>BRENO HENRIQUE DANTAS DOS SANTOS</v>
      </c>
      <c r="L587" s="64" t="str">
        <f>IFERROR(VLOOKUP(Table_ocorrencias[[#This Row],[matricula_delegado]],Table_delegados[],2,FALSE),"")</f>
        <v>VILANEIDA PARENTE AGUIAR</v>
      </c>
      <c r="M587" s="64" t="str">
        <f>IFERROR(Table_ocorrencias[[#This Row],[viatura5]],"")</f>
        <v>UP004</v>
      </c>
      <c r="N587" s="64" t="str">
        <f>IFERROR(IF(Table_ocorrencias[[#This Row],[DPH2]] ="","",Table_ocorrencias[[#This Row],[DPH2]]&amp;"º DPH"),"")</f>
        <v>13º DPH</v>
      </c>
      <c r="O587" s="64" t="str">
        <f>UPPER(IFERROR(VLOOKUP(Table_ocorrencias[[#This Row],[municipio]],Table_municipios[],2,FALSE),""))</f>
        <v>JABOATÃO DOS GUARARAPES</v>
      </c>
      <c r="P587" s="80" t="str">
        <f>UPPER(IFERROR(Table_ocorrencias[[#This Row],[bairro8]],""))</f>
        <v>CAJUEIRO SECO</v>
      </c>
      <c r="Q587" s="64" t="str">
        <f>IFERROR(IF(Table_ocorrencias[[#This Row],[rua9]] ="","",Table_ocorrencias[[#This Row],[rua9]]),"")</f>
        <v>RUA ALAMEDA DAS SUCUPIRAS</v>
      </c>
      <c r="R587" s="64" t="str">
        <f>IFERROR(IF(Table_ocorrencias[[#This Row],[latitude6]] ="","",Table_ocorrencias[[#This Row],[latitude6]]),"")</f>
        <v>-8.173942</v>
      </c>
      <c r="S587" s="64" t="str">
        <f>IFERROR(IF(Table_ocorrencias[[#This Row],[longitude7]] ="","",Table_ocorrencias[[#This Row],[longitude7]]),"")</f>
        <v>-34.925847</v>
      </c>
      <c r="T587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116476)</v>
      </c>
      <c r="U587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7" s="80" t="str">
        <f>UPPER(IFERROR(Table_ocorrencias[[#This Row],[descricao]],""))</f>
        <v/>
      </c>
      <c r="W587" s="66">
        <f>IFERROR(IF(Table_ocorrencias[[#This Row],[data_ciencia]]="","",Table_ocorrencias[[#This Row],[data_ciencia]]),"")</f>
        <v>8.3333333333333329E-2</v>
      </c>
      <c r="X587" s="66">
        <f>IFERROR(IF(Table_ocorrencias[[#This Row],[data_saida]]="","",Table_ocorrencias[[#This Row],[data_saida]]),"")</f>
        <v>9.375E-2</v>
      </c>
      <c r="Y587" s="66">
        <f>IFERROR(IF(Table_ocorrencias[[#This Row],[data_chegada]]="","",Table_ocorrencias[[#This Row],[data_chegada]]),"")</f>
        <v>0.10416666666666667</v>
      </c>
      <c r="Z587" s="66">
        <f>IFERROR(IF(Table_ocorrencias[[#This Row],[data_conclusao]]="","",Table_ocorrencias[[#This Row],[data_conclusao]]),"")</f>
        <v>0.14583333333333334</v>
      </c>
      <c r="AA587" s="67">
        <v>2150</v>
      </c>
      <c r="AB587" s="67">
        <v>106</v>
      </c>
      <c r="AC587" s="67">
        <v>13</v>
      </c>
      <c r="AD587" s="67">
        <v>3866947</v>
      </c>
      <c r="AE587" s="67">
        <v>3867820</v>
      </c>
      <c r="AF587" s="67">
        <v>2725070</v>
      </c>
      <c r="AG587" s="67"/>
      <c r="AH587" s="65">
        <v>44227</v>
      </c>
      <c r="AI587" s="67" t="s">
        <v>13178</v>
      </c>
      <c r="AJ587" s="67" t="s">
        <v>167</v>
      </c>
      <c r="AK587" s="67" t="s">
        <v>168</v>
      </c>
      <c r="AL587" s="67" t="s">
        <v>255</v>
      </c>
      <c r="AM587" s="68">
        <v>8.3333333333333329E-2</v>
      </c>
      <c r="AN587" s="69">
        <v>9.375E-2</v>
      </c>
      <c r="AO587" s="69">
        <v>0.10416666666666667</v>
      </c>
      <c r="AP587" s="69">
        <v>0.14583333333333334</v>
      </c>
      <c r="AQ587" s="67" t="s">
        <v>13179</v>
      </c>
      <c r="AR587" s="67" t="s">
        <v>13180</v>
      </c>
      <c r="AS587" s="67">
        <v>10</v>
      </c>
      <c r="AT587" s="67" t="s">
        <v>1826</v>
      </c>
      <c r="AU587" s="67" t="s">
        <v>13181</v>
      </c>
      <c r="AV587" s="67" t="s">
        <v>13182</v>
      </c>
      <c r="AW587" s="70" t="s">
        <v>276</v>
      </c>
      <c r="AX587" s="67" t="s">
        <v>13183</v>
      </c>
      <c r="AY587" s="67" t="s">
        <v>283</v>
      </c>
      <c r="AZ587" s="67" t="b">
        <v>0</v>
      </c>
      <c r="BA587" s="67" t="s">
        <v>273</v>
      </c>
      <c r="BB587" s="67" t="b">
        <v>0</v>
      </c>
      <c r="BC587" s="67"/>
      <c r="BD587" s="67"/>
    </row>
    <row r="588" spans="1:56" ht="30" x14ac:dyDescent="0.25">
      <c r="A588" s="53">
        <f t="shared" si="10"/>
        <v>0</v>
      </c>
      <c r="B588" s="57" t="str">
        <f>IFERROR(TEXT(Table_ocorrencias[[#This Row],[caso_n]],"0000")&amp;Table_ocorrencias[[#This Row],[ponto]]&amp;"/"&amp;YEAR(Table_ocorrencias[[#This Row],[DATA PLANTÃO]]),"")</f>
        <v>0589.9/2020</v>
      </c>
      <c r="C588" s="57" t="str">
        <f>IFERROR(IF(Table_ocorrencias[[#This Row],[GDL]] = "","", Table_ocorrencias[[#This Row],[GDL]]&amp;"/"&amp;YEAR(Table_ocorrencias[[#This Row],[data_plantao]])),"")</f>
        <v>18223/2020</v>
      </c>
      <c r="D588" s="57" t="str">
        <f>IF(Table_ocorrencias[[#This Row],[fotos_gdl]] = TRUE,"ENVIADAS","PENDENTE")</f>
        <v>ENVIADAS</v>
      </c>
      <c r="E588" s="58">
        <f>IFERROR(Table_ocorrencias[[#This Row],[data_plantao]],"")</f>
        <v>44013</v>
      </c>
      <c r="F588" s="57" t="str">
        <f>IFERROR(Table_ocorrencias[[#This Row],[CIODS3]],"")</f>
        <v>D680491</v>
      </c>
      <c r="G588" s="57" t="str">
        <f>IFERROR(Table_ocorrencias[[#This Row],[natureza4]],"")</f>
        <v>Duplo Homicídio</v>
      </c>
      <c r="H588" s="57" t="str">
        <f>IFERROR(Table_ocorrencias[[#This Row],[tipo_local]],"")</f>
        <v>Externo</v>
      </c>
      <c r="I588" s="57" t="str">
        <f>IFERROR(IF(Table_ocorrencias[[#This Row],[instrumento10]] = 0,"",Table_ocorrencias[[#This Row],[instrumento10]]),"")</f>
        <v>PÉRFURO-CONTUNDENTE</v>
      </c>
      <c r="J588" s="79" t="str">
        <f>IFERROR(VLOOKUP(Table_ocorrencias[[#This Row],[matricula_perito]],Table_peritos[],2,FALSE),"")</f>
        <v>TADEU MORAIS CRUZ</v>
      </c>
      <c r="K588" s="57" t="str">
        <f>IFERROR(VLOOKUP(Table_ocorrencias[[#This Row],[matricula_auxiliar]],Table_auxiliares[],2,FALSE),"")</f>
        <v>ANDREZA CRISTINA MAIA DOS SANTOS</v>
      </c>
      <c r="L588" s="57" t="str">
        <f>IFERROR(VLOOKUP(Table_ocorrencias[[#This Row],[matricula_delegado]],Table_delegados[],2,FALSE),"")</f>
        <v>RAFAEL DUARTE COSTA</v>
      </c>
      <c r="M588" s="57" t="str">
        <f>IFERROR(Table_ocorrencias[[#This Row],[viatura5]],"")</f>
        <v>UP004</v>
      </c>
      <c r="N588" s="57" t="str">
        <f>IFERROR(IF(Table_ocorrencias[[#This Row],[DPH2]] ="","",Table_ocorrencias[[#This Row],[DPH2]]&amp;"º DPH"),"")</f>
        <v>9º DPH</v>
      </c>
      <c r="O588" s="57" t="str">
        <f>UPPER(IFERROR(VLOOKUP(Table_ocorrencias[[#This Row],[municipio]],Table_municipios[],2,FALSE),""))</f>
        <v>OLINDA</v>
      </c>
      <c r="P588" s="79" t="str">
        <f>UPPER(IFERROR(Table_ocorrencias[[#This Row],[bairro8]],""))</f>
        <v>CAIXA DAGUA</v>
      </c>
      <c r="Q588" s="57" t="str">
        <f>IFERROR(IF(Table_ocorrencias[[#This Row],[rua9]] ="","",Table_ocorrencias[[#This Row],[rua9]]),"")</f>
        <v>DOIS CARNEIROS</v>
      </c>
      <c r="R588" s="57" t="str">
        <f>IFERROR(IF(Table_ocorrencias[[#This Row],[latitude6]] ="","",Table_ocorrencias[[#This Row],[latitude6]]),"")</f>
        <v/>
      </c>
      <c r="S588" s="57" t="str">
        <f>IFERROR(IF(Table_ocorrencias[[#This Row],[longitude7]] ="","",Table_ocorrencias[[#This Row],[longitude7]]),"")</f>
        <v/>
      </c>
      <c r="T58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 MICHEL AUGUSTO ELOI DA SILVA (NIC 110896) / LEONARDO RODRIGUES DE OLIVEIRA (NIC 110904)</v>
      </c>
      <c r="U58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88" s="79" t="str">
        <f>UPPER(IFERROR(Table_ocorrencias[[#This Row],[descricao]],""))</f>
        <v>DUPLO HOMICIDIO . PAF</v>
      </c>
      <c r="W588" s="59">
        <f>IFERROR(IF(Table_ocorrencias[[#This Row],[data_ciencia]]="","",Table_ocorrencias[[#This Row],[data_ciencia]]),"")</f>
        <v>0.93125000000000002</v>
      </c>
      <c r="X588" s="59">
        <f>IFERROR(IF(Table_ocorrencias[[#This Row],[data_saida]]="","",Table_ocorrencias[[#This Row],[data_saida]]),"")</f>
        <v>0.94444444444444442</v>
      </c>
      <c r="Y588" s="59">
        <f>IFERROR(IF(Table_ocorrencias[[#This Row],[data_chegada]]="","",Table_ocorrencias[[#This Row],[data_chegada]]),"")</f>
        <v>0.95833333333333337</v>
      </c>
      <c r="Z588" s="59">
        <f>IFERROR(IF(Table_ocorrencias[[#This Row],[data_conclusao]]="","",Table_ocorrencias[[#This Row],[data_conclusao]]),"")</f>
        <v>0.99513888888888891</v>
      </c>
      <c r="AA588" s="60">
        <v>1410</v>
      </c>
      <c r="AB588" s="60">
        <v>589</v>
      </c>
      <c r="AC588" s="60">
        <v>9</v>
      </c>
      <c r="AD588" s="60">
        <v>2962136</v>
      </c>
      <c r="AE588" s="60">
        <v>3876098</v>
      </c>
      <c r="AF588" s="60">
        <v>3864707</v>
      </c>
      <c r="AG588" s="60">
        <v>18223</v>
      </c>
      <c r="AH588" s="58">
        <v>44013</v>
      </c>
      <c r="AI588" s="60" t="s">
        <v>285</v>
      </c>
      <c r="AJ588" s="60" t="s">
        <v>302</v>
      </c>
      <c r="AK588" s="60" t="s">
        <v>168</v>
      </c>
      <c r="AL588" s="60" t="s">
        <v>255</v>
      </c>
      <c r="AM588" s="61">
        <v>0.93125000000000002</v>
      </c>
      <c r="AN588" s="62">
        <v>0.94444444444444442</v>
      </c>
      <c r="AO588" s="62">
        <v>0.95833333333333337</v>
      </c>
      <c r="AP588" s="62">
        <v>0.99513888888888891</v>
      </c>
      <c r="AQ588" s="60"/>
      <c r="AR588" s="60"/>
      <c r="AS588" s="60">
        <v>12</v>
      </c>
      <c r="AT588" s="60" t="s">
        <v>286</v>
      </c>
      <c r="AU588" s="60" t="s">
        <v>287</v>
      </c>
      <c r="AV588" s="60" t="s">
        <v>288</v>
      </c>
      <c r="AW588" s="63" t="s">
        <v>276</v>
      </c>
      <c r="AX588" s="60" t="s">
        <v>289</v>
      </c>
      <c r="AY588" s="60" t="s">
        <v>350</v>
      </c>
      <c r="AZ588" s="60" t="b">
        <v>1</v>
      </c>
      <c r="BA588" s="60" t="s">
        <v>273</v>
      </c>
      <c r="BB588" s="60" t="b">
        <v>0</v>
      </c>
      <c r="BC588" s="60"/>
      <c r="BD588" s="60"/>
    </row>
    <row r="589" spans="1:56" ht="30" x14ac:dyDescent="0.25">
      <c r="A589" s="55">
        <f t="shared" si="10"/>
        <v>0</v>
      </c>
      <c r="B589" s="64" t="str">
        <f>IFERROR(TEXT(Table_ocorrencias[[#This Row],[caso_n]],"0000")&amp;Table_ocorrencias[[#This Row],[ponto]]&amp;"/"&amp;YEAR(Table_ocorrencias[[#This Row],[DATA PLANTÃO]]),"")</f>
        <v>0047.10/2020</v>
      </c>
      <c r="C589" s="64" t="str">
        <f>IFERROR(IF(Table_ocorrencias[[#This Row],[GDL]] = "","", Table_ocorrencias[[#This Row],[GDL]]&amp;"/"&amp;YEAR(Table_ocorrencias[[#This Row],[data_plantao]])),"")</f>
        <v>18077/2020</v>
      </c>
      <c r="D589" s="64" t="str">
        <f>IF(Table_ocorrencias[[#This Row],[fotos_gdl]] = TRUE,"ENVIADAS","PENDENTE")</f>
        <v>ENVIADAS</v>
      </c>
      <c r="E589" s="65">
        <f>IFERROR(Table_ocorrencias[[#This Row],[data_plantao]],"")</f>
        <v>44014</v>
      </c>
      <c r="F589" s="64" t="str">
        <f>IFERROR(Table_ocorrencias[[#This Row],[CIODS3]],"")</f>
        <v>D680540</v>
      </c>
      <c r="G589" s="64" t="str">
        <f>IFERROR(Table_ocorrencias[[#This Row],[natureza4]],"")</f>
        <v>Perícia em veículo(s)</v>
      </c>
      <c r="H589" s="64" t="str">
        <f>IFERROR(Table_ocorrencias[[#This Row],[tipo_local]],"")</f>
        <v>Externo</v>
      </c>
      <c r="I589" s="64" t="str">
        <f>IFERROR(IF(Table_ocorrencias[[#This Row],[instrumento10]] = 0,"",Table_ocorrencias[[#This Row],[instrumento10]]),"")</f>
        <v>PÉRFURO-CONTUNDENTE</v>
      </c>
      <c r="J589" s="80" t="str">
        <f>IFERROR(VLOOKUP(Table_ocorrencias[[#This Row],[matricula_perito]],Table_peritos[],2,FALSE),"")</f>
        <v>DIOGO SINESIO TRAJANO DE ARRUDA</v>
      </c>
      <c r="K589" s="64" t="str">
        <f>IFERROR(VLOOKUP(Table_ocorrencias[[#This Row],[matricula_auxiliar]],Table_auxiliares[],2,FALSE),"")</f>
        <v>THIAGO CHALEGRE</v>
      </c>
      <c r="L589" s="64" t="str">
        <f>IFERROR(VLOOKUP(Table_ocorrencias[[#This Row],[matricula_delegado]],Table_delegados[],2,FALSE),"")</f>
        <v>DANIEL LIRA PIMENTEL</v>
      </c>
      <c r="M589" s="64" t="str">
        <f>IFERROR(Table_ocorrencias[[#This Row],[viatura5]],"")</f>
        <v>UP004</v>
      </c>
      <c r="N589" s="64" t="str">
        <f>IFERROR(IF(Table_ocorrencias[[#This Row],[DPH2]] ="","",Table_ocorrencias[[#This Row],[DPH2]]&amp;"º DPH"),"")</f>
        <v>10º DPH</v>
      </c>
      <c r="O589" s="64" t="str">
        <f>UPPER(IFERROR(VLOOKUP(Table_ocorrencias[[#This Row],[municipio]],Table_municipios[],2,FALSE),""))</f>
        <v>CAMARAGIBE</v>
      </c>
      <c r="P589" s="80" t="str">
        <f>UPPER(IFERROR(Table_ocorrencias[[#This Row],[bairro8]],""))</f>
        <v>CARMELO</v>
      </c>
      <c r="Q589" s="64" t="str">
        <f>IFERROR(IF(Table_ocorrencias[[#This Row],[rua9]] ="","",Table_ocorrencias[[#This Row],[rua9]]),"")</f>
        <v>RUA DOS NARCÍSIOS, 15</v>
      </c>
      <c r="R589" s="64" t="str">
        <f>IFERROR(IF(Table_ocorrencias[[#This Row],[latitude6]] ="","",Table_ocorrencias[[#This Row],[latitude6]]),"")</f>
        <v/>
      </c>
      <c r="S589" s="64" t="str">
        <f>IFERROR(IF(Table_ocorrencias[[#This Row],[longitude7]] ="","",Table_ocorrencias[[#This Row],[longitude7]]),"")</f>
        <v/>
      </c>
      <c r="T58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58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589" s="80" t="str">
        <f>UPPER(IFERROR(Table_ocorrencias[[#This Row],[descricao]],""))</f>
        <v>SGT VANDRE  998717404_x000D_
INTERVENÇÃO POLICIAL COM VEÍCULO ENVOLVIDOS</v>
      </c>
      <c r="W589" s="66">
        <f>IFERROR(IF(Table_ocorrencias[[#This Row],[data_ciencia]]="","",Table_ocorrencias[[#This Row],[data_ciencia]]),"")</f>
        <v>0.57777777777777772</v>
      </c>
      <c r="X589" s="66">
        <f>IFERROR(IF(Table_ocorrencias[[#This Row],[data_saida]]="","",Table_ocorrencias[[#This Row],[data_saida]]),"")</f>
        <v>0.60069444444444442</v>
      </c>
      <c r="Y589" s="66">
        <f>IFERROR(IF(Table_ocorrencias[[#This Row],[data_chegada]]="","",Table_ocorrencias[[#This Row],[data_chegada]]),"")</f>
        <v>0.61805555555555558</v>
      </c>
      <c r="Z589" s="66">
        <f>IFERROR(IF(Table_ocorrencias[[#This Row],[data_conclusao]]="","",Table_ocorrencias[[#This Row],[data_conclusao]]),"")</f>
        <v>0.6875</v>
      </c>
      <c r="AA589" s="67">
        <v>1411</v>
      </c>
      <c r="AB589" s="67">
        <v>47</v>
      </c>
      <c r="AC589" s="67">
        <v>10</v>
      </c>
      <c r="AD589" s="67">
        <v>3871193</v>
      </c>
      <c r="AE589" s="67">
        <v>3868877</v>
      </c>
      <c r="AF589" s="67">
        <v>3864227</v>
      </c>
      <c r="AG589" s="67">
        <v>18077</v>
      </c>
      <c r="AH589" s="65">
        <v>44014</v>
      </c>
      <c r="AI589" s="67" t="s">
        <v>310</v>
      </c>
      <c r="AJ589" s="67" t="s">
        <v>322</v>
      </c>
      <c r="AK589" s="67" t="s">
        <v>168</v>
      </c>
      <c r="AL589" s="67" t="s">
        <v>255</v>
      </c>
      <c r="AM589" s="68">
        <v>0.57777777777777772</v>
      </c>
      <c r="AN589" s="69">
        <v>0.60069444444444442</v>
      </c>
      <c r="AO589" s="69">
        <v>0.61805555555555558</v>
      </c>
      <c r="AP589" s="69">
        <v>0.6875</v>
      </c>
      <c r="AQ589" s="67"/>
      <c r="AR589" s="67"/>
      <c r="AS589" s="67">
        <v>4</v>
      </c>
      <c r="AT589" s="67" t="s">
        <v>333</v>
      </c>
      <c r="AU589" s="67" t="s">
        <v>334</v>
      </c>
      <c r="AV589" s="67" t="s">
        <v>283</v>
      </c>
      <c r="AW589" s="70" t="s">
        <v>276</v>
      </c>
      <c r="AX589" s="67" t="s">
        <v>485</v>
      </c>
      <c r="AY589" s="67" t="s">
        <v>311</v>
      </c>
      <c r="AZ589" s="67" t="b">
        <v>1</v>
      </c>
      <c r="BA589" s="67" t="s">
        <v>486</v>
      </c>
      <c r="BB589" s="67" t="b">
        <v>0</v>
      </c>
      <c r="BC589" s="67"/>
      <c r="BD589" s="67"/>
    </row>
    <row r="590" spans="1:56" x14ac:dyDescent="0.25">
      <c r="A590" s="53">
        <f t="shared" si="10"/>
        <v>5</v>
      </c>
      <c r="B590" s="57" t="str">
        <f>IFERROR(TEXT(Table_ocorrencias[[#This Row],[caso_n]],"0000")&amp;Table_ocorrencias[[#This Row],[ponto]]&amp;"/"&amp;YEAR(Table_ocorrencias[[#This Row],[DATA PLANTÃO]]),"")</f>
        <v>0046.10/2020</v>
      </c>
      <c r="C590" s="57" t="str">
        <f>IFERROR(IF(Table_ocorrencias[[#This Row],[GDL]] = "","", Table_ocorrencias[[#This Row],[GDL]]&amp;"/"&amp;YEAR(Table_ocorrencias[[#This Row],[data_plantao]])),"")</f>
        <v>18083/2020</v>
      </c>
      <c r="D590" s="57" t="str">
        <f>IF(Table_ocorrencias[[#This Row],[fotos_gdl]] = TRUE,"ENVIADAS","PENDENTE")</f>
        <v>PENDENTE</v>
      </c>
      <c r="E590" s="58">
        <f>IFERROR(Table_ocorrencias[[#This Row],[data_plantao]],"")</f>
        <v>44014</v>
      </c>
      <c r="F590" s="57" t="str">
        <f>IFERROR(Table_ocorrencias[[#This Row],[CIODS3]],"")</f>
        <v>D000000</v>
      </c>
      <c r="G590" s="57" t="str">
        <f>IFERROR(Table_ocorrencias[[#This Row],[natureza4]],"")</f>
        <v>Perícia em veículo(s)</v>
      </c>
      <c r="H590" s="57" t="str">
        <f>IFERROR(Table_ocorrencias[[#This Row],[tipo_local]],"")</f>
        <v/>
      </c>
      <c r="I590" s="57" t="str">
        <f>IFERROR(IF(Table_ocorrencias[[#This Row],[instrumento10]] = 0,"",Table_ocorrencias[[#This Row],[instrumento10]]),"")</f>
        <v/>
      </c>
      <c r="J590" s="79" t="str">
        <f>IFERROR(VLOOKUP(Table_ocorrencias[[#This Row],[matricula_perito]],Table_peritos[],2,FALSE),"")</f>
        <v>DIEGO NUNES TELES DE MENDONÇA</v>
      </c>
      <c r="K590" s="57" t="str">
        <f>IFERROR(VLOOKUP(Table_ocorrencias[[#This Row],[matricula_auxiliar]],Table_auxiliares[],2,FALSE),"")</f>
        <v>HILTON PESSOA DE FREITAS NETO</v>
      </c>
      <c r="L590" s="57" t="str">
        <f>IFERROR(VLOOKUP(Table_ocorrencias[[#This Row],[matricula_delegado]],Table_delegados[],2,FALSE),"")</f>
        <v>FRANCISCO OCELIO LIMA RIBEIRO</v>
      </c>
      <c r="M590" s="57" t="str">
        <f>IFERROR(Table_ocorrencias[[#This Row],[viatura5]],"")</f>
        <v/>
      </c>
      <c r="N590" s="57" t="str">
        <f>IFERROR(IF(Table_ocorrencias[[#This Row],[DPH2]] ="","",Table_ocorrencias[[#This Row],[DPH2]]&amp;"º DPH"),"")</f>
        <v/>
      </c>
      <c r="O590" s="57" t="str">
        <f>UPPER(IFERROR(VLOOKUP(Table_ocorrencias[[#This Row],[municipio]],Table_municipios[],2,FALSE),""))</f>
        <v>RECIFE</v>
      </c>
      <c r="P590" s="79" t="str">
        <f>UPPER(IFERROR(Table_ocorrencias[[#This Row],[bairro8]],""))</f>
        <v>PÁTIO</v>
      </c>
      <c r="Q590" s="57" t="str">
        <f>IFERROR(IF(Table_ocorrencias[[#This Row],[rua9]] ="","",Table_ocorrencias[[#This Row],[rua9]]),"")</f>
        <v/>
      </c>
      <c r="R590" s="57" t="str">
        <f>IFERROR(IF(Table_ocorrencias[[#This Row],[latitude6]] ="","",Table_ocorrencias[[#This Row],[latitude6]]),"")</f>
        <v/>
      </c>
      <c r="S590" s="57" t="str">
        <f>IFERROR(IF(Table_ocorrencias[[#This Row],[longitude7]] ="","",Table_ocorrencias[[#This Row],[longitude7]]),"")</f>
        <v/>
      </c>
      <c r="T59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59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0" s="79" t="str">
        <f>UPPER(IFERROR(Table_ocorrencias[[#This Row],[descricao]],""))</f>
        <v>FIAT UNO MILLE ELETRONI, AZUL, PLACA MXV-7469</v>
      </c>
      <c r="W590" s="59">
        <f>IFERROR(IF(Table_ocorrencias[[#This Row],[data_ciencia]]="","",Table_ocorrencias[[#This Row],[data_ciencia]]),"")</f>
        <v>0.375</v>
      </c>
      <c r="X590" s="59" t="str">
        <f>IFERROR(IF(Table_ocorrencias[[#This Row],[data_saida]]="","",Table_ocorrencias[[#This Row],[data_saida]]),"")</f>
        <v/>
      </c>
      <c r="Y590" s="59" t="str">
        <f>IFERROR(IF(Table_ocorrencias[[#This Row],[data_chegada]]="","",Table_ocorrencias[[#This Row],[data_chegada]]),"")</f>
        <v/>
      </c>
      <c r="Z590" s="59" t="str">
        <f>IFERROR(IF(Table_ocorrencias[[#This Row],[data_conclusao]]="","",Table_ocorrencias[[#This Row],[data_conclusao]]),"")</f>
        <v/>
      </c>
      <c r="AA590" s="60">
        <v>1413</v>
      </c>
      <c r="AB590" s="60">
        <v>46</v>
      </c>
      <c r="AC590" s="60"/>
      <c r="AD590" s="60">
        <v>3869148</v>
      </c>
      <c r="AE590" s="60">
        <v>3865967</v>
      </c>
      <c r="AF590" s="60">
        <v>3467520</v>
      </c>
      <c r="AG590" s="60">
        <v>18083</v>
      </c>
      <c r="AH590" s="58">
        <v>44014</v>
      </c>
      <c r="AI590" s="60" t="s">
        <v>318</v>
      </c>
      <c r="AJ590" s="60" t="s">
        <v>322</v>
      </c>
      <c r="AK590" s="60" t="s">
        <v>283</v>
      </c>
      <c r="AL590" s="60" t="s">
        <v>283</v>
      </c>
      <c r="AM590" s="61">
        <v>0.375</v>
      </c>
      <c r="AN590" s="62"/>
      <c r="AO590" s="62"/>
      <c r="AP590" s="62"/>
      <c r="AQ590" s="60"/>
      <c r="AR590" s="60"/>
      <c r="AS590" s="60">
        <v>14</v>
      </c>
      <c r="AT590" s="60" t="s">
        <v>319</v>
      </c>
      <c r="AU590" s="60" t="s">
        <v>283</v>
      </c>
      <c r="AV590" s="60" t="s">
        <v>320</v>
      </c>
      <c r="AW590" s="63"/>
      <c r="AX590" s="60" t="s">
        <v>487</v>
      </c>
      <c r="AY590" s="60" t="s">
        <v>321</v>
      </c>
      <c r="AZ590" s="60" t="b">
        <v>0</v>
      </c>
      <c r="BA590" s="60" t="s">
        <v>486</v>
      </c>
      <c r="BB590" s="60" t="b">
        <v>0</v>
      </c>
      <c r="BC590" s="60"/>
      <c r="BD590" s="60"/>
    </row>
    <row r="591" spans="1:56" ht="30" x14ac:dyDescent="0.25">
      <c r="A591" s="53">
        <f t="shared" si="10"/>
        <v>3</v>
      </c>
      <c r="B591" s="57" t="str">
        <f>IFERROR(TEXT(Table_ocorrencias[[#This Row],[caso_n]],"0000")&amp;Table_ocorrencias[[#This Row],[ponto]]&amp;"/"&amp;YEAR(Table_ocorrencias[[#This Row],[DATA PLANTÃO]]),"")</f>
        <v>0048.10/2020</v>
      </c>
      <c r="C591" s="57" t="str">
        <f>IFERROR(IF(Table_ocorrencias[[#This Row],[GDL]] = "","", Table_ocorrencias[[#This Row],[GDL]]&amp;"/"&amp;YEAR(Table_ocorrencias[[#This Row],[data_plantao]])),"")</f>
        <v>18110/2020</v>
      </c>
      <c r="D591" s="57" t="str">
        <f>IF(Table_ocorrencias[[#This Row],[fotos_gdl]] = TRUE,"ENVIADAS","PENDENTE")</f>
        <v>ENVIADAS</v>
      </c>
      <c r="E591" s="58">
        <f>IFERROR(Table_ocorrencias[[#This Row],[data_plantao]],"")</f>
        <v>44015</v>
      </c>
      <c r="F591" s="57" t="str">
        <f>IFERROR(Table_ocorrencias[[#This Row],[CIODS3]],"")</f>
        <v>OF. 159</v>
      </c>
      <c r="G591" s="57" t="str">
        <f>IFERROR(Table_ocorrencias[[#This Row],[natureza4]],"")</f>
        <v>Perícia em veículo(s)</v>
      </c>
      <c r="H591" s="57" t="str">
        <f>IFERROR(Table_ocorrencias[[#This Row],[tipo_local]],"")</f>
        <v/>
      </c>
      <c r="I591" s="57" t="str">
        <f>IFERROR(IF(Table_ocorrencias[[#This Row],[instrumento10]] = 0,"",Table_ocorrencias[[#This Row],[instrumento10]]),"")</f>
        <v/>
      </c>
      <c r="J591" s="79" t="str">
        <f>IFERROR(VLOOKUP(Table_ocorrencias[[#This Row],[matricula_perito]],Table_peritos[],2,FALSE),"")</f>
        <v>RANON BARROS BEZERRA</v>
      </c>
      <c r="K591" s="57" t="str">
        <f>IFERROR(VLOOKUP(Table_ocorrencias[[#This Row],[matricula_auxiliar]],Table_auxiliares[],2,FALSE),"")</f>
        <v>JÚLIO CÉSAR DINIZ</v>
      </c>
      <c r="L591" s="57" t="str">
        <f>IFERROR(VLOOKUP(Table_ocorrencias[[#This Row],[matricula_delegado]],Table_delegados[],2,FALSE),"")</f>
        <v>FRANCISCO OCELIO LIMA RIBEIRO</v>
      </c>
      <c r="M591" s="57" t="str">
        <f>IFERROR(Table_ocorrencias[[#This Row],[viatura5]],"")</f>
        <v/>
      </c>
      <c r="N591" s="57" t="str">
        <f>IFERROR(IF(Table_ocorrencias[[#This Row],[DPH2]] ="","",Table_ocorrencias[[#This Row],[DPH2]]&amp;"º DPH"),"")</f>
        <v>3º DPH</v>
      </c>
      <c r="O591" s="57" t="str">
        <f>UPPER(IFERROR(VLOOKUP(Table_ocorrencias[[#This Row],[municipio]],Table_municipios[],2,FALSE),""))</f>
        <v>RECIFE</v>
      </c>
      <c r="P591" s="79" t="str">
        <f>UPPER(IFERROR(Table_ocorrencias[[#This Row],[bairro8]],""))</f>
        <v>CORDEIRO</v>
      </c>
      <c r="Q591" s="57" t="str">
        <f>IFERROR(IF(Table_ocorrencias[[#This Row],[rua9]] ="","",Table_ocorrencias[[#This Row],[rua9]]),"")</f>
        <v>PATIO DHPP</v>
      </c>
      <c r="R591" s="57" t="str">
        <f>IFERROR(IF(Table_ocorrencias[[#This Row],[latitude6]] ="","",Table_ocorrencias[[#This Row],[latitude6]]),"")</f>
        <v/>
      </c>
      <c r="S591" s="57" t="str">
        <f>IFERROR(IF(Table_ocorrencias[[#This Row],[longitude7]] ="","",Table_ocorrencias[[#This Row],[longitude7]]),"")</f>
        <v/>
      </c>
      <c r="T59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59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1" s="79" t="str">
        <f>UPPER(IFERROR(Table_ocorrencias[[#This Row],[descricao]],""))</f>
        <v>PERÍCIA EM VEÍCULO AUTOMOTOR, VW/FOX 1.6 GII, BRANCO, PLACA PFN-0835, NO PÁTIO DO DHPP</v>
      </c>
      <c r="W591" s="59">
        <f>IFERROR(IF(Table_ocorrencias[[#This Row],[data_ciencia]]="","",Table_ocorrencias[[#This Row],[data_ciencia]]),"")</f>
        <v>0.33333333333333331</v>
      </c>
      <c r="X591" s="59" t="str">
        <f>IFERROR(IF(Table_ocorrencias[[#This Row],[data_saida]]="","",Table_ocorrencias[[#This Row],[data_saida]]),"")</f>
        <v/>
      </c>
      <c r="Y591" s="59" t="str">
        <f>IFERROR(IF(Table_ocorrencias[[#This Row],[data_chegada]]="","",Table_ocorrencias[[#This Row],[data_chegada]]),"")</f>
        <v/>
      </c>
      <c r="Z591" s="59" t="str">
        <f>IFERROR(IF(Table_ocorrencias[[#This Row],[data_conclusao]]="","",Table_ocorrencias[[#This Row],[data_conclusao]]),"")</f>
        <v/>
      </c>
      <c r="AA591" s="60">
        <v>1414</v>
      </c>
      <c r="AB591" s="60">
        <v>48</v>
      </c>
      <c r="AC591" s="60">
        <v>3</v>
      </c>
      <c r="AD591" s="60">
        <v>3866670</v>
      </c>
      <c r="AE591" s="60">
        <v>3867595</v>
      </c>
      <c r="AF591" s="60">
        <v>3467520</v>
      </c>
      <c r="AG591" s="60">
        <v>18110</v>
      </c>
      <c r="AH591" s="58">
        <v>44015</v>
      </c>
      <c r="AI591" s="60" t="s">
        <v>339</v>
      </c>
      <c r="AJ591" s="60" t="s">
        <v>322</v>
      </c>
      <c r="AK591" s="60" t="s">
        <v>283</v>
      </c>
      <c r="AL591" s="60" t="s">
        <v>283</v>
      </c>
      <c r="AM591" s="61">
        <v>0.33333333333333331</v>
      </c>
      <c r="AN591" s="62"/>
      <c r="AO591" s="62"/>
      <c r="AP591" s="62"/>
      <c r="AQ591" s="60"/>
      <c r="AR591" s="60"/>
      <c r="AS591" s="60">
        <v>14</v>
      </c>
      <c r="AT591" s="60" t="s">
        <v>340</v>
      </c>
      <c r="AU591" s="60" t="s">
        <v>341</v>
      </c>
      <c r="AV591" s="60" t="s">
        <v>283</v>
      </c>
      <c r="AW591" s="63"/>
      <c r="AX591" s="60" t="s">
        <v>488</v>
      </c>
      <c r="AY591" s="60" t="s">
        <v>342</v>
      </c>
      <c r="AZ591" s="60" t="b">
        <v>1</v>
      </c>
      <c r="BA591" s="60" t="s">
        <v>486</v>
      </c>
      <c r="BB591" s="60" t="b">
        <v>0</v>
      </c>
      <c r="BC591" s="60"/>
      <c r="BD591" s="60"/>
    </row>
    <row r="592" spans="1:56" ht="30" x14ac:dyDescent="0.25">
      <c r="A592" s="53">
        <f t="shared" si="10"/>
        <v>0</v>
      </c>
      <c r="B592" s="57" t="str">
        <f>IFERROR(TEXT(Table_ocorrencias[[#This Row],[caso_n]],"0000")&amp;Table_ocorrencias[[#This Row],[ponto]]&amp;"/"&amp;YEAR(Table_ocorrencias[[#This Row],[DATA PLANTÃO]]),"")</f>
        <v>0049.10/2020</v>
      </c>
      <c r="C592" s="57" t="str">
        <f>IFERROR(IF(Table_ocorrencias[[#This Row],[GDL]] = "","", Table_ocorrencias[[#This Row],[GDL]]&amp;"/"&amp;YEAR(Table_ocorrencias[[#This Row],[data_plantao]])),"")</f>
        <v>18203/2020</v>
      </c>
      <c r="D592" s="57" t="str">
        <f>IF(Table_ocorrencias[[#This Row],[fotos_gdl]] = TRUE,"ENVIADAS","PENDENTE")</f>
        <v>ENVIADAS</v>
      </c>
      <c r="E592" s="58">
        <f>IFERROR(Table_ocorrencias[[#This Row],[data_plantao]],"")</f>
        <v>44015</v>
      </c>
      <c r="F592" s="57" t="str">
        <f>IFERROR(Table_ocorrencias[[#This Row],[CIODS3]],"")</f>
        <v>D680631</v>
      </c>
      <c r="G592" s="57" t="str">
        <f>IFERROR(Table_ocorrencias[[#This Row],[natureza4]],"")</f>
        <v>Tentativa de Homicídio</v>
      </c>
      <c r="H592" s="57" t="str">
        <f>IFERROR(Table_ocorrencias[[#This Row],[tipo_local]],"")</f>
        <v>Externo</v>
      </c>
      <c r="I592" s="57" t="str">
        <f>IFERROR(IF(Table_ocorrencias[[#This Row],[instrumento10]] = 0,"",Table_ocorrencias[[#This Row],[instrumento10]]),"")</f>
        <v>OUTROS</v>
      </c>
      <c r="J592" s="79" t="str">
        <f>IFERROR(VLOOKUP(Table_ocorrencias[[#This Row],[matricula_perito]],Table_peritos[],2,FALSE),"")</f>
        <v>DOUGLAS DE OLIVEIRA MENDONÇA</v>
      </c>
      <c r="K592" s="57" t="str">
        <f>IFERROR(VLOOKUP(Table_ocorrencias[[#This Row],[matricula_auxiliar]],Table_auxiliares[],2,FALSE),"")</f>
        <v>THAYSE BATISTA</v>
      </c>
      <c r="L592" s="57" t="str">
        <f>IFERROR(VLOOKUP(Table_ocorrencias[[#This Row],[matricula_delegado]],Table_delegados[],2,FALSE),"")</f>
        <v>ROBERTO MONTEIRO LOBO</v>
      </c>
      <c r="M592" s="57" t="str">
        <f>IFERROR(Table_ocorrencias[[#This Row],[viatura5]],"")</f>
        <v>UP004</v>
      </c>
      <c r="N592" s="57" t="str">
        <f>IFERROR(IF(Table_ocorrencias[[#This Row],[DPH2]] ="","",Table_ocorrencias[[#This Row],[DPH2]]&amp;"º DPH"),"")</f>
        <v>3º DPH</v>
      </c>
      <c r="O592" s="57" t="str">
        <f>UPPER(IFERROR(VLOOKUP(Table_ocorrencias[[#This Row],[municipio]],Table_municipios[],2,FALSE),""))</f>
        <v>RECIFE</v>
      </c>
      <c r="P592" s="79" t="str">
        <f>UPPER(IFERROR(Table_ocorrencias[[#This Row],[bairro8]],""))</f>
        <v>IMBIRIBEIRA</v>
      </c>
      <c r="Q592" s="57" t="str">
        <f>IFERROR(IF(Table_ocorrencias[[#This Row],[rua9]] ="","",Table_ocorrencias[[#This Row],[rua9]]),"")</f>
        <v>NO VIADUTO EM FRENTE AO AEROPORTO NA AV. MASCARENHAS DE MORAES</v>
      </c>
      <c r="R592" s="57" t="str">
        <f>IFERROR(IF(Table_ocorrencias[[#This Row],[latitude6]] ="","",Table_ocorrencias[[#This Row],[latitude6]]),"")</f>
        <v>8°7'48.7488"</v>
      </c>
      <c r="S592" s="57" t="str">
        <f>IFERROR(IF(Table_ocorrencias[[#This Row],[longitude7]] ="","",Table_ocorrencias[[#This Row],[longitude7]]),"")</f>
        <v>34°54'58.1148''</v>
      </c>
      <c r="T59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59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2" s="79" t="str">
        <f>UPPER(IFERROR(Table_ocorrencias[[#This Row],[descricao]],""))</f>
        <v>UM HOMEM PULOU COM SEUS DOIS FILHOS MENORES (UM MENOR DE 4  MESES). SAMU SOCORREU AS 3 VÍTIMAS PARA O HR.</v>
      </c>
      <c r="W592" s="59">
        <f>IFERROR(IF(Table_ocorrencias[[#This Row],[data_ciencia]]="","",Table_ocorrencias[[#This Row],[data_ciencia]]),"")</f>
        <v>0.81944444444444442</v>
      </c>
      <c r="X592" s="59">
        <f>IFERROR(IF(Table_ocorrencias[[#This Row],[data_saida]]="","",Table_ocorrencias[[#This Row],[data_saida]]),"")</f>
        <v>0.82638888888888884</v>
      </c>
      <c r="Y592" s="59">
        <f>IFERROR(IF(Table_ocorrencias[[#This Row],[data_chegada]]="","",Table_ocorrencias[[#This Row],[data_chegada]]),"")</f>
        <v>0.83888888888888891</v>
      </c>
      <c r="Z592" s="59">
        <f>IFERROR(IF(Table_ocorrencias[[#This Row],[data_conclusao]]="","",Table_ocorrencias[[#This Row],[data_conclusao]]),"")</f>
        <v>0.88194444444444442</v>
      </c>
      <c r="AA592" s="60">
        <v>1415</v>
      </c>
      <c r="AB592" s="60">
        <v>49</v>
      </c>
      <c r="AC592" s="60">
        <v>3</v>
      </c>
      <c r="AD592" s="60">
        <v>3870707</v>
      </c>
      <c r="AE592" s="60">
        <v>3870430</v>
      </c>
      <c r="AF592" s="60">
        <v>3864146</v>
      </c>
      <c r="AG592" s="60">
        <v>18203</v>
      </c>
      <c r="AH592" s="58">
        <v>44015</v>
      </c>
      <c r="AI592" s="60" t="s">
        <v>343</v>
      </c>
      <c r="AJ592" s="60" t="s">
        <v>344</v>
      </c>
      <c r="AK592" s="60" t="s">
        <v>168</v>
      </c>
      <c r="AL592" s="60" t="s">
        <v>255</v>
      </c>
      <c r="AM592" s="61">
        <v>0.81944444444444442</v>
      </c>
      <c r="AN592" s="62">
        <v>0.82638888888888884</v>
      </c>
      <c r="AO592" s="62">
        <v>0.83888888888888891</v>
      </c>
      <c r="AP592" s="62">
        <v>0.88194444444444442</v>
      </c>
      <c r="AQ592" s="60" t="s">
        <v>348</v>
      </c>
      <c r="AR592" s="60" t="s">
        <v>349</v>
      </c>
      <c r="AS592" s="60">
        <v>14</v>
      </c>
      <c r="AT592" s="60" t="s">
        <v>345</v>
      </c>
      <c r="AU592" s="60" t="s">
        <v>346</v>
      </c>
      <c r="AV592" s="60" t="s">
        <v>283</v>
      </c>
      <c r="AW592" s="63" t="s">
        <v>433</v>
      </c>
      <c r="AX592" s="60" t="s">
        <v>489</v>
      </c>
      <c r="AY592" s="60" t="s">
        <v>347</v>
      </c>
      <c r="AZ592" s="60" t="b">
        <v>1</v>
      </c>
      <c r="BA592" s="60" t="s">
        <v>486</v>
      </c>
      <c r="BB592" s="60" t="b">
        <v>0</v>
      </c>
      <c r="BC592" s="60"/>
      <c r="BD592" s="60"/>
    </row>
    <row r="593" spans="1:56" x14ac:dyDescent="0.25">
      <c r="A593" s="54">
        <f t="shared" si="10"/>
        <v>0</v>
      </c>
      <c r="B593" s="57" t="str">
        <f>IFERROR(TEXT(Table_ocorrencias[[#This Row],[caso_n]],"0000")&amp;Table_ocorrencias[[#This Row],[ponto]]&amp;"/"&amp;YEAR(Table_ocorrencias[[#This Row],[DATA PLANTÃO]]),"")</f>
        <v>0599.9/2020</v>
      </c>
      <c r="C593" s="57" t="str">
        <f>IFERROR(IF(Table_ocorrencias[[#This Row],[GDL]] = "","", Table_ocorrencias[[#This Row],[GDL]]&amp;"/"&amp;YEAR(Table_ocorrencias[[#This Row],[data_plantao]])),"")</f>
        <v>18370/2020</v>
      </c>
      <c r="D593" s="57" t="str">
        <f>IF(Table_ocorrencias[[#This Row],[fotos_gdl]] = TRUE,"ENVIADAS","PENDENTE")</f>
        <v>ENVIADAS</v>
      </c>
      <c r="E593" s="58">
        <f>IFERROR(Table_ocorrencias[[#This Row],[data_plantao]],"")</f>
        <v>44018</v>
      </c>
      <c r="F593" s="57" t="str">
        <f>IFERROR(Table_ocorrencias[[#This Row],[CIODS3]],"")</f>
        <v>D680913</v>
      </c>
      <c r="G593" s="57" t="str">
        <f>IFERROR(Table_ocorrencias[[#This Row],[natureza4]],"")</f>
        <v>Morte a esclarecer</v>
      </c>
      <c r="H593" s="57" t="str">
        <f>IFERROR(Table_ocorrencias[[#This Row],[tipo_local]],"")</f>
        <v>Externo</v>
      </c>
      <c r="I593" s="57" t="str">
        <f>IFERROR(IF(Table_ocorrencias[[#This Row],[instrumento10]] = 0,"",Table_ocorrencias[[#This Row],[instrumento10]]),"")</f>
        <v>OUTROS</v>
      </c>
      <c r="J593" s="79" t="str">
        <f>IFERROR(VLOOKUP(Table_ocorrencias[[#This Row],[matricula_perito]],Table_peritos[],2,FALSE),"")</f>
        <v>BETSON FERNANDO DELGADO DOS SANTOS ANDRADE</v>
      </c>
      <c r="K593" s="57" t="str">
        <f>IFERROR(VLOOKUP(Table_ocorrencias[[#This Row],[matricula_auxiliar]],Table_auxiliares[],2,FALSE),"")</f>
        <v>THIAGO CHALEGRE</v>
      </c>
      <c r="L593" s="57" t="str">
        <f>IFERROR(VLOOKUP(Table_ocorrencias[[#This Row],[matricula_delegado]],Table_delegados[],2,FALSE),"")</f>
        <v>CAIO WAGNER SIQUEIRA DE MORAIS</v>
      </c>
      <c r="M593" s="57" t="str">
        <f>IFERROR(Table_ocorrencias[[#This Row],[viatura5]],"")</f>
        <v>UP004</v>
      </c>
      <c r="N593" s="57" t="str">
        <f>IFERROR(IF(Table_ocorrencias[[#This Row],[DPH2]] ="","",Table_ocorrencias[[#This Row],[DPH2]]&amp;"º DPH"),"")</f>
        <v>15º DPH</v>
      </c>
      <c r="O593" s="57" t="str">
        <f>UPPER(IFERROR(VLOOKUP(Table_ocorrencias[[#This Row],[municipio]],Table_municipios[],2,FALSE),""))</f>
        <v>IPOJUCA</v>
      </c>
      <c r="P593" s="79" t="str">
        <f>UPPER(IFERROR(Table_ocorrencias[[#This Row],[bairro8]],""))</f>
        <v>NOSSA SENHORA DO Ó</v>
      </c>
      <c r="Q593" s="57" t="str">
        <f>IFERROR(IF(Table_ocorrencias[[#This Row],[rua9]] ="","",Table_ocorrencias[[#This Row],[rua9]]),"")</f>
        <v>BR009</v>
      </c>
      <c r="R593" s="57" t="str">
        <f>IFERROR(IF(Table_ocorrencias[[#This Row],[latitude6]] ="","",Table_ocorrencias[[#This Row],[latitude6]]),"")</f>
        <v>-8.441313</v>
      </c>
      <c r="S593" s="57" t="str">
        <f>IFERROR(IF(Table_ocorrencias[[#This Row],[longitude7]] ="","",Table_ocorrencias[[#This Row],[longitude7]]),"")</f>
        <v>-35.010317</v>
      </c>
      <c r="T59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110883)</v>
      </c>
      <c r="U59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3" s="79" t="str">
        <f>UPPER(IFERROR(Table_ocorrencias[[#This Row],[descricao]],""))</f>
        <v>DELEGADO MARCOS DE CASTRO; INSTRUMENTO (NÃO SE APLICA).</v>
      </c>
      <c r="W593" s="59">
        <f>IFERROR(IF(Table_ocorrencias[[#This Row],[data_ciencia]]="","",Table_ocorrencias[[#This Row],[data_ciencia]]),"")</f>
        <v>0.43680555555555556</v>
      </c>
      <c r="X593" s="59">
        <f>IFERROR(IF(Table_ocorrencias[[#This Row],[data_saida]]="","",Table_ocorrencias[[#This Row],[data_saida]]),"")</f>
        <v>0.44444444444444442</v>
      </c>
      <c r="Y593" s="59">
        <f>IFERROR(IF(Table_ocorrencias[[#This Row],[data_chegada]]="","",Table_ocorrencias[[#This Row],[data_chegada]]),"")</f>
        <v>0.49861111111111112</v>
      </c>
      <c r="Z593" s="59">
        <f>IFERROR(IF(Table_ocorrencias[[#This Row],[data_conclusao]]="","",Table_ocorrencias[[#This Row],[data_conclusao]]),"")</f>
        <v>0.53472222222222221</v>
      </c>
      <c r="AA593" s="60">
        <v>1424</v>
      </c>
      <c r="AB593" s="60">
        <v>599</v>
      </c>
      <c r="AC593" s="60">
        <v>15</v>
      </c>
      <c r="AD593" s="60">
        <v>3869903</v>
      </c>
      <c r="AE593" s="60">
        <v>3868877</v>
      </c>
      <c r="AF593" s="60">
        <v>3864910</v>
      </c>
      <c r="AG593" s="60">
        <v>18370</v>
      </c>
      <c r="AH593" s="58">
        <v>44018</v>
      </c>
      <c r="AI593" s="60" t="s">
        <v>424</v>
      </c>
      <c r="AJ593" s="60" t="s">
        <v>425</v>
      </c>
      <c r="AK593" s="60" t="s">
        <v>168</v>
      </c>
      <c r="AL593" s="60" t="s">
        <v>255</v>
      </c>
      <c r="AM593" s="61">
        <v>0.43680555555555556</v>
      </c>
      <c r="AN593" s="62">
        <v>0.44444444444444442</v>
      </c>
      <c r="AO593" s="62">
        <v>0.49861111111111112</v>
      </c>
      <c r="AP593" s="62">
        <v>0.53472222222222221</v>
      </c>
      <c r="AQ593" s="60" t="s">
        <v>426</v>
      </c>
      <c r="AR593" s="60" t="s">
        <v>427</v>
      </c>
      <c r="AS593" s="60">
        <v>8</v>
      </c>
      <c r="AT593" s="60" t="s">
        <v>428</v>
      </c>
      <c r="AU593" s="60" t="s">
        <v>429</v>
      </c>
      <c r="AV593" s="60" t="s">
        <v>430</v>
      </c>
      <c r="AW593" s="63" t="s">
        <v>433</v>
      </c>
      <c r="AX593" s="60" t="s">
        <v>431</v>
      </c>
      <c r="AY593" s="60" t="s">
        <v>432</v>
      </c>
      <c r="AZ593" s="60" t="b">
        <v>1</v>
      </c>
      <c r="BA593" s="60" t="s">
        <v>273</v>
      </c>
      <c r="BB593" s="60" t="b">
        <v>0</v>
      </c>
      <c r="BC593" s="60"/>
      <c r="BD593" s="60"/>
    </row>
    <row r="594" spans="1:56" ht="45" x14ac:dyDescent="0.25">
      <c r="A594" s="54">
        <f t="shared" si="10"/>
        <v>0</v>
      </c>
      <c r="B594" s="57" t="str">
        <f>IFERROR(TEXT(Table_ocorrencias[[#This Row],[caso_n]],"0000")&amp;Table_ocorrencias[[#This Row],[ponto]]&amp;"/"&amp;YEAR(Table_ocorrencias[[#This Row],[DATA PLANTÃO]]),"")</f>
        <v>0605.9/2020</v>
      </c>
      <c r="C594" s="57" t="str">
        <f>IFERROR(IF(Table_ocorrencias[[#This Row],[GDL]] = "","", Table_ocorrencias[[#This Row],[GDL]]&amp;"/"&amp;YEAR(Table_ocorrencias[[#This Row],[data_plantao]])),"")</f>
        <v>18531/2020</v>
      </c>
      <c r="D594" s="57" t="str">
        <f>IF(Table_ocorrencias[[#This Row],[fotos_gdl]] = TRUE,"ENVIADAS","PENDENTE")</f>
        <v>PENDENTE</v>
      </c>
      <c r="E594" s="58">
        <f>IFERROR(Table_ocorrencias[[#This Row],[data_plantao]],"")</f>
        <v>44019</v>
      </c>
      <c r="F594" s="57" t="str">
        <f>IFERROR(Table_ocorrencias[[#This Row],[CIODS3]],"")</f>
        <v>D681018</v>
      </c>
      <c r="G594" s="57" t="str">
        <f>IFERROR(Table_ocorrencias[[#This Row],[natureza4]],"")</f>
        <v>Morte a esclarecer</v>
      </c>
      <c r="H594" s="57" t="str">
        <f>IFERROR(Table_ocorrencias[[#This Row],[tipo_local]],"")</f>
        <v>Externo</v>
      </c>
      <c r="I594" s="57" t="str">
        <f>IFERROR(IF(Table_ocorrencias[[#This Row],[instrumento10]] = 0,"",Table_ocorrencias[[#This Row],[instrumento10]]),"")</f>
        <v>OUTROS</v>
      </c>
      <c r="J594" s="79" t="str">
        <f>IFERROR(VLOOKUP(Table_ocorrencias[[#This Row],[matricula_perito]],Table_peritos[],2,FALSE),"")</f>
        <v>DIOGO SINESIO TRAJANO DE ARRUDA</v>
      </c>
      <c r="K594" s="57" t="str">
        <f>IFERROR(VLOOKUP(Table_ocorrencias[[#This Row],[matricula_auxiliar]],Table_auxiliares[],2,FALSE),"")</f>
        <v>THIAGO ANDRÉ</v>
      </c>
      <c r="L594" s="57" t="str">
        <f>IFERROR(VLOOKUP(Table_ocorrencias[[#This Row],[matricula_delegado]],Table_delegados[],2,FALSE),"")</f>
        <v>AUSENTE</v>
      </c>
      <c r="M594" s="57" t="str">
        <f>IFERROR(Table_ocorrencias[[#This Row],[viatura5]],"")</f>
        <v>UP004</v>
      </c>
      <c r="N594" s="57" t="str">
        <f>IFERROR(IF(Table_ocorrencias[[#This Row],[DPH2]] ="","",Table_ocorrencias[[#This Row],[DPH2]]&amp;"º DPH"),"")</f>
        <v>7º DPH</v>
      </c>
      <c r="O594" s="57" t="str">
        <f>UPPER(IFERROR(VLOOKUP(Table_ocorrencias[[#This Row],[municipio]],Table_municipios[],2,FALSE),""))</f>
        <v>PAULISTA</v>
      </c>
      <c r="P594" s="79" t="str">
        <f>UPPER(IFERROR(Table_ocorrencias[[#This Row],[bairro8]],""))</f>
        <v>PARATIBE</v>
      </c>
      <c r="Q594" s="57" t="str">
        <f>IFERROR(IF(Table_ocorrencias[[#This Row],[rua9]] ="","",Table_ocorrencias[[#This Row],[rua9]]),"")</f>
        <v>CASTRO ALVES</v>
      </c>
      <c r="R594" s="57" t="str">
        <f>IFERROR(IF(Table_ocorrencias[[#This Row],[latitude6]] ="","",Table_ocorrencias[[#This Row],[latitude6]]),"")</f>
        <v/>
      </c>
      <c r="S594" s="57" t="str">
        <f>IFERROR(IF(Table_ocorrencias[[#This Row],[longitude7]] ="","",Table_ocorrencias[[#This Row],[longitude7]]),"")</f>
        <v/>
      </c>
      <c r="T59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LUCICLEIDE MARIA DE ARAÚJO (NIC 110920)</v>
      </c>
      <c r="U59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594" s="79" t="str">
        <f>UPPER(IFERROR(Table_ocorrencias[[#This Row],[descricao]],""))</f>
        <v>CADÁVER DO SEXO FEMININO, ENCONTRADO EM ZONA DE MATA. EM PUTREFAÇÃO, ESQUELETIZADO NA CABEÇA E NAS EXTREMIDADES DOS MEMBROS, AUSÊNCIA DE MÃOS E PÉS.</v>
      </c>
      <c r="W594" s="59">
        <f>IFERROR(IF(Table_ocorrencias[[#This Row],[data_ciencia]]="","",Table_ocorrencias[[#This Row],[data_ciencia]]),"")</f>
        <v>0.64236111111111116</v>
      </c>
      <c r="X594" s="59">
        <f>IFERROR(IF(Table_ocorrencias[[#This Row],[data_saida]]="","",Table_ocorrencias[[#This Row],[data_saida]]),"")</f>
        <v>0.65972222222222221</v>
      </c>
      <c r="Y594" s="59">
        <f>IFERROR(IF(Table_ocorrencias[[#This Row],[data_chegada]]="","",Table_ocorrencias[[#This Row],[data_chegada]]),"")</f>
        <v>0.67361111111111116</v>
      </c>
      <c r="Z594" s="59">
        <f>IFERROR(IF(Table_ocorrencias[[#This Row],[data_conclusao]]="","",Table_ocorrencias[[#This Row],[data_conclusao]]),"")</f>
        <v>0.72916666666666663</v>
      </c>
      <c r="AA594" s="60">
        <v>1430</v>
      </c>
      <c r="AB594" s="60">
        <v>605</v>
      </c>
      <c r="AC594" s="60">
        <v>7</v>
      </c>
      <c r="AD594" s="60">
        <v>3871193</v>
      </c>
      <c r="AE594" s="60">
        <v>3870464</v>
      </c>
      <c r="AF594" s="60"/>
      <c r="AG594" s="60">
        <v>18531</v>
      </c>
      <c r="AH594" s="58">
        <v>44019</v>
      </c>
      <c r="AI594" s="60" t="s">
        <v>496</v>
      </c>
      <c r="AJ594" s="60" t="s">
        <v>425</v>
      </c>
      <c r="AK594" s="60" t="s">
        <v>168</v>
      </c>
      <c r="AL594" s="60" t="s">
        <v>255</v>
      </c>
      <c r="AM594" s="61">
        <v>0.64236111111111116</v>
      </c>
      <c r="AN594" s="62">
        <v>0.65972222222222221</v>
      </c>
      <c r="AO594" s="62">
        <v>0.67361111111111116</v>
      </c>
      <c r="AP594" s="62">
        <v>0.72916666666666663</v>
      </c>
      <c r="AQ594" s="60"/>
      <c r="AR594" s="60"/>
      <c r="AS594" s="60">
        <v>13</v>
      </c>
      <c r="AT594" s="60" t="s">
        <v>497</v>
      </c>
      <c r="AU594" s="60" t="s">
        <v>498</v>
      </c>
      <c r="AV594" s="60" t="s">
        <v>283</v>
      </c>
      <c r="AW594" s="63" t="s">
        <v>433</v>
      </c>
      <c r="AX594" s="60" t="s">
        <v>499</v>
      </c>
      <c r="AY594" s="60" t="s">
        <v>500</v>
      </c>
      <c r="AZ594" s="60" t="b">
        <v>0</v>
      </c>
      <c r="BA594" s="60" t="s">
        <v>273</v>
      </c>
      <c r="BB594" s="60" t="b">
        <v>0</v>
      </c>
      <c r="BC594" s="60"/>
      <c r="BD594" s="60"/>
    </row>
    <row r="595" spans="1:56" ht="30" x14ac:dyDescent="0.25">
      <c r="A595" s="55">
        <f t="shared" si="10"/>
        <v>1</v>
      </c>
      <c r="B595" s="64" t="str">
        <f>IFERROR(TEXT(Table_ocorrencias[[#This Row],[caso_n]],"0000")&amp;Table_ocorrencias[[#This Row],[ponto]]&amp;"/"&amp;YEAR(Table_ocorrencias[[#This Row],[DATA PLANTÃO]]),"")</f>
        <v>0607.9/2020</v>
      </c>
      <c r="C595" s="64" t="str">
        <f>IFERROR(IF(Table_ocorrencias[[#This Row],[GDL]] = "","", Table_ocorrencias[[#This Row],[GDL]]&amp;"/"&amp;YEAR(Table_ocorrencias[[#This Row],[data_plantao]])),"")</f>
        <v>18814/2020</v>
      </c>
      <c r="D595" s="64" t="str">
        <f>IF(Table_ocorrencias[[#This Row],[fotos_gdl]] = TRUE,"ENVIADAS","PENDENTE")</f>
        <v>PENDENTE</v>
      </c>
      <c r="E595" s="65">
        <f>IFERROR(Table_ocorrencias[[#This Row],[data_plantao]],"")</f>
        <v>44021</v>
      </c>
      <c r="F595" s="64" t="str">
        <f>IFERROR(Table_ocorrencias[[#This Row],[CIODS3]],"")</f>
        <v>D681148</v>
      </c>
      <c r="G595" s="64" t="str">
        <f>IFERROR(Table_ocorrencias[[#This Row],[natureza4]],"")</f>
        <v>Triplo Homicídio</v>
      </c>
      <c r="H595" s="64" t="str">
        <f>IFERROR(Table_ocorrencias[[#This Row],[tipo_local]],"")</f>
        <v>Interno</v>
      </c>
      <c r="I595" s="64" t="str">
        <f>IFERROR(IF(Table_ocorrencias[[#This Row],[instrumento10]] = 0,"",Table_ocorrencias[[#This Row],[instrumento10]]),"")</f>
        <v>PÉRFURO-CONTUNDENTE</v>
      </c>
      <c r="J595" s="80" t="str">
        <f>IFERROR(VLOOKUP(Table_ocorrencias[[#This Row],[matricula_perito]],Table_peritos[],2,FALSE),"")</f>
        <v>RODION MALINOVSKY DE OLIVEIRA GOMES</v>
      </c>
      <c r="K595" s="64" t="str">
        <f>IFERROR(VLOOKUP(Table_ocorrencias[[#This Row],[matricula_auxiliar]],Table_auxiliares[],2,FALSE),"")</f>
        <v>THIAGO ANDRÉ</v>
      </c>
      <c r="L595" s="64" t="str">
        <f>IFERROR(VLOOKUP(Table_ocorrencias[[#This Row],[matricula_delegado]],Table_delegados[],2,FALSE),"")</f>
        <v>AUSENTE</v>
      </c>
      <c r="M595" s="64" t="str">
        <f>IFERROR(Table_ocorrencias[[#This Row],[viatura5]],"")</f>
        <v/>
      </c>
      <c r="N595" s="64" t="str">
        <f>IFERROR(IF(Table_ocorrencias[[#This Row],[DPH2]] ="","",Table_ocorrencias[[#This Row],[DPH2]]&amp;"º DPH"),"")</f>
        <v>6º DPH</v>
      </c>
      <c r="O595" s="64" t="str">
        <f>UPPER(IFERROR(VLOOKUP(Table_ocorrencias[[#This Row],[municipio]],Table_municipios[],2,FALSE),""))</f>
        <v>IGARASSU</v>
      </c>
      <c r="P595" s="80" t="str">
        <f>UPPER(IFERROR(Table_ocorrencias[[#This Row],[bairro8]],""))</f>
        <v>CRUZ DE REBOUÇAS</v>
      </c>
      <c r="Q595" s="64" t="str">
        <f>IFERROR(IF(Table_ocorrencias[[#This Row],[rua9]] ="","",Table_ocorrencias[[#This Row],[rua9]]),"")</f>
        <v>RUA VARGEM</v>
      </c>
      <c r="R595" s="64" t="str">
        <f>IFERROR(IF(Table_ocorrencias[[#This Row],[latitude6]] ="","",Table_ocorrencias[[#This Row],[latitude6]]),"")</f>
        <v/>
      </c>
      <c r="S595" s="64" t="str">
        <f>IFERROR(IF(Table_ocorrencias[[#This Row],[longitude7]] ="","",Table_ocorrencias[[#This Row],[longitude7]]),"")</f>
        <v/>
      </c>
      <c r="T595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110581) / IDENTIDADE DESCONHECIDA (NIC 110582) / IDENTIDADE DESCONHECIDA (NIC 110583)</v>
      </c>
      <c r="U595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95" s="80" t="str">
        <f>UPPER(IFERROR(Table_ocorrencias[[#This Row],[descricao]],""))</f>
        <v>PAF INTERNO_x000D_
PM 9 8688-4800</v>
      </c>
      <c r="W595" s="66">
        <f>IFERROR(IF(Table_ocorrencias[[#This Row],[data_ciencia]]="","",Table_ocorrencias[[#This Row],[data_ciencia]]),"")</f>
        <v>0.33333333333333331</v>
      </c>
      <c r="X595" s="66">
        <f>IFERROR(IF(Table_ocorrencias[[#This Row],[data_saida]]="","",Table_ocorrencias[[#This Row],[data_saida]]),"")</f>
        <v>0.34027777777777779</v>
      </c>
      <c r="Y595" s="66">
        <f>IFERROR(IF(Table_ocorrencias[[#This Row],[data_chegada]]="","",Table_ocorrencias[[#This Row],[data_chegada]]),"")</f>
        <v>0.36805555555555558</v>
      </c>
      <c r="Z595" s="66">
        <f>IFERROR(IF(Table_ocorrencias[[#This Row],[data_conclusao]]="","",Table_ocorrencias[[#This Row],[data_conclusao]]),"")</f>
        <v>0.4375</v>
      </c>
      <c r="AA595" s="67">
        <v>1433</v>
      </c>
      <c r="AB595" s="67">
        <v>607</v>
      </c>
      <c r="AC595" s="67">
        <v>6</v>
      </c>
      <c r="AD595" s="67">
        <v>1917099</v>
      </c>
      <c r="AE595" s="67">
        <v>3870464</v>
      </c>
      <c r="AF595" s="67"/>
      <c r="AG595" s="67">
        <v>18814</v>
      </c>
      <c r="AH595" s="65">
        <v>44021</v>
      </c>
      <c r="AI595" s="67" t="s">
        <v>533</v>
      </c>
      <c r="AJ595" s="67" t="s">
        <v>534</v>
      </c>
      <c r="AK595" s="67" t="s">
        <v>414</v>
      </c>
      <c r="AL595" s="67" t="s">
        <v>283</v>
      </c>
      <c r="AM595" s="68">
        <v>0.33333333333333331</v>
      </c>
      <c r="AN595" s="69">
        <v>0.34027777777777779</v>
      </c>
      <c r="AO595" s="69">
        <v>0.36805555555555558</v>
      </c>
      <c r="AP595" s="69">
        <v>0.4375</v>
      </c>
      <c r="AQ595" s="67"/>
      <c r="AR595" s="67"/>
      <c r="AS595" s="67">
        <v>6</v>
      </c>
      <c r="AT595" s="67" t="s">
        <v>535</v>
      </c>
      <c r="AU595" s="67" t="s">
        <v>536</v>
      </c>
      <c r="AV595" s="67" t="s">
        <v>537</v>
      </c>
      <c r="AW595" s="70" t="s">
        <v>276</v>
      </c>
      <c r="AX595" s="67" t="s">
        <v>538</v>
      </c>
      <c r="AY595" s="67" t="s">
        <v>539</v>
      </c>
      <c r="AZ595" s="67" t="b">
        <v>0</v>
      </c>
      <c r="BA595" s="67" t="s">
        <v>273</v>
      </c>
      <c r="BB595" s="67" t="b">
        <v>0</v>
      </c>
      <c r="BC595" s="67"/>
      <c r="BD595" s="67"/>
    </row>
    <row r="596" spans="1:56" x14ac:dyDescent="0.25">
      <c r="A596" s="55">
        <f t="shared" si="10"/>
        <v>2</v>
      </c>
      <c r="B596" s="64" t="str">
        <f>IFERROR(TEXT(Table_ocorrencias[[#This Row],[caso_n]],"0000")&amp;Table_ocorrencias[[#This Row],[ponto]]&amp;"/"&amp;YEAR(Table_ocorrencias[[#This Row],[DATA PLANTÃO]]),"")</f>
        <v>0050.10/2020</v>
      </c>
      <c r="C596" s="64" t="str">
        <f>IFERROR(IF(Table_ocorrencias[[#This Row],[GDL]] = "","", Table_ocorrencias[[#This Row],[GDL]]&amp;"/"&amp;YEAR(Table_ocorrencias[[#This Row],[data_plantao]])),"")</f>
        <v>20956/2020</v>
      </c>
      <c r="D596" s="64" t="str">
        <f>IF(Table_ocorrencias[[#This Row],[fotos_gdl]] = TRUE,"ENVIADAS","PENDENTE")</f>
        <v>PENDENTE</v>
      </c>
      <c r="E596" s="65">
        <f>IFERROR(Table_ocorrencias[[#This Row],[data_plantao]],"")</f>
        <v>44021</v>
      </c>
      <c r="F596" s="64" t="str">
        <f>IFERROR(Table_ocorrencias[[#This Row],[CIODS3]],"")</f>
        <v>7464084</v>
      </c>
      <c r="G596" s="64" t="str">
        <f>IFERROR(Table_ocorrencias[[#This Row],[natureza4]],"")</f>
        <v>Outros</v>
      </c>
      <c r="H596" s="64" t="str">
        <f>IFERROR(Table_ocorrencias[[#This Row],[tipo_local]],"")</f>
        <v>LABORATÓRIO GEPH-DHPP</v>
      </c>
      <c r="I596" s="64" t="str">
        <f>IFERROR(IF(Table_ocorrencias[[#This Row],[instrumento10]] = 0,"",Table_ocorrencias[[#This Row],[instrumento10]]),"")</f>
        <v/>
      </c>
      <c r="J596" s="80" t="str">
        <f>IFERROR(VLOOKUP(Table_ocorrencias[[#This Row],[matricula_perito]],Table_peritos[],2,FALSE),"")</f>
        <v>DIOGO SINESIO TRAJANO DE ARRUDA</v>
      </c>
      <c r="K596" s="64" t="str">
        <f>IFERROR(VLOOKUP(Table_ocorrencias[[#This Row],[matricula_auxiliar]],Table_auxiliares[],2,FALSE),"")</f>
        <v>NÃO CADASTRADO</v>
      </c>
      <c r="L596" s="64" t="str">
        <f>IFERROR(VLOOKUP(Table_ocorrencias[[#This Row],[matricula_delegado]],Table_delegados[],2,FALSE),"")</f>
        <v>AUSENTE</v>
      </c>
      <c r="M596" s="64" t="str">
        <f>IFERROR(Table_ocorrencias[[#This Row],[viatura5]],"")</f>
        <v/>
      </c>
      <c r="N596" s="64" t="str">
        <f>IFERROR(IF(Table_ocorrencias[[#This Row],[DPH2]] ="","",Table_ocorrencias[[#This Row],[DPH2]]&amp;"º DPH"),"")</f>
        <v>3º DPH</v>
      </c>
      <c r="O596" s="64" t="str">
        <f>UPPER(IFERROR(VLOOKUP(Table_ocorrencias[[#This Row],[municipio]],Table_municipios[],2,FALSE),""))</f>
        <v>RECIFE</v>
      </c>
      <c r="P596" s="80" t="str">
        <f>UPPER(IFERROR(Table_ocorrencias[[#This Row],[bairro8]],""))</f>
        <v>CORDEIRO</v>
      </c>
      <c r="Q596" s="64" t="str">
        <f>IFERROR(IF(Table_ocorrencias[[#This Row],[rua9]] ="","",Table_ocorrencias[[#This Row],[rua9]]),"")</f>
        <v>DOUTOR JOÃO LACERDA</v>
      </c>
      <c r="R596" s="64" t="str">
        <f>IFERROR(IF(Table_ocorrencias[[#This Row],[latitude6]] ="","",Table_ocorrencias[[#This Row],[latitude6]]),"")</f>
        <v/>
      </c>
      <c r="S596" s="64" t="str">
        <f>IFERROR(IF(Table_ocorrencias[[#This Row],[longitude7]] ="","",Table_ocorrencias[[#This Row],[longitude7]]),"")</f>
        <v/>
      </c>
      <c r="T59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59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6" s="80" t="str">
        <f>UPPER(IFERROR(Table_ocorrencias[[#This Row],[descricao]],""))</f>
        <v>LÂMINA AMASSADA DE FACA</v>
      </c>
      <c r="W596" s="66">
        <f>IFERROR(IF(Table_ocorrencias[[#This Row],[data_ciencia]]="","",Table_ocorrencias[[#This Row],[data_ciencia]]),"")</f>
        <v>0.4375</v>
      </c>
      <c r="X596" s="66" t="str">
        <f>IFERROR(IF(Table_ocorrencias[[#This Row],[data_saida]]="","",Table_ocorrencias[[#This Row],[data_saida]]),"")</f>
        <v/>
      </c>
      <c r="Y596" s="66" t="str">
        <f>IFERROR(IF(Table_ocorrencias[[#This Row],[data_chegada]]="","",Table_ocorrencias[[#This Row],[data_chegada]]),"")</f>
        <v/>
      </c>
      <c r="Z596" s="66" t="str">
        <f>IFERROR(IF(Table_ocorrencias[[#This Row],[data_conclusao]]="","",Table_ocorrencias[[#This Row],[data_conclusao]]),"")</f>
        <v/>
      </c>
      <c r="AA596" s="67">
        <v>1434</v>
      </c>
      <c r="AB596" s="67">
        <v>50</v>
      </c>
      <c r="AC596" s="67">
        <v>3</v>
      </c>
      <c r="AD596" s="67">
        <v>3871193</v>
      </c>
      <c r="AE596" s="67"/>
      <c r="AF596" s="67"/>
      <c r="AG596" s="67">
        <v>20956</v>
      </c>
      <c r="AH596" s="65">
        <v>44021</v>
      </c>
      <c r="AI596" s="67" t="s">
        <v>541</v>
      </c>
      <c r="AJ596" s="67" t="s">
        <v>416</v>
      </c>
      <c r="AK596" s="67" t="s">
        <v>542</v>
      </c>
      <c r="AL596" s="67" t="s">
        <v>283</v>
      </c>
      <c r="AM596" s="68">
        <v>0.4375</v>
      </c>
      <c r="AN596" s="69"/>
      <c r="AO596" s="69"/>
      <c r="AP596" s="69"/>
      <c r="AQ596" s="67"/>
      <c r="AR596" s="67"/>
      <c r="AS596" s="67">
        <v>14</v>
      </c>
      <c r="AT596" s="67" t="s">
        <v>340</v>
      </c>
      <c r="AU596" s="67" t="s">
        <v>543</v>
      </c>
      <c r="AV596" s="67" t="s">
        <v>110</v>
      </c>
      <c r="AW596" s="70"/>
      <c r="AX596" s="67" t="s">
        <v>544</v>
      </c>
      <c r="AY596" s="67" t="s">
        <v>545</v>
      </c>
      <c r="AZ596" s="67" t="b">
        <v>0</v>
      </c>
      <c r="BA596" s="67" t="s">
        <v>486</v>
      </c>
      <c r="BB596" s="67" t="b">
        <v>0</v>
      </c>
      <c r="BC596" s="67"/>
      <c r="BD596" s="67"/>
    </row>
    <row r="597" spans="1:56" x14ac:dyDescent="0.25">
      <c r="A597" s="54">
        <f t="shared" si="10"/>
        <v>0</v>
      </c>
      <c r="B597" s="57" t="str">
        <f>IFERROR(TEXT(Table_ocorrencias[[#This Row],[caso_n]],"0000")&amp;Table_ocorrencias[[#This Row],[ponto]]&amp;"/"&amp;YEAR(Table_ocorrencias[[#This Row],[DATA PLANTÃO]]),"")</f>
        <v>0618.9/2020</v>
      </c>
      <c r="C597" s="57" t="str">
        <f>IFERROR(IF(Table_ocorrencias[[#This Row],[GDL]] = "","", Table_ocorrencias[[#This Row],[GDL]]&amp;"/"&amp;YEAR(Table_ocorrencias[[#This Row],[data_plantao]])),"")</f>
        <v>19121/2020</v>
      </c>
      <c r="D597" s="57" t="str">
        <f>IF(Table_ocorrencias[[#This Row],[fotos_gdl]] = TRUE,"ENVIADAS","PENDENTE")</f>
        <v>ENVIADAS</v>
      </c>
      <c r="E597" s="58">
        <f>IFERROR(Table_ocorrencias[[#This Row],[data_plantao]],"")</f>
        <v>44024</v>
      </c>
      <c r="F597" s="57" t="str">
        <f>IFERROR(Table_ocorrencias[[#This Row],[CIODS3]],"")</f>
        <v>D681446</v>
      </c>
      <c r="G597" s="57" t="str">
        <f>IFERROR(Table_ocorrencias[[#This Row],[natureza4]],"")</f>
        <v>Morte a esclarecer</v>
      </c>
      <c r="H597" s="57" t="str">
        <f>IFERROR(Table_ocorrencias[[#This Row],[tipo_local]],"")</f>
        <v>Interno</v>
      </c>
      <c r="I597" s="57" t="str">
        <f>IFERROR(IF(Table_ocorrencias[[#This Row],[instrumento10]] = 0,"",Table_ocorrencias[[#This Row],[instrumento10]]),"")</f>
        <v>OUTROS</v>
      </c>
      <c r="J597" s="79" t="str">
        <f>IFERROR(VLOOKUP(Table_ocorrencias[[#This Row],[matricula_perito]],Table_peritos[],2,FALSE),"")</f>
        <v>RAISSA MATOS FONTES</v>
      </c>
      <c r="K597" s="57" t="str">
        <f>IFERROR(VLOOKUP(Table_ocorrencias[[#This Row],[matricula_auxiliar]],Table_auxiliares[],2,FALSE),"")</f>
        <v>THAYSE BATISTA</v>
      </c>
      <c r="L597" s="57" t="str">
        <f>IFERROR(VLOOKUP(Table_ocorrencias[[#This Row],[matricula_delegado]],Table_delegados[],2,FALSE),"")</f>
        <v>PAULO GUSTAVO COELHO DIAS</v>
      </c>
      <c r="M597" s="57" t="str">
        <f>IFERROR(Table_ocorrencias[[#This Row],[viatura5]],"")</f>
        <v>UP004</v>
      </c>
      <c r="N597" s="57" t="str">
        <f>IFERROR(IF(Table_ocorrencias[[#This Row],[DPH2]] ="","",Table_ocorrencias[[#This Row],[DPH2]]&amp;"º DPH"),"")</f>
        <v>14º DPH</v>
      </c>
      <c r="O597" s="57" t="str">
        <f>UPPER(IFERROR(VLOOKUP(Table_ocorrencias[[#This Row],[municipio]],Table_municipios[],2,FALSE),""))</f>
        <v>CABO DE SANTO AGOSTINHO</v>
      </c>
      <c r="P597" s="79" t="str">
        <f>UPPER(IFERROR(Table_ocorrencias[[#This Row],[bairro8]],""))</f>
        <v>ZONA RURAL</v>
      </c>
      <c r="Q597" s="57" t="str">
        <f>IFERROR(IF(Table_ocorrencias[[#This Row],[rua9]] ="","",Table_ocorrencias[[#This Row],[rua9]]),"")</f>
        <v>ENGENHO ROSARIO</v>
      </c>
      <c r="R597" s="57" t="str">
        <f>IFERROR(IF(Table_ocorrencias[[#This Row],[latitude6]] ="","",Table_ocorrencias[[#This Row],[latitude6]]),"")</f>
        <v/>
      </c>
      <c r="S597" s="57" t="str">
        <f>IFERROR(IF(Table_ocorrencias[[#This Row],[longitude7]] ="","",Table_ocorrencias[[#This Row],[longitude7]]),"")</f>
        <v/>
      </c>
      <c r="T59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110588)</v>
      </c>
      <c r="U59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597" s="79" t="str">
        <f>UPPER(IFERROR(Table_ocorrencias[[#This Row],[descricao]],""))</f>
        <v>MASCULINO - / PM 9327-7196 / CICERO 87407784 IRMÃO DA VÍTIMA</v>
      </c>
      <c r="W597" s="59">
        <f>IFERROR(IF(Table_ocorrencias[[#This Row],[data_ciencia]]="","",Table_ocorrencias[[#This Row],[data_ciencia]]),"")</f>
        <v>0.67361111111111116</v>
      </c>
      <c r="X597" s="59">
        <f>IFERROR(IF(Table_ocorrencias[[#This Row],[data_saida]]="","",Table_ocorrencias[[#This Row],[data_saida]]),"")</f>
        <v>0.68055555555555558</v>
      </c>
      <c r="Y597" s="59">
        <f>IFERROR(IF(Table_ocorrencias[[#This Row],[data_chegada]]="","",Table_ocorrencias[[#This Row],[data_chegada]]),"")</f>
        <v>0.80555555555555558</v>
      </c>
      <c r="Z597" s="59">
        <f>IFERROR(IF(Table_ocorrencias[[#This Row],[data_conclusao]]="","",Table_ocorrencias[[#This Row],[data_conclusao]]),"")</f>
        <v>0.83333333333333337</v>
      </c>
      <c r="AA597" s="60">
        <v>1445</v>
      </c>
      <c r="AB597" s="60">
        <v>618</v>
      </c>
      <c r="AC597" s="60">
        <v>14</v>
      </c>
      <c r="AD597" s="60">
        <v>3869105</v>
      </c>
      <c r="AE597" s="60">
        <v>3870430</v>
      </c>
      <c r="AF597" s="60">
        <v>2725371</v>
      </c>
      <c r="AG597" s="60">
        <v>19121</v>
      </c>
      <c r="AH597" s="58">
        <v>44024</v>
      </c>
      <c r="AI597" s="60" t="s">
        <v>734</v>
      </c>
      <c r="AJ597" s="60" t="s">
        <v>425</v>
      </c>
      <c r="AK597" s="60" t="s">
        <v>414</v>
      </c>
      <c r="AL597" s="60" t="s">
        <v>255</v>
      </c>
      <c r="AM597" s="61">
        <v>0.67361111111111116</v>
      </c>
      <c r="AN597" s="62">
        <v>0.68055555555555558</v>
      </c>
      <c r="AO597" s="62">
        <v>0.80555555555555558</v>
      </c>
      <c r="AP597" s="62">
        <v>0.83333333333333337</v>
      </c>
      <c r="AQ597" s="60"/>
      <c r="AR597" s="60"/>
      <c r="AS597" s="60">
        <v>3</v>
      </c>
      <c r="AT597" s="60" t="s">
        <v>471</v>
      </c>
      <c r="AU597" s="60" t="s">
        <v>670</v>
      </c>
      <c r="AV597" s="60" t="s">
        <v>283</v>
      </c>
      <c r="AW597" s="63" t="s">
        <v>433</v>
      </c>
      <c r="AX597" s="60" t="s">
        <v>671</v>
      </c>
      <c r="AY597" s="60" t="s">
        <v>672</v>
      </c>
      <c r="AZ597" s="60" t="b">
        <v>1</v>
      </c>
      <c r="BA597" s="60" t="s">
        <v>273</v>
      </c>
      <c r="BB597" s="60" t="b">
        <v>0</v>
      </c>
      <c r="BC597" s="60"/>
      <c r="BD597" s="60"/>
    </row>
    <row r="598" spans="1:56" x14ac:dyDescent="0.25">
      <c r="A598" s="55">
        <f t="shared" si="10"/>
        <v>0</v>
      </c>
      <c r="B598" s="64" t="str">
        <f>IFERROR(TEXT(Table_ocorrencias[[#This Row],[caso_n]],"0000")&amp;Table_ocorrencias[[#This Row],[ponto]]&amp;"/"&amp;YEAR(Table_ocorrencias[[#This Row],[DATA PLANTÃO]]),"")</f>
        <v>0631.9/2020</v>
      </c>
      <c r="C598" s="64" t="str">
        <f>IFERROR(IF(Table_ocorrencias[[#This Row],[GDL]] = "","", Table_ocorrencias[[#This Row],[GDL]]&amp;"/"&amp;YEAR(Table_ocorrencias[[#This Row],[data_plantao]])),"")</f>
        <v>19633/2020</v>
      </c>
      <c r="D598" s="64" t="str">
        <f>IF(Table_ocorrencias[[#This Row],[fotos_gdl]] = TRUE,"ENVIADAS","PENDENTE")</f>
        <v>ENVIADAS</v>
      </c>
      <c r="E598" s="65">
        <f>IFERROR(Table_ocorrencias[[#This Row],[data_plantao]],"")</f>
        <v>44028</v>
      </c>
      <c r="F598" s="64" t="str">
        <f>IFERROR(Table_ocorrencias[[#This Row],[CIODS3]],"")</f>
        <v>D681799</v>
      </c>
      <c r="G598" s="64" t="str">
        <f>IFERROR(Table_ocorrencias[[#This Row],[natureza4]],"")</f>
        <v>Morte a esclarecer</v>
      </c>
      <c r="H598" s="64" t="str">
        <f>IFERROR(Table_ocorrencias[[#This Row],[tipo_local]],"")</f>
        <v>Externo</v>
      </c>
      <c r="I598" s="64" t="str">
        <f>IFERROR(IF(Table_ocorrencias[[#This Row],[instrumento10]] = 0,"",Table_ocorrencias[[#This Row],[instrumento10]]),"")</f>
        <v>PÉRFURO-CORTANTE</v>
      </c>
      <c r="J598" s="64" t="str">
        <f>IFERROR(VLOOKUP(Table_ocorrencias[[#This Row],[matricula_perito]],Table_peritos[],2,FALSE),"")</f>
        <v>BETSON FERNANDO DELGADO DOS SANTOS ANDRADE</v>
      </c>
      <c r="K598" s="64" t="str">
        <f>IFERROR(VLOOKUP(Table_ocorrencias[[#This Row],[matricula_auxiliar]],Table_auxiliares[],2,FALSE),"")</f>
        <v>DANIELE YACYSZYN ALVES ROMÃO</v>
      </c>
      <c r="L598" s="64" t="str">
        <f>IFERROR(VLOOKUP(Table_ocorrencias[[#This Row],[matricula_delegado]],Table_delegados[],2,FALSE),"")</f>
        <v>DANIEL LIRA PIMENTEL</v>
      </c>
      <c r="M598" s="64" t="str">
        <f>IFERROR(Table_ocorrencias[[#This Row],[viatura5]],"")</f>
        <v>UP004</v>
      </c>
      <c r="N598" s="64" t="str">
        <f>IFERROR(IF(Table_ocorrencias[[#This Row],[DPH2]] ="","",Table_ocorrencias[[#This Row],[DPH2]]&amp;"º DPH"),"")</f>
        <v>6º DPH</v>
      </c>
      <c r="O598" s="64" t="str">
        <f>UPPER(IFERROR(VLOOKUP(Table_ocorrencias[[#This Row],[municipio]],Table_municipios[],2,FALSE),""))</f>
        <v>IGARASSU</v>
      </c>
      <c r="P598" s="64" t="str">
        <f>UPPER(IFERROR(Table_ocorrencias[[#This Row],[bairro8]],""))</f>
        <v>ANA ALBUQUERQUE</v>
      </c>
      <c r="Q598" s="64" t="str">
        <f>IFERROR(IF(Table_ocorrencias[[#This Row],[rua9]] ="","",Table_ocorrencias[[#This Row],[rua9]]),"")</f>
        <v>MINAS GERAIS</v>
      </c>
      <c r="R598" s="64" t="str">
        <f>IFERROR(IF(Table_ocorrencias[[#This Row],[latitude6]] ="","",Table_ocorrencias[[#This Row],[latitude6]]),"")</f>
        <v>-7.850856</v>
      </c>
      <c r="S598" s="64" t="str">
        <f>IFERROR(IF(Table_ocorrencias[[#This Row],[longitude7]] ="","",Table_ocorrencias[[#This Row],[longitude7]]),"")</f>
        <v>-34.909893</v>
      </c>
      <c r="T598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111192)</v>
      </c>
      <c r="U59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598" s="64" t="str">
        <f>UPPER(IFERROR(Table_ocorrencias[[#This Row],[descricao]],""))</f>
        <v>CORPO EM DECOMPOSIÇÃO NUMA MATA - SUSPEITA DE SER UM FUNCIONÁRIO DA BABY ROGER - BOMBEIRO (98494-2918) / PM (98339-2191)</v>
      </c>
      <c r="W598" s="66">
        <f>IFERROR(IF(Table_ocorrencias[[#This Row],[data_ciencia]]="","",Table_ocorrencias[[#This Row],[data_ciencia]]),"")</f>
        <v>0.36805555555555558</v>
      </c>
      <c r="X598" s="66">
        <f>IFERROR(IF(Table_ocorrencias[[#This Row],[data_saida]]="","",Table_ocorrencias[[#This Row],[data_saida]]),"")</f>
        <v>0.38750000000000001</v>
      </c>
      <c r="Y598" s="66">
        <f>IFERROR(IF(Table_ocorrencias[[#This Row],[data_chegada]]="","",Table_ocorrencias[[#This Row],[data_chegada]]),"")</f>
        <v>0.45833333333333331</v>
      </c>
      <c r="Z598" s="66">
        <f>IFERROR(IF(Table_ocorrencias[[#This Row],[data_conclusao]]="","",Table_ocorrencias[[#This Row],[data_conclusao]]),"")</f>
        <v>0.47916666666666669</v>
      </c>
      <c r="AA598" s="67">
        <v>1458</v>
      </c>
      <c r="AB598" s="67">
        <v>631</v>
      </c>
      <c r="AC598" s="67">
        <v>6</v>
      </c>
      <c r="AD598" s="67">
        <v>3869903</v>
      </c>
      <c r="AE598" s="67">
        <v>3876071</v>
      </c>
      <c r="AF598" s="67">
        <v>3864227</v>
      </c>
      <c r="AG598" s="67">
        <v>19633</v>
      </c>
      <c r="AH598" s="65">
        <v>44028</v>
      </c>
      <c r="AI598" s="67" t="s">
        <v>1222</v>
      </c>
      <c r="AJ598" s="67" t="s">
        <v>425</v>
      </c>
      <c r="AK598" s="67" t="s">
        <v>168</v>
      </c>
      <c r="AL598" s="67" t="s">
        <v>255</v>
      </c>
      <c r="AM598" s="68">
        <v>0.36805555555555558</v>
      </c>
      <c r="AN598" s="69">
        <v>0.38750000000000001</v>
      </c>
      <c r="AO598" s="69">
        <v>0.45833333333333331</v>
      </c>
      <c r="AP598" s="69">
        <v>0.47916666666666669</v>
      </c>
      <c r="AQ598" s="67" t="s">
        <v>2181</v>
      </c>
      <c r="AR598" s="67" t="s">
        <v>2182</v>
      </c>
      <c r="AS598" s="67">
        <v>6</v>
      </c>
      <c r="AT598" s="67" t="s">
        <v>1223</v>
      </c>
      <c r="AU598" s="67" t="s">
        <v>1224</v>
      </c>
      <c r="AV598" s="67" t="s">
        <v>1225</v>
      </c>
      <c r="AW598" s="70" t="s">
        <v>744</v>
      </c>
      <c r="AX598" s="67" t="s">
        <v>1226</v>
      </c>
      <c r="AY598" s="67" t="s">
        <v>1227</v>
      </c>
      <c r="AZ598" s="67" t="b">
        <v>1</v>
      </c>
      <c r="BA598" s="67" t="s">
        <v>273</v>
      </c>
      <c r="BB598" s="67" t="b">
        <v>0</v>
      </c>
      <c r="BC598" s="67"/>
      <c r="BD598" s="67"/>
    </row>
    <row r="599" spans="1:56" x14ac:dyDescent="0.25">
      <c r="A599" s="55">
        <f t="shared" si="10"/>
        <v>0</v>
      </c>
      <c r="B599" s="64" t="str">
        <f>IFERROR(TEXT(Table_ocorrencias[[#This Row],[caso_n]],"0000")&amp;Table_ocorrencias[[#This Row],[ponto]]&amp;"/"&amp;YEAR(Table_ocorrencias[[#This Row],[DATA PLANTÃO]]),"")</f>
        <v>0051.10/2020</v>
      </c>
      <c r="C599" s="64" t="str">
        <f>IFERROR(IF(Table_ocorrencias[[#This Row],[GDL]] = "","", Table_ocorrencias[[#This Row],[GDL]]&amp;"/"&amp;YEAR(Table_ocorrencias[[#This Row],[data_plantao]])),"")</f>
        <v>19638/2020</v>
      </c>
      <c r="D599" s="64" t="str">
        <f>IF(Table_ocorrencias[[#This Row],[fotos_gdl]] = TRUE,"ENVIADAS","PENDENTE")</f>
        <v>ENVIADAS</v>
      </c>
      <c r="E599" s="65">
        <f>IFERROR(Table_ocorrencias[[#This Row],[data_plantao]],"")</f>
        <v>44028</v>
      </c>
      <c r="F599" s="64" t="str">
        <f>IFERROR(Table_ocorrencias[[#This Row],[CIODS3]],"")</f>
        <v>D000000</v>
      </c>
      <c r="G599" s="64" t="str">
        <f>IFERROR(Table_ocorrencias[[#This Row],[natureza4]],"")</f>
        <v>Perícia em veículo</v>
      </c>
      <c r="H599" s="64" t="str">
        <f>IFERROR(Table_ocorrencias[[#This Row],[tipo_local]],"")</f>
        <v>Externo</v>
      </c>
      <c r="I599" s="64" t="str">
        <f>IFERROR(IF(Table_ocorrencias[[#This Row],[instrumento10]] = 0,"",Table_ocorrencias[[#This Row],[instrumento10]]),"")</f>
        <v>PÉRFURO-CONTUNDENTE</v>
      </c>
      <c r="J599" s="64" t="str">
        <f>IFERROR(VLOOKUP(Table_ocorrencias[[#This Row],[matricula_perito]],Table_peritos[],2,FALSE),"")</f>
        <v>LUCAS ARAÚJO DE ALMEIDA</v>
      </c>
      <c r="K599" s="64" t="str">
        <f>IFERROR(VLOOKUP(Table_ocorrencias[[#This Row],[matricula_auxiliar]],Table_auxiliares[],2,FALSE),"")</f>
        <v>THAYSE BATISTA</v>
      </c>
      <c r="L599" s="64" t="str">
        <f>IFERROR(VLOOKUP(Table_ocorrencias[[#This Row],[matricula_delegado]],Table_delegados[],2,FALSE),"")</f>
        <v>CAIO WAGNER SIQUEIRA DE MORAIS</v>
      </c>
      <c r="M599" s="64" t="str">
        <f>IFERROR(Table_ocorrencias[[#This Row],[viatura5]],"")</f>
        <v>UP004</v>
      </c>
      <c r="N599" s="64" t="str">
        <f>IFERROR(IF(Table_ocorrencias[[#This Row],[DPH2]] ="","",Table_ocorrencias[[#This Row],[DPH2]]&amp;"º DPH"),"")</f>
        <v>14º DPH</v>
      </c>
      <c r="O599" s="64" t="str">
        <f>UPPER(IFERROR(VLOOKUP(Table_ocorrencias[[#This Row],[municipio]],Table_municipios[],2,FALSE),""))</f>
        <v>CABO DE SANTO AGOSTINHO</v>
      </c>
      <c r="P599" s="64" t="str">
        <f>UPPER(IFERROR(Table_ocorrencias[[#This Row],[bairro8]],""))</f>
        <v>PONTE DOS CARVALHOS</v>
      </c>
      <c r="Q599" s="64" t="str">
        <f>IFERROR(IF(Table_ocorrencias[[#This Row],[rua9]] ="","",Table_ocorrencias[[#This Row],[rua9]]),"")</f>
        <v>RODOVIA BR101 SUL</v>
      </c>
      <c r="R599" s="64" t="str">
        <f>IFERROR(IF(Table_ocorrencias[[#This Row],[latitude6]] ="","",Table_ocorrencias[[#This Row],[latitude6]]),"")</f>
        <v/>
      </c>
      <c r="S599" s="64" t="str">
        <f>IFERROR(IF(Table_ocorrencias[[#This Row],[longitude7]] ="","",Table_ocorrencias[[#This Row],[longitude7]]),"")</f>
        <v/>
      </c>
      <c r="T599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ALEXANDRE DE JESUS (NIC )</v>
      </c>
      <c r="U59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599" s="64" t="str">
        <f>UPPER(IFERROR(Table_ocorrencias[[#This Row],[descricao]],""))</f>
        <v>OF.8002.01.000881/2020, VÉICULO FORD KA, PLACA PCI9479</v>
      </c>
      <c r="W599" s="66">
        <f>IFERROR(IF(Table_ocorrencias[[#This Row],[data_ciencia]]="","",Table_ocorrencias[[#This Row],[data_ciencia]]),"")</f>
        <v>0.29166666666666669</v>
      </c>
      <c r="X599" s="66">
        <f>IFERROR(IF(Table_ocorrencias[[#This Row],[data_saida]]="","",Table_ocorrencias[[#This Row],[data_saida]]),"")</f>
        <v>0.375</v>
      </c>
      <c r="Y599" s="66">
        <f>IFERROR(IF(Table_ocorrencias[[#This Row],[data_chegada]]="","",Table_ocorrencias[[#This Row],[data_chegada]]),"")</f>
        <v>0.375</v>
      </c>
      <c r="Z599" s="66">
        <f>IFERROR(IF(Table_ocorrencias[[#This Row],[data_conclusao]]="","",Table_ocorrencias[[#This Row],[data_conclusao]]),"")</f>
        <v>0.41666666666666669</v>
      </c>
      <c r="AA599" s="67">
        <v>1459</v>
      </c>
      <c r="AB599" s="67">
        <v>51</v>
      </c>
      <c r="AC599" s="67">
        <v>14</v>
      </c>
      <c r="AD599" s="67">
        <v>3870006</v>
      </c>
      <c r="AE599" s="67">
        <v>3870430</v>
      </c>
      <c r="AF599" s="67">
        <v>3864910</v>
      </c>
      <c r="AG599" s="67">
        <v>19638</v>
      </c>
      <c r="AH599" s="65">
        <v>44028</v>
      </c>
      <c r="AI599" s="67" t="s">
        <v>318</v>
      </c>
      <c r="AJ599" s="67" t="s">
        <v>1228</v>
      </c>
      <c r="AK599" s="67" t="s">
        <v>168</v>
      </c>
      <c r="AL599" s="67" t="s">
        <v>255</v>
      </c>
      <c r="AM599" s="68">
        <v>0.29166666666666669</v>
      </c>
      <c r="AN599" s="69">
        <v>0.375</v>
      </c>
      <c r="AO599" s="69">
        <v>0.375</v>
      </c>
      <c r="AP599" s="69">
        <v>0.41666666666666669</v>
      </c>
      <c r="AQ599" s="67"/>
      <c r="AR599" s="67"/>
      <c r="AS599" s="67">
        <v>3</v>
      </c>
      <c r="AT599" s="67" t="s">
        <v>281</v>
      </c>
      <c r="AU599" s="67" t="s">
        <v>1229</v>
      </c>
      <c r="AV599" s="67" t="s">
        <v>283</v>
      </c>
      <c r="AW599" s="70" t="s">
        <v>276</v>
      </c>
      <c r="AX599" s="67" t="s">
        <v>1230</v>
      </c>
      <c r="AY599" s="67" t="s">
        <v>1231</v>
      </c>
      <c r="AZ599" s="67" t="b">
        <v>1</v>
      </c>
      <c r="BA599" s="67" t="s">
        <v>486</v>
      </c>
      <c r="BB599" s="67" t="b">
        <v>0</v>
      </c>
      <c r="BC599" s="67"/>
      <c r="BD599" s="67"/>
    </row>
    <row r="600" spans="1:56" x14ac:dyDescent="0.25">
      <c r="A600" s="55">
        <f t="shared" si="10"/>
        <v>0</v>
      </c>
      <c r="B600" s="64" t="str">
        <f>IFERROR(TEXT(Table_ocorrencias[[#This Row],[caso_n]],"0000")&amp;Table_ocorrencias[[#This Row],[ponto]]&amp;"/"&amp;YEAR(Table_ocorrencias[[#This Row],[DATA PLANTÃO]]),"")</f>
        <v>0635.9/2020</v>
      </c>
      <c r="C600" s="64" t="str">
        <f>IFERROR(IF(Table_ocorrencias[[#This Row],[GDL]] = "","", Table_ocorrencias[[#This Row],[GDL]]&amp;"/"&amp;YEAR(Table_ocorrencias[[#This Row],[data_plantao]])),"")</f>
        <v>19811/2020</v>
      </c>
      <c r="D600" s="64" t="str">
        <f>IF(Table_ocorrencias[[#This Row],[fotos_gdl]] = TRUE,"ENVIADAS","PENDENTE")</f>
        <v>ENVIADAS</v>
      </c>
      <c r="E600" s="65">
        <f>IFERROR(Table_ocorrencias[[#This Row],[data_plantao]],"")</f>
        <v>44030</v>
      </c>
      <c r="F600" s="64" t="str">
        <f>IFERROR(Table_ocorrencias[[#This Row],[CIODS3]],"")</f>
        <v>D681944</v>
      </c>
      <c r="G600" s="64" t="str">
        <f>IFERROR(Table_ocorrencias[[#This Row],[natureza4]],"")</f>
        <v>Morte a esclarecer</v>
      </c>
      <c r="H600" s="64" t="str">
        <f>IFERROR(Table_ocorrencias[[#This Row],[tipo_local]],"")</f>
        <v>Interno</v>
      </c>
      <c r="I600" s="64" t="str">
        <f>IFERROR(IF(Table_ocorrencias[[#This Row],[instrumento10]] = 0,"",Table_ocorrencias[[#This Row],[instrumento10]]),"")</f>
        <v>PÉRFURO-CORTANTE</v>
      </c>
      <c r="J600" s="64" t="str">
        <f>IFERROR(VLOOKUP(Table_ocorrencias[[#This Row],[matricula_perito]],Table_peritos[],2,FALSE),"")</f>
        <v>RANON BARROS BEZERRA</v>
      </c>
      <c r="K600" s="64" t="str">
        <f>IFERROR(VLOOKUP(Table_ocorrencias[[#This Row],[matricula_auxiliar]],Table_auxiliares[],2,FALSE),"")</f>
        <v>HILTON PESSOA DE FREITAS NETO</v>
      </c>
      <c r="L600" s="64" t="str">
        <f>IFERROR(VLOOKUP(Table_ocorrencias[[#This Row],[matricula_delegado]],Table_delegados[],2,FALSE),"")</f>
        <v>SERGIO RICARDO FERREIRA DE VASCONCELOS</v>
      </c>
      <c r="M600" s="64" t="str">
        <f>IFERROR(Table_ocorrencias[[#This Row],[viatura5]],"")</f>
        <v>UP004</v>
      </c>
      <c r="N600" s="64" t="str">
        <f>IFERROR(IF(Table_ocorrencias[[#This Row],[DPH2]] ="","",Table_ocorrencias[[#This Row],[DPH2]]&amp;"º DPH"),"")</f>
        <v>12º DPH</v>
      </c>
      <c r="O600" s="64" t="str">
        <f>UPPER(IFERROR(VLOOKUP(Table_ocorrencias[[#This Row],[municipio]],Table_municipios[],2,FALSE),""))</f>
        <v>JABOATÃO DOS GUARARAPES</v>
      </c>
      <c r="P600" s="64" t="str">
        <f>UPPER(IFERROR(Table_ocorrencias[[#This Row],[bairro8]],""))</f>
        <v>BARRA DE JANGADA</v>
      </c>
      <c r="Q600" s="64" t="str">
        <f>IFERROR(IF(Table_ocorrencias[[#This Row],[rua9]] ="","",Table_ocorrencias[[#This Row],[rua9]]),"")</f>
        <v>LAGUNA, 1065</v>
      </c>
      <c r="R600" s="64" t="str">
        <f>IFERROR(IF(Table_ocorrencias[[#This Row],[latitude6]] ="","",Table_ocorrencias[[#This Row],[latitude6]]),"")</f>
        <v/>
      </c>
      <c r="S600" s="64" t="str">
        <f>IFERROR(IF(Table_ocorrencias[[#This Row],[longitude7]] ="","",Table_ocorrencias[[#This Row],[longitude7]]),"")</f>
        <v/>
      </c>
      <c r="T600" s="64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EDUARDO MEDEIROS DE OLIVEIRA (NIC 111187)</v>
      </c>
      <c r="U60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00" s="64" t="str">
        <f>UPPER(IFERROR(Table_ocorrencias[[#This Row],[descricao]],""))</f>
        <v>ARMA BRANCA - MASC</v>
      </c>
      <c r="W600" s="66">
        <f>IFERROR(IF(Table_ocorrencias[[#This Row],[data_ciencia]]="","",Table_ocorrencias[[#This Row],[data_ciencia]]),"")</f>
        <v>0.4513888888888889</v>
      </c>
      <c r="X600" s="66">
        <f>IFERROR(IF(Table_ocorrencias[[#This Row],[data_saida]]="","",Table_ocorrencias[[#This Row],[data_saida]]),"")</f>
        <v>0.47916666666666669</v>
      </c>
      <c r="Y600" s="66">
        <f>IFERROR(IF(Table_ocorrencias[[#This Row],[data_chegada]]="","",Table_ocorrencias[[#This Row],[data_chegada]]),"")</f>
        <v>0.50347222222222221</v>
      </c>
      <c r="Z600" s="66">
        <f>IFERROR(IF(Table_ocorrencias[[#This Row],[data_conclusao]]="","",Table_ocorrencias[[#This Row],[data_conclusao]]),"")</f>
        <v>0.53472222222222221</v>
      </c>
      <c r="AA600" s="67">
        <v>1463</v>
      </c>
      <c r="AB600" s="67">
        <v>635</v>
      </c>
      <c r="AC600" s="67">
        <v>12</v>
      </c>
      <c r="AD600" s="67">
        <v>3866670</v>
      </c>
      <c r="AE600" s="67">
        <v>3865967</v>
      </c>
      <c r="AF600" s="67">
        <v>2139219</v>
      </c>
      <c r="AG600" s="67">
        <v>19811</v>
      </c>
      <c r="AH600" s="65">
        <v>44030</v>
      </c>
      <c r="AI600" s="67" t="s">
        <v>1262</v>
      </c>
      <c r="AJ600" s="67" t="s">
        <v>425</v>
      </c>
      <c r="AK600" s="67" t="s">
        <v>414</v>
      </c>
      <c r="AL600" s="67" t="s">
        <v>255</v>
      </c>
      <c r="AM600" s="68">
        <v>0.4513888888888889</v>
      </c>
      <c r="AN600" s="69">
        <v>0.47916666666666669</v>
      </c>
      <c r="AO600" s="69">
        <v>0.50347222222222221</v>
      </c>
      <c r="AP600" s="69">
        <v>0.53472222222222221</v>
      </c>
      <c r="AQ600" s="67"/>
      <c r="AR600" s="67"/>
      <c r="AS600" s="67">
        <v>10</v>
      </c>
      <c r="AT600" s="67" t="s">
        <v>1263</v>
      </c>
      <c r="AU600" s="67" t="s">
        <v>1264</v>
      </c>
      <c r="AV600" s="67" t="s">
        <v>1265</v>
      </c>
      <c r="AW600" s="70" t="s">
        <v>744</v>
      </c>
      <c r="AX600" s="67" t="s">
        <v>1266</v>
      </c>
      <c r="AY600" s="67" t="s">
        <v>1267</v>
      </c>
      <c r="AZ600" s="67" t="b">
        <v>1</v>
      </c>
      <c r="BA600" s="67" t="s">
        <v>273</v>
      </c>
      <c r="BB600" s="67" t="b">
        <v>0</v>
      </c>
      <c r="BC600" s="67"/>
      <c r="BD600" s="67"/>
    </row>
    <row r="601" spans="1:56" ht="30" x14ac:dyDescent="0.25">
      <c r="A601" s="86">
        <f t="shared" si="10"/>
        <v>0</v>
      </c>
      <c r="B601" s="87" t="str">
        <f>IFERROR(TEXT(Table_ocorrencias[[#This Row],[caso_n]],"0000")&amp;Table_ocorrencias[[#This Row],[ponto]]&amp;"/"&amp;YEAR(Table_ocorrencias[[#This Row],[DATA PLANTÃO]]),"")</f>
        <v>0052.10/2020</v>
      </c>
      <c r="C601" s="87" t="str">
        <f>IFERROR(IF(Table_ocorrencias[[#This Row],[GDL]] = "","", Table_ocorrencias[[#This Row],[GDL]]&amp;"/"&amp;YEAR(Table_ocorrencias[[#This Row],[data_plantao]])),"")</f>
        <v>19907/2020</v>
      </c>
      <c r="D601" s="87" t="str">
        <f>IF(Table_ocorrencias[[#This Row],[fotos_gdl]] = TRUE,"ENVIADAS","PENDENTE")</f>
        <v>ENVIADAS</v>
      </c>
      <c r="E601" s="88">
        <f>IFERROR(Table_ocorrencias[[#This Row],[data_plantao]],"")</f>
        <v>44030</v>
      </c>
      <c r="F601" s="87" t="str">
        <f>IFERROR(Table_ocorrencias[[#This Row],[CIODS3]],"")</f>
        <v>OFÍCIO 160/2020</v>
      </c>
      <c r="G601" s="87" t="str">
        <f>IFERROR(Table_ocorrencias[[#This Row],[natureza4]],"")</f>
        <v>Perícia em veículo(s)</v>
      </c>
      <c r="H601" s="87" t="str">
        <f>IFERROR(Table_ocorrencias[[#This Row],[tipo_local]],"")</f>
        <v>Misto</v>
      </c>
      <c r="I601" s="87" t="str">
        <f>IFERROR(IF(Table_ocorrencias[[#This Row],[instrumento10]] = 0,"",Table_ocorrencias[[#This Row],[instrumento10]]),"")</f>
        <v>PÉRFURO-CONTUNDENTE</v>
      </c>
      <c r="J601" s="89" t="str">
        <f>IFERROR(VLOOKUP(Table_ocorrencias[[#This Row],[matricula_perito]],Table_peritos[],2,FALSE),"")</f>
        <v>DIEGO NUNES TELES DE MENDONÇA</v>
      </c>
      <c r="K601" s="87" t="str">
        <f>IFERROR(VLOOKUP(Table_ocorrencias[[#This Row],[matricula_auxiliar]],Table_auxiliares[],2,FALSE),"")</f>
        <v>ANDREZA CRISTINA MAIA DOS SANTOS</v>
      </c>
      <c r="L601" s="87" t="str">
        <f>IFERROR(VLOOKUP(Table_ocorrencias[[#This Row],[matricula_delegado]],Table_delegados[],2,FALSE),"")</f>
        <v>SERGIO RICARDO FERREIRA DE VASCONCELOS</v>
      </c>
      <c r="M601" s="87" t="str">
        <f>IFERROR(Table_ocorrencias[[#This Row],[viatura5]],"")</f>
        <v>UP004</v>
      </c>
      <c r="N601" s="87" t="str">
        <f>IFERROR(IF(Table_ocorrencias[[#This Row],[DPH2]] ="","",Table_ocorrencias[[#This Row],[DPH2]]&amp;"º DPH"),"")</f>
        <v>6º DPH</v>
      </c>
      <c r="O601" s="87" t="str">
        <f>UPPER(IFERROR(VLOOKUP(Table_ocorrencias[[#This Row],[municipio]],Table_municipios[],2,FALSE),""))</f>
        <v>IGARASSU</v>
      </c>
      <c r="P601" s="89" t="str">
        <f>UPPER(IFERROR(Table_ocorrencias[[#This Row],[bairro8]],""))</f>
        <v>CRUZ DE REBOUÇAS</v>
      </c>
      <c r="Q601" s="87" t="str">
        <f>IFERROR(IF(Table_ocorrencias[[#This Row],[rua9]] ="","",Table_ocorrencias[[#This Row],[rua9]]),"")</f>
        <v>RUA PRIMAVERA</v>
      </c>
      <c r="R601" s="87" t="str">
        <f>IFERROR(IF(Table_ocorrencias[[#This Row],[latitude6]] ="","",Table_ocorrencias[[#This Row],[latitude6]]),"")</f>
        <v>-7,87988</v>
      </c>
      <c r="S601" s="87" t="str">
        <f>IFERROR(IF(Table_ocorrencias[[#This Row],[longitude7]] ="","",Table_ocorrencias[[#This Row],[longitude7]]),"")</f>
        <v>-34,90876</v>
      </c>
      <c r="T60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0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1" s="89" t="str">
        <f>UPPER(IFERROR(Table_ocorrencias[[#This Row],[descricao]],""))</f>
        <v>VEÍCULO HB 20 (PIE-1817) NO LOCAL;  DUPLA MORTE DECORRENTE DE INTERVENÇÃO POLICIAL (SOCORRIDOS PRA UPA); UM FUGITIVO.</v>
      </c>
      <c r="W601" s="90">
        <f>IFERROR(IF(Table_ocorrencias[[#This Row],[data_ciencia]]="","",Table_ocorrencias[[#This Row],[data_ciencia]]),"")</f>
        <v>0.82291666666666663</v>
      </c>
      <c r="X601" s="90">
        <f>IFERROR(IF(Table_ocorrencias[[#This Row],[data_saida]]="","",Table_ocorrencias[[#This Row],[data_saida]]),"")</f>
        <v>0.83333333333333337</v>
      </c>
      <c r="Y601" s="90">
        <f>IFERROR(IF(Table_ocorrencias[[#This Row],[data_chegada]]="","",Table_ocorrencias[[#This Row],[data_chegada]]),"")</f>
        <v>0.84722222222222221</v>
      </c>
      <c r="Z601" s="90">
        <f>IFERROR(IF(Table_ocorrencias[[#This Row],[data_conclusao]]="","",Table_ocorrencias[[#This Row],[data_conclusao]]),"")</f>
        <v>0.88194444444444442</v>
      </c>
      <c r="AA601" s="91">
        <v>1464</v>
      </c>
      <c r="AB601" s="91">
        <v>52</v>
      </c>
      <c r="AC601" s="91">
        <v>6</v>
      </c>
      <c r="AD601" s="91">
        <v>3869148</v>
      </c>
      <c r="AE601" s="91">
        <v>3876098</v>
      </c>
      <c r="AF601" s="91">
        <v>2139219</v>
      </c>
      <c r="AG601" s="91">
        <v>19907</v>
      </c>
      <c r="AH601" s="88">
        <v>44030</v>
      </c>
      <c r="AI601" s="91" t="s">
        <v>1334</v>
      </c>
      <c r="AJ601" s="91" t="s">
        <v>322</v>
      </c>
      <c r="AK601" s="91" t="s">
        <v>1310</v>
      </c>
      <c r="AL601" s="91" t="s">
        <v>255</v>
      </c>
      <c r="AM601" s="92">
        <v>0.82291666666666663</v>
      </c>
      <c r="AN601" s="93">
        <v>0.83333333333333337</v>
      </c>
      <c r="AO601" s="93">
        <v>0.84722222222222221</v>
      </c>
      <c r="AP601" s="93">
        <v>0.88194444444444442</v>
      </c>
      <c r="AQ601" s="91" t="s">
        <v>1335</v>
      </c>
      <c r="AR601" s="91" t="s">
        <v>1336</v>
      </c>
      <c r="AS601" s="91">
        <v>6</v>
      </c>
      <c r="AT601" s="91" t="s">
        <v>535</v>
      </c>
      <c r="AU601" s="91" t="s">
        <v>1311</v>
      </c>
      <c r="AV601" s="91"/>
      <c r="AW601" s="94" t="s">
        <v>276</v>
      </c>
      <c r="AX601" s="91" t="s">
        <v>1275</v>
      </c>
      <c r="AY601" s="91" t="s">
        <v>1276</v>
      </c>
      <c r="AZ601" s="91" t="b">
        <v>1</v>
      </c>
      <c r="BA601" s="91" t="s">
        <v>486</v>
      </c>
      <c r="BB601" s="91" t="b">
        <v>0</v>
      </c>
      <c r="BC601" s="91"/>
      <c r="BD601" s="91"/>
    </row>
    <row r="602" spans="1:56" x14ac:dyDescent="0.25">
      <c r="A602" s="55">
        <f t="shared" si="10"/>
        <v>4</v>
      </c>
      <c r="B602" s="64" t="str">
        <f>IFERROR(TEXT(Table_ocorrencias[[#This Row],[caso_n]],"0000")&amp;Table_ocorrencias[[#This Row],[ponto]]&amp;"/"&amp;YEAR(Table_ocorrencias[[#This Row],[DATA PLANTÃO]]),"")</f>
        <v>0053.10/2020</v>
      </c>
      <c r="C602" s="64" t="str">
        <f>IFERROR(IF(Table_ocorrencias[[#This Row],[GDL]] = "","", Table_ocorrencias[[#This Row],[GDL]]&amp;"/"&amp;YEAR(Table_ocorrencias[[#This Row],[data_plantao]])),"")</f>
        <v>19920/2020</v>
      </c>
      <c r="D602" s="64" t="str">
        <f>IF(Table_ocorrencias[[#This Row],[fotos_gdl]] = TRUE,"ENVIADAS","PENDENTE")</f>
        <v>ENVIADAS</v>
      </c>
      <c r="E602" s="65">
        <f>IFERROR(Table_ocorrencias[[#This Row],[data_plantao]],"")</f>
        <v>44032</v>
      </c>
      <c r="F602" s="64" t="str">
        <f>IFERROR(Table_ocorrencias[[#This Row],[CIODS3]],"")</f>
        <v>OFICIO 192/2020</v>
      </c>
      <c r="G602" s="64" t="str">
        <f>IFERROR(Table_ocorrencias[[#This Row],[natureza4]],"")</f>
        <v>Perícia em veículo</v>
      </c>
      <c r="H602" s="64" t="str">
        <f>IFERROR(Table_ocorrencias[[#This Row],[tipo_local]],"")</f>
        <v/>
      </c>
      <c r="I602" s="64" t="str">
        <f>IFERROR(IF(Table_ocorrencias[[#This Row],[instrumento10]] = 0,"",Table_ocorrencias[[#This Row],[instrumento10]]),"")</f>
        <v/>
      </c>
      <c r="J602" s="80" t="str">
        <f>IFERROR(VLOOKUP(Table_ocorrencias[[#This Row],[matricula_perito]],Table_peritos[],2,FALSE),"")</f>
        <v>CARLOS ARMANDO CORREIA LYRA</v>
      </c>
      <c r="K602" s="64" t="str">
        <f>IFERROR(VLOOKUP(Table_ocorrencias[[#This Row],[matricula_auxiliar]],Table_auxiliares[],2,FALSE),"")</f>
        <v>HILTON PESSOA DE FREITAS NETO</v>
      </c>
      <c r="L602" s="64" t="str">
        <f>IFERROR(VLOOKUP(Table_ocorrencias[[#This Row],[matricula_delegado]],Table_delegados[],2,FALSE),"")</f>
        <v>BRUNO DE UGALDE MELLO</v>
      </c>
      <c r="M602" s="64" t="str">
        <f>IFERROR(Table_ocorrencias[[#This Row],[viatura5]],"")</f>
        <v/>
      </c>
      <c r="N602" s="64" t="str">
        <f>IFERROR(IF(Table_ocorrencias[[#This Row],[DPH2]] ="","",Table_ocorrencias[[#This Row],[DPH2]]&amp;"º DPH"),"")</f>
        <v>3º DPH</v>
      </c>
      <c r="O602" s="64" t="str">
        <f>UPPER(IFERROR(VLOOKUP(Table_ocorrencias[[#This Row],[municipio]],Table_municipios[],2,FALSE),""))</f>
        <v>RECIFE</v>
      </c>
      <c r="P602" s="80" t="str">
        <f>UPPER(IFERROR(Table_ocorrencias[[#This Row],[bairro8]],""))</f>
        <v>CORDEIRO</v>
      </c>
      <c r="Q602" s="64" t="str">
        <f>IFERROR(IF(Table_ocorrencias[[#This Row],[rua9]] ="","",Table_ocorrencias[[#This Row],[rua9]]),"")</f>
        <v/>
      </c>
      <c r="R602" s="64" t="str">
        <f>IFERROR(IF(Table_ocorrencias[[#This Row],[latitude6]] ="","",Table_ocorrencias[[#This Row],[latitude6]]),"")</f>
        <v/>
      </c>
      <c r="S602" s="64" t="str">
        <f>IFERROR(IF(Table_ocorrencias[[#This Row],[longitude7]] ="","",Table_ocorrencias[[#This Row],[longitude7]]),"")</f>
        <v/>
      </c>
      <c r="T60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0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02" s="80" t="str">
        <f>UPPER(IFERROR(Table_ocorrencias[[#This Row],[descricao]],""))</f>
        <v>VEICULO VW VOYAGE, ANO/MODELO 2017/2018, COR PRATA PLACA PZR-7420</v>
      </c>
      <c r="W602" s="66">
        <f>IFERROR(IF(Table_ocorrencias[[#This Row],[data_ciencia]]="","",Table_ocorrencias[[#This Row],[data_ciencia]]),"")</f>
        <v>0.41666666666666669</v>
      </c>
      <c r="X602" s="66" t="str">
        <f>IFERROR(IF(Table_ocorrencias[[#This Row],[data_saida]]="","",Table_ocorrencias[[#This Row],[data_saida]]),"")</f>
        <v/>
      </c>
      <c r="Y602" s="66" t="str">
        <f>IFERROR(IF(Table_ocorrencias[[#This Row],[data_chegada]]="","",Table_ocorrencias[[#This Row],[data_chegada]]),"")</f>
        <v/>
      </c>
      <c r="Z602" s="66" t="str">
        <f>IFERROR(IF(Table_ocorrencias[[#This Row],[data_conclusao]]="","",Table_ocorrencias[[#This Row],[data_conclusao]]),"")</f>
        <v/>
      </c>
      <c r="AA602" s="67">
        <v>1470</v>
      </c>
      <c r="AB602" s="67">
        <v>53</v>
      </c>
      <c r="AC602" s="67">
        <v>3</v>
      </c>
      <c r="AD602" s="67">
        <v>3869091</v>
      </c>
      <c r="AE602" s="67">
        <v>3865967</v>
      </c>
      <c r="AF602" s="67">
        <v>3865339</v>
      </c>
      <c r="AG602" s="67">
        <v>19920</v>
      </c>
      <c r="AH602" s="65">
        <v>44032</v>
      </c>
      <c r="AI602" s="67" t="s">
        <v>1333</v>
      </c>
      <c r="AJ602" s="67" t="s">
        <v>1228</v>
      </c>
      <c r="AK602" s="67" t="s">
        <v>283</v>
      </c>
      <c r="AL602" s="67" t="s">
        <v>283</v>
      </c>
      <c r="AM602" s="68">
        <v>0.41666666666666669</v>
      </c>
      <c r="AN602" s="69"/>
      <c r="AO602" s="69"/>
      <c r="AP602" s="69"/>
      <c r="AQ602" s="67"/>
      <c r="AR602" s="67"/>
      <c r="AS602" s="67">
        <v>14</v>
      </c>
      <c r="AT602" s="67" t="s">
        <v>340</v>
      </c>
      <c r="AU602" s="67" t="s">
        <v>283</v>
      </c>
      <c r="AV602" s="67" t="s">
        <v>1330</v>
      </c>
      <c r="AW602" s="70"/>
      <c r="AX602" s="67" t="s">
        <v>1331</v>
      </c>
      <c r="AY602" s="67" t="s">
        <v>1332</v>
      </c>
      <c r="AZ602" s="67" t="b">
        <v>1</v>
      </c>
      <c r="BA602" s="67" t="s">
        <v>486</v>
      </c>
      <c r="BB602" s="67" t="b">
        <v>0</v>
      </c>
      <c r="BC602" s="67"/>
      <c r="BD602" s="67"/>
    </row>
    <row r="603" spans="1:56" x14ac:dyDescent="0.25">
      <c r="A603" s="55">
        <f t="shared" si="10"/>
        <v>1</v>
      </c>
      <c r="B603" s="64" t="str">
        <f>IFERROR(TEXT(Table_ocorrencias[[#This Row],[caso_n]],"0000")&amp;Table_ocorrencias[[#This Row],[ponto]]&amp;"/"&amp;YEAR(Table_ocorrencias[[#This Row],[DATA PLANTÃO]]),"")</f>
        <v>0054.10/2020</v>
      </c>
      <c r="C603" s="64" t="str">
        <f>IFERROR(IF(Table_ocorrencias[[#This Row],[GDL]] = "","", Table_ocorrencias[[#This Row],[GDL]]&amp;"/"&amp;YEAR(Table_ocorrencias[[#This Row],[data_plantao]])),"")</f>
        <v>20448/2020</v>
      </c>
      <c r="D603" s="64" t="str">
        <f>IF(Table_ocorrencias[[#This Row],[fotos_gdl]] = TRUE,"ENVIADAS","PENDENTE")</f>
        <v>PENDENTE</v>
      </c>
      <c r="E603" s="65">
        <f>IFERROR(Table_ocorrencias[[#This Row],[data_plantao]],"")</f>
        <v>44035</v>
      </c>
      <c r="F603" s="64" t="str">
        <f>IFERROR(Table_ocorrencias[[#This Row],[CIODS3]],"")</f>
        <v>D000000</v>
      </c>
      <c r="G603" s="64" t="str">
        <f>IFERROR(Table_ocorrencias[[#This Row],[natureza4]],"")</f>
        <v>Perícia em veículo</v>
      </c>
      <c r="H603" s="64" t="str">
        <f>IFERROR(Table_ocorrencias[[#This Row],[tipo_local]],"")</f>
        <v>Externo</v>
      </c>
      <c r="I603" s="64" t="str">
        <f>IFERROR(IF(Table_ocorrencias[[#This Row],[instrumento10]] = 0,"",Table_ocorrencias[[#This Row],[instrumento10]]),"")</f>
        <v/>
      </c>
      <c r="J603" s="80" t="str">
        <f>IFERROR(VLOOKUP(Table_ocorrencias[[#This Row],[matricula_perito]],Table_peritos[],2,FALSE),"")</f>
        <v>DIEGO NUNES TELES DE MENDONÇA</v>
      </c>
      <c r="K603" s="64" t="str">
        <f>IFERROR(VLOOKUP(Table_ocorrencias[[#This Row],[matricula_auxiliar]],Table_auxiliares[],2,FALSE),"")</f>
        <v>FLAVIA ROBERTA FERREIRA</v>
      </c>
      <c r="L603" s="64" t="str">
        <f>IFERROR(VLOOKUP(Table_ocorrencias[[#This Row],[matricula_delegado]],Table_delegados[],2,FALSE),"")</f>
        <v>MARCOS DE CASTRO GUIMARAES JUNIOR</v>
      </c>
      <c r="M603" s="64" t="str">
        <f>IFERROR(Table_ocorrencias[[#This Row],[viatura5]],"")</f>
        <v>UP004</v>
      </c>
      <c r="N603" s="64" t="str">
        <f>IFERROR(IF(Table_ocorrencias[[#This Row],[DPH2]] ="","",Table_ocorrencias[[#This Row],[DPH2]]&amp;"º DPH"),"")</f>
        <v>14º DPH</v>
      </c>
      <c r="O603" s="64" t="str">
        <f>UPPER(IFERROR(VLOOKUP(Table_ocorrencias[[#This Row],[municipio]],Table_municipios[],2,FALSE),""))</f>
        <v>CABO DE SANTO AGOSTINHO</v>
      </c>
      <c r="P603" s="80" t="str">
        <f>UPPER(IFERROR(Table_ocorrencias[[#This Row],[bairro8]],""))</f>
        <v>ZONA RURAL</v>
      </c>
      <c r="Q603" s="64" t="str">
        <f>IFERROR(IF(Table_ocorrencias[[#This Row],[rua9]] ="","",Table_ocorrencias[[#This Row],[rua9]]),"")</f>
        <v>ZONA RURAL</v>
      </c>
      <c r="R603" s="64" t="str">
        <f>IFERROR(IF(Table_ocorrencias[[#This Row],[latitude6]] ="","",Table_ocorrencias[[#This Row],[latitude6]]),"")</f>
        <v>-8,2940890</v>
      </c>
      <c r="S603" s="64" t="str">
        <f>IFERROR(IF(Table_ocorrencias[[#This Row],[longitude7]] ="","",Table_ocorrencias[[#This Row],[longitude7]]),"")</f>
        <v>-35,0632780</v>
      </c>
      <c r="T603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03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03" s="80" t="str">
        <f>UPPER(IFERROR(Table_ocorrencias[[#This Row],[descricao]],""))</f>
        <v/>
      </c>
      <c r="W603" s="66">
        <f>IFERROR(IF(Table_ocorrencias[[#This Row],[data_ciencia]]="","",Table_ocorrencias[[#This Row],[data_ciencia]]),"")</f>
        <v>0.58333333333333337</v>
      </c>
      <c r="X603" s="66">
        <f>IFERROR(IF(Table_ocorrencias[[#This Row],[data_saida]]="","",Table_ocorrencias[[#This Row],[data_saida]]),"")</f>
        <v>0.59722222222222221</v>
      </c>
      <c r="Y603" s="66">
        <f>IFERROR(IF(Table_ocorrencias[[#This Row],[data_chegada]]="","",Table_ocorrencias[[#This Row],[data_chegada]]),"")</f>
        <v>0.66666666666666663</v>
      </c>
      <c r="Z603" s="66">
        <f>IFERROR(IF(Table_ocorrencias[[#This Row],[data_conclusao]]="","",Table_ocorrencias[[#This Row],[data_conclusao]]),"")</f>
        <v>0.70833333333333337</v>
      </c>
      <c r="AA603" s="67">
        <v>1488</v>
      </c>
      <c r="AB603" s="67">
        <v>54</v>
      </c>
      <c r="AC603" s="67">
        <v>14</v>
      </c>
      <c r="AD603" s="67">
        <v>3869148</v>
      </c>
      <c r="AE603" s="67">
        <v>3867684</v>
      </c>
      <c r="AF603" s="67">
        <v>3865126</v>
      </c>
      <c r="AG603" s="67">
        <v>20448</v>
      </c>
      <c r="AH603" s="65">
        <v>44035</v>
      </c>
      <c r="AI603" s="67" t="s">
        <v>318</v>
      </c>
      <c r="AJ603" s="67" t="s">
        <v>1228</v>
      </c>
      <c r="AK603" s="67" t="s">
        <v>168</v>
      </c>
      <c r="AL603" s="67" t="s">
        <v>255</v>
      </c>
      <c r="AM603" s="68">
        <v>0.58333333333333337</v>
      </c>
      <c r="AN603" s="69">
        <v>0.59722222222222221</v>
      </c>
      <c r="AO603" s="69">
        <v>0.66666666666666663</v>
      </c>
      <c r="AP603" s="69">
        <v>0.70833333333333337</v>
      </c>
      <c r="AQ603" s="67" t="s">
        <v>1489</v>
      </c>
      <c r="AR603" s="67" t="s">
        <v>1490</v>
      </c>
      <c r="AS603" s="67">
        <v>3</v>
      </c>
      <c r="AT603" s="67" t="s">
        <v>471</v>
      </c>
      <c r="AU603" s="67" t="s">
        <v>471</v>
      </c>
      <c r="AV603" s="67" t="s">
        <v>283</v>
      </c>
      <c r="AW603" s="70"/>
      <c r="AX603" s="67" t="s">
        <v>1488</v>
      </c>
      <c r="AY603" s="67" t="s">
        <v>283</v>
      </c>
      <c r="AZ603" s="67" t="b">
        <v>0</v>
      </c>
      <c r="BA603" s="67" t="s">
        <v>486</v>
      </c>
      <c r="BB603" s="67" t="b">
        <v>0</v>
      </c>
      <c r="BC603" s="67"/>
      <c r="BD603" s="67"/>
    </row>
    <row r="604" spans="1:56" ht="30" x14ac:dyDescent="0.25">
      <c r="A604" s="54">
        <f t="shared" si="10"/>
        <v>0</v>
      </c>
      <c r="B604" s="57" t="str">
        <f>IFERROR(TEXT(Table_ocorrencias[[#This Row],[caso_n]],"0000")&amp;Table_ocorrencias[[#This Row],[ponto]]&amp;"/"&amp;YEAR(Table_ocorrencias[[#This Row],[DATA PLANTÃO]]),"")</f>
        <v>0663.9/2020</v>
      </c>
      <c r="C604" s="57" t="str">
        <f>IFERROR(IF(Table_ocorrencias[[#This Row],[GDL]] = "","", Table_ocorrencias[[#This Row],[GDL]]&amp;"/"&amp;YEAR(Table_ocorrencias[[#This Row],[data_plantao]])),"")</f>
        <v>20569/2020</v>
      </c>
      <c r="D604" s="57" t="str">
        <f>IF(Table_ocorrencias[[#This Row],[fotos_gdl]] = TRUE,"ENVIADAS","PENDENTE")</f>
        <v>ENVIADAS</v>
      </c>
      <c r="E604" s="58">
        <f>IFERROR(Table_ocorrencias[[#This Row],[data_plantao]],"")</f>
        <v>44036</v>
      </c>
      <c r="F604" s="57" t="str">
        <f>IFERROR(Table_ocorrencias[[#This Row],[CIODS3]],"")</f>
        <v>D682511</v>
      </c>
      <c r="G604" s="57" t="str">
        <f>IFERROR(Table_ocorrencias[[#This Row],[natureza4]],"")</f>
        <v>Morte a esclarecer</v>
      </c>
      <c r="H604" s="57" t="str">
        <f>IFERROR(Table_ocorrencias[[#This Row],[tipo_local]],"")</f>
        <v>Externo</v>
      </c>
      <c r="I604" s="57" t="str">
        <f>IFERROR(IF(Table_ocorrencias[[#This Row],[instrumento10]] = 0,"",Table_ocorrencias[[#This Row],[instrumento10]]),"")</f>
        <v>CONTUNDENTE</v>
      </c>
      <c r="J604" s="79" t="str">
        <f>IFERROR(VLOOKUP(Table_ocorrencias[[#This Row],[matricula_perito]],Table_peritos[],2,FALSE),"")</f>
        <v>DIEGO NUNES TELES DE MENDONÇA</v>
      </c>
      <c r="K604" s="57" t="str">
        <f>IFERROR(VLOOKUP(Table_ocorrencias[[#This Row],[matricula_auxiliar]],Table_auxiliares[],2,FALSE),"")</f>
        <v>HILTON PESSOA DE FREITAS NETO</v>
      </c>
      <c r="L604" s="57" t="str">
        <f>IFERROR(VLOOKUP(Table_ocorrencias[[#This Row],[matricula_delegado]],Table_delegados[],2,FALSE),"")</f>
        <v>ICARO BARROS SCHNEIDER</v>
      </c>
      <c r="M604" s="57" t="str">
        <f>IFERROR(Table_ocorrencias[[#This Row],[viatura5]],"")</f>
        <v>UP002</v>
      </c>
      <c r="N604" s="57" t="str">
        <f>IFERROR(IF(Table_ocorrencias[[#This Row],[DPH2]] ="","",Table_ocorrencias[[#This Row],[DPH2]]&amp;"º DPH"),"")</f>
        <v>11º DPH</v>
      </c>
      <c r="O604" s="57" t="str">
        <f>UPPER(IFERROR(VLOOKUP(Table_ocorrencias[[#This Row],[municipio]],Table_municipios[],2,FALSE),""))</f>
        <v>JABOATÃO DOS GUARARAPES</v>
      </c>
      <c r="P604" s="79" t="str">
        <f>UPPER(IFERROR(Table_ocorrencias[[#This Row],[bairro8]],""))</f>
        <v>INTEGRAÇÃO DA MURIBECA</v>
      </c>
      <c r="Q604" s="57" t="str">
        <f>IFERROR(IF(Table_ocorrencias[[#This Row],[rua9]] ="","",Table_ocorrencias[[#This Row],[rua9]]),"")</f>
        <v>DRAGA</v>
      </c>
      <c r="R604" s="57" t="str">
        <f>IFERROR(IF(Table_ocorrencias[[#This Row],[latitude6]] ="","",Table_ocorrencias[[#This Row],[latitude6]]),"")</f>
        <v/>
      </c>
      <c r="S604" s="57" t="str">
        <f>IFERROR(IF(Table_ocorrencias[[#This Row],[longitude7]] ="","",Table_ocorrencias[[#This Row],[longitude7]]),"")</f>
        <v/>
      </c>
      <c r="T60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SEVERINO FRANCISCO DA SILVA (NIC 111223)</v>
      </c>
      <c r="U60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4" s="79" t="str">
        <f>UPPER(IFERROR(Table_ocorrencias[[#This Row],[descricao]],""))</f>
        <v>CORPO ENCONTRADO NO RIO - MASC_x000D_
PM 988071217</v>
      </c>
      <c r="W604" s="59">
        <f>IFERROR(IF(Table_ocorrencias[[#This Row],[data_ciencia]]="","",Table_ocorrencias[[#This Row],[data_ciencia]]),"")</f>
        <v>0.60416666666666663</v>
      </c>
      <c r="X604" s="59">
        <f>IFERROR(IF(Table_ocorrencias[[#This Row],[data_saida]]="","",Table_ocorrencias[[#This Row],[data_saida]]),"")</f>
        <v>0.60416666666666663</v>
      </c>
      <c r="Y604" s="59">
        <f>IFERROR(IF(Table_ocorrencias[[#This Row],[data_chegada]]="","",Table_ocorrencias[[#This Row],[data_chegada]]),"")</f>
        <v>0.61111111111111116</v>
      </c>
      <c r="Z604" s="59">
        <f>IFERROR(IF(Table_ocorrencias[[#This Row],[data_conclusao]]="","",Table_ocorrencias[[#This Row],[data_conclusao]]),"")</f>
        <v>0.64583333333333337</v>
      </c>
      <c r="AA604" s="60">
        <v>1494</v>
      </c>
      <c r="AB604" s="60">
        <v>663</v>
      </c>
      <c r="AC604" s="60">
        <v>11</v>
      </c>
      <c r="AD604" s="60">
        <v>3869148</v>
      </c>
      <c r="AE604" s="60">
        <v>3865967</v>
      </c>
      <c r="AF604" s="60">
        <v>2724715</v>
      </c>
      <c r="AG604" s="60">
        <v>20569</v>
      </c>
      <c r="AH604" s="58">
        <v>44036</v>
      </c>
      <c r="AI604" s="60" t="s">
        <v>1529</v>
      </c>
      <c r="AJ604" s="60" t="s">
        <v>425</v>
      </c>
      <c r="AK604" s="60" t="s">
        <v>168</v>
      </c>
      <c r="AL604" s="60" t="s">
        <v>278</v>
      </c>
      <c r="AM604" s="61">
        <v>0.60416666666666663</v>
      </c>
      <c r="AN604" s="62">
        <v>0.60416666666666663</v>
      </c>
      <c r="AO604" s="62">
        <v>0.61111111111111116</v>
      </c>
      <c r="AP604" s="62">
        <v>0.64583333333333337</v>
      </c>
      <c r="AQ604" s="60"/>
      <c r="AR604" s="60"/>
      <c r="AS604" s="60">
        <v>10</v>
      </c>
      <c r="AT604" s="60" t="s">
        <v>1530</v>
      </c>
      <c r="AU604" s="60" t="s">
        <v>1531</v>
      </c>
      <c r="AV604" s="60" t="s">
        <v>1532</v>
      </c>
      <c r="AW604" s="63" t="s">
        <v>481</v>
      </c>
      <c r="AX604" s="60" t="s">
        <v>1533</v>
      </c>
      <c r="AY604" s="60" t="s">
        <v>1534</v>
      </c>
      <c r="AZ604" s="60" t="b">
        <v>1</v>
      </c>
      <c r="BA604" s="60" t="s">
        <v>273</v>
      </c>
      <c r="BB604" s="60" t="b">
        <v>0</v>
      </c>
      <c r="BC604" s="60"/>
      <c r="BD604" s="60"/>
    </row>
    <row r="605" spans="1:56" x14ac:dyDescent="0.25">
      <c r="A605" s="86">
        <f t="shared" si="10"/>
        <v>0</v>
      </c>
      <c r="B605" s="87" t="str">
        <f>IFERROR(TEXT(Table_ocorrencias[[#This Row],[caso_n]],"0000")&amp;Table_ocorrencias[[#This Row],[ponto]]&amp;"/"&amp;YEAR(Table_ocorrencias[[#This Row],[DATA PLANTÃO]]),"")</f>
        <v>0667.9/2020</v>
      </c>
      <c r="C605" s="87" t="str">
        <f>IFERROR(IF(Table_ocorrencias[[#This Row],[GDL]] = "","", Table_ocorrencias[[#This Row],[GDL]]&amp;"/"&amp;YEAR(Table_ocorrencias[[#This Row],[data_plantao]])),"")</f>
        <v>20629/2020</v>
      </c>
      <c r="D605" s="87" t="str">
        <f>IF(Table_ocorrencias[[#This Row],[fotos_gdl]] = TRUE,"ENVIADAS","PENDENTE")</f>
        <v>PENDENTE</v>
      </c>
      <c r="E605" s="88">
        <f>IFERROR(Table_ocorrencias[[#This Row],[data_plantao]],"")</f>
        <v>44037</v>
      </c>
      <c r="F605" s="87" t="str">
        <f>IFERROR(Table_ocorrencias[[#This Row],[CIODS3]],"")</f>
        <v>D682625</v>
      </c>
      <c r="G605" s="87" t="str">
        <f>IFERROR(Table_ocorrencias[[#This Row],[natureza4]],"")</f>
        <v>Morte a esclarecer</v>
      </c>
      <c r="H605" s="87" t="str">
        <f>IFERROR(Table_ocorrencias[[#This Row],[tipo_local]],"")</f>
        <v>Interno</v>
      </c>
      <c r="I605" s="87" t="str">
        <f>IFERROR(IF(Table_ocorrencias[[#This Row],[instrumento10]] = 0,"",Table_ocorrencias[[#This Row],[instrumento10]]),"")</f>
        <v>OUTROS</v>
      </c>
      <c r="J605" s="89" t="str">
        <f>IFERROR(VLOOKUP(Table_ocorrencias[[#This Row],[matricula_perito]],Table_peritos[],2,FALSE),"")</f>
        <v>FERNANDO HENRIQUE LEAL BENEVIDES</v>
      </c>
      <c r="K605" s="87" t="str">
        <f>IFERROR(VLOOKUP(Table_ocorrencias[[#This Row],[matricula_auxiliar]],Table_auxiliares[],2,FALSE),"")</f>
        <v>JULIO CAMELO DE LIRA FILHO</v>
      </c>
      <c r="L605" s="87" t="str">
        <f>IFERROR(VLOOKUP(Table_ocorrencias[[#This Row],[matricula_delegado]],Table_delegados[],2,FALSE),"")</f>
        <v>AUSENTE</v>
      </c>
      <c r="M605" s="87" t="str">
        <f>IFERROR(Table_ocorrencias[[#This Row],[viatura5]],"")</f>
        <v>UP004</v>
      </c>
      <c r="N605" s="87" t="str">
        <f>IFERROR(IF(Table_ocorrencias[[#This Row],[DPH2]] ="","",Table_ocorrencias[[#This Row],[DPH2]]&amp;"º DPH"),"")</f>
        <v>9º DPH</v>
      </c>
      <c r="O605" s="87" t="str">
        <f>UPPER(IFERROR(VLOOKUP(Table_ocorrencias[[#This Row],[municipio]],Table_municipios[],2,FALSE),""))</f>
        <v>OLINDA</v>
      </c>
      <c r="P605" s="89" t="str">
        <f>UPPER(IFERROR(Table_ocorrencias[[#This Row],[bairro8]],""))</f>
        <v>SITIO NOVO</v>
      </c>
      <c r="Q605" s="87" t="str">
        <f>IFERROR(IF(Table_ocorrencias[[#This Row],[rua9]] ="","",Table_ocorrencias[[#This Row],[rua9]]),"")</f>
        <v>CARANGUEIJO, Nº: 269</v>
      </c>
      <c r="R605" s="87" t="str">
        <f>IFERROR(IF(Table_ocorrencias[[#This Row],[latitude6]] ="","",Table_ocorrencias[[#This Row],[latitude6]]),"")</f>
        <v/>
      </c>
      <c r="S605" s="87" t="str">
        <f>IFERROR(IF(Table_ocorrencias[[#This Row],[longitude7]] ="","",Table_ocorrencias[[#This Row],[longitude7]]),"")</f>
        <v/>
      </c>
      <c r="T60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ELIAS LINS DA SILVA (NIC 111210)</v>
      </c>
      <c r="U60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5" s="89" t="str">
        <f>UPPER(IFERROR(Table_ocorrencias[[#This Row],[descricao]],""))</f>
        <v>CADÁVER ENCONTRADO NO INTERIOR DO IMÓVEL EXIBINDO FERIMENTO NA FACE.</v>
      </c>
      <c r="W605" s="90">
        <f>IFERROR(IF(Table_ocorrencias[[#This Row],[data_ciencia]]="","",Table_ocorrencias[[#This Row],[data_ciencia]]),"")</f>
        <v>0.5708333333333333</v>
      </c>
      <c r="X605" s="90" t="str">
        <f>IFERROR(IF(Table_ocorrencias[[#This Row],[data_saida]]="","",Table_ocorrencias[[#This Row],[data_saida]]),"")</f>
        <v/>
      </c>
      <c r="Y605" s="90" t="str">
        <f>IFERROR(IF(Table_ocorrencias[[#This Row],[data_chegada]]="","",Table_ocorrencias[[#This Row],[data_chegada]]),"")</f>
        <v/>
      </c>
      <c r="Z605" s="90" t="str">
        <f>IFERROR(IF(Table_ocorrencias[[#This Row],[data_conclusao]]="","",Table_ocorrencias[[#This Row],[data_conclusao]]),"")</f>
        <v/>
      </c>
      <c r="AA605" s="91">
        <v>1498</v>
      </c>
      <c r="AB605" s="91">
        <v>667</v>
      </c>
      <c r="AC605" s="91">
        <v>9</v>
      </c>
      <c r="AD605" s="91">
        <v>2962063</v>
      </c>
      <c r="AE605" s="91">
        <v>1527738</v>
      </c>
      <c r="AF605" s="91">
        <v>0</v>
      </c>
      <c r="AG605" s="91">
        <v>20629</v>
      </c>
      <c r="AH605" s="88">
        <v>44037</v>
      </c>
      <c r="AI605" s="91" t="s">
        <v>1566</v>
      </c>
      <c r="AJ605" s="91" t="s">
        <v>425</v>
      </c>
      <c r="AK605" s="91" t="s">
        <v>414</v>
      </c>
      <c r="AL605" s="91" t="s">
        <v>255</v>
      </c>
      <c r="AM605" s="92">
        <v>0.5708333333333333</v>
      </c>
      <c r="AN605" s="93"/>
      <c r="AO605" s="93"/>
      <c r="AP605" s="93"/>
      <c r="AQ605" s="91"/>
      <c r="AR605" s="91"/>
      <c r="AS605" s="91">
        <v>12</v>
      </c>
      <c r="AT605" s="91" t="s">
        <v>1567</v>
      </c>
      <c r="AU605" s="91" t="s">
        <v>1568</v>
      </c>
      <c r="AV605" s="91" t="s">
        <v>1569</v>
      </c>
      <c r="AW605" s="94" t="s">
        <v>433</v>
      </c>
      <c r="AX605" s="91" t="s">
        <v>1570</v>
      </c>
      <c r="AY605" s="91" t="s">
        <v>1571</v>
      </c>
      <c r="AZ605" s="91" t="b">
        <v>0</v>
      </c>
      <c r="BA605" s="91" t="s">
        <v>273</v>
      </c>
      <c r="BB605" s="91" t="b">
        <v>0</v>
      </c>
      <c r="BC605" s="91"/>
      <c r="BD605" s="91"/>
    </row>
    <row r="606" spans="1:56" x14ac:dyDescent="0.25">
      <c r="A606" s="55">
        <f t="shared" si="10"/>
        <v>1</v>
      </c>
      <c r="B606" s="64" t="str">
        <f>IFERROR(TEXT(Table_ocorrencias[[#This Row],[caso_n]],"0000")&amp;Table_ocorrencias[[#This Row],[ponto]]&amp;"/"&amp;YEAR(Table_ocorrencias[[#This Row],[DATA PLANTÃO]]),"")</f>
        <v>0055.10/2020</v>
      </c>
      <c r="C606" s="64" t="str">
        <f>IFERROR(IF(Table_ocorrencias[[#This Row],[GDL]] = "","", Table_ocorrencias[[#This Row],[GDL]]&amp;"/"&amp;YEAR(Table_ocorrencias[[#This Row],[data_plantao]])),"")</f>
        <v>24356/2020</v>
      </c>
      <c r="D606" s="64" t="str">
        <f>IF(Table_ocorrencias[[#This Row],[fotos_gdl]] = TRUE,"ENVIADAS","PENDENTE")</f>
        <v>PENDENTE</v>
      </c>
      <c r="E606" s="65">
        <f>IFERROR(Table_ocorrencias[[#This Row],[data_plantao]],"")</f>
        <v>44037</v>
      </c>
      <c r="F606" s="64" t="str">
        <f>IFERROR(Table_ocorrencias[[#This Row],[CIODS3]],"")</f>
        <v>D682672</v>
      </c>
      <c r="G606" s="64" t="str">
        <f>IFERROR(Table_ocorrencias[[#This Row],[natureza4]],"")</f>
        <v>Tentativa de Homicídio</v>
      </c>
      <c r="H606" s="64" t="str">
        <f>IFERROR(Table_ocorrencias[[#This Row],[tipo_local]],"")</f>
        <v>Misto</v>
      </c>
      <c r="I606" s="64" t="str">
        <f>IFERROR(IF(Table_ocorrencias[[#This Row],[instrumento10]] = 0,"",Table_ocorrencias[[#This Row],[instrumento10]]),"")</f>
        <v/>
      </c>
      <c r="J606" s="80" t="str">
        <f>IFERROR(VLOOKUP(Table_ocorrencias[[#This Row],[matricula_perito]],Table_peritos[],2,FALSE),"")</f>
        <v>DIOGO SINESIO TRAJANO DE ARRUDA</v>
      </c>
      <c r="K606" s="64" t="str">
        <f>IFERROR(VLOOKUP(Table_ocorrencias[[#This Row],[matricula_auxiliar]],Table_auxiliares[],2,FALSE),"")</f>
        <v>ALMIR CARLOS DE SOUZA</v>
      </c>
      <c r="L606" s="64" t="str">
        <f>IFERROR(VLOOKUP(Table_ocorrencias[[#This Row],[matricula_delegado]],Table_delegados[],2,FALSE),"")</f>
        <v>NATASHA DOLCI</v>
      </c>
      <c r="M606" s="64" t="str">
        <f>IFERROR(Table_ocorrencias[[#This Row],[viatura5]],"")</f>
        <v>UP004</v>
      </c>
      <c r="N606" s="64" t="str">
        <f>IFERROR(IF(Table_ocorrencias[[#This Row],[DPH2]] ="","",Table_ocorrencias[[#This Row],[DPH2]]&amp;"º DPH"),"")</f>
        <v>7º DPH</v>
      </c>
      <c r="O606" s="64" t="str">
        <f>UPPER(IFERROR(VLOOKUP(Table_ocorrencias[[#This Row],[municipio]],Table_municipios[],2,FALSE),""))</f>
        <v>PAULISTA</v>
      </c>
      <c r="P606" s="80" t="str">
        <f>UPPER(IFERROR(Table_ocorrencias[[#This Row],[bairro8]],""))</f>
        <v>ARTUR LUNDGREN</v>
      </c>
      <c r="Q606" s="64" t="str">
        <f>IFERROR(IF(Table_ocorrencias[[#This Row],[rua9]] ="","",Table_ocorrencias[[#This Row],[rua9]]),"")</f>
        <v>AV. PAULISTA, 810</v>
      </c>
      <c r="R606" s="64" t="str">
        <f>IFERROR(IF(Table_ocorrencias[[#This Row],[latitude6]] ="","",Table_ocorrencias[[#This Row],[latitude6]]),"")</f>
        <v>-7.930492</v>
      </c>
      <c r="S606" s="64" t="str">
        <f>IFERROR(IF(Table_ocorrencias[[#This Row],[longitude7]] ="","",Table_ocorrencias[[#This Row],[longitude7]]),"")</f>
        <v>-34.890806</v>
      </c>
      <c r="T606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06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606" s="80" t="str">
        <f>UPPER(IFERROR(Table_ocorrencias[[#This Row],[descricao]],""))</f>
        <v>RESIDÊNCIA. ARMA DE FOGO.</v>
      </c>
      <c r="W606" s="66">
        <f>IFERROR(IF(Table_ocorrencias[[#This Row],[data_ciencia]]="","",Table_ocorrencias[[#This Row],[data_ciencia]]),"")</f>
        <v>0.99652777777777779</v>
      </c>
      <c r="X606" s="66">
        <f>IFERROR(IF(Table_ocorrencias[[#This Row],[data_saida]]="","",Table_ocorrencias[[#This Row],[data_saida]]),"")</f>
        <v>1.0416666666666666E-2</v>
      </c>
      <c r="Y606" s="66">
        <f>IFERROR(IF(Table_ocorrencias[[#This Row],[data_chegada]]="","",Table_ocorrencias[[#This Row],[data_chegada]]),"")</f>
        <v>3.125E-2</v>
      </c>
      <c r="Z606" s="66">
        <f>IFERROR(IF(Table_ocorrencias[[#This Row],[data_conclusao]]="","",Table_ocorrencias[[#This Row],[data_conclusao]]),"")</f>
        <v>4.8611111111111112E-2</v>
      </c>
      <c r="AA606" s="67">
        <v>1501</v>
      </c>
      <c r="AB606" s="67">
        <v>55</v>
      </c>
      <c r="AC606" s="67">
        <v>7</v>
      </c>
      <c r="AD606" s="67">
        <v>3871193</v>
      </c>
      <c r="AE606" s="67">
        <v>1586920</v>
      </c>
      <c r="AF606" s="67">
        <v>3865037</v>
      </c>
      <c r="AG606" s="67">
        <v>24356</v>
      </c>
      <c r="AH606" s="65">
        <v>44037</v>
      </c>
      <c r="AI606" s="67" t="s">
        <v>1584</v>
      </c>
      <c r="AJ606" s="67" t="s">
        <v>344</v>
      </c>
      <c r="AK606" s="67" t="s">
        <v>1310</v>
      </c>
      <c r="AL606" s="67" t="s">
        <v>255</v>
      </c>
      <c r="AM606" s="68">
        <v>0.99652777777777779</v>
      </c>
      <c r="AN606" s="69">
        <v>1.0416666666666666E-2</v>
      </c>
      <c r="AO606" s="69">
        <v>3.125E-2</v>
      </c>
      <c r="AP606" s="69">
        <v>4.8611111111111112E-2</v>
      </c>
      <c r="AQ606" s="67" t="s">
        <v>1585</v>
      </c>
      <c r="AR606" s="67" t="s">
        <v>1586</v>
      </c>
      <c r="AS606" s="67">
        <v>13</v>
      </c>
      <c r="AT606" s="67" t="s">
        <v>1587</v>
      </c>
      <c r="AU606" s="67" t="s">
        <v>1588</v>
      </c>
      <c r="AV606" s="67" t="s">
        <v>1589</v>
      </c>
      <c r="AW606" s="70"/>
      <c r="AX606" s="67" t="s">
        <v>1590</v>
      </c>
      <c r="AY606" s="67" t="s">
        <v>1591</v>
      </c>
      <c r="AZ606" s="67" t="b">
        <v>0</v>
      </c>
      <c r="BA606" s="67" t="s">
        <v>486</v>
      </c>
      <c r="BB606" s="67" t="b">
        <v>0</v>
      </c>
      <c r="BC606" s="67"/>
      <c r="BD606" s="67"/>
    </row>
    <row r="607" spans="1:56" ht="30" x14ac:dyDescent="0.25">
      <c r="A607" s="53">
        <f t="shared" si="10"/>
        <v>0</v>
      </c>
      <c r="B607" s="57" t="str">
        <f>IFERROR(TEXT(Table_ocorrencias[[#This Row],[caso_n]],"0000")&amp;Table_ocorrencias[[#This Row],[ponto]]&amp;"/"&amp;YEAR(Table_ocorrencias[[#This Row],[DATA PLANTÃO]]),"")</f>
        <v>0672.9/2020</v>
      </c>
      <c r="C607" s="57" t="str">
        <f>IFERROR(IF(Table_ocorrencias[[#This Row],[GDL]] = "","", Table_ocorrencias[[#This Row],[GDL]]&amp;"/"&amp;YEAR(Table_ocorrencias[[#This Row],[data_plantao]])),"")</f>
        <v>20707/2020</v>
      </c>
      <c r="D607" s="57" t="str">
        <f>IF(Table_ocorrencias[[#This Row],[fotos_gdl]] = TRUE,"ENVIADAS","PENDENTE")</f>
        <v>ENVIADAS</v>
      </c>
      <c r="E607" s="58">
        <f>IFERROR(Table_ocorrencias[[#This Row],[data_plantao]],"")</f>
        <v>44038</v>
      </c>
      <c r="F607" s="57" t="str">
        <f>IFERROR(Table_ocorrencias[[#This Row],[CIODS3]],"")</f>
        <v>D682782</v>
      </c>
      <c r="G607" s="57" t="str">
        <f>IFERROR(Table_ocorrencias[[#This Row],[natureza4]],"")</f>
        <v>Duplo Homicídio</v>
      </c>
      <c r="H607" s="57" t="str">
        <f>IFERROR(Table_ocorrencias[[#This Row],[tipo_local]],"")</f>
        <v>Externo</v>
      </c>
      <c r="I607" s="57" t="str">
        <f>IFERROR(IF(Table_ocorrencias[[#This Row],[instrumento10]] = 0,"",Table_ocorrencias[[#This Row],[instrumento10]]),"")</f>
        <v>PÉRFURO-CONTUNDENTE</v>
      </c>
      <c r="J607" s="79" t="str">
        <f>IFERROR(VLOOKUP(Table_ocorrencias[[#This Row],[matricula_perito]],Table_peritos[],2,FALSE),"")</f>
        <v>CARLOS ARMANDO CORREIA LYRA</v>
      </c>
      <c r="K607" s="57" t="str">
        <f>IFERROR(VLOOKUP(Table_ocorrencias[[#This Row],[matricula_auxiliar]],Table_auxiliares[],2,FALSE),"")</f>
        <v>ANDREZA CRISTINA MAIA DOS SANTOS</v>
      </c>
      <c r="L607" s="57" t="str">
        <f>IFERROR(VLOOKUP(Table_ocorrencias[[#This Row],[matricula_delegado]],Table_delegados[],2,FALSE),"")</f>
        <v>EURICELIA BATISTA NOGUEIRA</v>
      </c>
      <c r="M607" s="57" t="str">
        <f>IFERROR(Table_ocorrencias[[#This Row],[viatura5]],"")</f>
        <v>UP004</v>
      </c>
      <c r="N607" s="57" t="str">
        <f>IFERROR(IF(Table_ocorrencias[[#This Row],[DPH2]] ="","",Table_ocorrencias[[#This Row],[DPH2]]&amp;"º DPH"),"")</f>
        <v>11º DPH</v>
      </c>
      <c r="O607" s="57" t="str">
        <f>UPPER(IFERROR(VLOOKUP(Table_ocorrencias[[#This Row],[municipio]],Table_municipios[],2,FALSE),""))</f>
        <v>JABOATÃO DOS GUARARAPES</v>
      </c>
      <c r="P607" s="79" t="str">
        <f>UPPER(IFERROR(Table_ocorrencias[[#This Row],[bairro8]],""))</f>
        <v>MURIBECA</v>
      </c>
      <c r="Q607" s="57" t="str">
        <f>IFERROR(IF(Table_ocorrencias[[#This Row],[rua9]] ="","",Table_ocorrencias[[#This Row],[rua9]]),"")</f>
        <v>MAURINO MEDES</v>
      </c>
      <c r="R607" s="57" t="str">
        <f>IFERROR(IF(Table_ocorrencias[[#This Row],[latitude6]] ="","",Table_ocorrencias[[#This Row],[latitude6]]),"")</f>
        <v>8,1038352</v>
      </c>
      <c r="S607" s="57" t="str">
        <f>IFERROR(IF(Table_ocorrencias[[#This Row],[longitude7]] ="","",Table_ocorrencias[[#This Row],[longitude7]]),"")</f>
        <v>34,595274</v>
      </c>
      <c r="T60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MANOEL ANDRE DA SILVA (NIC 111225) / THIAGO RODRIGO CARVALHO DE GUSMÃO (NIC 111235)</v>
      </c>
      <c r="U60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7" s="79" t="str">
        <f>UPPER(IFERROR(Table_ocorrencias[[#This Row],[descricao]],""))</f>
        <v>SGT DANIEL 988071217/ SD VITORIA 999831541</v>
      </c>
      <c r="W607" s="59">
        <f>IFERROR(IF(Table_ocorrencias[[#This Row],[data_ciencia]]="","",Table_ocorrencias[[#This Row],[data_ciencia]]),"")</f>
        <v>0.78472222222222221</v>
      </c>
      <c r="X607" s="59">
        <f>IFERROR(IF(Table_ocorrencias[[#This Row],[data_saida]]="","",Table_ocorrencias[[#This Row],[data_saida]]),"")</f>
        <v>0.8125</v>
      </c>
      <c r="Y607" s="59">
        <f>IFERROR(IF(Table_ocorrencias[[#This Row],[data_chegada]]="","",Table_ocorrencias[[#This Row],[data_chegada]]),"")</f>
        <v>0.83611111111111114</v>
      </c>
      <c r="Z607" s="59">
        <f>IFERROR(IF(Table_ocorrencias[[#This Row],[data_conclusao]]="","",Table_ocorrencias[[#This Row],[data_conclusao]]),"")</f>
        <v>0.88402777777777775</v>
      </c>
      <c r="AA607" s="60">
        <v>1505</v>
      </c>
      <c r="AB607" s="60">
        <v>672</v>
      </c>
      <c r="AC607" s="60">
        <v>11</v>
      </c>
      <c r="AD607" s="60">
        <v>3869091</v>
      </c>
      <c r="AE607" s="60">
        <v>3876098</v>
      </c>
      <c r="AF607" s="60">
        <v>2960494</v>
      </c>
      <c r="AG607" s="60">
        <v>20707</v>
      </c>
      <c r="AH607" s="58">
        <v>44038</v>
      </c>
      <c r="AI607" s="60" t="s">
        <v>1624</v>
      </c>
      <c r="AJ607" s="60" t="s">
        <v>302</v>
      </c>
      <c r="AK607" s="60" t="s">
        <v>168</v>
      </c>
      <c r="AL607" s="60" t="s">
        <v>255</v>
      </c>
      <c r="AM607" s="61">
        <v>0.78472222222222221</v>
      </c>
      <c r="AN607" s="62">
        <v>0.8125</v>
      </c>
      <c r="AO607" s="62">
        <v>0.83611111111111114</v>
      </c>
      <c r="AP607" s="62">
        <v>0.88402777777777775</v>
      </c>
      <c r="AQ607" s="60" t="s">
        <v>1625</v>
      </c>
      <c r="AR607" s="60" t="s">
        <v>1626</v>
      </c>
      <c r="AS607" s="60">
        <v>10</v>
      </c>
      <c r="AT607" s="60" t="s">
        <v>1627</v>
      </c>
      <c r="AU607" s="60" t="s">
        <v>1628</v>
      </c>
      <c r="AV607" s="60" t="s">
        <v>1629</v>
      </c>
      <c r="AW607" s="63" t="s">
        <v>276</v>
      </c>
      <c r="AX607" s="60" t="s">
        <v>1630</v>
      </c>
      <c r="AY607" s="60" t="s">
        <v>1631</v>
      </c>
      <c r="AZ607" s="60" t="b">
        <v>1</v>
      </c>
      <c r="BA607" s="60" t="s">
        <v>273</v>
      </c>
      <c r="BB607" s="60" t="b">
        <v>0</v>
      </c>
      <c r="BC607" s="60"/>
      <c r="BD607" s="60"/>
    </row>
    <row r="608" spans="1:56" x14ac:dyDescent="0.25">
      <c r="A608" s="55">
        <f t="shared" si="10"/>
        <v>1</v>
      </c>
      <c r="B608" s="64" t="str">
        <f>IFERROR(TEXT(Table_ocorrencias[[#This Row],[caso_n]],"0000")&amp;Table_ocorrencias[[#This Row],[ponto]]&amp;"/"&amp;YEAR(Table_ocorrencias[[#This Row],[DATA PLANTÃO]]),"")</f>
        <v>0677.9/2020</v>
      </c>
      <c r="C608" s="64" t="str">
        <f>IFERROR(IF(Table_ocorrencias[[#This Row],[GDL]] = "","", Table_ocorrencias[[#This Row],[GDL]]&amp;"/"&amp;YEAR(Table_ocorrencias[[#This Row],[data_plantao]])),"")</f>
        <v/>
      </c>
      <c r="D608" s="64" t="str">
        <f>IF(Table_ocorrencias[[#This Row],[fotos_gdl]] = TRUE,"ENVIADAS","PENDENTE")</f>
        <v>PENDENTE</v>
      </c>
      <c r="E608" s="65">
        <f>IFERROR(Table_ocorrencias[[#This Row],[data_plantao]],"")</f>
        <v>44039</v>
      </c>
      <c r="F608" s="64" t="str">
        <f>IFERROR(Table_ocorrencias[[#This Row],[CIODS3]],"")</f>
        <v>D682838</v>
      </c>
      <c r="G608" s="64" t="str">
        <f>IFERROR(Table_ocorrencias[[#This Row],[natureza4]],"")</f>
        <v>Morte a esclarecer</v>
      </c>
      <c r="H608" s="64" t="str">
        <f>IFERROR(Table_ocorrencias[[#This Row],[tipo_local]],"")</f>
        <v>Interno</v>
      </c>
      <c r="I608" s="64" t="str">
        <f>IFERROR(IF(Table_ocorrencias[[#This Row],[instrumento10]] = 0,"",Table_ocorrencias[[#This Row],[instrumento10]]),"")</f>
        <v>OUTROS</v>
      </c>
      <c r="J608" s="80" t="str">
        <f>IFERROR(VLOOKUP(Table_ocorrencias[[#This Row],[matricula_perito]],Table_peritos[],2,FALSE),"")</f>
        <v>CAMILLA ALMEIDA BRAYNER</v>
      </c>
      <c r="K608" s="64" t="str">
        <f>IFERROR(VLOOKUP(Table_ocorrencias[[#This Row],[matricula_auxiliar]],Table_auxiliares[],2,FALSE),"")</f>
        <v>ERICSON BERNARDO DA SILVA</v>
      </c>
      <c r="L608" s="64" t="str">
        <f>IFERROR(VLOOKUP(Table_ocorrencias[[#This Row],[matricula_delegado]],Table_delegados[],2,FALSE),"")</f>
        <v>FABIO LACERDA MACHADO</v>
      </c>
      <c r="M608" s="64" t="str">
        <f>IFERROR(Table_ocorrencias[[#This Row],[viatura5]],"")</f>
        <v>UP004</v>
      </c>
      <c r="N608" s="64" t="str">
        <f>IFERROR(IF(Table_ocorrencias[[#This Row],[DPH2]] ="","",Table_ocorrencias[[#This Row],[DPH2]]&amp;"º DPH"),"")</f>
        <v>3º DPH</v>
      </c>
      <c r="O608" s="64" t="str">
        <f>UPPER(IFERROR(VLOOKUP(Table_ocorrencias[[#This Row],[municipio]],Table_municipios[],2,FALSE),""))</f>
        <v>RECIFE</v>
      </c>
      <c r="P608" s="80" t="str">
        <f>UPPER(IFERROR(Table_ocorrencias[[#This Row],[bairro8]],""))</f>
        <v>COHAB</v>
      </c>
      <c r="Q608" s="64" t="str">
        <f>IFERROR(IF(Table_ocorrencias[[#This Row],[rua9]] ="","",Table_ocorrencias[[#This Row],[rua9]]),"")</f>
        <v>RUA CORDILHEIRA 52, UR-1 IBURA</v>
      </c>
      <c r="R608" s="64" t="str">
        <f>IFERROR(IF(Table_ocorrencias[[#This Row],[latitude6]] ="","",Table_ocorrencias[[#This Row],[latitude6]]),"")</f>
        <v/>
      </c>
      <c r="S608" s="64" t="str">
        <f>IFERROR(IF(Table_ocorrencias[[#This Row],[longitude7]] ="","",Table_ocorrencias[[#This Row],[longitude7]]),"")</f>
        <v/>
      </c>
      <c r="T608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HERISTON DOS SANTOS DIAS (NIC 111231)</v>
      </c>
      <c r="U608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08" s="80" t="str">
        <f>UPPER(IFERROR(Table_ocorrencias[[#This Row],[descricao]],""))</f>
        <v/>
      </c>
      <c r="W608" s="66">
        <f>IFERROR(IF(Table_ocorrencias[[#This Row],[data_ciencia]]="","",Table_ocorrencias[[#This Row],[data_ciencia]]),"")</f>
        <v>0.74791666666666667</v>
      </c>
      <c r="X608" s="66">
        <f>IFERROR(IF(Table_ocorrencias[[#This Row],[data_saida]]="","",Table_ocorrencias[[#This Row],[data_saida]]),"")</f>
        <v>0.8125</v>
      </c>
      <c r="Y608" s="66">
        <f>IFERROR(IF(Table_ocorrencias[[#This Row],[data_chegada]]="","",Table_ocorrencias[[#This Row],[data_chegada]]),"")</f>
        <v>0.82638888888888884</v>
      </c>
      <c r="Z608" s="66">
        <f>IFERROR(IF(Table_ocorrencias[[#This Row],[data_conclusao]]="","",Table_ocorrencias[[#This Row],[data_conclusao]]),"")</f>
        <v>0.875</v>
      </c>
      <c r="AA608" s="67">
        <v>1510</v>
      </c>
      <c r="AB608" s="67">
        <v>677</v>
      </c>
      <c r="AC608" s="67">
        <v>3</v>
      </c>
      <c r="AD608" s="67">
        <v>3867129</v>
      </c>
      <c r="AE608" s="67">
        <v>3874494</v>
      </c>
      <c r="AF608" s="67">
        <v>3864235</v>
      </c>
      <c r="AG608" s="67"/>
      <c r="AH608" s="65">
        <v>44039</v>
      </c>
      <c r="AI608" s="67" t="s">
        <v>1663</v>
      </c>
      <c r="AJ608" s="67" t="s">
        <v>425</v>
      </c>
      <c r="AK608" s="67" t="s">
        <v>414</v>
      </c>
      <c r="AL608" s="67" t="s">
        <v>255</v>
      </c>
      <c r="AM608" s="68">
        <v>0.74791666666666667</v>
      </c>
      <c r="AN608" s="69">
        <v>0.8125</v>
      </c>
      <c r="AO608" s="69">
        <v>0.82638888888888884</v>
      </c>
      <c r="AP608" s="69">
        <v>0.875</v>
      </c>
      <c r="AQ608" s="67"/>
      <c r="AR608" s="67"/>
      <c r="AS608" s="67">
        <v>14</v>
      </c>
      <c r="AT608" s="67" t="s">
        <v>1468</v>
      </c>
      <c r="AU608" s="67" t="s">
        <v>1664</v>
      </c>
      <c r="AV608" s="67" t="s">
        <v>1665</v>
      </c>
      <c r="AW608" s="70" t="s">
        <v>433</v>
      </c>
      <c r="AX608" s="67" t="s">
        <v>1666</v>
      </c>
      <c r="AY608" s="67" t="s">
        <v>283</v>
      </c>
      <c r="AZ608" s="67" t="b">
        <v>0</v>
      </c>
      <c r="BA608" s="67" t="s">
        <v>273</v>
      </c>
      <c r="BB608" s="67" t="b">
        <v>0</v>
      </c>
      <c r="BC608" s="67"/>
      <c r="BD608" s="67"/>
    </row>
    <row r="609" spans="1:56" x14ac:dyDescent="0.25">
      <c r="A609" s="54">
        <f t="shared" si="10"/>
        <v>0</v>
      </c>
      <c r="B609" s="57" t="str">
        <f>IFERROR(TEXT(Table_ocorrencias[[#This Row],[caso_n]],"0000")&amp;Table_ocorrencias[[#This Row],[ponto]]&amp;"/"&amp;YEAR(Table_ocorrencias[[#This Row],[DATA PLANTÃO]]),"")</f>
        <v>0682.9/2020</v>
      </c>
      <c r="C609" s="57" t="str">
        <f>IFERROR(IF(Table_ocorrencias[[#This Row],[GDL]] = "","", Table_ocorrencias[[#This Row],[GDL]]&amp;"/"&amp;YEAR(Table_ocorrencias[[#This Row],[data_plantao]])),"")</f>
        <v>21657/2020</v>
      </c>
      <c r="D609" s="57" t="str">
        <f>IF(Table_ocorrencias[[#This Row],[fotos_gdl]] = TRUE,"ENVIADAS","PENDENTE")</f>
        <v>ENVIADAS</v>
      </c>
      <c r="E609" s="58">
        <f>IFERROR(Table_ocorrencias[[#This Row],[data_plantao]],"")</f>
        <v>44042</v>
      </c>
      <c r="F609" s="57" t="str">
        <f>IFERROR(Table_ocorrencias[[#This Row],[CIODS3]],"")</f>
        <v>D683054</v>
      </c>
      <c r="G609" s="57" t="str">
        <f>IFERROR(Table_ocorrencias[[#This Row],[natureza4]],"")</f>
        <v>Duplo Homicídio</v>
      </c>
      <c r="H609" s="57" t="str">
        <f>IFERROR(Table_ocorrencias[[#This Row],[tipo_local]],"")</f>
        <v>Externo</v>
      </c>
      <c r="I609" s="57" t="str">
        <f>IFERROR(IF(Table_ocorrencias[[#This Row],[instrumento10]] = 0,"",Table_ocorrencias[[#This Row],[instrumento10]]),"")</f>
        <v>PÉRFURO-CONTUNDENTE</v>
      </c>
      <c r="J609" s="79" t="str">
        <f>IFERROR(VLOOKUP(Table_ocorrencias[[#This Row],[matricula_perito]],Table_peritos[],2,FALSE),"")</f>
        <v>BETSON FERNANDO DELGADO DOS SANTOS ANDRADE</v>
      </c>
      <c r="K609" s="57" t="str">
        <f>IFERROR(VLOOKUP(Table_ocorrencias[[#This Row],[matricula_auxiliar]],Table_auxiliares[],2,FALSE),"")</f>
        <v>RICARDO ALEXANDRE MELO DA SILVA</v>
      </c>
      <c r="L609" s="57" t="str">
        <f>IFERROR(VLOOKUP(Table_ocorrencias[[#This Row],[matricula_delegado]],Table_delegados[],2,FALSE),"")</f>
        <v>PAULO GUSTAVO COELHO DIAS</v>
      </c>
      <c r="M609" s="57" t="str">
        <f>IFERROR(Table_ocorrencias[[#This Row],[viatura5]],"")</f>
        <v>UP004</v>
      </c>
      <c r="N609" s="57" t="str">
        <f>IFERROR(IF(Table_ocorrencias[[#This Row],[DPH2]] ="","",Table_ocorrencias[[#This Row],[DPH2]]&amp;"º DPH"),"")</f>
        <v>10º DPH</v>
      </c>
      <c r="O609" s="57" t="str">
        <f>UPPER(IFERROR(VLOOKUP(Table_ocorrencias[[#This Row],[municipio]],Table_municipios[],2,FALSE),""))</f>
        <v>SÃO LOURENÇO DA MATA</v>
      </c>
      <c r="P609" s="79" t="str">
        <f>UPPER(IFERROR(Table_ocorrencias[[#This Row],[bairro8]],""))</f>
        <v>SÃO JOÃO E SÃO PAULO</v>
      </c>
      <c r="Q609" s="57" t="str">
        <f>IFERROR(IF(Table_ocorrencias[[#This Row],[rua9]] ="","",Table_ocorrencias[[#This Row],[rua9]]),"")</f>
        <v>BELMONTE</v>
      </c>
      <c r="R609" s="57" t="str">
        <f>IFERROR(IF(Table_ocorrencias[[#This Row],[latitude6]] ="","",Table_ocorrencias[[#This Row],[latitude6]]),"")</f>
        <v>-8.010063</v>
      </c>
      <c r="S609" s="57" t="str">
        <f>IFERROR(IF(Table_ocorrencias[[#This Row],[longitude7]] ="","",Table_ocorrencias[[#This Row],[longitude7]]),"")</f>
        <v>-35.013097</v>
      </c>
      <c r="T609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111663) / IDENTIDADE DESCONHECIDA (NIC 111196)</v>
      </c>
      <c r="U609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09" s="79" t="str">
        <f>UPPER(IFERROR(Table_ocorrencias[[#This Row],[descricao]],""))</f>
        <v/>
      </c>
      <c r="W609" s="59">
        <f>IFERROR(IF(Table_ocorrencias[[#This Row],[data_ciencia]]="","",Table_ocorrencias[[#This Row],[data_ciencia]]),"")</f>
        <v>0.20833333333333334</v>
      </c>
      <c r="X609" s="59" t="str">
        <f>IFERROR(IF(Table_ocorrencias[[#This Row],[data_saida]]="","",Table_ocorrencias[[#This Row],[data_saida]]),"")</f>
        <v/>
      </c>
      <c r="Y609" s="59" t="str">
        <f>IFERROR(IF(Table_ocorrencias[[#This Row],[data_chegada]]="","",Table_ocorrencias[[#This Row],[data_chegada]]),"")</f>
        <v/>
      </c>
      <c r="Z609" s="59" t="str">
        <f>IFERROR(IF(Table_ocorrencias[[#This Row],[data_conclusao]]="","",Table_ocorrencias[[#This Row],[data_conclusao]]),"")</f>
        <v/>
      </c>
      <c r="AA609" s="60">
        <v>1515</v>
      </c>
      <c r="AB609" s="60">
        <v>682</v>
      </c>
      <c r="AC609" s="60">
        <v>10</v>
      </c>
      <c r="AD609" s="60">
        <v>3869903</v>
      </c>
      <c r="AE609" s="60">
        <v>3867641</v>
      </c>
      <c r="AF609" s="60">
        <v>2725371</v>
      </c>
      <c r="AG609" s="60">
        <v>21657</v>
      </c>
      <c r="AH609" s="58">
        <v>44042</v>
      </c>
      <c r="AI609" s="60" t="s">
        <v>1703</v>
      </c>
      <c r="AJ609" s="60" t="s">
        <v>302</v>
      </c>
      <c r="AK609" s="60" t="s">
        <v>168</v>
      </c>
      <c r="AL609" s="60" t="s">
        <v>255</v>
      </c>
      <c r="AM609" s="61">
        <v>0.20833333333333334</v>
      </c>
      <c r="AN609" s="62"/>
      <c r="AO609" s="62"/>
      <c r="AP609" s="62"/>
      <c r="AQ609" s="60" t="s">
        <v>2187</v>
      </c>
      <c r="AR609" s="60" t="s">
        <v>2188</v>
      </c>
      <c r="AS609" s="60">
        <v>15</v>
      </c>
      <c r="AT609" s="60" t="s">
        <v>1704</v>
      </c>
      <c r="AU609" s="60" t="s">
        <v>1705</v>
      </c>
      <c r="AV609" s="60" t="s">
        <v>1706</v>
      </c>
      <c r="AW609" s="63" t="s">
        <v>276</v>
      </c>
      <c r="AX609" s="60" t="s">
        <v>1707</v>
      </c>
      <c r="AY609" s="60" t="s">
        <v>283</v>
      </c>
      <c r="AZ609" s="60" t="b">
        <v>1</v>
      </c>
      <c r="BA609" s="60" t="s">
        <v>273</v>
      </c>
      <c r="BB609" s="60" t="b">
        <v>0</v>
      </c>
      <c r="BC609" s="60"/>
      <c r="BD609" s="60"/>
    </row>
    <row r="610" spans="1:56" ht="30" x14ac:dyDescent="0.25">
      <c r="A610" s="54">
        <f t="shared" si="10"/>
        <v>0</v>
      </c>
      <c r="B610" s="57" t="str">
        <f>IFERROR(TEXT(Table_ocorrencias[[#This Row],[caso_n]],"0000")&amp;Table_ocorrencias[[#This Row],[ponto]]&amp;"/"&amp;YEAR(Table_ocorrencias[[#This Row],[DATA PLANTÃO]]),"")</f>
        <v>0683.9/2020</v>
      </c>
      <c r="C610" s="57" t="str">
        <f>IFERROR(IF(Table_ocorrencias[[#This Row],[GDL]] = "","", Table_ocorrencias[[#This Row],[GDL]]&amp;"/"&amp;YEAR(Table_ocorrencias[[#This Row],[data_plantao]])),"")</f>
        <v>21205/2020</v>
      </c>
      <c r="D610" s="57" t="str">
        <f>IF(Table_ocorrencias[[#This Row],[fotos_gdl]] = TRUE,"ENVIADAS","PENDENTE")</f>
        <v>ENVIADAS</v>
      </c>
      <c r="E610" s="58">
        <f>IFERROR(Table_ocorrencias[[#This Row],[data_plantao]],"")</f>
        <v>44042</v>
      </c>
      <c r="F610" s="57" t="str">
        <f>IFERROR(Table_ocorrencias[[#This Row],[CIODS3]],"")</f>
        <v>D683057</v>
      </c>
      <c r="G610" s="57" t="str">
        <f>IFERROR(Table_ocorrencias[[#This Row],[natureza4]],"")</f>
        <v>Triplo Homicídio</v>
      </c>
      <c r="H610" s="57" t="str">
        <f>IFERROR(Table_ocorrencias[[#This Row],[tipo_local]],"")</f>
        <v>Externo</v>
      </c>
      <c r="I610" s="57" t="str">
        <f>IFERROR(IF(Table_ocorrencias[[#This Row],[instrumento10]] = 0,"",Table_ocorrencias[[#This Row],[instrumento10]]),"")</f>
        <v>PÉRFURO-CONTUNDENTE</v>
      </c>
      <c r="J610" s="79" t="str">
        <f>IFERROR(VLOOKUP(Table_ocorrencias[[#This Row],[matricula_perito]],Table_peritos[],2,FALSE),"")</f>
        <v>CARLOS ARMANDO CORREIA LYRA</v>
      </c>
      <c r="K610" s="57" t="str">
        <f>IFERROR(VLOOKUP(Table_ocorrencias[[#This Row],[matricula_auxiliar]],Table_auxiliares[],2,FALSE),"")</f>
        <v>HILTON PESSOA DE FREITAS NETO</v>
      </c>
      <c r="L610" s="57" t="str">
        <f>IFERROR(VLOOKUP(Table_ocorrencias[[#This Row],[matricula_delegado]],Table_delegados[],2,FALSE),"")</f>
        <v>JOAQUIM MARINOSIO RODRIGUES BRAGA NETO</v>
      </c>
      <c r="M610" s="57" t="str">
        <f>IFERROR(Table_ocorrencias[[#This Row],[viatura5]],"")</f>
        <v>UP002</v>
      </c>
      <c r="N610" s="57" t="str">
        <f>IFERROR(IF(Table_ocorrencias[[#This Row],[DPH2]] ="","",Table_ocorrencias[[#This Row],[DPH2]]&amp;"º DPH"),"")</f>
        <v>10º DPH</v>
      </c>
      <c r="O610" s="57" t="str">
        <f>UPPER(IFERROR(VLOOKUP(Table_ocorrencias[[#This Row],[municipio]],Table_municipios[],2,FALSE),""))</f>
        <v>CAMARAGIBE</v>
      </c>
      <c r="P610" s="79" t="str">
        <f>UPPER(IFERROR(Table_ocorrencias[[#This Row],[bairro8]],""))</f>
        <v>CEU AZUL</v>
      </c>
      <c r="Q610" s="57" t="str">
        <f>IFERROR(IF(Table_ocorrencias[[#This Row],[rua9]] ="","",Table_ocorrencias[[#This Row],[rua9]]),"")</f>
        <v>ESTRADA DO LIXÃO</v>
      </c>
      <c r="R610" s="57" t="str">
        <f>IFERROR(IF(Table_ocorrencias[[#This Row],[latitude6]] ="","",Table_ocorrencias[[#This Row],[latitude6]]),"")</f>
        <v/>
      </c>
      <c r="S610" s="57" t="str">
        <f>IFERROR(IF(Table_ocorrencias[[#This Row],[longitude7]] ="","",Table_ocorrencias[[#This Row],[longitude7]]),"")</f>
        <v/>
      </c>
      <c r="T61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111238) / IDENTIDADE DESCONHECIDA (NIC 111664) / IDENTIDADE DESCONHECIDA (NIC 111661)</v>
      </c>
      <c r="U61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10" s="79" t="str">
        <f>UPPER(IFERROR(Table_ocorrencias[[#This Row],[descricao]],""))</f>
        <v/>
      </c>
      <c r="W610" s="59">
        <f>IFERROR(IF(Table_ocorrencias[[#This Row],[data_ciencia]]="","",Table_ocorrencias[[#This Row],[data_ciencia]]),"")</f>
        <v>0.2013888888888889</v>
      </c>
      <c r="X610" s="59">
        <f>IFERROR(IF(Table_ocorrencias[[#This Row],[data_saida]]="","",Table_ocorrencias[[#This Row],[data_saida]]),"")</f>
        <v>0.22916666666666666</v>
      </c>
      <c r="Y610" s="59">
        <f>IFERROR(IF(Table_ocorrencias[[#This Row],[data_chegada]]="","",Table_ocorrencias[[#This Row],[data_chegada]]),"")</f>
        <v>0.25</v>
      </c>
      <c r="Z610" s="59">
        <f>IFERROR(IF(Table_ocorrencias[[#This Row],[data_conclusao]]="","",Table_ocorrencias[[#This Row],[data_conclusao]]),"")</f>
        <v>0.28125</v>
      </c>
      <c r="AA610" s="60">
        <v>1516</v>
      </c>
      <c r="AB610" s="60">
        <v>683</v>
      </c>
      <c r="AC610" s="60">
        <v>10</v>
      </c>
      <c r="AD610" s="60">
        <v>3869091</v>
      </c>
      <c r="AE610" s="60">
        <v>3865967</v>
      </c>
      <c r="AF610" s="60">
        <v>1492225</v>
      </c>
      <c r="AG610" s="60">
        <v>21205</v>
      </c>
      <c r="AH610" s="58">
        <v>44042</v>
      </c>
      <c r="AI610" s="60" t="s">
        <v>1708</v>
      </c>
      <c r="AJ610" s="60" t="s">
        <v>534</v>
      </c>
      <c r="AK610" s="60" t="s">
        <v>168</v>
      </c>
      <c r="AL610" s="60" t="s">
        <v>278</v>
      </c>
      <c r="AM610" s="61">
        <v>0.2013888888888889</v>
      </c>
      <c r="AN610" s="62">
        <v>0.22916666666666666</v>
      </c>
      <c r="AO610" s="62">
        <v>0.25</v>
      </c>
      <c r="AP610" s="62">
        <v>0.28125</v>
      </c>
      <c r="AQ610" s="60"/>
      <c r="AR610" s="60"/>
      <c r="AS610" s="60">
        <v>4</v>
      </c>
      <c r="AT610" s="60" t="s">
        <v>1709</v>
      </c>
      <c r="AU610" s="60" t="s">
        <v>1710</v>
      </c>
      <c r="AV610" s="60" t="s">
        <v>283</v>
      </c>
      <c r="AW610" s="63" t="s">
        <v>276</v>
      </c>
      <c r="AX610" s="60" t="s">
        <v>1711</v>
      </c>
      <c r="AY610" s="60" t="s">
        <v>283</v>
      </c>
      <c r="AZ610" s="60" t="b">
        <v>1</v>
      </c>
      <c r="BA610" s="60" t="s">
        <v>273</v>
      </c>
      <c r="BB610" s="60" t="b">
        <v>0</v>
      </c>
      <c r="BC610" s="60"/>
      <c r="BD610" s="60"/>
    </row>
    <row r="611" spans="1:56" ht="60" x14ac:dyDescent="0.25">
      <c r="A611" s="54">
        <f t="shared" si="10"/>
        <v>1</v>
      </c>
      <c r="B611" s="57" t="str">
        <f>IFERROR(TEXT(Table_ocorrencias[[#This Row],[caso_n]],"0000")&amp;Table_ocorrencias[[#This Row],[ponto]]&amp;"/"&amp;YEAR(Table_ocorrencias[[#This Row],[DATA PLANTÃO]]),"")</f>
        <v>0056.10/2020</v>
      </c>
      <c r="C611" s="57" t="str">
        <f>IFERROR(IF(Table_ocorrencias[[#This Row],[GDL]] = "","", Table_ocorrencias[[#This Row],[GDL]]&amp;"/"&amp;YEAR(Table_ocorrencias[[#This Row],[data_plantao]])),"")</f>
        <v>21494/2020</v>
      </c>
      <c r="D611" s="57" t="str">
        <f>IF(Table_ocorrencias[[#This Row],[fotos_gdl]] = TRUE,"ENVIADAS","PENDENTE")</f>
        <v>ENVIADAS</v>
      </c>
      <c r="E611" s="58">
        <f>IFERROR(Table_ocorrencias[[#This Row],[data_plantao]],"")</f>
        <v>44043</v>
      </c>
      <c r="F611" s="57" t="str">
        <f>IFERROR(Table_ocorrencias[[#This Row],[CIODS3]],"")</f>
        <v>161/2020</v>
      </c>
      <c r="G611" s="57" t="str">
        <f>IFERROR(Table_ocorrencias[[#This Row],[natureza4]],"")</f>
        <v>Perícia em veículo(s)</v>
      </c>
      <c r="H611" s="57" t="str">
        <f>IFERROR(Table_ocorrencias[[#This Row],[tipo_local]],"")</f>
        <v>Externo</v>
      </c>
      <c r="I611" s="57" t="str">
        <f>IFERROR(IF(Table_ocorrencias[[#This Row],[instrumento10]] = 0,"",Table_ocorrencias[[#This Row],[instrumento10]]),"")</f>
        <v>PÉRFURO-CONTUNDENTE</v>
      </c>
      <c r="J611" s="79" t="str">
        <f>IFERROR(VLOOKUP(Table_ocorrencias[[#This Row],[matricula_perito]],Table_peritos[],2,FALSE),"")</f>
        <v>VICTOR CEZAR LUCENA TAVARES DE SÁ LEITÃO</v>
      </c>
      <c r="K611" s="57" t="str">
        <f>IFERROR(VLOOKUP(Table_ocorrencias[[#This Row],[matricula_auxiliar]],Table_auxiliares[],2,FALSE),"")</f>
        <v>MOISES JOSE SEABRA</v>
      </c>
      <c r="L611" s="57" t="str">
        <f>IFERROR(VLOOKUP(Table_ocorrencias[[#This Row],[matricula_delegado]],Table_delegados[],2,FALSE),"")</f>
        <v>RODOLFO LIMA CARTAXO</v>
      </c>
      <c r="M611" s="57" t="str">
        <f>IFERROR(Table_ocorrencias[[#This Row],[viatura5]],"")</f>
        <v/>
      </c>
      <c r="N611" s="57" t="str">
        <f>IFERROR(IF(Table_ocorrencias[[#This Row],[DPH2]] ="","",Table_ocorrencias[[#This Row],[DPH2]]&amp;"º DPH"),"")</f>
        <v>4º DPH</v>
      </c>
      <c r="O611" s="57" t="str">
        <f>UPPER(IFERROR(VLOOKUP(Table_ocorrencias[[#This Row],[municipio]],Table_municipios[],2,FALSE),""))</f>
        <v>RECIFE</v>
      </c>
      <c r="P611" s="79" t="str">
        <f>UPPER(IFERROR(Table_ocorrencias[[#This Row],[bairro8]],""))</f>
        <v>JARDIM SÃO PAULO</v>
      </c>
      <c r="Q611" s="57" t="str">
        <f>IFERROR(IF(Table_ocorrencias[[#This Row],[rua9]] ="","",Table_ocorrencias[[#This Row],[rua9]]),"")</f>
        <v>RUA GUARULHOS, 34A</v>
      </c>
      <c r="R611" s="57" t="str">
        <f>IFERROR(IF(Table_ocorrencias[[#This Row],[latitude6]] ="","",Table_ocorrencias[[#This Row],[latitude6]]),"")</f>
        <v/>
      </c>
      <c r="S611" s="57" t="str">
        <f>IFERROR(IF(Table_ocorrencias[[#This Row],[longitude7]] ="","",Table_ocorrencias[[#This Row],[longitude7]]),"")</f>
        <v/>
      </c>
      <c r="T61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1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1" s="79" t="str">
        <f>UPPER(IFERROR(Table_ocorrencias[[#This Row],[descricao]],""))</f>
        <v>VEÍCULO ONIX, COR: PRATA, PLACA: BBI7364,  DE PROPRIEDADE DA VÍTIMA, ESTE FOI REBOCADO E TRAZIDO PARA O PÁTIO DA DELEGACIA PARA SER PERICIADO; VÍTIMA MOTORISTA DE UBER (WELITON FIDELIS DA SILVA, 22/11/1970, RG:4077882 SDS-PE; MAE: SILENE FIDELIS DA SILVA),</v>
      </c>
      <c r="W611" s="59">
        <f>IFERROR(IF(Table_ocorrencias[[#This Row],[data_ciencia]]="","",Table_ocorrencias[[#This Row],[data_ciencia]]),"")</f>
        <v>0.33333333333333331</v>
      </c>
      <c r="X611" s="59">
        <f>IFERROR(IF(Table_ocorrencias[[#This Row],[data_saida]]="","",Table_ocorrencias[[#This Row],[data_saida]]),"")</f>
        <v>0.375</v>
      </c>
      <c r="Y611" s="59">
        <f>IFERROR(IF(Table_ocorrencias[[#This Row],[data_chegada]]="","",Table_ocorrencias[[#This Row],[data_chegada]]),"")</f>
        <v>0.375</v>
      </c>
      <c r="Z611" s="59">
        <f>IFERROR(IF(Table_ocorrencias[[#This Row],[data_conclusao]]="","",Table_ocorrencias[[#This Row],[data_conclusao]]),"")</f>
        <v>0.41666666666666669</v>
      </c>
      <c r="AA611" s="60">
        <v>1526</v>
      </c>
      <c r="AB611" s="60">
        <v>56</v>
      </c>
      <c r="AC611" s="60">
        <v>4</v>
      </c>
      <c r="AD611" s="60">
        <v>3866947</v>
      </c>
      <c r="AE611" s="60">
        <v>1347241</v>
      </c>
      <c r="AF611" s="60">
        <v>2725649</v>
      </c>
      <c r="AG611" s="60">
        <v>21494</v>
      </c>
      <c r="AH611" s="58">
        <v>44043</v>
      </c>
      <c r="AI611" s="60" t="s">
        <v>1853</v>
      </c>
      <c r="AJ611" s="60" t="s">
        <v>322</v>
      </c>
      <c r="AK611" s="60" t="s">
        <v>168</v>
      </c>
      <c r="AL611" s="60" t="s">
        <v>283</v>
      </c>
      <c r="AM611" s="61">
        <v>0.33333333333333331</v>
      </c>
      <c r="AN611" s="62">
        <v>0.375</v>
      </c>
      <c r="AO611" s="62">
        <v>0.375</v>
      </c>
      <c r="AP611" s="62">
        <v>0.41666666666666669</v>
      </c>
      <c r="AQ611" s="60"/>
      <c r="AR611" s="60"/>
      <c r="AS611" s="60">
        <v>14</v>
      </c>
      <c r="AT611" s="60" t="s">
        <v>404</v>
      </c>
      <c r="AU611" s="60" t="s">
        <v>1854</v>
      </c>
      <c r="AV611" s="60"/>
      <c r="AW611" s="63" t="s">
        <v>276</v>
      </c>
      <c r="AX611" s="60" t="s">
        <v>1796</v>
      </c>
      <c r="AY611" s="60" t="s">
        <v>1855</v>
      </c>
      <c r="AZ611" s="60" t="b">
        <v>1</v>
      </c>
      <c r="BA611" s="60" t="s">
        <v>486</v>
      </c>
      <c r="BB611" s="60" t="b">
        <v>0</v>
      </c>
      <c r="BC611" s="60"/>
      <c r="BD611" s="60"/>
    </row>
    <row r="612" spans="1:56" ht="30" x14ac:dyDescent="0.25">
      <c r="A612" s="55">
        <f t="shared" si="10"/>
        <v>0</v>
      </c>
      <c r="B612" s="64" t="str">
        <f>IFERROR(TEXT(Table_ocorrencias[[#This Row],[caso_n]],"0000")&amp;Table_ocorrencias[[#This Row],[ponto]]&amp;"/"&amp;YEAR(Table_ocorrencias[[#This Row],[DATA PLANTÃO]]),"")</f>
        <v>0057.10/2020</v>
      </c>
      <c r="C612" s="64" t="str">
        <f>IFERROR(IF(Table_ocorrencias[[#This Row],[GDL]] = "","", Table_ocorrencias[[#This Row],[GDL]]&amp;"/"&amp;YEAR(Table_ocorrencias[[#This Row],[data_plantao]])),"")</f>
        <v>21577/2020</v>
      </c>
      <c r="D612" s="64" t="str">
        <f>IF(Table_ocorrencias[[#This Row],[fotos_gdl]] = TRUE,"ENVIADAS","PENDENTE")</f>
        <v>ENVIADAS</v>
      </c>
      <c r="E612" s="65">
        <f>IFERROR(Table_ocorrencias[[#This Row],[data_plantao]],"")</f>
        <v>44044</v>
      </c>
      <c r="F612" s="64" t="str">
        <f>IFERROR(Table_ocorrencias[[#This Row],[CIODS3]],"")</f>
        <v>60/2020</v>
      </c>
      <c r="G612" s="64" t="str">
        <f>IFERROR(Table_ocorrencias[[#This Row],[natureza4]],"")</f>
        <v>Perícia em veículo</v>
      </c>
      <c r="H612" s="64" t="str">
        <f>IFERROR(Table_ocorrencias[[#This Row],[tipo_local]],"")</f>
        <v>Externo</v>
      </c>
      <c r="I612" s="64" t="str">
        <f>IFERROR(IF(Table_ocorrencias[[#This Row],[instrumento10]] = 0,"",Table_ocorrencias[[#This Row],[instrumento10]]),"")</f>
        <v>PÉRFURO-CONTUNDENTE</v>
      </c>
      <c r="J612" s="79" t="str">
        <f>IFERROR(VLOOKUP(Table_ocorrencias[[#This Row],[matricula_perito]],Table_peritos[],2,FALSE),"")</f>
        <v>RAISSA MATOS FONTES</v>
      </c>
      <c r="K612" s="64" t="str">
        <f>IFERROR(VLOOKUP(Table_ocorrencias[[#This Row],[matricula_auxiliar]],Table_auxiliares[],2,FALSE),"")</f>
        <v>FÁBIO JOSÉ DE FARIAS</v>
      </c>
      <c r="L612" s="64" t="str">
        <f>IFERROR(VLOOKUP(Table_ocorrencias[[#This Row],[matricula_delegado]],Table_delegados[],2,FALSE),"")</f>
        <v>JOAO BAPTISTA DE BRITTO ALVES FILHO</v>
      </c>
      <c r="M612" s="64">
        <f>IFERROR(Table_ocorrencias[[#This Row],[viatura5]],"")</f>
        <v>0</v>
      </c>
      <c r="N612" s="64" t="str">
        <f>IFERROR(IF(Table_ocorrencias[[#This Row],[DPH2]] ="","",Table_ocorrencias[[#This Row],[DPH2]]&amp;"º DPH"),"")</f>
        <v>11º DPH</v>
      </c>
      <c r="O612" s="64" t="str">
        <f>UPPER(IFERROR(VLOOKUP(Table_ocorrencias[[#This Row],[municipio]],Table_municipios[],2,FALSE),""))</f>
        <v>JABOATÃO DOS GUARARAPES</v>
      </c>
      <c r="P612" s="80" t="str">
        <f>UPPER(IFERROR(Table_ocorrencias[[#This Row],[bairro8]],""))</f>
        <v>JABOATÃO CENTRO</v>
      </c>
      <c r="Q612" s="64" t="str">
        <f>IFERROR(IF(Table_ocorrencias[[#This Row],[rua9]] ="","",Table_ocorrencias[[#This Row],[rua9]]),"")</f>
        <v>BR 101</v>
      </c>
      <c r="R612" s="64" t="str">
        <f>IFERROR(IF(Table_ocorrencias[[#This Row],[latitude6]] ="","",Table_ocorrencias[[#This Row],[latitude6]]),"")</f>
        <v/>
      </c>
      <c r="S612" s="64" t="str">
        <f>IFERROR(IF(Table_ocorrencias[[#This Row],[longitude7]] ="","",Table_ocorrencias[[#This Row],[longitude7]]),"")</f>
        <v/>
      </c>
      <c r="T612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12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2" s="80" t="str">
        <f>UPPER(IFERROR(Table_ocorrencias[[#This Row],[descricao]],""))</f>
        <v>VEÍCULO ONIX, COR: BRANCA, PLACA: PCQ6656, PERÍCIA DE OFÍCIO REALIZADA NO PÁTIO DO DHPP</v>
      </c>
      <c r="W612" s="66">
        <f>IFERROR(IF(Table_ocorrencias[[#This Row],[data_ciencia]]="","",Table_ocorrencias[[#This Row],[data_ciencia]]),"")</f>
        <v>0.46527777777777779</v>
      </c>
      <c r="X612" s="66" t="str">
        <f>IFERROR(IF(Table_ocorrencias[[#This Row],[data_saida]]="","",Table_ocorrencias[[#This Row],[data_saida]]),"")</f>
        <v/>
      </c>
      <c r="Y612" s="66" t="str">
        <f>IFERROR(IF(Table_ocorrencias[[#This Row],[data_chegada]]="","",Table_ocorrencias[[#This Row],[data_chegada]]),"")</f>
        <v/>
      </c>
      <c r="Z612" s="66" t="str">
        <f>IFERROR(IF(Table_ocorrencias[[#This Row],[data_conclusao]]="","",Table_ocorrencias[[#This Row],[data_conclusao]]),"")</f>
        <v/>
      </c>
      <c r="AA612" s="67">
        <v>1527</v>
      </c>
      <c r="AB612" s="67">
        <v>57</v>
      </c>
      <c r="AC612" s="67">
        <v>11</v>
      </c>
      <c r="AD612" s="67">
        <v>3869105</v>
      </c>
      <c r="AE612" s="67">
        <v>3872769</v>
      </c>
      <c r="AF612" s="67">
        <v>2139065</v>
      </c>
      <c r="AG612" s="67">
        <v>21577</v>
      </c>
      <c r="AH612" s="65">
        <v>44044</v>
      </c>
      <c r="AI612" s="67" t="s">
        <v>1793</v>
      </c>
      <c r="AJ612" s="67" t="s">
        <v>1228</v>
      </c>
      <c r="AK612" s="67" t="s">
        <v>168</v>
      </c>
      <c r="AL612" s="67"/>
      <c r="AM612" s="68">
        <v>0.46527777777777779</v>
      </c>
      <c r="AN612" s="69"/>
      <c r="AO612" s="69"/>
      <c r="AP612" s="69"/>
      <c r="AQ612" s="67"/>
      <c r="AR612" s="67"/>
      <c r="AS612" s="67">
        <v>10</v>
      </c>
      <c r="AT612" s="67" t="s">
        <v>1794</v>
      </c>
      <c r="AU612" s="67" t="s">
        <v>1484</v>
      </c>
      <c r="AV612" s="67" t="s">
        <v>1795</v>
      </c>
      <c r="AW612" s="70" t="s">
        <v>276</v>
      </c>
      <c r="AX612" s="67" t="s">
        <v>1798</v>
      </c>
      <c r="AY612" s="67" t="s">
        <v>1797</v>
      </c>
      <c r="AZ612" s="67" t="b">
        <v>1</v>
      </c>
      <c r="BA612" s="67" t="s">
        <v>486</v>
      </c>
      <c r="BB612" s="67" t="b">
        <v>0</v>
      </c>
      <c r="BC612" s="67"/>
      <c r="BD612" s="67"/>
    </row>
    <row r="613" spans="1:56" x14ac:dyDescent="0.25">
      <c r="A613" s="53">
        <f t="shared" si="10"/>
        <v>0</v>
      </c>
      <c r="B613" s="57" t="str">
        <f>IFERROR(TEXT(Table_ocorrencias[[#This Row],[caso_n]],"0000")&amp;Table_ocorrencias[[#This Row],[ponto]]&amp;"/"&amp;YEAR(Table_ocorrencias[[#This Row],[DATA PLANTÃO]]),"")</f>
        <v>0091.10/2020</v>
      </c>
      <c r="C613" s="57" t="str">
        <f>IFERROR(IF(Table_ocorrencias[[#This Row],[GDL]] = "","", Table_ocorrencias[[#This Row],[GDL]]&amp;"/"&amp;YEAR(Table_ocorrencias[[#This Row],[data_plantao]])),"")</f>
        <v>36519/2020</v>
      </c>
      <c r="D613" s="57" t="str">
        <f>IF(Table_ocorrencias[[#This Row],[fotos_gdl]] = TRUE,"ENVIADAS","PENDENTE")</f>
        <v>ENVIADAS</v>
      </c>
      <c r="E613" s="58">
        <f>IFERROR(Table_ocorrencias[[#This Row],[data_plantao]],"")</f>
        <v>44152</v>
      </c>
      <c r="F613" s="57" t="str">
        <f>IFERROR(Table_ocorrencias[[#This Row],[CIODS3]],"")</f>
        <v>88/2020</v>
      </c>
      <c r="G613" s="57" t="str">
        <f>IFERROR(Table_ocorrencias[[#This Row],[natureza4]],"")</f>
        <v>Outros</v>
      </c>
      <c r="H613" s="57" t="str">
        <f>IFERROR(Table_ocorrencias[[#This Row],[tipo_local]],"")</f>
        <v>Interno</v>
      </c>
      <c r="I613" s="57" t="str">
        <f>IFERROR(IF(Table_ocorrencias[[#This Row],[instrumento10]] = 0,"",Table_ocorrencias[[#This Row],[instrumento10]]),"")</f>
        <v>OUTROS</v>
      </c>
      <c r="J613" s="79" t="str">
        <f>IFERROR(VLOOKUP(Table_ocorrencias[[#This Row],[matricula_perito]],Table_peritos[],2,FALSE),"")</f>
        <v>VICTOR CEZAR LUCENA TAVARES DE SÁ LEITÃO</v>
      </c>
      <c r="K613" s="57" t="str">
        <f>IFERROR(VLOOKUP(Table_ocorrencias[[#This Row],[matricula_auxiliar]],Table_auxiliares[],2,FALSE),"")</f>
        <v>ANDREZA CRISTINA MAIA DOS SANTOS</v>
      </c>
      <c r="L613" s="57" t="str">
        <f>IFERROR(VLOOKUP(Table_ocorrencias[[#This Row],[matricula_delegado]],Table_delegados[],2,FALSE),"")</f>
        <v>FRANCISCO JUNIOR VASCONCELOS SANTOS</v>
      </c>
      <c r="M613" s="57" t="str">
        <f>IFERROR(Table_ocorrencias[[#This Row],[viatura5]],"")</f>
        <v>UP004</v>
      </c>
      <c r="N613" s="57" t="str">
        <f>IFERROR(IF(Table_ocorrencias[[#This Row],[DPH2]] ="","",Table_ocorrencias[[#This Row],[DPH2]]&amp;"º DPH"),"")</f>
        <v>4º DPH</v>
      </c>
      <c r="O613" s="57" t="str">
        <f>UPPER(IFERROR(VLOOKUP(Table_ocorrencias[[#This Row],[municipio]],Table_municipios[],2,FALSE),""))</f>
        <v>RECIFE</v>
      </c>
      <c r="P613" s="79" t="str">
        <f>UPPER(IFERROR(Table_ocorrencias[[#This Row],[bairro8]],""))</f>
        <v>JARDIM SÃO PAULO</v>
      </c>
      <c r="Q613" s="57" t="str">
        <f>IFERROR(IF(Table_ocorrencias[[#This Row],[rua9]] ="","",Table_ocorrencias[[#This Row],[rua9]]),"")</f>
        <v>AVENIDA TRINTA DE OUTUBRO</v>
      </c>
      <c r="R613" s="57" t="str">
        <f>IFERROR(IF(Table_ocorrencias[[#This Row],[latitude6]] ="","",Table_ocorrencias[[#This Row],[latitude6]]),"")</f>
        <v/>
      </c>
      <c r="S613" s="57" t="str">
        <f>IFERROR(IF(Table_ocorrencias[[#This Row],[longitude7]] ="","",Table_ocorrencias[[#This Row],[longitude7]]),"")</f>
        <v/>
      </c>
      <c r="T61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CARLA ADRIANA SIMÕES DA SILVA (NIC ****)</v>
      </c>
      <c r="U61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3" s="79" t="str">
        <f>UPPER(IFERROR(Table_ocorrencias[[#This Row],[descricao]],""))</f>
        <v>PERÍCIA EM SUPOSTO LOCAL DE HOMICÍDIO. VÍTIMA DESAPARECIDA</v>
      </c>
      <c r="W613" s="59">
        <f>IFERROR(IF(Table_ocorrencias[[#This Row],[data_ciencia]]="","",Table_ocorrencias[[#This Row],[data_ciencia]]),"")</f>
        <v>0.5625</v>
      </c>
      <c r="X613" s="59">
        <f>IFERROR(IF(Table_ocorrencias[[#This Row],[data_saida]]="","",Table_ocorrencias[[#This Row],[data_saida]]),"")</f>
        <v>0.58333333333333337</v>
      </c>
      <c r="Y613" s="59">
        <f>IFERROR(IF(Table_ocorrencias[[#This Row],[data_chegada]]="","",Table_ocorrencias[[#This Row],[data_chegada]]),"")</f>
        <v>0.59722222222222221</v>
      </c>
      <c r="Z613" s="59">
        <f>IFERROR(IF(Table_ocorrencias[[#This Row],[data_conclusao]]="","",Table_ocorrencias[[#This Row],[data_conclusao]]),"")</f>
        <v>0.66666666666666663</v>
      </c>
      <c r="AA613" s="60">
        <v>1880</v>
      </c>
      <c r="AB613" s="60">
        <v>91</v>
      </c>
      <c r="AC613" s="60">
        <v>4</v>
      </c>
      <c r="AD613" s="60">
        <v>3866947</v>
      </c>
      <c r="AE613" s="60">
        <v>3876098</v>
      </c>
      <c r="AF613" s="60">
        <v>2724820</v>
      </c>
      <c r="AG613" s="60">
        <v>36519</v>
      </c>
      <c r="AH613" s="58">
        <v>44152</v>
      </c>
      <c r="AI613" s="60" t="s">
        <v>6360</v>
      </c>
      <c r="AJ613" s="60" t="s">
        <v>416</v>
      </c>
      <c r="AK613" s="60" t="s">
        <v>414</v>
      </c>
      <c r="AL613" s="60" t="s">
        <v>255</v>
      </c>
      <c r="AM613" s="61">
        <v>0.5625</v>
      </c>
      <c r="AN613" s="62">
        <v>0.58333333333333337</v>
      </c>
      <c r="AO613" s="62">
        <v>0.59722222222222221</v>
      </c>
      <c r="AP613" s="62">
        <v>0.66666666666666663</v>
      </c>
      <c r="AQ613" s="60"/>
      <c r="AR613" s="60"/>
      <c r="AS613" s="60">
        <v>14</v>
      </c>
      <c r="AT613" s="60" t="s">
        <v>404</v>
      </c>
      <c r="AU613" s="60" t="s">
        <v>6361</v>
      </c>
      <c r="AV613" s="60" t="s">
        <v>6362</v>
      </c>
      <c r="AW613" s="63" t="s">
        <v>433</v>
      </c>
      <c r="AX613" s="60" t="s">
        <v>6363</v>
      </c>
      <c r="AY613" s="60" t="s">
        <v>6364</v>
      </c>
      <c r="AZ613" s="60" t="b">
        <v>1</v>
      </c>
      <c r="BA613" s="60" t="s">
        <v>486</v>
      </c>
      <c r="BB613" s="60" t="b">
        <v>0</v>
      </c>
      <c r="BC613" s="60"/>
      <c r="BD613" s="60"/>
    </row>
    <row r="614" spans="1:56" ht="30" x14ac:dyDescent="0.25">
      <c r="A614" s="55">
        <f t="shared" si="10"/>
        <v>2</v>
      </c>
      <c r="B614" s="64" t="str">
        <f>IFERROR(TEXT(Table_ocorrencias[[#This Row],[caso_n]],"0000")&amp;Table_ocorrencias[[#This Row],[ponto]]&amp;"/"&amp;YEAR(Table_ocorrencias[[#This Row],[DATA PLANTÃO]]),"")</f>
        <v>0092.10/2020</v>
      </c>
      <c r="C614" s="64" t="str">
        <f>IFERROR(IF(Table_ocorrencias[[#This Row],[GDL]] = "","", Table_ocorrencias[[#This Row],[GDL]]&amp;"/"&amp;YEAR(Table_ocorrencias[[#This Row],[data_plantao]])),"")</f>
        <v>36631/2020</v>
      </c>
      <c r="D614" s="64" t="str">
        <f>IF(Table_ocorrencias[[#This Row],[fotos_gdl]] = TRUE,"ENVIADAS","PENDENTE")</f>
        <v>ENVIADAS</v>
      </c>
      <c r="E614" s="65">
        <f>IFERROR(Table_ocorrencias[[#This Row],[data_plantao]],"")</f>
        <v>44153</v>
      </c>
      <c r="F614" s="64" t="str">
        <f>IFERROR(Table_ocorrencias[[#This Row],[CIODS3]],"")</f>
        <v>411/2020</v>
      </c>
      <c r="G614" s="64" t="str">
        <f>IFERROR(Table_ocorrencias[[#This Row],[natureza4]],"")</f>
        <v>Perícia em veículo</v>
      </c>
      <c r="H614" s="64" t="str">
        <f>IFERROR(Table_ocorrencias[[#This Row],[tipo_local]],"")</f>
        <v>Externo</v>
      </c>
      <c r="I614" s="64" t="str">
        <f>IFERROR(IF(Table_ocorrencias[[#This Row],[instrumento10]] = 0,"",Table_ocorrencias[[#This Row],[instrumento10]]),"")</f>
        <v/>
      </c>
      <c r="J614" s="80" t="str">
        <f>IFERROR(VLOOKUP(Table_ocorrencias[[#This Row],[matricula_perito]],Table_peritos[],2,FALSE),"")</f>
        <v>VICTOR CEZAR LUCENA TAVARES DE SÁ LEITÃO</v>
      </c>
      <c r="K614" s="64" t="str">
        <f>IFERROR(VLOOKUP(Table_ocorrencias[[#This Row],[matricula_auxiliar]],Table_auxiliares[],2,FALSE),"")</f>
        <v>DANIELE YACYSZYN ALVES ROMÃO</v>
      </c>
      <c r="L614" s="64" t="str">
        <f>IFERROR(VLOOKUP(Table_ocorrencias[[#This Row],[matricula_delegado]],Table_delegados[],2,FALSE),"")</f>
        <v>FRANCISCO OCELIO LIMA RIBEIRO</v>
      </c>
      <c r="M614" s="64" t="str">
        <f>IFERROR(Table_ocorrencias[[#This Row],[viatura5]],"")</f>
        <v/>
      </c>
      <c r="N614" s="64" t="str">
        <f>IFERROR(IF(Table_ocorrencias[[#This Row],[DPH2]] ="","",Table_ocorrencias[[#This Row],[DPH2]]&amp;"º DPH"),"")</f>
        <v>3º DPH</v>
      </c>
      <c r="O614" s="64" t="str">
        <f>UPPER(IFERROR(VLOOKUP(Table_ocorrencias[[#This Row],[municipio]],Table_municipios[],2,FALSE),""))</f>
        <v>RECIFE</v>
      </c>
      <c r="P614" s="80" t="str">
        <f>UPPER(IFERROR(Table_ocorrencias[[#This Row],[bairro8]],""))</f>
        <v>CORDEIRO</v>
      </c>
      <c r="Q614" s="64" t="str">
        <f>IFERROR(IF(Table_ocorrencias[[#This Row],[rua9]] ="","",Table_ocorrencias[[#This Row],[rua9]]),"")</f>
        <v>PÁTIO DO DHPP</v>
      </c>
      <c r="R614" s="64" t="str">
        <f>IFERROR(IF(Table_ocorrencias[[#This Row],[latitude6]] ="","",Table_ocorrencias[[#This Row],[latitude6]]),"")</f>
        <v/>
      </c>
      <c r="S614" s="64" t="str">
        <f>IFERROR(IF(Table_ocorrencias[[#This Row],[longitude7]] ="","",Table_ocorrencias[[#This Row],[longitude7]]),"")</f>
        <v/>
      </c>
      <c r="T614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14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4" s="80" t="str">
        <f>UPPER(IFERROR(Table_ocorrencias[[#This Row],[descricao]],""))</f>
        <v>MOTOCICLETA COR VERMELHA, HONDA, PLACA PDN-9007, CHASSI PC2KC2210HR503821; MOTOCICLETA COR VERMELHA, SEM PLACA, CHASSI PC2KC2500KR042489</v>
      </c>
      <c r="W614" s="66">
        <f>IFERROR(IF(Table_ocorrencias[[#This Row],[data_ciencia]]="","",Table_ocorrencias[[#This Row],[data_ciencia]]),"")</f>
        <v>0.43125000000000002</v>
      </c>
      <c r="X614" s="66" t="str">
        <f>IFERROR(IF(Table_ocorrencias[[#This Row],[data_saida]]="","",Table_ocorrencias[[#This Row],[data_saida]]),"")</f>
        <v/>
      </c>
      <c r="Y614" s="66" t="str">
        <f>IFERROR(IF(Table_ocorrencias[[#This Row],[data_chegada]]="","",Table_ocorrencias[[#This Row],[data_chegada]]),"")</f>
        <v/>
      </c>
      <c r="Z614" s="66" t="str">
        <f>IFERROR(IF(Table_ocorrencias[[#This Row],[data_conclusao]]="","",Table_ocorrencias[[#This Row],[data_conclusao]]),"")</f>
        <v/>
      </c>
      <c r="AA614" s="67">
        <v>1884</v>
      </c>
      <c r="AB614" s="67">
        <v>92</v>
      </c>
      <c r="AC614" s="67">
        <v>3</v>
      </c>
      <c r="AD614" s="67">
        <v>3866947</v>
      </c>
      <c r="AE614" s="67">
        <v>3876071</v>
      </c>
      <c r="AF614" s="67">
        <v>3467520</v>
      </c>
      <c r="AG614" s="67">
        <v>36631</v>
      </c>
      <c r="AH614" s="65">
        <v>44153</v>
      </c>
      <c r="AI614" s="67" t="s">
        <v>6410</v>
      </c>
      <c r="AJ614" s="67" t="s">
        <v>1228</v>
      </c>
      <c r="AK614" s="67" t="s">
        <v>168</v>
      </c>
      <c r="AL614" s="67" t="s">
        <v>283</v>
      </c>
      <c r="AM614" s="68">
        <v>0.43125000000000002</v>
      </c>
      <c r="AN614" s="69"/>
      <c r="AO614" s="69"/>
      <c r="AP614" s="69"/>
      <c r="AQ614" s="67"/>
      <c r="AR614" s="67"/>
      <c r="AS614" s="67">
        <v>14</v>
      </c>
      <c r="AT614" s="67" t="s">
        <v>340</v>
      </c>
      <c r="AU614" s="67" t="s">
        <v>5682</v>
      </c>
      <c r="AV614" s="67" t="s">
        <v>283</v>
      </c>
      <c r="AW614" s="70"/>
      <c r="AX614" s="67" t="s">
        <v>6411</v>
      </c>
      <c r="AY614" s="67" t="s">
        <v>6412</v>
      </c>
      <c r="AZ614" s="67" t="b">
        <v>1</v>
      </c>
      <c r="BA614" s="67" t="s">
        <v>486</v>
      </c>
      <c r="BB614" s="67" t="b">
        <v>0</v>
      </c>
      <c r="BC614" s="67"/>
      <c r="BD614" s="67"/>
    </row>
    <row r="615" spans="1:56" x14ac:dyDescent="0.25">
      <c r="A615" s="53">
        <f t="shared" si="10"/>
        <v>0</v>
      </c>
      <c r="B615" s="57" t="str">
        <f>IFERROR(TEXT(Table_ocorrencias[[#This Row],[caso_n]],"0000")&amp;Table_ocorrencias[[#This Row],[ponto]]&amp;"/"&amp;YEAR(Table_ocorrencias[[#This Row],[DATA PLANTÃO]]),"")</f>
        <v>0058.10/2020</v>
      </c>
      <c r="C615" s="57" t="str">
        <f>IFERROR(IF(Table_ocorrencias[[#This Row],[GDL]] = "","", Table_ocorrencias[[#This Row],[GDL]]&amp;"/"&amp;YEAR(Table_ocorrencias[[#This Row],[data_plantao]])),"")</f>
        <v>25016/2020</v>
      </c>
      <c r="D615" s="57" t="str">
        <f>IF(Table_ocorrencias[[#This Row],[fotos_gdl]] = TRUE,"ENVIADAS","PENDENTE")</f>
        <v>PENDENTE</v>
      </c>
      <c r="E615" s="58">
        <f>IFERROR(Table_ocorrencias[[#This Row],[data_plantao]],"")</f>
        <v>44050</v>
      </c>
      <c r="F615" s="57" t="str">
        <f>IFERROR(Table_ocorrencias[[#This Row],[CIODS3]],"")</f>
        <v>D683802</v>
      </c>
      <c r="G615" s="57" t="str">
        <f>IFERROR(Table_ocorrencias[[#This Row],[natureza4]],"")</f>
        <v>Tentativa de Homicídio</v>
      </c>
      <c r="H615" s="57" t="str">
        <f>IFERROR(Table_ocorrencias[[#This Row],[tipo_local]],"")</f>
        <v>Interno</v>
      </c>
      <c r="I615" s="57" t="str">
        <f>IFERROR(IF(Table_ocorrencias[[#This Row],[instrumento10]] = 0,"",Table_ocorrencias[[#This Row],[instrumento10]]),"")</f>
        <v>PÉRFURO-CONTUNDENTE</v>
      </c>
      <c r="J615" s="79" t="str">
        <f>IFERROR(VLOOKUP(Table_ocorrencias[[#This Row],[matricula_perito]],Table_peritos[],2,FALSE),"")</f>
        <v>LUCAS ARAÚJO DE ALMEIDA</v>
      </c>
      <c r="K615" s="57" t="str">
        <f>IFERROR(VLOOKUP(Table_ocorrencias[[#This Row],[matricula_auxiliar]],Table_auxiliares[],2,FALSE),"")</f>
        <v>THIAGO ANDRÉ</v>
      </c>
      <c r="L615" s="57" t="str">
        <f>IFERROR(VLOOKUP(Table_ocorrencias[[#This Row],[matricula_delegado]],Table_delegados[],2,FALSE),"")</f>
        <v>ANDRE RUBENS DE LIMA LUNA</v>
      </c>
      <c r="M615" s="57" t="str">
        <f>IFERROR(Table_ocorrencias[[#This Row],[viatura5]],"")</f>
        <v>UP004</v>
      </c>
      <c r="N615" s="57" t="str">
        <f>IFERROR(IF(Table_ocorrencias[[#This Row],[DPH2]] ="","",Table_ocorrencias[[#This Row],[DPH2]]&amp;"º DPH"),"")</f>
        <v>7º DPH</v>
      </c>
      <c r="O615" s="57" t="str">
        <f>UPPER(IFERROR(VLOOKUP(Table_ocorrencias[[#This Row],[municipio]],Table_municipios[],2,FALSE),""))</f>
        <v>PAULISTA</v>
      </c>
      <c r="P615" s="79" t="str">
        <f>UPPER(IFERROR(Table_ocorrencias[[#This Row],[bairro8]],""))</f>
        <v>JANGA</v>
      </c>
      <c r="Q615" s="57" t="str">
        <f>IFERROR(IF(Table_ocorrencias[[#This Row],[rua9]] ="","",Table_ocorrencias[[#This Row],[rua9]]),"")</f>
        <v>AVENIDA PE -001</v>
      </c>
      <c r="R615" s="57" t="str">
        <f>IFERROR(IF(Table_ocorrencias[[#This Row],[latitude6]] ="","",Table_ocorrencias[[#This Row],[latitude6]]),"")</f>
        <v/>
      </c>
      <c r="S615" s="57" t="str">
        <f>IFERROR(IF(Table_ocorrencias[[#This Row],[longitude7]] ="","",Table_ocorrencias[[#This Row],[longitude7]]),"")</f>
        <v/>
      </c>
      <c r="T61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1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15" s="79" t="str">
        <f>UPPER(IFERROR(Table_ocorrencias[[#This Row],[descricao]],""))</f>
        <v>INTERVENÇÃO POLICIAL DENTRO DE UMA ACADEMIA.</v>
      </c>
      <c r="W615" s="59">
        <f>IFERROR(IF(Table_ocorrencias[[#This Row],[data_ciencia]]="","",Table_ocorrencias[[#This Row],[data_ciencia]]),"")</f>
        <v>0.45833333333333331</v>
      </c>
      <c r="X615" s="59">
        <f>IFERROR(IF(Table_ocorrencias[[#This Row],[data_saida]]="","",Table_ocorrencias[[#This Row],[data_saida]]),"")</f>
        <v>0.46527777777777779</v>
      </c>
      <c r="Y615" s="59">
        <f>IFERROR(IF(Table_ocorrencias[[#This Row],[data_chegada]]="","",Table_ocorrencias[[#This Row],[data_chegada]]),"")</f>
        <v>0.4861111111111111</v>
      </c>
      <c r="Z615" s="59">
        <f>IFERROR(IF(Table_ocorrencias[[#This Row],[data_conclusao]]="","",Table_ocorrencias[[#This Row],[data_conclusao]]),"")</f>
        <v>0.51388888888888884</v>
      </c>
      <c r="AA615" s="60">
        <v>1548</v>
      </c>
      <c r="AB615" s="60">
        <v>58</v>
      </c>
      <c r="AC615" s="60">
        <v>7</v>
      </c>
      <c r="AD615" s="60">
        <v>3870006</v>
      </c>
      <c r="AE615" s="60">
        <v>3870464</v>
      </c>
      <c r="AF615" s="60">
        <v>3864758</v>
      </c>
      <c r="AG615" s="60">
        <v>25016</v>
      </c>
      <c r="AH615" s="58">
        <v>44050</v>
      </c>
      <c r="AI615" s="60" t="s">
        <v>2035</v>
      </c>
      <c r="AJ615" s="60" t="s">
        <v>344</v>
      </c>
      <c r="AK615" s="60" t="s">
        <v>414</v>
      </c>
      <c r="AL615" s="60" t="s">
        <v>255</v>
      </c>
      <c r="AM615" s="61">
        <v>0.45833333333333331</v>
      </c>
      <c r="AN615" s="62">
        <v>0.46527777777777779</v>
      </c>
      <c r="AO615" s="62">
        <v>0.4861111111111111</v>
      </c>
      <c r="AP615" s="62">
        <v>0.51388888888888884</v>
      </c>
      <c r="AQ615" s="60"/>
      <c r="AR615" s="60"/>
      <c r="AS615" s="60">
        <v>13</v>
      </c>
      <c r="AT615" s="60" t="s">
        <v>2036</v>
      </c>
      <c r="AU615" s="60" t="s">
        <v>2037</v>
      </c>
      <c r="AV615" s="60" t="s">
        <v>283</v>
      </c>
      <c r="AW615" s="63" t="s">
        <v>276</v>
      </c>
      <c r="AX615" s="60" t="s">
        <v>2038</v>
      </c>
      <c r="AY615" s="60" t="s">
        <v>2039</v>
      </c>
      <c r="AZ615" s="60" t="b">
        <v>0</v>
      </c>
      <c r="BA615" s="60" t="s">
        <v>486</v>
      </c>
      <c r="BB615" s="60" t="b">
        <v>0</v>
      </c>
      <c r="BC615" s="60"/>
      <c r="BD615" s="60"/>
    </row>
    <row r="616" spans="1:56" ht="30" x14ac:dyDescent="0.25">
      <c r="A616" s="53">
        <f t="shared" si="10"/>
        <v>0</v>
      </c>
      <c r="B616" s="57" t="str">
        <f>IFERROR(TEXT(Table_ocorrencias[[#This Row],[caso_n]],"0000")&amp;Table_ocorrencias[[#This Row],[ponto]]&amp;"/"&amp;YEAR(Table_ocorrencias[[#This Row],[DATA PLANTÃO]]),"")</f>
        <v>0717.9/2020</v>
      </c>
      <c r="C616" s="57" t="str">
        <f>IFERROR(IF(Table_ocorrencias[[#This Row],[GDL]] = "","", Table_ocorrencias[[#This Row],[GDL]]&amp;"/"&amp;YEAR(Table_ocorrencias[[#This Row],[data_plantao]])),"")</f>
        <v>22943/2020</v>
      </c>
      <c r="D616" s="57" t="str">
        <f>IF(Table_ocorrencias[[#This Row],[fotos_gdl]] = TRUE,"ENVIADAS","PENDENTE")</f>
        <v>ENVIADAS</v>
      </c>
      <c r="E616" s="58">
        <f>IFERROR(Table_ocorrencias[[#This Row],[data_plantao]],"")</f>
        <v>44053</v>
      </c>
      <c r="F616" s="57" t="str">
        <f>IFERROR(Table_ocorrencias[[#This Row],[CIODS3]],"")</f>
        <v>D684120</v>
      </c>
      <c r="G616" s="57" t="str">
        <f>IFERROR(Table_ocorrencias[[#This Row],[natureza4]],"")</f>
        <v>Múltiplos Homicídios</v>
      </c>
      <c r="H616" s="57" t="str">
        <f>IFERROR(Table_ocorrencias[[#This Row],[tipo_local]],"")</f>
        <v>Misto</v>
      </c>
      <c r="I616" s="57" t="str">
        <f>IFERROR(IF(Table_ocorrencias[[#This Row],[instrumento10]] = 0,"",Table_ocorrencias[[#This Row],[instrumento10]]),"")</f>
        <v>PÉRFURO-CONTUNDENTE</v>
      </c>
      <c r="J616" s="79" t="str">
        <f>IFERROR(VLOOKUP(Table_ocorrencias[[#This Row],[matricula_perito]],Table_peritos[],2,FALSE),"")</f>
        <v>RANON BARROS BEZERRA</v>
      </c>
      <c r="K616" s="57" t="str">
        <f>IFERROR(VLOOKUP(Table_ocorrencias[[#This Row],[matricula_auxiliar]],Table_auxiliares[],2,FALSE),"")</f>
        <v>ANDREZA CRISTINA MAIA DOS SANTOS</v>
      </c>
      <c r="L616" s="57" t="str">
        <f>IFERROR(VLOOKUP(Table_ocorrencias[[#This Row],[matricula_delegado]],Table_delegados[],2,FALSE),"")</f>
        <v>JOAQUIM MARINOSIO RODRIGUES BRAGA NETO</v>
      </c>
      <c r="M616" s="57" t="str">
        <f>IFERROR(Table_ocorrencias[[#This Row],[viatura5]],"")</f>
        <v>UP004</v>
      </c>
      <c r="N616" s="57" t="str">
        <f>IFERROR(IF(Table_ocorrencias[[#This Row],[DPH2]] ="","",Table_ocorrencias[[#This Row],[DPH2]]&amp;"º DPH"),"")</f>
        <v>15º DPH</v>
      </c>
      <c r="O616" s="57" t="str">
        <f>UPPER(IFERROR(VLOOKUP(Table_ocorrencias[[#This Row],[municipio]],Table_municipios[],2,FALSE),""))</f>
        <v>IPOJUCA</v>
      </c>
      <c r="P616" s="79" t="str">
        <f>UPPER(IFERROR(Table_ocorrencias[[#This Row],[bairro8]],""))</f>
        <v>RURÓPOLIS</v>
      </c>
      <c r="Q616" s="57" t="str">
        <f>IFERROR(IF(Table_ocorrencias[[#This Row],[rua9]] ="","",Table_ocorrencias[[#This Row],[rua9]]),"")</f>
        <v>RUA DO COLEGIO</v>
      </c>
      <c r="R616" s="57" t="str">
        <f>IFERROR(IF(Table_ocorrencias[[#This Row],[latitude6]] ="","",Table_ocorrencias[[#This Row],[latitude6]]),"")</f>
        <v/>
      </c>
      <c r="S616" s="57" t="str">
        <f>IFERROR(IF(Table_ocorrencias[[#This Row],[longitude7]] ="","",Table_ocorrencias[[#This Row],[longitude7]]),"")</f>
        <v/>
      </c>
      <c r="T61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111948) / IDENTIDADE DESCONHECIDA (NIC 111699) / CINTIA MARIA DE SOUZA (NIC 111949)</v>
      </c>
      <c r="U61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16" s="79" t="str">
        <f>UPPER(IFERROR(Table_ocorrencias[[#This Row],[descricao]],""))</f>
        <v>SEGUNDO LOCAL: RODOVIA PE-060, PRÓXIMO Á LOMBADA ELETRÔNICA, BAIRRO RUROPOLIS, IPOJUCA/PE 991283710</v>
      </c>
      <c r="W616" s="59">
        <f>IFERROR(IF(Table_ocorrencias[[#This Row],[data_ciencia]]="","",Table_ocorrencias[[#This Row],[data_ciencia]]),"")</f>
        <v>0</v>
      </c>
      <c r="X616" s="59">
        <f>IFERROR(IF(Table_ocorrencias[[#This Row],[data_saida]]="","",Table_ocorrencias[[#This Row],[data_saida]]),"")</f>
        <v>2.0833333333333332E-2</v>
      </c>
      <c r="Y616" s="59">
        <f>IFERROR(IF(Table_ocorrencias[[#This Row],[data_chegada]]="","",Table_ocorrencias[[#This Row],[data_chegada]]),"")</f>
        <v>5.5555555555555552E-2</v>
      </c>
      <c r="Z616" s="59">
        <f>IFERROR(IF(Table_ocorrencias[[#This Row],[data_conclusao]]="","",Table_ocorrencias[[#This Row],[data_conclusao]]),"")</f>
        <v>0.13194444444444445</v>
      </c>
      <c r="AA616" s="60">
        <v>1553</v>
      </c>
      <c r="AB616" s="60">
        <v>717</v>
      </c>
      <c r="AC616" s="60">
        <v>15</v>
      </c>
      <c r="AD616" s="60">
        <v>3866670</v>
      </c>
      <c r="AE616" s="60">
        <v>3876098</v>
      </c>
      <c r="AF616" s="60">
        <v>1492225</v>
      </c>
      <c r="AG616" s="60">
        <v>22943</v>
      </c>
      <c r="AH616" s="58">
        <v>44053</v>
      </c>
      <c r="AI616" s="60" t="s">
        <v>2065</v>
      </c>
      <c r="AJ616" s="60" t="s">
        <v>2066</v>
      </c>
      <c r="AK616" s="60" t="s">
        <v>1310</v>
      </c>
      <c r="AL616" s="60" t="s">
        <v>255</v>
      </c>
      <c r="AM616" s="61">
        <v>0</v>
      </c>
      <c r="AN616" s="62">
        <v>2.0833333333333332E-2</v>
      </c>
      <c r="AO616" s="62">
        <v>5.5555555555555552E-2</v>
      </c>
      <c r="AP616" s="62">
        <v>0.13194444444444445</v>
      </c>
      <c r="AQ616" s="60"/>
      <c r="AR616" s="60"/>
      <c r="AS616" s="60">
        <v>8</v>
      </c>
      <c r="AT616" s="60" t="s">
        <v>2067</v>
      </c>
      <c r="AU616" s="60" t="s">
        <v>2068</v>
      </c>
      <c r="AV616" s="60" t="s">
        <v>2069</v>
      </c>
      <c r="AW616" s="63" t="s">
        <v>276</v>
      </c>
      <c r="AX616" s="60" t="s">
        <v>2070</v>
      </c>
      <c r="AY616" s="60" t="s">
        <v>2135</v>
      </c>
      <c r="AZ616" s="60" t="b">
        <v>1</v>
      </c>
      <c r="BA616" s="60" t="s">
        <v>273</v>
      </c>
      <c r="BB616" s="60" t="b">
        <v>0</v>
      </c>
      <c r="BC616" s="60"/>
      <c r="BD616" s="60"/>
    </row>
    <row r="617" spans="1:56" x14ac:dyDescent="0.25">
      <c r="A617" s="53">
        <f t="shared" si="10"/>
        <v>0</v>
      </c>
      <c r="B617" s="57" t="str">
        <f>IFERROR(TEXT(Table_ocorrencias[[#This Row],[caso_n]],"0000")&amp;Table_ocorrencias[[#This Row],[ponto]]&amp;"/"&amp;YEAR(Table_ocorrencias[[#This Row],[DATA PLANTÃO]]),"")</f>
        <v>0733.9/2020</v>
      </c>
      <c r="C617" s="57" t="str">
        <f>IFERROR(IF(Table_ocorrencias[[#This Row],[GDL]] = "","", Table_ocorrencias[[#This Row],[GDL]]&amp;"/"&amp;YEAR(Table_ocorrencias[[#This Row],[data_plantao]])),"")</f>
        <v>23560/2020</v>
      </c>
      <c r="D617" s="57" t="str">
        <f>IF(Table_ocorrencias[[#This Row],[fotos_gdl]] = TRUE,"ENVIADAS","PENDENTE")</f>
        <v>ENVIADAS</v>
      </c>
      <c r="E617" s="58">
        <f>IFERROR(Table_ocorrencias[[#This Row],[data_plantao]],"")</f>
        <v>44060</v>
      </c>
      <c r="F617" s="57" t="str">
        <f>IFERROR(Table_ocorrencias[[#This Row],[CIODS3]],"")</f>
        <v>D684840</v>
      </c>
      <c r="G617" s="57" t="str">
        <f>IFERROR(Table_ocorrencias[[#This Row],[natureza4]],"")</f>
        <v>Morte a esclarecer</v>
      </c>
      <c r="H617" s="57" t="str">
        <f>IFERROR(Table_ocorrencias[[#This Row],[tipo_local]],"")</f>
        <v>Externo</v>
      </c>
      <c r="I617" s="57" t="str">
        <f>IFERROR(IF(Table_ocorrencias[[#This Row],[instrumento10]] = 0,"",Table_ocorrencias[[#This Row],[instrumento10]]),"")</f>
        <v>OUTROS</v>
      </c>
      <c r="J617" s="79" t="str">
        <f>IFERROR(VLOOKUP(Table_ocorrencias[[#This Row],[matricula_perito]],Table_peritos[],2,FALSE),"")</f>
        <v>RODION MALINOVSKY DE OLIVEIRA GOMES</v>
      </c>
      <c r="K617" s="57" t="str">
        <f>IFERROR(VLOOKUP(Table_ocorrencias[[#This Row],[matricula_auxiliar]],Table_auxiliares[],2,FALSE),"")</f>
        <v>ANDREZA CRISTINA MAIA DOS SANTOS</v>
      </c>
      <c r="L617" s="57" t="str">
        <f>IFERROR(VLOOKUP(Table_ocorrencias[[#This Row],[matricula_delegado]],Table_delegados[],2,FALSE),"")</f>
        <v>DIEGO JARDIM FEITOSA</v>
      </c>
      <c r="M617" s="57" t="str">
        <f>IFERROR(Table_ocorrencias[[#This Row],[viatura5]],"")</f>
        <v>UP004</v>
      </c>
      <c r="N617" s="57" t="str">
        <f>IFERROR(IF(Table_ocorrencias[[#This Row],[DPH2]] ="","",Table_ocorrencias[[#This Row],[DPH2]]&amp;"º DPH"),"")</f>
        <v>7º DPH</v>
      </c>
      <c r="O617" s="57" t="str">
        <f>UPPER(IFERROR(VLOOKUP(Table_ocorrencias[[#This Row],[municipio]],Table_municipios[],2,FALSE),""))</f>
        <v>PAULISTA</v>
      </c>
      <c r="P617" s="79" t="str">
        <f>UPPER(IFERROR(Table_ocorrencias[[#This Row],[bairro8]],""))</f>
        <v>PAULISTA</v>
      </c>
      <c r="Q617" s="57" t="str">
        <f>IFERROR(IF(Table_ocorrencias[[#This Row],[rua9]] ="","",Table_ocorrencias[[#This Row],[rua9]]),"")</f>
        <v>RODOVIA BR 101</v>
      </c>
      <c r="R617" s="57" t="str">
        <f>IFERROR(IF(Table_ocorrencias[[#This Row],[latitude6]] ="","",Table_ocorrencias[[#This Row],[latitude6]]),"")</f>
        <v/>
      </c>
      <c r="S617" s="57" t="str">
        <f>IFERROR(IF(Table_ocorrencias[[#This Row],[longitude7]] ="","",Table_ocorrencias[[#This Row],[longitude7]]),"")</f>
        <v/>
      </c>
      <c r="T61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ANA PATRICIA DA CONCEIÇÃO (NIC 111977)</v>
      </c>
      <c r="U61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17" s="79" t="str">
        <f>UPPER(IFERROR(Table_ocorrencias[[#This Row],[descricao]],""))</f>
        <v>988594465 PM</v>
      </c>
      <c r="W617" s="59">
        <f>IFERROR(IF(Table_ocorrencias[[#This Row],[data_ciencia]]="","",Table_ocorrencias[[#This Row],[data_ciencia]]),"")</f>
        <v>0.40277777777777779</v>
      </c>
      <c r="X617" s="59">
        <f>IFERROR(IF(Table_ocorrencias[[#This Row],[data_saida]]="","",Table_ocorrencias[[#This Row],[data_saida]]),"")</f>
        <v>0.40625</v>
      </c>
      <c r="Y617" s="59">
        <f>IFERROR(IF(Table_ocorrencias[[#This Row],[data_chegada]]="","",Table_ocorrencias[[#This Row],[data_chegada]]),"")</f>
        <v>0.4236111111111111</v>
      </c>
      <c r="Z617" s="59">
        <f>IFERROR(IF(Table_ocorrencias[[#This Row],[data_conclusao]]="","",Table_ocorrencias[[#This Row],[data_conclusao]]),"")</f>
        <v>0.45833333333333331</v>
      </c>
      <c r="AA617" s="60">
        <v>1571</v>
      </c>
      <c r="AB617" s="60">
        <v>733</v>
      </c>
      <c r="AC617" s="60">
        <v>7</v>
      </c>
      <c r="AD617" s="60">
        <v>1917099</v>
      </c>
      <c r="AE617" s="60">
        <v>3876098</v>
      </c>
      <c r="AF617" s="60">
        <v>3864944</v>
      </c>
      <c r="AG617" s="60">
        <v>23560</v>
      </c>
      <c r="AH617" s="58">
        <v>44060</v>
      </c>
      <c r="AI617" s="60" t="s">
        <v>2263</v>
      </c>
      <c r="AJ617" s="60" t="s">
        <v>425</v>
      </c>
      <c r="AK617" s="60" t="s">
        <v>168</v>
      </c>
      <c r="AL617" s="60" t="s">
        <v>255</v>
      </c>
      <c r="AM617" s="61">
        <v>0.40277777777777779</v>
      </c>
      <c r="AN617" s="62">
        <v>0.40625</v>
      </c>
      <c r="AO617" s="62">
        <v>0.4236111111111111</v>
      </c>
      <c r="AP617" s="62">
        <v>0.45833333333333331</v>
      </c>
      <c r="AQ617" s="60"/>
      <c r="AR617" s="60"/>
      <c r="AS617" s="60">
        <v>13</v>
      </c>
      <c r="AT617" s="60" t="s">
        <v>2264</v>
      </c>
      <c r="AU617" s="60" t="s">
        <v>2265</v>
      </c>
      <c r="AV617" s="60" t="s">
        <v>2266</v>
      </c>
      <c r="AW617" s="63" t="s">
        <v>433</v>
      </c>
      <c r="AX617" s="60" t="s">
        <v>2267</v>
      </c>
      <c r="AY617" s="60" t="s">
        <v>2268</v>
      </c>
      <c r="AZ617" s="60" t="b">
        <v>1</v>
      </c>
      <c r="BA617" s="60" t="s">
        <v>273</v>
      </c>
      <c r="BB617" s="60" t="b">
        <v>0</v>
      </c>
      <c r="BC617" s="60"/>
      <c r="BD617" s="60"/>
    </row>
    <row r="618" spans="1:56" x14ac:dyDescent="0.25">
      <c r="A618" s="54">
        <f t="shared" si="10"/>
        <v>0</v>
      </c>
      <c r="B618" s="57" t="str">
        <f>IFERROR(TEXT(Table_ocorrencias[[#This Row],[caso_n]],"0000")&amp;Table_ocorrencias[[#This Row],[ponto]]&amp;"/"&amp;YEAR(Table_ocorrencias[[#This Row],[DATA PLANTÃO]]),"")</f>
        <v>0060.10/2020</v>
      </c>
      <c r="C618" s="57" t="str">
        <f>IFERROR(IF(Table_ocorrencias[[#This Row],[GDL]] = "","", Table_ocorrencias[[#This Row],[GDL]]&amp;"/"&amp;YEAR(Table_ocorrencias[[#This Row],[data_plantao]])),"")</f>
        <v>23495/2020</v>
      </c>
      <c r="D618" s="57" t="str">
        <f>IF(Table_ocorrencias[[#This Row],[fotos_gdl]] = TRUE,"ENVIADAS","PENDENTE")</f>
        <v>ENVIADAS</v>
      </c>
      <c r="E618" s="58">
        <f>IFERROR(Table_ocorrencias[[#This Row],[data_plantao]],"")</f>
        <v>44060</v>
      </c>
      <c r="F618" s="57" t="str">
        <f>IFERROR(Table_ocorrencias[[#This Row],[CIODS3]],"")</f>
        <v>187/2020</v>
      </c>
      <c r="G618" s="57" t="str">
        <f>IFERROR(Table_ocorrencias[[#This Row],[natureza4]],"")</f>
        <v>Tentativa de Homicídio</v>
      </c>
      <c r="H618" s="57" t="str">
        <f>IFERROR(Table_ocorrencias[[#This Row],[tipo_local]],"")</f>
        <v>Misto</v>
      </c>
      <c r="I618" s="57" t="str">
        <f>IFERROR(IF(Table_ocorrencias[[#This Row],[instrumento10]] = 0,"",Table_ocorrencias[[#This Row],[instrumento10]]),"")</f>
        <v>PÉRFURO-CONTUNDENTE</v>
      </c>
      <c r="J618" s="79" t="str">
        <f>IFERROR(VLOOKUP(Table_ocorrencias[[#This Row],[matricula_perito]],Table_peritos[],2,FALSE),"")</f>
        <v>LUCAS ARAÚJO DE ALMEIDA</v>
      </c>
      <c r="K618" s="57" t="str">
        <f>IFERROR(VLOOKUP(Table_ocorrencias[[#This Row],[matricula_auxiliar]],Table_auxiliares[],2,FALSE),"")</f>
        <v>THAYSE BATISTA</v>
      </c>
      <c r="L618" s="57" t="str">
        <f>IFERROR(VLOOKUP(Table_ocorrencias[[#This Row],[matricula_delegado]],Table_delegados[],2,FALSE),"")</f>
        <v>ROBERTO MONTEIRO LOBO</v>
      </c>
      <c r="M618" s="57" t="str">
        <f>IFERROR(Table_ocorrencias[[#This Row],[viatura5]],"")</f>
        <v>UP002</v>
      </c>
      <c r="N618" s="57" t="str">
        <f>IFERROR(IF(Table_ocorrencias[[#This Row],[DPH2]] ="","",Table_ocorrencias[[#This Row],[DPH2]]&amp;"º DPH"),"")</f>
        <v>5º DPH</v>
      </c>
      <c r="O618" s="57" t="str">
        <f>UPPER(IFERROR(VLOOKUP(Table_ocorrencias[[#This Row],[municipio]],Table_municipios[],2,FALSE),""))</f>
        <v>RECIFE</v>
      </c>
      <c r="P618" s="79" t="str">
        <f>UPPER(IFERROR(Table_ocorrencias[[#This Row],[bairro8]],""))</f>
        <v>NOVA DESCOBERTA</v>
      </c>
      <c r="Q618" s="57" t="str">
        <f>IFERROR(IF(Table_ocorrencias[[#This Row],[rua9]] ="","",Table_ocorrencias[[#This Row],[rua9]]),"")</f>
        <v>ALTO  SANTA LUZIA, Nº:57</v>
      </c>
      <c r="R618" s="57" t="str">
        <f>IFERROR(IF(Table_ocorrencias[[#This Row],[latitude6]] ="","",Table_ocorrencias[[#This Row],[latitude6]]),"")</f>
        <v>-8.004296</v>
      </c>
      <c r="S618" s="57" t="str">
        <f>IFERROR(IF(Table_ocorrencias[[#This Row],[longitude7]] ="","",Table_ocorrencias[[#This Row],[longitude7]]),"")</f>
        <v>-34.932758</v>
      </c>
      <c r="T618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OZEAS RODRIGUES DE PAIVA (NIC )</v>
      </c>
      <c r="U618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18" s="79" t="str">
        <f>UPPER(IFERROR(Table_ocorrencias[[#This Row],[descricao]],""))</f>
        <v>IMÓVEL DE UM PM / SEI N°: 8231112</v>
      </c>
      <c r="W618" s="59">
        <f>IFERROR(IF(Table_ocorrencias[[#This Row],[data_ciencia]]="","",Table_ocorrencias[[#This Row],[data_ciencia]]),"")</f>
        <v>0.4375</v>
      </c>
      <c r="X618" s="59">
        <f>IFERROR(IF(Table_ocorrencias[[#This Row],[data_saida]]="","",Table_ocorrencias[[#This Row],[data_saida]]),"")</f>
        <v>0.45833333333333331</v>
      </c>
      <c r="Y618" s="59">
        <f>IFERROR(IF(Table_ocorrencias[[#This Row],[data_chegada]]="","",Table_ocorrencias[[#This Row],[data_chegada]]),"")</f>
        <v>0.46875</v>
      </c>
      <c r="Z618" s="59">
        <f>IFERROR(IF(Table_ocorrencias[[#This Row],[data_conclusao]]="","",Table_ocorrencias[[#This Row],[data_conclusao]]),"")</f>
        <v>0.53125</v>
      </c>
      <c r="AA618" s="60">
        <v>1572</v>
      </c>
      <c r="AB618" s="60">
        <v>60</v>
      </c>
      <c r="AC618" s="60">
        <v>5</v>
      </c>
      <c r="AD618" s="60">
        <v>3870006</v>
      </c>
      <c r="AE618" s="60">
        <v>3870430</v>
      </c>
      <c r="AF618" s="60">
        <v>3864146</v>
      </c>
      <c r="AG618" s="60">
        <v>23495</v>
      </c>
      <c r="AH618" s="58">
        <v>44060</v>
      </c>
      <c r="AI618" s="60" t="s">
        <v>2269</v>
      </c>
      <c r="AJ618" s="60" t="s">
        <v>344</v>
      </c>
      <c r="AK618" s="60" t="s">
        <v>1310</v>
      </c>
      <c r="AL618" s="60" t="s">
        <v>278</v>
      </c>
      <c r="AM618" s="61">
        <v>0.4375</v>
      </c>
      <c r="AN618" s="62">
        <v>0.45833333333333331</v>
      </c>
      <c r="AO618" s="62">
        <v>0.46875</v>
      </c>
      <c r="AP618" s="62">
        <v>0.53125</v>
      </c>
      <c r="AQ618" s="60" t="s">
        <v>2277</v>
      </c>
      <c r="AR618" s="60" t="s">
        <v>2278</v>
      </c>
      <c r="AS618" s="60">
        <v>14</v>
      </c>
      <c r="AT618" s="60" t="s">
        <v>2270</v>
      </c>
      <c r="AU618" s="60" t="s">
        <v>2279</v>
      </c>
      <c r="AV618" s="60" t="s">
        <v>283</v>
      </c>
      <c r="AW618" s="63" t="s">
        <v>276</v>
      </c>
      <c r="AX618" s="60" t="s">
        <v>2271</v>
      </c>
      <c r="AY618" s="60" t="s">
        <v>2272</v>
      </c>
      <c r="AZ618" s="60" t="b">
        <v>1</v>
      </c>
      <c r="BA618" s="60" t="s">
        <v>486</v>
      </c>
      <c r="BB618" s="60" t="b">
        <v>0</v>
      </c>
      <c r="BC618" s="60"/>
      <c r="BD618" s="60"/>
    </row>
    <row r="619" spans="1:56" ht="30" x14ac:dyDescent="0.25">
      <c r="A619" s="55">
        <f t="shared" si="10"/>
        <v>3</v>
      </c>
      <c r="B619" s="64" t="str">
        <f>IFERROR(TEXT(Table_ocorrencias[[#This Row],[caso_n]],"0000")&amp;Table_ocorrencias[[#This Row],[ponto]]&amp;"/"&amp;YEAR(Table_ocorrencias[[#This Row],[DATA PLANTÃO]]),"")</f>
        <v>0061.10/2020</v>
      </c>
      <c r="C619" s="64" t="str">
        <f>IFERROR(IF(Table_ocorrencias[[#This Row],[GDL]] = "","", Table_ocorrencias[[#This Row],[GDL]]&amp;"/"&amp;YEAR(Table_ocorrencias[[#This Row],[data_plantao]])),"")</f>
        <v/>
      </c>
      <c r="D619" s="64" t="str">
        <f>IF(Table_ocorrencias[[#This Row],[fotos_gdl]] = TRUE,"ENVIADAS","PENDENTE")</f>
        <v>PENDENTE</v>
      </c>
      <c r="E619" s="65">
        <f>IFERROR(Table_ocorrencias[[#This Row],[data_plantao]],"")</f>
        <v>44063</v>
      </c>
      <c r="F619" s="64" t="str">
        <f>IFERROR(Table_ocorrencias[[#This Row],[CIODS3]],"")</f>
        <v>D685071</v>
      </c>
      <c r="G619" s="64" t="str">
        <f>IFERROR(Table_ocorrencias[[#This Row],[natureza4]],"")</f>
        <v>Perícia em veículo</v>
      </c>
      <c r="H619" s="64" t="str">
        <f>IFERROR(Table_ocorrencias[[#This Row],[tipo_local]],"")</f>
        <v>Externo</v>
      </c>
      <c r="I619" s="64" t="str">
        <f>IFERROR(IF(Table_ocorrencias[[#This Row],[instrumento10]] = 0,"",Table_ocorrencias[[#This Row],[instrumento10]]),"")</f>
        <v/>
      </c>
      <c r="J619" s="80" t="str">
        <f>IFERROR(VLOOKUP(Table_ocorrencias[[#This Row],[matricula_perito]],Table_peritos[],2,FALSE),"")</f>
        <v>BETSON FERNANDO DELGADO DOS SANTOS ANDRADE</v>
      </c>
      <c r="K619" s="64" t="str">
        <f>IFERROR(VLOOKUP(Table_ocorrencias[[#This Row],[matricula_auxiliar]],Table_auxiliares[],2,FALSE),"")</f>
        <v>THIAGO ANDRÉ</v>
      </c>
      <c r="L619" s="64" t="str">
        <f>IFERROR(VLOOKUP(Table_ocorrencias[[#This Row],[matricula_delegado]],Table_delegados[],2,FALSE),"")</f>
        <v>CAIO WAGNER SIQUEIRA DE MORAIS</v>
      </c>
      <c r="M619" s="64" t="str">
        <f>IFERROR(Table_ocorrencias[[#This Row],[viatura5]],"")</f>
        <v>UP004</v>
      </c>
      <c r="N619" s="64" t="str">
        <f>IFERROR(IF(Table_ocorrencias[[#This Row],[DPH2]] ="","",Table_ocorrencias[[#This Row],[DPH2]]&amp;"º DPH"),"")</f>
        <v>13º DPH</v>
      </c>
      <c r="O619" s="64" t="str">
        <f>UPPER(IFERROR(VLOOKUP(Table_ocorrencias[[#This Row],[municipio]],Table_municipios[],2,FALSE),""))</f>
        <v>JABOATÃO DOS GUARARAPES</v>
      </c>
      <c r="P619" s="80" t="str">
        <f>UPPER(IFERROR(Table_ocorrencias[[#This Row],[bairro8]],""))</f>
        <v>CURADO</v>
      </c>
      <c r="Q619" s="64" t="str">
        <f>IFERROR(IF(Table_ocorrencias[[#This Row],[rua9]] ="","",Table_ocorrencias[[#This Row],[rua9]]),"")</f>
        <v/>
      </c>
      <c r="R619" s="64" t="str">
        <f>IFERROR(IF(Table_ocorrencias[[#This Row],[latitude6]] ="","",Table_ocorrencias[[#This Row],[latitude6]]),"")</f>
        <v>-8.080442</v>
      </c>
      <c r="S619" s="64" t="str">
        <f>IFERROR(IF(Table_ocorrencias[[#This Row],[longitude7]] ="","",Table_ocorrencias[[#This Row],[longitude7]]),"")</f>
        <v>-34.996839</v>
      </c>
      <c r="T619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19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19" s="80" t="str">
        <f>UPPER(IFERROR(Table_ocorrencias[[#This Row],[descricao]],""))</f>
        <v>VEÍCULO QUE FOI ALVEJADO POR DISPAROS DE ARMA DE FOGO. VÍTIMA DE HOMICÍDIO FOI SOCORRIDA NO PRÓPRIO VEÍCULO PARA A UPA DO CURADO.</v>
      </c>
      <c r="W619" s="66">
        <f>IFERROR(IF(Table_ocorrencias[[#This Row],[data_ciencia]]="","",Table_ocorrencias[[#This Row],[data_ciencia]]),"")</f>
        <v>0.36249999999999999</v>
      </c>
      <c r="X619" s="66">
        <f>IFERROR(IF(Table_ocorrencias[[#This Row],[data_saida]]="","",Table_ocorrencias[[#This Row],[data_saida]]),"")</f>
        <v>0.39583333333333331</v>
      </c>
      <c r="Y619" s="66">
        <f>IFERROR(IF(Table_ocorrencias[[#This Row],[data_chegada]]="","",Table_ocorrencias[[#This Row],[data_chegada]]),"")</f>
        <v>0.41666666666666669</v>
      </c>
      <c r="Z619" s="66">
        <f>IFERROR(IF(Table_ocorrencias[[#This Row],[data_conclusao]]="","",Table_ocorrencias[[#This Row],[data_conclusao]]),"")</f>
        <v>0.5</v>
      </c>
      <c r="AA619" s="67">
        <v>1579</v>
      </c>
      <c r="AB619" s="67">
        <v>61</v>
      </c>
      <c r="AC619" s="67">
        <v>13</v>
      </c>
      <c r="AD619" s="67">
        <v>3869903</v>
      </c>
      <c r="AE619" s="67">
        <v>3870464</v>
      </c>
      <c r="AF619" s="67">
        <v>3864910</v>
      </c>
      <c r="AG619" s="67"/>
      <c r="AH619" s="65">
        <v>44063</v>
      </c>
      <c r="AI619" s="67" t="s">
        <v>2341</v>
      </c>
      <c r="AJ619" s="67" t="s">
        <v>1228</v>
      </c>
      <c r="AK619" s="67" t="s">
        <v>168</v>
      </c>
      <c r="AL619" s="67" t="s">
        <v>255</v>
      </c>
      <c r="AM619" s="68">
        <v>0.36249999999999999</v>
      </c>
      <c r="AN619" s="69">
        <v>0.39583333333333331</v>
      </c>
      <c r="AO619" s="69">
        <v>0.41666666666666669</v>
      </c>
      <c r="AP619" s="69">
        <v>0.5</v>
      </c>
      <c r="AQ619" s="67" t="s">
        <v>2345</v>
      </c>
      <c r="AR619" s="67" t="s">
        <v>2346</v>
      </c>
      <c r="AS619" s="67">
        <v>10</v>
      </c>
      <c r="AT619" s="67" t="s">
        <v>1193</v>
      </c>
      <c r="AU619" s="67" t="s">
        <v>283</v>
      </c>
      <c r="AV619" s="67" t="s">
        <v>2342</v>
      </c>
      <c r="AW619" s="70"/>
      <c r="AX619" s="67" t="s">
        <v>2343</v>
      </c>
      <c r="AY619" s="67" t="s">
        <v>2344</v>
      </c>
      <c r="AZ619" s="67" t="b">
        <v>0</v>
      </c>
      <c r="BA619" s="67" t="s">
        <v>486</v>
      </c>
      <c r="BB619" s="67" t="b">
        <v>0</v>
      </c>
      <c r="BC619" s="67"/>
      <c r="BD619" s="67"/>
    </row>
    <row r="620" spans="1:56" x14ac:dyDescent="0.25">
      <c r="A620" s="55">
        <f t="shared" si="10"/>
        <v>2</v>
      </c>
      <c r="B620" s="64" t="str">
        <f>IFERROR(TEXT(Table_ocorrencias[[#This Row],[caso_n]],"0000")&amp;Table_ocorrencias[[#This Row],[ponto]]&amp;"/"&amp;YEAR(Table_ocorrencias[[#This Row],[DATA PLANTÃO]]),"")</f>
        <v>0062.10/2020</v>
      </c>
      <c r="C620" s="64" t="str">
        <f>IFERROR(IF(Table_ocorrencias[[#This Row],[GDL]] = "","", Table_ocorrencias[[#This Row],[GDL]]&amp;"/"&amp;YEAR(Table_ocorrencias[[#This Row],[data_plantao]])),"")</f>
        <v>24177/2020</v>
      </c>
      <c r="D620" s="64" t="str">
        <f>IF(Table_ocorrencias[[#This Row],[fotos_gdl]] = TRUE,"ENVIADAS","PENDENTE")</f>
        <v>ENVIADAS</v>
      </c>
      <c r="E620" s="65">
        <f>IFERROR(Table_ocorrencias[[#This Row],[data_plantao]],"")</f>
        <v>44063</v>
      </c>
      <c r="F620" s="64" t="str">
        <f>IFERROR(Table_ocorrencias[[#This Row],[CIODS3]],"")</f>
        <v>122/2020</v>
      </c>
      <c r="G620" s="64" t="str">
        <f>IFERROR(Table_ocorrencias[[#This Row],[natureza4]],"")</f>
        <v>Outros</v>
      </c>
      <c r="H620" s="64" t="str">
        <f>IFERROR(Table_ocorrencias[[#This Row],[tipo_local]],"")</f>
        <v>Interno</v>
      </c>
      <c r="I620" s="64" t="str">
        <f>IFERROR(IF(Table_ocorrencias[[#This Row],[instrumento10]] = 0,"",Table_ocorrencias[[#This Row],[instrumento10]]),"")</f>
        <v/>
      </c>
      <c r="J620" s="80" t="str">
        <f>IFERROR(VLOOKUP(Table_ocorrencias[[#This Row],[matricula_perito]],Table_peritos[],2,FALSE),"")</f>
        <v>DIEGO NUNES TELES DE MENDONÇA</v>
      </c>
      <c r="K620" s="64" t="str">
        <f>IFERROR(VLOOKUP(Table_ocorrencias[[#This Row],[matricula_auxiliar]],Table_auxiliares[],2,FALSE),"")</f>
        <v>HILTON PESSOA DE FREITAS NETO</v>
      </c>
      <c r="L620" s="64" t="str">
        <f>IFERROR(VLOOKUP(Table_ocorrencias[[#This Row],[matricula_delegado]],Table_delegados[],2,FALSE),"")</f>
        <v>MAGNNO FEITOSA CORREIA LIMA</v>
      </c>
      <c r="M620" s="64" t="str">
        <f>IFERROR(Table_ocorrencias[[#This Row],[viatura5]],"")</f>
        <v>UP004</v>
      </c>
      <c r="N620" s="64" t="str">
        <f>IFERROR(IF(Table_ocorrencias[[#This Row],[DPH2]] ="","",Table_ocorrencias[[#This Row],[DPH2]]&amp;"º DPH"),"")</f>
        <v/>
      </c>
      <c r="O620" s="64" t="str">
        <f>UPPER(IFERROR(VLOOKUP(Table_ocorrencias[[#This Row],[municipio]],Table_municipios[],2,FALSE),""))</f>
        <v>JABOATÃO DOS GUARARAPES</v>
      </c>
      <c r="P620" s="80" t="str">
        <f>UPPER(IFERROR(Table_ocorrencias[[#This Row],[bairro8]],""))</f>
        <v>CAVALEIRO</v>
      </c>
      <c r="Q620" s="64" t="str">
        <f>IFERROR(IF(Table_ocorrencias[[#This Row],[rua9]] ="","",Table_ocorrencias[[#This Row],[rua9]]),"")</f>
        <v>RUA DAS VERTENTES</v>
      </c>
      <c r="R620" s="64" t="str">
        <f>IFERROR(IF(Table_ocorrencias[[#This Row],[latitude6]] ="","",Table_ocorrencias[[#This Row],[latitude6]]),"")</f>
        <v/>
      </c>
      <c r="S620" s="64" t="str">
        <f>IFERROR(IF(Table_ocorrencias[[#This Row],[longitude7]] ="","",Table_ocorrencias[[#This Row],[longitude7]]),"")</f>
        <v/>
      </c>
      <c r="T620" s="80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SAMUEL FRANCISCO DOS SANTOS (NIC )</v>
      </c>
      <c r="U620" s="64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0" s="80" t="str">
        <f>UPPER(IFERROR(Table_ocorrencias[[#This Row],[descricao]],""))</f>
        <v>IMÓVEL</v>
      </c>
      <c r="W620" s="66">
        <f>IFERROR(IF(Table_ocorrencias[[#This Row],[data_ciencia]]="","",Table_ocorrencias[[#This Row],[data_ciencia]]),"")</f>
        <v>0.77083333333333337</v>
      </c>
      <c r="X620" s="66">
        <f>IFERROR(IF(Table_ocorrencias[[#This Row],[data_saida]]="","",Table_ocorrencias[[#This Row],[data_saida]]),"")</f>
        <v>0.79861111111111116</v>
      </c>
      <c r="Y620" s="66">
        <f>IFERROR(IF(Table_ocorrencias[[#This Row],[data_chegada]]="","",Table_ocorrencias[[#This Row],[data_chegada]]),"")</f>
        <v>0.82638888888888884</v>
      </c>
      <c r="Z620" s="66">
        <f>IFERROR(IF(Table_ocorrencias[[#This Row],[data_conclusao]]="","",Table_ocorrencias[[#This Row],[data_conclusao]]),"")</f>
        <v>0.85416666666666663</v>
      </c>
      <c r="AA620" s="67">
        <v>1580</v>
      </c>
      <c r="AB620" s="67">
        <v>62</v>
      </c>
      <c r="AC620" s="67"/>
      <c r="AD620" s="67">
        <v>3869148</v>
      </c>
      <c r="AE620" s="67">
        <v>3865967</v>
      </c>
      <c r="AF620" s="67">
        <v>3864316</v>
      </c>
      <c r="AG620" s="67">
        <v>24177</v>
      </c>
      <c r="AH620" s="65">
        <v>44063</v>
      </c>
      <c r="AI620" s="67" t="s">
        <v>2347</v>
      </c>
      <c r="AJ620" s="67" t="s">
        <v>416</v>
      </c>
      <c r="AK620" s="67" t="s">
        <v>414</v>
      </c>
      <c r="AL620" s="67" t="s">
        <v>255</v>
      </c>
      <c r="AM620" s="68">
        <v>0.77083333333333337</v>
      </c>
      <c r="AN620" s="69">
        <v>0.79861111111111116</v>
      </c>
      <c r="AO620" s="69">
        <v>0.82638888888888884</v>
      </c>
      <c r="AP620" s="69">
        <v>0.85416666666666663</v>
      </c>
      <c r="AQ620" s="67"/>
      <c r="AR620" s="67"/>
      <c r="AS620" s="67">
        <v>10</v>
      </c>
      <c r="AT620" s="67" t="s">
        <v>2108</v>
      </c>
      <c r="AU620" s="67" t="s">
        <v>2348</v>
      </c>
      <c r="AV620" s="67" t="s">
        <v>2349</v>
      </c>
      <c r="AW620" s="70"/>
      <c r="AX620" s="67" t="s">
        <v>2350</v>
      </c>
      <c r="AY620" s="67" t="s">
        <v>2351</v>
      </c>
      <c r="AZ620" s="67" t="b">
        <v>1</v>
      </c>
      <c r="BA620" s="67" t="s">
        <v>486</v>
      </c>
      <c r="BB620" s="67" t="b">
        <v>0</v>
      </c>
      <c r="BC620" s="67"/>
      <c r="BD620" s="67"/>
    </row>
    <row r="621" spans="1:56" ht="45" x14ac:dyDescent="0.25">
      <c r="A621" s="54">
        <f t="shared" si="10"/>
        <v>1</v>
      </c>
      <c r="B621" s="57" t="str">
        <f>IFERROR(TEXT(Table_ocorrencias[[#This Row],[caso_n]],"0000")&amp;Table_ocorrencias[[#This Row],[ponto]]&amp;"/"&amp;YEAR(Table_ocorrencias[[#This Row],[DATA PLANTÃO]]),"")</f>
        <v>0064.10/2020</v>
      </c>
      <c r="C621" s="57" t="str">
        <f>IFERROR(IF(Table_ocorrencias[[#This Row],[GDL]] = "","", Table_ocorrencias[[#This Row],[GDL]]&amp;"/"&amp;YEAR(Table_ocorrencias[[#This Row],[data_plantao]])),"")</f>
        <v>24436/2020</v>
      </c>
      <c r="D621" s="57" t="str">
        <f>IF(Table_ocorrencias[[#This Row],[fotos_gdl]] = TRUE,"ENVIADAS","PENDENTE")</f>
        <v>ENVIADAS</v>
      </c>
      <c r="E621" s="58">
        <f>IFERROR(Table_ocorrencias[[#This Row],[data_plantao]],"")</f>
        <v>44066</v>
      </c>
      <c r="F621" s="57" t="str">
        <f>IFERROR(Table_ocorrencias[[#This Row],[CIODS3]],"")</f>
        <v>D685410</v>
      </c>
      <c r="G621" s="57" t="str">
        <f>IFERROR(Table_ocorrencias[[#This Row],[natureza4]],"")</f>
        <v>Perícia em veículo</v>
      </c>
      <c r="H621" s="57" t="str">
        <f>IFERROR(Table_ocorrencias[[#This Row],[tipo_local]],"")</f>
        <v>Externo</v>
      </c>
      <c r="I621" s="57" t="str">
        <f>IFERROR(IF(Table_ocorrencias[[#This Row],[instrumento10]] = 0,"",Table_ocorrencias[[#This Row],[instrumento10]]),"")</f>
        <v/>
      </c>
      <c r="J621" s="79" t="str">
        <f>IFERROR(VLOOKUP(Table_ocorrencias[[#This Row],[matricula_perito]],Table_peritos[],2,FALSE),"")</f>
        <v>DIEGO NUNES TELES DE MENDONÇA</v>
      </c>
      <c r="K621" s="57" t="str">
        <f>IFERROR(VLOOKUP(Table_ocorrencias[[#This Row],[matricula_auxiliar]],Table_auxiliares[],2,FALSE),"")</f>
        <v>JÚLIO CÉSAR DINIZ</v>
      </c>
      <c r="L621" s="57" t="str">
        <f>IFERROR(VLOOKUP(Table_ocorrencias[[#This Row],[matricula_delegado]],Table_delegados[],2,FALSE),"")</f>
        <v>CAIO WAGNER SIQUEIRA DE MORAIS</v>
      </c>
      <c r="M621" s="57" t="str">
        <f>IFERROR(Table_ocorrencias[[#This Row],[viatura5]],"")</f>
        <v>UP004</v>
      </c>
      <c r="N621" s="57" t="str">
        <f>IFERROR(IF(Table_ocorrencias[[#This Row],[DPH2]] ="","",Table_ocorrencias[[#This Row],[DPH2]]&amp;"º DPH"),"")</f>
        <v>3º DPH</v>
      </c>
      <c r="O621" s="57" t="str">
        <f>UPPER(IFERROR(VLOOKUP(Table_ocorrencias[[#This Row],[municipio]],Table_municipios[],2,FALSE),""))</f>
        <v>RECIFE</v>
      </c>
      <c r="P621" s="79" t="str">
        <f>UPPER(IFERROR(Table_ocorrencias[[#This Row],[bairro8]],""))</f>
        <v>PINA</v>
      </c>
      <c r="Q621" s="57" t="str">
        <f>IFERROR(IF(Table_ocorrencias[[#This Row],[rua9]] ="","",Table_ocorrencias[[#This Row],[rua9]]),"")</f>
        <v>PRÓXIMO ÀS PEDRAS DA PRAIA DO PINA</v>
      </c>
      <c r="R621" s="57" t="str">
        <f>IFERROR(IF(Table_ocorrencias[[#This Row],[latitude6]] ="","",Table_ocorrencias[[#This Row],[latitude6]]),"")</f>
        <v/>
      </c>
      <c r="S621" s="57" t="str">
        <f>IFERROR(IF(Table_ocorrencias[[#This Row],[longitude7]] ="","",Table_ocorrencias[[#This Row],[longitude7]]),"")</f>
        <v/>
      </c>
      <c r="T621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21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1" s="79" t="str">
        <f>UPPER(IFERROR(Table_ocorrencias[[#This Row],[descricao]],""))</f>
        <v>VEÍCULO ECOSPORT PLACA: PGQ-1040. NATUREZA: PESSOA DESAPARECIDA POLICIAL MILITAR. PERÍCIA COMPLEMENTAR REALIZADA EM FLAT NO GOLDEN BEACH, AVENIDA BERNARDO VIEIRA DE MELO.</v>
      </c>
      <c r="W621" s="59">
        <f>IFERROR(IF(Table_ocorrencias[[#This Row],[data_ciencia]]="","",Table_ocorrencias[[#This Row],[data_ciencia]]),"")</f>
        <v>0.47222222222222221</v>
      </c>
      <c r="X621" s="59">
        <f>IFERROR(IF(Table_ocorrencias[[#This Row],[data_saida]]="","",Table_ocorrencias[[#This Row],[data_saida]]),"")</f>
        <v>0.4861111111111111</v>
      </c>
      <c r="Y621" s="59">
        <f>IFERROR(IF(Table_ocorrencias[[#This Row],[data_chegada]]="","",Table_ocorrencias[[#This Row],[data_chegada]]),"")</f>
        <v>0.61111111111111116</v>
      </c>
      <c r="Z621" s="59">
        <f>IFERROR(IF(Table_ocorrencias[[#This Row],[data_conclusao]]="","",Table_ocorrencias[[#This Row],[data_conclusao]]),"")</f>
        <v>0.625</v>
      </c>
      <c r="AA621" s="60">
        <v>1586</v>
      </c>
      <c r="AB621" s="60">
        <v>64</v>
      </c>
      <c r="AC621" s="60">
        <v>3</v>
      </c>
      <c r="AD621" s="60">
        <v>3869148</v>
      </c>
      <c r="AE621" s="60">
        <v>3867595</v>
      </c>
      <c r="AF621" s="60">
        <v>3864910</v>
      </c>
      <c r="AG621" s="60">
        <v>24436</v>
      </c>
      <c r="AH621" s="58">
        <v>44066</v>
      </c>
      <c r="AI621" s="60" t="s">
        <v>2398</v>
      </c>
      <c r="AJ621" s="60" t="s">
        <v>1228</v>
      </c>
      <c r="AK621" s="60" t="s">
        <v>168</v>
      </c>
      <c r="AL621" s="60" t="s">
        <v>255</v>
      </c>
      <c r="AM621" s="61">
        <v>0.47222222222222221</v>
      </c>
      <c r="AN621" s="62">
        <v>0.4861111111111111</v>
      </c>
      <c r="AO621" s="62">
        <v>0.61111111111111116</v>
      </c>
      <c r="AP621" s="62">
        <v>0.625</v>
      </c>
      <c r="AQ621" s="60"/>
      <c r="AR621" s="60"/>
      <c r="AS621" s="60">
        <v>14</v>
      </c>
      <c r="AT621" s="60" t="s">
        <v>2399</v>
      </c>
      <c r="AU621" s="60" t="s">
        <v>2400</v>
      </c>
      <c r="AV621" s="60" t="s">
        <v>2401</v>
      </c>
      <c r="AW621" s="63"/>
      <c r="AX621" s="60" t="s">
        <v>2402</v>
      </c>
      <c r="AY621" s="60" t="s">
        <v>2409</v>
      </c>
      <c r="AZ621" s="60" t="b">
        <v>1</v>
      </c>
      <c r="BA621" s="60" t="s">
        <v>486</v>
      </c>
      <c r="BB621" s="60" t="b">
        <v>0</v>
      </c>
      <c r="BC621" s="60"/>
      <c r="BD621" s="60"/>
    </row>
    <row r="622" spans="1:56" ht="30" x14ac:dyDescent="0.25">
      <c r="A622" s="53">
        <f t="shared" si="10"/>
        <v>0</v>
      </c>
      <c r="B622" s="57" t="str">
        <f>IFERROR(TEXT(Table_ocorrencias[[#This Row],[caso_n]],"0000")&amp;Table_ocorrencias[[#This Row],[ponto]]&amp;"/"&amp;YEAR(Table_ocorrencias[[#This Row],[DATA PLANTÃO]]),"")</f>
        <v>0746.9/2020</v>
      </c>
      <c r="C622" s="57" t="str">
        <f>IFERROR(IF(Table_ocorrencias[[#This Row],[GDL]] = "","", Table_ocorrencias[[#This Row],[GDL]]&amp;"/"&amp;YEAR(Table_ocorrencias[[#This Row],[data_plantao]])),"")</f>
        <v>24455/2020</v>
      </c>
      <c r="D622" s="57" t="str">
        <f>IF(Table_ocorrencias[[#This Row],[fotos_gdl]] = TRUE,"ENVIADAS","PENDENTE")</f>
        <v>PENDENTE</v>
      </c>
      <c r="E622" s="58">
        <f>IFERROR(Table_ocorrencias[[#This Row],[data_plantao]],"")</f>
        <v>44066</v>
      </c>
      <c r="F622" s="57" t="str">
        <f>IFERROR(Table_ocorrencias[[#This Row],[CIODS3]],"")</f>
        <v>D685480</v>
      </c>
      <c r="G622" s="57" t="str">
        <f>IFERROR(Table_ocorrencias[[#This Row],[natureza4]],"")</f>
        <v>Duplo Homicídio</v>
      </c>
      <c r="H622" s="57" t="str">
        <f>IFERROR(Table_ocorrencias[[#This Row],[tipo_local]],"")</f>
        <v>Externo</v>
      </c>
      <c r="I622" s="57" t="str">
        <f>IFERROR(IF(Table_ocorrencias[[#This Row],[instrumento10]] = 0,"",Table_ocorrencias[[#This Row],[instrumento10]]),"")</f>
        <v>PÉRFURO-CONTUNDENTE</v>
      </c>
      <c r="J622" s="79" t="str">
        <f>IFERROR(VLOOKUP(Table_ocorrencias[[#This Row],[matricula_perito]],Table_peritos[],2,FALSE),"")</f>
        <v>DIEGO NUNES TELES DE MENDONÇA</v>
      </c>
      <c r="K622" s="57" t="str">
        <f>IFERROR(VLOOKUP(Table_ocorrencias[[#This Row],[matricula_auxiliar]],Table_auxiliares[],2,FALSE),"")</f>
        <v>MARÍLIA ANDRADE DE FRANÇA</v>
      </c>
      <c r="L622" s="57" t="str">
        <f>IFERROR(VLOOKUP(Table_ocorrencias[[#This Row],[matricula_delegado]],Table_delegados[],2,FALSE),"")</f>
        <v>SERGIO RICARDO FERREIRA DE VASCONCELOS</v>
      </c>
      <c r="M622" s="57" t="str">
        <f>IFERROR(Table_ocorrencias[[#This Row],[viatura5]],"")</f>
        <v>UP004</v>
      </c>
      <c r="N622" s="57" t="str">
        <f>IFERROR(IF(Table_ocorrencias[[#This Row],[DPH2]] ="","",Table_ocorrencias[[#This Row],[DPH2]]&amp;"º DPH"),"")</f>
        <v>13º DPH</v>
      </c>
      <c r="O622" s="57" t="str">
        <f>UPPER(IFERROR(VLOOKUP(Table_ocorrencias[[#This Row],[municipio]],Table_municipios[],2,FALSE),""))</f>
        <v>MORENO</v>
      </c>
      <c r="P622" s="79" t="str">
        <f>UPPER(IFERROR(Table_ocorrencias[[#This Row],[bairro8]],""))</f>
        <v>BONANÇA</v>
      </c>
      <c r="Q622" s="57" t="str">
        <f>IFERROR(IF(Table_ocorrencias[[#This Row],[rua9]] ="","",Table_ocorrencias[[#This Row],[rua9]]),"")</f>
        <v>RUA K</v>
      </c>
      <c r="R622" s="57" t="str">
        <f>IFERROR(IF(Table_ocorrencias[[#This Row],[latitude6]] ="","",Table_ocorrencias[[#This Row],[latitude6]]),"")</f>
        <v/>
      </c>
      <c r="S622" s="57" t="str">
        <f>IFERROR(IF(Table_ocorrencias[[#This Row],[longitude7]] ="","",Table_ocorrencias[[#This Row],[longitude7]]),"")</f>
        <v/>
      </c>
      <c r="T622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EDUARDO FELIX DOS SANTOS (NIC 111972) / PAULO HENRIQUE SANTOS MOURA (NIC 111967)</v>
      </c>
      <c r="U622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22" s="79" t="str">
        <f>UPPER(IFERROR(Table_ocorrencias[[#This Row],[descricao]],""))</f>
        <v>98823-8247</v>
      </c>
      <c r="W622" s="59">
        <f>IFERROR(IF(Table_ocorrencias[[#This Row],[data_ciencia]]="","",Table_ocorrencias[[#This Row],[data_ciencia]]),"")</f>
        <v>0.95138888888888884</v>
      </c>
      <c r="X622" s="59">
        <f>IFERROR(IF(Table_ocorrencias[[#This Row],[data_saida]]="","",Table_ocorrencias[[#This Row],[data_saida]]),"")</f>
        <v>0.97222222222222221</v>
      </c>
      <c r="Y622" s="59">
        <f>IFERROR(IF(Table_ocorrencias[[#This Row],[data_chegada]]="","",Table_ocorrencias[[#This Row],[data_chegada]]),"")</f>
        <v>0</v>
      </c>
      <c r="Z622" s="59">
        <f>IFERROR(IF(Table_ocorrencias[[#This Row],[data_conclusao]]="","",Table_ocorrencias[[#This Row],[data_conclusao]]),"")</f>
        <v>5.5555555555555552E-2</v>
      </c>
      <c r="AA622" s="60">
        <v>1590</v>
      </c>
      <c r="AB622" s="60">
        <v>746</v>
      </c>
      <c r="AC622" s="60">
        <v>13</v>
      </c>
      <c r="AD622" s="60">
        <v>3869148</v>
      </c>
      <c r="AE622" s="60">
        <v>3874400</v>
      </c>
      <c r="AF622" s="60">
        <v>2139219</v>
      </c>
      <c r="AG622" s="60">
        <v>24455</v>
      </c>
      <c r="AH622" s="58">
        <v>44066</v>
      </c>
      <c r="AI622" s="60" t="s">
        <v>2410</v>
      </c>
      <c r="AJ622" s="60" t="s">
        <v>302</v>
      </c>
      <c r="AK622" s="60" t="s">
        <v>168</v>
      </c>
      <c r="AL622" s="60" t="s">
        <v>255</v>
      </c>
      <c r="AM622" s="61">
        <v>0.95138888888888884</v>
      </c>
      <c r="AN622" s="62">
        <v>0.97222222222222221</v>
      </c>
      <c r="AO622" s="62">
        <v>0</v>
      </c>
      <c r="AP622" s="62">
        <v>5.5555555555555552E-2</v>
      </c>
      <c r="AQ622" s="60"/>
      <c r="AR622" s="60"/>
      <c r="AS622" s="60">
        <v>11</v>
      </c>
      <c r="AT622" s="60" t="s">
        <v>1860</v>
      </c>
      <c r="AU622" s="60" t="s">
        <v>2411</v>
      </c>
      <c r="AV622" s="60" t="s">
        <v>2412</v>
      </c>
      <c r="AW622" s="63" t="s">
        <v>276</v>
      </c>
      <c r="AX622" s="60" t="s">
        <v>2413</v>
      </c>
      <c r="AY622" s="60" t="s">
        <v>2414</v>
      </c>
      <c r="AZ622" s="60" t="b">
        <v>0</v>
      </c>
      <c r="BA622" s="60" t="s">
        <v>273</v>
      </c>
      <c r="BB622" s="60" t="b">
        <v>0</v>
      </c>
      <c r="BC622" s="60"/>
      <c r="BD622" s="60"/>
    </row>
    <row r="623" spans="1:56" x14ac:dyDescent="0.25">
      <c r="A623" s="53">
        <f t="shared" si="10"/>
        <v>0</v>
      </c>
      <c r="B623" s="57" t="str">
        <f>IFERROR(TEXT(Table_ocorrencias[[#This Row],[caso_n]],"0000")&amp;Table_ocorrencias[[#This Row],[ponto]]&amp;"/"&amp;YEAR(Table_ocorrencias[[#This Row],[DATA PLANTÃO]]),"")</f>
        <v>0760.9/2020</v>
      </c>
      <c r="C623" s="57" t="str">
        <f>IFERROR(IF(Table_ocorrencias[[#This Row],[GDL]] = "","", Table_ocorrencias[[#This Row],[GDL]]&amp;"/"&amp;YEAR(Table_ocorrencias[[#This Row],[data_plantao]])),"")</f>
        <v>25255/2020</v>
      </c>
      <c r="D623" s="57" t="str">
        <f>IF(Table_ocorrencias[[#This Row],[fotos_gdl]] = TRUE,"ENVIADAS","PENDENTE")</f>
        <v>ENVIADAS</v>
      </c>
      <c r="E623" s="58">
        <f>IFERROR(Table_ocorrencias[[#This Row],[data_plantao]],"")</f>
        <v>44070</v>
      </c>
      <c r="F623" s="57" t="str">
        <f>IFERROR(Table_ocorrencias[[#This Row],[CIODS3]],"")</f>
        <v>D685821</v>
      </c>
      <c r="G623" s="57" t="str">
        <f>IFERROR(Table_ocorrencias[[#This Row],[natureza4]],"")</f>
        <v>Morte a esclarecer</v>
      </c>
      <c r="H623" s="57" t="str">
        <f>IFERROR(Table_ocorrencias[[#This Row],[tipo_local]],"")</f>
        <v>Interno</v>
      </c>
      <c r="I623" s="57" t="str">
        <f>IFERROR(IF(Table_ocorrencias[[#This Row],[instrumento10]] = 0,"",Table_ocorrencias[[#This Row],[instrumento10]]),"")</f>
        <v>OUTROS</v>
      </c>
      <c r="J623" s="79" t="str">
        <f>IFERROR(VLOOKUP(Table_ocorrencias[[#This Row],[matricula_perito]],Table_peritos[],2,FALSE),"")</f>
        <v>DIEGO NUNES TELES DE MENDONÇA</v>
      </c>
      <c r="K623" s="57" t="str">
        <f>IFERROR(VLOOKUP(Table_ocorrencias[[#This Row],[matricula_auxiliar]],Table_auxiliares[],2,FALSE),"")</f>
        <v>ALMIR CARLOS DE SOUZA</v>
      </c>
      <c r="L623" s="57" t="str">
        <f>IFERROR(VLOOKUP(Table_ocorrencias[[#This Row],[matricula_delegado]],Table_delegados[],2,FALSE),"")</f>
        <v>BRUNO MARCIO DE AMORIM MAGALHAES</v>
      </c>
      <c r="M623" s="57" t="str">
        <f>IFERROR(Table_ocorrencias[[#This Row],[viatura5]],"")</f>
        <v>UP004</v>
      </c>
      <c r="N623" s="57" t="str">
        <f>IFERROR(IF(Table_ocorrencias[[#This Row],[DPH2]] ="","",Table_ocorrencias[[#This Row],[DPH2]]&amp;"º DPH"),"")</f>
        <v>9º DPH</v>
      </c>
      <c r="O623" s="57" t="str">
        <f>UPPER(IFERROR(VLOOKUP(Table_ocorrencias[[#This Row],[municipio]],Table_municipios[],2,FALSE),""))</f>
        <v>OLINDA</v>
      </c>
      <c r="P623" s="79" t="str">
        <f>UPPER(IFERROR(Table_ocorrencias[[#This Row],[bairro8]],""))</f>
        <v>FRAGOSO</v>
      </c>
      <c r="Q623" s="57" t="str">
        <f>IFERROR(IF(Table_ocorrencias[[#This Row],[rua9]] ="","",Table_ocorrencias[[#This Row],[rua9]]),"")</f>
        <v>RUA CARLOS PENA FILHO</v>
      </c>
      <c r="R623" s="57" t="str">
        <f>IFERROR(IF(Table_ocorrencias[[#This Row],[latitude6]] ="","",Table_ocorrencias[[#This Row],[latitude6]]),"")</f>
        <v/>
      </c>
      <c r="S623" s="57" t="str">
        <f>IFERROR(IF(Table_ocorrencias[[#This Row],[longitude7]] ="","",Table_ocorrencias[[#This Row],[longitude7]]),"")</f>
        <v/>
      </c>
      <c r="T623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112423)</v>
      </c>
      <c r="U623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3" s="79" t="str">
        <f>UPPER(IFERROR(Table_ocorrencias[[#This Row],[descricao]],""))</f>
        <v>LOCAL INTERNO, FEMININO -                         SGT FALÇÃO 98977966</v>
      </c>
      <c r="W623" s="59">
        <f>IFERROR(IF(Table_ocorrencias[[#This Row],[data_ciencia]]="","",Table_ocorrencias[[#This Row],[data_ciencia]]),"")</f>
        <v>0.95138888888888884</v>
      </c>
      <c r="X623" s="59">
        <f>IFERROR(IF(Table_ocorrencias[[#This Row],[data_saida]]="","",Table_ocorrencias[[#This Row],[data_saida]]),"")</f>
        <v>0.96527777777777779</v>
      </c>
      <c r="Y623" s="59">
        <f>IFERROR(IF(Table_ocorrencias[[#This Row],[data_chegada]]="","",Table_ocorrencias[[#This Row],[data_chegada]]),"")</f>
        <v>0.98611111111111116</v>
      </c>
      <c r="Z623" s="59">
        <f>IFERROR(IF(Table_ocorrencias[[#This Row],[data_conclusao]]="","",Table_ocorrencias[[#This Row],[data_conclusao]]),"")</f>
        <v>2.7777777777777776E-2</v>
      </c>
      <c r="AA623" s="60">
        <v>1605</v>
      </c>
      <c r="AB623" s="60">
        <v>760</v>
      </c>
      <c r="AC623" s="60">
        <v>9</v>
      </c>
      <c r="AD623" s="60">
        <v>3869148</v>
      </c>
      <c r="AE623" s="60">
        <v>1586920</v>
      </c>
      <c r="AF623" s="60">
        <v>2960419</v>
      </c>
      <c r="AG623" s="60">
        <v>25255</v>
      </c>
      <c r="AH623" s="58">
        <v>44070</v>
      </c>
      <c r="AI623" s="60" t="s">
        <v>3249</v>
      </c>
      <c r="AJ623" s="60" t="s">
        <v>425</v>
      </c>
      <c r="AK623" s="60" t="s">
        <v>414</v>
      </c>
      <c r="AL623" s="60" t="s">
        <v>255</v>
      </c>
      <c r="AM623" s="61">
        <v>0.95138888888888884</v>
      </c>
      <c r="AN623" s="62">
        <v>0.96527777777777779</v>
      </c>
      <c r="AO623" s="62">
        <v>0.98611111111111116</v>
      </c>
      <c r="AP623" s="62">
        <v>2.7777777777777776E-2</v>
      </c>
      <c r="AQ623" s="60"/>
      <c r="AR623" s="60"/>
      <c r="AS623" s="60">
        <v>12</v>
      </c>
      <c r="AT623" s="60" t="s">
        <v>3250</v>
      </c>
      <c r="AU623" s="60" t="s">
        <v>3251</v>
      </c>
      <c r="AV623" s="60" t="s">
        <v>3252</v>
      </c>
      <c r="AW623" s="63" t="s">
        <v>433</v>
      </c>
      <c r="AX623" s="60" t="s">
        <v>3253</v>
      </c>
      <c r="AY623" s="60" t="s">
        <v>3254</v>
      </c>
      <c r="AZ623" s="60" t="b">
        <v>1</v>
      </c>
      <c r="BA623" s="60" t="s">
        <v>273</v>
      </c>
      <c r="BB623" s="60" t="b">
        <v>0</v>
      </c>
      <c r="BC623" s="60"/>
      <c r="BD623" s="60"/>
    </row>
    <row r="624" spans="1:56" ht="30" x14ac:dyDescent="0.25">
      <c r="A624" s="54">
        <f t="shared" si="10"/>
        <v>0</v>
      </c>
      <c r="B624" s="57" t="str">
        <f>IFERROR(TEXT(Table_ocorrencias[[#This Row],[caso_n]],"0000")&amp;Table_ocorrencias[[#This Row],[ponto]]&amp;"/"&amp;YEAR(Table_ocorrencias[[#This Row],[DATA PLANTÃO]]),"")</f>
        <v>0772.9/2020</v>
      </c>
      <c r="C624" s="57" t="str">
        <f>IFERROR(IF(Table_ocorrencias[[#This Row],[GDL]] = "","", Table_ocorrencias[[#This Row],[GDL]]&amp;"/"&amp;YEAR(Table_ocorrencias[[#This Row],[data_plantao]])),"")</f>
        <v>25625/2020</v>
      </c>
      <c r="D624" s="57" t="str">
        <f>IF(Table_ocorrencias[[#This Row],[fotos_gdl]] = TRUE,"ENVIADAS","PENDENTE")</f>
        <v>ENVIADAS</v>
      </c>
      <c r="E624" s="58">
        <f>IFERROR(Table_ocorrencias[[#This Row],[data_plantao]],"")</f>
        <v>44074</v>
      </c>
      <c r="F624" s="57" t="str">
        <f>IFERROR(Table_ocorrencias[[#This Row],[CIODS3]],"")</f>
        <v>D686204</v>
      </c>
      <c r="G624" s="57" t="str">
        <f>IFERROR(Table_ocorrencias[[#This Row],[natureza4]],"")</f>
        <v>Morte a esclarecer</v>
      </c>
      <c r="H624" s="57" t="str">
        <f>IFERROR(Table_ocorrencias[[#This Row],[tipo_local]],"")</f>
        <v>Externo</v>
      </c>
      <c r="I624" s="57" t="str">
        <f>IFERROR(IF(Table_ocorrencias[[#This Row],[instrumento10]] = 0,"",Table_ocorrencias[[#This Row],[instrumento10]]),"")</f>
        <v>OUTROS</v>
      </c>
      <c r="J624" s="79" t="str">
        <f>IFERROR(VLOOKUP(Table_ocorrencias[[#This Row],[matricula_perito]],Table_peritos[],2,FALSE),"")</f>
        <v>DIOGO SINESIO TRAJANO DE ARRUDA</v>
      </c>
      <c r="K624" s="57" t="str">
        <f>IFERROR(VLOOKUP(Table_ocorrencias[[#This Row],[matricula_auxiliar]],Table_auxiliares[],2,FALSE),"")</f>
        <v>ANDREZA CRISTINA MAIA DOS SANTOS</v>
      </c>
      <c r="L624" s="57" t="str">
        <f>IFERROR(VLOOKUP(Table_ocorrencias[[#This Row],[matricula_delegado]],Table_delegados[],2,FALSE),"")</f>
        <v>FRANCISCO JUNIOR VASCONCELOS SANTOS</v>
      </c>
      <c r="M624" s="57" t="str">
        <f>IFERROR(Table_ocorrencias[[#This Row],[viatura5]],"")</f>
        <v>UP004</v>
      </c>
      <c r="N624" s="57" t="str">
        <f>IFERROR(IF(Table_ocorrencias[[#This Row],[DPH2]] ="","",Table_ocorrencias[[#This Row],[DPH2]]&amp;"º DPH"),"")</f>
        <v>3º DPH</v>
      </c>
      <c r="O624" s="57" t="str">
        <f>UPPER(IFERROR(VLOOKUP(Table_ocorrencias[[#This Row],[municipio]],Table_municipios[],2,FALSE),""))</f>
        <v>RECIFE</v>
      </c>
      <c r="P624" s="79" t="str">
        <f>UPPER(IFERROR(Table_ocorrencias[[#This Row],[bairro8]],""))</f>
        <v>PINA</v>
      </c>
      <c r="Q624" s="57" t="str">
        <f>IFERROR(IF(Table_ocorrencias[[#This Row],[rua9]] ="","",Table_ocorrencias[[#This Row],[rua9]]),"")</f>
        <v>AV BRASILIA FORMOSA</v>
      </c>
      <c r="R624" s="57" t="str">
        <f>IFERROR(IF(Table_ocorrencias[[#This Row],[latitude6]] ="","",Table_ocorrencias[[#This Row],[latitude6]]),"")</f>
        <v>-8,075273</v>
      </c>
      <c r="S624" s="57" t="str">
        <f>IFERROR(IF(Table_ocorrencias[[#This Row],[longitude7]] ="","",Table_ocorrencias[[#This Row],[longitude7]]),"")</f>
        <v>-34,874009</v>
      </c>
      <c r="T624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112437)</v>
      </c>
      <c r="U624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4" s="79" t="str">
        <f>UPPER(IFERROR(Table_ocorrencias[[#This Row],[descricao]],""))</f>
        <v>VITIMA ENCONTRADA COM PEDRA MARRADA NO TORAX.                          CB SOARES 987274982</v>
      </c>
      <c r="W624" s="59">
        <f>IFERROR(IF(Table_ocorrencias[[#This Row],[data_ciencia]]="","",Table_ocorrencias[[#This Row],[data_ciencia]]),"")</f>
        <v>0.49027777777777776</v>
      </c>
      <c r="X624" s="59" t="str">
        <f>IFERROR(IF(Table_ocorrencias[[#This Row],[data_saida]]="","",Table_ocorrencias[[#This Row],[data_saida]]),"")</f>
        <v/>
      </c>
      <c r="Y624" s="59" t="str">
        <f>IFERROR(IF(Table_ocorrencias[[#This Row],[data_chegada]]="","",Table_ocorrencias[[#This Row],[data_chegada]]),"")</f>
        <v/>
      </c>
      <c r="Z624" s="59" t="str">
        <f>IFERROR(IF(Table_ocorrencias[[#This Row],[data_conclusao]]="","",Table_ocorrencias[[#This Row],[data_conclusao]]),"")</f>
        <v/>
      </c>
      <c r="AA624" s="60">
        <v>1619</v>
      </c>
      <c r="AB624" s="60">
        <v>772</v>
      </c>
      <c r="AC624" s="60">
        <v>3</v>
      </c>
      <c r="AD624" s="60">
        <v>3871193</v>
      </c>
      <c r="AE624" s="60">
        <v>3876098</v>
      </c>
      <c r="AF624" s="60">
        <v>2724820</v>
      </c>
      <c r="AG624" s="60">
        <v>25625</v>
      </c>
      <c r="AH624" s="58">
        <v>44074</v>
      </c>
      <c r="AI624" s="60" t="s">
        <v>3408</v>
      </c>
      <c r="AJ624" s="60" t="s">
        <v>425</v>
      </c>
      <c r="AK624" s="60" t="s">
        <v>168</v>
      </c>
      <c r="AL624" s="60" t="s">
        <v>255</v>
      </c>
      <c r="AM624" s="61">
        <v>0.49027777777777776</v>
      </c>
      <c r="AN624" s="62"/>
      <c r="AO624" s="62"/>
      <c r="AP624" s="62"/>
      <c r="AQ624" s="60" t="s">
        <v>3415</v>
      </c>
      <c r="AR624" s="60" t="s">
        <v>3416</v>
      </c>
      <c r="AS624" s="60">
        <v>14</v>
      </c>
      <c r="AT624" s="60" t="s">
        <v>2399</v>
      </c>
      <c r="AU624" s="60" t="s">
        <v>3409</v>
      </c>
      <c r="AV624" s="60" t="s">
        <v>3410</v>
      </c>
      <c r="AW624" s="63" t="s">
        <v>433</v>
      </c>
      <c r="AX624" s="60" t="s">
        <v>3411</v>
      </c>
      <c r="AY624" s="60" t="s">
        <v>3412</v>
      </c>
      <c r="AZ624" s="60" t="b">
        <v>1</v>
      </c>
      <c r="BA624" s="60" t="s">
        <v>273</v>
      </c>
      <c r="BB624" s="60" t="b">
        <v>0</v>
      </c>
      <c r="BC624" s="60"/>
      <c r="BD624" s="60"/>
    </row>
    <row r="625" spans="1:56" x14ac:dyDescent="0.25">
      <c r="A625" s="86">
        <f t="shared" si="10"/>
        <v>1</v>
      </c>
      <c r="B625" s="87" t="str">
        <f>IFERROR(TEXT(Table_ocorrencias[[#This Row],[caso_n]],"0000")&amp;Table_ocorrencias[[#This Row],[ponto]]&amp;"/"&amp;YEAR(Table_ocorrencias[[#This Row],[DATA PLANTÃO]]),"")</f>
        <v>0071.10/2020</v>
      </c>
      <c r="C625" s="87" t="str">
        <f>IFERROR(IF(Table_ocorrencias[[#This Row],[GDL]] = "","", Table_ocorrencias[[#This Row],[GDL]]&amp;"/"&amp;YEAR(Table_ocorrencias[[#This Row],[data_plantao]])),"")</f>
        <v>26217/2020</v>
      </c>
      <c r="D625" s="87" t="str">
        <f>IF(Table_ocorrencias[[#This Row],[fotos_gdl]] = TRUE,"ENVIADAS","PENDENTE")</f>
        <v>ENVIADAS</v>
      </c>
      <c r="E625" s="88">
        <f>IFERROR(Table_ocorrencias[[#This Row],[data_plantao]],"")</f>
        <v>44077</v>
      </c>
      <c r="F625" s="87" t="str">
        <f>IFERROR(Table_ocorrencias[[#This Row],[CIODS3]],"")</f>
        <v>9003.01.000433/2020</v>
      </c>
      <c r="G625" s="87" t="str">
        <f>IFERROR(Table_ocorrencias[[#This Row],[natureza4]],"")</f>
        <v>Outros</v>
      </c>
      <c r="H625" s="87" t="str">
        <f>IFERROR(Table_ocorrencias[[#This Row],[tipo_local]],"")</f>
        <v>Interno</v>
      </c>
      <c r="I625" s="87" t="str">
        <f>IFERROR(IF(Table_ocorrencias[[#This Row],[instrumento10]] = 0,"",Table_ocorrencias[[#This Row],[instrumento10]]),"")</f>
        <v/>
      </c>
      <c r="J625" s="89" t="str">
        <f>IFERROR(VLOOKUP(Table_ocorrencias[[#This Row],[matricula_perito]],Table_peritos[],2,FALSE),"")</f>
        <v>DIEGO NUNES TELES DE MENDONÇA</v>
      </c>
      <c r="K625" s="87" t="str">
        <f>IFERROR(VLOOKUP(Table_ocorrencias[[#This Row],[matricula_auxiliar]],Table_auxiliares[],2,FALSE),"")</f>
        <v>BRENO HENRIQUE DANTAS DOS SANTOS</v>
      </c>
      <c r="L625" s="87" t="str">
        <f>IFERROR(VLOOKUP(Table_ocorrencias[[#This Row],[matricula_delegado]],Table_delegados[],2,FALSE),"")</f>
        <v>FRANCISCO OCELIO LIMA RIBEIRO</v>
      </c>
      <c r="M625" s="87" t="str">
        <f>IFERROR(Table_ocorrencias[[#This Row],[viatura5]],"")</f>
        <v>UP004</v>
      </c>
      <c r="N625" s="87" t="str">
        <f>IFERROR(IF(Table_ocorrencias[[#This Row],[DPH2]] ="","",Table_ocorrencias[[#This Row],[DPH2]]&amp;"º DPH"),"")</f>
        <v>3º DPH</v>
      </c>
      <c r="O625" s="87" t="str">
        <f>UPPER(IFERROR(VLOOKUP(Table_ocorrencias[[#This Row],[municipio]],Table_municipios[],2,FALSE),""))</f>
        <v>RECIFE</v>
      </c>
      <c r="P625" s="89" t="str">
        <f>UPPER(IFERROR(Table_ocorrencias[[#This Row],[bairro8]],""))</f>
        <v>IPSEP</v>
      </c>
      <c r="Q625" s="87" t="str">
        <f>IFERROR(IF(Table_ocorrencias[[#This Row],[rua9]] ="","",Table_ocorrencias[[#This Row],[rua9]]),"")</f>
        <v>RUA RIO JARATUBA,18E, IPSEP, RECIFE-PE</v>
      </c>
      <c r="R625" s="87" t="str">
        <f>IFERROR(IF(Table_ocorrencias[[#This Row],[latitude6]] ="","",Table_ocorrencias[[#This Row],[latitude6]]),"")</f>
        <v/>
      </c>
      <c r="S625" s="87" t="str">
        <f>IFERROR(IF(Table_ocorrencias[[#This Row],[longitude7]] ="","",Table_ocorrencias[[#This Row],[longitude7]]),"")</f>
        <v/>
      </c>
      <c r="T62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FAGNER TORRES DA SILVA (NIC 098619)</v>
      </c>
      <c r="U62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5" s="89" t="str">
        <f>UPPER(IFERROR(Table_ocorrencias[[#This Row],[descricao]],""))</f>
        <v>IMÓVEL</v>
      </c>
      <c r="W625" s="90">
        <f>IFERROR(IF(Table_ocorrencias[[#This Row],[data_ciencia]]="","",Table_ocorrencias[[#This Row],[data_ciencia]]),"")</f>
        <v>0.41666666666666669</v>
      </c>
      <c r="X625" s="90">
        <f>IFERROR(IF(Table_ocorrencias[[#This Row],[data_saida]]="","",Table_ocorrencias[[#This Row],[data_saida]]),"")</f>
        <v>0.47222222222222221</v>
      </c>
      <c r="Y625" s="90">
        <f>IFERROR(IF(Table_ocorrencias[[#This Row],[data_chegada]]="","",Table_ocorrencias[[#This Row],[data_chegada]]),"")</f>
        <v>0.4861111111111111</v>
      </c>
      <c r="Z625" s="90">
        <f>IFERROR(IF(Table_ocorrencias[[#This Row],[data_conclusao]]="","",Table_ocorrencias[[#This Row],[data_conclusao]]),"")</f>
        <v>0.51388888888888884</v>
      </c>
      <c r="AA625" s="91">
        <v>1632</v>
      </c>
      <c r="AB625" s="91">
        <v>71</v>
      </c>
      <c r="AC625" s="91">
        <v>3</v>
      </c>
      <c r="AD625" s="91">
        <v>3869148</v>
      </c>
      <c r="AE625" s="91">
        <v>3867820</v>
      </c>
      <c r="AF625" s="91">
        <v>3467520</v>
      </c>
      <c r="AG625" s="91">
        <v>26217</v>
      </c>
      <c r="AH625" s="88">
        <v>44077</v>
      </c>
      <c r="AI625" s="91" t="s">
        <v>3550</v>
      </c>
      <c r="AJ625" s="91" t="s">
        <v>416</v>
      </c>
      <c r="AK625" s="91" t="s">
        <v>414</v>
      </c>
      <c r="AL625" s="91" t="s">
        <v>255</v>
      </c>
      <c r="AM625" s="92">
        <v>0.41666666666666669</v>
      </c>
      <c r="AN625" s="93">
        <v>0.47222222222222221</v>
      </c>
      <c r="AO625" s="93">
        <v>0.4861111111111111</v>
      </c>
      <c r="AP625" s="93">
        <v>0.51388888888888884</v>
      </c>
      <c r="AQ625" s="91"/>
      <c r="AR625" s="91"/>
      <c r="AS625" s="91">
        <v>14</v>
      </c>
      <c r="AT625" s="91" t="s">
        <v>3551</v>
      </c>
      <c r="AU625" s="91" t="s">
        <v>3552</v>
      </c>
      <c r="AV625" s="91" t="s">
        <v>283</v>
      </c>
      <c r="AW625" s="94"/>
      <c r="AX625" s="91" t="s">
        <v>3553</v>
      </c>
      <c r="AY625" s="91" t="s">
        <v>2351</v>
      </c>
      <c r="AZ625" s="91" t="b">
        <v>1</v>
      </c>
      <c r="BA625" s="91" t="s">
        <v>486</v>
      </c>
      <c r="BB625" s="91" t="b">
        <v>0</v>
      </c>
      <c r="BC625" s="91"/>
      <c r="BD625" s="91"/>
    </row>
    <row r="626" spans="1:56" x14ac:dyDescent="0.25">
      <c r="A626" s="86">
        <f t="shared" si="10"/>
        <v>2</v>
      </c>
      <c r="B626" s="87" t="str">
        <f>IFERROR(TEXT(Table_ocorrencias[[#This Row],[caso_n]],"0000")&amp;Table_ocorrencias[[#This Row],[ponto]]&amp;"/"&amp;YEAR(Table_ocorrencias[[#This Row],[DATA PLANTÃO]]),"")</f>
        <v>0799.9/2020</v>
      </c>
      <c r="C626" s="87" t="str">
        <f>IFERROR(IF(Table_ocorrencias[[#This Row],[GDL]] = "","", Table_ocorrencias[[#This Row],[GDL]]&amp;"/"&amp;YEAR(Table_ocorrencias[[#This Row],[data_plantao]])),"")</f>
        <v>27389/2020</v>
      </c>
      <c r="D626" s="87" t="str">
        <f>IF(Table_ocorrencias[[#This Row],[fotos_gdl]] = TRUE,"ENVIADAS","PENDENTE")</f>
        <v>PENDENTE</v>
      </c>
      <c r="E626" s="88">
        <f>IFERROR(Table_ocorrencias[[#This Row],[data_plantao]],"")</f>
        <v>44084</v>
      </c>
      <c r="F626" s="87" t="str">
        <f>IFERROR(Table_ocorrencias[[#This Row],[CIODS3]],"")</f>
        <v>D687305</v>
      </c>
      <c r="G626" s="87" t="str">
        <f>IFERROR(Table_ocorrencias[[#This Row],[natureza4]],"")</f>
        <v>Duplo Homicídio</v>
      </c>
      <c r="H626" s="87" t="str">
        <f>IFERROR(Table_ocorrencias[[#This Row],[tipo_local]],"")</f>
        <v/>
      </c>
      <c r="I626" s="87" t="str">
        <f>IFERROR(IF(Table_ocorrencias[[#This Row],[instrumento10]] = 0,"",Table_ocorrencias[[#This Row],[instrumento10]]),"")</f>
        <v>PÉRFURO-CONTUNDENTE</v>
      </c>
      <c r="J626" s="89" t="str">
        <f>IFERROR(VLOOKUP(Table_ocorrencias[[#This Row],[matricula_perito]],Table_peritos[],2,FALSE),"")</f>
        <v>RODION MALINOVSKY DE OLIVEIRA GOMES</v>
      </c>
      <c r="K626" s="87" t="str">
        <f>IFERROR(VLOOKUP(Table_ocorrencias[[#This Row],[matricula_auxiliar]],Table_auxiliares[],2,FALSE),"")</f>
        <v>TALITA ATANAZIO ROSA</v>
      </c>
      <c r="L626" s="87" t="str">
        <f>IFERROR(VLOOKUP(Table_ocorrencias[[#This Row],[matricula_delegado]],Table_delegados[],2,FALSE),"")</f>
        <v>RODOLFO LIMA CARTAXO</v>
      </c>
      <c r="M626" s="87" t="str">
        <f>IFERROR(Table_ocorrencias[[#This Row],[viatura5]],"")</f>
        <v>UP006</v>
      </c>
      <c r="N626" s="87" t="str">
        <f>IFERROR(IF(Table_ocorrencias[[#This Row],[DPH2]] ="","",Table_ocorrencias[[#This Row],[DPH2]]&amp;"º DPH"),"")</f>
        <v>14º DPH</v>
      </c>
      <c r="O626" s="87" t="str">
        <f>UPPER(IFERROR(VLOOKUP(Table_ocorrencias[[#This Row],[municipio]],Table_municipios[],2,FALSE),""))</f>
        <v>CABO DE SANTO AGOSTINHO</v>
      </c>
      <c r="P626" s="89" t="str">
        <f>UPPER(IFERROR(Table_ocorrencias[[#This Row],[bairro8]],""))</f>
        <v>ENGENHO MASSANGANA</v>
      </c>
      <c r="Q626" s="87" t="str">
        <f>IFERROR(IF(Table_ocorrencias[[#This Row],[rua9]] ="","",Table_ocorrencias[[#This Row],[rua9]]),"")</f>
        <v/>
      </c>
      <c r="R626" s="87" t="str">
        <f>IFERROR(IF(Table_ocorrencias[[#This Row],[latitude6]] ="","",Table_ocorrencias[[#This Row],[latitude6]]),"")</f>
        <v>8.357584</v>
      </c>
      <c r="S626" s="87" t="str">
        <f>IFERROR(IF(Table_ocorrencias[[#This Row],[longitude7]] ="","",Table_ocorrencias[[#This Row],[longitude7]]),"")</f>
        <v>35.014476</v>
      </c>
      <c r="T62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112614) / VITOR MARCIO DA SILVA (NIC 112605)</v>
      </c>
      <c r="U62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6" s="89" t="str">
        <f>UPPER(IFERROR(Table_ocorrencias[[#This Row],[descricao]],""))</f>
        <v/>
      </c>
      <c r="W626" s="90">
        <f>IFERROR(IF(Table_ocorrencias[[#This Row],[data_ciencia]]="","",Table_ocorrencias[[#This Row],[data_ciencia]]),"")</f>
        <v>0.92013888888888884</v>
      </c>
      <c r="X626" s="90">
        <f>IFERROR(IF(Table_ocorrencias[[#This Row],[data_saida]]="","",Table_ocorrencias[[#This Row],[data_saida]]),"")</f>
        <v>0.92361111111111116</v>
      </c>
      <c r="Y626" s="90">
        <f>IFERROR(IF(Table_ocorrencias[[#This Row],[data_chegada]]="","",Table_ocorrencias[[#This Row],[data_chegada]]),"")</f>
        <v>0.95138888888888884</v>
      </c>
      <c r="Z626" s="90">
        <f>IFERROR(IF(Table_ocorrencias[[#This Row],[data_conclusao]]="","",Table_ocorrencias[[#This Row],[data_conclusao]]),"")</f>
        <v>0.99652777777777779</v>
      </c>
      <c r="AA626" s="91">
        <v>1649</v>
      </c>
      <c r="AB626" s="91">
        <v>799</v>
      </c>
      <c r="AC626" s="91">
        <v>14</v>
      </c>
      <c r="AD626" s="91">
        <v>1917099</v>
      </c>
      <c r="AE626" s="91">
        <v>3875598</v>
      </c>
      <c r="AF626" s="91">
        <v>2725649</v>
      </c>
      <c r="AG626" s="91">
        <v>27389</v>
      </c>
      <c r="AH626" s="88">
        <v>44084</v>
      </c>
      <c r="AI626" s="91" t="s">
        <v>3747</v>
      </c>
      <c r="AJ626" s="91" t="s">
        <v>302</v>
      </c>
      <c r="AK626" s="91" t="s">
        <v>283</v>
      </c>
      <c r="AL626" s="91" t="s">
        <v>1258</v>
      </c>
      <c r="AM626" s="92">
        <v>0.92013888888888884</v>
      </c>
      <c r="AN626" s="93">
        <v>0.92361111111111116</v>
      </c>
      <c r="AO626" s="93">
        <v>0.95138888888888884</v>
      </c>
      <c r="AP626" s="93">
        <v>0.99652777777777779</v>
      </c>
      <c r="AQ626" s="91" t="s">
        <v>3795</v>
      </c>
      <c r="AR626" s="91" t="s">
        <v>3796</v>
      </c>
      <c r="AS626" s="91">
        <v>3</v>
      </c>
      <c r="AT626" s="91" t="s">
        <v>3797</v>
      </c>
      <c r="AU626" s="91" t="s">
        <v>283</v>
      </c>
      <c r="AV626" s="91" t="s">
        <v>3748</v>
      </c>
      <c r="AW626" s="94" t="s">
        <v>276</v>
      </c>
      <c r="AX626" s="91" t="s">
        <v>3749</v>
      </c>
      <c r="AY626" s="91" t="s">
        <v>283</v>
      </c>
      <c r="AZ626" s="91" t="b">
        <v>0</v>
      </c>
      <c r="BA626" s="91" t="s">
        <v>273</v>
      </c>
      <c r="BB626" s="91" t="b">
        <v>0</v>
      </c>
      <c r="BC626" s="91"/>
      <c r="BD626" s="91"/>
    </row>
    <row r="627" spans="1:56" x14ac:dyDescent="0.25">
      <c r="A627" s="86">
        <f t="shared" si="10"/>
        <v>0</v>
      </c>
      <c r="B627" s="87" t="str">
        <f>IFERROR(TEXT(Table_ocorrencias[[#This Row],[caso_n]],"0000")&amp;Table_ocorrencias[[#This Row],[ponto]]&amp;"/"&amp;YEAR(Table_ocorrencias[[#This Row],[DATA PLANTÃO]]),"")</f>
        <v>0803.9/2020</v>
      </c>
      <c r="C627" s="87" t="str">
        <f>IFERROR(IF(Table_ocorrencias[[#This Row],[GDL]] = "","", Table_ocorrencias[[#This Row],[GDL]]&amp;"/"&amp;YEAR(Table_ocorrencias[[#This Row],[data_plantao]])),"")</f>
        <v>27396/2020</v>
      </c>
      <c r="D627" s="87" t="str">
        <f>IF(Table_ocorrencias[[#This Row],[fotos_gdl]] = TRUE,"ENVIADAS","PENDENTE")</f>
        <v>ENVIADAS</v>
      </c>
      <c r="E627" s="88">
        <f>IFERROR(Table_ocorrencias[[#This Row],[data_plantao]],"")</f>
        <v>44085</v>
      </c>
      <c r="F627" s="87" t="str">
        <f>IFERROR(Table_ocorrencias[[#This Row],[CIODS3]],"")</f>
        <v>D687325</v>
      </c>
      <c r="G627" s="87" t="str">
        <f>IFERROR(Table_ocorrencias[[#This Row],[natureza4]],"")</f>
        <v>Morte a esclarecer</v>
      </c>
      <c r="H627" s="87" t="str">
        <f>IFERROR(Table_ocorrencias[[#This Row],[tipo_local]],"")</f>
        <v>Interno</v>
      </c>
      <c r="I627" s="87" t="str">
        <f>IFERROR(IF(Table_ocorrencias[[#This Row],[instrumento10]] = 0,"",Table_ocorrencias[[#This Row],[instrumento10]]),"")</f>
        <v>PÉRFURO-CONTUNDENTE</v>
      </c>
      <c r="J627" s="89" t="str">
        <f>IFERROR(VLOOKUP(Table_ocorrencias[[#This Row],[matricula_perito]],Table_peritos[],2,FALSE),"")</f>
        <v>RODION MALINOVSKY DE OLIVEIRA GOMES</v>
      </c>
      <c r="K627" s="87" t="str">
        <f>IFERROR(VLOOKUP(Table_ocorrencias[[#This Row],[matricula_auxiliar]],Table_auxiliares[],2,FALSE),"")</f>
        <v>ANDREZA CRISTINA MAIA DOS SANTOS</v>
      </c>
      <c r="L627" s="87" t="str">
        <f>IFERROR(VLOOKUP(Table_ocorrencias[[#This Row],[matricula_delegado]],Table_delegados[],2,FALSE),"")</f>
        <v>PAULO GUSTAVO COELHO DIAS</v>
      </c>
      <c r="M627" s="87" t="str">
        <f>IFERROR(Table_ocorrencias[[#This Row],[viatura5]],"")</f>
        <v>UP004</v>
      </c>
      <c r="N627" s="87" t="str">
        <f>IFERROR(IF(Table_ocorrencias[[#This Row],[DPH2]] ="","",Table_ocorrencias[[#This Row],[DPH2]]&amp;"º DPH"),"")</f>
        <v>4º DPH</v>
      </c>
      <c r="O627" s="87" t="str">
        <f>UPPER(IFERROR(VLOOKUP(Table_ocorrencias[[#This Row],[municipio]],Table_municipios[],2,FALSE),""))</f>
        <v>RECIFE</v>
      </c>
      <c r="P627" s="89" t="str">
        <f>UPPER(IFERROR(Table_ocorrencias[[#This Row],[bairro8]],""))</f>
        <v>VÁRZEA</v>
      </c>
      <c r="Q627" s="87" t="str">
        <f>IFERROR(IF(Table_ocorrencias[[#This Row],[rua9]] ="","",Table_ocorrencias[[#This Row],[rua9]]),"")</f>
        <v>R. TRÊS DE MAIO, 25</v>
      </c>
      <c r="R627" s="87" t="str">
        <f>IFERROR(IF(Table_ocorrencias[[#This Row],[latitude6]] ="","",Table_ocorrencias[[#This Row],[latitude6]]),"")</f>
        <v>8.045501</v>
      </c>
      <c r="S627" s="87" t="str">
        <f>IFERROR(IF(Table_ocorrencias[[#This Row],[longitude7]] ="","",Table_ocorrencias[[#This Row],[longitude7]]),"")</f>
        <v>34.961987</v>
      </c>
      <c r="T62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WEDSON JOSE PEREIRA DA SILVA (NIC 112617)</v>
      </c>
      <c r="U62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7" s="89" t="str">
        <f>UPPER(IFERROR(Table_ocorrencias[[#This Row],[descricao]],""))</f>
        <v>CB GOMES 86178050</v>
      </c>
      <c r="W627" s="90">
        <f>IFERROR(IF(Table_ocorrencias[[#This Row],[data_ciencia]]="","",Table_ocorrencias[[#This Row],[data_ciencia]]),"")</f>
        <v>9.4444444444444442E-2</v>
      </c>
      <c r="X627" s="90">
        <f>IFERROR(IF(Table_ocorrencias[[#This Row],[data_saida]]="","",Table_ocorrencias[[#This Row],[data_saida]]),"")</f>
        <v>9.7222222222222224E-2</v>
      </c>
      <c r="Y627" s="90">
        <f>IFERROR(IF(Table_ocorrencias[[#This Row],[data_chegada]]="","",Table_ocorrencias[[#This Row],[data_chegada]]),"")</f>
        <v>0.11805555555555555</v>
      </c>
      <c r="Z627" s="90">
        <f>IFERROR(IF(Table_ocorrencias[[#This Row],[data_conclusao]]="","",Table_ocorrencias[[#This Row],[data_conclusao]]),"")</f>
        <v>0.14583333333333334</v>
      </c>
      <c r="AA627" s="91">
        <v>1653</v>
      </c>
      <c r="AB627" s="91">
        <v>803</v>
      </c>
      <c r="AC627" s="91">
        <v>4</v>
      </c>
      <c r="AD627" s="91">
        <v>1917099</v>
      </c>
      <c r="AE627" s="91">
        <v>3876098</v>
      </c>
      <c r="AF627" s="91">
        <v>2725371</v>
      </c>
      <c r="AG627" s="91">
        <v>27396</v>
      </c>
      <c r="AH627" s="88">
        <v>44085</v>
      </c>
      <c r="AI627" s="91" t="s">
        <v>3757</v>
      </c>
      <c r="AJ627" s="91" t="s">
        <v>425</v>
      </c>
      <c r="AK627" s="91" t="s">
        <v>414</v>
      </c>
      <c r="AL627" s="91" t="s">
        <v>255</v>
      </c>
      <c r="AM627" s="92">
        <v>9.4444444444444442E-2</v>
      </c>
      <c r="AN627" s="93">
        <v>9.7222222222222224E-2</v>
      </c>
      <c r="AO627" s="93">
        <v>0.11805555555555555</v>
      </c>
      <c r="AP627" s="93">
        <v>0.14583333333333334</v>
      </c>
      <c r="AQ627" s="91" t="s">
        <v>3801</v>
      </c>
      <c r="AR627" s="91" t="s">
        <v>3802</v>
      </c>
      <c r="AS627" s="91">
        <v>14</v>
      </c>
      <c r="AT627" s="91" t="s">
        <v>355</v>
      </c>
      <c r="AU627" s="91" t="s">
        <v>3774</v>
      </c>
      <c r="AV627" s="91" t="s">
        <v>3760</v>
      </c>
      <c r="AW627" s="94" t="s">
        <v>276</v>
      </c>
      <c r="AX627" s="91" t="s">
        <v>3761</v>
      </c>
      <c r="AY627" s="91" t="s">
        <v>3762</v>
      </c>
      <c r="AZ627" s="91" t="b">
        <v>1</v>
      </c>
      <c r="BA627" s="91" t="s">
        <v>273</v>
      </c>
      <c r="BB627" s="91" t="b">
        <v>0</v>
      </c>
      <c r="BC627" s="91"/>
      <c r="BD627" s="91"/>
    </row>
    <row r="628" spans="1:56" x14ac:dyDescent="0.25">
      <c r="A628" s="86">
        <f t="shared" si="10"/>
        <v>0</v>
      </c>
      <c r="B628" s="87" t="str">
        <f>IFERROR(TEXT(Table_ocorrencias[[#This Row],[caso_n]],"0000")&amp;Table_ocorrencias[[#This Row],[ponto]]&amp;"/"&amp;YEAR(Table_ocorrencias[[#This Row],[DATA PLANTÃO]]),"")</f>
        <v>0072.10/2020</v>
      </c>
      <c r="C628" s="87" t="str">
        <f>IFERROR(IF(Table_ocorrencias[[#This Row],[GDL]] = "","", Table_ocorrencias[[#This Row],[GDL]]&amp;"/"&amp;YEAR(Table_ocorrencias[[#This Row],[data_plantao]])),"")</f>
        <v>27479/2020</v>
      </c>
      <c r="D628" s="87" t="str">
        <f>IF(Table_ocorrencias[[#This Row],[fotos_gdl]] = TRUE,"ENVIADAS","PENDENTE")</f>
        <v>ENVIADAS</v>
      </c>
      <c r="E628" s="88">
        <f>IFERROR(Table_ocorrencias[[#This Row],[data_plantao]],"")</f>
        <v>44086</v>
      </c>
      <c r="F628" s="87" t="str">
        <f>IFERROR(Table_ocorrencias[[#This Row],[CIODS3]],"")</f>
        <v>D687507</v>
      </c>
      <c r="G628" s="87" t="str">
        <f>IFERROR(Table_ocorrencias[[#This Row],[natureza4]],"")</f>
        <v>Outros</v>
      </c>
      <c r="H628" s="87" t="str">
        <f>IFERROR(Table_ocorrencias[[#This Row],[tipo_local]],"")</f>
        <v>Interno</v>
      </c>
      <c r="I628" s="87" t="str">
        <f>IFERROR(IF(Table_ocorrencias[[#This Row],[instrumento10]] = 0,"",Table_ocorrencias[[#This Row],[instrumento10]]),"")</f>
        <v>PÉRFURO-CONTUNDENTE</v>
      </c>
      <c r="J628" s="89" t="str">
        <f>IFERROR(VLOOKUP(Table_ocorrencias[[#This Row],[matricula_perito]],Table_peritos[],2,FALSE),"")</f>
        <v>AUGUSTO GUILHERME FEITOSA CACHO BORGES</v>
      </c>
      <c r="K628" s="87" t="str">
        <f>IFERROR(VLOOKUP(Table_ocorrencias[[#This Row],[matricula_auxiliar]],Table_auxiliares[],2,FALSE),"")</f>
        <v>THAYSE BATISTA</v>
      </c>
      <c r="L628" s="87" t="str">
        <f>IFERROR(VLOOKUP(Table_ocorrencias[[#This Row],[matricula_delegado]],Table_delegados[],2,FALSE),"")</f>
        <v>BRUNO DE UGALDE MELLO</v>
      </c>
      <c r="M628" s="87" t="str">
        <f>IFERROR(Table_ocorrencias[[#This Row],[viatura5]],"")</f>
        <v>UP004</v>
      </c>
      <c r="N628" s="87" t="str">
        <f>IFERROR(IF(Table_ocorrencias[[#This Row],[DPH2]] ="","",Table_ocorrencias[[#This Row],[DPH2]]&amp;"º DPH"),"")</f>
        <v>15º DPH</v>
      </c>
      <c r="O628" s="87" t="str">
        <f>UPPER(IFERROR(VLOOKUP(Table_ocorrencias[[#This Row],[municipio]],Table_municipios[],2,FALSE),""))</f>
        <v>IPOJUCA</v>
      </c>
      <c r="P628" s="89" t="str">
        <f>UPPER(IFERROR(Table_ocorrencias[[#This Row],[bairro8]],""))</f>
        <v>VILA DO ESTALEIRO ATLANTICO SUL</v>
      </c>
      <c r="Q628" s="87" t="str">
        <f>IFERROR(IF(Table_ocorrencias[[#This Row],[rua9]] ="","",Table_ocorrencias[[#This Row],[rua9]]),"")</f>
        <v>RODOVIA PE 60, QUADRA 21, CASA N°14</v>
      </c>
      <c r="R628" s="87" t="str">
        <f>IFERROR(IF(Table_ocorrencias[[#This Row],[latitude6]] ="","",Table_ocorrencias[[#This Row],[latitude6]]),"")</f>
        <v>-8.3976470</v>
      </c>
      <c r="S628" s="87" t="str">
        <f>IFERROR(IF(Table_ocorrencias[[#This Row],[longitude7]] ="","",Table_ocorrencias[[#This Row],[longitude7]]),"")</f>
        <v>-35.0439270</v>
      </c>
      <c r="T62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VALMIR LOPES DA SILVA (NIC 111557)</v>
      </c>
      <c r="U62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28" s="89" t="str">
        <f>UPPER(IFERROR(Table_ocorrencias[[#This Row],[descricao]],""))</f>
        <v/>
      </c>
      <c r="W628" s="90">
        <f>IFERROR(IF(Table_ocorrencias[[#This Row],[data_ciencia]]="","",Table_ocorrencias[[#This Row],[data_ciencia]]),"")</f>
        <v>0.91666666666666663</v>
      </c>
      <c r="X628" s="90">
        <f>IFERROR(IF(Table_ocorrencias[[#This Row],[data_saida]]="","",Table_ocorrencias[[#This Row],[data_saida]]),"")</f>
        <v>0.92361111111111116</v>
      </c>
      <c r="Y628" s="90">
        <f>IFERROR(IF(Table_ocorrencias[[#This Row],[data_chegada]]="","",Table_ocorrencias[[#This Row],[data_chegada]]),"")</f>
        <v>0.94444444444444442</v>
      </c>
      <c r="Z628" s="90">
        <f>IFERROR(IF(Table_ocorrencias[[#This Row],[data_conclusao]]="","",Table_ocorrencias[[#This Row],[data_conclusao]]),"")</f>
        <v>1.3888888888888888E-2</v>
      </c>
      <c r="AA628" s="91">
        <v>1659</v>
      </c>
      <c r="AB628" s="91">
        <v>72</v>
      </c>
      <c r="AC628" s="91">
        <v>15</v>
      </c>
      <c r="AD628" s="91">
        <v>3870731</v>
      </c>
      <c r="AE628" s="91">
        <v>3870430</v>
      </c>
      <c r="AF628" s="91">
        <v>3865339</v>
      </c>
      <c r="AG628" s="91">
        <v>27479</v>
      </c>
      <c r="AH628" s="88">
        <v>44086</v>
      </c>
      <c r="AI628" s="91" t="s">
        <v>3828</v>
      </c>
      <c r="AJ628" s="91" t="s">
        <v>416</v>
      </c>
      <c r="AK628" s="91" t="s">
        <v>414</v>
      </c>
      <c r="AL628" s="91" t="s">
        <v>255</v>
      </c>
      <c r="AM628" s="92">
        <v>0.91666666666666663</v>
      </c>
      <c r="AN628" s="93">
        <v>0.92361111111111116</v>
      </c>
      <c r="AO628" s="93">
        <v>0.94444444444444442</v>
      </c>
      <c r="AP628" s="93">
        <v>1.3888888888888888E-2</v>
      </c>
      <c r="AQ628" s="91" t="s">
        <v>3829</v>
      </c>
      <c r="AR628" s="91" t="s">
        <v>3830</v>
      </c>
      <c r="AS628" s="91">
        <v>8</v>
      </c>
      <c r="AT628" s="91" t="s">
        <v>3831</v>
      </c>
      <c r="AU628" s="91" t="s">
        <v>3832</v>
      </c>
      <c r="AV628" s="91" t="s">
        <v>283</v>
      </c>
      <c r="AW628" s="94" t="s">
        <v>276</v>
      </c>
      <c r="AX628" s="91" t="s">
        <v>3833</v>
      </c>
      <c r="AY628" s="91" t="s">
        <v>283</v>
      </c>
      <c r="AZ628" s="91" t="b">
        <v>1</v>
      </c>
      <c r="BA628" s="91" t="s">
        <v>486</v>
      </c>
      <c r="BB628" s="91" t="b">
        <v>0</v>
      </c>
      <c r="BC628" s="91"/>
      <c r="BD628" s="91"/>
    </row>
    <row r="629" spans="1:56" x14ac:dyDescent="0.25">
      <c r="A629" s="86">
        <f t="shared" si="10"/>
        <v>2</v>
      </c>
      <c r="B629" s="87" t="str">
        <f>IFERROR(TEXT(Table_ocorrencias[[#This Row],[caso_n]],"0000")&amp;Table_ocorrencias[[#This Row],[ponto]]&amp;"/"&amp;YEAR(Table_ocorrencias[[#This Row],[DATA PLANTÃO]]),"")</f>
        <v>0073.10/2020</v>
      </c>
      <c r="C629" s="87" t="str">
        <f>IFERROR(IF(Table_ocorrencias[[#This Row],[GDL]] = "","", Table_ocorrencias[[#This Row],[GDL]]&amp;"/"&amp;YEAR(Table_ocorrencias[[#This Row],[data_plantao]])),"")</f>
        <v/>
      </c>
      <c r="D629" s="87" t="str">
        <f>IF(Table_ocorrencias[[#This Row],[fotos_gdl]] = TRUE,"ENVIADAS","PENDENTE")</f>
        <v>PENDENTE</v>
      </c>
      <c r="E629" s="88">
        <f>IFERROR(Table_ocorrencias[[#This Row],[data_plantao]],"")</f>
        <v>44089</v>
      </c>
      <c r="F629" s="87" t="str">
        <f>IFERROR(Table_ocorrencias[[#This Row],[CIODS3]],"")</f>
        <v>0154/2020</v>
      </c>
      <c r="G629" s="87" t="str">
        <f>IFERROR(Table_ocorrencias[[#This Row],[natureza4]],"")</f>
        <v>Outros</v>
      </c>
      <c r="H629" s="87" t="str">
        <f>IFERROR(Table_ocorrencias[[#This Row],[tipo_local]],"")</f>
        <v>Interno</v>
      </c>
      <c r="I629" s="87" t="str">
        <f>IFERROR(IF(Table_ocorrencias[[#This Row],[instrumento10]] = 0,"",Table_ocorrencias[[#This Row],[instrumento10]]),"")</f>
        <v/>
      </c>
      <c r="J629" s="89" t="str">
        <f>IFERROR(VLOOKUP(Table_ocorrencias[[#This Row],[matricula_perito]],Table_peritos[],2,FALSE),"")</f>
        <v>TADEU MORAIS CRUZ</v>
      </c>
      <c r="K629" s="87" t="str">
        <f>IFERROR(VLOOKUP(Table_ocorrencias[[#This Row],[matricula_auxiliar]],Table_auxiliares[],2,FALSE),"")</f>
        <v>THIAGO ANDRÉ</v>
      </c>
      <c r="L629" s="87" t="str">
        <f>IFERROR(VLOOKUP(Table_ocorrencias[[#This Row],[matricula_delegado]],Table_delegados[],2,FALSE),"")</f>
        <v>VICTOR HUGO JARDIM RONDON</v>
      </c>
      <c r="M629" s="87" t="str">
        <f>IFERROR(Table_ocorrencias[[#This Row],[viatura5]],"")</f>
        <v>UP002</v>
      </c>
      <c r="N629" s="87" t="str">
        <f>IFERROR(IF(Table_ocorrencias[[#This Row],[DPH2]] ="","",Table_ocorrencias[[#This Row],[DPH2]]&amp;"º DPH"),"")</f>
        <v>11º DPH</v>
      </c>
      <c r="O629" s="87" t="str">
        <f>UPPER(IFERROR(VLOOKUP(Table_ocorrencias[[#This Row],[municipio]],Table_municipios[],2,FALSE),""))</f>
        <v>JABOATÃO DOS GUARARAPES</v>
      </c>
      <c r="P629" s="89" t="str">
        <f>UPPER(IFERROR(Table_ocorrencias[[#This Row],[bairro8]],""))</f>
        <v>MARCOS FREIRE</v>
      </c>
      <c r="Q629" s="87" t="str">
        <f>IFERROR(IF(Table_ocorrencias[[#This Row],[rua9]] ="","",Table_ocorrencias[[#This Row],[rua9]]),"")</f>
        <v>AVENIDA FORTE DO BRUM</v>
      </c>
      <c r="R629" s="87" t="str">
        <f>IFERROR(IF(Table_ocorrencias[[#This Row],[latitude6]] ="","",Table_ocorrencias[[#This Row],[latitude6]]),"")</f>
        <v/>
      </c>
      <c r="S629" s="87" t="str">
        <f>IFERROR(IF(Table_ocorrencias[[#This Row],[longitude7]] ="","",Table_ocorrencias[[#This Row],[longitude7]]),"")</f>
        <v/>
      </c>
      <c r="T62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TEREZINHA DE JESUS DA SILVA (NIC 106834)</v>
      </c>
      <c r="U62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29" s="89" t="str">
        <f>UPPER(IFERROR(Table_ocorrencias[[#This Row],[descricao]],""))</f>
        <v>CISTERNA ONDE CORPO FOI ENCONTRADO NO INICIO DO ANO.</v>
      </c>
      <c r="W629" s="90">
        <f>IFERROR(IF(Table_ocorrencias[[#This Row],[data_ciencia]]="","",Table_ocorrencias[[#This Row],[data_ciencia]]),"")</f>
        <v>0.33333333333333331</v>
      </c>
      <c r="X629" s="90" t="str">
        <f>IFERROR(IF(Table_ocorrencias[[#This Row],[data_saida]]="","",Table_ocorrencias[[#This Row],[data_saida]]),"")</f>
        <v/>
      </c>
      <c r="Y629" s="90" t="str">
        <f>IFERROR(IF(Table_ocorrencias[[#This Row],[data_chegada]]="","",Table_ocorrencias[[#This Row],[data_chegada]]),"")</f>
        <v/>
      </c>
      <c r="Z629" s="90" t="str">
        <f>IFERROR(IF(Table_ocorrencias[[#This Row],[data_conclusao]]="","",Table_ocorrencias[[#This Row],[data_conclusao]]),"")</f>
        <v/>
      </c>
      <c r="AA629" s="91">
        <v>1668</v>
      </c>
      <c r="AB629" s="91">
        <v>73</v>
      </c>
      <c r="AC629" s="91">
        <v>11</v>
      </c>
      <c r="AD629" s="91">
        <v>2962136</v>
      </c>
      <c r="AE629" s="91">
        <v>3870464</v>
      </c>
      <c r="AF629" s="91">
        <v>2725053</v>
      </c>
      <c r="AG629" s="91"/>
      <c r="AH629" s="88">
        <v>44089</v>
      </c>
      <c r="AI629" s="91" t="s">
        <v>3944</v>
      </c>
      <c r="AJ629" s="91" t="s">
        <v>416</v>
      </c>
      <c r="AK629" s="91" t="s">
        <v>414</v>
      </c>
      <c r="AL629" s="91" t="s">
        <v>278</v>
      </c>
      <c r="AM629" s="92">
        <v>0.33333333333333331</v>
      </c>
      <c r="AN629" s="93"/>
      <c r="AO629" s="93"/>
      <c r="AP629" s="93"/>
      <c r="AQ629" s="91"/>
      <c r="AR629" s="91"/>
      <c r="AS629" s="91">
        <v>10</v>
      </c>
      <c r="AT629" s="91" t="s">
        <v>3945</v>
      </c>
      <c r="AU629" s="91" t="s">
        <v>3946</v>
      </c>
      <c r="AV629" s="91" t="s">
        <v>283</v>
      </c>
      <c r="AW629" s="94"/>
      <c r="AX629" s="91" t="s">
        <v>3947</v>
      </c>
      <c r="AY629" s="91" t="s">
        <v>3948</v>
      </c>
      <c r="AZ629" s="91" t="b">
        <v>0</v>
      </c>
      <c r="BA629" s="91" t="s">
        <v>486</v>
      </c>
      <c r="BB629" s="91" t="b">
        <v>0</v>
      </c>
      <c r="BC629" s="91"/>
      <c r="BD629" s="91"/>
    </row>
    <row r="630" spans="1:56" x14ac:dyDescent="0.25">
      <c r="A630" s="86">
        <f t="shared" si="10"/>
        <v>1</v>
      </c>
      <c r="B630" s="87" t="str">
        <f>IFERROR(TEXT(Table_ocorrencias[[#This Row],[caso_n]],"0000")&amp;Table_ocorrencias[[#This Row],[ponto]]&amp;"/"&amp;YEAR(Table_ocorrencias[[#This Row],[DATA PLANTÃO]]),"")</f>
        <v>0075.10/2020</v>
      </c>
      <c r="C630" s="87" t="str">
        <f>IFERROR(IF(Table_ocorrencias[[#This Row],[GDL]] = "","", Table_ocorrencias[[#This Row],[GDL]]&amp;"/"&amp;YEAR(Table_ocorrencias[[#This Row],[data_plantao]])),"")</f>
        <v>28911/2020</v>
      </c>
      <c r="D630" s="87" t="str">
        <f>IF(Table_ocorrencias[[#This Row],[fotos_gdl]] = TRUE,"ENVIADAS","PENDENTE")</f>
        <v>ENVIADAS</v>
      </c>
      <c r="E630" s="88">
        <f>IFERROR(Table_ocorrencias[[#This Row],[data_plantao]],"")</f>
        <v>44097</v>
      </c>
      <c r="F630" s="87" t="str">
        <f>IFERROR(Table_ocorrencias[[#This Row],[CIODS3]],"")</f>
        <v>3900000011.002989/2020-17</v>
      </c>
      <c r="G630" s="87" t="str">
        <f>IFERROR(Table_ocorrencias[[#This Row],[natureza4]],"")</f>
        <v>Perícia em veículo</v>
      </c>
      <c r="H630" s="87" t="str">
        <f>IFERROR(Table_ocorrencias[[#This Row],[tipo_local]],"")</f>
        <v>Externo</v>
      </c>
      <c r="I630" s="87" t="str">
        <f>IFERROR(IF(Table_ocorrencias[[#This Row],[instrumento10]] = 0,"",Table_ocorrencias[[#This Row],[instrumento10]]),"")</f>
        <v/>
      </c>
      <c r="J630" s="89" t="str">
        <f>IFERROR(VLOOKUP(Table_ocorrencias[[#This Row],[matricula_perito]],Table_peritos[],2,FALSE),"")</f>
        <v>VICTOR CEZAR LUCENA TAVARES DE SÁ LEITÃO</v>
      </c>
      <c r="K630" s="87" t="str">
        <f>IFERROR(VLOOKUP(Table_ocorrencias[[#This Row],[matricula_auxiliar]],Table_auxiliares[],2,FALSE),"")</f>
        <v>BRENO HENRIQUE DANTAS DOS SANTOS</v>
      </c>
      <c r="L630" s="87" t="str">
        <f>IFERROR(VLOOKUP(Table_ocorrencias[[#This Row],[matricula_delegado]],Table_delegados[],2,FALSE),"")</f>
        <v>ADYR MARTENS DE ALMEIDA</v>
      </c>
      <c r="M630" s="87" t="str">
        <f>IFERROR(Table_ocorrencias[[#This Row],[viatura5]],"")</f>
        <v>UP004</v>
      </c>
      <c r="N630" s="87" t="str">
        <f>IFERROR(IF(Table_ocorrencias[[#This Row],[DPH2]] ="","",Table_ocorrencias[[#This Row],[DPH2]]&amp;"º DPH"),"")</f>
        <v>7º DPH</v>
      </c>
      <c r="O630" s="87" t="str">
        <f>UPPER(IFERROR(VLOOKUP(Table_ocorrencias[[#This Row],[municipio]],Table_municipios[],2,FALSE),""))</f>
        <v>PAULISTA</v>
      </c>
      <c r="P630" s="89" t="str">
        <f>UPPER(IFERROR(Table_ocorrencias[[#This Row],[bairro8]],""))</f>
        <v>JARDIM PAULISTA</v>
      </c>
      <c r="Q630" s="87" t="str">
        <f>IFERROR(IF(Table_ocorrencias[[#This Row],[rua9]] ="","",Table_ocorrencias[[#This Row],[rua9]]),"")</f>
        <v>ESTRADA DO FRIO, 1000</v>
      </c>
      <c r="R630" s="87" t="str">
        <f>IFERROR(IF(Table_ocorrencias[[#This Row],[latitude6]] ="","",Table_ocorrencias[[#This Row],[latitude6]]),"")</f>
        <v/>
      </c>
      <c r="S630" s="87" t="str">
        <f>IFERROR(IF(Table_ocorrencias[[#This Row],[longitude7]] ="","",Table_ocorrencias[[#This Row],[longitude7]]),"")</f>
        <v/>
      </c>
      <c r="T63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JEFFERSON MENDES DE FRANÇA (NIC )</v>
      </c>
      <c r="U63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0" s="89" t="str">
        <f>UPPER(IFERROR(Table_ocorrencias[[#This Row],[descricao]],""))</f>
        <v>FIAT PALIO DE PLACA KKA0398</v>
      </c>
      <c r="W630" s="90">
        <f>IFERROR(IF(Table_ocorrencias[[#This Row],[data_ciencia]]="","",Table_ocorrencias[[#This Row],[data_ciencia]]),"")</f>
        <v>0.97222222222222221</v>
      </c>
      <c r="X630" s="90">
        <f>IFERROR(IF(Table_ocorrencias[[#This Row],[data_saida]]="","",Table_ocorrencias[[#This Row],[data_saida]]),"")</f>
        <v>0.97916666666666663</v>
      </c>
      <c r="Y630" s="90">
        <f>IFERROR(IF(Table_ocorrencias[[#This Row],[data_chegada]]="","",Table_ocorrencias[[#This Row],[data_chegada]]),"")</f>
        <v>0.99305555555555558</v>
      </c>
      <c r="Z630" s="90">
        <f>IFERROR(IF(Table_ocorrencias[[#This Row],[data_conclusao]]="","",Table_ocorrencias[[#This Row],[data_conclusao]]),"")</f>
        <v>2.0833333333333332E-2</v>
      </c>
      <c r="AA630" s="91">
        <v>1690</v>
      </c>
      <c r="AB630" s="91">
        <v>75</v>
      </c>
      <c r="AC630" s="91">
        <v>7</v>
      </c>
      <c r="AD630" s="91">
        <v>3866947</v>
      </c>
      <c r="AE630" s="91">
        <v>3867820</v>
      </c>
      <c r="AF630" s="91">
        <v>2960397</v>
      </c>
      <c r="AG630" s="91">
        <v>28911</v>
      </c>
      <c r="AH630" s="88">
        <v>44097</v>
      </c>
      <c r="AI630" s="91" t="s">
        <v>4230</v>
      </c>
      <c r="AJ630" s="91" t="s">
        <v>1228</v>
      </c>
      <c r="AK630" s="91" t="s">
        <v>168</v>
      </c>
      <c r="AL630" s="91" t="s">
        <v>255</v>
      </c>
      <c r="AM630" s="92">
        <v>0.97222222222222221</v>
      </c>
      <c r="AN630" s="93">
        <v>0.97916666666666663</v>
      </c>
      <c r="AO630" s="93">
        <v>0.99305555555555558</v>
      </c>
      <c r="AP630" s="93">
        <v>2.0833333333333332E-2</v>
      </c>
      <c r="AQ630" s="91"/>
      <c r="AR630" s="91"/>
      <c r="AS630" s="91">
        <v>13</v>
      </c>
      <c r="AT630" s="91" t="s">
        <v>755</v>
      </c>
      <c r="AU630" s="91" t="s">
        <v>4231</v>
      </c>
      <c r="AV630" s="91" t="s">
        <v>4232</v>
      </c>
      <c r="AW630" s="94"/>
      <c r="AX630" s="91" t="s">
        <v>4233</v>
      </c>
      <c r="AY630" s="91" t="s">
        <v>4234</v>
      </c>
      <c r="AZ630" s="91" t="b">
        <v>1</v>
      </c>
      <c r="BA630" s="91" t="s">
        <v>486</v>
      </c>
      <c r="BB630" s="91" t="b">
        <v>0</v>
      </c>
      <c r="BC630" s="91"/>
      <c r="BD630" s="91"/>
    </row>
    <row r="631" spans="1:56" x14ac:dyDescent="0.25">
      <c r="A631" s="86">
        <f t="shared" si="10"/>
        <v>0</v>
      </c>
      <c r="B631" s="87" t="str">
        <f>IFERROR(TEXT(Table_ocorrencias[[#This Row],[caso_n]],"0000")&amp;Table_ocorrencias[[#This Row],[ponto]]&amp;"/"&amp;YEAR(Table_ocorrencias[[#This Row],[DATA PLANTÃO]]),"")</f>
        <v>0077.10/2020</v>
      </c>
      <c r="C631" s="87" t="str">
        <f>IFERROR(IF(Table_ocorrencias[[#This Row],[GDL]] = "","", Table_ocorrencias[[#This Row],[GDL]]&amp;"/"&amp;YEAR(Table_ocorrencias[[#This Row],[data_plantao]])),"")</f>
        <v>29376/2020</v>
      </c>
      <c r="D631" s="87" t="str">
        <f>IF(Table_ocorrencias[[#This Row],[fotos_gdl]] = TRUE,"ENVIADAS","PENDENTE")</f>
        <v>PENDENTE</v>
      </c>
      <c r="E631" s="88">
        <f>IFERROR(Table_ocorrencias[[#This Row],[data_plantao]],"")</f>
        <v>44099</v>
      </c>
      <c r="F631" s="87" t="str">
        <f>IFERROR(Table_ocorrencias[[#This Row],[CIODS3]],"")</f>
        <v>D688692</v>
      </c>
      <c r="G631" s="87" t="str">
        <f>IFERROR(Table_ocorrencias[[#This Row],[natureza4]],"")</f>
        <v>Tentativa de Homicídio</v>
      </c>
      <c r="H631" s="87" t="str">
        <f>IFERROR(Table_ocorrencias[[#This Row],[tipo_local]],"")</f>
        <v>Externo</v>
      </c>
      <c r="I631" s="87" t="str">
        <f>IFERROR(IF(Table_ocorrencias[[#This Row],[instrumento10]] = 0,"",Table_ocorrencias[[#This Row],[instrumento10]]),"")</f>
        <v>PÉRFURO-CONTUNDENTE</v>
      </c>
      <c r="J631" s="89" t="str">
        <f>IFERROR(VLOOKUP(Table_ocorrencias[[#This Row],[matricula_perito]],Table_peritos[],2,FALSE),"")</f>
        <v>CAMILLA ALMEIDA BRAYNER</v>
      </c>
      <c r="K631" s="87" t="str">
        <f>IFERROR(VLOOKUP(Table_ocorrencias[[#This Row],[matricula_auxiliar]],Table_auxiliares[],2,FALSE),"")</f>
        <v>THIAGO ANDRÉ</v>
      </c>
      <c r="L631" s="87" t="str">
        <f>IFERROR(VLOOKUP(Table_ocorrencias[[#This Row],[matricula_delegado]],Table_delegados[],2,FALSE),"")</f>
        <v>DIEGO CAVALCANTI DE A ACIOLI LINS</v>
      </c>
      <c r="M631" s="87" t="str">
        <f>IFERROR(Table_ocorrencias[[#This Row],[viatura5]],"")</f>
        <v>UP004</v>
      </c>
      <c r="N631" s="87" t="str">
        <f>IFERROR(IF(Table_ocorrencias[[#This Row],[DPH2]] ="","",Table_ocorrencias[[#This Row],[DPH2]]&amp;"º DPH"),"")</f>
        <v>3º DPH</v>
      </c>
      <c r="O631" s="87" t="str">
        <f>UPPER(IFERROR(VLOOKUP(Table_ocorrencias[[#This Row],[municipio]],Table_municipios[],2,FALSE),""))</f>
        <v>RECIFE</v>
      </c>
      <c r="P631" s="89" t="str">
        <f>UPPER(IFERROR(Table_ocorrencias[[#This Row],[bairro8]],""))</f>
        <v>IMBIRIBEIRA</v>
      </c>
      <c r="Q631" s="87" t="str">
        <f>IFERROR(IF(Table_ocorrencias[[#This Row],[rua9]] ="","",Table_ocorrencias[[#This Row],[rua9]]),"")</f>
        <v>MADRID, 328</v>
      </c>
      <c r="R631" s="87" t="str">
        <f>IFERROR(IF(Table_ocorrencias[[#This Row],[latitude6]] ="","",Table_ocorrencias[[#This Row],[latitude6]]),"")</f>
        <v/>
      </c>
      <c r="S631" s="87" t="str">
        <f>IFERROR(IF(Table_ocorrencias[[#This Row],[longitude7]] ="","",Table_ocorrencias[[#This Row],[longitude7]]),"")</f>
        <v/>
      </c>
      <c r="T63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EDSON SANTOS SALVINO (NIC )</v>
      </c>
      <c r="U63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31" s="89" t="str">
        <f>UPPER(IFERROR(Table_ocorrencias[[#This Row],[descricao]],""))</f>
        <v>VEÍCULO-PM:982925646</v>
      </c>
      <c r="W631" s="90">
        <f>IFERROR(IF(Table_ocorrencias[[#This Row],[data_ciencia]]="","",Table_ocorrencias[[#This Row],[data_ciencia]]),"")</f>
        <v>0.37847222222222221</v>
      </c>
      <c r="X631" s="90">
        <f>IFERROR(IF(Table_ocorrencias[[#This Row],[data_saida]]="","",Table_ocorrencias[[#This Row],[data_saida]]),"")</f>
        <v>0.39930555555555558</v>
      </c>
      <c r="Y631" s="90">
        <f>IFERROR(IF(Table_ocorrencias[[#This Row],[data_chegada]]="","",Table_ocorrencias[[#This Row],[data_chegada]]),"")</f>
        <v>0.41319444444444442</v>
      </c>
      <c r="Z631" s="90">
        <f>IFERROR(IF(Table_ocorrencias[[#This Row],[data_conclusao]]="","",Table_ocorrencias[[#This Row],[data_conclusao]]),"")</f>
        <v>0.44097222222222221</v>
      </c>
      <c r="AA631" s="91">
        <v>1700</v>
      </c>
      <c r="AB631" s="91">
        <v>77</v>
      </c>
      <c r="AC631" s="91">
        <v>3</v>
      </c>
      <c r="AD631" s="91">
        <v>3867129</v>
      </c>
      <c r="AE631" s="91">
        <v>3870464</v>
      </c>
      <c r="AF631" s="91">
        <v>2724561</v>
      </c>
      <c r="AG631" s="91">
        <v>29376</v>
      </c>
      <c r="AH631" s="88">
        <v>44099</v>
      </c>
      <c r="AI631" s="91" t="s">
        <v>4337</v>
      </c>
      <c r="AJ631" s="91" t="s">
        <v>344</v>
      </c>
      <c r="AK631" s="91" t="s">
        <v>168</v>
      </c>
      <c r="AL631" s="91" t="s">
        <v>255</v>
      </c>
      <c r="AM631" s="92">
        <v>0.37847222222222221</v>
      </c>
      <c r="AN631" s="93">
        <v>0.39930555555555558</v>
      </c>
      <c r="AO631" s="93">
        <v>0.41319444444444442</v>
      </c>
      <c r="AP631" s="93">
        <v>0.44097222222222221</v>
      </c>
      <c r="AQ631" s="91"/>
      <c r="AR631" s="91"/>
      <c r="AS631" s="91">
        <v>14</v>
      </c>
      <c r="AT631" s="91" t="s">
        <v>345</v>
      </c>
      <c r="AU631" s="91" t="s">
        <v>4341</v>
      </c>
      <c r="AV631" s="91" t="s">
        <v>4338</v>
      </c>
      <c r="AW631" s="94" t="s">
        <v>276</v>
      </c>
      <c r="AX631" s="91" t="s">
        <v>4339</v>
      </c>
      <c r="AY631" s="91" t="s">
        <v>4340</v>
      </c>
      <c r="AZ631" s="91" t="b">
        <v>0</v>
      </c>
      <c r="BA631" s="91" t="s">
        <v>486</v>
      </c>
      <c r="BB631" s="91" t="b">
        <v>0</v>
      </c>
      <c r="BC631" s="91"/>
      <c r="BD631" s="91"/>
    </row>
    <row r="632" spans="1:56" ht="30" x14ac:dyDescent="0.25">
      <c r="A632" s="86">
        <f t="shared" si="10"/>
        <v>0</v>
      </c>
      <c r="B632" s="87" t="str">
        <f>IFERROR(TEXT(Table_ocorrencias[[#This Row],[caso_n]],"0000")&amp;Table_ocorrencias[[#This Row],[ponto]]&amp;"/"&amp;YEAR(Table_ocorrencias[[#This Row],[DATA PLANTÃO]]),"")</f>
        <v>0848.9/2020</v>
      </c>
      <c r="C632" s="87" t="str">
        <f>IFERROR(IF(Table_ocorrencias[[#This Row],[GDL]] = "","", Table_ocorrencias[[#This Row],[GDL]]&amp;"/"&amp;YEAR(Table_ocorrencias[[#This Row],[data_plantao]])),"")</f>
        <v>29488/2020</v>
      </c>
      <c r="D632" s="87" t="str">
        <f>IF(Table_ocorrencias[[#This Row],[fotos_gdl]] = TRUE,"ENVIADAS","PENDENTE")</f>
        <v>PENDENTE</v>
      </c>
      <c r="E632" s="88">
        <f>IFERROR(Table_ocorrencias[[#This Row],[data_plantao]],"")</f>
        <v>44100</v>
      </c>
      <c r="F632" s="87" t="str">
        <f>IFERROR(Table_ocorrencias[[#This Row],[CIODS3]],"")</f>
        <v>D688824</v>
      </c>
      <c r="G632" s="87" t="str">
        <f>IFERROR(Table_ocorrencias[[#This Row],[natureza4]],"")</f>
        <v>Duplo Homicídio</v>
      </c>
      <c r="H632" s="87" t="str">
        <f>IFERROR(Table_ocorrencias[[#This Row],[tipo_local]],"")</f>
        <v>Externo</v>
      </c>
      <c r="I632" s="87" t="str">
        <f>IFERROR(IF(Table_ocorrencias[[#This Row],[instrumento10]] = 0,"",Table_ocorrencias[[#This Row],[instrumento10]]),"")</f>
        <v>PÉRFURO-CONTUNDENTE</v>
      </c>
      <c r="J632" s="89" t="str">
        <f>IFERROR(VLOOKUP(Table_ocorrencias[[#This Row],[matricula_perito]],Table_peritos[],2,FALSE),"")</f>
        <v>LUCAS ARAÚJO DE ALMEIDA</v>
      </c>
      <c r="K632" s="87" t="str">
        <f>IFERROR(VLOOKUP(Table_ocorrencias[[#This Row],[matricula_auxiliar]],Table_auxiliares[],2,FALSE),"")</f>
        <v>RICARDO ALEXANDRE MELO DA SILVA</v>
      </c>
      <c r="L632" s="87" t="str">
        <f>IFERROR(VLOOKUP(Table_ocorrencias[[#This Row],[matricula_delegado]],Table_delegados[],2,FALSE),"")</f>
        <v>FRANCISCO OCELIO LIMA RIBEIRO</v>
      </c>
      <c r="M632" s="87" t="str">
        <f>IFERROR(Table_ocorrencias[[#This Row],[viatura5]],"")</f>
        <v>UP006</v>
      </c>
      <c r="N632" s="87" t="str">
        <f>IFERROR(IF(Table_ocorrencias[[#This Row],[DPH2]] ="","",Table_ocorrencias[[#This Row],[DPH2]]&amp;"º DPH"),"")</f>
        <v>2º DPH</v>
      </c>
      <c r="O632" s="87" t="str">
        <f>UPPER(IFERROR(VLOOKUP(Table_ocorrencias[[#This Row],[municipio]],Table_municipios[],2,FALSE),""))</f>
        <v>RECIFE</v>
      </c>
      <c r="P632" s="89" t="str">
        <f>UPPER(IFERROR(Table_ocorrencias[[#This Row],[bairro8]],""))</f>
        <v>CORDEIRO</v>
      </c>
      <c r="Q632" s="87" t="str">
        <f>IFERROR(IF(Table_ocorrencias[[#This Row],[rua9]] ="","",Table_ocorrencias[[#This Row],[rua9]]),"")</f>
        <v>AV. MAURÍCIO DE NASSAU</v>
      </c>
      <c r="R632" s="87" t="str">
        <f>IFERROR(IF(Table_ocorrencias[[#This Row],[latitude6]] ="","",Table_ocorrencias[[#This Row],[latitude6]]),"")</f>
        <v>-8.041147</v>
      </c>
      <c r="S632" s="87" t="str">
        <f>IFERROR(IF(Table_ocorrencias[[#This Row],[longitude7]] ="","",Table_ocorrencias[[#This Row],[longitude7]]),"")</f>
        <v>-34.926057</v>
      </c>
      <c r="T63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ALLAN NASCIMENTO DO CARMO (NIC 113228) / MAXWEL DIOGO DE OLIVEIRA (NIC 113227)</v>
      </c>
      <c r="U63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32" s="89" t="str">
        <f>UPPER(IFERROR(Table_ocorrencias[[#This Row],[descricao]],""))</f>
        <v>DUPLO MASCULINO (1 CRIANÇA E 1 ADULTO); PAF</v>
      </c>
      <c r="W632" s="90">
        <f>IFERROR(IF(Table_ocorrencias[[#This Row],[data_ciencia]]="","",Table_ocorrencias[[#This Row],[data_ciencia]]),"")</f>
        <v>0.67083333333333328</v>
      </c>
      <c r="X632" s="90">
        <f>IFERROR(IF(Table_ocorrencias[[#This Row],[data_saida]]="","",Table_ocorrencias[[#This Row],[data_saida]]),"")</f>
        <v>0.6875</v>
      </c>
      <c r="Y632" s="90">
        <f>IFERROR(IF(Table_ocorrencias[[#This Row],[data_chegada]]="","",Table_ocorrencias[[#This Row],[data_chegada]]),"")</f>
        <v>0.68888888888888888</v>
      </c>
      <c r="Z632" s="90">
        <f>IFERROR(IF(Table_ocorrencias[[#This Row],[data_conclusao]]="","",Table_ocorrencias[[#This Row],[data_conclusao]]),"")</f>
        <v>0.75347222222222221</v>
      </c>
      <c r="AA632" s="91">
        <v>1705</v>
      </c>
      <c r="AB632" s="91">
        <v>848</v>
      </c>
      <c r="AC632" s="91">
        <v>2</v>
      </c>
      <c r="AD632" s="91">
        <v>3870006</v>
      </c>
      <c r="AE632" s="91">
        <v>3867641</v>
      </c>
      <c r="AF632" s="91">
        <v>3467520</v>
      </c>
      <c r="AG632" s="91">
        <v>29488</v>
      </c>
      <c r="AH632" s="88">
        <v>44100</v>
      </c>
      <c r="AI632" s="91" t="s">
        <v>4407</v>
      </c>
      <c r="AJ632" s="91" t="s">
        <v>302</v>
      </c>
      <c r="AK632" s="91" t="s">
        <v>168</v>
      </c>
      <c r="AL632" s="91" t="s">
        <v>1258</v>
      </c>
      <c r="AM632" s="92">
        <v>0.67083333333333328</v>
      </c>
      <c r="AN632" s="93">
        <v>0.6875</v>
      </c>
      <c r="AO632" s="93">
        <v>0.68888888888888888</v>
      </c>
      <c r="AP632" s="93">
        <v>0.75347222222222221</v>
      </c>
      <c r="AQ632" s="91" t="s">
        <v>4412</v>
      </c>
      <c r="AR632" s="91" t="s">
        <v>4413</v>
      </c>
      <c r="AS632" s="91">
        <v>14</v>
      </c>
      <c r="AT632" s="91" t="s">
        <v>340</v>
      </c>
      <c r="AU632" s="91" t="s">
        <v>4408</v>
      </c>
      <c r="AV632" s="91" t="s">
        <v>4409</v>
      </c>
      <c r="AW632" s="94" t="s">
        <v>276</v>
      </c>
      <c r="AX632" s="91" t="s">
        <v>4410</v>
      </c>
      <c r="AY632" s="91" t="s">
        <v>4411</v>
      </c>
      <c r="AZ632" s="91" t="b">
        <v>0</v>
      </c>
      <c r="BA632" s="91" t="s">
        <v>273</v>
      </c>
      <c r="BB632" s="91" t="b">
        <v>0</v>
      </c>
      <c r="BC632" s="91"/>
      <c r="BD632" s="91"/>
    </row>
    <row r="633" spans="1:56" x14ac:dyDescent="0.25">
      <c r="A633" s="86">
        <f t="shared" si="10"/>
        <v>0</v>
      </c>
      <c r="B633" s="87" t="str">
        <f>IFERROR(TEXT(Table_ocorrencias[[#This Row],[caso_n]],"0000")&amp;Table_ocorrencias[[#This Row],[ponto]]&amp;"/"&amp;YEAR(Table_ocorrencias[[#This Row],[DATA PLANTÃO]]),"")</f>
        <v>0869.9/2020</v>
      </c>
      <c r="C633" s="87" t="str">
        <f>IFERROR(IF(Table_ocorrencias[[#This Row],[GDL]] = "","", Table_ocorrencias[[#This Row],[GDL]]&amp;"/"&amp;YEAR(Table_ocorrencias[[#This Row],[data_plantao]])),"")</f>
        <v>30341/2020</v>
      </c>
      <c r="D633" s="87" t="str">
        <f>IF(Table_ocorrencias[[#This Row],[fotos_gdl]] = TRUE,"ENVIADAS","PENDENTE")</f>
        <v>ENVIADAS</v>
      </c>
      <c r="E633" s="88">
        <f>IFERROR(Table_ocorrencias[[#This Row],[data_plantao]],"")</f>
        <v>44106</v>
      </c>
      <c r="F633" s="87" t="str">
        <f>IFERROR(Table_ocorrencias[[#This Row],[CIODS3]],"")</f>
        <v>D689380</v>
      </c>
      <c r="G633" s="87" t="str">
        <f>IFERROR(Table_ocorrencias[[#This Row],[natureza4]],"")</f>
        <v>Duplo Homicídio</v>
      </c>
      <c r="H633" s="87" t="str">
        <f>IFERROR(Table_ocorrencias[[#This Row],[tipo_local]],"")</f>
        <v>Interno</v>
      </c>
      <c r="I633" s="87" t="str">
        <f>IFERROR(IF(Table_ocorrencias[[#This Row],[instrumento10]] = 0,"",Table_ocorrencias[[#This Row],[instrumento10]]),"")</f>
        <v>PÉRFURO-CONTUNDENTE</v>
      </c>
      <c r="J633" s="89" t="str">
        <f>IFERROR(VLOOKUP(Table_ocorrencias[[#This Row],[matricula_perito]],Table_peritos[],2,FALSE),"")</f>
        <v>TADEU MORAIS CRUZ</v>
      </c>
      <c r="K633" s="87" t="str">
        <f>IFERROR(VLOOKUP(Table_ocorrencias[[#This Row],[matricula_auxiliar]],Table_auxiliares[],2,FALSE),"")</f>
        <v>THIAGO CHALEGRE</v>
      </c>
      <c r="L633" s="87" t="str">
        <f>IFERROR(VLOOKUP(Table_ocorrencias[[#This Row],[matricula_delegado]],Table_delegados[],2,FALSE),"")</f>
        <v>IAN CAMPOS MOREIRA</v>
      </c>
      <c r="M633" s="87" t="str">
        <f>IFERROR(Table_ocorrencias[[#This Row],[viatura5]],"")</f>
        <v>UP004</v>
      </c>
      <c r="N633" s="87" t="str">
        <f>IFERROR(IF(Table_ocorrencias[[#This Row],[DPH2]] ="","",Table_ocorrencias[[#This Row],[DPH2]]&amp;"º DPH"),"")</f>
        <v>2º DPH</v>
      </c>
      <c r="O633" s="87" t="str">
        <f>UPPER(IFERROR(VLOOKUP(Table_ocorrencias[[#This Row],[municipio]],Table_municipios[],2,FALSE),""))</f>
        <v>RECIFE</v>
      </c>
      <c r="P633" s="89" t="str">
        <f>UPPER(IFERROR(Table_ocorrencias[[#This Row],[bairro8]],""))</f>
        <v>IPUTINGA</v>
      </c>
      <c r="Q633" s="87" t="str">
        <f>IFERROR(IF(Table_ocorrencias[[#This Row],[rua9]] ="","",Table_ocorrencias[[#This Row],[rua9]]),"")</f>
        <v>MAURICIO DE NASSAU</v>
      </c>
      <c r="R633" s="87" t="str">
        <f>IFERROR(IF(Table_ocorrencias[[#This Row],[latitude6]] ="","",Table_ocorrencias[[#This Row],[latitude6]]),"")</f>
        <v>-8.038478</v>
      </c>
      <c r="S633" s="87" t="str">
        <f>IFERROR(IF(Table_ocorrencias[[#This Row],[longitude7]] ="","",Table_ocorrencias[[#This Row],[longitude7]]),"")</f>
        <v>-34.930692</v>
      </c>
      <c r="T63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LEAO DA SILVA (NIC 113271) / JAMESSON PEDRO GOMES BRANDÃO (NIC 113269)</v>
      </c>
      <c r="U63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3" s="89" t="str">
        <f>UPPER(IFERROR(Table_ocorrencias[[#This Row],[descricao]],""))</f>
        <v>DUPLO</v>
      </c>
      <c r="W633" s="90">
        <f>IFERROR(IF(Table_ocorrencias[[#This Row],[data_ciencia]]="","",Table_ocorrencias[[#This Row],[data_ciencia]]),"")</f>
        <v>0.40069444444444446</v>
      </c>
      <c r="X633" s="90">
        <f>IFERROR(IF(Table_ocorrencias[[#This Row],[data_saida]]="","",Table_ocorrencias[[#This Row],[data_saida]]),"")</f>
        <v>0.40625</v>
      </c>
      <c r="Y633" s="90">
        <f>IFERROR(IF(Table_ocorrencias[[#This Row],[data_chegada]]="","",Table_ocorrencias[[#This Row],[data_chegada]]),"")</f>
        <v>0.41666666666666669</v>
      </c>
      <c r="Z633" s="90">
        <f>IFERROR(IF(Table_ocorrencias[[#This Row],[data_conclusao]]="","",Table_ocorrencias[[#This Row],[data_conclusao]]),"")</f>
        <v>0.45763888888888887</v>
      </c>
      <c r="AA633" s="91">
        <v>1726</v>
      </c>
      <c r="AB633" s="91">
        <v>869</v>
      </c>
      <c r="AC633" s="91">
        <v>2</v>
      </c>
      <c r="AD633" s="91">
        <v>2962136</v>
      </c>
      <c r="AE633" s="91">
        <v>3868877</v>
      </c>
      <c r="AF633" s="91">
        <v>2724707</v>
      </c>
      <c r="AG633" s="91">
        <v>30341</v>
      </c>
      <c r="AH633" s="88">
        <v>44106</v>
      </c>
      <c r="AI633" s="91" t="s">
        <v>4640</v>
      </c>
      <c r="AJ633" s="91" t="s">
        <v>302</v>
      </c>
      <c r="AK633" s="91" t="s">
        <v>414</v>
      </c>
      <c r="AL633" s="91" t="s">
        <v>255</v>
      </c>
      <c r="AM633" s="92">
        <v>0.40069444444444446</v>
      </c>
      <c r="AN633" s="93">
        <v>0.40625</v>
      </c>
      <c r="AO633" s="93">
        <v>0.41666666666666669</v>
      </c>
      <c r="AP633" s="93">
        <v>0.45763888888888887</v>
      </c>
      <c r="AQ633" s="91" t="s">
        <v>4646</v>
      </c>
      <c r="AR633" s="91" t="s">
        <v>4647</v>
      </c>
      <c r="AS633" s="91">
        <v>14</v>
      </c>
      <c r="AT633" s="91" t="s">
        <v>4641</v>
      </c>
      <c r="AU633" s="91" t="s">
        <v>4642</v>
      </c>
      <c r="AV633" s="91" t="s">
        <v>4643</v>
      </c>
      <c r="AW633" s="94" t="s">
        <v>276</v>
      </c>
      <c r="AX633" s="91" t="s">
        <v>4644</v>
      </c>
      <c r="AY633" s="91" t="s">
        <v>4645</v>
      </c>
      <c r="AZ633" s="91" t="b">
        <v>1</v>
      </c>
      <c r="BA633" s="91" t="s">
        <v>273</v>
      </c>
      <c r="BB633" s="91" t="b">
        <v>0</v>
      </c>
      <c r="BC633" s="91"/>
      <c r="BD633" s="91"/>
    </row>
    <row r="634" spans="1:56" x14ac:dyDescent="0.25">
      <c r="A634" s="86">
        <f t="shared" si="10"/>
        <v>0</v>
      </c>
      <c r="B634" s="87" t="str">
        <f>IFERROR(TEXT(Table_ocorrencias[[#This Row],[caso_n]],"0000")&amp;Table_ocorrencias[[#This Row],[ponto]]&amp;"/"&amp;YEAR(Table_ocorrencias[[#This Row],[DATA PLANTÃO]]),"")</f>
        <v>0870.9/2020</v>
      </c>
      <c r="C634" s="87" t="str">
        <f>IFERROR(IF(Table_ocorrencias[[#This Row],[GDL]] = "","", Table_ocorrencias[[#This Row],[GDL]]&amp;"/"&amp;YEAR(Table_ocorrencias[[#This Row],[data_plantao]])),"")</f>
        <v>30435/2020</v>
      </c>
      <c r="D634" s="87" t="str">
        <f>IF(Table_ocorrencias[[#This Row],[fotos_gdl]] = TRUE,"ENVIADAS","PENDENTE")</f>
        <v>ENVIADAS</v>
      </c>
      <c r="E634" s="88">
        <f>IFERROR(Table_ocorrencias[[#This Row],[data_plantao]],"")</f>
        <v>44106</v>
      </c>
      <c r="F634" s="87" t="str">
        <f>IFERROR(Table_ocorrencias[[#This Row],[CIODS3]],"")</f>
        <v>D689398</v>
      </c>
      <c r="G634" s="87" t="str">
        <f>IFERROR(Table_ocorrencias[[#This Row],[natureza4]],"")</f>
        <v>Morte a esclarecer</v>
      </c>
      <c r="H634" s="87" t="str">
        <f>IFERROR(Table_ocorrencias[[#This Row],[tipo_local]],"")</f>
        <v>Externo</v>
      </c>
      <c r="I634" s="87" t="str">
        <f>IFERROR(IF(Table_ocorrencias[[#This Row],[instrumento10]] = 0,"",Table_ocorrencias[[#This Row],[instrumento10]]),"")</f>
        <v>CONTUNDENTE</v>
      </c>
      <c r="J634" s="89" t="str">
        <f>IFERROR(VLOOKUP(Table_ocorrencias[[#This Row],[matricula_perito]],Table_peritos[],2,FALSE),"")</f>
        <v>TADEU MORAIS CRUZ</v>
      </c>
      <c r="K634" s="87" t="str">
        <f>IFERROR(VLOOKUP(Table_ocorrencias[[#This Row],[matricula_auxiliar]],Table_auxiliares[],2,FALSE),"")</f>
        <v>HILTON PESSOA DE FREITAS NETO</v>
      </c>
      <c r="L634" s="87" t="str">
        <f>IFERROR(VLOOKUP(Table_ocorrencias[[#This Row],[matricula_delegado]],Table_delegados[],2,FALSE),"")</f>
        <v>ICARO BARROS SCHNEIDER</v>
      </c>
      <c r="M634" s="87" t="str">
        <f>IFERROR(Table_ocorrencias[[#This Row],[viatura5]],"")</f>
        <v>UP006</v>
      </c>
      <c r="N634" s="87" t="str">
        <f>IFERROR(IF(Table_ocorrencias[[#This Row],[DPH2]] ="","",Table_ocorrencias[[#This Row],[DPH2]]&amp;"º DPH"),"")</f>
        <v>14º DPH</v>
      </c>
      <c r="O634" s="87" t="str">
        <f>UPPER(IFERROR(VLOOKUP(Table_ocorrencias[[#This Row],[municipio]],Table_municipios[],2,FALSE),""))</f>
        <v>CABO DE SANTO AGOSTINHO</v>
      </c>
      <c r="P634" s="89" t="str">
        <f>UPPER(IFERROR(Table_ocorrencias[[#This Row],[bairro8]],""))</f>
        <v>GAIBÚ</v>
      </c>
      <c r="Q634" s="87" t="str">
        <f>IFERROR(IF(Table_ocorrencias[[#This Row],[rua9]] ="","",Table_ocorrencias[[#This Row],[rua9]]),"")</f>
        <v>FORTE DE GAIBÚ</v>
      </c>
      <c r="R634" s="87" t="str">
        <f>IFERROR(IF(Table_ocorrencias[[#This Row],[latitude6]] ="","",Table_ocorrencias[[#This Row],[latitude6]]),"")</f>
        <v>-8,342316</v>
      </c>
      <c r="S634" s="87" t="str">
        <f>IFERROR(IF(Table_ocorrencias[[#This Row],[longitude7]] ="","",Table_ocorrencias[[#This Row],[longitude7]]),"")</f>
        <v>-34,947184</v>
      </c>
      <c r="T63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ANDRE CALIXTO SILVA (NIC 113268)</v>
      </c>
      <c r="U63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4" s="89" t="str">
        <f>UPPER(IFERROR(Table_ocorrencias[[#This Row],[descricao]],""))</f>
        <v>PM SD LINS: 993162115</v>
      </c>
      <c r="W634" s="90">
        <f>IFERROR(IF(Table_ocorrencias[[#This Row],[data_ciencia]]="","",Table_ocorrencias[[#This Row],[data_ciencia]]),"")</f>
        <v>0.61111111111111116</v>
      </c>
      <c r="X634" s="90">
        <f>IFERROR(IF(Table_ocorrencias[[#This Row],[data_saida]]="","",Table_ocorrencias[[#This Row],[data_saida]]),"")</f>
        <v>0.63888888888888884</v>
      </c>
      <c r="Y634" s="90">
        <f>IFERROR(IF(Table_ocorrencias[[#This Row],[data_chegada]]="","",Table_ocorrencias[[#This Row],[data_chegada]]),"")</f>
        <v>0.69444444444444442</v>
      </c>
      <c r="Z634" s="90">
        <f>IFERROR(IF(Table_ocorrencias[[#This Row],[data_conclusao]]="","",Table_ocorrencias[[#This Row],[data_conclusao]]),"")</f>
        <v>0.72222222222222221</v>
      </c>
      <c r="AA634" s="91">
        <v>1728</v>
      </c>
      <c r="AB634" s="91">
        <v>870</v>
      </c>
      <c r="AC634" s="91">
        <v>14</v>
      </c>
      <c r="AD634" s="91">
        <v>2962136</v>
      </c>
      <c r="AE634" s="91">
        <v>3865967</v>
      </c>
      <c r="AF634" s="91">
        <v>2724715</v>
      </c>
      <c r="AG634" s="91">
        <v>30435</v>
      </c>
      <c r="AH634" s="88">
        <v>44106</v>
      </c>
      <c r="AI634" s="91" t="s">
        <v>4667</v>
      </c>
      <c r="AJ634" s="91" t="s">
        <v>425</v>
      </c>
      <c r="AK634" s="91" t="s">
        <v>168</v>
      </c>
      <c r="AL634" s="91" t="s">
        <v>1258</v>
      </c>
      <c r="AM634" s="92">
        <v>0.61111111111111116</v>
      </c>
      <c r="AN634" s="93">
        <v>0.63888888888888884</v>
      </c>
      <c r="AO634" s="93">
        <v>0.69444444444444442</v>
      </c>
      <c r="AP634" s="93">
        <v>0.72222222222222221</v>
      </c>
      <c r="AQ634" s="91" t="s">
        <v>4683</v>
      </c>
      <c r="AR634" s="91" t="s">
        <v>4684</v>
      </c>
      <c r="AS634" s="91">
        <v>3</v>
      </c>
      <c r="AT634" s="91" t="s">
        <v>4668</v>
      </c>
      <c r="AU634" s="91" t="s">
        <v>4669</v>
      </c>
      <c r="AV634" s="91" t="s">
        <v>4670</v>
      </c>
      <c r="AW634" s="94" t="s">
        <v>481</v>
      </c>
      <c r="AX634" s="91" t="s">
        <v>4671</v>
      </c>
      <c r="AY634" s="91" t="s">
        <v>4672</v>
      </c>
      <c r="AZ634" s="91" t="b">
        <v>1</v>
      </c>
      <c r="BA634" s="91" t="s">
        <v>273</v>
      </c>
      <c r="BB634" s="91" t="b">
        <v>0</v>
      </c>
      <c r="BC634" s="91"/>
      <c r="BD634" s="91"/>
    </row>
    <row r="635" spans="1:56" x14ac:dyDescent="0.25">
      <c r="A635" s="86">
        <f t="shared" si="10"/>
        <v>0</v>
      </c>
      <c r="B635" s="87" t="str">
        <f>IFERROR(TEXT(Table_ocorrencias[[#This Row],[caso_n]],"0000")&amp;Table_ocorrencias[[#This Row],[ponto]]&amp;"/"&amp;YEAR(Table_ocorrencias[[#This Row],[DATA PLANTÃO]]),"")</f>
        <v>0876.9/2020</v>
      </c>
      <c r="C635" s="87" t="str">
        <f>IFERROR(IF(Table_ocorrencias[[#This Row],[GDL]] = "","", Table_ocorrencias[[#This Row],[GDL]]&amp;"/"&amp;YEAR(Table_ocorrencias[[#This Row],[data_plantao]])),"")</f>
        <v>30601/2020</v>
      </c>
      <c r="D635" s="87" t="str">
        <f>IF(Table_ocorrencias[[#This Row],[fotos_gdl]] = TRUE,"ENVIADAS","PENDENTE")</f>
        <v>ENVIADAS</v>
      </c>
      <c r="E635" s="88">
        <f>IFERROR(Table_ocorrencias[[#This Row],[data_plantao]],"")</f>
        <v>44108</v>
      </c>
      <c r="F635" s="87" t="str">
        <f>IFERROR(Table_ocorrencias[[#This Row],[CIODS3]],"")</f>
        <v>D689689</v>
      </c>
      <c r="G635" s="87" t="str">
        <f>IFERROR(Table_ocorrencias[[#This Row],[natureza4]],"")</f>
        <v>Morte a esclarecer</v>
      </c>
      <c r="H635" s="87" t="str">
        <f>IFERROR(Table_ocorrencias[[#This Row],[tipo_local]],"")</f>
        <v>Interno</v>
      </c>
      <c r="I635" s="87" t="str">
        <f>IFERROR(IF(Table_ocorrencias[[#This Row],[instrumento10]] = 0,"",Table_ocorrencias[[#This Row],[instrumento10]]),"")</f>
        <v>OUTROS</v>
      </c>
      <c r="J635" s="89" t="str">
        <f>IFERROR(VLOOKUP(Table_ocorrencias[[#This Row],[matricula_perito]],Table_peritos[],2,FALSE),"")</f>
        <v>VICTOR CEZAR LUCENA TAVARES DE SÁ LEITÃO</v>
      </c>
      <c r="K635" s="87" t="str">
        <f>IFERROR(VLOOKUP(Table_ocorrencias[[#This Row],[matricula_auxiliar]],Table_auxiliares[],2,FALSE),"")</f>
        <v>ALMIR CARLOS DE SOUZA</v>
      </c>
      <c r="L635" s="87" t="str">
        <f>IFERROR(VLOOKUP(Table_ocorrencias[[#This Row],[matricula_delegado]],Table_delegados[],2,FALSE),"")</f>
        <v>FABIO LACERDA MACHADO</v>
      </c>
      <c r="M635" s="87" t="str">
        <f>IFERROR(Table_ocorrencias[[#This Row],[viatura5]],"")</f>
        <v>UP006</v>
      </c>
      <c r="N635" s="87" t="str">
        <f>IFERROR(IF(Table_ocorrencias[[#This Row],[DPH2]] ="","",Table_ocorrencias[[#This Row],[DPH2]]&amp;"º DPH"),"")</f>
        <v>3º DPH</v>
      </c>
      <c r="O635" s="87" t="str">
        <f>UPPER(IFERROR(VLOOKUP(Table_ocorrencias[[#This Row],[municipio]],Table_municipios[],2,FALSE),""))</f>
        <v>RECIFE</v>
      </c>
      <c r="P635" s="89" t="str">
        <f>UPPER(IFERROR(Table_ocorrencias[[#This Row],[bairro8]],""))</f>
        <v>BOA VIAGEM</v>
      </c>
      <c r="Q635" s="87" t="str">
        <f>IFERROR(IF(Table_ocorrencias[[#This Row],[rua9]] ="","",Table_ocorrencias[[#This Row],[rua9]]),"")</f>
        <v>MINISTRO NELSON HUNGRIA, N 159, AP 402.</v>
      </c>
      <c r="R635" s="87" t="str">
        <f>IFERROR(IF(Table_ocorrencias[[#This Row],[latitude6]] ="","",Table_ocorrencias[[#This Row],[latitude6]]),"")</f>
        <v>-8,1093061</v>
      </c>
      <c r="S635" s="87" t="str">
        <f>IFERROR(IF(Table_ocorrencias[[#This Row],[longitude7]] ="","",Table_ocorrencias[[#This Row],[longitude7]]),"")</f>
        <v>-348962149</v>
      </c>
      <c r="T63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ISABELLA AURORA DE O. A. ARRUDA (NIC 113276)</v>
      </c>
      <c r="U63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5" s="89" t="str">
        <f>UPPER(IFERROR(Table_ocorrencias[[#This Row],[descricao]],""))</f>
        <v>997269971 CAIO MORAIS DELEGADO</v>
      </c>
      <c r="W635" s="90">
        <f>IFERROR(IF(Table_ocorrencias[[#This Row],[data_ciencia]]="","",Table_ocorrencias[[#This Row],[data_ciencia]]),"")</f>
        <v>0.84027777777777779</v>
      </c>
      <c r="X635" s="90">
        <f>IFERROR(IF(Table_ocorrencias[[#This Row],[data_saida]]="","",Table_ocorrencias[[#This Row],[data_saida]]),"")</f>
        <v>0.85416666666666663</v>
      </c>
      <c r="Y635" s="90">
        <f>IFERROR(IF(Table_ocorrencias[[#This Row],[data_chegada]]="","",Table_ocorrencias[[#This Row],[data_chegada]]),"")</f>
        <v>0.86805555555555558</v>
      </c>
      <c r="Z635" s="90">
        <f>IFERROR(IF(Table_ocorrencias[[#This Row],[data_conclusao]]="","",Table_ocorrencias[[#This Row],[data_conclusao]]),"")</f>
        <v>0.93055555555555558</v>
      </c>
      <c r="AA635" s="91">
        <v>1734</v>
      </c>
      <c r="AB635" s="91">
        <v>876</v>
      </c>
      <c r="AC635" s="91">
        <v>3</v>
      </c>
      <c r="AD635" s="91">
        <v>3866947</v>
      </c>
      <c r="AE635" s="91">
        <v>1586920</v>
      </c>
      <c r="AF635" s="91">
        <v>3864235</v>
      </c>
      <c r="AG635" s="91">
        <v>30601</v>
      </c>
      <c r="AH635" s="88">
        <v>44108</v>
      </c>
      <c r="AI635" s="91" t="s">
        <v>4728</v>
      </c>
      <c r="AJ635" s="91" t="s">
        <v>425</v>
      </c>
      <c r="AK635" s="91" t="s">
        <v>414</v>
      </c>
      <c r="AL635" s="91" t="s">
        <v>1258</v>
      </c>
      <c r="AM635" s="92">
        <v>0.84027777777777779</v>
      </c>
      <c r="AN635" s="93">
        <v>0.85416666666666663</v>
      </c>
      <c r="AO635" s="93">
        <v>0.86805555555555558</v>
      </c>
      <c r="AP635" s="93">
        <v>0.93055555555555558</v>
      </c>
      <c r="AQ635" s="91" t="s">
        <v>4733</v>
      </c>
      <c r="AR635" s="91" t="s">
        <v>4734</v>
      </c>
      <c r="AS635" s="91">
        <v>14</v>
      </c>
      <c r="AT635" s="91" t="s">
        <v>1561</v>
      </c>
      <c r="AU635" s="91" t="s">
        <v>4729</v>
      </c>
      <c r="AV635" s="91" t="s">
        <v>4730</v>
      </c>
      <c r="AW635" s="94" t="s">
        <v>433</v>
      </c>
      <c r="AX635" s="91" t="s">
        <v>4731</v>
      </c>
      <c r="AY635" s="91" t="s">
        <v>4732</v>
      </c>
      <c r="AZ635" s="91" t="b">
        <v>1</v>
      </c>
      <c r="BA635" s="91" t="s">
        <v>273</v>
      </c>
      <c r="BB635" s="91" t="b">
        <v>0</v>
      </c>
      <c r="BC635" s="91"/>
      <c r="BD635" s="91"/>
    </row>
    <row r="636" spans="1:56" x14ac:dyDescent="0.25">
      <c r="A636" s="86">
        <f t="shared" si="10"/>
        <v>0</v>
      </c>
      <c r="B636" s="87" t="str">
        <f>IFERROR(TEXT(Table_ocorrencias[[#This Row],[caso_n]],"0000")&amp;Table_ocorrencias[[#This Row],[ponto]]&amp;"/"&amp;YEAR(Table_ocorrencias[[#This Row],[DATA PLANTÃO]]),"")</f>
        <v>0879.9/2020</v>
      </c>
      <c r="C636" s="87" t="str">
        <f>IFERROR(IF(Table_ocorrencias[[#This Row],[GDL]] = "","", Table_ocorrencias[[#This Row],[GDL]]&amp;"/"&amp;YEAR(Table_ocorrencias[[#This Row],[data_plantao]])),"")</f>
        <v>30929/2020</v>
      </c>
      <c r="D636" s="87" t="str">
        <f>IF(Table_ocorrencias[[#This Row],[fotos_gdl]] = TRUE,"ENVIADAS","PENDENTE")</f>
        <v>ENVIADAS</v>
      </c>
      <c r="E636" s="88">
        <f>IFERROR(Table_ocorrencias[[#This Row],[data_plantao]],"")</f>
        <v>44110</v>
      </c>
      <c r="F636" s="87" t="str">
        <f>IFERROR(Table_ocorrencias[[#This Row],[CIODS3]],"")</f>
        <v>D689891</v>
      </c>
      <c r="G636" s="87" t="str">
        <f>IFERROR(Table_ocorrencias[[#This Row],[natureza4]],"")</f>
        <v>Morte a esclarecer</v>
      </c>
      <c r="H636" s="87" t="str">
        <f>IFERROR(Table_ocorrencias[[#This Row],[tipo_local]],"")</f>
        <v>Interno</v>
      </c>
      <c r="I636" s="87" t="str">
        <f>IFERROR(IF(Table_ocorrencias[[#This Row],[instrumento10]] = 0,"",Table_ocorrencias[[#This Row],[instrumento10]]),"")</f>
        <v>OUTROS</v>
      </c>
      <c r="J636" s="89" t="str">
        <f>IFERROR(VLOOKUP(Table_ocorrencias[[#This Row],[matricula_perito]],Table_peritos[],2,FALSE),"")</f>
        <v>VICTOR CEZAR LUCENA TAVARES DE SÁ LEITÃO</v>
      </c>
      <c r="K636" s="87" t="str">
        <f>IFERROR(VLOOKUP(Table_ocorrencias[[#This Row],[matricula_auxiliar]],Table_auxiliares[],2,FALSE),"")</f>
        <v>THAYSE BATISTA</v>
      </c>
      <c r="L636" s="87" t="str">
        <f>IFERROR(VLOOKUP(Table_ocorrencias[[#This Row],[matricula_delegado]],Table_delegados[],2,FALSE),"")</f>
        <v>DANIEL LIRA PIMENTEL</v>
      </c>
      <c r="M636" s="87" t="str">
        <f>IFERROR(Table_ocorrencias[[#This Row],[viatura5]],"")</f>
        <v>UP006</v>
      </c>
      <c r="N636" s="87" t="str">
        <f>IFERROR(IF(Table_ocorrencias[[#This Row],[DPH2]] ="","",Table_ocorrencias[[#This Row],[DPH2]]&amp;"º DPH"),"")</f>
        <v>7º DPH</v>
      </c>
      <c r="O636" s="87" t="str">
        <f>UPPER(IFERROR(VLOOKUP(Table_ocorrencias[[#This Row],[municipio]],Table_municipios[],2,FALSE),""))</f>
        <v>PAULISTA</v>
      </c>
      <c r="P636" s="89" t="str">
        <f>UPPER(IFERROR(Table_ocorrencias[[#This Row],[bairro8]],""))</f>
        <v>PAU AMARELO</v>
      </c>
      <c r="Q636" s="87" t="str">
        <f>IFERROR(IF(Table_ocorrencias[[#This Row],[rua9]] ="","",Table_ocorrencias[[#This Row],[rua9]]),"")</f>
        <v>DR. CLÁUDIO JOSÉ GUEIROS LEITE, ED. COSTA DOURADA, N°4538</v>
      </c>
      <c r="R636" s="87" t="str">
        <f>IFERROR(IF(Table_ocorrencias[[#This Row],[latitude6]] ="","",Table_ocorrencias[[#This Row],[latitude6]]),"")</f>
        <v>-7,918157</v>
      </c>
      <c r="S636" s="87" t="str">
        <f>IFERROR(IF(Table_ocorrencias[[#This Row],[longitude7]] ="","",Table_ocorrencias[[#This Row],[longitude7]]),"")</f>
        <v>-34,820594</v>
      </c>
      <c r="T63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SANDRA SANTANA DE LIMA (NIC 113243)</v>
      </c>
      <c r="U63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6" s="89" t="str">
        <f>UPPER(IFERROR(Table_ocorrencias[[#This Row],[descricao]],""))</f>
        <v>SG MEIRELES 98366-2821, FEMININO - SUPOSTA VÍTIMA DE ESTUPRO</v>
      </c>
      <c r="W636" s="90">
        <f>IFERROR(IF(Table_ocorrencias[[#This Row],[data_ciencia]]="","",Table_ocorrencias[[#This Row],[data_ciencia]]),"")</f>
        <v>0.61111111111111116</v>
      </c>
      <c r="X636" s="90">
        <f>IFERROR(IF(Table_ocorrencias[[#This Row],[data_saida]]="","",Table_ocorrencias[[#This Row],[data_saida]]),"")</f>
        <v>0.625</v>
      </c>
      <c r="Y636" s="90">
        <f>IFERROR(IF(Table_ocorrencias[[#This Row],[data_chegada]]="","",Table_ocorrencias[[#This Row],[data_chegada]]),"")</f>
        <v>0.65277777777777779</v>
      </c>
      <c r="Z636" s="90">
        <f>IFERROR(IF(Table_ocorrencias[[#This Row],[data_conclusao]]="","",Table_ocorrencias[[#This Row],[data_conclusao]]),"")</f>
        <v>0.70833333333333337</v>
      </c>
      <c r="AA636" s="91">
        <v>1737</v>
      </c>
      <c r="AB636" s="91">
        <v>879</v>
      </c>
      <c r="AC636" s="91">
        <v>7</v>
      </c>
      <c r="AD636" s="91">
        <v>3866947</v>
      </c>
      <c r="AE636" s="91">
        <v>3870430</v>
      </c>
      <c r="AF636" s="91">
        <v>3864227</v>
      </c>
      <c r="AG636" s="91">
        <v>30929</v>
      </c>
      <c r="AH636" s="88">
        <v>44110</v>
      </c>
      <c r="AI636" s="91" t="s">
        <v>4774</v>
      </c>
      <c r="AJ636" s="91" t="s">
        <v>425</v>
      </c>
      <c r="AK636" s="91" t="s">
        <v>414</v>
      </c>
      <c r="AL636" s="91" t="s">
        <v>1258</v>
      </c>
      <c r="AM636" s="92">
        <v>0.61111111111111116</v>
      </c>
      <c r="AN636" s="93">
        <v>0.625</v>
      </c>
      <c r="AO636" s="93">
        <v>0.65277777777777779</v>
      </c>
      <c r="AP636" s="93">
        <v>0.70833333333333337</v>
      </c>
      <c r="AQ636" s="91" t="s">
        <v>4787</v>
      </c>
      <c r="AR636" s="91" t="s">
        <v>4788</v>
      </c>
      <c r="AS636" s="91">
        <v>13</v>
      </c>
      <c r="AT636" s="91" t="s">
        <v>377</v>
      </c>
      <c r="AU636" s="91" t="s">
        <v>4775</v>
      </c>
      <c r="AV636" s="91" t="s">
        <v>4776</v>
      </c>
      <c r="AW636" s="94" t="s">
        <v>433</v>
      </c>
      <c r="AX636" s="91" t="s">
        <v>4777</v>
      </c>
      <c r="AY636" s="91" t="s">
        <v>4778</v>
      </c>
      <c r="AZ636" s="91" t="b">
        <v>1</v>
      </c>
      <c r="BA636" s="91" t="s">
        <v>273</v>
      </c>
      <c r="BB636" s="91" t="b">
        <v>0</v>
      </c>
      <c r="BC636" s="91"/>
      <c r="BD636" s="91"/>
    </row>
    <row r="637" spans="1:56" x14ac:dyDescent="0.25">
      <c r="A637" s="86">
        <f t="shared" si="10"/>
        <v>0</v>
      </c>
      <c r="B637" s="87" t="str">
        <f>IFERROR(TEXT(Table_ocorrencias[[#This Row],[caso_n]],"0000")&amp;Table_ocorrencias[[#This Row],[ponto]]&amp;"/"&amp;YEAR(Table_ocorrencias[[#This Row],[DATA PLANTÃO]]),"")</f>
        <v>0899.9/2020</v>
      </c>
      <c r="C637" s="87" t="str">
        <f>IFERROR(IF(Table_ocorrencias[[#This Row],[GDL]] = "","", Table_ocorrencias[[#This Row],[GDL]]&amp;"/"&amp;YEAR(Table_ocorrencias[[#This Row],[data_plantao]])),"")</f>
        <v>31758/2020</v>
      </c>
      <c r="D637" s="87" t="str">
        <f>IF(Table_ocorrencias[[#This Row],[fotos_gdl]] = TRUE,"ENVIADAS","PENDENTE")</f>
        <v>PENDENTE</v>
      </c>
      <c r="E637" s="88">
        <f>IFERROR(Table_ocorrencias[[#This Row],[data_plantao]],"")</f>
        <v>44117</v>
      </c>
      <c r="F637" s="87" t="str">
        <f>IFERROR(Table_ocorrencias[[#This Row],[CIODS3]],"")</f>
        <v>D690680</v>
      </c>
      <c r="G637" s="87" t="str">
        <f>IFERROR(Table_ocorrencias[[#This Row],[natureza4]],"")</f>
        <v>Morte a esclarecer</v>
      </c>
      <c r="H637" s="87" t="str">
        <f>IFERROR(Table_ocorrencias[[#This Row],[tipo_local]],"")</f>
        <v>Interno</v>
      </c>
      <c r="I637" s="87" t="str">
        <f>IFERROR(IF(Table_ocorrencias[[#This Row],[instrumento10]] = 0,"",Table_ocorrencias[[#This Row],[instrumento10]]),"")</f>
        <v>PÉRFURO-CONTUNDENTE</v>
      </c>
      <c r="J637" s="89" t="str">
        <f>IFERROR(VLOOKUP(Table_ocorrencias[[#This Row],[matricula_perito]],Table_peritos[],2,FALSE),"")</f>
        <v>LUCAS ARAÚJO DE ALMEIDA</v>
      </c>
      <c r="K637" s="87" t="str">
        <f>IFERROR(VLOOKUP(Table_ocorrencias[[#This Row],[matricula_auxiliar]],Table_auxiliares[],2,FALSE),"")</f>
        <v>WILLIAME CORDEIRO DA SILVA JÚNIOR</v>
      </c>
      <c r="L637" s="87" t="str">
        <f>IFERROR(VLOOKUP(Table_ocorrencias[[#This Row],[matricula_delegado]],Table_delegados[],2,FALSE),"")</f>
        <v>FRANCISCO JUNIOR VASCONCELOS SANTOS</v>
      </c>
      <c r="M637" s="87" t="str">
        <f>IFERROR(Table_ocorrencias[[#This Row],[viatura5]],"")</f>
        <v>UP006</v>
      </c>
      <c r="N637" s="87" t="str">
        <f>IFERROR(IF(Table_ocorrencias[[#This Row],[DPH2]] ="","",Table_ocorrencias[[#This Row],[DPH2]]&amp;"º DPH"),"")</f>
        <v>4º DPH</v>
      </c>
      <c r="O637" s="87" t="str">
        <f>UPPER(IFERROR(VLOOKUP(Table_ocorrencias[[#This Row],[municipio]],Table_municipios[],2,FALSE),""))</f>
        <v>RECIFE</v>
      </c>
      <c r="P637" s="89" t="str">
        <f>UPPER(IFERROR(Table_ocorrencias[[#This Row],[bairro8]],""))</f>
        <v>VÁRZEA</v>
      </c>
      <c r="Q637" s="87" t="str">
        <f>IFERROR(IF(Table_ocorrencias[[#This Row],[rua9]] ="","",Table_ocorrencias[[#This Row],[rua9]]),"")</f>
        <v>RUA 25 DE NOVEMBRO S/N</v>
      </c>
      <c r="R637" s="87" t="str">
        <f>IFERROR(IF(Table_ocorrencias[[#This Row],[latitude6]] ="","",Table_ocorrencias[[#This Row],[latitude6]]),"")</f>
        <v>8,021574</v>
      </c>
      <c r="S637" s="87" t="str">
        <f>IFERROR(IF(Table_ocorrencias[[#This Row],[longitude7]] ="","",Table_ocorrencias[[#This Row],[longitude7]]),"")</f>
        <v>-34,94405</v>
      </c>
      <c r="T63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JOEYCE KELLY CARROLL DE SOUZA MELO (NIC 112833)</v>
      </c>
      <c r="U63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37" s="89" t="str">
        <f>UPPER(IFERROR(Table_ocorrencias[[#This Row],[descricao]],""))</f>
        <v>VÍTIMA COM LESÃO DE PAF NA TEMPORAL DIREITA</v>
      </c>
      <c r="W637" s="90">
        <f>IFERROR(IF(Table_ocorrencias[[#This Row],[data_ciencia]]="","",Table_ocorrencias[[#This Row],[data_ciencia]]),"")</f>
        <v>0.4236111111111111</v>
      </c>
      <c r="X637" s="90">
        <f>IFERROR(IF(Table_ocorrencias[[#This Row],[data_saida]]="","",Table_ocorrencias[[#This Row],[data_saida]]),"")</f>
        <v>0.4375</v>
      </c>
      <c r="Y637" s="90">
        <f>IFERROR(IF(Table_ocorrencias[[#This Row],[data_chegada]]="","",Table_ocorrencias[[#This Row],[data_chegada]]),"")</f>
        <v>0.49305555555555558</v>
      </c>
      <c r="Z637" s="90">
        <f>IFERROR(IF(Table_ocorrencias[[#This Row],[data_conclusao]]="","",Table_ocorrencias[[#This Row],[data_conclusao]]),"")</f>
        <v>0.50694444444444442</v>
      </c>
      <c r="AA637" s="91">
        <v>1757</v>
      </c>
      <c r="AB637" s="91">
        <v>899</v>
      </c>
      <c r="AC637" s="91">
        <v>4</v>
      </c>
      <c r="AD637" s="91">
        <v>3870006</v>
      </c>
      <c r="AE637" s="91">
        <v>3870332</v>
      </c>
      <c r="AF637" s="91">
        <v>2724820</v>
      </c>
      <c r="AG637" s="91">
        <v>31758</v>
      </c>
      <c r="AH637" s="88">
        <v>44117</v>
      </c>
      <c r="AI637" s="91" t="s">
        <v>4983</v>
      </c>
      <c r="AJ637" s="91" t="s">
        <v>425</v>
      </c>
      <c r="AK637" s="91" t="s">
        <v>414</v>
      </c>
      <c r="AL637" s="91" t="s">
        <v>1258</v>
      </c>
      <c r="AM637" s="92">
        <v>0.4236111111111111</v>
      </c>
      <c r="AN637" s="93">
        <v>0.4375</v>
      </c>
      <c r="AO637" s="93">
        <v>0.49305555555555558</v>
      </c>
      <c r="AP637" s="93">
        <v>0.50694444444444442</v>
      </c>
      <c r="AQ637" s="91" t="s">
        <v>4987</v>
      </c>
      <c r="AR637" s="91" t="s">
        <v>4988</v>
      </c>
      <c r="AS637" s="91">
        <v>14</v>
      </c>
      <c r="AT637" s="91" t="s">
        <v>355</v>
      </c>
      <c r="AU637" s="91" t="s">
        <v>4984</v>
      </c>
      <c r="AV637" s="91" t="s">
        <v>4989</v>
      </c>
      <c r="AW637" s="94" t="s">
        <v>276</v>
      </c>
      <c r="AX637" s="91" t="s">
        <v>4985</v>
      </c>
      <c r="AY637" s="91" t="s">
        <v>4986</v>
      </c>
      <c r="AZ637" s="91" t="b">
        <v>0</v>
      </c>
      <c r="BA637" s="91" t="s">
        <v>273</v>
      </c>
      <c r="BB637" s="91" t="b">
        <v>0</v>
      </c>
      <c r="BC637" s="91"/>
      <c r="BD637" s="91"/>
    </row>
    <row r="638" spans="1:56" x14ac:dyDescent="0.25">
      <c r="A638" s="86">
        <f t="shared" si="10"/>
        <v>0</v>
      </c>
      <c r="B638" s="87" t="str">
        <f>IFERROR(TEXT(Table_ocorrencias[[#This Row],[caso_n]],"0000")&amp;Table_ocorrencias[[#This Row],[ponto]]&amp;"/"&amp;YEAR(Table_ocorrencias[[#This Row],[DATA PLANTÃO]]),"")</f>
        <v>0902.9/2020</v>
      </c>
      <c r="C638" s="87" t="str">
        <f>IFERROR(IF(Table_ocorrencias[[#This Row],[GDL]] = "","", Table_ocorrencias[[#This Row],[GDL]]&amp;"/"&amp;YEAR(Table_ocorrencias[[#This Row],[data_plantao]])),"")</f>
        <v>32470/2020</v>
      </c>
      <c r="D638" s="87" t="str">
        <f>IF(Table_ocorrencias[[#This Row],[fotos_gdl]] = TRUE,"ENVIADAS","PENDENTE")</f>
        <v>ENVIADAS</v>
      </c>
      <c r="E638" s="88">
        <f>IFERROR(Table_ocorrencias[[#This Row],[data_plantao]],"")</f>
        <v>44118</v>
      </c>
      <c r="F638" s="87" t="str">
        <f>IFERROR(Table_ocorrencias[[#This Row],[CIODS3]],"")</f>
        <v>D690762</v>
      </c>
      <c r="G638" s="87" t="str">
        <f>IFERROR(Table_ocorrencias[[#This Row],[natureza4]],"")</f>
        <v>Morte a esclarecer</v>
      </c>
      <c r="H638" s="87" t="str">
        <f>IFERROR(Table_ocorrencias[[#This Row],[tipo_local]],"")</f>
        <v>Externo</v>
      </c>
      <c r="I638" s="87" t="str">
        <f>IFERROR(IF(Table_ocorrencias[[#This Row],[instrumento10]] = 0,"",Table_ocorrencias[[#This Row],[instrumento10]]),"")</f>
        <v>OUTROS</v>
      </c>
      <c r="J638" s="89" t="str">
        <f>IFERROR(VLOOKUP(Table_ocorrencias[[#This Row],[matricula_perito]],Table_peritos[],2,FALSE),"")</f>
        <v>BETSON FERNANDO DELGADO DOS SANTOS ANDRADE</v>
      </c>
      <c r="K638" s="87" t="str">
        <f>IFERROR(VLOOKUP(Table_ocorrencias[[#This Row],[matricula_auxiliar]],Table_auxiliares[],2,FALSE),"")</f>
        <v>THIAGO CHALEGRE</v>
      </c>
      <c r="L638" s="87" t="str">
        <f>IFERROR(VLOOKUP(Table_ocorrencias[[#This Row],[matricula_delegado]],Table_delegados[],2,FALSE),"")</f>
        <v>ELIELTON BARBOSA DA SILVA XAVIER</v>
      </c>
      <c r="M638" s="87" t="str">
        <f>IFERROR(Table_ocorrencias[[#This Row],[viatura5]],"")</f>
        <v>UP004</v>
      </c>
      <c r="N638" s="87" t="str">
        <f>IFERROR(IF(Table_ocorrencias[[#This Row],[DPH2]] ="","",Table_ocorrencias[[#This Row],[DPH2]]&amp;"º DPH"),"")</f>
        <v>4º DPH</v>
      </c>
      <c r="O638" s="87" t="str">
        <f>UPPER(IFERROR(VLOOKUP(Table_ocorrencias[[#This Row],[municipio]],Table_municipios[],2,FALSE),""))</f>
        <v>RECIFE</v>
      </c>
      <c r="P638" s="89" t="str">
        <f>UPPER(IFERROR(Table_ocorrencias[[#This Row],[bairro8]],""))</f>
        <v>VÁRZEA</v>
      </c>
      <c r="Q638" s="87" t="str">
        <f>IFERROR(IF(Table_ocorrencias[[#This Row],[rua9]] ="","",Table_ocorrencias[[#This Row],[rua9]]),"")</f>
        <v>AVENIDA CAXANGÁ</v>
      </c>
      <c r="R638" s="87" t="str">
        <f>IFERROR(IF(Table_ocorrencias[[#This Row],[latitude6]] ="","",Table_ocorrencias[[#This Row],[latitude6]]),"")</f>
        <v>-8.030769</v>
      </c>
      <c r="S638" s="87" t="str">
        <f>IFERROR(IF(Table_ocorrencias[[#This Row],[longitude7]] ="","",Table_ocorrencias[[#This Row],[longitude7]]),"")</f>
        <v>-34.957322</v>
      </c>
      <c r="T63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ÍTALO HERCULANO DA SILVA (NIC 113257)</v>
      </c>
      <c r="U63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8" s="89" t="str">
        <f>UPPER(IFERROR(Table_ocorrencias[[#This Row],[descricao]],""))</f>
        <v>PROVAVELMENTE ARMA BRANCA, MASC. PM (81) 98561-3981</v>
      </c>
      <c r="W638" s="90">
        <f>IFERROR(IF(Table_ocorrencias[[#This Row],[data_ciencia]]="","",Table_ocorrencias[[#This Row],[data_ciencia]]),"")</f>
        <v>0.28472222222222221</v>
      </c>
      <c r="X638" s="90">
        <f>IFERROR(IF(Table_ocorrencias[[#This Row],[data_saida]]="","",Table_ocorrencias[[#This Row],[data_saida]]),"")</f>
        <v>0.32291666666666669</v>
      </c>
      <c r="Y638" s="90">
        <f>IFERROR(IF(Table_ocorrencias[[#This Row],[data_chegada]]="","",Table_ocorrencias[[#This Row],[data_chegada]]),"")</f>
        <v>0.33333333333333331</v>
      </c>
      <c r="Z638" s="90">
        <f>IFERROR(IF(Table_ocorrencias[[#This Row],[data_conclusao]]="","",Table_ocorrencias[[#This Row],[data_conclusao]]),"")</f>
        <v>0.36805555555555558</v>
      </c>
      <c r="AA638" s="91">
        <v>1760</v>
      </c>
      <c r="AB638" s="91">
        <v>902</v>
      </c>
      <c r="AC638" s="91">
        <v>4</v>
      </c>
      <c r="AD638" s="91">
        <v>3869903</v>
      </c>
      <c r="AE638" s="91">
        <v>3868877</v>
      </c>
      <c r="AF638" s="91">
        <v>3864588</v>
      </c>
      <c r="AG638" s="91">
        <v>32470</v>
      </c>
      <c r="AH638" s="88">
        <v>44118</v>
      </c>
      <c r="AI638" s="91" t="s">
        <v>5016</v>
      </c>
      <c r="AJ638" s="91" t="s">
        <v>425</v>
      </c>
      <c r="AK638" s="91" t="s">
        <v>168</v>
      </c>
      <c r="AL638" s="91" t="s">
        <v>255</v>
      </c>
      <c r="AM638" s="92">
        <v>0.28472222222222221</v>
      </c>
      <c r="AN638" s="93">
        <v>0.32291666666666669</v>
      </c>
      <c r="AO638" s="93">
        <v>0.33333333333333331</v>
      </c>
      <c r="AP638" s="93">
        <v>0.36805555555555558</v>
      </c>
      <c r="AQ638" s="91" t="s">
        <v>5021</v>
      </c>
      <c r="AR638" s="91" t="s">
        <v>5022</v>
      </c>
      <c r="AS638" s="91">
        <v>14</v>
      </c>
      <c r="AT638" s="91" t="s">
        <v>355</v>
      </c>
      <c r="AU638" s="91" t="s">
        <v>5017</v>
      </c>
      <c r="AV638" s="91" t="s">
        <v>5018</v>
      </c>
      <c r="AW638" s="94" t="s">
        <v>433</v>
      </c>
      <c r="AX638" s="91" t="s">
        <v>5019</v>
      </c>
      <c r="AY638" s="91" t="s">
        <v>5020</v>
      </c>
      <c r="AZ638" s="91" t="b">
        <v>1</v>
      </c>
      <c r="BA638" s="91" t="s">
        <v>273</v>
      </c>
      <c r="BB638" s="91" t="b">
        <v>0</v>
      </c>
      <c r="BC638" s="91"/>
      <c r="BD638" s="91"/>
    </row>
    <row r="639" spans="1:56" x14ac:dyDescent="0.25">
      <c r="A639" s="86">
        <f t="shared" si="10"/>
        <v>0</v>
      </c>
      <c r="B639" s="87" t="str">
        <f>IFERROR(TEXT(Table_ocorrencias[[#This Row],[caso_n]],"0000")&amp;Table_ocorrencias[[#This Row],[ponto]]&amp;"/"&amp;YEAR(Table_ocorrencias[[#This Row],[DATA PLANTÃO]]),"")</f>
        <v>0080.10/2020</v>
      </c>
      <c r="C639" s="87" t="str">
        <f>IFERROR(IF(Table_ocorrencias[[#This Row],[GDL]] = "","", Table_ocorrencias[[#This Row],[GDL]]&amp;"/"&amp;YEAR(Table_ocorrencias[[#This Row],[data_plantao]])),"")</f>
        <v>32343/2020</v>
      </c>
      <c r="D639" s="87" t="str">
        <f>IF(Table_ocorrencias[[#This Row],[fotos_gdl]] = TRUE,"ENVIADAS","PENDENTE")</f>
        <v>ENVIADAS</v>
      </c>
      <c r="E639" s="88">
        <f>IFERROR(Table_ocorrencias[[#This Row],[data_plantao]],"")</f>
        <v>44120</v>
      </c>
      <c r="F639" s="87" t="str">
        <f>IFERROR(Table_ocorrencias[[#This Row],[CIODS3]],"")</f>
        <v>39000007710005141202086</v>
      </c>
      <c r="G639" s="87" t="str">
        <f>IFERROR(Table_ocorrencias[[#This Row],[natureza4]],"")</f>
        <v>Tentativa de Homicídio</v>
      </c>
      <c r="H639" s="87" t="str">
        <f>IFERROR(Table_ocorrencias[[#This Row],[tipo_local]],"")</f>
        <v>Externo</v>
      </c>
      <c r="I639" s="87" t="str">
        <f>IFERROR(IF(Table_ocorrencias[[#This Row],[instrumento10]] = 0,"",Table_ocorrencias[[#This Row],[instrumento10]]),"")</f>
        <v>PÉRFURO-CONTUNDENTE</v>
      </c>
      <c r="J639" s="89" t="str">
        <f>IFERROR(VLOOKUP(Table_ocorrencias[[#This Row],[matricula_perito]],Table_peritos[],2,FALSE),"")</f>
        <v>LUCAS ARAÚJO DE ALMEIDA</v>
      </c>
      <c r="K639" s="87" t="str">
        <f>IFERROR(VLOOKUP(Table_ocorrencias[[#This Row],[matricula_auxiliar]],Table_auxiliares[],2,FALSE),"")</f>
        <v>HILTON PESSOA DE FREITAS NETO</v>
      </c>
      <c r="L639" s="87" t="str">
        <f>IFERROR(VLOOKUP(Table_ocorrencias[[#This Row],[matricula_delegado]],Table_delegados[],2,FALSE),"")</f>
        <v>FRANCISCO OCELIO LIMA RIBEIRO</v>
      </c>
      <c r="M639" s="87" t="str">
        <f>IFERROR(Table_ocorrencias[[#This Row],[viatura5]],"")</f>
        <v>UP006</v>
      </c>
      <c r="N639" s="87" t="str">
        <f>IFERROR(IF(Table_ocorrencias[[#This Row],[DPH2]] ="","",Table_ocorrencias[[#This Row],[DPH2]]&amp;"º DPH"),"")</f>
        <v>3º DPH</v>
      </c>
      <c r="O639" s="87" t="str">
        <f>UPPER(IFERROR(VLOOKUP(Table_ocorrencias[[#This Row],[municipio]],Table_municipios[],2,FALSE),""))</f>
        <v>RECIFE</v>
      </c>
      <c r="P639" s="89" t="str">
        <f>UPPER(IFERROR(Table_ocorrencias[[#This Row],[bairro8]],""))</f>
        <v>JORDÃO</v>
      </c>
      <c r="Q639" s="87" t="str">
        <f>IFERROR(IF(Table_ocorrencias[[#This Row],[rua9]] ="","",Table_ocorrencias[[#This Row],[rua9]]),"")</f>
        <v>JOSÉ MARTORANO, 359</v>
      </c>
      <c r="R639" s="87" t="str">
        <f>IFERROR(IF(Table_ocorrencias[[#This Row],[latitude6]] ="","",Table_ocorrencias[[#This Row],[latitude6]]),"")</f>
        <v/>
      </c>
      <c r="S639" s="87" t="str">
        <f>IFERROR(IF(Table_ocorrencias[[#This Row],[longitude7]] ="","",Table_ocorrencias[[#This Row],[longitude7]]),"")</f>
        <v/>
      </c>
      <c r="T63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JEFFERSON COSTA VIEIRA (NIC )</v>
      </c>
      <c r="U63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39" s="89" t="str">
        <f>UPPER(IFERROR(Table_ocorrencias[[#This Row],[descricao]],""))</f>
        <v/>
      </c>
      <c r="W639" s="90">
        <f>IFERROR(IF(Table_ocorrencias[[#This Row],[data_ciencia]]="","",Table_ocorrencias[[#This Row],[data_ciencia]]),"")</f>
        <v>0.5</v>
      </c>
      <c r="X639" s="90">
        <f>IFERROR(IF(Table_ocorrencias[[#This Row],[data_saida]]="","",Table_ocorrencias[[#This Row],[data_saida]]),"")</f>
        <v>0.59722222222222221</v>
      </c>
      <c r="Y639" s="90">
        <f>IFERROR(IF(Table_ocorrencias[[#This Row],[data_chegada]]="","",Table_ocorrencias[[#This Row],[data_chegada]]),"")</f>
        <v>0.61805555555555558</v>
      </c>
      <c r="Z639" s="90">
        <f>IFERROR(IF(Table_ocorrencias[[#This Row],[data_conclusao]]="","",Table_ocorrencias[[#This Row],[data_conclusao]]),"")</f>
        <v>0.63888888888888884</v>
      </c>
      <c r="AA639" s="91">
        <v>1766</v>
      </c>
      <c r="AB639" s="91">
        <v>80</v>
      </c>
      <c r="AC639" s="91">
        <v>3</v>
      </c>
      <c r="AD639" s="91">
        <v>3870006</v>
      </c>
      <c r="AE639" s="91">
        <v>3865967</v>
      </c>
      <c r="AF639" s="91">
        <v>3467520</v>
      </c>
      <c r="AG639" s="91">
        <v>32343</v>
      </c>
      <c r="AH639" s="88">
        <v>44120</v>
      </c>
      <c r="AI639" s="91" t="s">
        <v>5072</v>
      </c>
      <c r="AJ639" s="91" t="s">
        <v>344</v>
      </c>
      <c r="AK639" s="91" t="s">
        <v>168</v>
      </c>
      <c r="AL639" s="91" t="s">
        <v>1258</v>
      </c>
      <c r="AM639" s="92">
        <v>0.5</v>
      </c>
      <c r="AN639" s="93">
        <v>0.59722222222222221</v>
      </c>
      <c r="AO639" s="93">
        <v>0.61805555555555558</v>
      </c>
      <c r="AP639" s="93">
        <v>0.63888888888888884</v>
      </c>
      <c r="AQ639" s="91"/>
      <c r="AR639" s="91"/>
      <c r="AS639" s="91">
        <v>14</v>
      </c>
      <c r="AT639" s="91" t="s">
        <v>5073</v>
      </c>
      <c r="AU639" s="91" t="s">
        <v>5074</v>
      </c>
      <c r="AV639" s="91" t="s">
        <v>283</v>
      </c>
      <c r="AW639" s="94" t="s">
        <v>276</v>
      </c>
      <c r="AX639" s="91" t="s">
        <v>5075</v>
      </c>
      <c r="AY639" s="91" t="s">
        <v>283</v>
      </c>
      <c r="AZ639" s="91" t="b">
        <v>1</v>
      </c>
      <c r="BA639" s="91" t="s">
        <v>486</v>
      </c>
      <c r="BB639" s="91" t="b">
        <v>0</v>
      </c>
      <c r="BC639" s="91"/>
      <c r="BD639" s="91"/>
    </row>
    <row r="640" spans="1:56" x14ac:dyDescent="0.25">
      <c r="A640" s="53">
        <f t="shared" si="10"/>
        <v>0</v>
      </c>
      <c r="B640" s="57" t="str">
        <f>IFERROR(TEXT(Table_ocorrencias[[#This Row],[caso_n]],"0000")&amp;Table_ocorrencias[[#This Row],[ponto]]&amp;"/"&amp;YEAR(Table_ocorrencias[[#This Row],[DATA PLANTÃO]]),"")</f>
        <v>0907.9/2020</v>
      </c>
      <c r="C640" s="57" t="str">
        <f>IFERROR(IF(Table_ocorrencias[[#This Row],[GDL]] = "","", Table_ocorrencias[[#This Row],[GDL]]&amp;"/"&amp;YEAR(Table_ocorrencias[[#This Row],[data_plantao]])),"")</f>
        <v>32382/2020</v>
      </c>
      <c r="D640" s="57" t="str">
        <f>IF(Table_ocorrencias[[#This Row],[fotos_gdl]] = TRUE,"ENVIADAS","PENDENTE")</f>
        <v>ENVIADAS</v>
      </c>
      <c r="E640" s="58">
        <f>IFERROR(Table_ocorrencias[[#This Row],[data_plantao]],"")</f>
        <v>44120</v>
      </c>
      <c r="F640" s="57" t="str">
        <f>IFERROR(Table_ocorrencias[[#This Row],[CIODS3]],"")</f>
        <v>D691045</v>
      </c>
      <c r="G640" s="57" t="str">
        <f>IFERROR(Table_ocorrencias[[#This Row],[natureza4]],"")</f>
        <v>Duplo Homicídio</v>
      </c>
      <c r="H640" s="57" t="str">
        <f>IFERROR(Table_ocorrencias[[#This Row],[tipo_local]],"")</f>
        <v>Externo</v>
      </c>
      <c r="I640" s="57" t="str">
        <f>IFERROR(IF(Table_ocorrencias[[#This Row],[instrumento10]] = 0,"",Table_ocorrencias[[#This Row],[instrumento10]]),"")</f>
        <v>PÉRFURO-CONTUNDENTE</v>
      </c>
      <c r="J640" s="79" t="str">
        <f>IFERROR(VLOOKUP(Table_ocorrencias[[#This Row],[matricula_perito]],Table_peritos[],2,FALSE),"")</f>
        <v>FERNANDO HENRIQUE LEAL BENEVIDES</v>
      </c>
      <c r="K640" s="57" t="str">
        <f>IFERROR(VLOOKUP(Table_ocorrencias[[#This Row],[matricula_auxiliar]],Table_auxiliares[],2,FALSE),"")</f>
        <v>THAYSE BATISTA</v>
      </c>
      <c r="L640" s="57" t="str">
        <f>IFERROR(VLOOKUP(Table_ocorrencias[[#This Row],[matricula_delegado]],Table_delegados[],2,FALSE),"")</f>
        <v>RAFAEL DUARTE COSTA</v>
      </c>
      <c r="M640" s="57" t="str">
        <f>IFERROR(Table_ocorrencias[[#This Row],[viatura5]],"")</f>
        <v>UP006</v>
      </c>
      <c r="N640" s="57" t="str">
        <f>IFERROR(IF(Table_ocorrencias[[#This Row],[DPH2]] ="","",Table_ocorrencias[[#This Row],[DPH2]]&amp;"º DPH"),"")</f>
        <v>12º DPH</v>
      </c>
      <c r="O640" s="57" t="str">
        <f>UPPER(IFERROR(VLOOKUP(Table_ocorrencias[[#This Row],[municipio]],Table_municipios[],2,FALSE),""))</f>
        <v>JABOATÃO DOS GUARARAPES</v>
      </c>
      <c r="P640" s="79" t="str">
        <f>UPPER(IFERROR(Table_ocorrencias[[#This Row],[bairro8]],""))</f>
        <v>CANDEIAS</v>
      </c>
      <c r="Q640" s="57" t="str">
        <f>IFERROR(IF(Table_ocorrencias[[#This Row],[rua9]] ="","",Table_ocorrencias[[#This Row],[rua9]]),"")</f>
        <v>CORUMBA, N°535</v>
      </c>
      <c r="R640" s="57" t="str">
        <f>IFERROR(IF(Table_ocorrencias[[#This Row],[latitude6]] ="","",Table_ocorrencias[[#This Row],[latitude6]]),"")</f>
        <v>-8.1908450</v>
      </c>
      <c r="S640" s="57" t="str">
        <f>IFERROR(IF(Table_ocorrencias[[#This Row],[longitude7]] ="","",Table_ocorrencias[[#This Row],[longitude7]]),"")</f>
        <v>-34.9345220</v>
      </c>
      <c r="T640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LUIZ DA SILVA BEZERRA (NIC 113828) /  TIAGO HOLANDA CAVALCANTI (NIC 113827)</v>
      </c>
      <c r="U640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0" s="79" t="str">
        <f>UPPER(IFERROR(Table_ocorrencias[[#This Row],[descricao]],""))</f>
        <v>PAF - MASC - CB SÉRGIO 996220014</v>
      </c>
      <c r="W640" s="59">
        <f>IFERROR(IF(Table_ocorrencias[[#This Row],[data_ciencia]]="","",Table_ocorrencias[[#This Row],[data_ciencia]]),"")</f>
        <v>0.88194444444444442</v>
      </c>
      <c r="X640" s="59">
        <f>IFERROR(IF(Table_ocorrencias[[#This Row],[data_saida]]="","",Table_ocorrencias[[#This Row],[data_saida]]),"")</f>
        <v>0.90277777777777779</v>
      </c>
      <c r="Y640" s="59">
        <f>IFERROR(IF(Table_ocorrencias[[#This Row],[data_chegada]]="","",Table_ocorrencias[[#This Row],[data_chegada]]),"")</f>
        <v>0.92500000000000004</v>
      </c>
      <c r="Z640" s="59">
        <f>IFERROR(IF(Table_ocorrencias[[#This Row],[data_conclusao]]="","",Table_ocorrencias[[#This Row],[data_conclusao]]),"")</f>
        <v>0.99305555555555558</v>
      </c>
      <c r="AA640" s="60">
        <v>1767</v>
      </c>
      <c r="AB640" s="60">
        <v>907</v>
      </c>
      <c r="AC640" s="60">
        <v>12</v>
      </c>
      <c r="AD640" s="60">
        <v>2962063</v>
      </c>
      <c r="AE640" s="60">
        <v>3870430</v>
      </c>
      <c r="AF640" s="60">
        <v>3864707</v>
      </c>
      <c r="AG640" s="60">
        <v>32382</v>
      </c>
      <c r="AH640" s="58">
        <v>44120</v>
      </c>
      <c r="AI640" s="60" t="s">
        <v>5076</v>
      </c>
      <c r="AJ640" s="60" t="s">
        <v>302</v>
      </c>
      <c r="AK640" s="60" t="s">
        <v>168</v>
      </c>
      <c r="AL640" s="60" t="s">
        <v>1258</v>
      </c>
      <c r="AM640" s="61">
        <v>0.88194444444444442</v>
      </c>
      <c r="AN640" s="62">
        <v>0.90277777777777779</v>
      </c>
      <c r="AO640" s="62">
        <v>0.92500000000000004</v>
      </c>
      <c r="AP640" s="62">
        <v>0.99305555555555558</v>
      </c>
      <c r="AQ640" s="60" t="s">
        <v>5077</v>
      </c>
      <c r="AR640" s="60" t="s">
        <v>5078</v>
      </c>
      <c r="AS640" s="60">
        <v>10</v>
      </c>
      <c r="AT640" s="60" t="s">
        <v>5079</v>
      </c>
      <c r="AU640" s="60" t="s">
        <v>5080</v>
      </c>
      <c r="AV640" s="60" t="s">
        <v>5081</v>
      </c>
      <c r="AW640" s="63" t="s">
        <v>276</v>
      </c>
      <c r="AX640" s="60" t="s">
        <v>5082</v>
      </c>
      <c r="AY640" s="60" t="s">
        <v>5083</v>
      </c>
      <c r="AZ640" s="60" t="b">
        <v>1</v>
      </c>
      <c r="BA640" s="60" t="s">
        <v>273</v>
      </c>
      <c r="BB640" s="60" t="b">
        <v>0</v>
      </c>
      <c r="BC640" s="60"/>
      <c r="BD640" s="60"/>
    </row>
    <row r="641" spans="1:56" ht="30" x14ac:dyDescent="0.25">
      <c r="A641" s="86">
        <f t="shared" si="10"/>
        <v>3</v>
      </c>
      <c r="B641" s="87" t="str">
        <f>IFERROR(TEXT(Table_ocorrencias[[#This Row],[caso_n]],"0000")&amp;Table_ocorrencias[[#This Row],[ponto]]&amp;"/"&amp;YEAR(Table_ocorrencias[[#This Row],[DATA PLANTÃO]]),"")</f>
        <v>0918.9/2020</v>
      </c>
      <c r="C641" s="87" t="str">
        <f>IFERROR(IF(Table_ocorrencias[[#This Row],[GDL]] = "","", Table_ocorrencias[[#This Row],[GDL]]&amp;"/"&amp;YEAR(Table_ocorrencias[[#This Row],[data_plantao]])),"")</f>
        <v/>
      </c>
      <c r="D641" s="87" t="str">
        <f>IF(Table_ocorrencias[[#This Row],[fotos_gdl]] = TRUE,"ENVIADAS","PENDENTE")</f>
        <v>PENDENTE</v>
      </c>
      <c r="E641" s="88">
        <f>IFERROR(Table_ocorrencias[[#This Row],[data_plantao]],"")</f>
        <v>44124</v>
      </c>
      <c r="F641" s="87" t="str">
        <f>IFERROR(Table_ocorrencias[[#This Row],[CIODS3]],"")</f>
        <v>D691468</v>
      </c>
      <c r="G641" s="87" t="str">
        <f>IFERROR(Table_ocorrencias[[#This Row],[natureza4]],"")</f>
        <v>QTA</v>
      </c>
      <c r="H641" s="87" t="str">
        <f>IFERROR(Table_ocorrencias[[#This Row],[tipo_local]],"")</f>
        <v>Externo</v>
      </c>
      <c r="I641" s="87" t="str">
        <f>IFERROR(IF(Table_ocorrencias[[#This Row],[instrumento10]] = 0,"",Table_ocorrencias[[#This Row],[instrumento10]]),"")</f>
        <v/>
      </c>
      <c r="J641" s="89" t="str">
        <f>IFERROR(VLOOKUP(Table_ocorrencias[[#This Row],[matricula_perito]],Table_peritos[],2,FALSE),"")</f>
        <v>AUSENTE</v>
      </c>
      <c r="K641" s="87" t="str">
        <f>IFERROR(VLOOKUP(Table_ocorrencias[[#This Row],[matricula_auxiliar]],Table_auxiliares[],2,FALSE),"")</f>
        <v>HILTON PESSOA DE FREITAS NETO</v>
      </c>
      <c r="L641" s="87" t="str">
        <f>IFERROR(VLOOKUP(Table_ocorrencias[[#This Row],[matricula_delegado]],Table_delegados[],2,FALSE),"")</f>
        <v>AUSENTE</v>
      </c>
      <c r="M641" s="87" t="str">
        <f>IFERROR(Table_ocorrencias[[#This Row],[viatura5]],"")</f>
        <v>UP006</v>
      </c>
      <c r="N641" s="87" t="str">
        <f>IFERROR(IF(Table_ocorrencias[[#This Row],[DPH2]] ="","",Table_ocorrencias[[#This Row],[DPH2]]&amp;"º DPH"),"")</f>
        <v>13º DPH</v>
      </c>
      <c r="O641" s="87" t="str">
        <f>UPPER(IFERROR(VLOOKUP(Table_ocorrencias[[#This Row],[municipio]],Table_municipios[],2,FALSE),""))</f>
        <v>JABOATÃO DOS GUARARAPES</v>
      </c>
      <c r="P641" s="89" t="str">
        <f>UPPER(IFERROR(Table_ocorrencias[[#This Row],[bairro8]],""))</f>
        <v>ZUMBI DO PACHECO</v>
      </c>
      <c r="Q641" s="87" t="str">
        <f>IFERROR(IF(Table_ocorrencias[[#This Row],[rua9]] ="","",Table_ocorrencias[[#This Row],[rua9]]),"")</f>
        <v/>
      </c>
      <c r="R641" s="87" t="str">
        <f>IFERROR(IF(Table_ocorrencias[[#This Row],[latitude6]] ="","",Table_ocorrencias[[#This Row],[latitude6]]),"")</f>
        <v/>
      </c>
      <c r="S641" s="87" t="str">
        <f>IFERROR(IF(Table_ocorrencias[[#This Row],[longitude7]] ="","",Table_ocorrencias[[#This Row],[longitude7]]),"")</f>
        <v/>
      </c>
      <c r="T64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4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1" s="89" t="str">
        <f>UPPER(IFERROR(Table_ocorrencias[[#This Row],[descricao]],""))</f>
        <v>PM: 994758036_x000D_
QTA POIS CORPO FOI REMOVIDO (MORTE A ESCLARECER)</v>
      </c>
      <c r="W641" s="90">
        <f>IFERROR(IF(Table_ocorrencias[[#This Row],[data_ciencia]]="","",Table_ocorrencias[[#This Row],[data_ciencia]]),"")</f>
        <v>0.69097222222222221</v>
      </c>
      <c r="X641" s="90" t="str">
        <f>IFERROR(IF(Table_ocorrencias[[#This Row],[data_saida]]="","",Table_ocorrencias[[#This Row],[data_saida]]),"")</f>
        <v/>
      </c>
      <c r="Y641" s="90" t="str">
        <f>IFERROR(IF(Table_ocorrencias[[#This Row],[data_chegada]]="","",Table_ocorrencias[[#This Row],[data_chegada]]),"")</f>
        <v/>
      </c>
      <c r="Z641" s="90" t="str">
        <f>IFERROR(IF(Table_ocorrencias[[#This Row],[data_conclusao]]="","",Table_ocorrencias[[#This Row],[data_conclusao]]),"")</f>
        <v/>
      </c>
      <c r="AA641" s="91">
        <v>1779</v>
      </c>
      <c r="AB641" s="91">
        <v>918</v>
      </c>
      <c r="AC641" s="91">
        <v>13</v>
      </c>
      <c r="AD641" s="91">
        <v>-1</v>
      </c>
      <c r="AE641" s="91">
        <v>3865967</v>
      </c>
      <c r="AF641" s="91"/>
      <c r="AG641" s="91"/>
      <c r="AH641" s="88">
        <v>44124</v>
      </c>
      <c r="AI641" s="91" t="s">
        <v>5226</v>
      </c>
      <c r="AJ641" s="91" t="s">
        <v>2780</v>
      </c>
      <c r="AK641" s="91" t="s">
        <v>168</v>
      </c>
      <c r="AL641" s="91" t="s">
        <v>1258</v>
      </c>
      <c r="AM641" s="92">
        <v>0.69097222222222221</v>
      </c>
      <c r="AN641" s="93"/>
      <c r="AO641" s="93"/>
      <c r="AP641" s="93"/>
      <c r="AQ641" s="91"/>
      <c r="AR641" s="91"/>
      <c r="AS641" s="91">
        <v>10</v>
      </c>
      <c r="AT641" s="91" t="s">
        <v>5227</v>
      </c>
      <c r="AU641" s="91" t="s">
        <v>283</v>
      </c>
      <c r="AV641" s="91" t="s">
        <v>5228</v>
      </c>
      <c r="AW641" s="94"/>
      <c r="AX641" s="91" t="s">
        <v>5229</v>
      </c>
      <c r="AY641" s="91" t="s">
        <v>5390</v>
      </c>
      <c r="AZ641" s="91" t="b">
        <v>0</v>
      </c>
      <c r="BA641" s="91" t="s">
        <v>273</v>
      </c>
      <c r="BB641" s="91" t="b">
        <v>0</v>
      </c>
      <c r="BC641" s="91"/>
      <c r="BD641" s="91"/>
    </row>
    <row r="642" spans="1:56" x14ac:dyDescent="0.25">
      <c r="A642" s="86">
        <f t="shared" si="10"/>
        <v>1</v>
      </c>
      <c r="B642" s="87" t="str">
        <f>IFERROR(TEXT(Table_ocorrencias[[#This Row],[caso_n]],"0000")&amp;Table_ocorrencias[[#This Row],[ponto]]&amp;"/"&amp;YEAR(Table_ocorrencias[[#This Row],[DATA PLANTÃO]]),"")</f>
        <v>0925.9/2020</v>
      </c>
      <c r="C642" s="87" t="str">
        <f>IFERROR(IF(Table_ocorrencias[[#This Row],[GDL]] = "","", Table_ocorrencias[[#This Row],[GDL]]&amp;"/"&amp;YEAR(Table_ocorrencias[[#This Row],[data_plantao]])),"")</f>
        <v/>
      </c>
      <c r="D642" s="87" t="str">
        <f>IF(Table_ocorrencias[[#This Row],[fotos_gdl]] = TRUE,"ENVIADAS","PENDENTE")</f>
        <v>ENVIADAS</v>
      </c>
      <c r="E642" s="88">
        <f>IFERROR(Table_ocorrencias[[#This Row],[data_plantao]],"")</f>
        <v>44126</v>
      </c>
      <c r="F642" s="87" t="str">
        <f>IFERROR(Table_ocorrencias[[#This Row],[CIODS3]],"")</f>
        <v>D691682</v>
      </c>
      <c r="G642" s="87" t="str">
        <f>IFERROR(Table_ocorrencias[[#This Row],[natureza4]],"")</f>
        <v>Duplo Homicídio</v>
      </c>
      <c r="H642" s="87" t="str">
        <f>IFERROR(Table_ocorrencias[[#This Row],[tipo_local]],"")</f>
        <v>Interno</v>
      </c>
      <c r="I642" s="87" t="str">
        <f>IFERROR(IF(Table_ocorrencias[[#This Row],[instrumento10]] = 0,"",Table_ocorrencias[[#This Row],[instrumento10]]),"")</f>
        <v>PÉRFURO-CONTUNDENTE</v>
      </c>
      <c r="J642" s="89" t="str">
        <f>IFERROR(VLOOKUP(Table_ocorrencias[[#This Row],[matricula_perito]],Table_peritos[],2,FALSE),"")</f>
        <v>DIOGO SINESIO TRAJANO DE ARRUDA</v>
      </c>
      <c r="K642" s="87" t="str">
        <f>IFERROR(VLOOKUP(Table_ocorrencias[[#This Row],[matricula_auxiliar]],Table_auxiliares[],2,FALSE),"")</f>
        <v>MOISES JOSE SEABRA</v>
      </c>
      <c r="L642" s="87" t="str">
        <f>IFERROR(VLOOKUP(Table_ocorrencias[[#This Row],[matricula_delegado]],Table_delegados[],2,FALSE),"")</f>
        <v>ALAUMO LIMA</v>
      </c>
      <c r="M642" s="87" t="str">
        <f>IFERROR(Table_ocorrencias[[#This Row],[viatura5]],"")</f>
        <v>UP006</v>
      </c>
      <c r="N642" s="87" t="str">
        <f>IFERROR(IF(Table_ocorrencias[[#This Row],[DPH2]] ="","",Table_ocorrencias[[#This Row],[DPH2]]&amp;"º DPH"),"")</f>
        <v>14º DPH</v>
      </c>
      <c r="O642" s="87" t="str">
        <f>UPPER(IFERROR(VLOOKUP(Table_ocorrencias[[#This Row],[municipio]],Table_municipios[],2,FALSE),""))</f>
        <v>CABO DE SANTO AGOSTINHO</v>
      </c>
      <c r="P642" s="89" t="str">
        <f>UPPER(IFERROR(Table_ocorrencias[[#This Row],[bairro8]],""))</f>
        <v>PONTE DOS CARVALHOS</v>
      </c>
      <c r="Q642" s="87" t="str">
        <f>IFERROR(IF(Table_ocorrencias[[#This Row],[rua9]] ="","",Table_ocorrencias[[#This Row],[rua9]]),"")</f>
        <v>TV. 17</v>
      </c>
      <c r="R642" s="87" t="str">
        <f>IFERROR(IF(Table_ocorrencias[[#This Row],[latitude6]] ="","",Table_ocorrencias[[#This Row],[latitude6]]),"")</f>
        <v>-8.234834</v>
      </c>
      <c r="S642" s="87" t="str">
        <f>IFERROR(IF(Table_ocorrencias[[#This Row],[longitude7]] ="","",Table_ocorrencias[[#This Row],[longitude7]]),"")</f>
        <v>-34.987277</v>
      </c>
      <c r="T64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adriana gomes de carvalho (NIC 113813) / pedro vinicio carvalho da costa (NIC 113814)</v>
      </c>
      <c r="U64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42" s="89" t="str">
        <f>UPPER(IFERROR(Table_ocorrencias[[#This Row],[descricao]],""))</f>
        <v>SGT. KLEBER (81) 998-763-971. DUPLO HOMICÍDIO, PAF</v>
      </c>
      <c r="W642" s="90">
        <f>IFERROR(IF(Table_ocorrencias[[#This Row],[data_ciencia]]="","",Table_ocorrencias[[#This Row],[data_ciencia]]),"")</f>
        <v>0.17847222222222223</v>
      </c>
      <c r="X642" s="90">
        <f>IFERROR(IF(Table_ocorrencias[[#This Row],[data_saida]]="","",Table_ocorrencias[[#This Row],[data_saida]]),"")</f>
        <v>0.2013888888888889</v>
      </c>
      <c r="Y642" s="90">
        <f>IFERROR(IF(Table_ocorrencias[[#This Row],[data_chegada]]="","",Table_ocorrencias[[#This Row],[data_chegada]]),"")</f>
        <v>0.23958333333333334</v>
      </c>
      <c r="Z642" s="90">
        <f>IFERROR(IF(Table_ocorrencias[[#This Row],[data_conclusao]]="","",Table_ocorrencias[[#This Row],[data_conclusao]]),"")</f>
        <v>0.29166666666666669</v>
      </c>
      <c r="AA642" s="91">
        <v>1786</v>
      </c>
      <c r="AB642" s="91">
        <v>925</v>
      </c>
      <c r="AC642" s="91">
        <v>14</v>
      </c>
      <c r="AD642" s="91">
        <v>3871193</v>
      </c>
      <c r="AE642" s="91">
        <v>1347241</v>
      </c>
      <c r="AF642" s="91">
        <v>3910180</v>
      </c>
      <c r="AG642" s="91"/>
      <c r="AH642" s="88">
        <v>44126</v>
      </c>
      <c r="AI642" s="91" t="s">
        <v>5291</v>
      </c>
      <c r="AJ642" s="91" t="s">
        <v>302</v>
      </c>
      <c r="AK642" s="91" t="s">
        <v>414</v>
      </c>
      <c r="AL642" s="91" t="s">
        <v>1258</v>
      </c>
      <c r="AM642" s="92">
        <v>0.17847222222222223</v>
      </c>
      <c r="AN642" s="93">
        <v>0.2013888888888889</v>
      </c>
      <c r="AO642" s="93">
        <v>0.23958333333333334</v>
      </c>
      <c r="AP642" s="93">
        <v>0.29166666666666669</v>
      </c>
      <c r="AQ642" s="91" t="s">
        <v>5296</v>
      </c>
      <c r="AR642" s="91" t="s">
        <v>5297</v>
      </c>
      <c r="AS642" s="91">
        <v>3</v>
      </c>
      <c r="AT642" s="91" t="s">
        <v>281</v>
      </c>
      <c r="AU642" s="91" t="s">
        <v>5292</v>
      </c>
      <c r="AV642" s="91" t="s">
        <v>5293</v>
      </c>
      <c r="AW642" s="94" t="s">
        <v>276</v>
      </c>
      <c r="AX642" s="91" t="s">
        <v>5294</v>
      </c>
      <c r="AY642" s="91" t="s">
        <v>5295</v>
      </c>
      <c r="AZ642" s="91" t="b">
        <v>1</v>
      </c>
      <c r="BA642" s="91" t="s">
        <v>273</v>
      </c>
      <c r="BB642" s="91" t="b">
        <v>0</v>
      </c>
      <c r="BC642" s="91"/>
      <c r="BD642" s="91"/>
    </row>
    <row r="643" spans="1:56" x14ac:dyDescent="0.25">
      <c r="A643" s="86">
        <f t="shared" ref="A643:A706" si="11">COUNTBLANK(B643:Q643)</f>
        <v>0</v>
      </c>
      <c r="B643" s="87" t="str">
        <f>IFERROR(TEXT(Table_ocorrencias[[#This Row],[caso_n]],"0000")&amp;Table_ocorrencias[[#This Row],[ponto]]&amp;"/"&amp;YEAR(Table_ocorrencias[[#This Row],[DATA PLANTÃO]]),"")</f>
        <v>0934.9/2020</v>
      </c>
      <c r="C643" s="87" t="str">
        <f>IFERROR(IF(Table_ocorrencias[[#This Row],[GDL]] = "","", Table_ocorrencias[[#This Row],[GDL]]&amp;"/"&amp;YEAR(Table_ocorrencias[[#This Row],[data_plantao]])),"")</f>
        <v>33385/2020</v>
      </c>
      <c r="D643" s="87" t="str">
        <f>IF(Table_ocorrencias[[#This Row],[fotos_gdl]] = TRUE,"ENVIADAS","PENDENTE")</f>
        <v>ENVIADAS</v>
      </c>
      <c r="E643" s="88">
        <f>IFERROR(Table_ocorrencias[[#This Row],[data_plantao]],"")</f>
        <v>44127</v>
      </c>
      <c r="F643" s="87" t="str">
        <f>IFERROR(Table_ocorrencias[[#This Row],[CIODS3]],"")</f>
        <v>D691846</v>
      </c>
      <c r="G643" s="87" t="str">
        <f>IFERROR(Table_ocorrencias[[#This Row],[natureza4]],"")</f>
        <v>Duplo Homicídio</v>
      </c>
      <c r="H643" s="87" t="str">
        <f>IFERROR(Table_ocorrencias[[#This Row],[tipo_local]],"")</f>
        <v>Externo</v>
      </c>
      <c r="I643" s="87" t="str">
        <f>IFERROR(IF(Table_ocorrencias[[#This Row],[instrumento10]] = 0,"",Table_ocorrencias[[#This Row],[instrumento10]]),"")</f>
        <v>PÉRFURO-CONTUNDENTE</v>
      </c>
      <c r="J643" s="89" t="str">
        <f>IFERROR(VLOOKUP(Table_ocorrencias[[#This Row],[matricula_perito]],Table_peritos[],2,FALSE),"")</f>
        <v>BETSON FERNANDO DELGADO DOS SANTOS ANDRADE</v>
      </c>
      <c r="K643" s="87" t="str">
        <f>IFERROR(VLOOKUP(Table_ocorrencias[[#This Row],[matricula_auxiliar]],Table_auxiliares[],2,FALSE),"")</f>
        <v>ALMIR CARLOS DE SOUZA</v>
      </c>
      <c r="L643" s="87" t="str">
        <f>IFERROR(VLOOKUP(Table_ocorrencias[[#This Row],[matricula_delegado]],Table_delegados[],2,FALSE),"")</f>
        <v>CAIO WAGNER SIQUEIRA DE MORAIS</v>
      </c>
      <c r="M643" s="87" t="str">
        <f>IFERROR(Table_ocorrencias[[#This Row],[viatura5]],"")</f>
        <v>UP004</v>
      </c>
      <c r="N643" s="87" t="str">
        <f>IFERROR(IF(Table_ocorrencias[[#This Row],[DPH2]] ="","",Table_ocorrencias[[#This Row],[DPH2]]&amp;"º DPH"),"")</f>
        <v>14º DPH</v>
      </c>
      <c r="O643" s="87" t="str">
        <f>UPPER(IFERROR(VLOOKUP(Table_ocorrencias[[#This Row],[municipio]],Table_municipios[],2,FALSE),""))</f>
        <v>CABO DE SANTO AGOSTINHO</v>
      </c>
      <c r="P643" s="89" t="str">
        <f>UPPER(IFERROR(Table_ocorrencias[[#This Row],[bairro8]],""))</f>
        <v>GAIBU</v>
      </c>
      <c r="Q643" s="87" t="str">
        <f>IFERROR(IF(Table_ocorrencias[[#This Row],[rua9]] ="","",Table_ocorrencias[[#This Row],[rua9]]),"")</f>
        <v>R. BOEIRA / R. 1</v>
      </c>
      <c r="R643" s="87" t="str">
        <f>IFERROR(IF(Table_ocorrencias[[#This Row],[latitude6]] ="","",Table_ocorrencias[[#This Row],[latitude6]]),"")</f>
        <v>-8.32815</v>
      </c>
      <c r="S643" s="87" t="str">
        <f>IFERROR(IF(Table_ocorrencias[[#This Row],[longitude7]] ="","",Table_ocorrencias[[#This Row],[longitude7]]),"")</f>
        <v>-34.95743</v>
      </c>
      <c r="T64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113793) / IDENTIDADE DESCONHECIDA (NIC 113822)</v>
      </c>
      <c r="U64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43" s="89" t="str">
        <f>UPPER(IFERROR(Table_ocorrencias[[#This Row],[descricao]],""))</f>
        <v>SGT. VALDIR - 9 7916 4132. DUPLO EXTERNO PAF</v>
      </c>
      <c r="W643" s="90">
        <f>IFERROR(IF(Table_ocorrencias[[#This Row],[data_ciencia]]="","",Table_ocorrencias[[#This Row],[data_ciencia]]),"")</f>
        <v>0.93055555555555558</v>
      </c>
      <c r="X643" s="90">
        <f>IFERROR(IF(Table_ocorrencias[[#This Row],[data_saida]]="","",Table_ocorrencias[[#This Row],[data_saida]]),"")</f>
        <v>0.9375</v>
      </c>
      <c r="Y643" s="90">
        <f>IFERROR(IF(Table_ocorrencias[[#This Row],[data_chegada]]="","",Table_ocorrencias[[#This Row],[data_chegada]]),"")</f>
        <v>0.98263888888888884</v>
      </c>
      <c r="Z643" s="90">
        <f>IFERROR(IF(Table_ocorrencias[[#This Row],[data_conclusao]]="","",Table_ocorrencias[[#This Row],[data_conclusao]]),"")</f>
        <v>3.4722222222222224E-2</v>
      </c>
      <c r="AA643" s="91">
        <v>1796</v>
      </c>
      <c r="AB643" s="91">
        <v>934</v>
      </c>
      <c r="AC643" s="91">
        <v>14</v>
      </c>
      <c r="AD643" s="91">
        <v>3869903</v>
      </c>
      <c r="AE643" s="91">
        <v>1586920</v>
      </c>
      <c r="AF643" s="91">
        <v>3864910</v>
      </c>
      <c r="AG643" s="91">
        <v>33385</v>
      </c>
      <c r="AH643" s="88">
        <v>44127</v>
      </c>
      <c r="AI643" s="91" t="s">
        <v>5410</v>
      </c>
      <c r="AJ643" s="91" t="s">
        <v>302</v>
      </c>
      <c r="AK643" s="91" t="s">
        <v>168</v>
      </c>
      <c r="AL643" s="91" t="s">
        <v>255</v>
      </c>
      <c r="AM643" s="92">
        <v>0.93055555555555558</v>
      </c>
      <c r="AN643" s="93">
        <v>0.9375</v>
      </c>
      <c r="AO643" s="93">
        <v>0.98263888888888884</v>
      </c>
      <c r="AP643" s="93">
        <v>3.4722222222222224E-2</v>
      </c>
      <c r="AQ643" s="91" t="s">
        <v>5417</v>
      </c>
      <c r="AR643" s="91" t="s">
        <v>5418</v>
      </c>
      <c r="AS643" s="91">
        <v>3</v>
      </c>
      <c r="AT643" s="91" t="s">
        <v>1613</v>
      </c>
      <c r="AU643" s="91" t="s">
        <v>5411</v>
      </c>
      <c r="AV643" s="91" t="s">
        <v>5412</v>
      </c>
      <c r="AW643" s="94" t="s">
        <v>276</v>
      </c>
      <c r="AX643" s="91" t="s">
        <v>5413</v>
      </c>
      <c r="AY643" s="91" t="s">
        <v>5414</v>
      </c>
      <c r="AZ643" s="91" t="b">
        <v>1</v>
      </c>
      <c r="BA643" s="91" t="s">
        <v>273</v>
      </c>
      <c r="BB643" s="91" t="b">
        <v>0</v>
      </c>
      <c r="BC643" s="91"/>
      <c r="BD643" s="91"/>
    </row>
    <row r="644" spans="1:56" x14ac:dyDescent="0.25">
      <c r="A644" s="86">
        <f t="shared" si="11"/>
        <v>0</v>
      </c>
      <c r="B644" s="87" t="str">
        <f>IFERROR(TEXT(Table_ocorrencias[[#This Row],[caso_n]],"0000")&amp;Table_ocorrencias[[#This Row],[ponto]]&amp;"/"&amp;YEAR(Table_ocorrencias[[#This Row],[DATA PLANTÃO]]),"")</f>
        <v>0939.9/2020</v>
      </c>
      <c r="C644" s="87" t="str">
        <f>IFERROR(IF(Table_ocorrencias[[#This Row],[GDL]] = "","", Table_ocorrencias[[#This Row],[GDL]]&amp;"/"&amp;YEAR(Table_ocorrencias[[#This Row],[data_plantao]])),"")</f>
        <v>33499/2020</v>
      </c>
      <c r="D644" s="87" t="str">
        <f>IF(Table_ocorrencias[[#This Row],[fotos_gdl]] = TRUE,"ENVIADAS","PENDENTE")</f>
        <v>ENVIADAS</v>
      </c>
      <c r="E644" s="88">
        <f>IFERROR(Table_ocorrencias[[#This Row],[data_plantao]],"")</f>
        <v>44129</v>
      </c>
      <c r="F644" s="87" t="str">
        <f>IFERROR(Table_ocorrencias[[#This Row],[CIODS3]],"")</f>
        <v>D692012</v>
      </c>
      <c r="G644" s="87" t="str">
        <f>IFERROR(Table_ocorrencias[[#This Row],[natureza4]],"")</f>
        <v>Duplo Homicídio</v>
      </c>
      <c r="H644" s="87" t="str">
        <f>IFERROR(Table_ocorrencias[[#This Row],[tipo_local]],"")</f>
        <v>Externo</v>
      </c>
      <c r="I644" s="87" t="str">
        <f>IFERROR(IF(Table_ocorrencias[[#This Row],[instrumento10]] = 0,"",Table_ocorrencias[[#This Row],[instrumento10]]),"")</f>
        <v>PÉRFURO-CONTUNDENTE</v>
      </c>
      <c r="J644" s="89" t="str">
        <f>IFERROR(VLOOKUP(Table_ocorrencias[[#This Row],[matricula_perito]],Table_peritos[],2,FALSE),"")</f>
        <v>RODION MALINOVSKY DE OLIVEIRA GOMES</v>
      </c>
      <c r="K644" s="87" t="str">
        <f>IFERROR(VLOOKUP(Table_ocorrencias[[#This Row],[matricula_auxiliar]],Table_auxiliares[],2,FALSE),"")</f>
        <v>JÚLIO CÉSAR DINIZ</v>
      </c>
      <c r="L644" s="87" t="str">
        <f>IFERROR(VLOOKUP(Table_ocorrencias[[#This Row],[matricula_delegado]],Table_delegados[],2,FALSE),"")</f>
        <v>SERGIO RICARDO FERREIRA DE VASCONCELOS</v>
      </c>
      <c r="M644" s="87" t="str">
        <f>IFERROR(Table_ocorrencias[[#This Row],[viatura5]],"")</f>
        <v>UP004</v>
      </c>
      <c r="N644" s="87" t="str">
        <f>IFERROR(IF(Table_ocorrencias[[#This Row],[DPH2]] ="","",Table_ocorrencias[[#This Row],[DPH2]]&amp;"º DPH"),"")</f>
        <v>14º DPH</v>
      </c>
      <c r="O644" s="87" t="str">
        <f>UPPER(IFERROR(VLOOKUP(Table_ocorrencias[[#This Row],[municipio]],Table_municipios[],2,FALSE),""))</f>
        <v>CABO DE SANTO AGOSTINHO</v>
      </c>
      <c r="P644" s="89" t="str">
        <f>UPPER(IFERROR(Table_ocorrencias[[#This Row],[bairro8]],""))</f>
        <v>PONTE DOS CARVALHOS</v>
      </c>
      <c r="Q644" s="87" t="str">
        <f>IFERROR(IF(Table_ocorrencias[[#This Row],[rua9]] ="","",Table_ocorrencias[[#This Row],[rua9]]),"")</f>
        <v>ANTIGA BR 101 - SUL</v>
      </c>
      <c r="R644" s="87" t="str">
        <f>IFERROR(IF(Table_ocorrencias[[#This Row],[latitude6]] ="","",Table_ocorrencias[[#This Row],[latitude6]]),"")</f>
        <v>8.248890º</v>
      </c>
      <c r="S644" s="87" t="str">
        <f>IFERROR(IF(Table_ocorrencias[[#This Row],[longitude7]] ="","",Table_ocorrencias[[#This Row],[longitude7]]),"")</f>
        <v>35.029860º</v>
      </c>
      <c r="T64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113847) / GENIVAL CARLOS DA SILVA (NIC 113848)</v>
      </c>
      <c r="U64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4" s="89" t="str">
        <f>UPPER(IFERROR(Table_ocorrencias[[#This Row],[descricao]],""))</f>
        <v>PM 81 99915-9728</v>
      </c>
      <c r="W644" s="90">
        <f>IFERROR(IF(Table_ocorrencias[[#This Row],[data_ciencia]]="","",Table_ocorrencias[[#This Row],[data_ciencia]]),"")</f>
        <v>0.5</v>
      </c>
      <c r="X644" s="90">
        <f>IFERROR(IF(Table_ocorrencias[[#This Row],[data_saida]]="","",Table_ocorrencias[[#This Row],[data_saida]]),"")</f>
        <v>0.50694444444444442</v>
      </c>
      <c r="Y644" s="90">
        <f>IFERROR(IF(Table_ocorrencias[[#This Row],[data_chegada]]="","",Table_ocorrencias[[#This Row],[data_chegada]]),"")</f>
        <v>0.52777777777777779</v>
      </c>
      <c r="Z644" s="90">
        <f>IFERROR(IF(Table_ocorrencias[[#This Row],[data_conclusao]]="","",Table_ocorrencias[[#This Row],[data_conclusao]]),"")</f>
        <v>0.57291666666666663</v>
      </c>
      <c r="AA644" s="91">
        <v>1801</v>
      </c>
      <c r="AB644" s="91">
        <v>939</v>
      </c>
      <c r="AC644" s="91">
        <v>14</v>
      </c>
      <c r="AD644" s="91">
        <v>1917099</v>
      </c>
      <c r="AE644" s="91">
        <v>3867595</v>
      </c>
      <c r="AF644" s="91">
        <v>2139219</v>
      </c>
      <c r="AG644" s="91">
        <v>33499</v>
      </c>
      <c r="AH644" s="88">
        <v>44129</v>
      </c>
      <c r="AI644" s="91" t="s">
        <v>5500</v>
      </c>
      <c r="AJ644" s="91" t="s">
        <v>302</v>
      </c>
      <c r="AK644" s="91" t="s">
        <v>168</v>
      </c>
      <c r="AL644" s="91" t="s">
        <v>255</v>
      </c>
      <c r="AM644" s="92">
        <v>0.5</v>
      </c>
      <c r="AN644" s="93">
        <v>0.50694444444444442</v>
      </c>
      <c r="AO644" s="93">
        <v>0.52777777777777779</v>
      </c>
      <c r="AP644" s="93">
        <v>0.57291666666666663</v>
      </c>
      <c r="AQ644" s="91" t="s">
        <v>5501</v>
      </c>
      <c r="AR644" s="91" t="s">
        <v>5502</v>
      </c>
      <c r="AS644" s="91">
        <v>3</v>
      </c>
      <c r="AT644" s="91" t="s">
        <v>281</v>
      </c>
      <c r="AU644" s="91" t="s">
        <v>5503</v>
      </c>
      <c r="AV644" s="91" t="s">
        <v>5504</v>
      </c>
      <c r="AW644" s="94" t="s">
        <v>276</v>
      </c>
      <c r="AX644" s="91" t="s">
        <v>5505</v>
      </c>
      <c r="AY644" s="91" t="s">
        <v>5506</v>
      </c>
      <c r="AZ644" s="91" t="b">
        <v>1</v>
      </c>
      <c r="BA644" s="91" t="s">
        <v>273</v>
      </c>
      <c r="BB644" s="91" t="b">
        <v>0</v>
      </c>
      <c r="BC644" s="91"/>
      <c r="BD644" s="91"/>
    </row>
    <row r="645" spans="1:56" x14ac:dyDescent="0.25">
      <c r="A645" s="86">
        <f t="shared" si="11"/>
        <v>2</v>
      </c>
      <c r="B645" s="87" t="str">
        <f>IFERROR(TEXT(Table_ocorrencias[[#This Row],[caso_n]],"0000")&amp;Table_ocorrencias[[#This Row],[ponto]]&amp;"/"&amp;YEAR(Table_ocorrencias[[#This Row],[DATA PLANTÃO]]),"")</f>
        <v>0083.10/2020</v>
      </c>
      <c r="C645" s="87" t="str">
        <f>IFERROR(IF(Table_ocorrencias[[#This Row],[GDL]] = "","", Table_ocorrencias[[#This Row],[GDL]]&amp;"/"&amp;YEAR(Table_ocorrencias[[#This Row],[data_plantao]])),"")</f>
        <v/>
      </c>
      <c r="D645" s="87" t="str">
        <f>IF(Table_ocorrencias[[#This Row],[fotos_gdl]] = TRUE,"ENVIADAS","PENDENTE")</f>
        <v>PENDENTE</v>
      </c>
      <c r="E645" s="88">
        <f>IFERROR(Table_ocorrencias[[#This Row],[data_plantao]],"")</f>
        <v>44129</v>
      </c>
      <c r="F645" s="87" t="str">
        <f>IFERROR(Table_ocorrencias[[#This Row],[CIODS3]],"")</f>
        <v>D692021</v>
      </c>
      <c r="G645" s="87" t="str">
        <f>IFERROR(Table_ocorrencias[[#This Row],[natureza4]],"")</f>
        <v>Tentativa de Homicídio</v>
      </c>
      <c r="H645" s="87" t="str">
        <f>IFERROR(Table_ocorrencias[[#This Row],[tipo_local]],"")</f>
        <v>Interno</v>
      </c>
      <c r="I645" s="87" t="str">
        <f>IFERROR(IF(Table_ocorrencias[[#This Row],[instrumento10]] = 0,"",Table_ocorrencias[[#This Row],[instrumento10]]),"")</f>
        <v/>
      </c>
      <c r="J645" s="89" t="str">
        <f>IFERROR(VLOOKUP(Table_ocorrencias[[#This Row],[matricula_perito]],Table_peritos[],2,FALSE),"")</f>
        <v>BETSON FERNANDO DELGADO DOS SANTOS ANDRADE</v>
      </c>
      <c r="K645" s="87" t="str">
        <f>IFERROR(VLOOKUP(Table_ocorrencias[[#This Row],[matricula_auxiliar]],Table_auxiliares[],2,FALSE),"")</f>
        <v>BRENO HENRIQUE DANTAS DOS SANTOS</v>
      </c>
      <c r="L645" s="87" t="str">
        <f>IFERROR(VLOOKUP(Table_ocorrencias[[#This Row],[matricula_delegado]],Table_delegados[],2,FALSE),"")</f>
        <v>MARIO DE OLIVEIRA MELO JUNIOR</v>
      </c>
      <c r="M645" s="87" t="str">
        <f>IFERROR(Table_ocorrencias[[#This Row],[viatura5]],"")</f>
        <v>UP003</v>
      </c>
      <c r="N645" s="87" t="str">
        <f>IFERROR(IF(Table_ocorrencias[[#This Row],[DPH2]] ="","",Table_ocorrencias[[#This Row],[DPH2]]&amp;"º DPH"),"")</f>
        <v>3º DPH</v>
      </c>
      <c r="O645" s="87" t="str">
        <f>UPPER(IFERROR(VLOOKUP(Table_ocorrencias[[#This Row],[municipio]],Table_municipios[],2,FALSE),""))</f>
        <v>RECIFE</v>
      </c>
      <c r="P645" s="89" t="str">
        <f>UPPER(IFERROR(Table_ocorrencias[[#This Row],[bairro8]],""))</f>
        <v>IPSEP</v>
      </c>
      <c r="Q645" s="87" t="str">
        <f>IFERROR(IF(Table_ocorrencias[[#This Row],[rua9]] ="","",Table_ocorrencias[[#This Row],[rua9]]),"")</f>
        <v>RUA SÃO NICOLAU, 362</v>
      </c>
      <c r="R645" s="87" t="str">
        <f>IFERROR(IF(Table_ocorrencias[[#This Row],[latitude6]] ="","",Table_ocorrencias[[#This Row],[latitude6]]),"")</f>
        <v/>
      </c>
      <c r="S645" s="87" t="str">
        <f>IFERROR(IF(Table_ocorrencias[[#This Row],[longitude7]] ="","",Table_ocorrencias[[#This Row],[longitude7]]),"")</f>
        <v/>
      </c>
      <c r="T64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4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5" s="89" t="str">
        <f>UPPER(IFERROR(Table_ocorrencias[[#This Row],[descricao]],""))</f>
        <v/>
      </c>
      <c r="W645" s="90">
        <f>IFERROR(IF(Table_ocorrencias[[#This Row],[data_ciencia]]="","",Table_ocorrencias[[#This Row],[data_ciencia]]),"")</f>
        <v>0.60416666666666663</v>
      </c>
      <c r="X645" s="90" t="str">
        <f>IFERROR(IF(Table_ocorrencias[[#This Row],[data_saida]]="","",Table_ocorrencias[[#This Row],[data_saida]]),"")</f>
        <v/>
      </c>
      <c r="Y645" s="90" t="str">
        <f>IFERROR(IF(Table_ocorrencias[[#This Row],[data_chegada]]="","",Table_ocorrencias[[#This Row],[data_chegada]]),"")</f>
        <v/>
      </c>
      <c r="Z645" s="90" t="str">
        <f>IFERROR(IF(Table_ocorrencias[[#This Row],[data_conclusao]]="","",Table_ocorrencias[[#This Row],[data_conclusao]]),"")</f>
        <v/>
      </c>
      <c r="AA645" s="91">
        <v>1803</v>
      </c>
      <c r="AB645" s="91">
        <v>83</v>
      </c>
      <c r="AC645" s="91">
        <v>3</v>
      </c>
      <c r="AD645" s="91">
        <v>3869903</v>
      </c>
      <c r="AE645" s="91">
        <v>3867820</v>
      </c>
      <c r="AF645" s="91">
        <v>3864243</v>
      </c>
      <c r="AG645" s="91"/>
      <c r="AH645" s="88">
        <v>44129</v>
      </c>
      <c r="AI645" s="91" t="s">
        <v>5507</v>
      </c>
      <c r="AJ645" s="91" t="s">
        <v>344</v>
      </c>
      <c r="AK645" s="91" t="s">
        <v>414</v>
      </c>
      <c r="AL645" s="91" t="s">
        <v>560</v>
      </c>
      <c r="AM645" s="92">
        <v>0.60416666666666663</v>
      </c>
      <c r="AN645" s="93"/>
      <c r="AO645" s="93"/>
      <c r="AP645" s="93"/>
      <c r="AQ645" s="91"/>
      <c r="AR645" s="91"/>
      <c r="AS645" s="91">
        <v>14</v>
      </c>
      <c r="AT645" s="91" t="s">
        <v>3551</v>
      </c>
      <c r="AU645" s="91" t="s">
        <v>5508</v>
      </c>
      <c r="AV645" s="91" t="s">
        <v>5509</v>
      </c>
      <c r="AW645" s="94"/>
      <c r="AX645" s="91" t="s">
        <v>5510</v>
      </c>
      <c r="AY645" s="91" t="s">
        <v>283</v>
      </c>
      <c r="AZ645" s="91" t="b">
        <v>0</v>
      </c>
      <c r="BA645" s="91" t="s">
        <v>486</v>
      </c>
      <c r="BB645" s="91" t="b">
        <v>0</v>
      </c>
      <c r="BC645" s="91"/>
      <c r="BD645" s="91"/>
    </row>
    <row r="646" spans="1:56" ht="30" x14ac:dyDescent="0.25">
      <c r="A646" s="86">
        <f t="shared" si="11"/>
        <v>0</v>
      </c>
      <c r="B646" s="87" t="str">
        <f>IFERROR(TEXT(Table_ocorrencias[[#This Row],[caso_n]],"0000")&amp;Table_ocorrencias[[#This Row],[ponto]]&amp;"/"&amp;YEAR(Table_ocorrencias[[#This Row],[DATA PLANTÃO]]),"")</f>
        <v>0942.9/2020</v>
      </c>
      <c r="C646" s="87" t="str">
        <f>IFERROR(IF(Table_ocorrencias[[#This Row],[GDL]] = "","", Table_ocorrencias[[#This Row],[GDL]]&amp;"/"&amp;YEAR(Table_ocorrencias[[#This Row],[data_plantao]])),"")</f>
        <v>33507/2020</v>
      </c>
      <c r="D646" s="87" t="str">
        <f>IF(Table_ocorrencias[[#This Row],[fotos_gdl]] = TRUE,"ENVIADAS","PENDENTE")</f>
        <v>ENVIADAS</v>
      </c>
      <c r="E646" s="88">
        <f>IFERROR(Table_ocorrencias[[#This Row],[data_plantao]],"")</f>
        <v>44129</v>
      </c>
      <c r="F646" s="87" t="str">
        <f>IFERROR(Table_ocorrencias[[#This Row],[CIODS3]],"")</f>
        <v>D692033</v>
      </c>
      <c r="G646" s="87" t="str">
        <f>IFERROR(Table_ocorrencias[[#This Row],[natureza4]],"")</f>
        <v>Morte a esclarecer</v>
      </c>
      <c r="H646" s="87" t="str">
        <f>IFERROR(Table_ocorrencias[[#This Row],[tipo_local]],"")</f>
        <v>Externo</v>
      </c>
      <c r="I646" s="87" t="str">
        <f>IFERROR(IF(Table_ocorrencias[[#This Row],[instrumento10]] = 0,"",Table_ocorrencias[[#This Row],[instrumento10]]),"")</f>
        <v>OUTROS</v>
      </c>
      <c r="J646" s="89" t="str">
        <f>IFERROR(VLOOKUP(Table_ocorrencias[[#This Row],[matricula_perito]],Table_peritos[],2,FALSE),"")</f>
        <v>RODION MALINOVSKY DE OLIVEIRA GOMES</v>
      </c>
      <c r="K646" s="87" t="str">
        <f>IFERROR(VLOOKUP(Table_ocorrencias[[#This Row],[matricula_auxiliar]],Table_auxiliares[],2,FALSE),"")</f>
        <v>JÚLIO CÉSAR DINIZ</v>
      </c>
      <c r="L646" s="87" t="str">
        <f>IFERROR(VLOOKUP(Table_ocorrencias[[#This Row],[matricula_delegado]],Table_delegados[],2,FALSE),"")</f>
        <v>FELIPE MONTEIRO COSTA</v>
      </c>
      <c r="M646" s="87" t="str">
        <f>IFERROR(Table_ocorrencias[[#This Row],[viatura5]],"")</f>
        <v>UP002</v>
      </c>
      <c r="N646" s="87" t="str">
        <f>IFERROR(IF(Table_ocorrencias[[#This Row],[DPH2]] ="","",Table_ocorrencias[[#This Row],[DPH2]]&amp;"º DPH"),"")</f>
        <v>5º DPH</v>
      </c>
      <c r="O646" s="87" t="str">
        <f>UPPER(IFERROR(VLOOKUP(Table_ocorrencias[[#This Row],[municipio]],Table_municipios[],2,FALSE),""))</f>
        <v>RECIFE</v>
      </c>
      <c r="P646" s="89" t="str">
        <f>UPPER(IFERROR(Table_ocorrencias[[#This Row],[bairro8]],""))</f>
        <v>BOLA NA REDE</v>
      </c>
      <c r="Q646" s="87" t="str">
        <f>IFERROR(IF(Table_ocorrencias[[#This Row],[rua9]] ="","",Table_ocorrencias[[#This Row],[rua9]]),"")</f>
        <v>ESTRADA DE SUSSUARANA</v>
      </c>
      <c r="R646" s="87" t="str">
        <f>IFERROR(IF(Table_ocorrencias[[#This Row],[latitude6]] ="","",Table_ocorrencias[[#This Row],[latitude6]]),"")</f>
        <v>-7.948980</v>
      </c>
      <c r="S646" s="87" t="str">
        <f>IFERROR(IF(Table_ocorrencias[[#This Row],[longitude7]] ="","",Table_ocorrencias[[#This Row],[longitude7]]),"")</f>
        <v>-34.965990</v>
      </c>
      <c r="T64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113810)</v>
      </c>
      <c r="U64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6" s="89" t="str">
        <f>UPPER(IFERROR(Table_ocorrencias[[#This Row],[descricao]],""))</f>
        <v>CORPO EM DECOMPOSIÇÃO, MASC. PM 81 997798120 (WHATSAPP), PM 81 98831-7174, DONO DO SITIO 81 98828-6541</v>
      </c>
      <c r="W646" s="90">
        <f>IFERROR(IF(Table_ocorrencias[[#This Row],[data_ciencia]]="","",Table_ocorrencias[[#This Row],[data_ciencia]]),"")</f>
        <v>0.75</v>
      </c>
      <c r="X646" s="90">
        <f>IFERROR(IF(Table_ocorrencias[[#This Row],[data_saida]]="","",Table_ocorrencias[[#This Row],[data_saida]]),"")</f>
        <v>0.75694444444444442</v>
      </c>
      <c r="Y646" s="90">
        <f>IFERROR(IF(Table_ocorrencias[[#This Row],[data_chegada]]="","",Table_ocorrencias[[#This Row],[data_chegada]]),"")</f>
        <v>0.77777777777777779</v>
      </c>
      <c r="Z646" s="90">
        <f>IFERROR(IF(Table_ocorrencias[[#This Row],[data_conclusao]]="","",Table_ocorrencias[[#This Row],[data_conclusao]]),"")</f>
        <v>0.8125</v>
      </c>
      <c r="AA646" s="91">
        <v>1805</v>
      </c>
      <c r="AB646" s="91">
        <v>942</v>
      </c>
      <c r="AC646" s="91">
        <v>5</v>
      </c>
      <c r="AD646" s="91">
        <v>1917099</v>
      </c>
      <c r="AE646" s="91">
        <v>3867595</v>
      </c>
      <c r="AF646" s="91">
        <v>2724723</v>
      </c>
      <c r="AG646" s="91">
        <v>33507</v>
      </c>
      <c r="AH646" s="88">
        <v>44129</v>
      </c>
      <c r="AI646" s="91" t="s">
        <v>5511</v>
      </c>
      <c r="AJ646" s="91" t="s">
        <v>425</v>
      </c>
      <c r="AK646" s="91" t="s">
        <v>168</v>
      </c>
      <c r="AL646" s="91" t="s">
        <v>278</v>
      </c>
      <c r="AM646" s="92">
        <v>0.75</v>
      </c>
      <c r="AN646" s="93">
        <v>0.75694444444444442</v>
      </c>
      <c r="AO646" s="93">
        <v>0.77777777777777779</v>
      </c>
      <c r="AP646" s="93">
        <v>0.8125</v>
      </c>
      <c r="AQ646" s="91" t="s">
        <v>6010</v>
      </c>
      <c r="AR646" s="91" t="s">
        <v>6011</v>
      </c>
      <c r="AS646" s="91">
        <v>14</v>
      </c>
      <c r="AT646" s="91" t="s">
        <v>5512</v>
      </c>
      <c r="AU646" s="91" t="s">
        <v>5513</v>
      </c>
      <c r="AV646" s="91" t="s">
        <v>5514</v>
      </c>
      <c r="AW646" s="94" t="s">
        <v>433</v>
      </c>
      <c r="AX646" s="91" t="s">
        <v>5515</v>
      </c>
      <c r="AY646" s="91" t="s">
        <v>5516</v>
      </c>
      <c r="AZ646" s="91" t="b">
        <v>1</v>
      </c>
      <c r="BA646" s="91" t="s">
        <v>273</v>
      </c>
      <c r="BB646" s="91" t="b">
        <v>0</v>
      </c>
      <c r="BC646" s="91"/>
      <c r="BD646" s="91"/>
    </row>
    <row r="647" spans="1:56" x14ac:dyDescent="0.25">
      <c r="A647" s="86">
        <f t="shared" si="11"/>
        <v>0</v>
      </c>
      <c r="B647" s="87" t="str">
        <f>IFERROR(TEXT(Table_ocorrencias[[#This Row],[caso_n]],"0000")&amp;Table_ocorrencias[[#This Row],[ponto]]&amp;"/"&amp;YEAR(Table_ocorrencias[[#This Row],[DATA PLANTÃO]]),"")</f>
        <v>0946.9/2020</v>
      </c>
      <c r="C647" s="87" t="str">
        <f>IFERROR(IF(Table_ocorrencias[[#This Row],[GDL]] = "","", Table_ocorrencias[[#This Row],[GDL]]&amp;"/"&amp;YEAR(Table_ocorrencias[[#This Row],[data_plantao]])),"")</f>
        <v>33649/2020</v>
      </c>
      <c r="D647" s="87" t="str">
        <f>IF(Table_ocorrencias[[#This Row],[fotos_gdl]] = TRUE,"ENVIADAS","PENDENTE")</f>
        <v>ENVIADAS</v>
      </c>
      <c r="E647" s="88">
        <f>IFERROR(Table_ocorrencias[[#This Row],[data_plantao]],"")</f>
        <v>44130</v>
      </c>
      <c r="F647" s="87" t="str">
        <f>IFERROR(Table_ocorrencias[[#This Row],[CIODS3]],"")</f>
        <v>D692189</v>
      </c>
      <c r="G647" s="87" t="str">
        <f>IFERROR(Table_ocorrencias[[#This Row],[natureza4]],"")</f>
        <v>Duplo Homicídio</v>
      </c>
      <c r="H647" s="87" t="str">
        <f>IFERROR(Table_ocorrencias[[#This Row],[tipo_local]],"")</f>
        <v>Externo</v>
      </c>
      <c r="I647" s="87" t="str">
        <f>IFERROR(IF(Table_ocorrencias[[#This Row],[instrumento10]] = 0,"",Table_ocorrencias[[#This Row],[instrumento10]]),"")</f>
        <v>PÉRFURO-CONTUNDENTE</v>
      </c>
      <c r="J647" s="89" t="str">
        <f>IFERROR(VLOOKUP(Table_ocorrencias[[#This Row],[matricula_perito]],Table_peritos[],2,FALSE),"")</f>
        <v>RODION MALINOVSKY DE OLIVEIRA GOMES</v>
      </c>
      <c r="K647" s="87" t="str">
        <f>IFERROR(VLOOKUP(Table_ocorrencias[[#This Row],[matricula_auxiliar]],Table_auxiliares[],2,FALSE),"")</f>
        <v>THAYSE BATISTA</v>
      </c>
      <c r="L647" s="87" t="str">
        <f>IFERROR(VLOOKUP(Table_ocorrencias[[#This Row],[matricula_delegado]],Table_delegados[],2,FALSE),"")</f>
        <v>RICARDO SILVEIRA DE AZEVEDO</v>
      </c>
      <c r="M647" s="87" t="str">
        <f>IFERROR(Table_ocorrencias[[#This Row],[viatura5]],"")</f>
        <v>UP006</v>
      </c>
      <c r="N647" s="87" t="str">
        <f>IFERROR(IF(Table_ocorrencias[[#This Row],[DPH2]] ="","",Table_ocorrencias[[#This Row],[DPH2]]&amp;"º DPH"),"")</f>
        <v>5º DPH</v>
      </c>
      <c r="O647" s="87" t="str">
        <f>UPPER(IFERROR(VLOOKUP(Table_ocorrencias[[#This Row],[municipio]],Table_municipios[],2,FALSE),""))</f>
        <v>RECIFE</v>
      </c>
      <c r="P647" s="89" t="str">
        <f>UPPER(IFERROR(Table_ocorrencias[[#This Row],[bairro8]],""))</f>
        <v>GUARABIRA</v>
      </c>
      <c r="Q647" s="87" t="str">
        <f>IFERROR(IF(Table_ocorrencias[[#This Row],[rua9]] ="","",Table_ocorrencias[[#This Row],[rua9]]),"")</f>
        <v>ESTRADA DO ORFANATO</v>
      </c>
      <c r="R647" s="87" t="str">
        <f>IFERROR(IF(Table_ocorrencias[[#This Row],[latitude6]] ="","",Table_ocorrencias[[#This Row],[latitude6]]),"")</f>
        <v>7.95833</v>
      </c>
      <c r="S647" s="87" t="str">
        <f>IFERROR(IF(Table_ocorrencias[[#This Row],[longitude7]] ="","",Table_ocorrencias[[#This Row],[longitude7]]),"")</f>
        <v>34.966389</v>
      </c>
      <c r="T64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113844) / IDENTIDADE DESCONHECIDA (NIC 113845)</v>
      </c>
      <c r="U64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7" s="89" t="str">
        <f>UPPER(IFERROR(Table_ocorrencias[[#This Row],[descricao]],""))</f>
        <v>PM 987520309 RILDO</v>
      </c>
      <c r="W647" s="90">
        <f>IFERROR(IF(Table_ocorrencias[[#This Row],[data_ciencia]]="","",Table_ocorrencias[[#This Row],[data_ciencia]]),"")</f>
        <v>0.68541666666666667</v>
      </c>
      <c r="X647" s="90" t="str">
        <f>IFERROR(IF(Table_ocorrencias[[#This Row],[data_saida]]="","",Table_ocorrencias[[#This Row],[data_saida]]),"")</f>
        <v/>
      </c>
      <c r="Y647" s="90" t="str">
        <f>IFERROR(IF(Table_ocorrencias[[#This Row],[data_chegada]]="","",Table_ocorrencias[[#This Row],[data_chegada]]),"")</f>
        <v/>
      </c>
      <c r="Z647" s="90" t="str">
        <f>IFERROR(IF(Table_ocorrencias[[#This Row],[data_conclusao]]="","",Table_ocorrencias[[#This Row],[data_conclusao]]),"")</f>
        <v/>
      </c>
      <c r="AA647" s="91">
        <v>1809</v>
      </c>
      <c r="AB647" s="91">
        <v>946</v>
      </c>
      <c r="AC647" s="91">
        <v>5</v>
      </c>
      <c r="AD647" s="91">
        <v>1917099</v>
      </c>
      <c r="AE647" s="91">
        <v>3870430</v>
      </c>
      <c r="AF647" s="91">
        <v>2725304</v>
      </c>
      <c r="AG647" s="91">
        <v>33649</v>
      </c>
      <c r="AH647" s="88">
        <v>44130</v>
      </c>
      <c r="AI647" s="91" t="s">
        <v>5549</v>
      </c>
      <c r="AJ647" s="91" t="s">
        <v>302</v>
      </c>
      <c r="AK647" s="91" t="s">
        <v>168</v>
      </c>
      <c r="AL647" s="91" t="s">
        <v>1258</v>
      </c>
      <c r="AM647" s="92">
        <v>0.68541666666666667</v>
      </c>
      <c r="AN647" s="93"/>
      <c r="AO647" s="93"/>
      <c r="AP647" s="93"/>
      <c r="AQ647" s="91" t="s">
        <v>6012</v>
      </c>
      <c r="AR647" s="91" t="s">
        <v>6013</v>
      </c>
      <c r="AS647" s="91">
        <v>14</v>
      </c>
      <c r="AT647" s="91" t="s">
        <v>5550</v>
      </c>
      <c r="AU647" s="91" t="s">
        <v>5551</v>
      </c>
      <c r="AV647" s="91" t="s">
        <v>283</v>
      </c>
      <c r="AW647" s="94" t="s">
        <v>276</v>
      </c>
      <c r="AX647" s="91" t="s">
        <v>5552</v>
      </c>
      <c r="AY647" s="91" t="s">
        <v>5553</v>
      </c>
      <c r="AZ647" s="91" t="b">
        <v>1</v>
      </c>
      <c r="BA647" s="91" t="s">
        <v>273</v>
      </c>
      <c r="BB647" s="91" t="b">
        <v>0</v>
      </c>
      <c r="BC647" s="91"/>
      <c r="BD647" s="91"/>
    </row>
    <row r="648" spans="1:56" x14ac:dyDescent="0.25">
      <c r="A648" s="86">
        <f t="shared" si="11"/>
        <v>0</v>
      </c>
      <c r="B648" s="87" t="str">
        <f>IFERROR(TEXT(Table_ocorrencias[[#This Row],[caso_n]],"0000")&amp;Table_ocorrencias[[#This Row],[ponto]]&amp;"/"&amp;YEAR(Table_ocorrencias[[#This Row],[DATA PLANTÃO]]),"")</f>
        <v>0084.10/2020</v>
      </c>
      <c r="C648" s="87" t="str">
        <f>IFERROR(IF(Table_ocorrencias[[#This Row],[GDL]] = "","", Table_ocorrencias[[#This Row],[GDL]]&amp;"/"&amp;YEAR(Table_ocorrencias[[#This Row],[data_plantao]])),"")</f>
        <v>35680/2020</v>
      </c>
      <c r="D648" s="87" t="str">
        <f>IF(Table_ocorrencias[[#This Row],[fotos_gdl]] = TRUE,"ENVIADAS","PENDENTE")</f>
        <v>ENVIADAS</v>
      </c>
      <c r="E648" s="88">
        <f>IFERROR(Table_ocorrencias[[#This Row],[data_plantao]],"")</f>
        <v>44130</v>
      </c>
      <c r="F648" s="87" t="str">
        <f>IFERROR(Table_ocorrencias[[#This Row],[CIODS3]],"")</f>
        <v>195/2020</v>
      </c>
      <c r="G648" s="87" t="str">
        <f>IFERROR(Table_ocorrencias[[#This Row],[natureza4]],"")</f>
        <v>Outros</v>
      </c>
      <c r="H648" s="87" t="str">
        <f>IFERROR(Table_ocorrencias[[#This Row],[tipo_local]],"")</f>
        <v>Interno</v>
      </c>
      <c r="I648" s="87" t="str">
        <f>IFERROR(IF(Table_ocorrencias[[#This Row],[instrumento10]] = 0,"",Table_ocorrencias[[#This Row],[instrumento10]]),"")</f>
        <v>OUTROS</v>
      </c>
      <c r="J648" s="89" t="str">
        <f>IFERROR(VLOOKUP(Table_ocorrencias[[#This Row],[matricula_perito]],Table_peritos[],2,FALSE),"")</f>
        <v>VICTOR CEZAR LUCENA TAVARES DE SÁ LEITÃO</v>
      </c>
      <c r="K648" s="87" t="str">
        <f>IFERROR(VLOOKUP(Table_ocorrencias[[#This Row],[matricula_auxiliar]],Table_auxiliares[],2,FALSE),"")</f>
        <v>THIAGO CHALEGRE</v>
      </c>
      <c r="L648" s="87" t="str">
        <f>IFERROR(VLOOKUP(Table_ocorrencias[[#This Row],[matricula_delegado]],Table_delegados[],2,FALSE),"")</f>
        <v>VICTOR AZOUBEL MARLETTI</v>
      </c>
      <c r="M648" s="87" t="str">
        <f>IFERROR(Table_ocorrencias[[#This Row],[viatura5]],"")</f>
        <v>UP004</v>
      </c>
      <c r="N648" s="87" t="str">
        <f>IFERROR(IF(Table_ocorrencias[[#This Row],[DPH2]] ="","",Table_ocorrencias[[#This Row],[DPH2]]&amp;"º DPH"),"")</f>
        <v>3º DPH</v>
      </c>
      <c r="O648" s="87" t="str">
        <f>UPPER(IFERROR(VLOOKUP(Table_ocorrencias[[#This Row],[municipio]],Table_municipios[],2,FALSE),""))</f>
        <v>RECIFE</v>
      </c>
      <c r="P648" s="89" t="str">
        <f>UPPER(IFERROR(Table_ocorrencias[[#This Row],[bairro8]],""))</f>
        <v>IMBIRIBEIRA</v>
      </c>
      <c r="Q648" s="87" t="str">
        <f>IFERROR(IF(Table_ocorrencias[[#This Row],[rua9]] ="","",Table_ocorrencias[[#This Row],[rua9]]),"")</f>
        <v>TRAV. JOAO MURILI DE OLIVEIRA</v>
      </c>
      <c r="R648" s="87" t="str">
        <f>IFERROR(IF(Table_ocorrencias[[#This Row],[latitude6]] ="","",Table_ocorrencias[[#This Row],[latitude6]]),"")</f>
        <v/>
      </c>
      <c r="S648" s="87" t="str">
        <f>IFERROR(IF(Table_ocorrencias[[#This Row],[longitude7]] ="","",Table_ocorrencias[[#This Row],[longitude7]]),"")</f>
        <v/>
      </c>
      <c r="T64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4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48" s="89" t="str">
        <f>UPPER(IFERROR(Table_ocorrencias[[#This Row],[descricao]],""))</f>
        <v>CASA DE POSSÍVEL HOMICÍDIO</v>
      </c>
      <c r="W648" s="90">
        <f>IFERROR(IF(Table_ocorrencias[[#This Row],[data_ciencia]]="","",Table_ocorrencias[[#This Row],[data_ciencia]]),"")</f>
        <v>0.625</v>
      </c>
      <c r="X648" s="90">
        <f>IFERROR(IF(Table_ocorrencias[[#This Row],[data_saida]]="","",Table_ocorrencias[[#This Row],[data_saida]]),"")</f>
        <v>0.63888888888888884</v>
      </c>
      <c r="Y648" s="90">
        <f>IFERROR(IF(Table_ocorrencias[[#This Row],[data_chegada]]="","",Table_ocorrencias[[#This Row],[data_chegada]]),"")</f>
        <v>0.65277777777777779</v>
      </c>
      <c r="Z648" s="90">
        <f>IFERROR(IF(Table_ocorrencias[[#This Row],[data_conclusao]]="","",Table_ocorrencias[[#This Row],[data_conclusao]]),"")</f>
        <v>0.69444444444444442</v>
      </c>
      <c r="AA648" s="91">
        <v>1810</v>
      </c>
      <c r="AB648" s="91">
        <v>84</v>
      </c>
      <c r="AC648" s="91">
        <v>3</v>
      </c>
      <c r="AD648" s="91">
        <v>3866947</v>
      </c>
      <c r="AE648" s="91">
        <v>3868877</v>
      </c>
      <c r="AF648" s="91">
        <v>3864162</v>
      </c>
      <c r="AG648" s="91">
        <v>35680</v>
      </c>
      <c r="AH648" s="88">
        <v>44130</v>
      </c>
      <c r="AI648" s="91" t="s">
        <v>6092</v>
      </c>
      <c r="AJ648" s="91" t="s">
        <v>416</v>
      </c>
      <c r="AK648" s="91" t="s">
        <v>414</v>
      </c>
      <c r="AL648" s="91" t="s">
        <v>255</v>
      </c>
      <c r="AM648" s="92">
        <v>0.625</v>
      </c>
      <c r="AN648" s="93">
        <v>0.63888888888888884</v>
      </c>
      <c r="AO648" s="93">
        <v>0.65277777777777779</v>
      </c>
      <c r="AP648" s="93">
        <v>0.69444444444444442</v>
      </c>
      <c r="AQ648" s="91"/>
      <c r="AR648" s="91"/>
      <c r="AS648" s="91">
        <v>14</v>
      </c>
      <c r="AT648" s="91" t="s">
        <v>345</v>
      </c>
      <c r="AU648" s="91" t="s">
        <v>5554</v>
      </c>
      <c r="AV648" s="91" t="s">
        <v>283</v>
      </c>
      <c r="AW648" s="94" t="s">
        <v>433</v>
      </c>
      <c r="AX648" s="91" t="s">
        <v>5555</v>
      </c>
      <c r="AY648" s="91" t="s">
        <v>6093</v>
      </c>
      <c r="AZ648" s="91" t="b">
        <v>1</v>
      </c>
      <c r="BA648" s="91" t="s">
        <v>486</v>
      </c>
      <c r="BB648" s="91" t="b">
        <v>0</v>
      </c>
      <c r="BC648" s="91"/>
      <c r="BD648" s="91"/>
    </row>
    <row r="649" spans="1:56" x14ac:dyDescent="0.25">
      <c r="A649" s="86">
        <f t="shared" si="11"/>
        <v>0</v>
      </c>
      <c r="B649" s="87" t="str">
        <f>IFERROR(TEXT(Table_ocorrencias[[#This Row],[caso_n]],"0000")&amp;Table_ocorrencias[[#This Row],[ponto]]&amp;"/"&amp;YEAR(Table_ocorrencias[[#This Row],[DATA PLANTÃO]]),"")</f>
        <v>0947.9/2020</v>
      </c>
      <c r="C649" s="87" t="str">
        <f>IFERROR(IF(Table_ocorrencias[[#This Row],[GDL]] = "","", Table_ocorrencias[[#This Row],[GDL]]&amp;"/"&amp;YEAR(Table_ocorrencias[[#This Row],[data_plantao]])),"")</f>
        <v>33653/2020</v>
      </c>
      <c r="D649" s="87" t="str">
        <f>IF(Table_ocorrencias[[#This Row],[fotos_gdl]] = TRUE,"ENVIADAS","PENDENTE")</f>
        <v>ENVIADAS</v>
      </c>
      <c r="E649" s="88">
        <f>IFERROR(Table_ocorrencias[[#This Row],[data_plantao]],"")</f>
        <v>44130</v>
      </c>
      <c r="F649" s="87" t="str">
        <f>IFERROR(Table_ocorrencias[[#This Row],[CIODS3]],"")</f>
        <v>D692205</v>
      </c>
      <c r="G649" s="87" t="str">
        <f>IFERROR(Table_ocorrencias[[#This Row],[natureza4]],"")</f>
        <v>Morte a esclarecer</v>
      </c>
      <c r="H649" s="87" t="str">
        <f>IFERROR(Table_ocorrencias[[#This Row],[tipo_local]],"")</f>
        <v>Interno</v>
      </c>
      <c r="I649" s="87" t="str">
        <f>IFERROR(IF(Table_ocorrencias[[#This Row],[instrumento10]] = 0,"",Table_ocorrencias[[#This Row],[instrumento10]]),"")</f>
        <v>OUTROS</v>
      </c>
      <c r="J649" s="89" t="str">
        <f>IFERROR(VLOOKUP(Table_ocorrencias[[#This Row],[matricula_perito]],Table_peritos[],2,FALSE),"")</f>
        <v>VICTOR CEZAR LUCENA TAVARES DE SÁ LEITÃO</v>
      </c>
      <c r="K649" s="87" t="str">
        <f>IFERROR(VLOOKUP(Table_ocorrencias[[#This Row],[matricula_auxiliar]],Table_auxiliares[],2,FALSE),"")</f>
        <v>THIAGO CHALEGRE</v>
      </c>
      <c r="L649" s="87" t="str">
        <f>IFERROR(VLOOKUP(Table_ocorrencias[[#This Row],[matricula_delegado]],Table_delegados[],2,FALSE),"")</f>
        <v>FRANCISCA ERICA DA SILVA BEZERRA</v>
      </c>
      <c r="M649" s="87" t="str">
        <f>IFERROR(Table_ocorrencias[[#This Row],[viatura5]],"")</f>
        <v>UP004</v>
      </c>
      <c r="N649" s="87" t="str">
        <f>IFERROR(IF(Table_ocorrencias[[#This Row],[DPH2]] ="","",Table_ocorrencias[[#This Row],[DPH2]]&amp;"º DPH"),"")</f>
        <v>3º DPH</v>
      </c>
      <c r="O649" s="87" t="str">
        <f>UPPER(IFERROR(VLOOKUP(Table_ocorrencias[[#This Row],[municipio]],Table_municipios[],2,FALSE),""))</f>
        <v>RECIFE</v>
      </c>
      <c r="P649" s="89" t="str">
        <f>UPPER(IFERROR(Table_ocorrencias[[#This Row],[bairro8]],""))</f>
        <v>BOA VIAGEM</v>
      </c>
      <c r="Q649" s="87" t="str">
        <f>IFERROR(IF(Table_ocorrencias[[#This Row],[rua9]] ="","",Table_ocorrencias[[#This Row],[rua9]]),"")</f>
        <v>RUA DOS NAVEGANTES, Nº169, 6ºANDAR, N°1017</v>
      </c>
      <c r="R649" s="87" t="str">
        <f>IFERROR(IF(Table_ocorrencias[[#This Row],[latitude6]] ="","",Table_ocorrencias[[#This Row],[latitude6]]),"")</f>
        <v>-8.123167</v>
      </c>
      <c r="S649" s="87" t="str">
        <f>IFERROR(IF(Table_ocorrencias[[#This Row],[longitude7]] ="","",Table_ocorrencias[[#This Row],[longitude7]]),"")</f>
        <v>-34.897303</v>
      </c>
      <c r="T64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LUCIANO TEIXEIRA DA COSTA OLIVEIRA (NIC 113834)</v>
      </c>
      <c r="U64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49" s="89" t="str">
        <f>UPPER(IFERROR(Table_ocorrencias[[#This Row],[descricao]],""))</f>
        <v>988614472 SD AMARAL</v>
      </c>
      <c r="W649" s="90">
        <f>IFERROR(IF(Table_ocorrencias[[#This Row],[data_ciencia]]="","",Table_ocorrencias[[#This Row],[data_ciencia]]),"")</f>
        <v>0.83333333333333337</v>
      </c>
      <c r="X649" s="90">
        <f>IFERROR(IF(Table_ocorrencias[[#This Row],[data_saida]]="","",Table_ocorrencias[[#This Row],[data_saida]]),"")</f>
        <v>0.84027777777777779</v>
      </c>
      <c r="Y649" s="90">
        <f>IFERROR(IF(Table_ocorrencias[[#This Row],[data_chegada]]="","",Table_ocorrencias[[#This Row],[data_chegada]]),"")</f>
        <v>0.85763888888888884</v>
      </c>
      <c r="Z649" s="90">
        <f>IFERROR(IF(Table_ocorrencias[[#This Row],[data_conclusao]]="","",Table_ocorrencias[[#This Row],[data_conclusao]]),"")</f>
        <v>0.9375</v>
      </c>
      <c r="AA649" s="91">
        <v>1811</v>
      </c>
      <c r="AB649" s="91">
        <v>947</v>
      </c>
      <c r="AC649" s="91">
        <v>3</v>
      </c>
      <c r="AD649" s="91">
        <v>3866947</v>
      </c>
      <c r="AE649" s="91">
        <v>3868877</v>
      </c>
      <c r="AF649" s="91">
        <v>2724782</v>
      </c>
      <c r="AG649" s="91">
        <v>33653</v>
      </c>
      <c r="AH649" s="88">
        <v>44130</v>
      </c>
      <c r="AI649" s="91" t="s">
        <v>5544</v>
      </c>
      <c r="AJ649" s="91" t="s">
        <v>425</v>
      </c>
      <c r="AK649" s="91" t="s">
        <v>414</v>
      </c>
      <c r="AL649" s="91" t="s">
        <v>255</v>
      </c>
      <c r="AM649" s="92">
        <v>0.83333333333333337</v>
      </c>
      <c r="AN649" s="93">
        <v>0.84027777777777779</v>
      </c>
      <c r="AO649" s="93">
        <v>0.85763888888888884</v>
      </c>
      <c r="AP649" s="93">
        <v>0.9375</v>
      </c>
      <c r="AQ649" s="91" t="s">
        <v>5564</v>
      </c>
      <c r="AR649" s="91" t="s">
        <v>5565</v>
      </c>
      <c r="AS649" s="91">
        <v>14</v>
      </c>
      <c r="AT649" s="91" t="s">
        <v>1561</v>
      </c>
      <c r="AU649" s="91" t="s">
        <v>5545</v>
      </c>
      <c r="AV649" s="91" t="s">
        <v>5546</v>
      </c>
      <c r="AW649" s="94" t="s">
        <v>433</v>
      </c>
      <c r="AX649" s="91" t="s">
        <v>5547</v>
      </c>
      <c r="AY649" s="91" t="s">
        <v>5548</v>
      </c>
      <c r="AZ649" s="91" t="b">
        <v>1</v>
      </c>
      <c r="BA649" s="91" t="s">
        <v>273</v>
      </c>
      <c r="BB649" s="91" t="b">
        <v>0</v>
      </c>
      <c r="BC649" s="91"/>
      <c r="BD649" s="91"/>
    </row>
    <row r="650" spans="1:56" x14ac:dyDescent="0.25">
      <c r="A650" s="86">
        <f t="shared" si="11"/>
        <v>1</v>
      </c>
      <c r="B650" s="87" t="str">
        <f>IFERROR(TEXT(Table_ocorrencias[[#This Row],[caso_n]],"0000")&amp;Table_ocorrencias[[#This Row],[ponto]]&amp;"/"&amp;YEAR(Table_ocorrencias[[#This Row],[DATA PLANTÃO]]),"")</f>
        <v>0085.10/2020</v>
      </c>
      <c r="C650" s="87" t="str">
        <f>IFERROR(IF(Table_ocorrencias[[#This Row],[GDL]] = "","", Table_ocorrencias[[#This Row],[GDL]]&amp;"/"&amp;YEAR(Table_ocorrencias[[#This Row],[data_plantao]])),"")</f>
        <v>35456/2020</v>
      </c>
      <c r="D650" s="87" t="str">
        <f>IF(Table_ocorrencias[[#This Row],[fotos_gdl]] = TRUE,"ENVIADAS","PENDENTE")</f>
        <v>ENVIADAS</v>
      </c>
      <c r="E650" s="88">
        <f>IFERROR(Table_ocorrencias[[#This Row],[data_plantao]],"")</f>
        <v>44131</v>
      </c>
      <c r="F650" s="87" t="str">
        <f>IFERROR(Table_ocorrencias[[#This Row],[CIODS3]],"")</f>
        <v>74</v>
      </c>
      <c r="G650" s="87" t="str">
        <f>IFERROR(Table_ocorrencias[[#This Row],[natureza4]],"")</f>
        <v>Outros</v>
      </c>
      <c r="H650" s="87" t="str">
        <f>IFERROR(Table_ocorrencias[[#This Row],[tipo_local]],"")</f>
        <v>Interno</v>
      </c>
      <c r="I650" s="87" t="str">
        <f>IFERROR(IF(Table_ocorrencias[[#This Row],[instrumento10]] = 0,"",Table_ocorrencias[[#This Row],[instrumento10]]),"")</f>
        <v/>
      </c>
      <c r="J650" s="89" t="str">
        <f>IFERROR(VLOOKUP(Table_ocorrencias[[#This Row],[matricula_perito]],Table_peritos[],2,FALSE),"")</f>
        <v>VICTOR CEZAR LUCENA TAVARES DE SÁ LEITÃO</v>
      </c>
      <c r="K650" s="87" t="str">
        <f>IFERROR(VLOOKUP(Table_ocorrencias[[#This Row],[matricula_auxiliar]],Table_auxiliares[],2,FALSE),"")</f>
        <v>BRENO HENRIQUE DANTAS DOS SANTOS</v>
      </c>
      <c r="L650" s="87" t="str">
        <f>IFERROR(VLOOKUP(Table_ocorrencias[[#This Row],[matricula_delegado]],Table_delegados[],2,FALSE),"")</f>
        <v>FRANCISCO JUNIOR VASCONCELOS SANTOS</v>
      </c>
      <c r="M650" s="87" t="str">
        <f>IFERROR(Table_ocorrencias[[#This Row],[viatura5]],"")</f>
        <v>UP004</v>
      </c>
      <c r="N650" s="87" t="str">
        <f>IFERROR(IF(Table_ocorrencias[[#This Row],[DPH2]] ="","",Table_ocorrencias[[#This Row],[DPH2]]&amp;"º DPH"),"")</f>
        <v>3º DPH</v>
      </c>
      <c r="O650" s="87" t="str">
        <f>UPPER(IFERROR(VLOOKUP(Table_ocorrencias[[#This Row],[municipio]],Table_municipios[],2,FALSE),""))</f>
        <v>RECIFE</v>
      </c>
      <c r="P650" s="89" t="str">
        <f>UPPER(IFERROR(Table_ocorrencias[[#This Row],[bairro8]],""))</f>
        <v>BOA VIAGEM</v>
      </c>
      <c r="Q650" s="87" t="str">
        <f>IFERROR(IF(Table_ocorrencias[[#This Row],[rua9]] ="","",Table_ocorrencias[[#This Row],[rua9]]),"")</f>
        <v>RUA DOS NAVEGANTES</v>
      </c>
      <c r="R650" s="87" t="str">
        <f>IFERROR(IF(Table_ocorrencias[[#This Row],[latitude6]] ="","",Table_ocorrencias[[#This Row],[latitude6]]),"")</f>
        <v>-8.114693</v>
      </c>
      <c r="S650" s="87" t="str">
        <f>IFERROR(IF(Table_ocorrencias[[#This Row],[longitude7]] ="","",Table_ocorrencias[[#This Row],[longitude7]]),"")</f>
        <v xml:space="preserve"> -34.892860</v>
      </c>
      <c r="T65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5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0" s="89" t="str">
        <f>UPPER(IFERROR(Table_ocorrencias[[#This Row],[descricao]],""))</f>
        <v>PERÍCIA NO APARTAMENTO DO PM DESAPARECIDO</v>
      </c>
      <c r="W650" s="90">
        <f>IFERROR(IF(Table_ocorrencias[[#This Row],[data_ciencia]]="","",Table_ocorrencias[[#This Row],[data_ciencia]]),"")</f>
        <v>0.47916666666666669</v>
      </c>
      <c r="X650" s="90">
        <f>IFERROR(IF(Table_ocorrencias[[#This Row],[data_saida]]="","",Table_ocorrencias[[#This Row],[data_saida]]),"")</f>
        <v>0.4826388888888889</v>
      </c>
      <c r="Y650" s="90">
        <f>IFERROR(IF(Table_ocorrencias[[#This Row],[data_chegada]]="","",Table_ocorrencias[[#This Row],[data_chegada]]),"")</f>
        <v>0.5</v>
      </c>
      <c r="Z650" s="90">
        <f>IFERROR(IF(Table_ocorrencias[[#This Row],[data_conclusao]]="","",Table_ocorrencias[[#This Row],[data_conclusao]]),"")</f>
        <v>0.53125</v>
      </c>
      <c r="AA650" s="91">
        <v>1814</v>
      </c>
      <c r="AB650" s="91">
        <v>85</v>
      </c>
      <c r="AC650" s="91">
        <v>3</v>
      </c>
      <c r="AD650" s="91">
        <v>3866947</v>
      </c>
      <c r="AE650" s="91">
        <v>3867820</v>
      </c>
      <c r="AF650" s="91">
        <v>2724820</v>
      </c>
      <c r="AG650" s="91">
        <v>35456</v>
      </c>
      <c r="AH650" s="88">
        <v>44131</v>
      </c>
      <c r="AI650" s="91" t="s">
        <v>6045</v>
      </c>
      <c r="AJ650" s="91" t="s">
        <v>416</v>
      </c>
      <c r="AK650" s="91" t="s">
        <v>414</v>
      </c>
      <c r="AL650" s="91" t="s">
        <v>255</v>
      </c>
      <c r="AM650" s="92">
        <v>0.47916666666666669</v>
      </c>
      <c r="AN650" s="93">
        <v>0.4826388888888889</v>
      </c>
      <c r="AO650" s="93">
        <v>0.5</v>
      </c>
      <c r="AP650" s="93">
        <v>0.53125</v>
      </c>
      <c r="AQ650" s="91" t="s">
        <v>6046</v>
      </c>
      <c r="AR650" s="91" t="s">
        <v>6047</v>
      </c>
      <c r="AS650" s="91">
        <v>14</v>
      </c>
      <c r="AT650" s="91" t="s">
        <v>1561</v>
      </c>
      <c r="AU650" s="91" t="s">
        <v>5589</v>
      </c>
      <c r="AV650" s="91" t="s">
        <v>5590</v>
      </c>
      <c r="AW650" s="94"/>
      <c r="AX650" s="91" t="s">
        <v>5591</v>
      </c>
      <c r="AY650" s="91" t="s">
        <v>5592</v>
      </c>
      <c r="AZ650" s="91" t="b">
        <v>1</v>
      </c>
      <c r="BA650" s="91" t="s">
        <v>486</v>
      </c>
      <c r="BB650" s="91" t="b">
        <v>0</v>
      </c>
      <c r="BC650" s="91"/>
      <c r="BD650" s="91"/>
    </row>
    <row r="651" spans="1:56" x14ac:dyDescent="0.25">
      <c r="A651" s="86">
        <f t="shared" si="11"/>
        <v>1</v>
      </c>
      <c r="B651" s="87" t="str">
        <f>IFERROR(TEXT(Table_ocorrencias[[#This Row],[caso_n]],"0000")&amp;Table_ocorrencias[[#This Row],[ponto]]&amp;"/"&amp;YEAR(Table_ocorrencias[[#This Row],[DATA PLANTÃO]]),"")</f>
        <v>0954.9/2020</v>
      </c>
      <c r="C651" s="87" t="str">
        <f>IFERROR(IF(Table_ocorrencias[[#This Row],[GDL]] = "","", Table_ocorrencias[[#This Row],[GDL]]&amp;"/"&amp;YEAR(Table_ocorrencias[[#This Row],[data_plantao]])),"")</f>
        <v/>
      </c>
      <c r="D651" s="87" t="str">
        <f>IF(Table_ocorrencias[[#This Row],[fotos_gdl]] = TRUE,"ENVIADAS","PENDENTE")</f>
        <v>PENDENTE</v>
      </c>
      <c r="E651" s="88">
        <f>IFERROR(Table_ocorrencias[[#This Row],[data_plantao]],"")</f>
        <v>44132</v>
      </c>
      <c r="F651" s="87" t="str">
        <f>IFERROR(Table_ocorrencias[[#This Row],[CIODS3]],"")</f>
        <v>D692333</v>
      </c>
      <c r="G651" s="87" t="str">
        <f>IFERROR(Table_ocorrencias[[#This Row],[natureza4]],"")</f>
        <v>Ossada</v>
      </c>
      <c r="H651" s="87" t="str">
        <f>IFERROR(Table_ocorrencias[[#This Row],[tipo_local]],"")</f>
        <v>Externo</v>
      </c>
      <c r="I651" s="87" t="str">
        <f>IFERROR(IF(Table_ocorrencias[[#This Row],[instrumento10]] = 0,"",Table_ocorrencias[[#This Row],[instrumento10]]),"")</f>
        <v>OUTROS</v>
      </c>
      <c r="J651" s="89" t="str">
        <f>IFERROR(VLOOKUP(Table_ocorrencias[[#This Row],[matricula_perito]],Table_peritos[],2,FALSE),"")</f>
        <v>BETSON FERNANDO DELGADO DOS SANTOS ANDRADE</v>
      </c>
      <c r="K651" s="87" t="str">
        <f>IFERROR(VLOOKUP(Table_ocorrencias[[#This Row],[matricula_auxiliar]],Table_auxiliares[],2,FALSE),"")</f>
        <v>MOISES JOSE SEABRA</v>
      </c>
      <c r="L651" s="87" t="str">
        <f>IFERROR(VLOOKUP(Table_ocorrencias[[#This Row],[matricula_delegado]],Table_delegados[],2,FALSE),"")</f>
        <v>EDUARDO ALBERTO VILHENA SARAIVA</v>
      </c>
      <c r="M651" s="87" t="str">
        <f>IFERROR(Table_ocorrencias[[#This Row],[viatura5]],"")</f>
        <v>UP006</v>
      </c>
      <c r="N651" s="87" t="str">
        <f>IFERROR(IF(Table_ocorrencias[[#This Row],[DPH2]] ="","",Table_ocorrencias[[#This Row],[DPH2]]&amp;"º DPH"),"")</f>
        <v>14º DPH</v>
      </c>
      <c r="O651" s="87" t="str">
        <f>UPPER(IFERROR(VLOOKUP(Table_ocorrencias[[#This Row],[municipio]],Table_municipios[],2,FALSE),""))</f>
        <v>CABO DE SANTO AGOSTINHO</v>
      </c>
      <c r="P651" s="89" t="str">
        <f>UPPER(IFERROR(Table_ocorrencias[[#This Row],[bairro8]],""))</f>
        <v>DISTRITO INDUSTRIAL SANTO ESTEVÃO</v>
      </c>
      <c r="Q651" s="87" t="str">
        <f>IFERROR(IF(Table_ocorrencias[[#This Row],[rua9]] ="","",Table_ocorrencias[[#This Row],[rua9]]),"")</f>
        <v>BR-101</v>
      </c>
      <c r="R651" s="87" t="str">
        <f>IFERROR(IF(Table_ocorrencias[[#This Row],[latitude6]] ="","",Table_ocorrencias[[#This Row],[latitude6]]),"")</f>
        <v>-8.251419</v>
      </c>
      <c r="S651" s="87" t="str">
        <f>IFERROR(IF(Table_ocorrencias[[#This Row],[longitude7]] ="","",Table_ocorrencias[[#This Row],[longitude7]]),"")</f>
        <v>-35.0194618</v>
      </c>
      <c r="T65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109567)</v>
      </c>
      <c r="U65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1" s="89" t="str">
        <f>UPPER(IFERROR(Table_ocorrencias[[#This Row],[descricao]],""))</f>
        <v>PM: 985334786 (CLEBSON); 98304-5852 (DANIEL); REF: USINA BOM JESUS</v>
      </c>
      <c r="W651" s="90">
        <f>IFERROR(IF(Table_ocorrencias[[#This Row],[data_ciencia]]="","",Table_ocorrencias[[#This Row],[data_ciencia]]),"")</f>
        <v>0.46527777777777779</v>
      </c>
      <c r="X651" s="90">
        <f>IFERROR(IF(Table_ocorrencias[[#This Row],[data_saida]]="","",Table_ocorrencias[[#This Row],[data_saida]]),"")</f>
        <v>0.47222222222222221</v>
      </c>
      <c r="Y651" s="90">
        <f>IFERROR(IF(Table_ocorrencias[[#This Row],[data_chegada]]="","",Table_ocorrencias[[#This Row],[data_chegada]]),"")</f>
        <v>0.49791666666666667</v>
      </c>
      <c r="Z651" s="90">
        <f>IFERROR(IF(Table_ocorrencias[[#This Row],[data_conclusao]]="","",Table_ocorrencias[[#This Row],[data_conclusao]]),"")</f>
        <v>0.51527777777777772</v>
      </c>
      <c r="AA651" s="91">
        <v>1819</v>
      </c>
      <c r="AB651" s="91">
        <v>954</v>
      </c>
      <c r="AC651" s="91">
        <v>14</v>
      </c>
      <c r="AD651" s="91">
        <v>3869903</v>
      </c>
      <c r="AE651" s="91">
        <v>1347241</v>
      </c>
      <c r="AF651" s="91">
        <v>2725673</v>
      </c>
      <c r="AG651" s="91"/>
      <c r="AH651" s="88">
        <v>44132</v>
      </c>
      <c r="AI651" s="91" t="s">
        <v>5649</v>
      </c>
      <c r="AJ651" s="91" t="s">
        <v>5650</v>
      </c>
      <c r="AK651" s="91" t="s">
        <v>168</v>
      </c>
      <c r="AL651" s="91" t="s">
        <v>1258</v>
      </c>
      <c r="AM651" s="92">
        <v>0.46527777777777779</v>
      </c>
      <c r="AN651" s="93">
        <v>0.47222222222222221</v>
      </c>
      <c r="AO651" s="93">
        <v>0.49791666666666667</v>
      </c>
      <c r="AP651" s="93">
        <v>0.51527777777777772</v>
      </c>
      <c r="AQ651" s="91" t="s">
        <v>5651</v>
      </c>
      <c r="AR651" s="91" t="s">
        <v>5652</v>
      </c>
      <c r="AS651" s="91">
        <v>3</v>
      </c>
      <c r="AT651" s="91" t="s">
        <v>5653</v>
      </c>
      <c r="AU651" s="91" t="s">
        <v>666</v>
      </c>
      <c r="AV651" s="91" t="s">
        <v>5654</v>
      </c>
      <c r="AW651" s="94" t="s">
        <v>433</v>
      </c>
      <c r="AX651" s="91" t="s">
        <v>5655</v>
      </c>
      <c r="AY651" s="91" t="s">
        <v>5656</v>
      </c>
      <c r="AZ651" s="91" t="b">
        <v>0</v>
      </c>
      <c r="BA651" s="91" t="s">
        <v>273</v>
      </c>
      <c r="BB651" s="91" t="b">
        <v>0</v>
      </c>
      <c r="BC651" s="91"/>
      <c r="BD651" s="91"/>
    </row>
    <row r="652" spans="1:56" ht="30" x14ac:dyDescent="0.25">
      <c r="A652" s="86">
        <f t="shared" si="11"/>
        <v>0</v>
      </c>
      <c r="B652" s="87" t="str">
        <f>IFERROR(TEXT(Table_ocorrencias[[#This Row],[caso_n]],"0000")&amp;Table_ocorrencias[[#This Row],[ponto]]&amp;"/"&amp;YEAR(Table_ocorrencias[[#This Row],[DATA PLANTÃO]]),"")</f>
        <v>0958.9/2020</v>
      </c>
      <c r="C652" s="87" t="str">
        <f>IFERROR(IF(Table_ocorrencias[[#This Row],[GDL]] = "","", Table_ocorrencias[[#This Row],[GDL]]&amp;"/"&amp;YEAR(Table_ocorrencias[[#This Row],[data_plantao]])),"")</f>
        <v>33963/2020</v>
      </c>
      <c r="D652" s="87" t="str">
        <f>IF(Table_ocorrencias[[#This Row],[fotos_gdl]] = TRUE,"ENVIADAS","PENDENTE")</f>
        <v>PENDENTE</v>
      </c>
      <c r="E652" s="88">
        <f>IFERROR(Table_ocorrencias[[#This Row],[data_plantao]],"")</f>
        <v>44132</v>
      </c>
      <c r="F652" s="87" t="str">
        <f>IFERROR(Table_ocorrencias[[#This Row],[CIODS3]],"")</f>
        <v>D692388</v>
      </c>
      <c r="G652" s="87" t="str">
        <f>IFERROR(Table_ocorrencias[[#This Row],[natureza4]],"")</f>
        <v>Morte a esclarecer</v>
      </c>
      <c r="H652" s="87" t="str">
        <f>IFERROR(Table_ocorrencias[[#This Row],[tipo_local]],"")</f>
        <v>Interno</v>
      </c>
      <c r="I652" s="87" t="str">
        <f>IFERROR(IF(Table_ocorrencias[[#This Row],[instrumento10]] = 0,"",Table_ocorrencias[[#This Row],[instrumento10]]),"")</f>
        <v>OUTROS</v>
      </c>
      <c r="J652" s="89" t="str">
        <f>IFERROR(VLOOKUP(Table_ocorrencias[[#This Row],[matricula_perito]],Table_peritos[],2,FALSE),"")</f>
        <v>BETSON FERNANDO DELGADO DOS SANTOS ANDRADE</v>
      </c>
      <c r="K652" s="87" t="str">
        <f>IFERROR(VLOOKUP(Table_ocorrencias[[#This Row],[matricula_auxiliar]],Table_auxiliares[],2,FALSE),"")</f>
        <v>FLAVIA ROBERTA FERREIRA</v>
      </c>
      <c r="L652" s="87" t="str">
        <f>IFERROR(VLOOKUP(Table_ocorrencias[[#This Row],[matricula_delegado]],Table_delegados[],2,FALSE),"")</f>
        <v>AUSENTE</v>
      </c>
      <c r="M652" s="87" t="str">
        <f>IFERROR(Table_ocorrencias[[#This Row],[viatura5]],"")</f>
        <v>UP006</v>
      </c>
      <c r="N652" s="87" t="str">
        <f>IFERROR(IF(Table_ocorrencias[[#This Row],[DPH2]] ="","",Table_ocorrencias[[#This Row],[DPH2]]&amp;"º DPH"),"")</f>
        <v>3º DPH</v>
      </c>
      <c r="O652" s="87" t="str">
        <f>UPPER(IFERROR(VLOOKUP(Table_ocorrencias[[#This Row],[municipio]],Table_municipios[],2,FALSE),""))</f>
        <v>RECIFE</v>
      </c>
      <c r="P652" s="89" t="str">
        <f>UPPER(IFERROR(Table_ocorrencias[[#This Row],[bairro8]],""))</f>
        <v>BOA VIAGEM</v>
      </c>
      <c r="Q652" s="87" t="str">
        <f>IFERROR(IF(Table_ocorrencias[[#This Row],[rua9]] ="","",Table_ocorrencias[[#This Row],[rua9]]),"")</f>
        <v>R. PADRE BERNARDINO PESSOA, Nº 408, AP. 801</v>
      </c>
      <c r="R652" s="87" t="str">
        <f>IFERROR(IF(Table_ocorrencias[[#This Row],[latitude6]] ="","",Table_ocorrencias[[#This Row],[latitude6]]),"")</f>
        <v>-8.113569</v>
      </c>
      <c r="S652" s="87" t="str">
        <f>IFERROR(IF(Table_ocorrencias[[#This Row],[longitude7]] ="","",Table_ocorrencias[[#This Row],[longitude7]]),"")</f>
        <v xml:space="preserve"> -34.895236</v>
      </c>
      <c r="T65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MANUEL FERNANDO DA COSTA FERREIRA (NIC 113833)</v>
      </c>
      <c r="U65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2" s="89" t="str">
        <f>UPPER(IFERROR(Table_ocorrencias[[#This Row],[descricao]],""))</f>
        <v>CORPO COM ESCORIAÇÕES ENCONTRADO EM APARTAMENTO. ESPOSA AFIRMA QUE A VÍTIMA ESTAVA BÊBADA.</v>
      </c>
      <c r="W652" s="90">
        <f>IFERROR(IF(Table_ocorrencias[[#This Row],[data_ciencia]]="","",Table_ocorrencias[[#This Row],[data_ciencia]]),"")</f>
        <v>6.9444444444444441E-3</v>
      </c>
      <c r="X652" s="90" t="str">
        <f>IFERROR(IF(Table_ocorrencias[[#This Row],[data_saida]]="","",Table_ocorrencias[[#This Row],[data_saida]]),"")</f>
        <v/>
      </c>
      <c r="Y652" s="90" t="str">
        <f>IFERROR(IF(Table_ocorrencias[[#This Row],[data_chegada]]="","",Table_ocorrencias[[#This Row],[data_chegada]]),"")</f>
        <v/>
      </c>
      <c r="Z652" s="90" t="str">
        <f>IFERROR(IF(Table_ocorrencias[[#This Row],[data_conclusao]]="","",Table_ocorrencias[[#This Row],[data_conclusao]]),"")</f>
        <v/>
      </c>
      <c r="AA652" s="91">
        <v>1823</v>
      </c>
      <c r="AB652" s="91">
        <v>958</v>
      </c>
      <c r="AC652" s="91">
        <v>3</v>
      </c>
      <c r="AD652" s="91">
        <v>3869903</v>
      </c>
      <c r="AE652" s="91">
        <v>3867684</v>
      </c>
      <c r="AF652" s="91">
        <v>0</v>
      </c>
      <c r="AG652" s="91">
        <v>33963</v>
      </c>
      <c r="AH652" s="88">
        <v>44132</v>
      </c>
      <c r="AI652" s="91" t="s">
        <v>5657</v>
      </c>
      <c r="AJ652" s="91" t="s">
        <v>425</v>
      </c>
      <c r="AK652" s="91" t="s">
        <v>414</v>
      </c>
      <c r="AL652" s="91" t="s">
        <v>1258</v>
      </c>
      <c r="AM652" s="92">
        <v>6.9444444444444441E-3</v>
      </c>
      <c r="AN652" s="93"/>
      <c r="AO652" s="93"/>
      <c r="AP652" s="93"/>
      <c r="AQ652" s="91" t="s">
        <v>5658</v>
      </c>
      <c r="AR652" s="91" t="s">
        <v>5659</v>
      </c>
      <c r="AS652" s="91">
        <v>14</v>
      </c>
      <c r="AT652" s="91" t="s">
        <v>1561</v>
      </c>
      <c r="AU652" s="91" t="s">
        <v>5660</v>
      </c>
      <c r="AV652" s="91" t="s">
        <v>5661</v>
      </c>
      <c r="AW652" s="94" t="s">
        <v>433</v>
      </c>
      <c r="AX652" s="91" t="s">
        <v>5662</v>
      </c>
      <c r="AY652" s="91" t="s">
        <v>5663</v>
      </c>
      <c r="AZ652" s="91" t="b">
        <v>0</v>
      </c>
      <c r="BA652" s="91" t="s">
        <v>273</v>
      </c>
      <c r="BB652" s="91" t="b">
        <v>0</v>
      </c>
      <c r="BC652" s="91"/>
      <c r="BD652" s="91"/>
    </row>
    <row r="653" spans="1:56" x14ac:dyDescent="0.25">
      <c r="A653" s="86">
        <f t="shared" si="11"/>
        <v>2</v>
      </c>
      <c r="B653" s="87" t="str">
        <f>IFERROR(TEXT(Table_ocorrencias[[#This Row],[caso_n]],"0000")&amp;Table_ocorrencias[[#This Row],[ponto]]&amp;"/"&amp;YEAR(Table_ocorrencias[[#This Row],[DATA PLANTÃO]]),"")</f>
        <v>0086.10/2020</v>
      </c>
      <c r="C653" s="87" t="str">
        <f>IFERROR(IF(Table_ocorrencias[[#This Row],[GDL]] = "","", Table_ocorrencias[[#This Row],[GDL]]&amp;"/"&amp;YEAR(Table_ocorrencias[[#This Row],[data_plantao]])),"")</f>
        <v>34013/2020</v>
      </c>
      <c r="D653" s="87" t="str">
        <f>IF(Table_ocorrencias[[#This Row],[fotos_gdl]] = TRUE,"ENVIADAS","PENDENTE")</f>
        <v>PENDENTE</v>
      </c>
      <c r="E653" s="88">
        <f>IFERROR(Table_ocorrencias[[#This Row],[data_plantao]],"")</f>
        <v>44133</v>
      </c>
      <c r="F653" s="87" t="str">
        <f>IFERROR(Table_ocorrencias[[#This Row],[CIODS3]],"")</f>
        <v>372/2020</v>
      </c>
      <c r="G653" s="87" t="str">
        <f>IFERROR(Table_ocorrencias[[#This Row],[natureza4]],"")</f>
        <v>Perícia em veículo</v>
      </c>
      <c r="H653" s="87" t="str">
        <f>IFERROR(Table_ocorrencias[[#This Row],[tipo_local]],"")</f>
        <v>Externo</v>
      </c>
      <c r="I653" s="87" t="str">
        <f>IFERROR(IF(Table_ocorrencias[[#This Row],[instrumento10]] = 0,"",Table_ocorrencias[[#This Row],[instrumento10]]),"")</f>
        <v/>
      </c>
      <c r="J653" s="89" t="str">
        <f>IFERROR(VLOOKUP(Table_ocorrencias[[#This Row],[matricula_perito]],Table_peritos[],2,FALSE),"")</f>
        <v>DIEGO NUNES TELES DE MENDONÇA</v>
      </c>
      <c r="K653" s="87" t="str">
        <f>IFERROR(VLOOKUP(Table_ocorrencias[[#This Row],[matricula_auxiliar]],Table_auxiliares[],2,FALSE),"")</f>
        <v>TALITA ATANAZIO ROSA</v>
      </c>
      <c r="L653" s="87" t="str">
        <f>IFERROR(VLOOKUP(Table_ocorrencias[[#This Row],[matricula_delegado]],Table_delegados[],2,FALSE),"")</f>
        <v>FRANCISCO OCELIO LIMA RIBEIRO</v>
      </c>
      <c r="M653" s="87" t="str">
        <f>IFERROR(Table_ocorrencias[[#This Row],[viatura5]],"")</f>
        <v/>
      </c>
      <c r="N653" s="87" t="str">
        <f>IFERROR(IF(Table_ocorrencias[[#This Row],[DPH2]] ="","",Table_ocorrencias[[#This Row],[DPH2]]&amp;"º DPH"),"")</f>
        <v>15º DPH</v>
      </c>
      <c r="O653" s="87" t="str">
        <f>UPPER(IFERROR(VLOOKUP(Table_ocorrencias[[#This Row],[municipio]],Table_municipios[],2,FALSE),""))</f>
        <v>RECIFE</v>
      </c>
      <c r="P653" s="89" t="str">
        <f>UPPER(IFERROR(Table_ocorrencias[[#This Row],[bairro8]],""))</f>
        <v>CORDEIRO</v>
      </c>
      <c r="Q653" s="87" t="str">
        <f>IFERROR(IF(Table_ocorrencias[[#This Row],[rua9]] ="","",Table_ocorrencias[[#This Row],[rua9]]),"")</f>
        <v>PÁTIO DO DHPP</v>
      </c>
      <c r="R653" s="87" t="str">
        <f>IFERROR(IF(Table_ocorrencias[[#This Row],[latitude6]] ="","",Table_ocorrencias[[#This Row],[latitude6]]),"")</f>
        <v/>
      </c>
      <c r="S653" s="87" t="str">
        <f>IFERROR(IF(Table_ocorrencias[[#This Row],[longitude7]] ="","",Table_ocorrencias[[#This Row],[longitude7]]),"")</f>
        <v/>
      </c>
      <c r="T65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5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3" s="89" t="str">
        <f>UPPER(IFERROR(Table_ocorrencias[[#This Row],[descricao]],""))</f>
        <v>VEÍCULO CITROEN C3 PLACA PGE 5537</v>
      </c>
      <c r="W653" s="90">
        <f>IFERROR(IF(Table_ocorrencias[[#This Row],[data_ciencia]]="","",Table_ocorrencias[[#This Row],[data_ciencia]]),"")</f>
        <v>0.375</v>
      </c>
      <c r="X653" s="90" t="str">
        <f>IFERROR(IF(Table_ocorrencias[[#This Row],[data_saida]]="","",Table_ocorrencias[[#This Row],[data_saida]]),"")</f>
        <v/>
      </c>
      <c r="Y653" s="90" t="str">
        <f>IFERROR(IF(Table_ocorrencias[[#This Row],[data_chegada]]="","",Table_ocorrencias[[#This Row],[data_chegada]]),"")</f>
        <v/>
      </c>
      <c r="Z653" s="90" t="str">
        <f>IFERROR(IF(Table_ocorrencias[[#This Row],[data_conclusao]]="","",Table_ocorrencias[[#This Row],[data_conclusao]]),"")</f>
        <v/>
      </c>
      <c r="AA653" s="91">
        <v>1824</v>
      </c>
      <c r="AB653" s="91">
        <v>86</v>
      </c>
      <c r="AC653" s="91">
        <v>15</v>
      </c>
      <c r="AD653" s="91">
        <v>3869148</v>
      </c>
      <c r="AE653" s="91">
        <v>3875598</v>
      </c>
      <c r="AF653" s="91">
        <v>3467520</v>
      </c>
      <c r="AG653" s="91">
        <v>34013</v>
      </c>
      <c r="AH653" s="88">
        <v>44133</v>
      </c>
      <c r="AI653" s="91" t="s">
        <v>5681</v>
      </c>
      <c r="AJ653" s="91" t="s">
        <v>1228</v>
      </c>
      <c r="AK653" s="91" t="s">
        <v>168</v>
      </c>
      <c r="AL653" s="91" t="s">
        <v>283</v>
      </c>
      <c r="AM653" s="92">
        <v>0.375</v>
      </c>
      <c r="AN653" s="93"/>
      <c r="AO653" s="93"/>
      <c r="AP653" s="93"/>
      <c r="AQ653" s="91"/>
      <c r="AR653" s="91"/>
      <c r="AS653" s="91">
        <v>14</v>
      </c>
      <c r="AT653" s="91" t="s">
        <v>340</v>
      </c>
      <c r="AU653" s="91" t="s">
        <v>5682</v>
      </c>
      <c r="AV653" s="91" t="s">
        <v>283</v>
      </c>
      <c r="AW653" s="94"/>
      <c r="AX653" s="91" t="s">
        <v>5683</v>
      </c>
      <c r="AY653" s="91" t="s">
        <v>5684</v>
      </c>
      <c r="AZ653" s="91" t="b">
        <v>0</v>
      </c>
      <c r="BA653" s="91" t="s">
        <v>486</v>
      </c>
      <c r="BB653" s="91" t="b">
        <v>1</v>
      </c>
      <c r="BC653" s="91"/>
      <c r="BD653" s="91"/>
    </row>
    <row r="654" spans="1:56" x14ac:dyDescent="0.25">
      <c r="A654" s="86">
        <f t="shared" si="11"/>
        <v>0</v>
      </c>
      <c r="B654" s="87" t="str">
        <f>IFERROR(TEXT(Table_ocorrencias[[#This Row],[caso_n]],"0000")&amp;Table_ocorrencias[[#This Row],[ponto]]&amp;"/"&amp;YEAR(Table_ocorrencias[[#This Row],[DATA PLANTÃO]]),"")</f>
        <v>0968.9/2020</v>
      </c>
      <c r="C654" s="87" t="str">
        <f>IFERROR(IF(Table_ocorrencias[[#This Row],[GDL]] = "","", Table_ocorrencias[[#This Row],[GDL]]&amp;"/"&amp;YEAR(Table_ocorrencias[[#This Row],[data_plantao]])),"")</f>
        <v>34410/2020</v>
      </c>
      <c r="D654" s="87" t="str">
        <f>IF(Table_ocorrencias[[#This Row],[fotos_gdl]] = TRUE,"ENVIADAS","PENDENTE")</f>
        <v>PENDENTE</v>
      </c>
      <c r="E654" s="88">
        <f>IFERROR(Table_ocorrencias[[#This Row],[data_plantao]],"")</f>
        <v>44137</v>
      </c>
      <c r="F654" s="87" t="str">
        <f>IFERROR(Table_ocorrencias[[#This Row],[CIODS3]],"")</f>
        <v>D692957</v>
      </c>
      <c r="G654" s="87" t="str">
        <f>IFERROR(Table_ocorrencias[[#This Row],[natureza4]],"")</f>
        <v>Morte a esclarecer</v>
      </c>
      <c r="H654" s="87" t="str">
        <f>IFERROR(Table_ocorrencias[[#This Row],[tipo_local]],"")</f>
        <v>Externo</v>
      </c>
      <c r="I654" s="87" t="str">
        <f>IFERROR(IF(Table_ocorrencias[[#This Row],[instrumento10]] = 0,"",Table_ocorrencias[[#This Row],[instrumento10]]),"")</f>
        <v>OUTROS</v>
      </c>
      <c r="J654" s="89" t="str">
        <f>IFERROR(VLOOKUP(Table_ocorrencias[[#This Row],[matricula_perito]],Table_peritos[],2,FALSE),"")</f>
        <v>DIEGO NUNES TELES DE MENDONÇA</v>
      </c>
      <c r="K654" s="87" t="str">
        <f>IFERROR(VLOOKUP(Table_ocorrencias[[#This Row],[matricula_auxiliar]],Table_auxiliares[],2,FALSE),"")</f>
        <v>ERIVALDO CAMARA CORREIA</v>
      </c>
      <c r="L654" s="87" t="str">
        <f>IFERROR(VLOOKUP(Table_ocorrencias[[#This Row],[matricula_delegado]],Table_delegados[],2,FALSE),"")</f>
        <v>PAULO GUSTAVO COELHO DIAS</v>
      </c>
      <c r="M654" s="87" t="str">
        <f>IFERROR(Table_ocorrencias[[#This Row],[viatura5]],"")</f>
        <v>UP006</v>
      </c>
      <c r="N654" s="87" t="str">
        <f>IFERROR(IF(Table_ocorrencias[[#This Row],[DPH2]] ="","",Table_ocorrencias[[#This Row],[DPH2]]&amp;"º DPH"),"")</f>
        <v>14º DPH</v>
      </c>
      <c r="O654" s="87" t="str">
        <f>UPPER(IFERROR(VLOOKUP(Table_ocorrencias[[#This Row],[municipio]],Table_municipios[],2,FALSE),""))</f>
        <v>CABO DE SANTO AGOSTINHO</v>
      </c>
      <c r="P654" s="89" t="str">
        <f>UPPER(IFERROR(Table_ocorrencias[[#This Row],[bairro8]],""))</f>
        <v>BR - 101</v>
      </c>
      <c r="Q654" s="87" t="str">
        <f>IFERROR(IF(Table_ocorrencias[[#This Row],[rua9]] ="","",Table_ocorrencias[[#This Row],[rua9]]),"")</f>
        <v>AO LADO DA EMPRESA WHITE MARTINS KM-32</v>
      </c>
      <c r="R654" s="87" t="str">
        <f>IFERROR(IF(Table_ocorrencias[[#This Row],[latitude6]] ="","",Table_ocorrencias[[#This Row],[latitude6]]),"")</f>
        <v>-8.2805720</v>
      </c>
      <c r="S654" s="87" t="str">
        <f>IFERROR(IF(Table_ocorrencias[[#This Row],[longitude7]] ="","",Table_ocorrencias[[#This Row],[longitude7]]),"")</f>
        <v>-35.0389870</v>
      </c>
      <c r="T65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5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4" s="89" t="str">
        <f>UPPER(IFERROR(Table_ocorrencias[[#This Row],[descricao]],""))</f>
        <v>MASC.  EM ADIANTADO ESTADO DE DECOMPOSIÇÃO.</v>
      </c>
      <c r="W654" s="90">
        <f>IFERROR(IF(Table_ocorrencias[[#This Row],[data_ciencia]]="","",Table_ocorrencias[[#This Row],[data_ciencia]]),"")</f>
        <v>0.59722222222222221</v>
      </c>
      <c r="X654" s="90">
        <f>IFERROR(IF(Table_ocorrencias[[#This Row],[data_saida]]="","",Table_ocorrencias[[#This Row],[data_saida]]),"")</f>
        <v>0.61805555555555558</v>
      </c>
      <c r="Y654" s="90">
        <f>IFERROR(IF(Table_ocorrencias[[#This Row],[data_chegada]]="","",Table_ocorrencias[[#This Row],[data_chegada]]),"")</f>
        <v>0.64583333333333337</v>
      </c>
      <c r="Z654" s="90">
        <f>IFERROR(IF(Table_ocorrencias[[#This Row],[data_conclusao]]="","",Table_ocorrencias[[#This Row],[data_conclusao]]),"")</f>
        <v>0.68055555555555558</v>
      </c>
      <c r="AA654" s="91">
        <v>1834</v>
      </c>
      <c r="AB654" s="91">
        <v>968</v>
      </c>
      <c r="AC654" s="91">
        <v>14</v>
      </c>
      <c r="AD654" s="91">
        <v>3869148</v>
      </c>
      <c r="AE654" s="91">
        <v>1195204</v>
      </c>
      <c r="AF654" s="91">
        <v>2725371</v>
      </c>
      <c r="AG654" s="91">
        <v>34410</v>
      </c>
      <c r="AH654" s="88">
        <v>44137</v>
      </c>
      <c r="AI654" s="91" t="s">
        <v>5794</v>
      </c>
      <c r="AJ654" s="91" t="s">
        <v>425</v>
      </c>
      <c r="AK654" s="91" t="s">
        <v>168</v>
      </c>
      <c r="AL654" s="91" t="s">
        <v>1258</v>
      </c>
      <c r="AM654" s="92">
        <v>0.59722222222222221</v>
      </c>
      <c r="AN654" s="93">
        <v>0.61805555555555558</v>
      </c>
      <c r="AO654" s="93">
        <v>0.64583333333333337</v>
      </c>
      <c r="AP654" s="93">
        <v>0.68055555555555558</v>
      </c>
      <c r="AQ654" s="91" t="s">
        <v>5795</v>
      </c>
      <c r="AR654" s="91" t="s">
        <v>5796</v>
      </c>
      <c r="AS654" s="91">
        <v>3</v>
      </c>
      <c r="AT654" s="91" t="s">
        <v>5797</v>
      </c>
      <c r="AU654" s="91" t="s">
        <v>5798</v>
      </c>
      <c r="AV654" s="91" t="s">
        <v>471</v>
      </c>
      <c r="AW654" s="94" t="s">
        <v>433</v>
      </c>
      <c r="AX654" s="91" t="s">
        <v>5799</v>
      </c>
      <c r="AY654" s="91" t="s">
        <v>5800</v>
      </c>
      <c r="AZ654" s="91" t="b">
        <v>0</v>
      </c>
      <c r="BA654" s="91" t="s">
        <v>273</v>
      </c>
      <c r="BB654" s="91" t="b">
        <v>0</v>
      </c>
      <c r="BC654" s="91"/>
      <c r="BD654" s="91"/>
    </row>
    <row r="655" spans="1:56" x14ac:dyDescent="0.25">
      <c r="A655" s="86">
        <f t="shared" si="11"/>
        <v>0</v>
      </c>
      <c r="B655" s="87" t="str">
        <f>IFERROR(TEXT(Table_ocorrencias[[#This Row],[caso_n]],"0000")&amp;Table_ocorrencias[[#This Row],[ponto]]&amp;"/"&amp;YEAR(Table_ocorrencias[[#This Row],[DATA PLANTÃO]]),"")</f>
        <v>0983.9/2020</v>
      </c>
      <c r="C655" s="87" t="str">
        <f>IFERROR(IF(Table_ocorrencias[[#This Row],[GDL]] = "","", Table_ocorrencias[[#This Row],[GDL]]&amp;"/"&amp;YEAR(Table_ocorrencias[[#This Row],[data_plantao]])),"")</f>
        <v>35254/2020</v>
      </c>
      <c r="D655" s="87" t="str">
        <f>IF(Table_ocorrencias[[#This Row],[fotos_gdl]] = TRUE,"ENVIADAS","PENDENTE")</f>
        <v>ENVIADAS</v>
      </c>
      <c r="E655" s="88">
        <f>IFERROR(Table_ocorrencias[[#This Row],[data_plantao]],"")</f>
        <v>44142</v>
      </c>
      <c r="F655" s="87" t="str">
        <f>IFERROR(Table_ocorrencias[[#This Row],[CIODS3]],"")</f>
        <v>D693381</v>
      </c>
      <c r="G655" s="87" t="str">
        <f>IFERROR(Table_ocorrencias[[#This Row],[natureza4]],"")</f>
        <v>Ossada</v>
      </c>
      <c r="H655" s="87" t="str">
        <f>IFERROR(Table_ocorrencias[[#This Row],[tipo_local]],"")</f>
        <v>Externo</v>
      </c>
      <c r="I655" s="87" t="str">
        <f>IFERROR(IF(Table_ocorrencias[[#This Row],[instrumento10]] = 0,"",Table_ocorrencias[[#This Row],[instrumento10]]),"")</f>
        <v>OUTROS</v>
      </c>
      <c r="J655" s="89" t="str">
        <f>IFERROR(VLOOKUP(Table_ocorrencias[[#This Row],[matricula_perito]],Table_peritos[],2,FALSE),"")</f>
        <v>RAISSA MATOS FONTES</v>
      </c>
      <c r="K655" s="87" t="str">
        <f>IFERROR(VLOOKUP(Table_ocorrencias[[#This Row],[matricula_auxiliar]],Table_auxiliares[],2,FALSE),"")</f>
        <v>ANDREZA CRISTINA MAIA DOS SANTOS</v>
      </c>
      <c r="L655" s="87" t="str">
        <f>IFERROR(VLOOKUP(Table_ocorrencias[[#This Row],[matricula_delegado]],Table_delegados[],2,FALSE),"")</f>
        <v>AUSENTE</v>
      </c>
      <c r="M655" s="87" t="str">
        <f>IFERROR(Table_ocorrencias[[#This Row],[viatura5]],"")</f>
        <v>UP006</v>
      </c>
      <c r="N655" s="87" t="str">
        <f>IFERROR(IF(Table_ocorrencias[[#This Row],[DPH2]] ="","",Table_ocorrencias[[#This Row],[DPH2]]&amp;"º DPH"),"")</f>
        <v>7º DPH</v>
      </c>
      <c r="O655" s="87" t="str">
        <f>UPPER(IFERROR(VLOOKUP(Table_ocorrencias[[#This Row],[municipio]],Table_municipios[],2,FALSE),""))</f>
        <v>PAULISTA</v>
      </c>
      <c r="P655" s="89" t="str">
        <f>UPPER(IFERROR(Table_ocorrencias[[#This Row],[bairro8]],""))</f>
        <v>JAGUARANA</v>
      </c>
      <c r="Q655" s="87" t="str">
        <f>IFERROR(IF(Table_ocorrencias[[#This Row],[rua9]] ="","",Table_ocorrencias[[#This Row],[rua9]]),"")</f>
        <v>COMUNIDADE PORTO ARTHUR</v>
      </c>
      <c r="R655" s="87" t="str">
        <f>IFERROR(IF(Table_ocorrencias[[#This Row],[latitude6]] ="","",Table_ocorrencias[[#This Row],[latitude6]]),"")</f>
        <v>-7,5417</v>
      </c>
      <c r="S655" s="87" t="str">
        <f>IFERROR(IF(Table_ocorrencias[[#This Row],[longitude7]] ="","",Table_ocorrencias[[#This Row],[longitude7]]),"")</f>
        <v>-34,5134</v>
      </c>
      <c r="T65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114093)</v>
      </c>
      <c r="U65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5" s="89" t="str">
        <f>UPPER(IFERROR(Table_ocorrencias[[#This Row],[descricao]],""))</f>
        <v>OSSADA ENCONTRADA DENTRO DO MANGUE</v>
      </c>
      <c r="W655" s="90">
        <f>IFERROR(IF(Table_ocorrencias[[#This Row],[data_ciencia]]="","",Table_ocorrencias[[#This Row],[data_ciencia]]),"")</f>
        <v>0.3125</v>
      </c>
      <c r="X655" s="90">
        <f>IFERROR(IF(Table_ocorrencias[[#This Row],[data_saida]]="","",Table_ocorrencias[[#This Row],[data_saida]]),"")</f>
        <v>0.375</v>
      </c>
      <c r="Y655" s="90">
        <f>IFERROR(IF(Table_ocorrencias[[#This Row],[data_chegada]]="","",Table_ocorrencias[[#This Row],[data_chegada]]),"")</f>
        <v>0.39583333333333331</v>
      </c>
      <c r="Z655" s="90">
        <f>IFERROR(IF(Table_ocorrencias[[#This Row],[data_conclusao]]="","",Table_ocorrencias[[#This Row],[data_conclusao]]),"")</f>
        <v>0.45833333333333331</v>
      </c>
      <c r="AA655" s="91">
        <v>1849</v>
      </c>
      <c r="AB655" s="91">
        <v>983</v>
      </c>
      <c r="AC655" s="91">
        <v>7</v>
      </c>
      <c r="AD655" s="91">
        <v>3869105</v>
      </c>
      <c r="AE655" s="91">
        <v>3876098</v>
      </c>
      <c r="AF655" s="91">
        <v>0</v>
      </c>
      <c r="AG655" s="91">
        <v>35254</v>
      </c>
      <c r="AH655" s="88">
        <v>44142</v>
      </c>
      <c r="AI655" s="91" t="s">
        <v>5954</v>
      </c>
      <c r="AJ655" s="91" t="s">
        <v>5650</v>
      </c>
      <c r="AK655" s="91" t="s">
        <v>168</v>
      </c>
      <c r="AL655" s="91" t="s">
        <v>1258</v>
      </c>
      <c r="AM655" s="92">
        <v>0.3125</v>
      </c>
      <c r="AN655" s="93">
        <v>0.375</v>
      </c>
      <c r="AO655" s="93">
        <v>0.39583333333333331</v>
      </c>
      <c r="AP655" s="93">
        <v>0.45833333333333331</v>
      </c>
      <c r="AQ655" s="91" t="s">
        <v>5958</v>
      </c>
      <c r="AR655" s="91" t="s">
        <v>5959</v>
      </c>
      <c r="AS655" s="91">
        <v>13</v>
      </c>
      <c r="AT655" s="91" t="s">
        <v>2385</v>
      </c>
      <c r="AU655" s="91" t="s">
        <v>5955</v>
      </c>
      <c r="AV655" s="91" t="s">
        <v>5960</v>
      </c>
      <c r="AW655" s="94" t="s">
        <v>433</v>
      </c>
      <c r="AX655" s="91" t="s">
        <v>5956</v>
      </c>
      <c r="AY655" s="91" t="s">
        <v>6009</v>
      </c>
      <c r="AZ655" s="91" t="b">
        <v>1</v>
      </c>
      <c r="BA655" s="91" t="s">
        <v>273</v>
      </c>
      <c r="BB655" s="91" t="b">
        <v>0</v>
      </c>
      <c r="BC655" s="91"/>
      <c r="BD655" s="91"/>
    </row>
    <row r="656" spans="1:56" x14ac:dyDescent="0.25">
      <c r="A656" s="86">
        <f t="shared" si="11"/>
        <v>0</v>
      </c>
      <c r="B656" s="87" t="str">
        <f>IFERROR(TEXT(Table_ocorrencias[[#This Row],[caso_n]],"0000")&amp;Table_ocorrencias[[#This Row],[ponto]]&amp;"/"&amp;YEAR(Table_ocorrencias[[#This Row],[DATA PLANTÃO]]),"")</f>
        <v>0988.9/2020</v>
      </c>
      <c r="C656" s="87" t="str">
        <f>IFERROR(IF(Table_ocorrencias[[#This Row],[GDL]] = "","", Table_ocorrencias[[#This Row],[GDL]]&amp;"/"&amp;YEAR(Table_ocorrencias[[#This Row],[data_plantao]])),"")</f>
        <v>35435/2020</v>
      </c>
      <c r="D656" s="87" t="str">
        <f>IF(Table_ocorrencias[[#This Row],[fotos_gdl]] = TRUE,"ENVIADAS","PENDENTE")</f>
        <v>ENVIADAS</v>
      </c>
      <c r="E656" s="88">
        <f>IFERROR(Table_ocorrencias[[#This Row],[data_plantao]],"")</f>
        <v>44144</v>
      </c>
      <c r="F656" s="87" t="str">
        <f>IFERROR(Table_ocorrencias[[#This Row],[CIODS3]],"")</f>
        <v>D693825</v>
      </c>
      <c r="G656" s="87" t="str">
        <f>IFERROR(Table_ocorrencias[[#This Row],[natureza4]],"")</f>
        <v>Duplo Homicídio</v>
      </c>
      <c r="H656" s="87" t="str">
        <f>IFERROR(Table_ocorrencias[[#This Row],[tipo_local]],"")</f>
        <v>Interno</v>
      </c>
      <c r="I656" s="87" t="str">
        <f>IFERROR(IF(Table_ocorrencias[[#This Row],[instrumento10]] = 0,"",Table_ocorrencias[[#This Row],[instrumento10]]),"")</f>
        <v>PÉRFURO-CONTUNDENTE</v>
      </c>
      <c r="J656" s="89" t="str">
        <f>IFERROR(VLOOKUP(Table_ocorrencias[[#This Row],[matricula_perito]],Table_peritos[],2,FALSE),"")</f>
        <v>RODION MALINOVSKY DE OLIVEIRA GOMES</v>
      </c>
      <c r="K656" s="87" t="str">
        <f>IFERROR(VLOOKUP(Table_ocorrencias[[#This Row],[matricula_auxiliar]],Table_auxiliares[],2,FALSE),"")</f>
        <v>THAYSE BATISTA</v>
      </c>
      <c r="L656" s="87" t="str">
        <f>IFERROR(VLOOKUP(Table_ocorrencias[[#This Row],[matricula_delegado]],Table_delegados[],2,FALSE),"")</f>
        <v>FRANCISCA ERICA DA SILVA BEZERRA</v>
      </c>
      <c r="M656" s="87" t="str">
        <f>IFERROR(Table_ocorrencias[[#This Row],[viatura5]],"")</f>
        <v>UP004</v>
      </c>
      <c r="N656" s="87" t="str">
        <f>IFERROR(IF(Table_ocorrencias[[#This Row],[DPH2]] ="","",Table_ocorrencias[[#This Row],[DPH2]]&amp;"º DPH"),"")</f>
        <v>4º DPH</v>
      </c>
      <c r="O656" s="87" t="str">
        <f>UPPER(IFERROR(VLOOKUP(Table_ocorrencias[[#This Row],[municipio]],Table_municipios[],2,FALSE),""))</f>
        <v>RECIFE</v>
      </c>
      <c r="P656" s="89" t="str">
        <f>UPPER(IFERROR(Table_ocorrencias[[#This Row],[bairro8]],""))</f>
        <v>COQUEIRAL</v>
      </c>
      <c r="Q656" s="87" t="str">
        <f>IFERROR(IF(Table_ocorrencias[[#This Row],[rua9]] ="","",Table_ocorrencias[[#This Row],[rua9]]),"")</f>
        <v>RUA ESCADA, Nº55</v>
      </c>
      <c r="R656" s="87" t="str">
        <f>IFERROR(IF(Table_ocorrencias[[#This Row],[latitude6]] ="","",Table_ocorrencias[[#This Row],[latitude6]]),"")</f>
        <v>-8.084360</v>
      </c>
      <c r="S656" s="87" t="str">
        <f>IFERROR(IF(Table_ocorrencias[[#This Row],[longitude7]] ="","",Table_ocorrencias[[#This Row],[longitude7]]),"")</f>
        <v>-34.968480</v>
      </c>
      <c r="T65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ÉRIKA FREIRE ELOI DA SILVA (NIC 114101) / LEANDRO DE OLIVEIRA (NIC 114098)</v>
      </c>
      <c r="U65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56" s="89" t="str">
        <f>UPPER(IFERROR(Table_ocorrencias[[#This Row],[descricao]],""))</f>
        <v>SG CARLOS 987649084</v>
      </c>
      <c r="W656" s="90">
        <f>IFERROR(IF(Table_ocorrencias[[#This Row],[data_ciencia]]="","",Table_ocorrencias[[#This Row],[data_ciencia]]),"")</f>
        <v>0.1736111111111111</v>
      </c>
      <c r="X656" s="90">
        <f>IFERROR(IF(Table_ocorrencias[[#This Row],[data_saida]]="","",Table_ocorrencias[[#This Row],[data_saida]]),"")</f>
        <v>0.1875</v>
      </c>
      <c r="Y656" s="90">
        <f>IFERROR(IF(Table_ocorrencias[[#This Row],[data_chegada]]="","",Table_ocorrencias[[#This Row],[data_chegada]]),"")</f>
        <v>0.2013888888888889</v>
      </c>
      <c r="Z656" s="90">
        <f>IFERROR(IF(Table_ocorrencias[[#This Row],[data_conclusao]]="","",Table_ocorrencias[[#This Row],[data_conclusao]]),"")</f>
        <v>0.25694444444444442</v>
      </c>
      <c r="AA656" s="91">
        <v>1854</v>
      </c>
      <c r="AB656" s="91">
        <v>988</v>
      </c>
      <c r="AC656" s="91">
        <v>4</v>
      </c>
      <c r="AD656" s="91">
        <v>1917099</v>
      </c>
      <c r="AE656" s="91">
        <v>3870430</v>
      </c>
      <c r="AF656" s="91">
        <v>2724782</v>
      </c>
      <c r="AG656" s="91">
        <v>35435</v>
      </c>
      <c r="AH656" s="88">
        <v>44144</v>
      </c>
      <c r="AI656" s="91" t="s">
        <v>6024</v>
      </c>
      <c r="AJ656" s="91" t="s">
        <v>302</v>
      </c>
      <c r="AK656" s="91" t="s">
        <v>414</v>
      </c>
      <c r="AL656" s="91" t="s">
        <v>255</v>
      </c>
      <c r="AM656" s="92">
        <v>0.1736111111111111</v>
      </c>
      <c r="AN656" s="93">
        <v>0.1875</v>
      </c>
      <c r="AO656" s="93">
        <v>0.2013888888888889</v>
      </c>
      <c r="AP656" s="93">
        <v>0.25694444444444442</v>
      </c>
      <c r="AQ656" s="91" t="s">
        <v>6025</v>
      </c>
      <c r="AR656" s="91" t="s">
        <v>6026</v>
      </c>
      <c r="AS656" s="91">
        <v>14</v>
      </c>
      <c r="AT656" s="91" t="s">
        <v>2218</v>
      </c>
      <c r="AU656" s="91" t="s">
        <v>6027</v>
      </c>
      <c r="AV656" s="91" t="s">
        <v>6028</v>
      </c>
      <c r="AW656" s="94" t="s">
        <v>276</v>
      </c>
      <c r="AX656" s="91" t="s">
        <v>6029</v>
      </c>
      <c r="AY656" s="91" t="s">
        <v>6030</v>
      </c>
      <c r="AZ656" s="91" t="b">
        <v>1</v>
      </c>
      <c r="BA656" s="91" t="s">
        <v>273</v>
      </c>
      <c r="BB656" s="91" t="b">
        <v>0</v>
      </c>
      <c r="BC656" s="91"/>
      <c r="BD656" s="91"/>
    </row>
    <row r="657" spans="1:56" x14ac:dyDescent="0.25">
      <c r="A657" s="86">
        <f t="shared" si="11"/>
        <v>2</v>
      </c>
      <c r="B657" s="87" t="str">
        <f>IFERROR(TEXT(Table_ocorrencias[[#This Row],[caso_n]],"0000")&amp;Table_ocorrencias[[#This Row],[ponto]]&amp;"/"&amp;YEAR(Table_ocorrencias[[#This Row],[DATA PLANTÃO]]),"")</f>
        <v>0087.10/2020</v>
      </c>
      <c r="C657" s="87" t="str">
        <f>IFERROR(IF(Table_ocorrencias[[#This Row],[GDL]] = "","", Table_ocorrencias[[#This Row],[GDL]]&amp;"/"&amp;YEAR(Table_ocorrencias[[#This Row],[data_plantao]])),"")</f>
        <v>35574/2020</v>
      </c>
      <c r="D657" s="87" t="str">
        <f>IF(Table_ocorrencias[[#This Row],[fotos_gdl]] = TRUE,"ENVIADAS","PENDENTE")</f>
        <v>ENVIADAS</v>
      </c>
      <c r="E657" s="88">
        <f>IFERROR(Table_ocorrencias[[#This Row],[data_plantao]],"")</f>
        <v>44145</v>
      </c>
      <c r="F657" s="87" t="str">
        <f>IFERROR(Table_ocorrencias[[#This Row],[CIODS3]],"")</f>
        <v>D693857</v>
      </c>
      <c r="G657" s="87" t="str">
        <f>IFERROR(Table_ocorrencias[[#This Row],[natureza4]],"")</f>
        <v>Outros</v>
      </c>
      <c r="H657" s="87" t="str">
        <f>IFERROR(Table_ocorrencias[[#This Row],[tipo_local]],"")</f>
        <v>Externo</v>
      </c>
      <c r="I657" s="87" t="str">
        <f>IFERROR(IF(Table_ocorrencias[[#This Row],[instrumento10]] = 0,"",Table_ocorrencias[[#This Row],[instrumento10]]),"")</f>
        <v/>
      </c>
      <c r="J657" s="89" t="str">
        <f>IFERROR(VLOOKUP(Table_ocorrencias[[#This Row],[matricula_perito]],Table_peritos[],2,FALSE),"")</f>
        <v>TADEU MORAIS CRUZ</v>
      </c>
      <c r="K657" s="87" t="str">
        <f>IFERROR(VLOOKUP(Table_ocorrencias[[#This Row],[matricula_auxiliar]],Table_auxiliares[],2,FALSE),"")</f>
        <v>BRENO HENRIQUE DANTAS DOS SANTOS</v>
      </c>
      <c r="L657" s="87" t="str">
        <f>IFERROR(VLOOKUP(Table_ocorrencias[[#This Row],[matricula_delegado]],Table_delegados[],2,FALSE),"")</f>
        <v>ANDRE RUBENS DE LIMA LUNA</v>
      </c>
      <c r="M657" s="87" t="str">
        <f>IFERROR(Table_ocorrencias[[#This Row],[viatura5]],"")</f>
        <v>UP004</v>
      </c>
      <c r="N657" s="87" t="str">
        <f>IFERROR(IF(Table_ocorrencias[[#This Row],[DPH2]] ="","",Table_ocorrencias[[#This Row],[DPH2]]&amp;"º DPH"),"")</f>
        <v>8º DPH</v>
      </c>
      <c r="O657" s="87" t="str">
        <f>UPPER(IFERROR(VLOOKUP(Table_ocorrencias[[#This Row],[municipio]],Table_municipios[],2,FALSE),""))</f>
        <v>ILHA DE ITAMARACÁ</v>
      </c>
      <c r="P657" s="89" t="str">
        <f>UPPER(IFERROR(Table_ocorrencias[[#This Row],[bairro8]],""))</f>
        <v>COMUNIDADE DO XIE, CENTRO DE ITAMARACA</v>
      </c>
      <c r="Q657" s="87" t="str">
        <f>IFERROR(IF(Table_ocorrencias[[#This Row],[rua9]] ="","",Table_ocorrencias[[#This Row],[rua9]]),"")</f>
        <v/>
      </c>
      <c r="R657" s="87" t="str">
        <f>IFERROR(IF(Table_ocorrencias[[#This Row],[latitude6]] ="","",Table_ocorrencias[[#This Row],[latitude6]]),"")</f>
        <v/>
      </c>
      <c r="S657" s="87" t="str">
        <f>IFERROR(IF(Table_ocorrencias[[#This Row],[longitude7]] ="","",Table_ocorrencias[[#This Row],[longitude7]]),"")</f>
        <v/>
      </c>
      <c r="T65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5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7" s="89" t="str">
        <f>UPPER(IFERROR(Table_ocorrencias[[#This Row],[descricao]],""))</f>
        <v>PERÍCIA NO LOCAL DA AÇÃO DO HOMICÍDIO, RESULTADO NO HOSPITAL-98882-5926</v>
      </c>
      <c r="W657" s="90">
        <f>IFERROR(IF(Table_ocorrencias[[#This Row],[data_ciencia]]="","",Table_ocorrencias[[#This Row],[data_ciencia]]),"")</f>
        <v>0.52083333333333337</v>
      </c>
      <c r="X657" s="90">
        <f>IFERROR(IF(Table_ocorrencias[[#This Row],[data_saida]]="","",Table_ocorrencias[[#This Row],[data_saida]]),"")</f>
        <v>0.54166666666666663</v>
      </c>
      <c r="Y657" s="90">
        <f>IFERROR(IF(Table_ocorrencias[[#This Row],[data_chegada]]="","",Table_ocorrencias[[#This Row],[data_chegada]]),"")</f>
        <v>0.58333333333333337</v>
      </c>
      <c r="Z657" s="90">
        <f>IFERROR(IF(Table_ocorrencias[[#This Row],[data_conclusao]]="","",Table_ocorrencias[[#This Row],[data_conclusao]]),"")</f>
        <v>0.625</v>
      </c>
      <c r="AA657" s="91">
        <v>1855</v>
      </c>
      <c r="AB657" s="91">
        <v>87</v>
      </c>
      <c r="AC657" s="91">
        <v>8</v>
      </c>
      <c r="AD657" s="91">
        <v>2962136</v>
      </c>
      <c r="AE657" s="91">
        <v>3867820</v>
      </c>
      <c r="AF657" s="91">
        <v>3864758</v>
      </c>
      <c r="AG657" s="91">
        <v>35574</v>
      </c>
      <c r="AH657" s="88">
        <v>44145</v>
      </c>
      <c r="AI657" s="91" t="s">
        <v>6048</v>
      </c>
      <c r="AJ657" s="91" t="s">
        <v>416</v>
      </c>
      <c r="AK657" s="91" t="s">
        <v>168</v>
      </c>
      <c r="AL657" s="91" t="s">
        <v>255</v>
      </c>
      <c r="AM657" s="92">
        <v>0.52083333333333337</v>
      </c>
      <c r="AN657" s="93">
        <v>0.54166666666666663</v>
      </c>
      <c r="AO657" s="93">
        <v>0.58333333333333337</v>
      </c>
      <c r="AP657" s="93">
        <v>0.625</v>
      </c>
      <c r="AQ657" s="91"/>
      <c r="AR657" s="91"/>
      <c r="AS657" s="91">
        <v>7</v>
      </c>
      <c r="AT657" s="91" t="s">
        <v>6049</v>
      </c>
      <c r="AU657" s="91" t="s">
        <v>283</v>
      </c>
      <c r="AV657" s="91" t="s">
        <v>6050</v>
      </c>
      <c r="AW657" s="94"/>
      <c r="AX657" s="91" t="s">
        <v>6051</v>
      </c>
      <c r="AY657" s="91" t="s">
        <v>6052</v>
      </c>
      <c r="AZ657" s="91" t="b">
        <v>1</v>
      </c>
      <c r="BA657" s="91" t="s">
        <v>486</v>
      </c>
      <c r="BB657" s="91" t="b">
        <v>0</v>
      </c>
      <c r="BC657" s="91"/>
      <c r="BD657" s="91"/>
    </row>
    <row r="658" spans="1:56" x14ac:dyDescent="0.25">
      <c r="A658" s="86">
        <f t="shared" si="11"/>
        <v>0</v>
      </c>
      <c r="B658" s="87" t="str">
        <f>IFERROR(TEXT(Table_ocorrencias[[#This Row],[caso_n]],"0000")&amp;Table_ocorrencias[[#This Row],[ponto]]&amp;"/"&amp;YEAR(Table_ocorrencias[[#This Row],[DATA PLANTÃO]]),"")</f>
        <v>0088.10/2020</v>
      </c>
      <c r="C658" s="87" t="str">
        <f>IFERROR(IF(Table_ocorrencias[[#This Row],[GDL]] = "","", Table_ocorrencias[[#This Row],[GDL]]&amp;"/"&amp;YEAR(Table_ocorrencias[[#This Row],[data_plantao]])),"")</f>
        <v>35754/2020</v>
      </c>
      <c r="D658" s="87" t="str">
        <f>IF(Table_ocorrencias[[#This Row],[fotos_gdl]] = TRUE,"ENVIADAS","PENDENTE")</f>
        <v>ENVIADAS</v>
      </c>
      <c r="E658" s="88">
        <f>IFERROR(Table_ocorrencias[[#This Row],[data_plantao]],"")</f>
        <v>44146</v>
      </c>
      <c r="F658" s="87" t="str">
        <f>IFERROR(Table_ocorrencias[[#This Row],[CIODS3]],"")</f>
        <v>08001.01.001538/2020</v>
      </c>
      <c r="G658" s="87" t="str">
        <f>IFERROR(Table_ocorrencias[[#This Row],[natureza4]],"")</f>
        <v>Outros</v>
      </c>
      <c r="H658" s="87" t="str">
        <f>IFERROR(Table_ocorrencias[[#This Row],[tipo_local]],"")</f>
        <v>Interno</v>
      </c>
      <c r="I658" s="87" t="str">
        <f>IFERROR(IF(Table_ocorrencias[[#This Row],[instrumento10]] = 0,"",Table_ocorrencias[[#This Row],[instrumento10]]),"")</f>
        <v>PÉRFURO-CONTUNDENTE</v>
      </c>
      <c r="J658" s="89" t="str">
        <f>IFERROR(VLOOKUP(Table_ocorrencias[[#This Row],[matricula_perito]],Table_peritos[],2,FALSE),"")</f>
        <v>TADEU MORAIS CRUZ</v>
      </c>
      <c r="K658" s="87" t="str">
        <f>IFERROR(VLOOKUP(Table_ocorrencias[[#This Row],[matricula_auxiliar]],Table_auxiliares[],2,FALSE),"")</f>
        <v>THIAGO CHALEGRE</v>
      </c>
      <c r="L658" s="87" t="str">
        <f>IFERROR(VLOOKUP(Table_ocorrencias[[#This Row],[matricula_delegado]],Table_delegados[],2,FALSE),"")</f>
        <v>IAN CAMPOS MOREIRA</v>
      </c>
      <c r="M658" s="87" t="str">
        <f>IFERROR(Table_ocorrencias[[#This Row],[viatura5]],"")</f>
        <v>UP004</v>
      </c>
      <c r="N658" s="87" t="str">
        <f>IFERROR(IF(Table_ocorrencias[[#This Row],[DPH2]] ="","",Table_ocorrencias[[#This Row],[DPH2]]&amp;"º DPH"),"")</f>
        <v>5º DPH</v>
      </c>
      <c r="O658" s="87" t="str">
        <f>UPPER(IFERROR(VLOOKUP(Table_ocorrencias[[#This Row],[municipio]],Table_municipios[],2,FALSE),""))</f>
        <v>RECIFE</v>
      </c>
      <c r="P658" s="89" t="str">
        <f>UPPER(IFERROR(Table_ocorrencias[[#This Row],[bairro8]],""))</f>
        <v>LINHA DO TIRO</v>
      </c>
      <c r="Q658" s="87" t="str">
        <f>IFERROR(IF(Table_ocorrencias[[#This Row],[rua9]] ="","",Table_ocorrencias[[#This Row],[rua9]]),"")</f>
        <v>RUA URIEL DE HOLANDA</v>
      </c>
      <c r="R658" s="87" t="str">
        <f>IFERROR(IF(Table_ocorrencias[[#This Row],[latitude6]] ="","",Table_ocorrencias[[#This Row],[latitude6]]),"")</f>
        <v/>
      </c>
      <c r="S658" s="87" t="str">
        <f>IFERROR(IF(Table_ocorrencias[[#This Row],[longitude7]] ="","",Table_ocorrencias[[#This Row],[longitude7]]),"")</f>
        <v/>
      </c>
      <c r="T65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5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58" s="89" t="str">
        <f>UPPER(IFERROR(Table_ocorrencias[[#This Row],[descricao]],""))</f>
        <v>PERÍCIA EM IMÓVEL</v>
      </c>
      <c r="W658" s="90">
        <f>IFERROR(IF(Table_ocorrencias[[#This Row],[data_ciencia]]="","",Table_ocorrencias[[#This Row],[data_ciencia]]),"")</f>
        <v>0.65972222222222221</v>
      </c>
      <c r="X658" s="90">
        <f>IFERROR(IF(Table_ocorrencias[[#This Row],[data_saida]]="","",Table_ocorrencias[[#This Row],[data_saida]]),"")</f>
        <v>0.66666666666666663</v>
      </c>
      <c r="Y658" s="90">
        <f>IFERROR(IF(Table_ocorrencias[[#This Row],[data_chegada]]="","",Table_ocorrencias[[#This Row],[data_chegada]]),"")</f>
        <v>0.68055555555555558</v>
      </c>
      <c r="Z658" s="90">
        <f>IFERROR(IF(Table_ocorrencias[[#This Row],[data_conclusao]]="","",Table_ocorrencias[[#This Row],[data_conclusao]]),"")</f>
        <v>0.70833333333333337</v>
      </c>
      <c r="AA658" s="91">
        <v>1859</v>
      </c>
      <c r="AB658" s="91">
        <v>88</v>
      </c>
      <c r="AC658" s="91">
        <v>5</v>
      </c>
      <c r="AD658" s="91">
        <v>2962136</v>
      </c>
      <c r="AE658" s="91">
        <v>3868877</v>
      </c>
      <c r="AF658" s="91">
        <v>2724707</v>
      </c>
      <c r="AG658" s="91">
        <v>35754</v>
      </c>
      <c r="AH658" s="88">
        <v>44146</v>
      </c>
      <c r="AI658" s="91" t="s">
        <v>6097</v>
      </c>
      <c r="AJ658" s="91" t="s">
        <v>416</v>
      </c>
      <c r="AK658" s="91" t="s">
        <v>414</v>
      </c>
      <c r="AL658" s="91" t="s">
        <v>255</v>
      </c>
      <c r="AM658" s="92">
        <v>0.65972222222222221</v>
      </c>
      <c r="AN658" s="93">
        <v>0.66666666666666663</v>
      </c>
      <c r="AO658" s="93">
        <v>0.68055555555555558</v>
      </c>
      <c r="AP658" s="93">
        <v>0.70833333333333337</v>
      </c>
      <c r="AQ658" s="91"/>
      <c r="AR658" s="91"/>
      <c r="AS658" s="91">
        <v>14</v>
      </c>
      <c r="AT658" s="91" t="s">
        <v>766</v>
      </c>
      <c r="AU658" s="91" t="s">
        <v>6098</v>
      </c>
      <c r="AV658" s="91" t="s">
        <v>283</v>
      </c>
      <c r="AW658" s="94" t="s">
        <v>276</v>
      </c>
      <c r="AX658" s="91" t="s">
        <v>6099</v>
      </c>
      <c r="AY658" s="91" t="s">
        <v>6113</v>
      </c>
      <c r="AZ658" s="91" t="b">
        <v>1</v>
      </c>
      <c r="BA658" s="91" t="s">
        <v>486</v>
      </c>
      <c r="BB658" s="91" t="b">
        <v>0</v>
      </c>
      <c r="BC658" s="91"/>
      <c r="BD658" s="91"/>
    </row>
    <row r="659" spans="1:56" x14ac:dyDescent="0.25">
      <c r="A659" s="86">
        <f t="shared" si="11"/>
        <v>0</v>
      </c>
      <c r="B659" s="87" t="str">
        <f>IFERROR(TEXT(Table_ocorrencias[[#This Row],[caso_n]],"0000")&amp;Table_ocorrencias[[#This Row],[ponto]]&amp;"/"&amp;YEAR(Table_ocorrencias[[#This Row],[DATA PLANTÃO]]),"")</f>
        <v>0992.9/2020</v>
      </c>
      <c r="C659" s="87" t="str">
        <f>IFERROR(IF(Table_ocorrencias[[#This Row],[GDL]] = "","", Table_ocorrencias[[#This Row],[GDL]]&amp;"/"&amp;YEAR(Table_ocorrencias[[#This Row],[data_plantao]])),"")</f>
        <v>35760/2020</v>
      </c>
      <c r="D659" s="87" t="str">
        <f>IF(Table_ocorrencias[[#This Row],[fotos_gdl]] = TRUE,"ENVIADAS","PENDENTE")</f>
        <v>ENVIADAS</v>
      </c>
      <c r="E659" s="88">
        <f>IFERROR(Table_ocorrencias[[#This Row],[data_plantao]],"")</f>
        <v>44146</v>
      </c>
      <c r="F659" s="87" t="str">
        <f>IFERROR(Table_ocorrencias[[#This Row],[CIODS3]],"")</f>
        <v>D693963</v>
      </c>
      <c r="G659" s="87" t="str">
        <f>IFERROR(Table_ocorrencias[[#This Row],[natureza4]],"")</f>
        <v>Morte a esclarecer</v>
      </c>
      <c r="H659" s="87" t="str">
        <f>IFERROR(Table_ocorrencias[[#This Row],[tipo_local]],"")</f>
        <v>Interno</v>
      </c>
      <c r="I659" s="87" t="str">
        <f>IFERROR(IF(Table_ocorrencias[[#This Row],[instrumento10]] = 0,"",Table_ocorrencias[[#This Row],[instrumento10]]),"")</f>
        <v>OUTROS</v>
      </c>
      <c r="J659" s="89" t="str">
        <f>IFERROR(VLOOKUP(Table_ocorrencias[[#This Row],[matricula_perito]],Table_peritos[],2,FALSE),"")</f>
        <v>BETSON FERNANDO DELGADO DOS SANTOS ANDRADE</v>
      </c>
      <c r="K659" s="87" t="str">
        <f>IFERROR(VLOOKUP(Table_ocorrencias[[#This Row],[matricula_auxiliar]],Table_auxiliares[],2,FALSE),"")</f>
        <v>HILTON PESSOA DE FREITAS NETO</v>
      </c>
      <c r="L659" s="87" t="str">
        <f>IFERROR(VLOOKUP(Table_ocorrencias[[#This Row],[matricula_delegado]],Table_delegados[],2,FALSE),"")</f>
        <v>BRENO VAREJAO DE AZEVEDO</v>
      </c>
      <c r="M659" s="87" t="str">
        <f>IFERROR(Table_ocorrencias[[#This Row],[viatura5]],"")</f>
        <v>UP006</v>
      </c>
      <c r="N659" s="87" t="str">
        <f>IFERROR(IF(Table_ocorrencias[[#This Row],[DPH2]] ="","",Table_ocorrencias[[#This Row],[DPH2]]&amp;"º DPH"),"")</f>
        <v>2º DPH</v>
      </c>
      <c r="O659" s="87" t="str">
        <f>UPPER(IFERROR(VLOOKUP(Table_ocorrencias[[#This Row],[municipio]],Table_municipios[],2,FALSE),""))</f>
        <v>RECIFE</v>
      </c>
      <c r="P659" s="89" t="str">
        <f>UPPER(IFERROR(Table_ocorrencias[[#This Row],[bairro8]],""))</f>
        <v>ROSARINHO</v>
      </c>
      <c r="Q659" s="87" t="str">
        <f>IFERROR(IF(Table_ocorrencias[[#This Row],[rua9]] ="","",Table_ocorrencias[[#This Row],[rua9]]),"")</f>
        <v>RUA ENG. SAMPAIO</v>
      </c>
      <c r="R659" s="87" t="str">
        <f>IFERROR(IF(Table_ocorrencias[[#This Row],[latitude6]] ="","",Table_ocorrencias[[#This Row],[latitude6]]),"")</f>
        <v>-8.033828</v>
      </c>
      <c r="S659" s="87" t="str">
        <f>IFERROR(IF(Table_ocorrencias[[#This Row],[longitude7]] ="","",Table_ocorrencias[[#This Row],[longitude7]]),"")</f>
        <v>-34.897165</v>
      </c>
      <c r="T65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LUCIO CAHU TORRES (NIC 113017)</v>
      </c>
      <c r="U65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59" s="89" t="str">
        <f>UPPER(IFERROR(Table_ocorrencias[[#This Row],[descricao]],""))</f>
        <v>PM CB RENATA: 986307601</v>
      </c>
      <c r="W659" s="90">
        <f>IFERROR(IF(Table_ocorrencias[[#This Row],[data_ciencia]]="","",Table_ocorrencias[[#This Row],[data_ciencia]]),"")</f>
        <v>0.69791666666666663</v>
      </c>
      <c r="X659" s="90">
        <f>IFERROR(IF(Table_ocorrencias[[#This Row],[data_saida]]="","",Table_ocorrencias[[#This Row],[data_saida]]),"")</f>
        <v>0.71527777777777779</v>
      </c>
      <c r="Y659" s="90">
        <f>IFERROR(IF(Table_ocorrencias[[#This Row],[data_chegada]]="","",Table_ocorrencias[[#This Row],[data_chegada]]),"")</f>
        <v>0.72916666666666663</v>
      </c>
      <c r="Z659" s="90">
        <f>IFERROR(IF(Table_ocorrencias[[#This Row],[data_conclusao]]="","",Table_ocorrencias[[#This Row],[data_conclusao]]),"")</f>
        <v>0.79166666666666663</v>
      </c>
      <c r="AA659" s="91">
        <v>1860</v>
      </c>
      <c r="AB659" s="91">
        <v>992</v>
      </c>
      <c r="AC659" s="91">
        <v>2</v>
      </c>
      <c r="AD659" s="91">
        <v>3869903</v>
      </c>
      <c r="AE659" s="91">
        <v>3865967</v>
      </c>
      <c r="AF659" s="91">
        <v>2725550</v>
      </c>
      <c r="AG659" s="91">
        <v>35760</v>
      </c>
      <c r="AH659" s="88">
        <v>44146</v>
      </c>
      <c r="AI659" s="91" t="s">
        <v>6107</v>
      </c>
      <c r="AJ659" s="91" t="s">
        <v>425</v>
      </c>
      <c r="AK659" s="91" t="s">
        <v>414</v>
      </c>
      <c r="AL659" s="91" t="s">
        <v>1258</v>
      </c>
      <c r="AM659" s="92">
        <v>0.69791666666666663</v>
      </c>
      <c r="AN659" s="93">
        <v>0.71527777777777779</v>
      </c>
      <c r="AO659" s="93">
        <v>0.72916666666666663</v>
      </c>
      <c r="AP659" s="93">
        <v>0.79166666666666663</v>
      </c>
      <c r="AQ659" s="91" t="s">
        <v>6120</v>
      </c>
      <c r="AR659" s="91" t="s">
        <v>6121</v>
      </c>
      <c r="AS659" s="91">
        <v>14</v>
      </c>
      <c r="AT659" s="91" t="s">
        <v>6108</v>
      </c>
      <c r="AU659" s="91" t="s">
        <v>6109</v>
      </c>
      <c r="AV659" s="91" t="s">
        <v>6112</v>
      </c>
      <c r="AW659" s="94" t="s">
        <v>433</v>
      </c>
      <c r="AX659" s="91" t="s">
        <v>6110</v>
      </c>
      <c r="AY659" s="91" t="s">
        <v>6111</v>
      </c>
      <c r="AZ659" s="91" t="b">
        <v>1</v>
      </c>
      <c r="BA659" s="91" t="s">
        <v>273</v>
      </c>
      <c r="BB659" s="91" t="b">
        <v>0</v>
      </c>
      <c r="BC659" s="91"/>
      <c r="BD659" s="91"/>
    </row>
    <row r="660" spans="1:56" x14ac:dyDescent="0.25">
      <c r="A660" s="86">
        <f t="shared" si="11"/>
        <v>1</v>
      </c>
      <c r="B660" s="87" t="str">
        <f>IFERROR(TEXT(Table_ocorrencias[[#This Row],[caso_n]],"0000")&amp;Table_ocorrencias[[#This Row],[ponto]]&amp;"/"&amp;YEAR(Table_ocorrencias[[#This Row],[DATA PLANTÃO]]),"")</f>
        <v>0089.10/2020</v>
      </c>
      <c r="C660" s="87" t="str">
        <f>IFERROR(IF(Table_ocorrencias[[#This Row],[GDL]] = "","", Table_ocorrencias[[#This Row],[GDL]]&amp;"/"&amp;YEAR(Table_ocorrencias[[#This Row],[data_plantao]])),"")</f>
        <v>36273/2020</v>
      </c>
      <c r="D660" s="87" t="str">
        <f>IF(Table_ocorrencias[[#This Row],[fotos_gdl]] = TRUE,"ENVIADAS","PENDENTE")</f>
        <v>ENVIADAS</v>
      </c>
      <c r="E660" s="88">
        <f>IFERROR(Table_ocorrencias[[#This Row],[data_plantao]],"")</f>
        <v>44150</v>
      </c>
      <c r="F660" s="87" t="str">
        <f>IFERROR(Table_ocorrencias[[#This Row],[CIODS3]],"")</f>
        <v>37/2020</v>
      </c>
      <c r="G660" s="87" t="str">
        <f>IFERROR(Table_ocorrencias[[#This Row],[natureza4]],"")</f>
        <v>Perícia em veículo</v>
      </c>
      <c r="H660" s="87" t="str">
        <f>IFERROR(Table_ocorrencias[[#This Row],[tipo_local]],"")</f>
        <v>Externo</v>
      </c>
      <c r="I660" s="87" t="str">
        <f>IFERROR(IF(Table_ocorrencias[[#This Row],[instrumento10]] = 0,"",Table_ocorrencias[[#This Row],[instrumento10]]),"")</f>
        <v>PÉRFURO-CONTUNDENTE</v>
      </c>
      <c r="J660" s="89" t="str">
        <f>IFERROR(VLOOKUP(Table_ocorrencias[[#This Row],[matricula_perito]],Table_peritos[],2,FALSE),"")</f>
        <v>DIEGO NUNES TELES DE MENDONÇA</v>
      </c>
      <c r="K660" s="87" t="str">
        <f>IFERROR(VLOOKUP(Table_ocorrencias[[#This Row],[matricula_auxiliar]],Table_auxiliares[],2,FALSE),"")</f>
        <v>THIAGO CHALEGRE</v>
      </c>
      <c r="L660" s="87" t="str">
        <f>IFERROR(VLOOKUP(Table_ocorrencias[[#This Row],[matricula_delegado]],Table_delegados[],2,FALSE),"")</f>
        <v>IAN CAMPOS MOREIRA</v>
      </c>
      <c r="M660" s="87" t="str">
        <f>IFERROR(Table_ocorrencias[[#This Row],[viatura5]],"")</f>
        <v/>
      </c>
      <c r="N660" s="87" t="str">
        <f>IFERROR(IF(Table_ocorrencias[[#This Row],[DPH2]] ="","",Table_ocorrencias[[#This Row],[DPH2]]&amp;"º DPH"),"")</f>
        <v>4º DPH</v>
      </c>
      <c r="O660" s="87" t="str">
        <f>UPPER(IFERROR(VLOOKUP(Table_ocorrencias[[#This Row],[municipio]],Table_municipios[],2,FALSE),""))</f>
        <v>RECIFE</v>
      </c>
      <c r="P660" s="89" t="str">
        <f>UPPER(IFERROR(Table_ocorrencias[[#This Row],[bairro8]],""))</f>
        <v>CORDEIRO</v>
      </c>
      <c r="Q660" s="87" t="str">
        <f>IFERROR(IF(Table_ocorrencias[[#This Row],[rua9]] ="","",Table_ocorrencias[[#This Row],[rua9]]),"")</f>
        <v>DR JOAO LACERDA</v>
      </c>
      <c r="R660" s="87" t="str">
        <f>IFERROR(IF(Table_ocorrencias[[#This Row],[latitude6]] ="","",Table_ocorrencias[[#This Row],[latitude6]]),"")</f>
        <v/>
      </c>
      <c r="S660" s="87" t="str">
        <f>IFERROR(IF(Table_ocorrencias[[#This Row],[longitude7]] ="","",Table_ocorrencias[[#This Row],[longitude7]]),"")</f>
        <v/>
      </c>
      <c r="T66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6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0" s="89" t="str">
        <f>UPPER(IFERROR(Table_ocorrencias[[#This Row],[descricao]],""))</f>
        <v>JEEP RENEGADE 1.8 AT, PLACA QYI8C60, PRATA, CHASSI: 98861110XLK321876</v>
      </c>
      <c r="W660" s="90">
        <f>IFERROR(IF(Table_ocorrencias[[#This Row],[data_ciencia]]="","",Table_ocorrencias[[#This Row],[data_ciencia]]),"")</f>
        <v>0.875</v>
      </c>
      <c r="X660" s="90">
        <f>IFERROR(IF(Table_ocorrencias[[#This Row],[data_saida]]="","",Table_ocorrencias[[#This Row],[data_saida]]),"")</f>
        <v>0.875</v>
      </c>
      <c r="Y660" s="90">
        <f>IFERROR(IF(Table_ocorrencias[[#This Row],[data_chegada]]="","",Table_ocorrencias[[#This Row],[data_chegada]]),"")</f>
        <v>0.875</v>
      </c>
      <c r="Z660" s="90">
        <f>IFERROR(IF(Table_ocorrencias[[#This Row],[data_conclusao]]="","",Table_ocorrencias[[#This Row],[data_conclusao]]),"")</f>
        <v>0.90972222222222221</v>
      </c>
      <c r="AA660" s="91">
        <v>1872</v>
      </c>
      <c r="AB660" s="91">
        <v>89</v>
      </c>
      <c r="AC660" s="91">
        <v>4</v>
      </c>
      <c r="AD660" s="91">
        <v>3869148</v>
      </c>
      <c r="AE660" s="91">
        <v>3868877</v>
      </c>
      <c r="AF660" s="91">
        <v>2724707</v>
      </c>
      <c r="AG660" s="91">
        <v>36273</v>
      </c>
      <c r="AH660" s="88">
        <v>44150</v>
      </c>
      <c r="AI660" s="91" t="s">
        <v>6254</v>
      </c>
      <c r="AJ660" s="91" t="s">
        <v>1228</v>
      </c>
      <c r="AK660" s="91" t="s">
        <v>168</v>
      </c>
      <c r="AL660" s="91" t="s">
        <v>283</v>
      </c>
      <c r="AM660" s="92">
        <v>0.875</v>
      </c>
      <c r="AN660" s="93">
        <v>0.875</v>
      </c>
      <c r="AO660" s="93">
        <v>0.875</v>
      </c>
      <c r="AP660" s="93">
        <v>0.90972222222222221</v>
      </c>
      <c r="AQ660" s="91"/>
      <c r="AR660" s="91"/>
      <c r="AS660" s="91">
        <v>14</v>
      </c>
      <c r="AT660" s="91" t="s">
        <v>340</v>
      </c>
      <c r="AU660" s="91" t="s">
        <v>6244</v>
      </c>
      <c r="AV660" s="91" t="s">
        <v>283</v>
      </c>
      <c r="AW660" s="94" t="s">
        <v>276</v>
      </c>
      <c r="AX660" s="91" t="s">
        <v>6245</v>
      </c>
      <c r="AY660" s="91" t="s">
        <v>6246</v>
      </c>
      <c r="AZ660" s="91" t="b">
        <v>1</v>
      </c>
      <c r="BA660" s="91" t="s">
        <v>486</v>
      </c>
      <c r="BB660" s="91" t="b">
        <v>0</v>
      </c>
      <c r="BC660" s="91"/>
      <c r="BD660" s="91"/>
    </row>
    <row r="661" spans="1:56" x14ac:dyDescent="0.25">
      <c r="A661" s="86">
        <f t="shared" si="11"/>
        <v>0</v>
      </c>
      <c r="B661" s="87" t="str">
        <f>IFERROR(TEXT(Table_ocorrencias[[#This Row],[caso_n]],"0000")&amp;Table_ocorrencias[[#This Row],[ponto]]&amp;"/"&amp;YEAR(Table_ocorrencias[[#This Row],[DATA PLANTÃO]]),"")</f>
        <v>1004.9/2020</v>
      </c>
      <c r="C661" s="87" t="str">
        <f>IFERROR(IF(Table_ocorrencias[[#This Row],[GDL]] = "","", Table_ocorrencias[[#This Row],[GDL]]&amp;"/"&amp;YEAR(Table_ocorrencias[[#This Row],[data_plantao]])),"")</f>
        <v>36405/2020</v>
      </c>
      <c r="D661" s="87" t="str">
        <f>IF(Table_ocorrencias[[#This Row],[fotos_gdl]] = TRUE,"ENVIADAS","PENDENTE")</f>
        <v>ENVIADAS</v>
      </c>
      <c r="E661" s="88">
        <f>IFERROR(Table_ocorrencias[[#This Row],[data_plantao]],"")</f>
        <v>44150</v>
      </c>
      <c r="F661" s="87" t="str">
        <f>IFERROR(Table_ocorrencias[[#This Row],[CIODS3]],"")</f>
        <v>D694563</v>
      </c>
      <c r="G661" s="87" t="str">
        <f>IFERROR(Table_ocorrencias[[#This Row],[natureza4]],"")</f>
        <v>Duplo Homicídio</v>
      </c>
      <c r="H661" s="87" t="str">
        <f>IFERROR(Table_ocorrencias[[#This Row],[tipo_local]],"")</f>
        <v>Externo</v>
      </c>
      <c r="I661" s="87" t="str">
        <f>IFERROR(IF(Table_ocorrencias[[#This Row],[instrumento10]] = 0,"",Table_ocorrencias[[#This Row],[instrumento10]]),"")</f>
        <v>PÉRFURO-CONTUNDENTE</v>
      </c>
      <c r="J661" s="89" t="str">
        <f>IFERROR(VLOOKUP(Table_ocorrencias[[#This Row],[matricula_perito]],Table_peritos[],2,FALSE),"")</f>
        <v>MOISEIS GAUTHIER</v>
      </c>
      <c r="K661" s="87" t="str">
        <f>IFERROR(VLOOKUP(Table_ocorrencias[[#This Row],[matricula_auxiliar]],Table_auxiliares[],2,FALSE),"")</f>
        <v>ANDREZA CRISTINA MAIA DOS SANTOS</v>
      </c>
      <c r="L661" s="87" t="str">
        <f>IFERROR(VLOOKUP(Table_ocorrencias[[#This Row],[matricula_delegado]],Table_delegados[],2,FALSE),"")</f>
        <v>BRUNO DE UGALDE MELLO</v>
      </c>
      <c r="M661" s="87" t="str">
        <f>IFERROR(Table_ocorrencias[[#This Row],[viatura5]],"")</f>
        <v>UP006</v>
      </c>
      <c r="N661" s="87" t="str">
        <f>IFERROR(IF(Table_ocorrencias[[#This Row],[DPH2]] ="","",Table_ocorrencias[[#This Row],[DPH2]]&amp;"º DPH"),"")</f>
        <v>14º DPH</v>
      </c>
      <c r="O661" s="87" t="str">
        <f>UPPER(IFERROR(VLOOKUP(Table_ocorrencias[[#This Row],[municipio]],Table_municipios[],2,FALSE),""))</f>
        <v>CABO DE SANTO AGOSTINHO</v>
      </c>
      <c r="P661" s="89" t="str">
        <f>UPPER(IFERROR(Table_ocorrencias[[#This Row],[bairro8]],""))</f>
        <v>CHARNECA</v>
      </c>
      <c r="Q661" s="87" t="str">
        <f>IFERROR(IF(Table_ocorrencias[[#This Row],[rua9]] ="","",Table_ocorrencias[[#This Row],[rua9]]),"")</f>
        <v>RUA VINTE E OITO ,390</v>
      </c>
      <c r="R661" s="87" t="str">
        <f>IFERROR(IF(Table_ocorrencias[[#This Row],[latitude6]] ="","",Table_ocorrencias[[#This Row],[latitude6]]),"")</f>
        <v>-8.297440</v>
      </c>
      <c r="S661" s="87" t="str">
        <f>IFERROR(IF(Table_ocorrencias[[#This Row],[longitude7]] ="","",Table_ocorrencias[[#This Row],[longitude7]]),"")</f>
        <v>-35.062223</v>
      </c>
      <c r="T66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JOSÉ DA ROCHA FILHO (NIC 114124) / WAIRIS DA SILVA MUNIZ (NIC 114125)</v>
      </c>
      <c r="U66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61" s="89" t="str">
        <f>UPPER(IFERROR(Table_ocorrencias[[#This Row],[descricao]],""))</f>
        <v>TEM NETO 99056602</v>
      </c>
      <c r="W661" s="90">
        <f>IFERROR(IF(Table_ocorrencias[[#This Row],[data_ciencia]]="","",Table_ocorrencias[[#This Row],[data_ciencia]]),"")</f>
        <v>0.11458333333333333</v>
      </c>
      <c r="X661" s="90">
        <f>IFERROR(IF(Table_ocorrencias[[#This Row],[data_saida]]="","",Table_ocorrencias[[#This Row],[data_saida]]),"")</f>
        <v>0.13194444444444445</v>
      </c>
      <c r="Y661" s="90">
        <f>IFERROR(IF(Table_ocorrencias[[#This Row],[data_chegada]]="","",Table_ocorrencias[[#This Row],[data_chegada]]),"")</f>
        <v>0.15277777777777779</v>
      </c>
      <c r="Z661" s="90">
        <f>IFERROR(IF(Table_ocorrencias[[#This Row],[data_conclusao]]="","",Table_ocorrencias[[#This Row],[data_conclusao]]),"")</f>
        <v>0.19444444444444445</v>
      </c>
      <c r="AA661" s="91">
        <v>1873</v>
      </c>
      <c r="AB661" s="91">
        <v>1004</v>
      </c>
      <c r="AC661" s="91">
        <v>14</v>
      </c>
      <c r="AD661" s="91">
        <v>3871282</v>
      </c>
      <c r="AE661" s="91">
        <v>3876098</v>
      </c>
      <c r="AF661" s="91">
        <v>3865339</v>
      </c>
      <c r="AG661" s="91">
        <v>36405</v>
      </c>
      <c r="AH661" s="88">
        <v>44150</v>
      </c>
      <c r="AI661" s="91" t="s">
        <v>6255</v>
      </c>
      <c r="AJ661" s="91" t="s">
        <v>302</v>
      </c>
      <c r="AK661" s="91" t="s">
        <v>168</v>
      </c>
      <c r="AL661" s="91" t="s">
        <v>1258</v>
      </c>
      <c r="AM661" s="92">
        <v>0.11458333333333333</v>
      </c>
      <c r="AN661" s="93">
        <v>0.13194444444444445</v>
      </c>
      <c r="AO661" s="93">
        <v>0.15277777777777779</v>
      </c>
      <c r="AP661" s="93">
        <v>0.19444444444444445</v>
      </c>
      <c r="AQ661" s="91" t="s">
        <v>7228</v>
      </c>
      <c r="AR661" s="91" t="s">
        <v>7229</v>
      </c>
      <c r="AS661" s="91">
        <v>3</v>
      </c>
      <c r="AT661" s="91" t="s">
        <v>613</v>
      </c>
      <c r="AU661" s="91" t="s">
        <v>6256</v>
      </c>
      <c r="AV661" s="91" t="s">
        <v>6257</v>
      </c>
      <c r="AW661" s="94" t="s">
        <v>276</v>
      </c>
      <c r="AX661" s="91" t="s">
        <v>6258</v>
      </c>
      <c r="AY661" s="91" t="s">
        <v>6259</v>
      </c>
      <c r="AZ661" s="91" t="b">
        <v>1</v>
      </c>
      <c r="BA661" s="91" t="s">
        <v>273</v>
      </c>
      <c r="BB661" s="91" t="b">
        <v>0</v>
      </c>
      <c r="BC661" s="91"/>
      <c r="BD661" s="91"/>
    </row>
    <row r="662" spans="1:56" x14ac:dyDescent="0.25">
      <c r="A662" s="86">
        <f t="shared" si="11"/>
        <v>1</v>
      </c>
      <c r="B662" s="87" t="str">
        <f>IFERROR(TEXT(Table_ocorrencias[[#This Row],[caso_n]],"0000")&amp;Table_ocorrencias[[#This Row],[ponto]]&amp;"/"&amp;YEAR(Table_ocorrencias[[#This Row],[DATA PLANTÃO]]),"")</f>
        <v>0090.10/2020</v>
      </c>
      <c r="C662" s="87" t="str">
        <f>IFERROR(IF(Table_ocorrencias[[#This Row],[GDL]] = "","", Table_ocorrencias[[#This Row],[GDL]]&amp;"/"&amp;YEAR(Table_ocorrencias[[#This Row],[data_plantao]])),"")</f>
        <v/>
      </c>
      <c r="D662" s="87" t="str">
        <f>IF(Table_ocorrencias[[#This Row],[fotos_gdl]] = TRUE,"ENVIADAS","PENDENTE")</f>
        <v>PENDENTE</v>
      </c>
      <c r="E662" s="88">
        <f>IFERROR(Table_ocorrencias[[#This Row],[data_plantao]],"")</f>
        <v>44151</v>
      </c>
      <c r="F662" s="87" t="str">
        <f>IFERROR(Table_ocorrencias[[#This Row],[CIODS3]],"")</f>
        <v>D694615</v>
      </c>
      <c r="G662" s="87" t="str">
        <f>IFERROR(Table_ocorrencias[[#This Row],[natureza4]],"")</f>
        <v>Perícia em veículo</v>
      </c>
      <c r="H662" s="87" t="str">
        <f>IFERROR(Table_ocorrencias[[#This Row],[tipo_local]],"")</f>
        <v>Externo</v>
      </c>
      <c r="I662" s="87" t="str">
        <f>IFERROR(IF(Table_ocorrencias[[#This Row],[instrumento10]] = 0,"",Table_ocorrencias[[#This Row],[instrumento10]]),"")</f>
        <v>PÉRFURO-CONTUNDENTE</v>
      </c>
      <c r="J662" s="89" t="str">
        <f>IFERROR(VLOOKUP(Table_ocorrencias[[#This Row],[matricula_perito]],Table_peritos[],2,FALSE),"")</f>
        <v>MOISEIS GAUTHIER</v>
      </c>
      <c r="K662" s="87" t="str">
        <f>IFERROR(VLOOKUP(Table_ocorrencias[[#This Row],[matricula_auxiliar]],Table_auxiliares[],2,FALSE),"")</f>
        <v>BRENO HENRIQUE DANTAS DOS SANTOS</v>
      </c>
      <c r="L662" s="87" t="str">
        <f>IFERROR(VLOOKUP(Table_ocorrencias[[#This Row],[matricula_delegado]],Table_delegados[],2,FALSE),"")</f>
        <v>AUSENTE</v>
      </c>
      <c r="M662" s="87" t="str">
        <f>IFERROR(Table_ocorrencias[[#This Row],[viatura5]],"")</f>
        <v>UP004</v>
      </c>
      <c r="N662" s="87" t="str">
        <f>IFERROR(IF(Table_ocorrencias[[#This Row],[DPH2]] ="","",Table_ocorrencias[[#This Row],[DPH2]]&amp;"º DPH"),"")</f>
        <v>13º DPH</v>
      </c>
      <c r="O662" s="87" t="str">
        <f>UPPER(IFERROR(VLOOKUP(Table_ocorrencias[[#This Row],[municipio]],Table_municipios[],2,FALSE),""))</f>
        <v>JABOATÃO DOS GUARARAPES</v>
      </c>
      <c r="P662" s="89" t="str">
        <f>UPPER(IFERROR(Table_ocorrencias[[#This Row],[bairro8]],""))</f>
        <v>ENGENHO VELHO</v>
      </c>
      <c r="Q662" s="87" t="str">
        <f>IFERROR(IF(Table_ocorrencias[[#This Row],[rua9]] ="","",Table_ocorrencias[[#This Row],[rua9]]),"")</f>
        <v>UPA ENGENHO VELHO</v>
      </c>
      <c r="R662" s="87" t="str">
        <f>IFERROR(IF(Table_ocorrencias[[#This Row],[latitude6]] ="","",Table_ocorrencias[[#This Row],[latitude6]]),"")</f>
        <v/>
      </c>
      <c r="S662" s="87" t="str">
        <f>IFERROR(IF(Table_ocorrencias[[#This Row],[longitude7]] ="","",Table_ocorrencias[[#This Row],[longitude7]]),"")</f>
        <v/>
      </c>
      <c r="T66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6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2" s="89" t="str">
        <f>UPPER(IFERROR(Table_ocorrencias[[#This Row],[descricao]],""))</f>
        <v>PERICIA EM VEICULO DA CIVIL ALVEJADA POR DISPARO DE ARMA DE FOGO</v>
      </c>
      <c r="W662" s="90">
        <f>IFERROR(IF(Table_ocorrencias[[#This Row],[data_ciencia]]="","",Table_ocorrencias[[#This Row],[data_ciencia]]),"")</f>
        <v>0.63888888888888884</v>
      </c>
      <c r="X662" s="90">
        <f>IFERROR(IF(Table_ocorrencias[[#This Row],[data_saida]]="","",Table_ocorrencias[[#This Row],[data_saida]]),"")</f>
        <v>0.64583333333333337</v>
      </c>
      <c r="Y662" s="90">
        <f>IFERROR(IF(Table_ocorrencias[[#This Row],[data_chegada]]="","",Table_ocorrencias[[#This Row],[data_chegada]]),"")</f>
        <v>0.66666666666666663</v>
      </c>
      <c r="Z662" s="90">
        <f>IFERROR(IF(Table_ocorrencias[[#This Row],[data_conclusao]]="","",Table_ocorrencias[[#This Row],[data_conclusao]]),"")</f>
        <v>0.70833333333333337</v>
      </c>
      <c r="AA662" s="91">
        <v>1877</v>
      </c>
      <c r="AB662" s="91">
        <v>90</v>
      </c>
      <c r="AC662" s="91">
        <v>13</v>
      </c>
      <c r="AD662" s="91">
        <v>3871282</v>
      </c>
      <c r="AE662" s="91">
        <v>3867820</v>
      </c>
      <c r="AF662" s="91">
        <v>0</v>
      </c>
      <c r="AG662" s="91"/>
      <c r="AH662" s="88">
        <v>44151</v>
      </c>
      <c r="AI662" s="91" t="s">
        <v>6317</v>
      </c>
      <c r="AJ662" s="91" t="s">
        <v>1228</v>
      </c>
      <c r="AK662" s="91" t="s">
        <v>168</v>
      </c>
      <c r="AL662" s="91" t="s">
        <v>255</v>
      </c>
      <c r="AM662" s="92">
        <v>0.63888888888888884</v>
      </c>
      <c r="AN662" s="93">
        <v>0.64583333333333337</v>
      </c>
      <c r="AO662" s="93">
        <v>0.66666666666666663</v>
      </c>
      <c r="AP662" s="93">
        <v>0.70833333333333337</v>
      </c>
      <c r="AQ662" s="91"/>
      <c r="AR662" s="91"/>
      <c r="AS662" s="91">
        <v>10</v>
      </c>
      <c r="AT662" s="91" t="s">
        <v>4747</v>
      </c>
      <c r="AU662" s="91" t="s">
        <v>6302</v>
      </c>
      <c r="AV662" s="91" t="s">
        <v>283</v>
      </c>
      <c r="AW662" s="94" t="s">
        <v>276</v>
      </c>
      <c r="AX662" s="91" t="s">
        <v>6303</v>
      </c>
      <c r="AY662" s="91" t="s">
        <v>6304</v>
      </c>
      <c r="AZ662" s="91" t="b">
        <v>0</v>
      </c>
      <c r="BA662" s="91" t="s">
        <v>486</v>
      </c>
      <c r="BB662" s="91" t="b">
        <v>0</v>
      </c>
      <c r="BC662" s="91"/>
      <c r="BD662" s="91"/>
    </row>
    <row r="663" spans="1:56" x14ac:dyDescent="0.25">
      <c r="A663" s="86">
        <f t="shared" si="11"/>
        <v>0</v>
      </c>
      <c r="B663" s="87" t="str">
        <f>IFERROR(TEXT(Table_ocorrencias[[#This Row],[caso_n]],"0000")&amp;Table_ocorrencias[[#This Row],[ponto]]&amp;"/"&amp;YEAR(Table_ocorrencias[[#This Row],[DATA PLANTÃO]]),"")</f>
        <v>1026.9/2020</v>
      </c>
      <c r="C663" s="87" t="str">
        <f>IFERROR(IF(Table_ocorrencias[[#This Row],[GDL]] = "","", Table_ocorrencias[[#This Row],[GDL]]&amp;"/"&amp;YEAR(Table_ocorrencias[[#This Row],[data_plantao]])),"")</f>
        <v>37770/2020</v>
      </c>
      <c r="D663" s="87" t="str">
        <f>IF(Table_ocorrencias[[#This Row],[fotos_gdl]] = TRUE,"ENVIADAS","PENDENTE")</f>
        <v>ENVIADAS</v>
      </c>
      <c r="E663" s="88">
        <f>IFERROR(Table_ocorrencias[[#This Row],[data_plantao]],"")</f>
        <v>44161</v>
      </c>
      <c r="F663" s="87" t="str">
        <f>IFERROR(Table_ocorrencias[[#This Row],[CIODS3]],"")</f>
        <v>D695608</v>
      </c>
      <c r="G663" s="87" t="str">
        <f>IFERROR(Table_ocorrencias[[#This Row],[natureza4]],"")</f>
        <v>Duplo Homicídio</v>
      </c>
      <c r="H663" s="87" t="str">
        <f>IFERROR(Table_ocorrencias[[#This Row],[tipo_local]],"")</f>
        <v>Externo</v>
      </c>
      <c r="I663" s="87" t="str">
        <f>IFERROR(IF(Table_ocorrencias[[#This Row],[instrumento10]] = 0,"",Table_ocorrencias[[#This Row],[instrumento10]]),"")</f>
        <v>PÉRFURO-CONTUNDENTE</v>
      </c>
      <c r="J663" s="89" t="str">
        <f>IFERROR(VLOOKUP(Table_ocorrencias[[#This Row],[matricula_perito]],Table_peritos[],2,FALSE),"")</f>
        <v>TADEU MORAIS CRUZ</v>
      </c>
      <c r="K663" s="87" t="str">
        <f>IFERROR(VLOOKUP(Table_ocorrencias[[#This Row],[matricula_auxiliar]],Table_auxiliares[],2,FALSE),"")</f>
        <v>BRENO HENRIQUE DANTAS DOS SANTOS</v>
      </c>
      <c r="L663" s="87" t="str">
        <f>IFERROR(VLOOKUP(Table_ocorrencias[[#This Row],[matricula_delegado]],Table_delegados[],2,FALSE),"")</f>
        <v>ICARO BARROS SCHNEIDER</v>
      </c>
      <c r="M663" s="87" t="str">
        <f>IFERROR(Table_ocorrencias[[#This Row],[viatura5]],"")</f>
        <v>UP004</v>
      </c>
      <c r="N663" s="87" t="str">
        <f>IFERROR(IF(Table_ocorrencias[[#This Row],[DPH2]] ="","",Table_ocorrencias[[#This Row],[DPH2]]&amp;"º DPH"),"")</f>
        <v>12º DPH</v>
      </c>
      <c r="O663" s="87" t="str">
        <f>UPPER(IFERROR(VLOOKUP(Table_ocorrencias[[#This Row],[municipio]],Table_municipios[],2,FALSE),""))</f>
        <v>JABOATÃO DOS GUARARAPES</v>
      </c>
      <c r="P663" s="89" t="str">
        <f>UPPER(IFERROR(Table_ocorrencias[[#This Row],[bairro8]],""))</f>
        <v>PIEDADE</v>
      </c>
      <c r="Q663" s="87" t="str">
        <f>IFERROR(IF(Table_ocorrencias[[#This Row],[rua9]] ="","",Table_ocorrencias[[#This Row],[rua9]]),"")</f>
        <v>RUA JARAGUARI</v>
      </c>
      <c r="R663" s="87" t="str">
        <f>IFERROR(IF(Table_ocorrencias[[#This Row],[latitude6]] ="","",Table_ocorrencias[[#This Row],[latitude6]]),"")</f>
        <v>8°11'12''</v>
      </c>
      <c r="S663" s="87" t="str">
        <f>IFERROR(IF(Table_ocorrencias[[#This Row],[longitude7]] ="","",Table_ocorrencias[[#This Row],[longitude7]]),"")</f>
        <v>34°56'4''</v>
      </c>
      <c r="T66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114503) / IDENTIDADE DESCONHECIDA (NIC 114499)</v>
      </c>
      <c r="U66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63" s="89" t="str">
        <f>UPPER(IFERROR(Table_ocorrencias[[#This Row],[descricao]],""))</f>
        <v>PM SD FIALHO 991371839</v>
      </c>
      <c r="W663" s="90">
        <f>IFERROR(IF(Table_ocorrencias[[#This Row],[data_ciencia]]="","",Table_ocorrencias[[#This Row],[data_ciencia]]),"")</f>
        <v>0.49583333333333335</v>
      </c>
      <c r="X663" s="90">
        <f>IFERROR(IF(Table_ocorrencias[[#This Row],[data_saida]]="","",Table_ocorrencias[[#This Row],[data_saida]]),"")</f>
        <v>0.50694444444444442</v>
      </c>
      <c r="Y663" s="90">
        <f>IFERROR(IF(Table_ocorrencias[[#This Row],[data_chegada]]="","",Table_ocorrencias[[#This Row],[data_chegada]]),"")</f>
        <v>0.54166666666666663</v>
      </c>
      <c r="Z663" s="90">
        <f>IFERROR(IF(Table_ocorrencias[[#This Row],[data_conclusao]]="","",Table_ocorrencias[[#This Row],[data_conclusao]]),"")</f>
        <v>0.58333333333333337</v>
      </c>
      <c r="AA663" s="91">
        <v>1900</v>
      </c>
      <c r="AB663" s="91">
        <v>1026</v>
      </c>
      <c r="AC663" s="91">
        <v>12</v>
      </c>
      <c r="AD663" s="91">
        <v>2962136</v>
      </c>
      <c r="AE663" s="91">
        <v>3867820</v>
      </c>
      <c r="AF663" s="91">
        <v>2724715</v>
      </c>
      <c r="AG663" s="91">
        <v>37770</v>
      </c>
      <c r="AH663" s="88">
        <v>44161</v>
      </c>
      <c r="AI663" s="91" t="s">
        <v>6624</v>
      </c>
      <c r="AJ663" s="91" t="s">
        <v>302</v>
      </c>
      <c r="AK663" s="91" t="s">
        <v>168</v>
      </c>
      <c r="AL663" s="91" t="s">
        <v>255</v>
      </c>
      <c r="AM663" s="92">
        <v>0.49583333333333335</v>
      </c>
      <c r="AN663" s="93">
        <v>0.50694444444444442</v>
      </c>
      <c r="AO663" s="93">
        <v>0.54166666666666663</v>
      </c>
      <c r="AP663" s="93">
        <v>0.58333333333333337</v>
      </c>
      <c r="AQ663" s="91" t="s">
        <v>6635</v>
      </c>
      <c r="AR663" s="91" t="s">
        <v>6636</v>
      </c>
      <c r="AS663" s="91">
        <v>10</v>
      </c>
      <c r="AT663" s="91" t="s">
        <v>711</v>
      </c>
      <c r="AU663" s="91" t="s">
        <v>6637</v>
      </c>
      <c r="AV663" s="91" t="s">
        <v>6625</v>
      </c>
      <c r="AW663" s="94" t="s">
        <v>276</v>
      </c>
      <c r="AX663" s="91" t="s">
        <v>6626</v>
      </c>
      <c r="AY663" s="91" t="s">
        <v>6627</v>
      </c>
      <c r="AZ663" s="91" t="b">
        <v>1</v>
      </c>
      <c r="BA663" s="91" t="s">
        <v>273</v>
      </c>
      <c r="BB663" s="91" t="b">
        <v>0</v>
      </c>
      <c r="BC663" s="91"/>
      <c r="BD663" s="91"/>
    </row>
    <row r="664" spans="1:56" x14ac:dyDescent="0.25">
      <c r="A664" s="86">
        <f t="shared" si="11"/>
        <v>0</v>
      </c>
      <c r="B664" s="87" t="str">
        <f>IFERROR(TEXT(Table_ocorrencias[[#This Row],[caso_n]],"0000")&amp;Table_ocorrencias[[#This Row],[ponto]]&amp;"/"&amp;YEAR(Table_ocorrencias[[#This Row],[DATA PLANTÃO]]),"")</f>
        <v>1032.9/2020</v>
      </c>
      <c r="C664" s="87" t="str">
        <f>IFERROR(IF(Table_ocorrencias[[#This Row],[GDL]] = "","", Table_ocorrencias[[#This Row],[GDL]]&amp;"/"&amp;YEAR(Table_ocorrencias[[#This Row],[data_plantao]])),"")</f>
        <v>38068/2020</v>
      </c>
      <c r="D664" s="87" t="str">
        <f>IF(Table_ocorrencias[[#This Row],[fotos_gdl]] = TRUE,"ENVIADAS","PENDENTE")</f>
        <v>ENVIADAS</v>
      </c>
      <c r="E664" s="88">
        <f>IFERROR(Table_ocorrencias[[#This Row],[data_plantao]],"")</f>
        <v>44162</v>
      </c>
      <c r="F664" s="87" t="str">
        <f>IFERROR(Table_ocorrencias[[#This Row],[CIODS3]],"")</f>
        <v>D695727</v>
      </c>
      <c r="G664" s="87" t="str">
        <f>IFERROR(Table_ocorrencias[[#This Row],[natureza4]],"")</f>
        <v>Morte a esclarecer</v>
      </c>
      <c r="H664" s="87" t="str">
        <f>IFERROR(Table_ocorrencias[[#This Row],[tipo_local]],"")</f>
        <v>Interno</v>
      </c>
      <c r="I664" s="87" t="str">
        <f>IFERROR(IF(Table_ocorrencias[[#This Row],[instrumento10]] = 0,"",Table_ocorrencias[[#This Row],[instrumento10]]),"")</f>
        <v>OUTROS</v>
      </c>
      <c r="J664" s="89" t="str">
        <f>IFERROR(VLOOKUP(Table_ocorrencias[[#This Row],[matricula_perito]],Table_peritos[],2,FALSE),"")</f>
        <v>AUGUSTO GUILHERME FEITOSA CACHO BORGES</v>
      </c>
      <c r="K664" s="87" t="str">
        <f>IFERROR(VLOOKUP(Table_ocorrencias[[#This Row],[matricula_auxiliar]],Table_auxiliares[],2,FALSE),"")</f>
        <v>ANDREZA CRISTINA MAIA DOS SANTOS</v>
      </c>
      <c r="L664" s="87" t="str">
        <f>IFERROR(VLOOKUP(Table_ocorrencias[[#This Row],[matricula_delegado]],Table_delegados[],2,FALSE),"")</f>
        <v>JOAQUIM MARINOSIO RODRIGUES BRAGA NETO</v>
      </c>
      <c r="M664" s="87" t="str">
        <f>IFERROR(Table_ocorrencias[[#This Row],[viatura5]],"")</f>
        <v>UP004</v>
      </c>
      <c r="N664" s="87" t="str">
        <f>IFERROR(IF(Table_ocorrencias[[#This Row],[DPH2]] ="","",Table_ocorrencias[[#This Row],[DPH2]]&amp;"º DPH"),"")</f>
        <v>14º DPH</v>
      </c>
      <c r="O664" s="87" t="str">
        <f>UPPER(IFERROR(VLOOKUP(Table_ocorrencias[[#This Row],[municipio]],Table_municipios[],2,FALSE),""))</f>
        <v>CABO DE SANTO AGOSTINHO</v>
      </c>
      <c r="P664" s="89" t="str">
        <f>UPPER(IFERROR(Table_ocorrencias[[#This Row],[bairro8]],""))</f>
        <v>CIDADE GARAPU</v>
      </c>
      <c r="Q664" s="87" t="str">
        <f>IFERROR(IF(Table_ocorrencias[[#This Row],[rua9]] ="","",Table_ocorrencias[[#This Row],[rua9]]),"")</f>
        <v>RUA ALCIDES JERONIMO VIEIRA 19</v>
      </c>
      <c r="R664" s="87" t="str">
        <f>IFERROR(IF(Table_ocorrencias[[#This Row],[latitude6]] ="","",Table_ocorrencias[[#This Row],[latitude6]]),"")</f>
        <v>-8,284501</v>
      </c>
      <c r="S664" s="87" t="str">
        <f>IFERROR(IF(Table_ocorrencias[[#This Row],[longitude7]] ="","",Table_ocorrencias[[#This Row],[longitude7]]),"")</f>
        <v>-35,071451</v>
      </c>
      <c r="T66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114505)</v>
      </c>
      <c r="U66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4" s="89" t="str">
        <f>UPPER(IFERROR(Table_ocorrencias[[#This Row],[descricao]],""))</f>
        <v>PM SD BRAGA 985514979</v>
      </c>
      <c r="W664" s="90">
        <f>IFERROR(IF(Table_ocorrencias[[#This Row],[data_ciencia]]="","",Table_ocorrencias[[#This Row],[data_ciencia]]),"")</f>
        <v>0.98333333333333328</v>
      </c>
      <c r="X664" s="90">
        <f>IFERROR(IF(Table_ocorrencias[[#This Row],[data_saida]]="","",Table_ocorrencias[[#This Row],[data_saida]]),"")</f>
        <v>0</v>
      </c>
      <c r="Y664" s="90">
        <f>IFERROR(IF(Table_ocorrencias[[#This Row],[data_chegada]]="","",Table_ocorrencias[[#This Row],[data_chegada]]),"")</f>
        <v>1.3888888888888888E-2</v>
      </c>
      <c r="Z664" s="90">
        <f>IFERROR(IF(Table_ocorrencias[[#This Row],[data_conclusao]]="","",Table_ocorrencias[[#This Row],[data_conclusao]]),"")</f>
        <v>5.5555555555555552E-2</v>
      </c>
      <c r="AA664" s="91">
        <v>1906</v>
      </c>
      <c r="AB664" s="91">
        <v>1032</v>
      </c>
      <c r="AC664" s="91">
        <v>14</v>
      </c>
      <c r="AD664" s="91">
        <v>3870731</v>
      </c>
      <c r="AE664" s="91">
        <v>3876098</v>
      </c>
      <c r="AF664" s="91">
        <v>1492225</v>
      </c>
      <c r="AG664" s="91">
        <v>38068</v>
      </c>
      <c r="AH664" s="88">
        <v>44162</v>
      </c>
      <c r="AI664" s="91" t="s">
        <v>6689</v>
      </c>
      <c r="AJ664" s="91" t="s">
        <v>425</v>
      </c>
      <c r="AK664" s="91" t="s">
        <v>414</v>
      </c>
      <c r="AL664" s="91" t="s">
        <v>255</v>
      </c>
      <c r="AM664" s="92">
        <v>0.98333333333333328</v>
      </c>
      <c r="AN664" s="93">
        <v>0</v>
      </c>
      <c r="AO664" s="93">
        <v>1.3888888888888888E-2</v>
      </c>
      <c r="AP664" s="93">
        <v>5.5555555555555552E-2</v>
      </c>
      <c r="AQ664" s="91" t="s">
        <v>6704</v>
      </c>
      <c r="AR664" s="91" t="s">
        <v>6705</v>
      </c>
      <c r="AS664" s="91">
        <v>3</v>
      </c>
      <c r="AT664" s="91" t="s">
        <v>5963</v>
      </c>
      <c r="AU664" s="91" t="s">
        <v>6692</v>
      </c>
      <c r="AV664" s="91" t="s">
        <v>6690</v>
      </c>
      <c r="AW664" s="94" t="s">
        <v>433</v>
      </c>
      <c r="AX664" s="91" t="s">
        <v>6691</v>
      </c>
      <c r="AY664" s="91" t="s">
        <v>6693</v>
      </c>
      <c r="AZ664" s="91" t="b">
        <v>1</v>
      </c>
      <c r="BA664" s="91" t="s">
        <v>273</v>
      </c>
      <c r="BB664" s="91" t="b">
        <v>0</v>
      </c>
      <c r="BC664" s="91"/>
      <c r="BD664" s="91"/>
    </row>
    <row r="665" spans="1:56" x14ac:dyDescent="0.25">
      <c r="A665" s="86">
        <f t="shared" si="11"/>
        <v>1</v>
      </c>
      <c r="B665" s="87" t="str">
        <f>IFERROR(TEXT(Table_ocorrencias[[#This Row],[caso_n]],"0000")&amp;Table_ocorrencias[[#This Row],[ponto]]&amp;"/"&amp;YEAR(Table_ocorrencias[[#This Row],[DATA PLANTÃO]]),"")</f>
        <v>0095.10/2020</v>
      </c>
      <c r="C665" s="87" t="str">
        <f>IFERROR(IF(Table_ocorrencias[[#This Row],[GDL]] = "","", Table_ocorrencias[[#This Row],[GDL]]&amp;"/"&amp;YEAR(Table_ocorrencias[[#This Row],[data_plantao]])),"")</f>
        <v>38260/2020</v>
      </c>
      <c r="D665" s="87" t="str">
        <f>IF(Table_ocorrencias[[#This Row],[fotos_gdl]] = TRUE,"ENVIADAS","PENDENTE")</f>
        <v>PENDENTE</v>
      </c>
      <c r="E665" s="88">
        <f>IFERROR(Table_ocorrencias[[#This Row],[data_plantao]],"")</f>
        <v>44165</v>
      </c>
      <c r="F665" s="87" t="str">
        <f>IFERROR(Table_ocorrencias[[#This Row],[CIODS3]],"")</f>
        <v>D696072</v>
      </c>
      <c r="G665" s="87" t="str">
        <f>IFERROR(Table_ocorrencias[[#This Row],[natureza4]],"")</f>
        <v>Tentativa de Homicídio</v>
      </c>
      <c r="H665" s="87" t="str">
        <f>IFERROR(Table_ocorrencias[[#This Row],[tipo_local]],"")</f>
        <v>Externo</v>
      </c>
      <c r="I665" s="87" t="str">
        <f>IFERROR(IF(Table_ocorrencias[[#This Row],[instrumento10]] = 0,"",Table_ocorrencias[[#This Row],[instrumento10]]),"")</f>
        <v/>
      </c>
      <c r="J665" s="89" t="str">
        <f>IFERROR(VLOOKUP(Table_ocorrencias[[#This Row],[matricula_perito]],Table_peritos[],2,FALSE),"")</f>
        <v>RODION MALINOVSKY DE OLIVEIRA GOMES</v>
      </c>
      <c r="K665" s="87" t="str">
        <f>IFERROR(VLOOKUP(Table_ocorrencias[[#This Row],[matricula_auxiliar]],Table_auxiliares[],2,FALSE),"")</f>
        <v>DANIELE YACYSZYN ALVES ROMÃO</v>
      </c>
      <c r="L665" s="87" t="str">
        <f>IFERROR(VLOOKUP(Table_ocorrencias[[#This Row],[matricula_delegado]],Table_delegados[],2,FALSE),"")</f>
        <v>DANIEL LIRA PIMENTEL</v>
      </c>
      <c r="M665" s="87" t="str">
        <f>IFERROR(Table_ocorrencias[[#This Row],[viatura5]],"")</f>
        <v>UP004</v>
      </c>
      <c r="N665" s="87" t="str">
        <f>IFERROR(IF(Table_ocorrencias[[#This Row],[DPH2]] ="","",Table_ocorrencias[[#This Row],[DPH2]]&amp;"º DPH"),"")</f>
        <v>6º DPH</v>
      </c>
      <c r="O665" s="87" t="str">
        <f>UPPER(IFERROR(VLOOKUP(Table_ocorrencias[[#This Row],[municipio]],Table_municipios[],2,FALSE),""))</f>
        <v>IGARASSU</v>
      </c>
      <c r="P665" s="89" t="str">
        <f>UPPER(IFERROR(Table_ocorrencias[[#This Row],[bairro8]],""))</f>
        <v>CENTRO</v>
      </c>
      <c r="Q665" s="87" t="str">
        <f>IFERROR(IF(Table_ocorrencias[[#This Row],[rua9]] ="","",Table_ocorrencias[[#This Row],[rua9]]),"")</f>
        <v>RUA DA SAUDADE</v>
      </c>
      <c r="R665" s="87" t="str">
        <f>IFERROR(IF(Table_ocorrencias[[#This Row],[latitude6]] ="","",Table_ocorrencias[[#This Row],[latitude6]]),"")</f>
        <v>-7.835617</v>
      </c>
      <c r="S665" s="87" t="str">
        <f>IFERROR(IF(Table_ocorrencias[[#This Row],[longitude7]] ="","",Table_ocorrencias[[#This Row],[longitude7]]),"")</f>
        <v>-34.908713</v>
      </c>
      <c r="T66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PAULO RAMOS DA SILVA (NIC )</v>
      </c>
      <c r="U66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665" s="89" t="str">
        <f>UPPER(IFERROR(Table_ocorrencias[[#This Row],[descricao]],""))</f>
        <v/>
      </c>
      <c r="W665" s="90">
        <f>IFERROR(IF(Table_ocorrencias[[#This Row],[data_ciencia]]="","",Table_ocorrencias[[#This Row],[data_ciencia]]),"")</f>
        <v>0.4375</v>
      </c>
      <c r="X665" s="90">
        <f>IFERROR(IF(Table_ocorrencias[[#This Row],[data_saida]]="","",Table_ocorrencias[[#This Row],[data_saida]]),"")</f>
        <v>0.47569444444444442</v>
      </c>
      <c r="Y665" s="90">
        <f>IFERROR(IF(Table_ocorrencias[[#This Row],[data_chegada]]="","",Table_ocorrencias[[#This Row],[data_chegada]]),"")</f>
        <v>0.49305555555555558</v>
      </c>
      <c r="Z665" s="90">
        <f>IFERROR(IF(Table_ocorrencias[[#This Row],[data_conclusao]]="","",Table_ocorrencias[[#This Row],[data_conclusao]]),"")</f>
        <v>0.51736111111111116</v>
      </c>
      <c r="AA665" s="91">
        <v>1920</v>
      </c>
      <c r="AB665" s="91">
        <v>95</v>
      </c>
      <c r="AC665" s="91">
        <v>6</v>
      </c>
      <c r="AD665" s="91">
        <v>1917099</v>
      </c>
      <c r="AE665" s="91">
        <v>3876071</v>
      </c>
      <c r="AF665" s="91">
        <v>3864227</v>
      </c>
      <c r="AG665" s="91">
        <v>38260</v>
      </c>
      <c r="AH665" s="88">
        <v>44165</v>
      </c>
      <c r="AI665" s="91" t="s">
        <v>6829</v>
      </c>
      <c r="AJ665" s="91" t="s">
        <v>344</v>
      </c>
      <c r="AK665" s="91" t="s">
        <v>168</v>
      </c>
      <c r="AL665" s="91" t="s">
        <v>255</v>
      </c>
      <c r="AM665" s="92">
        <v>0.4375</v>
      </c>
      <c r="AN665" s="93">
        <v>0.47569444444444442</v>
      </c>
      <c r="AO665" s="93">
        <v>0.49305555555555558</v>
      </c>
      <c r="AP665" s="93">
        <v>0.51736111111111116</v>
      </c>
      <c r="AQ665" s="91" t="s">
        <v>6837</v>
      </c>
      <c r="AR665" s="91" t="s">
        <v>6838</v>
      </c>
      <c r="AS665" s="91">
        <v>6</v>
      </c>
      <c r="AT665" s="91" t="s">
        <v>265</v>
      </c>
      <c r="AU665" s="91" t="s">
        <v>6830</v>
      </c>
      <c r="AV665" s="91" t="s">
        <v>6831</v>
      </c>
      <c r="AW665" s="94"/>
      <c r="AX665" s="91" t="s">
        <v>6832</v>
      </c>
      <c r="AY665" s="91" t="s">
        <v>283</v>
      </c>
      <c r="AZ665" s="91" t="b">
        <v>0</v>
      </c>
      <c r="BA665" s="91" t="s">
        <v>486</v>
      </c>
      <c r="BB665" s="91" t="b">
        <v>0</v>
      </c>
      <c r="BC665" s="91"/>
      <c r="BD665" s="91"/>
    </row>
    <row r="666" spans="1:56" x14ac:dyDescent="0.25">
      <c r="A666" s="86">
        <f t="shared" si="11"/>
        <v>1</v>
      </c>
      <c r="B666" s="87" t="str">
        <f>IFERROR(TEXT(Table_ocorrencias[[#This Row],[caso_n]],"0000")&amp;Table_ocorrencias[[#This Row],[ponto]]&amp;"/"&amp;YEAR(Table_ocorrencias[[#This Row],[DATA PLANTÃO]]),"")</f>
        <v>1047.9/2020</v>
      </c>
      <c r="C666" s="87" t="str">
        <f>IFERROR(IF(Table_ocorrencias[[#This Row],[GDL]] = "","", Table_ocorrencias[[#This Row],[GDL]]&amp;"/"&amp;YEAR(Table_ocorrencias[[#This Row],[data_plantao]])),"")</f>
        <v>38356/2020</v>
      </c>
      <c r="D666" s="87" t="str">
        <f>IF(Table_ocorrencias[[#This Row],[fotos_gdl]] = TRUE,"ENVIADAS","PENDENTE")</f>
        <v>PENDENTE</v>
      </c>
      <c r="E666" s="88">
        <f>IFERROR(Table_ocorrencias[[#This Row],[data_plantao]],"")</f>
        <v>44165</v>
      </c>
      <c r="F666" s="87" t="str">
        <f>IFERROR(Table_ocorrencias[[#This Row],[CIODS3]],"")</f>
        <v>D696128</v>
      </c>
      <c r="G666" s="87" t="str">
        <f>IFERROR(Table_ocorrencias[[#This Row],[natureza4]],"")</f>
        <v>Morte a esclarecer</v>
      </c>
      <c r="H666" s="87" t="str">
        <f>IFERROR(Table_ocorrencias[[#This Row],[tipo_local]],"")</f>
        <v>Interno</v>
      </c>
      <c r="I666" s="87" t="str">
        <f>IFERROR(IF(Table_ocorrencias[[#This Row],[instrumento10]] = 0,"",Table_ocorrencias[[#This Row],[instrumento10]]),"")</f>
        <v/>
      </c>
      <c r="J666" s="89" t="str">
        <f>IFERROR(VLOOKUP(Table_ocorrencias[[#This Row],[matricula_perito]],Table_peritos[],2,FALSE),"")</f>
        <v>DIEGO NUNES TELES DE MENDONÇA</v>
      </c>
      <c r="K666" s="87" t="str">
        <f>IFERROR(VLOOKUP(Table_ocorrencias[[#This Row],[matricula_auxiliar]],Table_auxiliares[],2,FALSE),"")</f>
        <v>HILTON PESSOA DE FREITAS NETO</v>
      </c>
      <c r="L666" s="87" t="str">
        <f>IFERROR(VLOOKUP(Table_ocorrencias[[#This Row],[matricula_delegado]],Table_delegados[],2,FALSE),"")</f>
        <v>ANTONIO DE CAMPOS FRANCISCO</v>
      </c>
      <c r="M666" s="87" t="str">
        <f>IFERROR(Table_ocorrencias[[#This Row],[viatura5]],"")</f>
        <v>UP006</v>
      </c>
      <c r="N666" s="87" t="str">
        <f>IFERROR(IF(Table_ocorrencias[[#This Row],[DPH2]] ="","",Table_ocorrencias[[#This Row],[DPH2]]&amp;"º DPH"),"")</f>
        <v>1º DPH</v>
      </c>
      <c r="O666" s="87" t="str">
        <f>UPPER(IFERROR(VLOOKUP(Table_ocorrencias[[#This Row],[municipio]],Table_municipios[],2,FALSE),""))</f>
        <v>RECIFE</v>
      </c>
      <c r="P666" s="89" t="str">
        <f>UPPER(IFERROR(Table_ocorrencias[[#This Row],[bairro8]],""))</f>
        <v>SÃO JOSÉ</v>
      </c>
      <c r="Q666" s="87" t="str">
        <f>IFERROR(IF(Table_ocorrencias[[#This Row],[rua9]] ="","",Table_ocorrencias[[#This Row],[rua9]]),"")</f>
        <v>RUA FLOREANO PEIXOTO</v>
      </c>
      <c r="R666" s="87" t="str">
        <f>IFERROR(IF(Table_ocorrencias[[#This Row],[latitude6]] ="","",Table_ocorrencias[[#This Row],[latitude6]]),"")</f>
        <v>-8.068801</v>
      </c>
      <c r="S666" s="87" t="str">
        <f>IFERROR(IF(Table_ocorrencias[[#This Row],[longitude7]] ="","",Table_ocorrencias[[#This Row],[longitude7]]),"")</f>
        <v>-34.885719</v>
      </c>
      <c r="T66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ALEXSANDRO GOMES LOURENÇO (NIC 114561)</v>
      </c>
      <c r="U66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6" s="89" t="str">
        <f>UPPER(IFERROR(Table_ocorrencias[[#This Row],[descricao]],""))</f>
        <v/>
      </c>
      <c r="W666" s="90">
        <f>IFERROR(IF(Table_ocorrencias[[#This Row],[data_ciencia]]="","",Table_ocorrencias[[#This Row],[data_ciencia]]),"")</f>
        <v>0.93055555555555558</v>
      </c>
      <c r="X666" s="90">
        <f>IFERROR(IF(Table_ocorrencias[[#This Row],[data_saida]]="","",Table_ocorrencias[[#This Row],[data_saida]]),"")</f>
        <v>0.9375</v>
      </c>
      <c r="Y666" s="90">
        <f>IFERROR(IF(Table_ocorrencias[[#This Row],[data_chegada]]="","",Table_ocorrencias[[#This Row],[data_chegada]]),"")</f>
        <v>0.95138888888888884</v>
      </c>
      <c r="Z666" s="90">
        <f>IFERROR(IF(Table_ocorrencias[[#This Row],[data_conclusao]]="","",Table_ocorrencias[[#This Row],[data_conclusao]]),"")</f>
        <v>0.97916666666666663</v>
      </c>
      <c r="AA666" s="91">
        <v>1922</v>
      </c>
      <c r="AB666" s="91">
        <v>1047</v>
      </c>
      <c r="AC666" s="91">
        <v>1</v>
      </c>
      <c r="AD666" s="91">
        <v>3869148</v>
      </c>
      <c r="AE666" s="91">
        <v>3865967</v>
      </c>
      <c r="AF666" s="91">
        <v>1967371</v>
      </c>
      <c r="AG666" s="91">
        <v>38356</v>
      </c>
      <c r="AH666" s="88">
        <v>44165</v>
      </c>
      <c r="AI666" s="91" t="s">
        <v>6860</v>
      </c>
      <c r="AJ666" s="91" t="s">
        <v>425</v>
      </c>
      <c r="AK666" s="91" t="s">
        <v>414</v>
      </c>
      <c r="AL666" s="91" t="s">
        <v>1258</v>
      </c>
      <c r="AM666" s="92">
        <v>0.93055555555555558</v>
      </c>
      <c r="AN666" s="93">
        <v>0.9375</v>
      </c>
      <c r="AO666" s="93">
        <v>0.95138888888888884</v>
      </c>
      <c r="AP666" s="93">
        <v>0.97916666666666663</v>
      </c>
      <c r="AQ666" s="91" t="s">
        <v>6864</v>
      </c>
      <c r="AR666" s="91" t="s">
        <v>6865</v>
      </c>
      <c r="AS666" s="91">
        <v>14</v>
      </c>
      <c r="AT666" s="91" t="s">
        <v>6733</v>
      </c>
      <c r="AU666" s="91" t="s">
        <v>6861</v>
      </c>
      <c r="AV666" s="91" t="s">
        <v>6862</v>
      </c>
      <c r="AW666" s="94"/>
      <c r="AX666" s="91" t="s">
        <v>6863</v>
      </c>
      <c r="AY666" s="91" t="s">
        <v>283</v>
      </c>
      <c r="AZ666" s="91" t="b">
        <v>0</v>
      </c>
      <c r="BA666" s="91" t="s">
        <v>273</v>
      </c>
      <c r="BB666" s="91" t="b">
        <v>0</v>
      </c>
      <c r="BC666" s="91"/>
      <c r="BD666" s="91"/>
    </row>
    <row r="667" spans="1:56" x14ac:dyDescent="0.25">
      <c r="A667" s="86">
        <f t="shared" si="11"/>
        <v>0</v>
      </c>
      <c r="B667" s="87" t="str">
        <f>IFERROR(TEXT(Table_ocorrencias[[#This Row],[caso_n]],"0000")&amp;Table_ocorrencias[[#This Row],[ponto]]&amp;"/"&amp;YEAR(Table_ocorrencias[[#This Row],[DATA PLANTÃO]]),"")</f>
        <v>1050.9/2020</v>
      </c>
      <c r="C667" s="87" t="str">
        <f>IFERROR(IF(Table_ocorrencias[[#This Row],[GDL]] = "","", Table_ocorrencias[[#This Row],[GDL]]&amp;"/"&amp;YEAR(Table_ocorrencias[[#This Row],[data_plantao]])),"")</f>
        <v>38583/2020</v>
      </c>
      <c r="D667" s="87" t="str">
        <f>IF(Table_ocorrencias[[#This Row],[fotos_gdl]] = TRUE,"ENVIADAS","PENDENTE")</f>
        <v>PENDENTE</v>
      </c>
      <c r="E667" s="88">
        <f>IFERROR(Table_ocorrencias[[#This Row],[data_plantao]],"")</f>
        <v>44166</v>
      </c>
      <c r="F667" s="87" t="str">
        <f>IFERROR(Table_ocorrencias[[#This Row],[CIODS3]],"")</f>
        <v>D696276</v>
      </c>
      <c r="G667" s="87" t="str">
        <f>IFERROR(Table_ocorrencias[[#This Row],[natureza4]],"")</f>
        <v>Morte a esclarecer</v>
      </c>
      <c r="H667" s="87" t="str">
        <f>IFERROR(Table_ocorrencias[[#This Row],[tipo_local]],"")</f>
        <v>Externo</v>
      </c>
      <c r="I667" s="87" t="str">
        <f>IFERROR(IF(Table_ocorrencias[[#This Row],[instrumento10]] = 0,"",Table_ocorrencias[[#This Row],[instrumento10]]),"")</f>
        <v>CONTUNDENTE</v>
      </c>
      <c r="J667" s="89" t="str">
        <f>IFERROR(VLOOKUP(Table_ocorrencias[[#This Row],[matricula_perito]],Table_peritos[],2,FALSE),"")</f>
        <v>RANON BARROS BEZERRA</v>
      </c>
      <c r="K667" s="87" t="str">
        <f>IFERROR(VLOOKUP(Table_ocorrencias[[#This Row],[matricula_auxiliar]],Table_auxiliares[],2,FALSE),"")</f>
        <v>THIAGO CHALEGRE</v>
      </c>
      <c r="L667" s="87" t="str">
        <f>IFERROR(VLOOKUP(Table_ocorrencias[[#This Row],[matricula_delegado]],Table_delegados[],2,FALSE),"")</f>
        <v>ALAUMO LIMA</v>
      </c>
      <c r="M667" s="87" t="str">
        <f>IFERROR(Table_ocorrencias[[#This Row],[viatura5]],"")</f>
        <v>UP004</v>
      </c>
      <c r="N667" s="87" t="str">
        <f>IFERROR(IF(Table_ocorrencias[[#This Row],[DPH2]] ="","",Table_ocorrencias[[#This Row],[DPH2]]&amp;"º DPH"),"")</f>
        <v>3º DPH</v>
      </c>
      <c r="O667" s="87" t="str">
        <f>UPPER(IFERROR(VLOOKUP(Table_ocorrencias[[#This Row],[municipio]],Table_municipios[],2,FALSE),""))</f>
        <v>RECIFE</v>
      </c>
      <c r="P667" s="89" t="str">
        <f>UPPER(IFERROR(Table_ocorrencias[[#This Row],[bairro8]],""))</f>
        <v>IBURA</v>
      </c>
      <c r="Q667" s="87" t="str">
        <f>IFERROR(IF(Table_ocorrencias[[#This Row],[rua9]] ="","",Table_ocorrencias[[#This Row],[rua9]]),"")</f>
        <v>BR 101</v>
      </c>
      <c r="R667" s="87" t="str">
        <f>IFERROR(IF(Table_ocorrencias[[#This Row],[latitude6]] ="","",Table_ocorrencias[[#This Row],[latitude6]]),"")</f>
        <v>-8.116343</v>
      </c>
      <c r="S667" s="87" t="str">
        <f>IFERROR(IF(Table_ocorrencias[[#This Row],[longitude7]] ="","",Table_ocorrencias[[#This Row],[longitude7]]),"")</f>
        <v>-34.943780</v>
      </c>
      <c r="T66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artur napoleao carneiro de lima (NIC 114565)</v>
      </c>
      <c r="U66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7" s="89" t="str">
        <f>UPPER(IFERROR(Table_ocorrencias[[#This Row],[descricao]],""))</f>
        <v>PM 982211978</v>
      </c>
      <c r="W667" s="90">
        <f>IFERROR(IF(Table_ocorrencias[[#This Row],[data_ciencia]]="","",Table_ocorrencias[[#This Row],[data_ciencia]]),"")</f>
        <v>0.1875</v>
      </c>
      <c r="X667" s="90">
        <f>IFERROR(IF(Table_ocorrencias[[#This Row],[data_saida]]="","",Table_ocorrencias[[#This Row],[data_saida]]),"")</f>
        <v>0.2013888888888889</v>
      </c>
      <c r="Y667" s="90">
        <f>IFERROR(IF(Table_ocorrencias[[#This Row],[data_chegada]]="","",Table_ocorrencias[[#This Row],[data_chegada]]),"")</f>
        <v>0.21180555555555555</v>
      </c>
      <c r="Z667" s="90">
        <f>IFERROR(IF(Table_ocorrencias[[#This Row],[data_conclusao]]="","",Table_ocorrencias[[#This Row],[data_conclusao]]),"")</f>
        <v>0.23958333333333334</v>
      </c>
      <c r="AA667" s="91">
        <v>1926</v>
      </c>
      <c r="AB667" s="91">
        <v>1050</v>
      </c>
      <c r="AC667" s="91">
        <v>3</v>
      </c>
      <c r="AD667" s="91">
        <v>3866670</v>
      </c>
      <c r="AE667" s="91">
        <v>3868877</v>
      </c>
      <c r="AF667" s="91">
        <v>3910180</v>
      </c>
      <c r="AG667" s="91">
        <v>38583</v>
      </c>
      <c r="AH667" s="88">
        <v>44166</v>
      </c>
      <c r="AI667" s="91" t="s">
        <v>6899</v>
      </c>
      <c r="AJ667" s="91" t="s">
        <v>425</v>
      </c>
      <c r="AK667" s="91" t="s">
        <v>168</v>
      </c>
      <c r="AL667" s="91" t="s">
        <v>255</v>
      </c>
      <c r="AM667" s="92">
        <v>0.1875</v>
      </c>
      <c r="AN667" s="93">
        <v>0.2013888888888889</v>
      </c>
      <c r="AO667" s="93">
        <v>0.21180555555555555</v>
      </c>
      <c r="AP667" s="93">
        <v>0.23958333333333334</v>
      </c>
      <c r="AQ667" s="91" t="s">
        <v>6902</v>
      </c>
      <c r="AR667" s="91" t="s">
        <v>6903</v>
      </c>
      <c r="AS667" s="91">
        <v>14</v>
      </c>
      <c r="AT667" s="91" t="s">
        <v>1483</v>
      </c>
      <c r="AU667" s="91" t="s">
        <v>1484</v>
      </c>
      <c r="AV667" s="91" t="s">
        <v>283</v>
      </c>
      <c r="AW667" s="94" t="s">
        <v>481</v>
      </c>
      <c r="AX667" s="91" t="s">
        <v>6900</v>
      </c>
      <c r="AY667" s="91" t="s">
        <v>6901</v>
      </c>
      <c r="AZ667" s="91" t="b">
        <v>0</v>
      </c>
      <c r="BA667" s="91" t="s">
        <v>273</v>
      </c>
      <c r="BB667" s="91" t="b">
        <v>0</v>
      </c>
      <c r="BC667" s="91"/>
      <c r="BD667" s="91"/>
    </row>
    <row r="668" spans="1:56" x14ac:dyDescent="0.25">
      <c r="A668" s="86">
        <f t="shared" si="11"/>
        <v>3</v>
      </c>
      <c r="B668" s="87" t="str">
        <f>IFERROR(TEXT(Table_ocorrencias[[#This Row],[caso_n]],"0000")&amp;Table_ocorrencias[[#This Row],[ponto]]&amp;"/"&amp;YEAR(Table_ocorrencias[[#This Row],[DATA PLANTÃO]]),"")</f>
        <v>0097.10/2020</v>
      </c>
      <c r="C668" s="87" t="str">
        <f>IFERROR(IF(Table_ocorrencias[[#This Row],[GDL]] = "","", Table_ocorrencias[[#This Row],[GDL]]&amp;"/"&amp;YEAR(Table_ocorrencias[[#This Row],[data_plantao]])),"")</f>
        <v/>
      </c>
      <c r="D668" s="87" t="str">
        <f>IF(Table_ocorrencias[[#This Row],[fotos_gdl]] = TRUE,"ENVIADAS","PENDENTE")</f>
        <v>PENDENTE</v>
      </c>
      <c r="E668" s="88">
        <f>IFERROR(Table_ocorrencias[[#This Row],[data_plantao]],"")</f>
        <v>44169</v>
      </c>
      <c r="F668" s="87" t="str">
        <f>IFERROR(Table_ocorrencias[[#This Row],[CIODS3]],"")</f>
        <v>428/2020</v>
      </c>
      <c r="G668" s="87" t="str">
        <f>IFERROR(Table_ocorrencias[[#This Row],[natureza4]],"")</f>
        <v>Perícia em veículo</v>
      </c>
      <c r="H668" s="87" t="str">
        <f>IFERROR(Table_ocorrencias[[#This Row],[tipo_local]],"")</f>
        <v>Externo</v>
      </c>
      <c r="I668" s="87" t="str">
        <f>IFERROR(IF(Table_ocorrencias[[#This Row],[instrumento10]] = 0,"",Table_ocorrencias[[#This Row],[instrumento10]]),"")</f>
        <v/>
      </c>
      <c r="J668" s="89" t="str">
        <f>IFERROR(VLOOKUP(Table_ocorrencias[[#This Row],[matricula_perito]],Table_peritos[],2,FALSE),"")</f>
        <v>AUGUSTO GUILHERME FEITOSA CACHO BORGES</v>
      </c>
      <c r="K668" s="87" t="str">
        <f>IFERROR(VLOOKUP(Table_ocorrencias[[#This Row],[matricula_auxiliar]],Table_auxiliares[],2,FALSE),"")</f>
        <v>ERICSON BERNARDO DA SILVA</v>
      </c>
      <c r="L668" s="87" t="str">
        <f>IFERROR(VLOOKUP(Table_ocorrencias[[#This Row],[matricula_delegado]],Table_delegados[],2,FALSE),"")</f>
        <v>AUSENTE</v>
      </c>
      <c r="M668" s="87" t="str">
        <f>IFERROR(Table_ocorrencias[[#This Row],[viatura5]],"")</f>
        <v/>
      </c>
      <c r="N668" s="87" t="str">
        <f>IFERROR(IF(Table_ocorrencias[[#This Row],[DPH2]] ="","",Table_ocorrencias[[#This Row],[DPH2]]&amp;"º DPH"),"")</f>
        <v>3º DPH</v>
      </c>
      <c r="O668" s="87" t="str">
        <f>UPPER(IFERROR(VLOOKUP(Table_ocorrencias[[#This Row],[municipio]],Table_municipios[],2,FALSE),""))</f>
        <v>RECIFE</v>
      </c>
      <c r="P668" s="89" t="str">
        <f>UPPER(IFERROR(Table_ocorrencias[[#This Row],[bairro8]],""))</f>
        <v>PÁTIO DO DHPP</v>
      </c>
      <c r="Q668" s="87" t="str">
        <f>IFERROR(IF(Table_ocorrencias[[#This Row],[rua9]] ="","",Table_ocorrencias[[#This Row],[rua9]]),"")</f>
        <v>PÁTIO DO DHPP</v>
      </c>
      <c r="R668" s="87" t="str">
        <f>IFERROR(IF(Table_ocorrencias[[#This Row],[latitude6]] ="","",Table_ocorrencias[[#This Row],[latitude6]]),"")</f>
        <v/>
      </c>
      <c r="S668" s="87" t="str">
        <f>IFERROR(IF(Table_ocorrencias[[#This Row],[longitude7]] ="","",Table_ocorrencias[[#This Row],[longitude7]]),"")</f>
        <v/>
      </c>
      <c r="T66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6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68" s="89" t="str">
        <f>UPPER(IFERROR(Table_ocorrencias[[#This Row],[descricao]],""))</f>
        <v>VEÍCULO VOYAGE (PLACA DE MATRÍCULA PZR7420/PE)</v>
      </c>
      <c r="W668" s="90">
        <f>IFERROR(IF(Table_ocorrencias[[#This Row],[data_ciencia]]="","",Table_ocorrencias[[#This Row],[data_ciencia]]),"")</f>
        <v>0.33333333333333331</v>
      </c>
      <c r="X668" s="90" t="str">
        <f>IFERROR(IF(Table_ocorrencias[[#This Row],[data_saida]]="","",Table_ocorrencias[[#This Row],[data_saida]]),"")</f>
        <v/>
      </c>
      <c r="Y668" s="90" t="str">
        <f>IFERROR(IF(Table_ocorrencias[[#This Row],[data_chegada]]="","",Table_ocorrencias[[#This Row],[data_chegada]]),"")</f>
        <v/>
      </c>
      <c r="Z668" s="90" t="str">
        <f>IFERROR(IF(Table_ocorrencias[[#This Row],[data_conclusao]]="","",Table_ocorrencias[[#This Row],[data_conclusao]]),"")</f>
        <v/>
      </c>
      <c r="AA668" s="91">
        <v>1935</v>
      </c>
      <c r="AB668" s="91">
        <v>97</v>
      </c>
      <c r="AC668" s="91">
        <v>3</v>
      </c>
      <c r="AD668" s="91">
        <v>3870731</v>
      </c>
      <c r="AE668" s="91">
        <v>3874494</v>
      </c>
      <c r="AF668" s="91"/>
      <c r="AG668" s="91"/>
      <c r="AH668" s="88">
        <v>44169</v>
      </c>
      <c r="AI668" s="91" t="s">
        <v>6992</v>
      </c>
      <c r="AJ668" s="91" t="s">
        <v>1228</v>
      </c>
      <c r="AK668" s="91" t="s">
        <v>168</v>
      </c>
      <c r="AL668" s="91" t="s">
        <v>283</v>
      </c>
      <c r="AM668" s="92">
        <v>0.33333333333333331</v>
      </c>
      <c r="AN668" s="93"/>
      <c r="AO668" s="93"/>
      <c r="AP668" s="93"/>
      <c r="AQ668" s="91"/>
      <c r="AR668" s="91"/>
      <c r="AS668" s="91">
        <v>14</v>
      </c>
      <c r="AT668" s="91" t="s">
        <v>5682</v>
      </c>
      <c r="AU668" s="91" t="s">
        <v>5682</v>
      </c>
      <c r="AV668" s="91" t="s">
        <v>4345</v>
      </c>
      <c r="AW668" s="94"/>
      <c r="AX668" s="91" t="s">
        <v>6993</v>
      </c>
      <c r="AY668" s="91" t="s">
        <v>6994</v>
      </c>
      <c r="AZ668" s="91" t="b">
        <v>0</v>
      </c>
      <c r="BA668" s="91" t="s">
        <v>486</v>
      </c>
      <c r="BB668" s="91" t="b">
        <v>0</v>
      </c>
      <c r="BC668" s="91"/>
      <c r="BD668" s="91"/>
    </row>
    <row r="669" spans="1:56" x14ac:dyDescent="0.25">
      <c r="A669" s="86">
        <f t="shared" si="11"/>
        <v>0</v>
      </c>
      <c r="B669" s="87" t="str">
        <f>IFERROR(TEXT(Table_ocorrencias[[#This Row],[caso_n]],"0000")&amp;Table_ocorrencias[[#This Row],[ponto]]&amp;"/"&amp;YEAR(Table_ocorrencias[[#This Row],[DATA PLANTÃO]]),"")</f>
        <v>0098.10/2020</v>
      </c>
      <c r="C669" s="87" t="str">
        <f>IFERROR(IF(Table_ocorrencias[[#This Row],[GDL]] = "","", Table_ocorrencias[[#This Row],[GDL]]&amp;"/"&amp;YEAR(Table_ocorrencias[[#This Row],[data_plantao]])),"")</f>
        <v>39153/2020</v>
      </c>
      <c r="D669" s="87" t="str">
        <f>IF(Table_ocorrencias[[#This Row],[fotos_gdl]] = TRUE,"ENVIADAS","PENDENTE")</f>
        <v>ENVIADAS</v>
      </c>
      <c r="E669" s="88">
        <f>IFERROR(Table_ocorrencias[[#This Row],[data_plantao]],"")</f>
        <v>44169</v>
      </c>
      <c r="F669" s="87" t="str">
        <f>IFERROR(Table_ocorrencias[[#This Row],[CIODS3]],"")</f>
        <v>D696534</v>
      </c>
      <c r="G669" s="87" t="str">
        <f>IFERROR(Table_ocorrencias[[#This Row],[natureza4]],"")</f>
        <v>Tentativa de Homicídio</v>
      </c>
      <c r="H669" s="87" t="str">
        <f>IFERROR(Table_ocorrencias[[#This Row],[tipo_local]],"")</f>
        <v>Interno</v>
      </c>
      <c r="I669" s="87" t="str">
        <f>IFERROR(IF(Table_ocorrencias[[#This Row],[instrumento10]] = 0,"",Table_ocorrencias[[#This Row],[instrumento10]]),"")</f>
        <v>PÉRFURO-CONTUNDENTE</v>
      </c>
      <c r="J669" s="89" t="str">
        <f>IFERROR(VLOOKUP(Table_ocorrencias[[#This Row],[matricula_perito]],Table_peritos[],2,FALSE),"")</f>
        <v>FERNANDO HENRIQUE LEAL BENEVIDES</v>
      </c>
      <c r="K669" s="87" t="str">
        <f>IFERROR(VLOOKUP(Table_ocorrencias[[#This Row],[matricula_auxiliar]],Table_auxiliares[],2,FALSE),"")</f>
        <v>BRENO HENRIQUE DANTAS DOS SANTOS</v>
      </c>
      <c r="L669" s="87" t="str">
        <f>IFERROR(VLOOKUP(Table_ocorrencias[[#This Row],[matricula_delegado]],Table_delegados[],2,FALSE),"")</f>
        <v>DANIEL LIRA PIMENTEL</v>
      </c>
      <c r="M669" s="87" t="str">
        <f>IFERROR(Table_ocorrencias[[#This Row],[viatura5]],"")</f>
        <v>UP004</v>
      </c>
      <c r="N669" s="87" t="str">
        <f>IFERROR(IF(Table_ocorrencias[[#This Row],[DPH2]] ="","",Table_ocorrencias[[#This Row],[DPH2]]&amp;"º DPH"),"")</f>
        <v>7º DPH</v>
      </c>
      <c r="O669" s="87" t="str">
        <f>UPPER(IFERROR(VLOOKUP(Table_ocorrencias[[#This Row],[municipio]],Table_municipios[],2,FALSE),""))</f>
        <v>PAULISTA</v>
      </c>
      <c r="P669" s="89" t="str">
        <f>UPPER(IFERROR(Table_ocorrencias[[#This Row],[bairro8]],""))</f>
        <v>VILA VITÓRIA</v>
      </c>
      <c r="Q669" s="87" t="str">
        <f>IFERROR(IF(Table_ocorrencias[[#This Row],[rua9]] ="","",Table_ocorrencias[[#This Row],[rua9]]),"")</f>
        <v>BR 101 SENTIDO NORTE</v>
      </c>
      <c r="R669" s="87" t="str">
        <f>IFERROR(IF(Table_ocorrencias[[#This Row],[latitude6]] ="","",Table_ocorrencias[[#This Row],[latitude6]]),"")</f>
        <v/>
      </c>
      <c r="S669" s="87" t="str">
        <f>IFERROR(IF(Table_ocorrencias[[#This Row],[longitude7]] ="","",Table_ocorrencias[[#This Row],[longitude7]]),"")</f>
        <v/>
      </c>
      <c r="T66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)</v>
      </c>
      <c r="U66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69" s="89" t="str">
        <f>UPPER(IFERROR(Table_ocorrencias[[#This Row],[descricao]],""))</f>
        <v>PERÍCIA EM IMÓVEL</v>
      </c>
      <c r="W669" s="90">
        <f>IFERROR(IF(Table_ocorrencias[[#This Row],[data_ciencia]]="","",Table_ocorrencias[[#This Row],[data_ciencia]]),"")</f>
        <v>0.45833333333333331</v>
      </c>
      <c r="X669" s="90">
        <f>IFERROR(IF(Table_ocorrencias[[#This Row],[data_saida]]="","",Table_ocorrencias[[#This Row],[data_saida]]),"")</f>
        <v>0.46388888888888891</v>
      </c>
      <c r="Y669" s="90">
        <f>IFERROR(IF(Table_ocorrencias[[#This Row],[data_chegada]]="","",Table_ocorrencias[[#This Row],[data_chegada]]),"")</f>
        <v>0.47916666666666669</v>
      </c>
      <c r="Z669" s="90">
        <f>IFERROR(IF(Table_ocorrencias[[#This Row],[data_conclusao]]="","",Table_ocorrencias[[#This Row],[data_conclusao]]),"")</f>
        <v>0.52777777777777779</v>
      </c>
      <c r="AA669" s="91">
        <v>1936</v>
      </c>
      <c r="AB669" s="91">
        <v>98</v>
      </c>
      <c r="AC669" s="91">
        <v>7</v>
      </c>
      <c r="AD669" s="91">
        <v>2962063</v>
      </c>
      <c r="AE669" s="91">
        <v>3867820</v>
      </c>
      <c r="AF669" s="91">
        <v>3864227</v>
      </c>
      <c r="AG669" s="91">
        <v>39153</v>
      </c>
      <c r="AH669" s="88">
        <v>44169</v>
      </c>
      <c r="AI669" s="91" t="s">
        <v>6995</v>
      </c>
      <c r="AJ669" s="91" t="s">
        <v>344</v>
      </c>
      <c r="AK669" s="91" t="s">
        <v>414</v>
      </c>
      <c r="AL669" s="91" t="s">
        <v>255</v>
      </c>
      <c r="AM669" s="92">
        <v>0.45833333333333331</v>
      </c>
      <c r="AN669" s="93">
        <v>0.46388888888888891</v>
      </c>
      <c r="AO669" s="93">
        <v>0.47916666666666669</v>
      </c>
      <c r="AP669" s="93">
        <v>0.52777777777777779</v>
      </c>
      <c r="AQ669" s="91"/>
      <c r="AR669" s="91"/>
      <c r="AS669" s="91">
        <v>13</v>
      </c>
      <c r="AT669" s="91" t="s">
        <v>6996</v>
      </c>
      <c r="AU669" s="91" t="s">
        <v>6999</v>
      </c>
      <c r="AV669" s="91" t="s">
        <v>283</v>
      </c>
      <c r="AW669" s="94" t="s">
        <v>276</v>
      </c>
      <c r="AX669" s="91" t="s">
        <v>6997</v>
      </c>
      <c r="AY669" s="91" t="s">
        <v>6113</v>
      </c>
      <c r="AZ669" s="91" t="b">
        <v>1</v>
      </c>
      <c r="BA669" s="91" t="s">
        <v>486</v>
      </c>
      <c r="BB669" s="91" t="b">
        <v>0</v>
      </c>
      <c r="BC669" s="91"/>
      <c r="BD669" s="91"/>
    </row>
    <row r="670" spans="1:56" x14ac:dyDescent="0.25">
      <c r="A670" s="86">
        <f t="shared" si="11"/>
        <v>3</v>
      </c>
      <c r="B670" s="87" t="str">
        <f>IFERROR(TEXT(Table_ocorrencias[[#This Row],[caso_n]],"0000")&amp;Table_ocorrencias[[#This Row],[ponto]]&amp;"/"&amp;YEAR(Table_ocorrencias[[#This Row],[DATA PLANTÃO]]),"")</f>
        <v>1060.9/2020</v>
      </c>
      <c r="C670" s="87" t="str">
        <f>IFERROR(IF(Table_ocorrencias[[#This Row],[GDL]] = "","", Table_ocorrencias[[#This Row],[GDL]]&amp;"/"&amp;YEAR(Table_ocorrencias[[#This Row],[data_plantao]])),"")</f>
        <v/>
      </c>
      <c r="D670" s="87" t="str">
        <f>IF(Table_ocorrencias[[#This Row],[fotos_gdl]] = TRUE,"ENVIADAS","PENDENTE")</f>
        <v>PENDENTE</v>
      </c>
      <c r="E670" s="88">
        <f>IFERROR(Table_ocorrencias[[#This Row],[data_plantao]],"")</f>
        <v>44169</v>
      </c>
      <c r="F670" s="87" t="str">
        <f>IFERROR(Table_ocorrencias[[#This Row],[CIODS3]],"")</f>
        <v>D696559</v>
      </c>
      <c r="G670" s="87" t="str">
        <f>IFERROR(Table_ocorrencias[[#This Row],[natureza4]],"")</f>
        <v>Morte a esclarecer</v>
      </c>
      <c r="H670" s="87" t="str">
        <f>IFERROR(Table_ocorrencias[[#This Row],[tipo_local]],"")</f>
        <v>Interno</v>
      </c>
      <c r="I670" s="87" t="str">
        <f>IFERROR(IF(Table_ocorrencias[[#This Row],[instrumento10]] = 0,"",Table_ocorrencias[[#This Row],[instrumento10]]),"")</f>
        <v/>
      </c>
      <c r="J670" s="89" t="str">
        <f>IFERROR(VLOOKUP(Table_ocorrencias[[#This Row],[matricula_perito]],Table_peritos[],2,FALSE),"")</f>
        <v>FERNANDO HENRIQUE LEAL BENEVIDES</v>
      </c>
      <c r="K670" s="87" t="str">
        <f>IFERROR(VLOOKUP(Table_ocorrencias[[#This Row],[matricula_auxiliar]],Table_auxiliares[],2,FALSE),"")</f>
        <v>ERICSON BERNARDO DA SILVA</v>
      </c>
      <c r="L670" s="87" t="str">
        <f>IFERROR(VLOOKUP(Table_ocorrencias[[#This Row],[matricula_delegado]],Table_delegados[],2,FALSE),"")</f>
        <v>AUSENTE</v>
      </c>
      <c r="M670" s="87" t="str">
        <f>IFERROR(Table_ocorrencias[[#This Row],[viatura5]],"")</f>
        <v/>
      </c>
      <c r="N670" s="87" t="str">
        <f>IFERROR(IF(Table_ocorrencias[[#This Row],[DPH2]] ="","",Table_ocorrencias[[#This Row],[DPH2]]&amp;"º DPH"),"")</f>
        <v>13º DPH</v>
      </c>
      <c r="O670" s="87" t="str">
        <f>UPPER(IFERROR(VLOOKUP(Table_ocorrencias[[#This Row],[municipio]],Table_municipios[],2,FALSE),""))</f>
        <v>JABOATÃO DOS GUARARAPES</v>
      </c>
      <c r="P670" s="89" t="str">
        <f>UPPER(IFERROR(Table_ocorrencias[[#This Row],[bairro8]],""))</f>
        <v>CURADO</v>
      </c>
      <c r="Q670" s="87" t="str">
        <f>IFERROR(IF(Table_ocorrencias[[#This Row],[rua9]] ="","",Table_ocorrencias[[#This Row],[rua9]]),"")</f>
        <v>RUA 80 N100</v>
      </c>
      <c r="R670" s="87" t="str">
        <f>IFERROR(IF(Table_ocorrencias[[#This Row],[latitude6]] ="","",Table_ocorrencias[[#This Row],[latitude6]]),"")</f>
        <v/>
      </c>
      <c r="S670" s="87" t="str">
        <f>IFERROR(IF(Table_ocorrencias[[#This Row],[longitude7]] ="","",Table_ocorrencias[[#This Row],[longitude7]]),"")</f>
        <v/>
      </c>
      <c r="T67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0" s="89" t="str">
        <f>UPPER(IFERROR(Table_ocorrencias[[#This Row],[descricao]],""))</f>
        <v/>
      </c>
      <c r="W670" s="90">
        <f>IFERROR(IF(Table_ocorrencias[[#This Row],[data_ciencia]]="","",Table_ocorrencias[[#This Row],[data_ciencia]]),"")</f>
        <v>0.69305555555555554</v>
      </c>
      <c r="X670" s="90" t="str">
        <f>IFERROR(IF(Table_ocorrencias[[#This Row],[data_saida]]="","",Table_ocorrencias[[#This Row],[data_saida]]),"")</f>
        <v/>
      </c>
      <c r="Y670" s="90" t="str">
        <f>IFERROR(IF(Table_ocorrencias[[#This Row],[data_chegada]]="","",Table_ocorrencias[[#This Row],[data_chegada]]),"")</f>
        <v/>
      </c>
      <c r="Z670" s="90" t="str">
        <f>IFERROR(IF(Table_ocorrencias[[#This Row],[data_conclusao]]="","",Table_ocorrencias[[#This Row],[data_conclusao]]),"")</f>
        <v/>
      </c>
      <c r="AA670" s="91">
        <v>1938</v>
      </c>
      <c r="AB670" s="91">
        <v>1060</v>
      </c>
      <c r="AC670" s="91">
        <v>13</v>
      </c>
      <c r="AD670" s="91">
        <v>2962063</v>
      </c>
      <c r="AE670" s="91">
        <v>3874494</v>
      </c>
      <c r="AF670" s="91"/>
      <c r="AG670" s="91"/>
      <c r="AH670" s="88">
        <v>44169</v>
      </c>
      <c r="AI670" s="91" t="s">
        <v>7005</v>
      </c>
      <c r="AJ670" s="91" t="s">
        <v>425</v>
      </c>
      <c r="AK670" s="91" t="s">
        <v>414</v>
      </c>
      <c r="AL670" s="91" t="s">
        <v>283</v>
      </c>
      <c r="AM670" s="92">
        <v>0.69305555555555554</v>
      </c>
      <c r="AN670" s="93"/>
      <c r="AO670" s="93"/>
      <c r="AP670" s="93"/>
      <c r="AQ670" s="91"/>
      <c r="AR670" s="91"/>
      <c r="AS670" s="91">
        <v>10</v>
      </c>
      <c r="AT670" s="91" t="s">
        <v>1193</v>
      </c>
      <c r="AU670" s="91" t="s">
        <v>7006</v>
      </c>
      <c r="AV670" s="91" t="s">
        <v>7007</v>
      </c>
      <c r="AW670" s="94"/>
      <c r="AX670" s="91" t="s">
        <v>7008</v>
      </c>
      <c r="AY670" s="91" t="s">
        <v>283</v>
      </c>
      <c r="AZ670" s="91" t="b">
        <v>0</v>
      </c>
      <c r="BA670" s="91" t="s">
        <v>273</v>
      </c>
      <c r="BB670" s="91" t="b">
        <v>0</v>
      </c>
      <c r="BC670" s="91"/>
      <c r="BD670" s="91"/>
    </row>
    <row r="671" spans="1:56" x14ac:dyDescent="0.25">
      <c r="A671" s="86">
        <f t="shared" si="11"/>
        <v>0</v>
      </c>
      <c r="B671" s="87" t="str">
        <f>IFERROR(TEXT(Table_ocorrencias[[#This Row],[caso_n]],"0000")&amp;Table_ocorrencias[[#This Row],[ponto]]&amp;"/"&amp;YEAR(Table_ocorrencias[[#This Row],[DATA PLANTÃO]]),"")</f>
        <v>0099.10/2020</v>
      </c>
      <c r="C671" s="87" t="str">
        <f>IFERROR(IF(Table_ocorrencias[[#This Row],[GDL]] = "","", Table_ocorrencias[[#This Row],[GDL]]&amp;"/"&amp;YEAR(Table_ocorrencias[[#This Row],[data_plantao]])),"")</f>
        <v>39550/2020</v>
      </c>
      <c r="D671" s="87" t="str">
        <f>IF(Table_ocorrencias[[#This Row],[fotos_gdl]] = TRUE,"ENVIADAS","PENDENTE")</f>
        <v>ENVIADAS</v>
      </c>
      <c r="E671" s="88">
        <f>IFERROR(Table_ocorrencias[[#This Row],[data_plantao]],"")</f>
        <v>44172</v>
      </c>
      <c r="F671" s="87" t="str">
        <f>IFERROR(Table_ocorrencias[[#This Row],[CIODS3]],"")</f>
        <v>20E2104001272</v>
      </c>
      <c r="G671" s="87" t="str">
        <f>IFERROR(Table_ocorrencias[[#This Row],[natureza4]],"")</f>
        <v>Outros</v>
      </c>
      <c r="H671" s="87" t="str">
        <f>IFERROR(Table_ocorrencias[[#This Row],[tipo_local]],"")</f>
        <v>Externo</v>
      </c>
      <c r="I671" s="87" t="str">
        <f>IFERROR(IF(Table_ocorrencias[[#This Row],[instrumento10]] = 0,"",Table_ocorrencias[[#This Row],[instrumento10]]),"")</f>
        <v>OUTROS</v>
      </c>
      <c r="J671" s="89" t="str">
        <f>IFERROR(VLOOKUP(Table_ocorrencias[[#This Row],[matricula_perito]],Table_peritos[],2,FALSE),"")</f>
        <v>TADEU MORAIS CRUZ</v>
      </c>
      <c r="K671" s="87" t="str">
        <f>IFERROR(VLOOKUP(Table_ocorrencias[[#This Row],[matricula_auxiliar]],Table_auxiliares[],2,FALSE),"")</f>
        <v>THIAGO CHALEGRE</v>
      </c>
      <c r="L671" s="87" t="str">
        <f>IFERROR(VLOOKUP(Table_ocorrencias[[#This Row],[matricula_delegado]],Table_delegados[],2,FALSE),"")</f>
        <v>ICARO BARROS SCHNEIDER</v>
      </c>
      <c r="M671" s="87" t="str">
        <f>IFERROR(Table_ocorrencias[[#This Row],[viatura5]],"")</f>
        <v>UP006</v>
      </c>
      <c r="N671" s="87" t="str">
        <f>IFERROR(IF(Table_ocorrencias[[#This Row],[DPH2]] ="","",Table_ocorrencias[[#This Row],[DPH2]]&amp;"º DPH"),"")</f>
        <v>12º DPH</v>
      </c>
      <c r="O671" s="87" t="str">
        <f>UPPER(IFERROR(VLOOKUP(Table_ocorrencias[[#This Row],[municipio]],Table_municipios[],2,FALSE),""))</f>
        <v>JABOATÃO DOS GUARARAPES</v>
      </c>
      <c r="P671" s="89" t="str">
        <f>UPPER(IFERROR(Table_ocorrencias[[#This Row],[bairro8]],""))</f>
        <v>BARRA DE JANGADA</v>
      </c>
      <c r="Q671" s="87" t="str">
        <f>IFERROR(IF(Table_ocorrencias[[#This Row],[rua9]] ="","",Table_ocorrencias[[#This Row],[rua9]]),"")</f>
        <v>RUA VALMIRO PAULO DA SILVA</v>
      </c>
      <c r="R671" s="87" t="str">
        <f>IFERROR(IF(Table_ocorrencias[[#This Row],[latitude6]] ="","",Table_ocorrencias[[#This Row],[latitude6]]),"")</f>
        <v>8º12'53''</v>
      </c>
      <c r="S671" s="87" t="str">
        <f>IFERROR(IF(Table_ocorrencias[[#This Row],[longitude7]] ="","",Table_ocorrencias[[#This Row],[longitude7]]),"")</f>
        <v>34º56'16''</v>
      </c>
      <c r="T67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1" s="89" t="str">
        <f>UPPER(IFERROR(Table_ocorrencias[[#This Row],[descricao]],""))</f>
        <v>A RESIDÊNCIA ESTAVA FECHADA. CASO DE TENTATIVA DE HOMICÍDIO.</v>
      </c>
      <c r="W671" s="90">
        <f>IFERROR(IF(Table_ocorrencias[[#This Row],[data_ciencia]]="","",Table_ocorrencias[[#This Row],[data_ciencia]]),"")</f>
        <v>0.58333333333333337</v>
      </c>
      <c r="X671" s="90">
        <f>IFERROR(IF(Table_ocorrencias[[#This Row],[data_saida]]="","",Table_ocorrencias[[#This Row],[data_saida]]),"")</f>
        <v>0.58402777777777781</v>
      </c>
      <c r="Y671" s="90">
        <f>IFERROR(IF(Table_ocorrencias[[#This Row],[data_chegada]]="","",Table_ocorrencias[[#This Row],[data_chegada]]),"")</f>
        <v>0.61111111111111116</v>
      </c>
      <c r="Z671" s="90">
        <f>IFERROR(IF(Table_ocorrencias[[#This Row],[data_conclusao]]="","",Table_ocorrencias[[#This Row],[data_conclusao]]),"")</f>
        <v>0.66666666666666663</v>
      </c>
      <c r="AA671" s="91">
        <v>1952</v>
      </c>
      <c r="AB671" s="91">
        <v>99</v>
      </c>
      <c r="AC671" s="91">
        <v>12</v>
      </c>
      <c r="AD671" s="91">
        <v>2962136</v>
      </c>
      <c r="AE671" s="91">
        <v>3868877</v>
      </c>
      <c r="AF671" s="91">
        <v>2724715</v>
      </c>
      <c r="AG671" s="91">
        <v>39550</v>
      </c>
      <c r="AH671" s="88">
        <v>44172</v>
      </c>
      <c r="AI671" s="91" t="s">
        <v>7114</v>
      </c>
      <c r="AJ671" s="91" t="s">
        <v>416</v>
      </c>
      <c r="AK671" s="91" t="s">
        <v>168</v>
      </c>
      <c r="AL671" s="91" t="s">
        <v>1258</v>
      </c>
      <c r="AM671" s="92">
        <v>0.58333333333333337</v>
      </c>
      <c r="AN671" s="93">
        <v>0.58402777777777781</v>
      </c>
      <c r="AO671" s="93">
        <v>0.61111111111111116</v>
      </c>
      <c r="AP671" s="93">
        <v>0.66666666666666663</v>
      </c>
      <c r="AQ671" s="91" t="s">
        <v>7117</v>
      </c>
      <c r="AR671" s="91" t="s">
        <v>7118</v>
      </c>
      <c r="AS671" s="91">
        <v>10</v>
      </c>
      <c r="AT671" s="91" t="s">
        <v>1263</v>
      </c>
      <c r="AU671" s="91" t="s">
        <v>7115</v>
      </c>
      <c r="AV671" s="91" t="s">
        <v>283</v>
      </c>
      <c r="AW671" s="94" t="s">
        <v>433</v>
      </c>
      <c r="AX671" s="91" t="s">
        <v>7116</v>
      </c>
      <c r="AY671" s="91" t="s">
        <v>7119</v>
      </c>
      <c r="AZ671" s="91" t="b">
        <v>1</v>
      </c>
      <c r="BA671" s="91" t="s">
        <v>486</v>
      </c>
      <c r="BB671" s="91" t="b">
        <v>0</v>
      </c>
      <c r="BC671" s="91"/>
      <c r="BD671" s="91"/>
    </row>
    <row r="672" spans="1:56" x14ac:dyDescent="0.25">
      <c r="A672" s="86">
        <f t="shared" si="11"/>
        <v>2</v>
      </c>
      <c r="B672" s="87" t="str">
        <f>IFERROR(TEXT(Table_ocorrencias[[#This Row],[caso_n]],"0000")&amp;Table_ocorrencias[[#This Row],[ponto]]&amp;"/"&amp;YEAR(Table_ocorrencias[[#This Row],[DATA PLANTÃO]]),"")</f>
        <v>1074.9/2020</v>
      </c>
      <c r="C672" s="87" t="str">
        <f>IFERROR(IF(Table_ocorrencias[[#This Row],[GDL]] = "","", Table_ocorrencias[[#This Row],[GDL]]&amp;"/"&amp;YEAR(Table_ocorrencias[[#This Row],[data_plantao]])),"")</f>
        <v/>
      </c>
      <c r="D672" s="87" t="str">
        <f>IF(Table_ocorrencias[[#This Row],[fotos_gdl]] = TRUE,"ENVIADAS","PENDENTE")</f>
        <v>PENDENTE</v>
      </c>
      <c r="E672" s="88">
        <f>IFERROR(Table_ocorrencias[[#This Row],[data_plantao]],"")</f>
        <v>44173</v>
      </c>
      <c r="F672" s="87" t="str">
        <f>IFERROR(Table_ocorrencias[[#This Row],[CIODS3]],"")</f>
        <v>D697027</v>
      </c>
      <c r="G672" s="87" t="str">
        <f>IFERROR(Table_ocorrencias[[#This Row],[natureza4]],"")</f>
        <v>Morte a esclarecer</v>
      </c>
      <c r="H672" s="87" t="str">
        <f>IFERROR(Table_ocorrencias[[#This Row],[tipo_local]],"")</f>
        <v>Interno</v>
      </c>
      <c r="I672" s="87" t="str">
        <f>IFERROR(IF(Table_ocorrencias[[#This Row],[instrumento10]] = 0,"",Table_ocorrencias[[#This Row],[instrumento10]]),"")</f>
        <v/>
      </c>
      <c r="J672" s="89" t="str">
        <f>IFERROR(VLOOKUP(Table_ocorrencias[[#This Row],[matricula_perito]],Table_peritos[],2,FALSE),"")</f>
        <v>RANON BARROS BEZERRA</v>
      </c>
      <c r="K672" s="87" t="str">
        <f>IFERROR(VLOOKUP(Table_ocorrencias[[#This Row],[matricula_auxiliar]],Table_auxiliares[],2,FALSE),"")</f>
        <v>JULIO CAMELO DE LIRA FILHO</v>
      </c>
      <c r="L672" s="87" t="str">
        <f>IFERROR(VLOOKUP(Table_ocorrencias[[#This Row],[matricula_delegado]],Table_delegados[],2,FALSE),"")</f>
        <v>VITOR FREITAS ANDRADE VIEIRA</v>
      </c>
      <c r="M672" s="87" t="str">
        <f>IFERROR(Table_ocorrencias[[#This Row],[viatura5]],"")</f>
        <v>UP004</v>
      </c>
      <c r="N672" s="87" t="str">
        <f>IFERROR(IF(Table_ocorrencias[[#This Row],[DPH2]] ="","",Table_ocorrencias[[#This Row],[DPH2]]&amp;"º DPH"),"")</f>
        <v>10º DPH</v>
      </c>
      <c r="O672" s="87" t="str">
        <f>UPPER(IFERROR(VLOOKUP(Table_ocorrencias[[#This Row],[municipio]],Table_municipios[],2,FALSE),""))</f>
        <v>SÃO LOURENÇO DA MATA</v>
      </c>
      <c r="P672" s="89" t="str">
        <f>UPPER(IFERROR(Table_ocorrencias[[#This Row],[bairro8]],""))</f>
        <v>CENTRO</v>
      </c>
      <c r="Q672" s="87" t="str">
        <f>IFERROR(IF(Table_ocorrencias[[#This Row],[rua9]] ="","",Table_ocorrencias[[#This Row],[rua9]]),"")</f>
        <v>RUA MATO GROSSO, 119</v>
      </c>
      <c r="R672" s="87" t="str">
        <f>IFERROR(IF(Table_ocorrencias[[#This Row],[latitude6]] ="","",Table_ocorrencias[[#This Row],[latitude6]]),"")</f>
        <v/>
      </c>
      <c r="S672" s="87" t="str">
        <f>IFERROR(IF(Table_ocorrencias[[#This Row],[longitude7]] ="","",Table_ocorrencias[[#This Row],[longitude7]]),"")</f>
        <v/>
      </c>
      <c r="T67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2" s="89" t="str">
        <f>UPPER(IFERROR(Table_ocorrencias[[#This Row],[descricao]],""))</f>
        <v>PM 986382407</v>
      </c>
      <c r="W672" s="90">
        <f>IFERROR(IF(Table_ocorrencias[[#This Row],[data_ciencia]]="","",Table_ocorrencias[[#This Row],[data_ciencia]]),"")</f>
        <v>0.54305555555555551</v>
      </c>
      <c r="X672" s="90">
        <f>IFERROR(IF(Table_ocorrencias[[#This Row],[data_saida]]="","",Table_ocorrencias[[#This Row],[data_saida]]),"")</f>
        <v>0.58333333333333337</v>
      </c>
      <c r="Y672" s="90">
        <f>IFERROR(IF(Table_ocorrencias[[#This Row],[data_chegada]]="","",Table_ocorrencias[[#This Row],[data_chegada]]),"")</f>
        <v>0.625</v>
      </c>
      <c r="Z672" s="90">
        <f>IFERROR(IF(Table_ocorrencias[[#This Row],[data_conclusao]]="","",Table_ocorrencias[[#This Row],[data_conclusao]]),"")</f>
        <v>0.65972222222222221</v>
      </c>
      <c r="AA672" s="91">
        <v>1956</v>
      </c>
      <c r="AB672" s="91">
        <v>1074</v>
      </c>
      <c r="AC672" s="91">
        <v>10</v>
      </c>
      <c r="AD672" s="91">
        <v>3866670</v>
      </c>
      <c r="AE672" s="91">
        <v>1527738</v>
      </c>
      <c r="AF672" s="91">
        <v>3865525</v>
      </c>
      <c r="AG672" s="91"/>
      <c r="AH672" s="88">
        <v>44173</v>
      </c>
      <c r="AI672" s="91" t="s">
        <v>7145</v>
      </c>
      <c r="AJ672" s="91" t="s">
        <v>425</v>
      </c>
      <c r="AK672" s="91" t="s">
        <v>414</v>
      </c>
      <c r="AL672" s="91" t="s">
        <v>255</v>
      </c>
      <c r="AM672" s="92">
        <v>0.54305555555555551</v>
      </c>
      <c r="AN672" s="93">
        <v>0.58333333333333337</v>
      </c>
      <c r="AO672" s="93">
        <v>0.625</v>
      </c>
      <c r="AP672" s="93">
        <v>0.65972222222222221</v>
      </c>
      <c r="AQ672" s="91"/>
      <c r="AR672" s="91"/>
      <c r="AS672" s="91">
        <v>15</v>
      </c>
      <c r="AT672" s="91" t="s">
        <v>265</v>
      </c>
      <c r="AU672" s="91" t="s">
        <v>7146</v>
      </c>
      <c r="AV672" s="91" t="s">
        <v>7147</v>
      </c>
      <c r="AW672" s="94"/>
      <c r="AX672" s="91" t="s">
        <v>7148</v>
      </c>
      <c r="AY672" s="91" t="s">
        <v>7149</v>
      </c>
      <c r="AZ672" s="91" t="b">
        <v>0</v>
      </c>
      <c r="BA672" s="91" t="s">
        <v>273</v>
      </c>
      <c r="BB672" s="91" t="b">
        <v>0</v>
      </c>
      <c r="BC672" s="91"/>
      <c r="BD672" s="91"/>
    </row>
    <row r="673" spans="1:56" x14ac:dyDescent="0.25">
      <c r="A673" s="86">
        <f t="shared" si="11"/>
        <v>2</v>
      </c>
      <c r="B673" s="87" t="str">
        <f>IFERROR(TEXT(Table_ocorrencias[[#This Row],[caso_n]],"0000")&amp;Table_ocorrencias[[#This Row],[ponto]]&amp;"/"&amp;YEAR(Table_ocorrencias[[#This Row],[DATA PLANTÃO]]),"")</f>
        <v>0101.10/2020</v>
      </c>
      <c r="C673" s="87" t="str">
        <f>IFERROR(IF(Table_ocorrencias[[#This Row],[GDL]] = "","", Table_ocorrencias[[#This Row],[GDL]]&amp;"/"&amp;YEAR(Table_ocorrencias[[#This Row],[data_plantao]])),"")</f>
        <v>39735/2020</v>
      </c>
      <c r="D673" s="87" t="str">
        <f>IF(Table_ocorrencias[[#This Row],[fotos_gdl]] = TRUE,"ENVIADAS","PENDENTE")</f>
        <v>PENDENTE</v>
      </c>
      <c r="E673" s="88">
        <f>IFERROR(Table_ocorrencias[[#This Row],[data_plantao]],"")</f>
        <v>44173</v>
      </c>
      <c r="F673" s="87" t="str">
        <f>IFERROR(Table_ocorrencias[[#This Row],[CIODS3]],"")</f>
        <v>47/2020</v>
      </c>
      <c r="G673" s="87" t="str">
        <f>IFERROR(Table_ocorrencias[[#This Row],[natureza4]],"")</f>
        <v>Outros</v>
      </c>
      <c r="H673" s="87" t="str">
        <f>IFERROR(Table_ocorrencias[[#This Row],[tipo_local]],"")</f>
        <v>Misto</v>
      </c>
      <c r="I673" s="87" t="str">
        <f>IFERROR(IF(Table_ocorrencias[[#This Row],[instrumento10]] = 0,"",Table_ocorrencias[[#This Row],[instrumento10]]),"")</f>
        <v/>
      </c>
      <c r="J673" s="89" t="str">
        <f>IFERROR(VLOOKUP(Table_ocorrencias[[#This Row],[matricula_perito]],Table_peritos[],2,FALSE),"")</f>
        <v>RANON BARROS BEZERRA</v>
      </c>
      <c r="K673" s="87" t="str">
        <f>IFERROR(VLOOKUP(Table_ocorrencias[[#This Row],[matricula_auxiliar]],Table_auxiliares[],2,FALSE),"")</f>
        <v>BRENO HENRIQUE DANTAS DOS SANTOS</v>
      </c>
      <c r="L673" s="87" t="str">
        <f>IFERROR(VLOOKUP(Table_ocorrencias[[#This Row],[matricula_delegado]],Table_delegados[],2,FALSE),"")</f>
        <v>BRUNO MARCIO DE AMORIM MAGALHAES</v>
      </c>
      <c r="M673" s="87" t="str">
        <f>IFERROR(Table_ocorrencias[[#This Row],[viatura5]],"")</f>
        <v/>
      </c>
      <c r="N673" s="87" t="str">
        <f>IFERROR(IF(Table_ocorrencias[[#This Row],[DPH2]] ="","",Table_ocorrencias[[#This Row],[DPH2]]&amp;"º DPH"),"")</f>
        <v>2º DPH</v>
      </c>
      <c r="O673" s="87" t="str">
        <f>UPPER(IFERROR(VLOOKUP(Table_ocorrencias[[#This Row],[municipio]],Table_municipios[],2,FALSE),""))</f>
        <v>RECIFE</v>
      </c>
      <c r="P673" s="89" t="str">
        <f>UPPER(IFERROR(Table_ocorrencias[[#This Row],[bairro8]],""))</f>
        <v>CORDEIRO</v>
      </c>
      <c r="Q673" s="87" t="str">
        <f>IFERROR(IF(Table_ocorrencias[[#This Row],[rua9]] ="","",Table_ocorrencias[[#This Row],[rua9]]),"")</f>
        <v>RUA DOUTOR JOÃO LACERDA, 395</v>
      </c>
      <c r="R673" s="87" t="str">
        <f>IFERROR(IF(Table_ocorrencias[[#This Row],[latitude6]] ="","",Table_ocorrencias[[#This Row],[latitude6]]),"")</f>
        <v/>
      </c>
      <c r="S673" s="87" t="str">
        <f>IFERROR(IF(Table_ocorrencias[[#This Row],[longitude7]] ="","",Table_ocorrencias[[#This Row],[longitude7]]),"")</f>
        <v/>
      </c>
      <c r="T67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3" s="89" t="str">
        <f>UPPER(IFERROR(Table_ocorrencias[[#This Row],[descricao]],""))</f>
        <v>FACÃO (FOB)</v>
      </c>
      <c r="W673" s="90">
        <f>IFERROR(IF(Table_ocorrencias[[#This Row],[data_ciencia]]="","",Table_ocorrencias[[#This Row],[data_ciencia]]),"")</f>
        <v>0.66666666666666663</v>
      </c>
      <c r="X673" s="90">
        <f>IFERROR(IF(Table_ocorrencias[[#This Row],[data_saida]]="","",Table_ocorrencias[[#This Row],[data_saida]]),"")</f>
        <v>0.70833333333333337</v>
      </c>
      <c r="Y673" s="90">
        <f>IFERROR(IF(Table_ocorrencias[[#This Row],[data_chegada]]="","",Table_ocorrencias[[#This Row],[data_chegada]]),"")</f>
        <v>0.75</v>
      </c>
      <c r="Z673" s="90">
        <f>IFERROR(IF(Table_ocorrencias[[#This Row],[data_conclusao]]="","",Table_ocorrencias[[#This Row],[data_conclusao]]),"")</f>
        <v>0.79166666666666663</v>
      </c>
      <c r="AA673" s="91">
        <v>1958</v>
      </c>
      <c r="AB673" s="91">
        <v>101</v>
      </c>
      <c r="AC673" s="91">
        <v>2</v>
      </c>
      <c r="AD673" s="91">
        <v>3866670</v>
      </c>
      <c r="AE673" s="91">
        <v>3867820</v>
      </c>
      <c r="AF673" s="91">
        <v>2960419</v>
      </c>
      <c r="AG673" s="91">
        <v>39735</v>
      </c>
      <c r="AH673" s="88">
        <v>44173</v>
      </c>
      <c r="AI673" s="91" t="s">
        <v>2897</v>
      </c>
      <c r="AJ673" s="91" t="s">
        <v>416</v>
      </c>
      <c r="AK673" s="91" t="s">
        <v>1310</v>
      </c>
      <c r="AL673" s="91" t="s">
        <v>283</v>
      </c>
      <c r="AM673" s="92">
        <v>0.66666666666666663</v>
      </c>
      <c r="AN673" s="93">
        <v>0.70833333333333337</v>
      </c>
      <c r="AO673" s="93">
        <v>0.75</v>
      </c>
      <c r="AP673" s="93">
        <v>0.79166666666666663</v>
      </c>
      <c r="AQ673" s="91"/>
      <c r="AR673" s="91"/>
      <c r="AS673" s="91">
        <v>14</v>
      </c>
      <c r="AT673" s="91" t="s">
        <v>340</v>
      </c>
      <c r="AU673" s="91" t="s">
        <v>7162</v>
      </c>
      <c r="AV673" s="91" t="s">
        <v>7163</v>
      </c>
      <c r="AW673" s="94"/>
      <c r="AX673" s="91" t="s">
        <v>7164</v>
      </c>
      <c r="AY673" s="91" t="s">
        <v>7165</v>
      </c>
      <c r="AZ673" s="91" t="b">
        <v>0</v>
      </c>
      <c r="BA673" s="91" t="s">
        <v>486</v>
      </c>
      <c r="BB673" s="91" t="b">
        <v>0</v>
      </c>
      <c r="BC673" s="91"/>
      <c r="BD673" s="91"/>
    </row>
    <row r="674" spans="1:56" x14ac:dyDescent="0.25">
      <c r="A674" s="86">
        <f t="shared" si="11"/>
        <v>2</v>
      </c>
      <c r="B674" s="87" t="str">
        <f>IFERROR(TEXT(Table_ocorrencias[[#This Row],[caso_n]],"0000")&amp;Table_ocorrencias[[#This Row],[ponto]]&amp;"/"&amp;YEAR(Table_ocorrencias[[#This Row],[DATA PLANTÃO]]),"")</f>
        <v>0102.10/2020</v>
      </c>
      <c r="C674" s="87" t="str">
        <f>IFERROR(IF(Table_ocorrencias[[#This Row],[GDL]] = "","", Table_ocorrencias[[#This Row],[GDL]]&amp;"/"&amp;YEAR(Table_ocorrencias[[#This Row],[data_plantao]])),"")</f>
        <v/>
      </c>
      <c r="D674" s="87" t="str">
        <f>IF(Table_ocorrencias[[#This Row],[fotos_gdl]] = TRUE,"ENVIADAS","PENDENTE")</f>
        <v>PENDENTE</v>
      </c>
      <c r="E674" s="88">
        <f>IFERROR(Table_ocorrencias[[#This Row],[data_plantao]],"")</f>
        <v>44173</v>
      </c>
      <c r="F674" s="87" t="str">
        <f>IFERROR(Table_ocorrencias[[#This Row],[CIODS3]],"")</f>
        <v>9048.01.000630/2020</v>
      </c>
      <c r="G674" s="87" t="str">
        <f>IFERROR(Table_ocorrencias[[#This Row],[natureza4]],"")</f>
        <v>Outros</v>
      </c>
      <c r="H674" s="87" t="str">
        <f>IFERROR(Table_ocorrencias[[#This Row],[tipo_local]],"")</f>
        <v>Externo</v>
      </c>
      <c r="I674" s="87" t="str">
        <f>IFERROR(IF(Table_ocorrencias[[#This Row],[instrumento10]] = 0,"",Table_ocorrencias[[#This Row],[instrumento10]]),"")</f>
        <v/>
      </c>
      <c r="J674" s="89" t="str">
        <f>IFERROR(VLOOKUP(Table_ocorrencias[[#This Row],[matricula_perito]],Table_peritos[],2,FALSE),"")</f>
        <v>DIEGO HENRIQUE LEONEL DE OLIVEIRA COSTA</v>
      </c>
      <c r="K674" s="87" t="str">
        <f>IFERROR(VLOOKUP(Table_ocorrencias[[#This Row],[matricula_auxiliar]],Table_auxiliares[],2,FALSE),"")</f>
        <v>THIAGO ANDRÉ</v>
      </c>
      <c r="L674" s="87" t="str">
        <f>IFERROR(VLOOKUP(Table_ocorrencias[[#This Row],[matricula_delegado]],Table_delegados[],2,FALSE),"")</f>
        <v>ROBERTO DE LIMA FERREIRA</v>
      </c>
      <c r="M674" s="87" t="str">
        <f>IFERROR(Table_ocorrencias[[#This Row],[viatura5]],"")</f>
        <v>UP003</v>
      </c>
      <c r="N674" s="87" t="str">
        <f>IFERROR(IF(Table_ocorrencias[[#This Row],[DPH2]] ="","",Table_ocorrencias[[#This Row],[DPH2]]&amp;"º DPH"),"")</f>
        <v>14º DPH</v>
      </c>
      <c r="O674" s="87" t="str">
        <f>UPPER(IFERROR(VLOOKUP(Table_ocorrencias[[#This Row],[municipio]],Table_municipios[],2,FALSE),""))</f>
        <v>CABO DE SANTO AGOSTINHO</v>
      </c>
      <c r="P674" s="89" t="str">
        <f>UPPER(IFERROR(Table_ocorrencias[[#This Row],[bairro8]],""))</f>
        <v>GAIBU / BABILÔNIA</v>
      </c>
      <c r="Q674" s="87" t="str">
        <f>IFERROR(IF(Table_ocorrencias[[#This Row],[rua9]] ="","",Table_ocorrencias[[#This Row],[rua9]]),"")</f>
        <v>R. DO AREIAL</v>
      </c>
      <c r="R674" s="87" t="str">
        <f>IFERROR(IF(Table_ocorrencias[[#This Row],[latitude6]] ="","",Table_ocorrencias[[#This Row],[latitude6]]),"")</f>
        <v>-8.345615</v>
      </c>
      <c r="S674" s="87" t="str">
        <f>IFERROR(IF(Table_ocorrencias[[#This Row],[longitude7]] ="","",Table_ocorrencias[[#This Row],[longitude7]]),"")</f>
        <v>-34.957587</v>
      </c>
      <c r="T67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4" s="89" t="str">
        <f>UPPER(IFERROR(Table_ocorrencias[[#This Row],[descricao]],""))</f>
        <v>REPRODUÇÃO SIMULADA DOS FATOS</v>
      </c>
      <c r="W674" s="90">
        <f>IFERROR(IF(Table_ocorrencias[[#This Row],[data_ciencia]]="","",Table_ocorrencias[[#This Row],[data_ciencia]]),"")</f>
        <v>0.54166666666666663</v>
      </c>
      <c r="X674" s="90">
        <f>IFERROR(IF(Table_ocorrencias[[#This Row],[data_saida]]="","",Table_ocorrencias[[#This Row],[data_saida]]),"")</f>
        <v>0.58333333333333337</v>
      </c>
      <c r="Y674" s="90">
        <f>IFERROR(IF(Table_ocorrencias[[#This Row],[data_chegada]]="","",Table_ocorrencias[[#This Row],[data_chegada]]),"")</f>
        <v>0.64583333333333337</v>
      </c>
      <c r="Z674" s="90">
        <f>IFERROR(IF(Table_ocorrencias[[#This Row],[data_conclusao]]="","",Table_ocorrencias[[#This Row],[data_conclusao]]),"")</f>
        <v>0.875</v>
      </c>
      <c r="AA674" s="91">
        <v>1960</v>
      </c>
      <c r="AB674" s="91">
        <v>102</v>
      </c>
      <c r="AC674" s="91">
        <v>14</v>
      </c>
      <c r="AD674" s="91">
        <v>2962160</v>
      </c>
      <c r="AE674" s="91">
        <v>3870464</v>
      </c>
      <c r="AF674" s="91">
        <v>3864723</v>
      </c>
      <c r="AG674" s="91"/>
      <c r="AH674" s="88">
        <v>44173</v>
      </c>
      <c r="AI674" s="91" t="s">
        <v>7187</v>
      </c>
      <c r="AJ674" s="91" t="s">
        <v>416</v>
      </c>
      <c r="AK674" s="91" t="s">
        <v>168</v>
      </c>
      <c r="AL674" s="91" t="s">
        <v>560</v>
      </c>
      <c r="AM674" s="92">
        <v>0.54166666666666663</v>
      </c>
      <c r="AN674" s="93">
        <v>0.58333333333333337</v>
      </c>
      <c r="AO674" s="93">
        <v>0.64583333333333337</v>
      </c>
      <c r="AP674" s="93">
        <v>0.875</v>
      </c>
      <c r="AQ674" s="91" t="s">
        <v>7205</v>
      </c>
      <c r="AR674" s="91" t="s">
        <v>7206</v>
      </c>
      <c r="AS674" s="91">
        <v>3</v>
      </c>
      <c r="AT674" s="91" t="s">
        <v>7188</v>
      </c>
      <c r="AU674" s="91" t="s">
        <v>7189</v>
      </c>
      <c r="AV674" s="91" t="s">
        <v>7190</v>
      </c>
      <c r="AW674" s="94"/>
      <c r="AX674" s="91" t="s">
        <v>7191</v>
      </c>
      <c r="AY674" s="91" t="s">
        <v>7192</v>
      </c>
      <c r="AZ674" s="91" t="b">
        <v>0</v>
      </c>
      <c r="BA674" s="91" t="s">
        <v>486</v>
      </c>
      <c r="BB674" s="91" t="b">
        <v>0</v>
      </c>
      <c r="BC674" s="91"/>
      <c r="BD674" s="91"/>
    </row>
    <row r="675" spans="1:56" x14ac:dyDescent="0.25">
      <c r="A675" s="86">
        <f t="shared" si="11"/>
        <v>0</v>
      </c>
      <c r="B675" s="87" t="str">
        <f>IFERROR(TEXT(Table_ocorrencias[[#This Row],[caso_n]],"0000")&amp;Table_ocorrencias[[#This Row],[ponto]]&amp;"/"&amp;YEAR(Table_ocorrencias[[#This Row],[DATA PLANTÃO]]),"")</f>
        <v>1084.9/2020</v>
      </c>
      <c r="C675" s="87" t="str">
        <f>IFERROR(IF(Table_ocorrencias[[#This Row],[GDL]] = "","", Table_ocorrencias[[#This Row],[GDL]]&amp;"/"&amp;YEAR(Table_ocorrencias[[#This Row],[data_plantao]])),"")</f>
        <v>40337/2020</v>
      </c>
      <c r="D675" s="87" t="str">
        <f>IF(Table_ocorrencias[[#This Row],[fotos_gdl]] = TRUE,"ENVIADAS","PENDENTE")</f>
        <v>ENVIADAS</v>
      </c>
      <c r="E675" s="88">
        <f>IFERROR(Table_ocorrencias[[#This Row],[data_plantao]],"")</f>
        <v>44176</v>
      </c>
      <c r="F675" s="87" t="str">
        <f>IFERROR(Table_ocorrencias[[#This Row],[CIODS3]],"")</f>
        <v>D697433</v>
      </c>
      <c r="G675" s="87" t="str">
        <f>IFERROR(Table_ocorrencias[[#This Row],[natureza4]],"")</f>
        <v>Duplo Homicídio</v>
      </c>
      <c r="H675" s="87" t="str">
        <f>IFERROR(Table_ocorrencias[[#This Row],[tipo_local]],"")</f>
        <v>Externo</v>
      </c>
      <c r="I675" s="87" t="str">
        <f>IFERROR(IF(Table_ocorrencias[[#This Row],[instrumento10]] = 0,"",Table_ocorrencias[[#This Row],[instrumento10]]),"")</f>
        <v>PÉRFURO-CONTUNDENTE</v>
      </c>
      <c r="J675" s="89" t="str">
        <f>IFERROR(VLOOKUP(Table_ocorrencias[[#This Row],[matricula_perito]],Table_peritos[],2,FALSE),"")</f>
        <v>FERNANDO HENRIQUE LEAL BENEVIDES</v>
      </c>
      <c r="K675" s="87" t="str">
        <f>IFERROR(VLOOKUP(Table_ocorrencias[[#This Row],[matricula_auxiliar]],Table_auxiliares[],2,FALSE),"")</f>
        <v>ALMIR CARLOS DE SOUZA</v>
      </c>
      <c r="L675" s="87" t="str">
        <f>IFERROR(VLOOKUP(Table_ocorrencias[[#This Row],[matricula_delegado]],Table_delegados[],2,FALSE),"")</f>
        <v>EURICELIA BATISTA NOGUEIRA</v>
      </c>
      <c r="M675" s="87" t="str">
        <f>IFERROR(Table_ocorrencias[[#This Row],[viatura5]],"")</f>
        <v>UP004</v>
      </c>
      <c r="N675" s="87" t="str">
        <f>IFERROR(IF(Table_ocorrencias[[#This Row],[DPH2]] ="","",Table_ocorrencias[[#This Row],[DPH2]]&amp;"º DPH"),"")</f>
        <v>13º DPH</v>
      </c>
      <c r="O675" s="87" t="str">
        <f>UPPER(IFERROR(VLOOKUP(Table_ocorrencias[[#This Row],[municipio]],Table_municipios[],2,FALSE),""))</f>
        <v>JABOATÃO DOS GUARARAPES</v>
      </c>
      <c r="P675" s="89" t="str">
        <f>UPPER(IFERROR(Table_ocorrencias[[#This Row],[bairro8]],""))</f>
        <v>CURADO IV</v>
      </c>
      <c r="Q675" s="87" t="str">
        <f>IFERROR(IF(Table_ocorrencias[[#This Row],[rua9]] ="","",Table_ocorrencias[[#This Row],[rua9]]),"")</f>
        <v>RUA BOM SUCESSO</v>
      </c>
      <c r="R675" s="87" t="str">
        <f>IFERROR(IF(Table_ocorrencias[[#This Row],[latitude6]] ="","",Table_ocorrencias[[#This Row],[latitude6]]),"")</f>
        <v xml:space="preserve"> -8°.069449</v>
      </c>
      <c r="S675" s="87" t="str">
        <f>IFERROR(IF(Table_ocorrencias[[#This Row],[longitude7]] ="","",Table_ocorrencias[[#This Row],[longitude7]]),"")</f>
        <v>-34°996330</v>
      </c>
      <c r="T67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75" s="89" t="str">
        <f>UPPER(IFERROR(Table_ocorrencias[[#This Row],[descricao]],""))</f>
        <v>SD ISABELA 986850477</v>
      </c>
      <c r="W675" s="90">
        <f>IFERROR(IF(Table_ocorrencias[[#This Row],[data_ciencia]]="","",Table_ocorrencias[[#This Row],[data_ciencia]]),"")</f>
        <v>0.9375</v>
      </c>
      <c r="X675" s="90">
        <f>IFERROR(IF(Table_ocorrencias[[#This Row],[data_saida]]="","",Table_ocorrencias[[#This Row],[data_saida]]),"")</f>
        <v>0.93958333333333333</v>
      </c>
      <c r="Y675" s="90">
        <f>IFERROR(IF(Table_ocorrencias[[#This Row],[data_chegada]]="","",Table_ocorrencias[[#This Row],[data_chegada]]),"")</f>
        <v>0.95694444444444449</v>
      </c>
      <c r="Z675" s="90">
        <f>IFERROR(IF(Table_ocorrencias[[#This Row],[data_conclusao]]="","",Table_ocorrencias[[#This Row],[data_conclusao]]),"")</f>
        <v>0.99930555555555556</v>
      </c>
      <c r="AA675" s="91">
        <v>1968</v>
      </c>
      <c r="AB675" s="91">
        <v>1084</v>
      </c>
      <c r="AC675" s="91">
        <v>13</v>
      </c>
      <c r="AD675" s="91">
        <v>2962063</v>
      </c>
      <c r="AE675" s="91">
        <v>1586920</v>
      </c>
      <c r="AF675" s="91">
        <v>2960494</v>
      </c>
      <c r="AG675" s="91">
        <v>40337</v>
      </c>
      <c r="AH675" s="88">
        <v>44176</v>
      </c>
      <c r="AI675" s="91" t="s">
        <v>7279</v>
      </c>
      <c r="AJ675" s="91" t="s">
        <v>302</v>
      </c>
      <c r="AK675" s="91" t="s">
        <v>168</v>
      </c>
      <c r="AL675" s="91" t="s">
        <v>255</v>
      </c>
      <c r="AM675" s="92">
        <v>0.9375</v>
      </c>
      <c r="AN675" s="93">
        <v>0.93958333333333333</v>
      </c>
      <c r="AO675" s="93">
        <v>0.95694444444444449</v>
      </c>
      <c r="AP675" s="93">
        <v>0.99930555555555556</v>
      </c>
      <c r="AQ675" s="91" t="s">
        <v>7296</v>
      </c>
      <c r="AR675" s="91" t="s">
        <v>7297</v>
      </c>
      <c r="AS675" s="91">
        <v>10</v>
      </c>
      <c r="AT675" s="91" t="s">
        <v>3356</v>
      </c>
      <c r="AU675" s="91" t="s">
        <v>7280</v>
      </c>
      <c r="AV675" s="91" t="s">
        <v>7281</v>
      </c>
      <c r="AW675" s="94" t="s">
        <v>276</v>
      </c>
      <c r="AX675" s="91" t="s">
        <v>7282</v>
      </c>
      <c r="AY675" s="91" t="s">
        <v>7283</v>
      </c>
      <c r="AZ675" s="91" t="b">
        <v>1</v>
      </c>
      <c r="BA675" s="91" t="s">
        <v>273</v>
      </c>
      <c r="BB675" s="91" t="b">
        <v>0</v>
      </c>
      <c r="BC675" s="91"/>
      <c r="BD675" s="91"/>
    </row>
    <row r="676" spans="1:56" ht="30" x14ac:dyDescent="0.25">
      <c r="A676" s="86">
        <f t="shared" si="11"/>
        <v>2</v>
      </c>
      <c r="B676" s="87" t="str">
        <f>IFERROR(TEXT(Table_ocorrencias[[#This Row],[caso_n]],"0000")&amp;Table_ocorrencias[[#This Row],[ponto]]&amp;"/"&amp;YEAR(Table_ocorrencias[[#This Row],[DATA PLANTÃO]]),"")</f>
        <v>1088.9/2020</v>
      </c>
      <c r="C676" s="87" t="str">
        <f>IFERROR(IF(Table_ocorrencias[[#This Row],[GDL]] = "","", Table_ocorrencias[[#This Row],[GDL]]&amp;"/"&amp;YEAR(Table_ocorrencias[[#This Row],[data_plantao]])),"")</f>
        <v/>
      </c>
      <c r="D676" s="87" t="str">
        <f>IF(Table_ocorrencias[[#This Row],[fotos_gdl]] = TRUE,"ENVIADAS","PENDENTE")</f>
        <v>PENDENTE</v>
      </c>
      <c r="E676" s="88">
        <f>IFERROR(Table_ocorrencias[[#This Row],[data_plantao]],"")</f>
        <v>44177</v>
      </c>
      <c r="F676" s="87" t="str">
        <f>IFERROR(Table_ocorrencias[[#This Row],[CIODS3]],"")</f>
        <v>D697471</v>
      </c>
      <c r="G676" s="87" t="str">
        <f>IFERROR(Table_ocorrencias[[#This Row],[natureza4]],"")</f>
        <v>Ossada</v>
      </c>
      <c r="H676" s="87" t="str">
        <f>IFERROR(Table_ocorrencias[[#This Row],[tipo_local]],"")</f>
        <v>Externo</v>
      </c>
      <c r="I676" s="87" t="str">
        <f>IFERROR(IF(Table_ocorrencias[[#This Row],[instrumento10]] = 0,"",Table_ocorrencias[[#This Row],[instrumento10]]),"")</f>
        <v>PÉRFURO-CONTUNDENTE</v>
      </c>
      <c r="J676" s="89" t="str">
        <f>IFERROR(VLOOKUP(Table_ocorrencias[[#This Row],[matricula_perito]],Table_peritos[],2,FALSE),"")</f>
        <v>MOISEIS GAUTHIER</v>
      </c>
      <c r="K676" s="87" t="str">
        <f>IFERROR(VLOOKUP(Table_ocorrencias[[#This Row],[matricula_auxiliar]],Table_auxiliares[],2,FALSE),"")</f>
        <v>FLAVIA ROBERTA FERREIRA</v>
      </c>
      <c r="L676" s="87" t="str">
        <f>IFERROR(VLOOKUP(Table_ocorrencias[[#This Row],[matricula_delegado]],Table_delegados[],2,FALSE),"")</f>
        <v>JOSE CUSTODIO DA SILVA JUNIOR</v>
      </c>
      <c r="M676" s="87" t="str">
        <f>IFERROR(Table_ocorrencias[[#This Row],[viatura5]],"")</f>
        <v>UP002</v>
      </c>
      <c r="N676" s="87" t="str">
        <f>IFERROR(IF(Table_ocorrencias[[#This Row],[DPH2]] ="","",Table_ocorrencias[[#This Row],[DPH2]]&amp;"º DPH"),"")</f>
        <v/>
      </c>
      <c r="O676" s="87" t="str">
        <f>UPPER(IFERROR(VLOOKUP(Table_ocorrencias[[#This Row],[municipio]],Table_municipios[],2,FALSE),""))</f>
        <v>JABOATÃO DOS GUARARAPES</v>
      </c>
      <c r="P676" s="89" t="str">
        <f>UPPER(IFERROR(Table_ocorrencias[[#This Row],[bairro8]],""))</f>
        <v>CURADO IV</v>
      </c>
      <c r="Q676" s="87" t="str">
        <f>IFERROR(IF(Table_ocorrencias[[#This Row],[rua9]] ="","",Table_ocorrencias[[#This Row],[rua9]]),"")</f>
        <v>BR 408, CURADO 4</v>
      </c>
      <c r="R676" s="87" t="str">
        <f>IFERROR(IF(Table_ocorrencias[[#This Row],[latitude6]] ="","",Table_ocorrencias[[#This Row],[latitude6]]),"")</f>
        <v>-8.068956</v>
      </c>
      <c r="S676" s="87" t="str">
        <f>IFERROR(IF(Table_ocorrencias[[#This Row],[longitude7]] ="","",Table_ocorrencias[[#This Row],[longitude7]]),"")</f>
        <v>-34.990558</v>
      </c>
      <c r="T67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111256)</v>
      </c>
      <c r="U67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6" s="89" t="str">
        <f>UPPER(IFERROR(Table_ocorrencias[[#This Row],[descricao]],""))</f>
        <v>OSSADA EM LOCAL DE DIFÍCIL ACESSO_x000D_
DELEGACIA DA REGIÃO TEVE NO LOCAL E FUI EMBORA DEIXANDO BIC PREENCHIDO.</v>
      </c>
      <c r="W676" s="90">
        <f>IFERROR(IF(Table_ocorrencias[[#This Row],[data_ciencia]]="","",Table_ocorrencias[[#This Row],[data_ciencia]]),"")</f>
        <v>0.56944444444444442</v>
      </c>
      <c r="X676" s="90" t="str">
        <f>IFERROR(IF(Table_ocorrencias[[#This Row],[data_saida]]="","",Table_ocorrencias[[#This Row],[data_saida]]),"")</f>
        <v/>
      </c>
      <c r="Y676" s="90" t="str">
        <f>IFERROR(IF(Table_ocorrencias[[#This Row],[data_chegada]]="","",Table_ocorrencias[[#This Row],[data_chegada]]),"")</f>
        <v/>
      </c>
      <c r="Z676" s="90" t="str">
        <f>IFERROR(IF(Table_ocorrencias[[#This Row],[data_conclusao]]="","",Table_ocorrencias[[#This Row],[data_conclusao]]),"")</f>
        <v/>
      </c>
      <c r="AA676" s="91">
        <v>1972</v>
      </c>
      <c r="AB676" s="91">
        <v>1088</v>
      </c>
      <c r="AC676" s="91"/>
      <c r="AD676" s="91">
        <v>3871282</v>
      </c>
      <c r="AE676" s="91">
        <v>3867684</v>
      </c>
      <c r="AF676" s="91">
        <v>3864960</v>
      </c>
      <c r="AG676" s="91"/>
      <c r="AH676" s="88">
        <v>44177</v>
      </c>
      <c r="AI676" s="91" t="s">
        <v>7312</v>
      </c>
      <c r="AJ676" s="91" t="s">
        <v>5650</v>
      </c>
      <c r="AK676" s="91" t="s">
        <v>168</v>
      </c>
      <c r="AL676" s="91" t="s">
        <v>278</v>
      </c>
      <c r="AM676" s="92">
        <v>0.56944444444444442</v>
      </c>
      <c r="AN676" s="93"/>
      <c r="AO676" s="93"/>
      <c r="AP676" s="93"/>
      <c r="AQ676" s="91" t="s">
        <v>7384</v>
      </c>
      <c r="AR676" s="91" t="s">
        <v>7385</v>
      </c>
      <c r="AS676" s="91">
        <v>10</v>
      </c>
      <c r="AT676" s="91" t="s">
        <v>3356</v>
      </c>
      <c r="AU676" s="91" t="s">
        <v>7313</v>
      </c>
      <c r="AV676" s="91" t="s">
        <v>7314</v>
      </c>
      <c r="AW676" s="94" t="s">
        <v>276</v>
      </c>
      <c r="AX676" s="91" t="s">
        <v>7315</v>
      </c>
      <c r="AY676" s="91" t="s">
        <v>7382</v>
      </c>
      <c r="AZ676" s="91" t="b">
        <v>0</v>
      </c>
      <c r="BA676" s="91" t="s">
        <v>273</v>
      </c>
      <c r="BB676" s="91" t="b">
        <v>0</v>
      </c>
      <c r="BC676" s="91"/>
      <c r="BD676" s="91"/>
    </row>
    <row r="677" spans="1:56" x14ac:dyDescent="0.25">
      <c r="A677" s="86">
        <f t="shared" si="11"/>
        <v>1</v>
      </c>
      <c r="B677" s="87" t="str">
        <f>IFERROR(TEXT(Table_ocorrencias[[#This Row],[caso_n]],"0000")&amp;Table_ocorrencias[[#This Row],[ponto]]&amp;"/"&amp;YEAR(Table_ocorrencias[[#This Row],[DATA PLANTÃO]]),"")</f>
        <v>0104.10/2020</v>
      </c>
      <c r="C677" s="87" t="str">
        <f>IFERROR(IF(Table_ocorrencias[[#This Row],[GDL]] = "","", Table_ocorrencias[[#This Row],[GDL]]&amp;"/"&amp;YEAR(Table_ocorrencias[[#This Row],[data_plantao]])),"")</f>
        <v>41438/2020</v>
      </c>
      <c r="D677" s="87" t="str">
        <f>IF(Table_ocorrencias[[#This Row],[fotos_gdl]] = TRUE,"ENVIADAS","PENDENTE")</f>
        <v>PENDENTE</v>
      </c>
      <c r="E677" s="88">
        <f>IFERROR(Table_ocorrencias[[#This Row],[data_plantao]],"")</f>
        <v>44183</v>
      </c>
      <c r="F677" s="87" t="str">
        <f>IFERROR(Table_ocorrencias[[#This Row],[CIODS3]],"")</f>
        <v>D698199</v>
      </c>
      <c r="G677" s="87" t="str">
        <f>IFERROR(Table_ocorrencias[[#This Row],[natureza4]],"")</f>
        <v>Perícia em veículo</v>
      </c>
      <c r="H677" s="87" t="str">
        <f>IFERROR(Table_ocorrencias[[#This Row],[tipo_local]],"")</f>
        <v>Externo</v>
      </c>
      <c r="I677" s="87" t="str">
        <f>IFERROR(IF(Table_ocorrencias[[#This Row],[instrumento10]] = 0,"",Table_ocorrencias[[#This Row],[instrumento10]]),"")</f>
        <v/>
      </c>
      <c r="J677" s="89" t="str">
        <f>IFERROR(VLOOKUP(Table_ocorrencias[[#This Row],[matricula_perito]],Table_peritos[],2,FALSE),"")</f>
        <v>AUGUSTO GUILHERME FEITOSA CACHO BORGES</v>
      </c>
      <c r="K677" s="87" t="str">
        <f>IFERROR(VLOOKUP(Table_ocorrencias[[#This Row],[matricula_auxiliar]],Table_auxiliares[],2,FALSE),"")</f>
        <v>THIAGO ANDRÉ</v>
      </c>
      <c r="L677" s="87" t="str">
        <f>IFERROR(VLOOKUP(Table_ocorrencias[[#This Row],[matricula_delegado]],Table_delegados[],2,FALSE),"")</f>
        <v>SERGIO RICARDO FERREIRA DE VASCONCELOS</v>
      </c>
      <c r="M677" s="87" t="str">
        <f>IFERROR(Table_ocorrencias[[#This Row],[viatura5]],"")</f>
        <v>UP006</v>
      </c>
      <c r="N677" s="87" t="str">
        <f>IFERROR(IF(Table_ocorrencias[[#This Row],[DPH2]] ="","",Table_ocorrencias[[#This Row],[DPH2]]&amp;"º DPH"),"")</f>
        <v>5º DPH</v>
      </c>
      <c r="O677" s="87" t="str">
        <f>UPPER(IFERROR(VLOOKUP(Table_ocorrencias[[#This Row],[municipio]],Table_municipios[],2,FALSE),""))</f>
        <v>RECIFE</v>
      </c>
      <c r="P677" s="89" t="str">
        <f>UPPER(IFERROR(Table_ocorrencias[[#This Row],[bairro8]],""))</f>
        <v>BOMBA DO HEMETÉRIO</v>
      </c>
      <c r="Q677" s="87" t="str">
        <f>IFERROR(IF(Table_ocorrencias[[#This Row],[rua9]] ="","",Table_ocorrencias[[#This Row],[rua9]]),"")</f>
        <v>RUA BOMBA DO HEMETÉRIO</v>
      </c>
      <c r="R677" s="87" t="str">
        <f>IFERROR(IF(Table_ocorrencias[[#This Row],[latitude6]] ="","",Table_ocorrencias[[#This Row],[latitude6]]),"")</f>
        <v/>
      </c>
      <c r="S677" s="87" t="str">
        <f>IFERROR(IF(Table_ocorrencias[[#This Row],[longitude7]] ="","",Table_ocorrencias[[#This Row],[longitude7]]),"")</f>
        <v/>
      </c>
      <c r="T67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77" s="89" t="str">
        <f>UPPER(IFERROR(Table_ocorrencias[[#This Row],[descricao]],""))</f>
        <v>HYUNDAI - TUCSON              PLACA: KHF - 4412</v>
      </c>
      <c r="W677" s="90">
        <f>IFERROR(IF(Table_ocorrencias[[#This Row],[data_ciencia]]="","",Table_ocorrencias[[#This Row],[data_ciencia]]),"")</f>
        <v>4.2361111111111113E-2</v>
      </c>
      <c r="X677" s="90">
        <f>IFERROR(IF(Table_ocorrencias[[#This Row],[data_saida]]="","",Table_ocorrencias[[#This Row],[data_saida]]),"")</f>
        <v>5.5555555555555552E-2</v>
      </c>
      <c r="Y677" s="90">
        <f>IFERROR(IF(Table_ocorrencias[[#This Row],[data_chegada]]="","",Table_ocorrencias[[#This Row],[data_chegada]]),"")</f>
        <v>6.25E-2</v>
      </c>
      <c r="Z677" s="90">
        <f>IFERROR(IF(Table_ocorrencias[[#This Row],[data_conclusao]]="","",Table_ocorrencias[[#This Row],[data_conclusao]]),"")</f>
        <v>0.1076388888888889</v>
      </c>
      <c r="AA677" s="91">
        <v>1985</v>
      </c>
      <c r="AB677" s="91">
        <v>104</v>
      </c>
      <c r="AC677" s="91">
        <v>5</v>
      </c>
      <c r="AD677" s="91">
        <v>3870731</v>
      </c>
      <c r="AE677" s="91">
        <v>3870464</v>
      </c>
      <c r="AF677" s="91">
        <v>2139219</v>
      </c>
      <c r="AG677" s="91">
        <v>41438</v>
      </c>
      <c r="AH677" s="88">
        <v>44183</v>
      </c>
      <c r="AI677" s="91" t="s">
        <v>7451</v>
      </c>
      <c r="AJ677" s="91" t="s">
        <v>1228</v>
      </c>
      <c r="AK677" s="91" t="s">
        <v>168</v>
      </c>
      <c r="AL677" s="91" t="s">
        <v>1258</v>
      </c>
      <c r="AM677" s="92">
        <v>4.2361111111111113E-2</v>
      </c>
      <c r="AN677" s="93">
        <v>5.5555555555555552E-2</v>
      </c>
      <c r="AO677" s="93">
        <v>6.25E-2</v>
      </c>
      <c r="AP677" s="93">
        <v>0.1076388888888889</v>
      </c>
      <c r="AQ677" s="91"/>
      <c r="AR677" s="91"/>
      <c r="AS677" s="91">
        <v>14</v>
      </c>
      <c r="AT677" s="91" t="s">
        <v>4933</v>
      </c>
      <c r="AU677" s="91" t="s">
        <v>7452</v>
      </c>
      <c r="AV677" s="91" t="s">
        <v>283</v>
      </c>
      <c r="AW677" s="94"/>
      <c r="AX677" s="91" t="s">
        <v>7453</v>
      </c>
      <c r="AY677" s="91" t="s">
        <v>7454</v>
      </c>
      <c r="AZ677" s="91" t="b">
        <v>0</v>
      </c>
      <c r="BA677" s="91" t="s">
        <v>486</v>
      </c>
      <c r="BB677" s="91" t="b">
        <v>0</v>
      </c>
      <c r="BC677" s="91"/>
      <c r="BD677" s="91"/>
    </row>
    <row r="678" spans="1:56" x14ac:dyDescent="0.25">
      <c r="A678" s="86">
        <f t="shared" si="11"/>
        <v>4</v>
      </c>
      <c r="B678" s="87" t="str">
        <f>IFERROR(TEXT(Table_ocorrencias[[#This Row],[caso_n]],"0000")&amp;Table_ocorrencias[[#This Row],[ponto]]&amp;"/"&amp;YEAR(Table_ocorrencias[[#This Row],[DATA PLANTÃO]]),"")</f>
        <v>1105.9/2020</v>
      </c>
      <c r="C678" s="87" t="str">
        <f>IFERROR(IF(Table_ocorrencias[[#This Row],[GDL]] = "","", Table_ocorrencias[[#This Row],[GDL]]&amp;"/"&amp;YEAR(Table_ocorrencias[[#This Row],[data_plantao]])),"")</f>
        <v/>
      </c>
      <c r="D678" s="87" t="str">
        <f>IF(Table_ocorrencias[[#This Row],[fotos_gdl]] = TRUE,"ENVIADAS","PENDENTE")</f>
        <v>PENDENTE</v>
      </c>
      <c r="E678" s="88">
        <f>IFERROR(Table_ocorrencias[[#This Row],[data_plantao]],"")</f>
        <v>44185</v>
      </c>
      <c r="F678" s="87" t="str">
        <f>IFERROR(Table_ocorrencias[[#This Row],[CIODS3]],"")</f>
        <v>D698404</v>
      </c>
      <c r="G678" s="87" t="str">
        <f>IFERROR(Table_ocorrencias[[#This Row],[natureza4]],"")</f>
        <v>Duplo Homicídio</v>
      </c>
      <c r="H678" s="87" t="str">
        <f>IFERROR(Table_ocorrencias[[#This Row],[tipo_local]],"")</f>
        <v>Externo</v>
      </c>
      <c r="I678" s="87" t="str">
        <f>IFERROR(IF(Table_ocorrencias[[#This Row],[instrumento10]] = 0,"",Table_ocorrencias[[#This Row],[instrumento10]]),"")</f>
        <v/>
      </c>
      <c r="J678" s="89" t="str">
        <f>IFERROR(VLOOKUP(Table_ocorrencias[[#This Row],[matricula_perito]],Table_peritos[],2,FALSE),"")</f>
        <v>BETSON FERNANDO DELGADO DOS SANTOS ANDRADE</v>
      </c>
      <c r="K678" s="87" t="str">
        <f>IFERROR(VLOOKUP(Table_ocorrencias[[#This Row],[matricula_auxiliar]],Table_auxiliares[],2,FALSE),"")</f>
        <v>THIAGO ANDRÉ</v>
      </c>
      <c r="L678" s="87" t="str">
        <f>IFERROR(VLOOKUP(Table_ocorrencias[[#This Row],[matricula_delegado]],Table_delegados[],2,FALSE),"")</f>
        <v>FELIPE MONTEIRO COSTA</v>
      </c>
      <c r="M678" s="87" t="str">
        <f>IFERROR(Table_ocorrencias[[#This Row],[viatura5]],"")</f>
        <v/>
      </c>
      <c r="N678" s="87" t="str">
        <f>IFERROR(IF(Table_ocorrencias[[#This Row],[DPH2]] ="","",Table_ocorrencias[[#This Row],[DPH2]]&amp;"º DPH"),"")</f>
        <v/>
      </c>
      <c r="O678" s="87" t="str">
        <f>UPPER(IFERROR(VLOOKUP(Table_ocorrencias[[#This Row],[municipio]],Table_municipios[],2,FALSE),""))</f>
        <v>RECIFE</v>
      </c>
      <c r="P678" s="89" t="str">
        <f>UPPER(IFERROR(Table_ocorrencias[[#This Row],[bairro8]],""))</f>
        <v>COHAB, IBURA</v>
      </c>
      <c r="Q678" s="87" t="str">
        <f>IFERROR(IF(Table_ocorrencias[[#This Row],[rua9]] ="","",Table_ocorrencias[[#This Row],[rua9]]),"")</f>
        <v>RUA CORONEL VOLARTE</v>
      </c>
      <c r="R678" s="87" t="str">
        <f>IFERROR(IF(Table_ocorrencias[[#This Row],[latitude6]] ="","",Table_ocorrencias[[#This Row],[latitude6]]),"")</f>
        <v/>
      </c>
      <c r="S678" s="87" t="str">
        <f>IFERROR(IF(Table_ocorrencias[[#This Row],[longitude7]] ="","",Table_ocorrencias[[#This Row],[longitude7]]),"")</f>
        <v/>
      </c>
      <c r="T67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EMERSON SILVA DE LIMA (NIC 114993) / LUIZ FELIPE JOAQUIM PEREIRA (NIC 114999)</v>
      </c>
      <c r="U67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78" s="89" t="str">
        <f>UPPER(IFERROR(Table_ocorrencias[[#This Row],[descricao]],""))</f>
        <v>PM 988249178</v>
      </c>
      <c r="W678" s="90">
        <f>IFERROR(IF(Table_ocorrencias[[#This Row],[data_ciencia]]="","",Table_ocorrencias[[#This Row],[data_ciencia]]),"")</f>
        <v>0.79305555555555551</v>
      </c>
      <c r="X678" s="90" t="str">
        <f>IFERROR(IF(Table_ocorrencias[[#This Row],[data_saida]]="","",Table_ocorrencias[[#This Row],[data_saida]]),"")</f>
        <v/>
      </c>
      <c r="Y678" s="90" t="str">
        <f>IFERROR(IF(Table_ocorrencias[[#This Row],[data_chegada]]="","",Table_ocorrencias[[#This Row],[data_chegada]]),"")</f>
        <v/>
      </c>
      <c r="Z678" s="90" t="str">
        <f>IFERROR(IF(Table_ocorrencias[[#This Row],[data_conclusao]]="","",Table_ocorrencias[[#This Row],[data_conclusao]]),"")</f>
        <v/>
      </c>
      <c r="AA678" s="91">
        <v>1991</v>
      </c>
      <c r="AB678" s="91">
        <v>1105</v>
      </c>
      <c r="AC678" s="91"/>
      <c r="AD678" s="91">
        <v>3869903</v>
      </c>
      <c r="AE678" s="91">
        <v>3870464</v>
      </c>
      <c r="AF678" s="91">
        <v>2724723</v>
      </c>
      <c r="AG678" s="91"/>
      <c r="AH678" s="88">
        <v>44185</v>
      </c>
      <c r="AI678" s="91" t="s">
        <v>7492</v>
      </c>
      <c r="AJ678" s="91" t="s">
        <v>302</v>
      </c>
      <c r="AK678" s="91" t="s">
        <v>168</v>
      </c>
      <c r="AL678" s="91" t="s">
        <v>283</v>
      </c>
      <c r="AM678" s="92">
        <v>0.79305555555555551</v>
      </c>
      <c r="AN678" s="93"/>
      <c r="AO678" s="93"/>
      <c r="AP678" s="93"/>
      <c r="AQ678" s="91"/>
      <c r="AR678" s="91"/>
      <c r="AS678" s="91">
        <v>14</v>
      </c>
      <c r="AT678" s="91" t="s">
        <v>7493</v>
      </c>
      <c r="AU678" s="91" t="s">
        <v>7494</v>
      </c>
      <c r="AV678" s="91" t="s">
        <v>7495</v>
      </c>
      <c r="AW678" s="94"/>
      <c r="AX678" s="91" t="s">
        <v>7496</v>
      </c>
      <c r="AY678" s="91" t="s">
        <v>7497</v>
      </c>
      <c r="AZ678" s="91" t="b">
        <v>0</v>
      </c>
      <c r="BA678" s="91" t="s">
        <v>273</v>
      </c>
      <c r="BB678" s="91" t="b">
        <v>0</v>
      </c>
      <c r="BC678" s="91"/>
      <c r="BD678" s="91"/>
    </row>
    <row r="679" spans="1:56" x14ac:dyDescent="0.25">
      <c r="A679" s="86">
        <f t="shared" si="11"/>
        <v>1</v>
      </c>
      <c r="B679" s="87" t="str">
        <f>IFERROR(TEXT(Table_ocorrencias[[#This Row],[caso_n]],"0000")&amp;Table_ocorrencias[[#This Row],[ponto]]&amp;"/"&amp;YEAR(Table_ocorrencias[[#This Row],[DATA PLANTÃO]]),"")</f>
        <v>0105.10/2020</v>
      </c>
      <c r="C679" s="87" t="str">
        <f>IFERROR(IF(Table_ocorrencias[[#This Row],[GDL]] = "","", Table_ocorrencias[[#This Row],[GDL]]&amp;"/"&amp;YEAR(Table_ocorrencias[[#This Row],[data_plantao]])),"")</f>
        <v>41613/2020</v>
      </c>
      <c r="D679" s="87" t="str">
        <f>IF(Table_ocorrencias[[#This Row],[fotos_gdl]] = TRUE,"ENVIADAS","PENDENTE")</f>
        <v>PENDENTE</v>
      </c>
      <c r="E679" s="88">
        <f>IFERROR(Table_ocorrencias[[#This Row],[data_plantao]],"")</f>
        <v>44186</v>
      </c>
      <c r="F679" s="87" t="str">
        <f>IFERROR(Table_ocorrencias[[#This Row],[CIODS3]],"")</f>
        <v>D698496</v>
      </c>
      <c r="G679" s="87" t="str">
        <f>IFERROR(Table_ocorrencias[[#This Row],[natureza4]],"")</f>
        <v>Outros</v>
      </c>
      <c r="H679" s="87" t="str">
        <f>IFERROR(Table_ocorrencias[[#This Row],[tipo_local]],"")</f>
        <v>Interno</v>
      </c>
      <c r="I679" s="87" t="str">
        <f>IFERROR(IF(Table_ocorrencias[[#This Row],[instrumento10]] = 0,"",Table_ocorrencias[[#This Row],[instrumento10]]),"")</f>
        <v/>
      </c>
      <c r="J679" s="89" t="str">
        <f>IFERROR(VLOOKUP(Table_ocorrencias[[#This Row],[matricula_perito]],Table_peritos[],2,FALSE),"")</f>
        <v>RODION MALINOVSKY DE OLIVEIRA GOMES</v>
      </c>
      <c r="K679" s="87" t="str">
        <f>IFERROR(VLOOKUP(Table_ocorrencias[[#This Row],[matricula_auxiliar]],Table_auxiliares[],2,FALSE),"")</f>
        <v>HILTON PESSOA DE FREITAS NETO</v>
      </c>
      <c r="L679" s="87" t="str">
        <f>IFERROR(VLOOKUP(Table_ocorrencias[[#This Row],[matricula_delegado]],Table_delegados[],2,FALSE),"")</f>
        <v>AUGUSTO CLERISTON DE C LUSTOSA ANGELIM</v>
      </c>
      <c r="M679" s="87" t="str">
        <f>IFERROR(Table_ocorrencias[[#This Row],[viatura5]],"")</f>
        <v>UP006</v>
      </c>
      <c r="N679" s="87" t="str">
        <f>IFERROR(IF(Table_ocorrencias[[#This Row],[DPH2]] ="","",Table_ocorrencias[[#This Row],[DPH2]]&amp;"º DPH"),"")</f>
        <v>13º DPH</v>
      </c>
      <c r="O679" s="87" t="str">
        <f>UPPER(IFERROR(VLOOKUP(Table_ocorrencias[[#This Row],[municipio]],Table_municipios[],2,FALSE),""))</f>
        <v>JABOATÃO DOS GUARARAPES</v>
      </c>
      <c r="P679" s="89" t="str">
        <f>UPPER(IFERROR(Table_ocorrencias[[#This Row],[bairro8]],""))</f>
        <v>CURADO I</v>
      </c>
      <c r="Q679" s="87" t="str">
        <f>IFERROR(IF(Table_ocorrencias[[#This Row],[rua9]] ="","",Table_ocorrencias[[#This Row],[rua9]]),"")</f>
        <v>RUA NOVE, 13</v>
      </c>
      <c r="R679" s="87" t="str">
        <f>IFERROR(IF(Table_ocorrencias[[#This Row],[latitude6]] ="","",Table_ocorrencias[[#This Row],[latitude6]]),"")</f>
        <v>-8.08636</v>
      </c>
      <c r="S679" s="87" t="str">
        <f>IFERROR(IF(Table_ocorrencias[[#This Row],[longitude7]] ="","",Table_ocorrencias[[#This Row],[longitude7]]),"")</f>
        <v>-34.98481</v>
      </c>
      <c r="T67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7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79" s="89" t="str">
        <f>UPPER(IFERROR(Table_ocorrencias[[#This Row],[descricao]],""))</f>
        <v/>
      </c>
      <c r="W679" s="90">
        <f>IFERROR(IF(Table_ocorrencias[[#This Row],[data_ciencia]]="","",Table_ocorrencias[[#This Row],[data_ciencia]]),"")</f>
        <v>0.3611111111111111</v>
      </c>
      <c r="X679" s="90">
        <f>IFERROR(IF(Table_ocorrencias[[#This Row],[data_saida]]="","",Table_ocorrencias[[#This Row],[data_saida]]),"")</f>
        <v>0.36805555555555558</v>
      </c>
      <c r="Y679" s="90">
        <f>IFERROR(IF(Table_ocorrencias[[#This Row],[data_chegada]]="","",Table_ocorrencias[[#This Row],[data_chegada]]),"")</f>
        <v>0.38194444444444442</v>
      </c>
      <c r="Z679" s="90">
        <f>IFERROR(IF(Table_ocorrencias[[#This Row],[data_conclusao]]="","",Table_ocorrencias[[#This Row],[data_conclusao]]),"")</f>
        <v>0.40277777777777779</v>
      </c>
      <c r="AA679" s="91">
        <v>1992</v>
      </c>
      <c r="AB679" s="91">
        <v>105</v>
      </c>
      <c r="AC679" s="91">
        <v>13</v>
      </c>
      <c r="AD679" s="91">
        <v>1917099</v>
      </c>
      <c r="AE679" s="91">
        <v>3865967</v>
      </c>
      <c r="AF679" s="91">
        <v>3864820</v>
      </c>
      <c r="AG679" s="91">
        <v>41613</v>
      </c>
      <c r="AH679" s="88">
        <v>44186</v>
      </c>
      <c r="AI679" s="91" t="s">
        <v>7512</v>
      </c>
      <c r="AJ679" s="91" t="s">
        <v>416</v>
      </c>
      <c r="AK679" s="91" t="s">
        <v>414</v>
      </c>
      <c r="AL679" s="91" t="s">
        <v>1258</v>
      </c>
      <c r="AM679" s="92">
        <v>0.3611111111111111</v>
      </c>
      <c r="AN679" s="93">
        <v>0.36805555555555558</v>
      </c>
      <c r="AO679" s="93">
        <v>0.38194444444444442</v>
      </c>
      <c r="AP679" s="93">
        <v>0.40277777777777779</v>
      </c>
      <c r="AQ679" s="91" t="s">
        <v>7516</v>
      </c>
      <c r="AR679" s="91" t="s">
        <v>7517</v>
      </c>
      <c r="AS679" s="91">
        <v>10</v>
      </c>
      <c r="AT679" s="91" t="s">
        <v>6576</v>
      </c>
      <c r="AU679" s="91" t="s">
        <v>7513</v>
      </c>
      <c r="AV679" s="91" t="s">
        <v>7514</v>
      </c>
      <c r="AW679" s="94"/>
      <c r="AX679" s="91" t="s">
        <v>7515</v>
      </c>
      <c r="AY679" s="91" t="s">
        <v>283</v>
      </c>
      <c r="AZ679" s="91" t="b">
        <v>0</v>
      </c>
      <c r="BA679" s="91" t="s">
        <v>486</v>
      </c>
      <c r="BB679" s="91" t="b">
        <v>0</v>
      </c>
      <c r="BC679" s="91"/>
      <c r="BD679" s="91"/>
    </row>
    <row r="680" spans="1:56" x14ac:dyDescent="0.25">
      <c r="A680" s="86">
        <f t="shared" si="11"/>
        <v>6</v>
      </c>
      <c r="B680" s="87" t="str">
        <f>IFERROR(TEXT(Table_ocorrencias[[#This Row],[caso_n]],"0000")&amp;Table_ocorrencias[[#This Row],[ponto]]&amp;"/"&amp;YEAR(Table_ocorrencias[[#This Row],[DATA PLANTÃO]]),"")</f>
        <v>0106.10/2020</v>
      </c>
      <c r="C680" s="87" t="str">
        <f>IFERROR(IF(Table_ocorrencias[[#This Row],[GDL]] = "","", Table_ocorrencias[[#This Row],[GDL]]&amp;"/"&amp;YEAR(Table_ocorrencias[[#This Row],[data_plantao]])),"")</f>
        <v/>
      </c>
      <c r="D680" s="87" t="str">
        <f>IF(Table_ocorrencias[[#This Row],[fotos_gdl]] = TRUE,"ENVIADAS","PENDENTE")</f>
        <v>PENDENTE</v>
      </c>
      <c r="E680" s="88">
        <f>IFERROR(Table_ocorrencias[[#This Row],[data_plantao]],"")</f>
        <v>44188</v>
      </c>
      <c r="F680" s="87" t="str">
        <f>IFERROR(Table_ocorrencias[[#This Row],[CIODS3]],"")</f>
        <v>186/2020</v>
      </c>
      <c r="G680" s="87" t="str">
        <f>IFERROR(Table_ocorrencias[[#This Row],[natureza4]],"")</f>
        <v>Perícia em veículo</v>
      </c>
      <c r="H680" s="87" t="str">
        <f>IFERROR(Table_ocorrencias[[#This Row],[tipo_local]],"")</f>
        <v/>
      </c>
      <c r="I680" s="87" t="str">
        <f>IFERROR(IF(Table_ocorrencias[[#This Row],[instrumento10]] = 0,"",Table_ocorrencias[[#This Row],[instrumento10]]),"")</f>
        <v/>
      </c>
      <c r="J680" s="89" t="str">
        <f>IFERROR(VLOOKUP(Table_ocorrencias[[#This Row],[matricula_perito]],Table_peritos[],2,FALSE),"")</f>
        <v>BETSON FERNANDO DELGADO DOS SANTOS ANDRADE</v>
      </c>
      <c r="K680" s="87" t="str">
        <f>IFERROR(VLOOKUP(Table_ocorrencias[[#This Row],[matricula_auxiliar]],Table_auxiliares[],2,FALSE),"")</f>
        <v>HILTON PESSOA DE FREITAS NETO</v>
      </c>
      <c r="L680" s="87" t="str">
        <f>IFERROR(VLOOKUP(Table_ocorrencias[[#This Row],[matricula_delegado]],Table_delegados[],2,FALSE),"")</f>
        <v>AUSENTE</v>
      </c>
      <c r="M680" s="87" t="str">
        <f>IFERROR(Table_ocorrencias[[#This Row],[viatura5]],"")</f>
        <v/>
      </c>
      <c r="N680" s="87" t="str">
        <f>IFERROR(IF(Table_ocorrencias[[#This Row],[DPH2]] ="","",Table_ocorrencias[[#This Row],[DPH2]]&amp;"º DPH"),"")</f>
        <v/>
      </c>
      <c r="O680" s="87" t="str">
        <f>UPPER(IFERROR(VLOOKUP(Table_ocorrencias[[#This Row],[municipio]],Table_municipios[],2,FALSE),""))</f>
        <v>RECIFE</v>
      </c>
      <c r="P680" s="89" t="str">
        <f>UPPER(IFERROR(Table_ocorrencias[[#This Row],[bairro8]],""))</f>
        <v>CORDEIRO</v>
      </c>
      <c r="Q680" s="87" t="str">
        <f>IFERROR(IF(Table_ocorrencias[[#This Row],[rua9]] ="","",Table_ocorrencias[[#This Row],[rua9]]),"")</f>
        <v/>
      </c>
      <c r="R680" s="87" t="str">
        <f>IFERROR(IF(Table_ocorrencias[[#This Row],[latitude6]] ="","",Table_ocorrencias[[#This Row],[latitude6]]),"")</f>
        <v/>
      </c>
      <c r="S680" s="87" t="str">
        <f>IFERROR(IF(Table_ocorrencias[[#This Row],[longitude7]] ="","",Table_ocorrencias[[#This Row],[longitude7]]),"")</f>
        <v/>
      </c>
      <c r="T68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8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0" s="89" t="str">
        <f>UPPER(IFERROR(Table_ocorrencias[[#This Row],[descricao]],""))</f>
        <v>VEICULO CHEVROLET MODELO CLASSIC LT, PLACA PET-3329</v>
      </c>
      <c r="W680" s="90">
        <f>IFERROR(IF(Table_ocorrencias[[#This Row],[data_ciencia]]="","",Table_ocorrencias[[#This Row],[data_ciencia]]),"")</f>
        <v>0.54166666666666663</v>
      </c>
      <c r="X680" s="90" t="str">
        <f>IFERROR(IF(Table_ocorrencias[[#This Row],[data_saida]]="","",Table_ocorrencias[[#This Row],[data_saida]]),"")</f>
        <v/>
      </c>
      <c r="Y680" s="90" t="str">
        <f>IFERROR(IF(Table_ocorrencias[[#This Row],[data_chegada]]="","",Table_ocorrencias[[#This Row],[data_chegada]]),"")</f>
        <v/>
      </c>
      <c r="Z680" s="90" t="str">
        <f>IFERROR(IF(Table_ocorrencias[[#This Row],[data_conclusao]]="","",Table_ocorrencias[[#This Row],[data_conclusao]]),"")</f>
        <v/>
      </c>
      <c r="AA680" s="91">
        <v>1998</v>
      </c>
      <c r="AB680" s="91">
        <v>106</v>
      </c>
      <c r="AC680" s="91"/>
      <c r="AD680" s="91">
        <v>3869903</v>
      </c>
      <c r="AE680" s="91">
        <v>3865967</v>
      </c>
      <c r="AF680" s="91"/>
      <c r="AG680" s="91"/>
      <c r="AH680" s="88">
        <v>44188</v>
      </c>
      <c r="AI680" s="91" t="s">
        <v>7575</v>
      </c>
      <c r="AJ680" s="91" t="s">
        <v>1228</v>
      </c>
      <c r="AK680" s="91" t="s">
        <v>283</v>
      </c>
      <c r="AL680" s="91" t="s">
        <v>283</v>
      </c>
      <c r="AM680" s="92">
        <v>0.54166666666666663</v>
      </c>
      <c r="AN680" s="93"/>
      <c r="AO680" s="93"/>
      <c r="AP680" s="93"/>
      <c r="AQ680" s="91"/>
      <c r="AR680" s="91"/>
      <c r="AS680" s="91">
        <v>14</v>
      </c>
      <c r="AT680" s="91" t="s">
        <v>340</v>
      </c>
      <c r="AU680" s="91" t="s">
        <v>283</v>
      </c>
      <c r="AV680" s="91" t="s">
        <v>283</v>
      </c>
      <c r="AW680" s="94"/>
      <c r="AX680" s="91" t="s">
        <v>7576</v>
      </c>
      <c r="AY680" s="91" t="s">
        <v>7577</v>
      </c>
      <c r="AZ680" s="91" t="b">
        <v>0</v>
      </c>
      <c r="BA680" s="91" t="s">
        <v>486</v>
      </c>
      <c r="BB680" s="91" t="b">
        <v>0</v>
      </c>
      <c r="BC680" s="91"/>
      <c r="BD680" s="91"/>
    </row>
    <row r="681" spans="1:56" ht="45" x14ac:dyDescent="0.25">
      <c r="A681" s="86">
        <f t="shared" si="11"/>
        <v>0</v>
      </c>
      <c r="B681" s="87" t="str">
        <f>IFERROR(TEXT(Table_ocorrencias[[#This Row],[caso_n]],"0000")&amp;Table_ocorrencias[[#This Row],[ponto]]&amp;"/"&amp;YEAR(Table_ocorrencias[[#This Row],[DATA PLANTÃO]]),"")</f>
        <v>1111.9/2020</v>
      </c>
      <c r="C681" s="87" t="str">
        <f>IFERROR(IF(Table_ocorrencias[[#This Row],[GDL]] = "","", Table_ocorrencias[[#This Row],[GDL]]&amp;"/"&amp;YEAR(Table_ocorrencias[[#This Row],[data_plantao]])),"")</f>
        <v>42255/2020</v>
      </c>
      <c r="D681" s="87" t="str">
        <f>IF(Table_ocorrencias[[#This Row],[fotos_gdl]] = TRUE,"ENVIADAS","PENDENTE")</f>
        <v>ENVIADAS</v>
      </c>
      <c r="E681" s="88">
        <f>IFERROR(Table_ocorrencias[[#This Row],[data_plantao]],"")</f>
        <v>44188</v>
      </c>
      <c r="F681" s="87" t="str">
        <f>IFERROR(Table_ocorrencias[[#This Row],[CIODS3]],"")</f>
        <v>D698794</v>
      </c>
      <c r="G681" s="87" t="str">
        <f>IFERROR(Table_ocorrencias[[#This Row],[natureza4]],"")</f>
        <v>Morte a esclarecer</v>
      </c>
      <c r="H681" s="87" t="str">
        <f>IFERROR(Table_ocorrencias[[#This Row],[tipo_local]],"")</f>
        <v>Interno</v>
      </c>
      <c r="I681" s="87" t="str">
        <f>IFERROR(IF(Table_ocorrencias[[#This Row],[instrumento10]] = 0,"",Table_ocorrencias[[#This Row],[instrumento10]]),"")</f>
        <v>OUTROS</v>
      </c>
      <c r="J681" s="89" t="str">
        <f>IFERROR(VLOOKUP(Table_ocorrencias[[#This Row],[matricula_perito]],Table_peritos[],2,FALSE),"")</f>
        <v>TADEU MORAIS CRUZ</v>
      </c>
      <c r="K681" s="87" t="str">
        <f>IFERROR(VLOOKUP(Table_ocorrencias[[#This Row],[matricula_auxiliar]],Table_auxiliares[],2,FALSE),"")</f>
        <v>RICARDO ALEXANDRE MELO DA SILVA</v>
      </c>
      <c r="L681" s="87" t="str">
        <f>IFERROR(VLOOKUP(Table_ocorrencias[[#This Row],[matricula_delegado]],Table_delegados[],2,FALSE),"")</f>
        <v>JOAO FELIPE DE LIMA FURTADO</v>
      </c>
      <c r="M681" s="87" t="str">
        <f>IFERROR(Table_ocorrencias[[#This Row],[viatura5]],"")</f>
        <v>UP004</v>
      </c>
      <c r="N681" s="87" t="str">
        <f>IFERROR(IF(Table_ocorrencias[[#This Row],[DPH2]] ="","",Table_ocorrencias[[#This Row],[DPH2]]&amp;"º DPH"),"")</f>
        <v>7º DPH</v>
      </c>
      <c r="O681" s="87" t="str">
        <f>UPPER(IFERROR(VLOOKUP(Table_ocorrencias[[#This Row],[municipio]],Table_municipios[],2,FALSE),""))</f>
        <v>PAULISTA</v>
      </c>
      <c r="P681" s="89" t="str">
        <f>UPPER(IFERROR(Table_ocorrencias[[#This Row],[bairro8]],""))</f>
        <v>ALAMEDA</v>
      </c>
      <c r="Q681" s="87" t="str">
        <f>IFERROR(IF(Table_ocorrencias[[#This Row],[rua9]] ="","",Table_ocorrencias[[#This Row],[rua9]]),"")</f>
        <v>RUA 25, CASA 12</v>
      </c>
      <c r="R681" s="87" t="str">
        <f>IFERROR(IF(Table_ocorrencias[[#This Row],[latitude6]] ="","",Table_ocorrencias[[#This Row],[latitude6]]),"")</f>
        <v>7o 56' 3"</v>
      </c>
      <c r="S681" s="87" t="str">
        <f>IFERROR(IF(Table_ocorrencias[[#This Row],[longitude7]] ="","",Table_ocorrencias[[#This Row],[longitude7]]),"")</f>
        <v>34o 52' 0"</v>
      </c>
      <c r="T68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JOSÉ MARQUES DA SILVA (NIC 115005)</v>
      </c>
      <c r="U68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1" s="89" t="str">
        <f>UPPER(IFERROR(Table_ocorrencias[[#This Row],[descricao]],""))</f>
        <v>CORPO DESAPARECIDO A DEZ DIAS ENCONTRADO EM ESTADO DE DECOMPOSIÇÃO EM RESIDÊNCIA. SINAIS DE ARROMBAMENTO NA RESIDÊNCIA MOTIVARAM ACIONAMENTO DO DHPP/GEPH.</v>
      </c>
      <c r="W681" s="90">
        <f>IFERROR(IF(Table_ocorrencias[[#This Row],[data_ciencia]]="","",Table_ocorrencias[[#This Row],[data_ciencia]]),"")</f>
        <v>4.4444444444444446E-2</v>
      </c>
      <c r="X681" s="90">
        <f>IFERROR(IF(Table_ocorrencias[[#This Row],[data_saida]]="","",Table_ocorrencias[[#This Row],[data_saida]]),"")</f>
        <v>6.7361111111111108E-2</v>
      </c>
      <c r="Y681" s="90">
        <f>IFERROR(IF(Table_ocorrencias[[#This Row],[data_chegada]]="","",Table_ocorrencias[[#This Row],[data_chegada]]),"")</f>
        <v>8.1944444444444445E-2</v>
      </c>
      <c r="Z681" s="90">
        <f>IFERROR(IF(Table_ocorrencias[[#This Row],[data_conclusao]]="","",Table_ocorrencias[[#This Row],[data_conclusao]]),"")</f>
        <v>9.930555555555555E-2</v>
      </c>
      <c r="AA681" s="91">
        <v>2000</v>
      </c>
      <c r="AB681" s="91">
        <v>1111</v>
      </c>
      <c r="AC681" s="91">
        <v>7</v>
      </c>
      <c r="AD681" s="91">
        <v>2962136</v>
      </c>
      <c r="AE681" s="91">
        <v>3867641</v>
      </c>
      <c r="AF681" s="91">
        <v>1207580</v>
      </c>
      <c r="AG681" s="91">
        <v>42255</v>
      </c>
      <c r="AH681" s="88">
        <v>44188</v>
      </c>
      <c r="AI681" s="91" t="s">
        <v>7586</v>
      </c>
      <c r="AJ681" s="91" t="s">
        <v>425</v>
      </c>
      <c r="AK681" s="91" t="s">
        <v>414</v>
      </c>
      <c r="AL681" s="91" t="s">
        <v>255</v>
      </c>
      <c r="AM681" s="92">
        <v>4.4444444444444446E-2</v>
      </c>
      <c r="AN681" s="93">
        <v>6.7361111111111108E-2</v>
      </c>
      <c r="AO681" s="93">
        <v>8.1944444444444445E-2</v>
      </c>
      <c r="AP681" s="93">
        <v>9.930555555555555E-2</v>
      </c>
      <c r="AQ681" s="91" t="s">
        <v>7591</v>
      </c>
      <c r="AR681" s="91" t="s">
        <v>7592</v>
      </c>
      <c r="AS681" s="91">
        <v>13</v>
      </c>
      <c r="AT681" s="91" t="s">
        <v>5784</v>
      </c>
      <c r="AU681" s="91" t="s">
        <v>7587</v>
      </c>
      <c r="AV681" s="91" t="s">
        <v>7588</v>
      </c>
      <c r="AW681" s="94" t="s">
        <v>433</v>
      </c>
      <c r="AX681" s="91" t="s">
        <v>7589</v>
      </c>
      <c r="AY681" s="91" t="s">
        <v>7590</v>
      </c>
      <c r="AZ681" s="91" t="b">
        <v>1</v>
      </c>
      <c r="BA681" s="91" t="s">
        <v>273</v>
      </c>
      <c r="BB681" s="91" t="b">
        <v>0</v>
      </c>
      <c r="BC681" s="91"/>
      <c r="BD681" s="91"/>
    </row>
    <row r="682" spans="1:56" x14ac:dyDescent="0.25">
      <c r="A682" s="86">
        <f t="shared" si="11"/>
        <v>3</v>
      </c>
      <c r="B682" s="87" t="str">
        <f>IFERROR(TEXT(Table_ocorrencias[[#This Row],[caso_n]],"0000")&amp;Table_ocorrencias[[#This Row],[ponto]]&amp;"/"&amp;YEAR(Table_ocorrencias[[#This Row],[DATA PLANTÃO]]),"")</f>
        <v>0108.10/2020</v>
      </c>
      <c r="C682" s="87" t="str">
        <f>IFERROR(IF(Table_ocorrencias[[#This Row],[GDL]] = "","", Table_ocorrencias[[#This Row],[GDL]]&amp;"/"&amp;YEAR(Table_ocorrencias[[#This Row],[data_plantao]])),"")</f>
        <v>42267/2020</v>
      </c>
      <c r="D682" s="87" t="str">
        <f>IF(Table_ocorrencias[[#This Row],[fotos_gdl]] = TRUE,"ENVIADAS","PENDENTE")</f>
        <v>PENDENTE</v>
      </c>
      <c r="E682" s="88">
        <f>IFERROR(Table_ocorrencias[[#This Row],[data_plantao]],"")</f>
        <v>44077</v>
      </c>
      <c r="F682" s="87" t="str">
        <f>IFERROR(Table_ocorrencias[[#This Row],[CIODS3]],"")</f>
        <v>3900000848.000097/2019-05</v>
      </c>
      <c r="G682" s="87" t="str">
        <f>IFERROR(Table_ocorrencias[[#This Row],[natureza4]],"")</f>
        <v>Outros</v>
      </c>
      <c r="H682" s="87" t="str">
        <f>IFERROR(Table_ocorrencias[[#This Row],[tipo_local]],"")</f>
        <v>Interno</v>
      </c>
      <c r="I682" s="87" t="str">
        <f>IFERROR(IF(Table_ocorrencias[[#This Row],[instrumento10]] = 0,"",Table_ocorrencias[[#This Row],[instrumento10]]),"")</f>
        <v/>
      </c>
      <c r="J682" s="89" t="str">
        <f>IFERROR(VLOOKUP(Table_ocorrencias[[#This Row],[matricula_perito]],Table_peritos[],2,FALSE),"")</f>
        <v>DIOGO SINESIO TRAJANO DE ARRUDA</v>
      </c>
      <c r="K682" s="87" t="str">
        <f>IFERROR(VLOOKUP(Table_ocorrencias[[#This Row],[matricula_auxiliar]],Table_auxiliares[],2,FALSE),"")</f>
        <v>THIAGO ANDRÉ</v>
      </c>
      <c r="L682" s="87" t="str">
        <f>IFERROR(VLOOKUP(Table_ocorrencias[[#This Row],[matricula_delegado]],Table_delegados[],2,FALSE),"")</f>
        <v>DIOGO MELO VICTOR</v>
      </c>
      <c r="M682" s="87" t="str">
        <f>IFERROR(Table_ocorrencias[[#This Row],[viatura5]],"")</f>
        <v/>
      </c>
      <c r="N682" s="87" t="str">
        <f>IFERROR(IF(Table_ocorrencias[[#This Row],[DPH2]] ="","",Table_ocorrencias[[#This Row],[DPH2]]&amp;"º DPH"),"")</f>
        <v/>
      </c>
      <c r="O682" s="87" t="str">
        <f>UPPER(IFERROR(VLOOKUP(Table_ocorrencias[[#This Row],[municipio]],Table_municipios[],2,FALSE),""))</f>
        <v>RECIFE</v>
      </c>
      <c r="P682" s="89" t="str">
        <f>UPPER(IFERROR(Table_ocorrencias[[#This Row],[bairro8]],""))</f>
        <v>VÁRZEA</v>
      </c>
      <c r="Q682" s="87" t="str">
        <f>IFERROR(IF(Table_ocorrencias[[#This Row],[rua9]] ="","",Table_ocorrencias[[#This Row],[rua9]]),"")</f>
        <v>RUA TABELIÃO JOÃO ROMA, 515</v>
      </c>
      <c r="R682" s="87" t="str">
        <f>IFERROR(IF(Table_ocorrencias[[#This Row],[latitude6]] ="","",Table_ocorrencias[[#This Row],[latitude6]]),"")</f>
        <v/>
      </c>
      <c r="S682" s="87" t="str">
        <f>IFERROR(IF(Table_ocorrencias[[#This Row],[longitude7]] ="","",Table_ocorrencias[[#This Row],[longitude7]]),"")</f>
        <v/>
      </c>
      <c r="T68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SIMONÊS MARIA DE ALMEIDA (NIC )</v>
      </c>
      <c r="U68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2" s="89" t="str">
        <f>UPPER(IFERROR(Table_ocorrencias[[#This Row],[descricao]],""))</f>
        <v>REPRODUÇÃO SIMULADA DOS FATOS</v>
      </c>
      <c r="W682" s="90">
        <f>IFERROR(IF(Table_ocorrencias[[#This Row],[data_ciencia]]="","",Table_ocorrencias[[#This Row],[data_ciencia]]),"")</f>
        <v>0.41666666666666669</v>
      </c>
      <c r="X682" s="90">
        <f>IFERROR(IF(Table_ocorrencias[[#This Row],[data_saida]]="","",Table_ocorrencias[[#This Row],[data_saida]]),"")</f>
        <v>0.4236111111111111</v>
      </c>
      <c r="Y682" s="90">
        <f>IFERROR(IF(Table_ocorrencias[[#This Row],[data_chegada]]="","",Table_ocorrencias[[#This Row],[data_chegada]]),"")</f>
        <v>0.4375</v>
      </c>
      <c r="Z682" s="90">
        <f>IFERROR(IF(Table_ocorrencias[[#This Row],[data_conclusao]]="","",Table_ocorrencias[[#This Row],[data_conclusao]]),"")</f>
        <v>0.60416666666666663</v>
      </c>
      <c r="AA682" s="91">
        <v>2002</v>
      </c>
      <c r="AB682" s="91">
        <v>108</v>
      </c>
      <c r="AC682" s="91"/>
      <c r="AD682" s="91">
        <v>3871193</v>
      </c>
      <c r="AE682" s="91">
        <v>3870464</v>
      </c>
      <c r="AF682" s="91">
        <v>2724588</v>
      </c>
      <c r="AG682" s="91">
        <v>42267</v>
      </c>
      <c r="AH682" s="88">
        <v>44077</v>
      </c>
      <c r="AI682" s="91" t="s">
        <v>7599</v>
      </c>
      <c r="AJ682" s="91" t="s">
        <v>416</v>
      </c>
      <c r="AK682" s="91" t="s">
        <v>414</v>
      </c>
      <c r="AL682" s="91" t="s">
        <v>283</v>
      </c>
      <c r="AM682" s="92">
        <v>0.41666666666666669</v>
      </c>
      <c r="AN682" s="93">
        <v>0.4236111111111111</v>
      </c>
      <c r="AO682" s="93">
        <v>0.4375</v>
      </c>
      <c r="AP682" s="93">
        <v>0.60416666666666663</v>
      </c>
      <c r="AQ682" s="91"/>
      <c r="AR682" s="91"/>
      <c r="AS682" s="91">
        <v>14</v>
      </c>
      <c r="AT682" s="91" t="s">
        <v>355</v>
      </c>
      <c r="AU682" s="91" t="s">
        <v>7600</v>
      </c>
      <c r="AV682" s="91" t="s">
        <v>7601</v>
      </c>
      <c r="AW682" s="94"/>
      <c r="AX682" s="91" t="s">
        <v>7602</v>
      </c>
      <c r="AY682" s="91" t="s">
        <v>7192</v>
      </c>
      <c r="AZ682" s="91" t="b">
        <v>0</v>
      </c>
      <c r="BA682" s="91" t="s">
        <v>486</v>
      </c>
      <c r="BB682" s="91" t="b">
        <v>0</v>
      </c>
      <c r="BC682" s="91"/>
      <c r="BD682" s="91"/>
    </row>
    <row r="683" spans="1:56" ht="30" x14ac:dyDescent="0.25">
      <c r="A683" s="86">
        <f t="shared" si="11"/>
        <v>0</v>
      </c>
      <c r="B683" s="87" t="str">
        <f>IFERROR(TEXT(Table_ocorrencias[[#This Row],[caso_n]],"0000")&amp;Table_ocorrencias[[#This Row],[ponto]]&amp;"/"&amp;YEAR(Table_ocorrencias[[#This Row],[DATA PLANTÃO]]),"")</f>
        <v>1116.9/2020</v>
      </c>
      <c r="C683" s="87" t="str">
        <f>IFERROR(IF(Table_ocorrencias[[#This Row],[GDL]] = "","", Table_ocorrencias[[#This Row],[GDL]]&amp;"/"&amp;YEAR(Table_ocorrencias[[#This Row],[data_plantao]])),"")</f>
        <v>42302/2020</v>
      </c>
      <c r="D683" s="87" t="str">
        <f>IF(Table_ocorrencias[[#This Row],[fotos_gdl]] = TRUE,"ENVIADAS","PENDENTE")</f>
        <v>PENDENTE</v>
      </c>
      <c r="E683" s="88">
        <f>IFERROR(Table_ocorrencias[[#This Row],[data_plantao]],"")</f>
        <v>44189</v>
      </c>
      <c r="F683" s="87" t="str">
        <f>IFERROR(Table_ocorrencias[[#This Row],[CIODS3]],"")</f>
        <v>D698940</v>
      </c>
      <c r="G683" s="87" t="str">
        <f>IFERROR(Table_ocorrencias[[#This Row],[natureza4]],"")</f>
        <v>Múltiplos Homicídios</v>
      </c>
      <c r="H683" s="87" t="str">
        <f>IFERROR(Table_ocorrencias[[#This Row],[tipo_local]],"")</f>
        <v>Interno</v>
      </c>
      <c r="I683" s="87" t="str">
        <f>IFERROR(IF(Table_ocorrencias[[#This Row],[instrumento10]] = 0,"",Table_ocorrencias[[#This Row],[instrumento10]]),"")</f>
        <v>PÉRFURO-CONTUNDENTE</v>
      </c>
      <c r="J683" s="89" t="str">
        <f>IFERROR(VLOOKUP(Table_ocorrencias[[#This Row],[matricula_perito]],Table_peritos[],2,FALSE),"")</f>
        <v>RODION MALINOVSKY DE OLIVEIRA GOMES</v>
      </c>
      <c r="K683" s="87" t="str">
        <f>IFERROR(VLOOKUP(Table_ocorrencias[[#This Row],[matricula_auxiliar]],Table_auxiliares[],2,FALSE),"")</f>
        <v>THIAGO ANDRÉ</v>
      </c>
      <c r="L683" s="87" t="str">
        <f>IFERROR(VLOOKUP(Table_ocorrencias[[#This Row],[matricula_delegado]],Table_delegados[],2,FALSE),"")</f>
        <v>EURICELIA BATISTA NOGUEIRA</v>
      </c>
      <c r="M683" s="87" t="str">
        <f>IFERROR(Table_ocorrencias[[#This Row],[viatura5]],"")</f>
        <v>UP006</v>
      </c>
      <c r="N683" s="87" t="str">
        <f>IFERROR(IF(Table_ocorrencias[[#This Row],[DPH2]] ="","",Table_ocorrencias[[#This Row],[DPH2]]&amp;"º DPH"),"")</f>
        <v>8º DPH</v>
      </c>
      <c r="O683" s="87" t="str">
        <f>UPPER(IFERROR(VLOOKUP(Table_ocorrencias[[#This Row],[municipio]],Table_municipios[],2,FALSE),""))</f>
        <v>ILHA DE ITAMARACÁ</v>
      </c>
      <c r="P683" s="89" t="str">
        <f>UPPER(IFERROR(Table_ocorrencias[[#This Row],[bairro8]],""))</f>
        <v>FORTE ORANGE</v>
      </c>
      <c r="Q683" s="87" t="str">
        <f>IFERROR(IF(Table_ocorrencias[[#This Row],[rua9]] ="","",Table_ocorrencias[[#This Row],[rua9]]),"")</f>
        <v>RUA ALTINHO, 22</v>
      </c>
      <c r="R683" s="87" t="str">
        <f>IFERROR(IF(Table_ocorrencias[[#This Row],[latitude6]] ="","",Table_ocorrencias[[#This Row],[latitude6]]),"")</f>
        <v>7.806270</v>
      </c>
      <c r="S683" s="87" t="str">
        <f>IFERROR(IF(Table_ocorrencias[[#This Row],[longitude7]] ="","",Table_ocorrencias[[#This Row],[longitude7]]),"")</f>
        <v>34.842020</v>
      </c>
      <c r="T68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BRUNO LIMA DOS SANTOS (NIC 115575) / DAVID SANTIAGO DA SILVA (NIC 115577) / ADRIANO DURVAL DA SILVA (NIC 115576)</v>
      </c>
      <c r="U68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3" s="89" t="str">
        <f>UPPER(IFERROR(Table_ocorrencias[[#This Row],[descricao]],""))</f>
        <v>QUADRUPLO, PAF INTERNO CABO RODRIGUES 987296476</v>
      </c>
      <c r="W683" s="90">
        <f>IFERROR(IF(Table_ocorrencias[[#This Row],[data_ciencia]]="","",Table_ocorrencias[[#This Row],[data_ciencia]]),"")</f>
        <v>9.375E-2</v>
      </c>
      <c r="X683" s="90">
        <f>IFERROR(IF(Table_ocorrencias[[#This Row],[data_saida]]="","",Table_ocorrencias[[#This Row],[data_saida]]),"")</f>
        <v>0.10416666666666667</v>
      </c>
      <c r="Y683" s="90">
        <f>IFERROR(IF(Table_ocorrencias[[#This Row],[data_chegada]]="","",Table_ocorrencias[[#This Row],[data_chegada]]),"")</f>
        <v>0.14583333333333334</v>
      </c>
      <c r="Z683" s="90">
        <f>IFERROR(IF(Table_ocorrencias[[#This Row],[data_conclusao]]="","",Table_ocorrencias[[#This Row],[data_conclusao]]),"")</f>
        <v>0.21527777777777779</v>
      </c>
      <c r="AA683" s="91">
        <v>2007</v>
      </c>
      <c r="AB683" s="91">
        <v>1116</v>
      </c>
      <c r="AC683" s="91">
        <v>8</v>
      </c>
      <c r="AD683" s="91">
        <v>1917099</v>
      </c>
      <c r="AE683" s="91">
        <v>3870464</v>
      </c>
      <c r="AF683" s="91">
        <v>2960494</v>
      </c>
      <c r="AG683" s="91">
        <v>42302</v>
      </c>
      <c r="AH683" s="88">
        <v>44189</v>
      </c>
      <c r="AI683" s="91" t="s">
        <v>7616</v>
      </c>
      <c r="AJ683" s="91" t="s">
        <v>2066</v>
      </c>
      <c r="AK683" s="91" t="s">
        <v>414</v>
      </c>
      <c r="AL683" s="91" t="s">
        <v>1258</v>
      </c>
      <c r="AM683" s="92">
        <v>9.375E-2</v>
      </c>
      <c r="AN683" s="93">
        <v>0.10416666666666667</v>
      </c>
      <c r="AO683" s="93">
        <v>0.14583333333333334</v>
      </c>
      <c r="AP683" s="93">
        <v>0.21527777777777779</v>
      </c>
      <c r="AQ683" s="91" t="s">
        <v>7647</v>
      </c>
      <c r="AR683" s="91" t="s">
        <v>7648</v>
      </c>
      <c r="AS683" s="91">
        <v>7</v>
      </c>
      <c r="AT683" s="91" t="s">
        <v>7617</v>
      </c>
      <c r="AU683" s="91" t="s">
        <v>7679</v>
      </c>
      <c r="AV683" s="91" t="s">
        <v>283</v>
      </c>
      <c r="AW683" s="94" t="s">
        <v>276</v>
      </c>
      <c r="AX683" s="91" t="s">
        <v>7618</v>
      </c>
      <c r="AY683" s="91" t="s">
        <v>7649</v>
      </c>
      <c r="AZ683" s="91" t="b">
        <v>0</v>
      </c>
      <c r="BA683" s="91" t="s">
        <v>273</v>
      </c>
      <c r="BB683" s="91" t="b">
        <v>0</v>
      </c>
      <c r="BC683" s="91"/>
      <c r="BD683" s="91"/>
    </row>
    <row r="684" spans="1:56" x14ac:dyDescent="0.25">
      <c r="A684" s="86">
        <f t="shared" si="11"/>
        <v>1</v>
      </c>
      <c r="B684" s="87" t="str">
        <f>IFERROR(TEXT(Table_ocorrencias[[#This Row],[caso_n]],"0000")&amp;Table_ocorrencias[[#This Row],[ponto]]&amp;"/"&amp;YEAR(Table_ocorrencias[[#This Row],[DATA PLANTÃO]]),"")</f>
        <v>1130.9/2020</v>
      </c>
      <c r="C684" s="87" t="str">
        <f>IFERROR(IF(Table_ocorrencias[[#This Row],[GDL]] = "","", Table_ocorrencias[[#This Row],[GDL]]&amp;"/"&amp;YEAR(Table_ocorrencias[[#This Row],[data_plantao]])),"")</f>
        <v/>
      </c>
      <c r="D684" s="87" t="str">
        <f>IF(Table_ocorrencias[[#This Row],[fotos_gdl]] = TRUE,"ENVIADAS","PENDENTE")</f>
        <v>PENDENTE</v>
      </c>
      <c r="E684" s="88">
        <f>IFERROR(Table_ocorrencias[[#This Row],[data_plantao]],"")</f>
        <v>44192</v>
      </c>
      <c r="F684" s="87" t="str">
        <f>IFERROR(Table_ocorrencias[[#This Row],[CIODS3]],"")</f>
        <v>D699272</v>
      </c>
      <c r="G684" s="87" t="str">
        <f>IFERROR(Table_ocorrencias[[#This Row],[natureza4]],"")</f>
        <v>Duplo Homicídio</v>
      </c>
      <c r="H684" s="87" t="str">
        <f>IFERROR(Table_ocorrencias[[#This Row],[tipo_local]],"")</f>
        <v>Externo</v>
      </c>
      <c r="I684" s="87" t="str">
        <f>IFERROR(IF(Table_ocorrencias[[#This Row],[instrumento10]] = 0,"",Table_ocorrencias[[#This Row],[instrumento10]]),"")</f>
        <v>PÉRFURO-CONTUNDENTE</v>
      </c>
      <c r="J684" s="89" t="str">
        <f>IFERROR(VLOOKUP(Table_ocorrencias[[#This Row],[matricula_perito]],Table_peritos[],2,FALSE),"")</f>
        <v>CARLOS ARMANDO CORREIA LYRA</v>
      </c>
      <c r="K684" s="87" t="str">
        <f>IFERROR(VLOOKUP(Table_ocorrencias[[#This Row],[matricula_auxiliar]],Table_auxiliares[],2,FALSE),"")</f>
        <v>THIAGO ANDRÉ</v>
      </c>
      <c r="L684" s="87" t="str">
        <f>IFERROR(VLOOKUP(Table_ocorrencias[[#This Row],[matricula_delegado]],Table_delegados[],2,FALSE),"")</f>
        <v>JOAO FELIPE DE LIMA FURTADO</v>
      </c>
      <c r="M684" s="87" t="str">
        <f>IFERROR(Table_ocorrencias[[#This Row],[viatura5]],"")</f>
        <v>UP006</v>
      </c>
      <c r="N684" s="87" t="str">
        <f>IFERROR(IF(Table_ocorrencias[[#This Row],[DPH2]] ="","",Table_ocorrencias[[#This Row],[DPH2]]&amp;"º DPH"),"")</f>
        <v>11º DPH</v>
      </c>
      <c r="O684" s="87" t="str">
        <f>UPPER(IFERROR(VLOOKUP(Table_ocorrencias[[#This Row],[municipio]],Table_municipios[],2,FALSE),""))</f>
        <v>CABO DE SANTO AGOSTINHO</v>
      </c>
      <c r="P684" s="89" t="str">
        <f>UPPER(IFERROR(Table_ocorrencias[[#This Row],[bairro8]],""))</f>
        <v>ENGENHO MATO GROSSO</v>
      </c>
      <c r="Q684" s="87" t="str">
        <f>IFERROR(IF(Table_ocorrencias[[#This Row],[rua9]] ="","",Table_ocorrencias[[#This Row],[rua9]]),"")</f>
        <v>ENGENHO MATO GROSSO, BAR DO BIBIU</v>
      </c>
      <c r="R684" s="87" t="str">
        <f>IFERROR(IF(Table_ocorrencias[[#This Row],[latitude6]] ="","",Table_ocorrencias[[#This Row],[latitude6]]),"")</f>
        <v>-8.239984</v>
      </c>
      <c r="S684" s="87" t="str">
        <f>IFERROR(IF(Table_ocorrencias[[#This Row],[longitude7]] ="","",Table_ocorrencias[[#This Row],[longitude7]]),"")</f>
        <v>-35.13345</v>
      </c>
      <c r="T68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115587) / IDENTIDADE DESCONHECIDA (NIC 115591)</v>
      </c>
      <c r="U68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84" s="89" t="str">
        <f>UPPER(IFERROR(Table_ocorrencias[[#This Row],[descricao]],""))</f>
        <v/>
      </c>
      <c r="W684" s="90">
        <f>IFERROR(IF(Table_ocorrencias[[#This Row],[data_ciencia]]="","",Table_ocorrencias[[#This Row],[data_ciencia]]),"")</f>
        <v>0.88541666666666663</v>
      </c>
      <c r="X684" s="90">
        <f>IFERROR(IF(Table_ocorrencias[[#This Row],[data_saida]]="","",Table_ocorrencias[[#This Row],[data_saida]]),"")</f>
        <v>0.90972222222222221</v>
      </c>
      <c r="Y684" s="90">
        <f>IFERROR(IF(Table_ocorrencias[[#This Row],[data_chegada]]="","",Table_ocorrencias[[#This Row],[data_chegada]]),"")</f>
        <v>0.97499999999999998</v>
      </c>
      <c r="Z684" s="90">
        <f>IFERROR(IF(Table_ocorrencias[[#This Row],[data_conclusao]]="","",Table_ocorrencias[[#This Row],[data_conclusao]]),"")</f>
        <v>2.0833333333333332E-2</v>
      </c>
      <c r="AA684" s="91">
        <v>2021</v>
      </c>
      <c r="AB684" s="91">
        <v>1130</v>
      </c>
      <c r="AC684" s="91">
        <v>11</v>
      </c>
      <c r="AD684" s="91">
        <v>3869091</v>
      </c>
      <c r="AE684" s="91">
        <v>3870464</v>
      </c>
      <c r="AF684" s="91">
        <v>1207580</v>
      </c>
      <c r="AG684" s="91"/>
      <c r="AH684" s="88">
        <v>44192</v>
      </c>
      <c r="AI684" s="91" t="s">
        <v>7775</v>
      </c>
      <c r="AJ684" s="91" t="s">
        <v>302</v>
      </c>
      <c r="AK684" s="91" t="s">
        <v>168</v>
      </c>
      <c r="AL684" s="91" t="s">
        <v>1258</v>
      </c>
      <c r="AM684" s="92">
        <v>0.88541666666666663</v>
      </c>
      <c r="AN684" s="93">
        <v>0.90972222222222221</v>
      </c>
      <c r="AO684" s="93">
        <v>0.97499999999999998</v>
      </c>
      <c r="AP684" s="93">
        <v>2.0833333333333332E-2</v>
      </c>
      <c r="AQ684" s="91" t="s">
        <v>7776</v>
      </c>
      <c r="AR684" s="91" t="s">
        <v>7777</v>
      </c>
      <c r="AS684" s="91">
        <v>3</v>
      </c>
      <c r="AT684" s="91" t="s">
        <v>7778</v>
      </c>
      <c r="AU684" s="91" t="s">
        <v>7779</v>
      </c>
      <c r="AV684" s="91" t="s">
        <v>283</v>
      </c>
      <c r="AW684" s="94" t="s">
        <v>276</v>
      </c>
      <c r="AX684" s="91" t="s">
        <v>7780</v>
      </c>
      <c r="AY684" s="91" t="s">
        <v>283</v>
      </c>
      <c r="AZ684" s="91" t="b">
        <v>0</v>
      </c>
      <c r="BA684" s="91" t="s">
        <v>273</v>
      </c>
      <c r="BB684" s="91" t="b">
        <v>0</v>
      </c>
      <c r="BC684" s="91"/>
      <c r="BD684" s="91"/>
    </row>
    <row r="685" spans="1:56" x14ac:dyDescent="0.25">
      <c r="A685" s="86">
        <f t="shared" si="11"/>
        <v>1</v>
      </c>
      <c r="B685" s="87" t="str">
        <f>IFERROR(TEXT(Table_ocorrencias[[#This Row],[caso_n]],"0000")&amp;Table_ocorrencias[[#This Row],[ponto]]&amp;"/"&amp;YEAR(Table_ocorrencias[[#This Row],[DATA PLANTÃO]]),"")</f>
        <v>0110.10/2020</v>
      </c>
      <c r="C685" s="87" t="str">
        <f>IFERROR(IF(Table_ocorrencias[[#This Row],[GDL]] = "","", Table_ocorrencias[[#This Row],[GDL]]&amp;"/"&amp;YEAR(Table_ocorrencias[[#This Row],[data_plantao]])),"")</f>
        <v>42626/2020</v>
      </c>
      <c r="D685" s="87" t="str">
        <f>IF(Table_ocorrencias[[#This Row],[fotos_gdl]] = TRUE,"ENVIADAS","PENDENTE")</f>
        <v>PENDENTE</v>
      </c>
      <c r="E685" s="88">
        <f>IFERROR(Table_ocorrencias[[#This Row],[data_plantao]],"")</f>
        <v>44193</v>
      </c>
      <c r="F685" s="87" t="str">
        <f>IFERROR(Table_ocorrencias[[#This Row],[CIODS3]],"")</f>
        <v>272/2020</v>
      </c>
      <c r="G685" s="87" t="str">
        <f>IFERROR(Table_ocorrencias[[#This Row],[natureza4]],"")</f>
        <v>Perícia em veículo</v>
      </c>
      <c r="H685" s="87" t="str">
        <f>IFERROR(Table_ocorrencias[[#This Row],[tipo_local]],"")</f>
        <v>Externo</v>
      </c>
      <c r="I685" s="87" t="str">
        <f>IFERROR(IF(Table_ocorrencias[[#This Row],[instrumento10]] = 0,"",Table_ocorrencias[[#This Row],[instrumento10]]),"")</f>
        <v/>
      </c>
      <c r="J685" s="89" t="str">
        <f>IFERROR(VLOOKUP(Table_ocorrencias[[#This Row],[matricula_perito]],Table_peritos[],2,FALSE),"")</f>
        <v>RODION MALINOVSKY DE OLIVEIRA GOMES</v>
      </c>
      <c r="K685" s="87" t="str">
        <f>IFERROR(VLOOKUP(Table_ocorrencias[[#This Row],[matricula_auxiliar]],Table_auxiliares[],2,FALSE),"")</f>
        <v>BRENO HENRIQUE DANTAS DOS SANTOS</v>
      </c>
      <c r="L685" s="87" t="str">
        <f>IFERROR(VLOOKUP(Table_ocorrencias[[#This Row],[matricula_delegado]],Table_delegados[],2,FALSE),"")</f>
        <v>DIEGO JARDIM FEITOSA</v>
      </c>
      <c r="M685" s="87" t="str">
        <f>IFERROR(Table_ocorrencias[[#This Row],[viatura5]],"")</f>
        <v>UP004</v>
      </c>
      <c r="N685" s="87" t="str">
        <f>IFERROR(IF(Table_ocorrencias[[#This Row],[DPH2]] ="","",Table_ocorrencias[[#This Row],[DPH2]]&amp;"º DPH"),"")</f>
        <v>7º DPH</v>
      </c>
      <c r="O685" s="87" t="str">
        <f>UPPER(IFERROR(VLOOKUP(Table_ocorrencias[[#This Row],[municipio]],Table_municipios[],2,FALSE),""))</f>
        <v>PAULISTA</v>
      </c>
      <c r="P685" s="89" t="str">
        <f>UPPER(IFERROR(Table_ocorrencias[[#This Row],[bairro8]],""))</f>
        <v>MARANGUAPE II</v>
      </c>
      <c r="Q685" s="87" t="str">
        <f>IFERROR(IF(Table_ocorrencias[[#This Row],[rua9]] ="","",Table_ocorrencias[[#This Row],[rua9]]),"")</f>
        <v>RUA 55. Nº05</v>
      </c>
      <c r="R685" s="87" t="str">
        <f>IFERROR(IF(Table_ocorrencias[[#This Row],[latitude6]] ="","",Table_ocorrencias[[#This Row],[latitude6]]),"")</f>
        <v>-7.931150</v>
      </c>
      <c r="S685" s="87" t="str">
        <f>IFERROR(IF(Table_ocorrencias[[#This Row],[longitude7]] ="","",Table_ocorrencias[[#This Row],[longitude7]]),"")</f>
        <v>-34.854910</v>
      </c>
      <c r="T68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DIOGO LOPES DA SILVA GOMES (NIC )</v>
      </c>
      <c r="U68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5" s="89" t="str">
        <f>UPPER(IFERROR(Table_ocorrencias[[#This Row],[descricao]],""))</f>
        <v>AUTOMÓVEL RENAULT KIWD BRANCA PGZ2493</v>
      </c>
      <c r="W685" s="90">
        <f>IFERROR(IF(Table_ocorrencias[[#This Row],[data_ciencia]]="","",Table_ocorrencias[[#This Row],[data_ciencia]]),"")</f>
        <v>0.63194444444444442</v>
      </c>
      <c r="X685" s="90">
        <f>IFERROR(IF(Table_ocorrencias[[#This Row],[data_saida]]="","",Table_ocorrencias[[#This Row],[data_saida]]),"")</f>
        <v>0.63888888888888884</v>
      </c>
      <c r="Y685" s="90">
        <f>IFERROR(IF(Table_ocorrencias[[#This Row],[data_chegada]]="","",Table_ocorrencias[[#This Row],[data_chegada]]),"")</f>
        <v>0.67361111111111116</v>
      </c>
      <c r="Z685" s="90">
        <f>IFERROR(IF(Table_ocorrencias[[#This Row],[data_conclusao]]="","",Table_ocorrencias[[#This Row],[data_conclusao]]),"")</f>
        <v>0.71875</v>
      </c>
      <c r="AA685" s="91">
        <v>2024</v>
      </c>
      <c r="AB685" s="91">
        <v>110</v>
      </c>
      <c r="AC685" s="91">
        <v>7</v>
      </c>
      <c r="AD685" s="91">
        <v>1917099</v>
      </c>
      <c r="AE685" s="91">
        <v>3867820</v>
      </c>
      <c r="AF685" s="91">
        <v>3864944</v>
      </c>
      <c r="AG685" s="91">
        <v>42626</v>
      </c>
      <c r="AH685" s="88">
        <v>44193</v>
      </c>
      <c r="AI685" s="91" t="s">
        <v>7799</v>
      </c>
      <c r="AJ685" s="91" t="s">
        <v>1228</v>
      </c>
      <c r="AK685" s="91" t="s">
        <v>168</v>
      </c>
      <c r="AL685" s="91" t="s">
        <v>255</v>
      </c>
      <c r="AM685" s="92">
        <v>0.63194444444444442</v>
      </c>
      <c r="AN685" s="93">
        <v>0.63888888888888884</v>
      </c>
      <c r="AO685" s="93">
        <v>0.67361111111111116</v>
      </c>
      <c r="AP685" s="93">
        <v>0.71875</v>
      </c>
      <c r="AQ685" s="91" t="s">
        <v>7830</v>
      </c>
      <c r="AR685" s="91" t="s">
        <v>7831</v>
      </c>
      <c r="AS685" s="91">
        <v>13</v>
      </c>
      <c r="AT685" s="91" t="s">
        <v>6908</v>
      </c>
      <c r="AU685" s="91" t="s">
        <v>7807</v>
      </c>
      <c r="AV685" s="91" t="s">
        <v>283</v>
      </c>
      <c r="AW685" s="94"/>
      <c r="AX685" s="91" t="s">
        <v>7800</v>
      </c>
      <c r="AY685" s="91" t="s">
        <v>7801</v>
      </c>
      <c r="AZ685" s="91" t="b">
        <v>0</v>
      </c>
      <c r="BA685" s="91" t="s">
        <v>486</v>
      </c>
      <c r="BB685" s="91" t="b">
        <v>0</v>
      </c>
      <c r="BC685" s="91"/>
      <c r="BD685" s="91"/>
    </row>
    <row r="686" spans="1:56" ht="30" x14ac:dyDescent="0.25">
      <c r="A686" s="86">
        <f t="shared" si="11"/>
        <v>0</v>
      </c>
      <c r="B686" s="87" t="str">
        <f>IFERROR(TEXT(Table_ocorrencias[[#This Row],[caso_n]],"0000")&amp;Table_ocorrencias[[#This Row],[ponto]]&amp;"/"&amp;YEAR(Table_ocorrencias[[#This Row],[DATA PLANTÃO]]),"")</f>
        <v>0001.9/2021</v>
      </c>
      <c r="C686" s="87" t="str">
        <f>IFERROR(IF(Table_ocorrencias[[#This Row],[GDL]] = "","", Table_ocorrencias[[#This Row],[GDL]]&amp;"/"&amp;YEAR(Table_ocorrencias[[#This Row],[data_plantao]])),"")</f>
        <v>34/2021</v>
      </c>
      <c r="D686" s="87" t="str">
        <f>IF(Table_ocorrencias[[#This Row],[fotos_gdl]] = TRUE,"ENVIADAS","PENDENTE")</f>
        <v>ENVIADAS</v>
      </c>
      <c r="E686" s="88">
        <f>IFERROR(Table_ocorrencias[[#This Row],[data_plantao]],"")</f>
        <v>44197</v>
      </c>
      <c r="F686" s="87" t="str">
        <f>IFERROR(Table_ocorrencias[[#This Row],[CIODS3]],"")</f>
        <v>D699837</v>
      </c>
      <c r="G686" s="87" t="str">
        <f>IFERROR(Table_ocorrencias[[#This Row],[natureza4]],"")</f>
        <v>Morte a esclarecer</v>
      </c>
      <c r="H686" s="87" t="str">
        <f>IFERROR(Table_ocorrencias[[#This Row],[tipo_local]],"")</f>
        <v>Externo</v>
      </c>
      <c r="I686" s="87" t="str">
        <f>IFERROR(IF(Table_ocorrencias[[#This Row],[instrumento10]] = 0,"",Table_ocorrencias[[#This Row],[instrumento10]]),"")</f>
        <v>OUTROS</v>
      </c>
      <c r="J686" s="89" t="str">
        <f>IFERROR(VLOOKUP(Table_ocorrencias[[#This Row],[matricula_perito]],Table_peritos[],2,FALSE),"")</f>
        <v>TADEU MORAIS CRUZ</v>
      </c>
      <c r="K686" s="87" t="str">
        <f>IFERROR(VLOOKUP(Table_ocorrencias[[#This Row],[matricula_auxiliar]],Table_auxiliares[],2,FALSE),"")</f>
        <v>JÚLIO CÉSAR DINIZ</v>
      </c>
      <c r="L686" s="87" t="str">
        <f>IFERROR(VLOOKUP(Table_ocorrencias[[#This Row],[matricula_delegado]],Table_delegados[],2,FALSE),"")</f>
        <v>ANTONIO DE CAMPOS FRANCISCO</v>
      </c>
      <c r="M686" s="87" t="str">
        <f>IFERROR(Table_ocorrencias[[#This Row],[viatura5]],"")</f>
        <v>UP004</v>
      </c>
      <c r="N686" s="87" t="str">
        <f>IFERROR(IF(Table_ocorrencias[[#This Row],[DPH2]] ="","",Table_ocorrencias[[#This Row],[DPH2]]&amp;"º DPH"),"")</f>
        <v>15º DPH</v>
      </c>
      <c r="O686" s="87" t="str">
        <f>UPPER(IFERROR(VLOOKUP(Table_ocorrencias[[#This Row],[municipio]],Table_municipios[],2,FALSE),""))</f>
        <v>IPOJUCA</v>
      </c>
      <c r="P686" s="89" t="str">
        <f>UPPER(IFERROR(Table_ocorrencias[[#This Row],[bairro8]],""))</f>
        <v>ZONA RURAL</v>
      </c>
      <c r="Q686" s="87" t="str">
        <f>IFERROR(IF(Table_ocorrencias[[#This Row],[rua9]] ="","",Table_ocorrencias[[#This Row],[rua9]]),"")</f>
        <v>POVOADO</v>
      </c>
      <c r="R686" s="87" t="str">
        <f>IFERROR(IF(Table_ocorrencias[[#This Row],[latitude6]] ="","",Table_ocorrencias[[#This Row],[latitude6]]),"")</f>
        <v/>
      </c>
      <c r="S686" s="87" t="str">
        <f>IFERROR(IF(Table_ocorrencias[[#This Row],[longitude7]] ="","",Table_ocorrencias[[#This Row],[longitude7]]),"")</f>
        <v/>
      </c>
      <c r="T68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CARLOS DOS SANTOS COSTA (NIC 115609)</v>
      </c>
      <c r="U68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6" s="89" t="str">
        <f>UPPER(IFERROR(Table_ocorrencias[[#This Row],[descricao]],""))</f>
        <v>PM CB RUBISMAR (81) 99788-0031, INSTRUMENTO CINTO DE CALÇA ENROLADO NO PESCOÇO/ESTRANGULAMENTO</v>
      </c>
      <c r="W686" s="90">
        <f>IFERROR(IF(Table_ocorrencias[[#This Row],[data_ciencia]]="","",Table_ocorrencias[[#This Row],[data_ciencia]]),"")</f>
        <v>0.68125000000000002</v>
      </c>
      <c r="X686" s="90">
        <f>IFERROR(IF(Table_ocorrencias[[#This Row],[data_saida]]="","",Table_ocorrencias[[#This Row],[data_saida]]),"")</f>
        <v>0.69444444444444442</v>
      </c>
      <c r="Y686" s="90" t="str">
        <f>IFERROR(IF(Table_ocorrencias[[#This Row],[data_chegada]]="","",Table_ocorrencias[[#This Row],[data_chegada]]),"")</f>
        <v/>
      </c>
      <c r="Z686" s="90" t="str">
        <f>IFERROR(IF(Table_ocorrencias[[#This Row],[data_conclusao]]="","",Table_ocorrencias[[#This Row],[data_conclusao]]),"")</f>
        <v/>
      </c>
      <c r="AA686" s="91">
        <v>2034</v>
      </c>
      <c r="AB686" s="91">
        <v>1</v>
      </c>
      <c r="AC686" s="91">
        <v>15</v>
      </c>
      <c r="AD686" s="91">
        <v>2962136</v>
      </c>
      <c r="AE686" s="91">
        <v>3867595</v>
      </c>
      <c r="AF686" s="91">
        <v>1967371</v>
      </c>
      <c r="AG686" s="91">
        <v>34</v>
      </c>
      <c r="AH686" s="88">
        <v>44197</v>
      </c>
      <c r="AI686" s="91" t="s">
        <v>7913</v>
      </c>
      <c r="AJ686" s="91" t="s">
        <v>425</v>
      </c>
      <c r="AK686" s="91" t="s">
        <v>168</v>
      </c>
      <c r="AL686" s="91" t="s">
        <v>255</v>
      </c>
      <c r="AM686" s="92">
        <v>0.68125000000000002</v>
      </c>
      <c r="AN686" s="93">
        <v>0.69444444444444442</v>
      </c>
      <c r="AO686" s="93"/>
      <c r="AP686" s="93"/>
      <c r="AQ686" s="91"/>
      <c r="AR686" s="91"/>
      <c r="AS686" s="91">
        <v>8</v>
      </c>
      <c r="AT686" s="91" t="s">
        <v>471</v>
      </c>
      <c r="AU686" s="91" t="s">
        <v>7914</v>
      </c>
      <c r="AV686" s="91" t="s">
        <v>7915</v>
      </c>
      <c r="AW686" s="94" t="s">
        <v>433</v>
      </c>
      <c r="AX686" s="91" t="s">
        <v>7916</v>
      </c>
      <c r="AY686" s="91" t="s">
        <v>7917</v>
      </c>
      <c r="AZ686" s="91" t="b">
        <v>1</v>
      </c>
      <c r="BA686" s="91" t="s">
        <v>273</v>
      </c>
      <c r="BB686" s="91" t="b">
        <v>0</v>
      </c>
      <c r="BC686" s="91"/>
      <c r="BD686" s="91"/>
    </row>
    <row r="687" spans="1:56" x14ac:dyDescent="0.25">
      <c r="A687" s="86">
        <f t="shared" si="11"/>
        <v>0</v>
      </c>
      <c r="B687" s="87" t="str">
        <f>IFERROR(TEXT(Table_ocorrencias[[#This Row],[caso_n]],"0000")&amp;Table_ocorrencias[[#This Row],[ponto]]&amp;"/"&amp;YEAR(Table_ocorrencias[[#This Row],[DATA PLANTÃO]]),"")</f>
        <v>0017.9/2021</v>
      </c>
      <c r="C687" s="87" t="str">
        <f>IFERROR(IF(Table_ocorrencias[[#This Row],[GDL]] = "","", Table_ocorrencias[[#This Row],[GDL]]&amp;"/"&amp;YEAR(Table_ocorrencias[[#This Row],[data_plantao]])),"")</f>
        <v>858/2021</v>
      </c>
      <c r="D687" s="87" t="str">
        <f>IF(Table_ocorrencias[[#This Row],[fotos_gdl]] = TRUE,"ENVIADAS","PENDENTE")</f>
        <v>ENVIADAS</v>
      </c>
      <c r="E687" s="88">
        <f>IFERROR(Table_ocorrencias[[#This Row],[data_plantao]],"")</f>
        <v>44201</v>
      </c>
      <c r="F687" s="87" t="str">
        <f>IFERROR(Table_ocorrencias[[#This Row],[CIODS3]],"")</f>
        <v>D700242</v>
      </c>
      <c r="G687" s="87" t="str">
        <f>IFERROR(Table_ocorrencias[[#This Row],[natureza4]],"")</f>
        <v>Morte a esclarecer</v>
      </c>
      <c r="H687" s="87" t="str">
        <f>IFERROR(Table_ocorrencias[[#This Row],[tipo_local]],"")</f>
        <v>Interno</v>
      </c>
      <c r="I687" s="87" t="str">
        <f>IFERROR(IF(Table_ocorrencias[[#This Row],[instrumento10]] = 0,"",Table_ocorrencias[[#This Row],[instrumento10]]),"")</f>
        <v>OUTROS</v>
      </c>
      <c r="J687" s="89" t="str">
        <f>IFERROR(VLOOKUP(Table_ocorrencias[[#This Row],[matricula_perito]],Table_peritos[],2,FALSE),"")</f>
        <v>VICTOR CEZAR LUCENA TAVARES DE SÁ LEITÃO</v>
      </c>
      <c r="K687" s="87" t="str">
        <f>IFERROR(VLOOKUP(Table_ocorrencias[[#This Row],[matricula_auxiliar]],Table_auxiliares[],2,FALSE),"")</f>
        <v>ANDREZA CRISTINA MAIA DOS SANTOS</v>
      </c>
      <c r="L687" s="87" t="str">
        <f>IFERROR(VLOOKUP(Table_ocorrencias[[#This Row],[matricula_delegado]],Table_delegados[],2,FALSE),"")</f>
        <v>PAULO GUSTAVO COELHO DIAS</v>
      </c>
      <c r="M687" s="87" t="str">
        <f>IFERROR(Table_ocorrencias[[#This Row],[viatura5]],"")</f>
        <v>UP006</v>
      </c>
      <c r="N687" s="87" t="str">
        <f>IFERROR(IF(Table_ocorrencias[[#This Row],[DPH2]] ="","",Table_ocorrencias[[#This Row],[DPH2]]&amp;"º DPH"),"")</f>
        <v>2º DPH</v>
      </c>
      <c r="O687" s="87" t="str">
        <f>UPPER(IFERROR(VLOOKUP(Table_ocorrencias[[#This Row],[municipio]],Table_municipios[],2,FALSE),""))</f>
        <v>RECIFE</v>
      </c>
      <c r="P687" s="89" t="str">
        <f>UPPER(IFERROR(Table_ocorrencias[[#This Row],[bairro8]],""))</f>
        <v>IPUTINGA</v>
      </c>
      <c r="Q687" s="87" t="str">
        <f>IFERROR(IF(Table_ocorrencias[[#This Row],[rua9]] ="","",Table_ocorrencias[[#This Row],[rua9]]),"")</f>
        <v>RUA SÃO MATEUS</v>
      </c>
      <c r="R687" s="87" t="str">
        <f>IFERROR(IF(Table_ocorrencias[[#This Row],[latitude6]] ="","",Table_ocorrencias[[#This Row],[latitude6]]),"")</f>
        <v/>
      </c>
      <c r="S687" s="87" t="str">
        <f>IFERROR(IF(Table_ocorrencias[[#This Row],[longitude7]] ="","",Table_ocorrencias[[#This Row],[longitude7]]),"")</f>
        <v/>
      </c>
      <c r="T68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 RICARDO SALES DE MATOS (NIC 115686)</v>
      </c>
      <c r="U68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7" s="89" t="str">
        <f>UPPER(IFERROR(Table_ocorrencias[[#This Row],[descricao]],""))</f>
        <v/>
      </c>
      <c r="W687" s="90">
        <f>IFERROR(IF(Table_ocorrencias[[#This Row],[data_ciencia]]="","",Table_ocorrencias[[#This Row],[data_ciencia]]),"")</f>
        <v>1.3888888888888888E-2</v>
      </c>
      <c r="X687" s="90">
        <f>IFERROR(IF(Table_ocorrencias[[#This Row],[data_saida]]="","",Table_ocorrencias[[#This Row],[data_saida]]),"")</f>
        <v>2.7777777777777776E-2</v>
      </c>
      <c r="Y687" s="90">
        <f>IFERROR(IF(Table_ocorrencias[[#This Row],[data_chegada]]="","",Table_ocorrencias[[#This Row],[data_chegada]]),"")</f>
        <v>3.125E-2</v>
      </c>
      <c r="Z687" s="90">
        <f>IFERROR(IF(Table_ocorrencias[[#This Row],[data_conclusao]]="","",Table_ocorrencias[[#This Row],[data_conclusao]]),"")</f>
        <v>5.9027777777777776E-2</v>
      </c>
      <c r="AA687" s="91">
        <v>2051</v>
      </c>
      <c r="AB687" s="91">
        <v>17</v>
      </c>
      <c r="AC687" s="91">
        <v>2</v>
      </c>
      <c r="AD687" s="91">
        <v>3866947</v>
      </c>
      <c r="AE687" s="91">
        <v>3876098</v>
      </c>
      <c r="AF687" s="91">
        <v>2725371</v>
      </c>
      <c r="AG687" s="91">
        <v>858</v>
      </c>
      <c r="AH687" s="88">
        <v>44201</v>
      </c>
      <c r="AI687" s="91" t="s">
        <v>8068</v>
      </c>
      <c r="AJ687" s="91" t="s">
        <v>425</v>
      </c>
      <c r="AK687" s="91" t="s">
        <v>414</v>
      </c>
      <c r="AL687" s="91" t="s">
        <v>1258</v>
      </c>
      <c r="AM687" s="92">
        <v>1.3888888888888888E-2</v>
      </c>
      <c r="AN687" s="93">
        <v>2.7777777777777776E-2</v>
      </c>
      <c r="AO687" s="93">
        <v>3.125E-2</v>
      </c>
      <c r="AP687" s="93">
        <v>5.9027777777777776E-2</v>
      </c>
      <c r="AQ687" s="91"/>
      <c r="AR687" s="91"/>
      <c r="AS687" s="91">
        <v>14</v>
      </c>
      <c r="AT687" s="91" t="s">
        <v>4641</v>
      </c>
      <c r="AU687" s="91" t="s">
        <v>8069</v>
      </c>
      <c r="AV687" s="91" t="s">
        <v>8070</v>
      </c>
      <c r="AW687" s="94" t="s">
        <v>433</v>
      </c>
      <c r="AX687" s="91" t="s">
        <v>8071</v>
      </c>
      <c r="AY687" s="91" t="s">
        <v>283</v>
      </c>
      <c r="AZ687" s="91" t="b">
        <v>1</v>
      </c>
      <c r="BA687" s="91" t="s">
        <v>273</v>
      </c>
      <c r="BB687" s="91" t="b">
        <v>0</v>
      </c>
      <c r="BC687" s="91"/>
      <c r="BD687" s="91"/>
    </row>
    <row r="688" spans="1:56" x14ac:dyDescent="0.25">
      <c r="A688" s="86">
        <f t="shared" si="11"/>
        <v>1</v>
      </c>
      <c r="B688" s="87" t="str">
        <f>IFERROR(TEXT(Table_ocorrencias[[#This Row],[caso_n]],"0000")&amp;Table_ocorrencias[[#This Row],[ponto]]&amp;"/"&amp;YEAR(Table_ocorrencias[[#This Row],[DATA PLANTÃO]]),"")</f>
        <v>0003.10/2021</v>
      </c>
      <c r="C688" s="87" t="str">
        <f>IFERROR(IF(Table_ocorrencias[[#This Row],[GDL]] = "","", Table_ocorrencias[[#This Row],[GDL]]&amp;"/"&amp;YEAR(Table_ocorrencias[[#This Row],[data_plantao]])),"")</f>
        <v>744/2021</v>
      </c>
      <c r="D688" s="87" t="str">
        <f>IF(Table_ocorrencias[[#This Row],[fotos_gdl]] = TRUE,"ENVIADAS","PENDENTE")</f>
        <v>PENDENTE</v>
      </c>
      <c r="E688" s="88">
        <f>IFERROR(Table_ocorrencias[[#This Row],[data_plantao]],"")</f>
        <v>44203</v>
      </c>
      <c r="F688" s="87" t="str">
        <f>IFERROR(Table_ocorrencias[[#This Row],[CIODS3]],"")</f>
        <v>Ofício  Nº3/2021</v>
      </c>
      <c r="G688" s="87" t="str">
        <f>IFERROR(Table_ocorrencias[[#This Row],[natureza4]],"")</f>
        <v>Outros</v>
      </c>
      <c r="H688" s="87" t="str">
        <f>IFERROR(Table_ocorrencias[[#This Row],[tipo_local]],"")</f>
        <v>DELEGACIA DE PAULISTA</v>
      </c>
      <c r="I688" s="87" t="str">
        <f>IFERROR(IF(Table_ocorrencias[[#This Row],[instrumento10]] = 0,"",Table_ocorrencias[[#This Row],[instrumento10]]),"")</f>
        <v/>
      </c>
      <c r="J688" s="89" t="str">
        <f>IFERROR(VLOOKUP(Table_ocorrencias[[#This Row],[matricula_perito]],Table_peritos[],2,FALSE),"")</f>
        <v>DIEGO NUNES TELES DE MENDONÇA</v>
      </c>
      <c r="K688" s="87" t="str">
        <f>IFERROR(VLOOKUP(Table_ocorrencias[[#This Row],[matricula_auxiliar]],Table_auxiliares[],2,FALSE),"")</f>
        <v>FELIPE JOSÉ DE LIMA ALBUQUERQUE</v>
      </c>
      <c r="L688" s="87" t="str">
        <f>IFERROR(VLOOKUP(Table_ocorrencias[[#This Row],[matricula_delegado]],Table_delegados[],2,FALSE),"")</f>
        <v>DIEGO JARDIM FEITOSA</v>
      </c>
      <c r="M688" s="87" t="str">
        <f>IFERROR(Table_ocorrencias[[#This Row],[viatura5]],"")</f>
        <v>UP004</v>
      </c>
      <c r="N688" s="87" t="str">
        <f>IFERROR(IF(Table_ocorrencias[[#This Row],[DPH2]] ="","",Table_ocorrencias[[#This Row],[DPH2]]&amp;"º DPH"),"")</f>
        <v>7º DPH</v>
      </c>
      <c r="O688" s="87" t="str">
        <f>UPPER(IFERROR(VLOOKUP(Table_ocorrencias[[#This Row],[municipio]],Table_municipios[],2,FALSE),""))</f>
        <v>PAULISTA</v>
      </c>
      <c r="P688" s="89" t="str">
        <f>UPPER(IFERROR(Table_ocorrencias[[#This Row],[bairro8]],""))</f>
        <v>CENTRO</v>
      </c>
      <c r="Q688" s="87" t="str">
        <f>IFERROR(IF(Table_ocorrencias[[#This Row],[rua9]] ="","",Table_ocorrencias[[#This Row],[rua9]]),"")</f>
        <v>RUA DA AURORA</v>
      </c>
      <c r="R688" s="87" t="str">
        <f>IFERROR(IF(Table_ocorrencias[[#This Row],[latitude6]] ="","",Table_ocorrencias[[#This Row],[latitude6]]),"")</f>
        <v/>
      </c>
      <c r="S688" s="87" t="str">
        <f>IFERROR(IF(Table_ocorrencias[[#This Row],[longitude7]] ="","",Table_ocorrencias[[#This Row],[longitude7]]),"")</f>
        <v/>
      </c>
      <c r="T68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8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8" s="89" t="str">
        <f>UPPER(IFERROR(Table_ocorrencias[[#This Row],[descricao]],""))</f>
        <v>3 CARROS DE MÃO</v>
      </c>
      <c r="W688" s="90">
        <f>IFERROR(IF(Table_ocorrencias[[#This Row],[data_ciencia]]="","",Table_ocorrencias[[#This Row],[data_ciencia]]),"")</f>
        <v>0.625</v>
      </c>
      <c r="X688" s="90">
        <f>IFERROR(IF(Table_ocorrencias[[#This Row],[data_saida]]="","",Table_ocorrencias[[#This Row],[data_saida]]),"")</f>
        <v>0.6875</v>
      </c>
      <c r="Y688" s="90">
        <f>IFERROR(IF(Table_ocorrencias[[#This Row],[data_chegada]]="","",Table_ocorrencias[[#This Row],[data_chegada]]),"")</f>
        <v>0.70833333333333337</v>
      </c>
      <c r="Z688" s="90">
        <f>IFERROR(IF(Table_ocorrencias[[#This Row],[data_conclusao]]="","",Table_ocorrencias[[#This Row],[data_conclusao]]),"")</f>
        <v>0.79166666666666663</v>
      </c>
      <c r="AA688" s="91">
        <v>2059</v>
      </c>
      <c r="AB688" s="91">
        <v>3</v>
      </c>
      <c r="AC688" s="91">
        <v>7</v>
      </c>
      <c r="AD688" s="91">
        <v>3869148</v>
      </c>
      <c r="AE688" s="91">
        <v>3870367</v>
      </c>
      <c r="AF688" s="91">
        <v>3864944</v>
      </c>
      <c r="AG688" s="91">
        <v>744</v>
      </c>
      <c r="AH688" s="88">
        <v>44203</v>
      </c>
      <c r="AI688" s="91" t="s">
        <v>12315</v>
      </c>
      <c r="AJ688" s="91" t="s">
        <v>416</v>
      </c>
      <c r="AK688" s="91" t="s">
        <v>12316</v>
      </c>
      <c r="AL688" s="91" t="s">
        <v>255</v>
      </c>
      <c r="AM688" s="92">
        <v>0.625</v>
      </c>
      <c r="AN688" s="93">
        <v>0.6875</v>
      </c>
      <c r="AO688" s="93">
        <v>0.70833333333333337</v>
      </c>
      <c r="AP688" s="93">
        <v>0.79166666666666663</v>
      </c>
      <c r="AQ688" s="91"/>
      <c r="AR688" s="91"/>
      <c r="AS688" s="91">
        <v>13</v>
      </c>
      <c r="AT688" s="91" t="s">
        <v>265</v>
      </c>
      <c r="AU688" s="91" t="s">
        <v>12317</v>
      </c>
      <c r="AV688" s="91" t="s">
        <v>12316</v>
      </c>
      <c r="AW688" s="94"/>
      <c r="AX688" s="91" t="s">
        <v>12318</v>
      </c>
      <c r="AY688" s="91" t="s">
        <v>12319</v>
      </c>
      <c r="AZ688" s="91" t="b">
        <v>0</v>
      </c>
      <c r="BA688" s="91" t="s">
        <v>486</v>
      </c>
      <c r="BB688" s="91" t="b">
        <v>0</v>
      </c>
      <c r="BC688" s="91"/>
      <c r="BD688" s="91"/>
    </row>
    <row r="689" spans="1:56" x14ac:dyDescent="0.25">
      <c r="A689" s="86">
        <f t="shared" si="11"/>
        <v>1</v>
      </c>
      <c r="B689" s="87" t="str">
        <f>IFERROR(TEXT(Table_ocorrencias[[#This Row],[caso_n]],"0000")&amp;Table_ocorrencias[[#This Row],[ponto]]&amp;"/"&amp;YEAR(Table_ocorrencias[[#This Row],[DATA PLANTÃO]]),"")</f>
        <v>0006.10/2021</v>
      </c>
      <c r="C689" s="87" t="str">
        <f>IFERROR(IF(Table_ocorrencias[[#This Row],[GDL]] = "","", Table_ocorrencias[[#This Row],[GDL]]&amp;"/"&amp;YEAR(Table_ocorrencias[[#This Row],[data_plantao]])),"")</f>
        <v>1573/2021</v>
      </c>
      <c r="D689" s="87" t="str">
        <f>IF(Table_ocorrencias[[#This Row],[fotos_gdl]] = TRUE,"ENVIADAS","PENDENTE")</f>
        <v>ENVIADAS</v>
      </c>
      <c r="E689" s="88">
        <f>IFERROR(Table_ocorrencias[[#This Row],[data_plantao]],"")</f>
        <v>44210</v>
      </c>
      <c r="F689" s="87" t="str">
        <f>IFERROR(Table_ocorrencias[[#This Row],[CIODS3]],"")</f>
        <v>OF.5/2021</v>
      </c>
      <c r="G689" s="87" t="str">
        <f>IFERROR(Table_ocorrencias[[#This Row],[natureza4]],"")</f>
        <v>Outros</v>
      </c>
      <c r="H689" s="87" t="str">
        <f>IFERROR(Table_ocorrencias[[#This Row],[tipo_local]],"")</f>
        <v>Externo</v>
      </c>
      <c r="I689" s="87" t="str">
        <f>IFERROR(IF(Table_ocorrencias[[#This Row],[instrumento10]] = 0,"",Table_ocorrencias[[#This Row],[instrumento10]]),"")</f>
        <v>PÉRFURO-CONTUNDENTE</v>
      </c>
      <c r="J689" s="89" t="str">
        <f>IFERROR(VLOOKUP(Table_ocorrencias[[#This Row],[matricula_perito]],Table_peritos[],2,FALSE),"")</f>
        <v>DIEGO NUNES TELES DE MENDONÇA</v>
      </c>
      <c r="K689" s="87" t="str">
        <f>IFERROR(VLOOKUP(Table_ocorrencias[[#This Row],[matricula_auxiliar]],Table_auxiliares[],2,FALSE),"")</f>
        <v>THAYSE BATISTA</v>
      </c>
      <c r="L689" s="87" t="str">
        <f>IFERROR(VLOOKUP(Table_ocorrencias[[#This Row],[matricula_delegado]],Table_delegados[],2,FALSE),"")</f>
        <v>FRANCISCO OCELIO LIMA RIBEIRO</v>
      </c>
      <c r="M689" s="87" t="str">
        <f>IFERROR(Table_ocorrencias[[#This Row],[viatura5]],"")</f>
        <v>UP004</v>
      </c>
      <c r="N689" s="87" t="str">
        <f>IFERROR(IF(Table_ocorrencias[[#This Row],[DPH2]] ="","",Table_ocorrencias[[#This Row],[DPH2]]&amp;"º DPH"),"")</f>
        <v>9º DPH</v>
      </c>
      <c r="O689" s="87" t="str">
        <f>UPPER(IFERROR(VLOOKUP(Table_ocorrencias[[#This Row],[municipio]],Table_municipios[],2,FALSE),""))</f>
        <v>OLINDA</v>
      </c>
      <c r="P689" s="89" t="str">
        <f>UPPER(IFERROR(Table_ocorrencias[[#This Row],[bairro8]],""))</f>
        <v>ESTRADA DA MIRUEIRA</v>
      </c>
      <c r="Q689" s="87" t="str">
        <f>IFERROR(IF(Table_ocorrencias[[#This Row],[rua9]] ="","",Table_ocorrencias[[#This Row],[rua9]]),"")</f>
        <v/>
      </c>
      <c r="R689" s="87" t="str">
        <f>IFERROR(IF(Table_ocorrencias[[#This Row],[latitude6]] ="","",Table_ocorrencias[[#This Row],[latitude6]]),"")</f>
        <v>-7.9799090</v>
      </c>
      <c r="S689" s="87" t="str">
        <f>IFERROR(IF(Table_ocorrencias[[#This Row],[longitude7]] ="","",Table_ocorrencias[[#This Row],[longitude7]]),"")</f>
        <v>-34.9099750</v>
      </c>
      <c r="T68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GIOVANE DA SILVA ARAÚJO (NIC 115665)</v>
      </c>
      <c r="U68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89" s="89" t="str">
        <f>UPPER(IFERROR(Table_ocorrencias[[#This Row],[descricao]],""))</f>
        <v>COMPLEMENTAR AO CASO N°0037.9/2021</v>
      </c>
      <c r="W689" s="90">
        <f>IFERROR(IF(Table_ocorrencias[[#This Row],[data_ciencia]]="","",Table_ocorrencias[[#This Row],[data_ciencia]]),"")</f>
        <v>0.47916666666666669</v>
      </c>
      <c r="X689" s="90">
        <f>IFERROR(IF(Table_ocorrencias[[#This Row],[data_saida]]="","",Table_ocorrencias[[#This Row],[data_saida]]),"")</f>
        <v>0.61805555555555558</v>
      </c>
      <c r="Y689" s="90">
        <f>IFERROR(IF(Table_ocorrencias[[#This Row],[data_chegada]]="","",Table_ocorrencias[[#This Row],[data_chegada]]),"")</f>
        <v>0.63888888888888884</v>
      </c>
      <c r="Z689" s="90">
        <f>IFERROR(IF(Table_ocorrencias[[#This Row],[data_conclusao]]="","",Table_ocorrencias[[#This Row],[data_conclusao]]),"")</f>
        <v>0.69444444444444442</v>
      </c>
      <c r="AA689" s="91">
        <v>2084</v>
      </c>
      <c r="AB689" s="91">
        <v>6</v>
      </c>
      <c r="AC689" s="91">
        <v>9</v>
      </c>
      <c r="AD689" s="91">
        <v>3869148</v>
      </c>
      <c r="AE689" s="91">
        <v>3870430</v>
      </c>
      <c r="AF689" s="91">
        <v>3467520</v>
      </c>
      <c r="AG689" s="91">
        <v>1573</v>
      </c>
      <c r="AH689" s="88">
        <v>44210</v>
      </c>
      <c r="AI689" s="91" t="s">
        <v>12588</v>
      </c>
      <c r="AJ689" s="91" t="s">
        <v>416</v>
      </c>
      <c r="AK689" s="91" t="s">
        <v>168</v>
      </c>
      <c r="AL689" s="91" t="s">
        <v>255</v>
      </c>
      <c r="AM689" s="92">
        <v>0.47916666666666669</v>
      </c>
      <c r="AN689" s="93">
        <v>0.61805555555555558</v>
      </c>
      <c r="AO689" s="93">
        <v>0.63888888888888884</v>
      </c>
      <c r="AP689" s="93">
        <v>0.69444444444444442</v>
      </c>
      <c r="AQ689" s="91" t="s">
        <v>12589</v>
      </c>
      <c r="AR689" s="91" t="s">
        <v>12590</v>
      </c>
      <c r="AS689" s="91">
        <v>12</v>
      </c>
      <c r="AT689" s="91" t="s">
        <v>12591</v>
      </c>
      <c r="AU689" s="91" t="s">
        <v>283</v>
      </c>
      <c r="AV689" s="91" t="s">
        <v>283</v>
      </c>
      <c r="AW689" s="94" t="s">
        <v>276</v>
      </c>
      <c r="AX689" s="91" t="s">
        <v>12592</v>
      </c>
      <c r="AY689" s="91" t="s">
        <v>12593</v>
      </c>
      <c r="AZ689" s="91" t="b">
        <v>1</v>
      </c>
      <c r="BA689" s="91" t="s">
        <v>486</v>
      </c>
      <c r="BB689" s="91" t="b">
        <v>0</v>
      </c>
      <c r="BC689" s="91"/>
      <c r="BD689" s="91"/>
    </row>
    <row r="690" spans="1:56" x14ac:dyDescent="0.25">
      <c r="A690" s="86">
        <f t="shared" si="11"/>
        <v>1</v>
      </c>
      <c r="B690" s="87" t="str">
        <f>IFERROR(TEXT(Table_ocorrencias[[#This Row],[caso_n]],"0000")&amp;Table_ocorrencias[[#This Row],[ponto]]&amp;"/"&amp;YEAR(Table_ocorrencias[[#This Row],[DATA PLANTÃO]]),"")</f>
        <v>0004.10/2021</v>
      </c>
      <c r="C690" s="87" t="str">
        <f>IFERROR(IF(Table_ocorrencias[[#This Row],[GDL]] = "","", Table_ocorrencias[[#This Row],[GDL]]&amp;"/"&amp;YEAR(Table_ocorrencias[[#This Row],[data_plantao]])),"")</f>
        <v>1104/2021</v>
      </c>
      <c r="D690" s="87" t="str">
        <f>IF(Table_ocorrencias[[#This Row],[fotos_gdl]] = TRUE,"ENVIADAS","PENDENTE")</f>
        <v>PENDENTE</v>
      </c>
      <c r="E690" s="88">
        <f>IFERROR(Table_ocorrencias[[#This Row],[data_plantao]],"")</f>
        <v>44207</v>
      </c>
      <c r="F690" s="87" t="str">
        <f>IFERROR(Table_ocorrencias[[#This Row],[CIODS3]],"")</f>
        <v>D700791</v>
      </c>
      <c r="G690" s="87" t="str">
        <f>IFERROR(Table_ocorrencias[[#This Row],[natureza4]],"")</f>
        <v>Outros</v>
      </c>
      <c r="H690" s="87" t="str">
        <f>IFERROR(Table_ocorrencias[[#This Row],[tipo_local]],"")</f>
        <v>Interno</v>
      </c>
      <c r="I690" s="87" t="str">
        <f>IFERROR(IF(Table_ocorrencias[[#This Row],[instrumento10]] = 0,"",Table_ocorrencias[[#This Row],[instrumento10]]),"")</f>
        <v/>
      </c>
      <c r="J690" s="89" t="str">
        <f>IFERROR(VLOOKUP(Table_ocorrencias[[#This Row],[matricula_perito]],Table_peritos[],2,FALSE),"")</f>
        <v>RODION MALINOVSKY DE OLIVEIRA GOMES</v>
      </c>
      <c r="K690" s="87" t="str">
        <f>IFERROR(VLOOKUP(Table_ocorrencias[[#This Row],[matricula_auxiliar]],Table_auxiliares[],2,FALSE),"")</f>
        <v>FELIPE JOSÉ DE LIMA ALBUQUERQUE</v>
      </c>
      <c r="L690" s="87" t="str">
        <f>IFERROR(VLOOKUP(Table_ocorrencias[[#This Row],[matricula_delegado]],Table_delegados[],2,FALSE),"")</f>
        <v>FRANCISCA ERICA DA SILVA BEZERRA</v>
      </c>
      <c r="M690" s="87" t="str">
        <f>IFERROR(Table_ocorrencias[[#This Row],[viatura5]],"")</f>
        <v>UP004</v>
      </c>
      <c r="N690" s="87" t="str">
        <f>IFERROR(IF(Table_ocorrencias[[#This Row],[DPH2]] ="","",Table_ocorrencias[[#This Row],[DPH2]]&amp;"º DPH"),"")</f>
        <v>4º DPH</v>
      </c>
      <c r="O690" s="87" t="str">
        <f>UPPER(IFERROR(VLOOKUP(Table_ocorrencias[[#This Row],[municipio]],Table_municipios[],2,FALSE),""))</f>
        <v>RECIFE</v>
      </c>
      <c r="P690" s="89" t="str">
        <f>UPPER(IFERROR(Table_ocorrencias[[#This Row],[bairro8]],""))</f>
        <v>SANCHO</v>
      </c>
      <c r="Q690" s="87" t="str">
        <f>IFERROR(IF(Table_ocorrencias[[#This Row],[rua9]] ="","",Table_ocorrencias[[#This Row],[rua9]]),"")</f>
        <v>RUA ORFEU DO CARNAVAL, 1</v>
      </c>
      <c r="R690" s="87" t="str">
        <f>IFERROR(IF(Table_ocorrencias[[#This Row],[latitude6]] ="","",Table_ocorrencias[[#This Row],[latitude6]]),"")</f>
        <v>-8.-84210</v>
      </c>
      <c r="S690" s="87" t="str">
        <f>IFERROR(IF(Table_ocorrencias[[#This Row],[longitude7]] ="","",Table_ocorrencias[[#This Row],[longitude7]]),"")</f>
        <v>-34.964040</v>
      </c>
      <c r="T69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JOSE NELSON DOS ANJOS SILVA (NIC 114742)</v>
      </c>
      <c r="U69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0" s="89" t="str">
        <f>UPPER(IFERROR(Table_ocorrencias[[#This Row],[descricao]],""))</f>
        <v>OFÍCIO HOMICÍDIO EM PRESÍDIO</v>
      </c>
      <c r="W690" s="90">
        <f>IFERROR(IF(Table_ocorrencias[[#This Row],[data_ciencia]]="","",Table_ocorrencias[[#This Row],[data_ciencia]]),"")</f>
        <v>0.33333333333333331</v>
      </c>
      <c r="X690" s="90" t="str">
        <f>IFERROR(IF(Table_ocorrencias[[#This Row],[data_saida]]="","",Table_ocorrencias[[#This Row],[data_saida]]),"")</f>
        <v/>
      </c>
      <c r="Y690" s="90" t="str">
        <f>IFERROR(IF(Table_ocorrencias[[#This Row],[data_chegada]]="","",Table_ocorrencias[[#This Row],[data_chegada]]),"")</f>
        <v/>
      </c>
      <c r="Z690" s="90" t="str">
        <f>IFERROR(IF(Table_ocorrencias[[#This Row],[data_conclusao]]="","",Table_ocorrencias[[#This Row],[data_conclusao]]),"")</f>
        <v/>
      </c>
      <c r="AA690" s="91">
        <v>2074</v>
      </c>
      <c r="AB690" s="91">
        <v>4</v>
      </c>
      <c r="AC690" s="91">
        <v>4</v>
      </c>
      <c r="AD690" s="91">
        <v>1917099</v>
      </c>
      <c r="AE690" s="91">
        <v>3870367</v>
      </c>
      <c r="AF690" s="91">
        <v>2724782</v>
      </c>
      <c r="AG690" s="91">
        <v>1104</v>
      </c>
      <c r="AH690" s="88">
        <v>44207</v>
      </c>
      <c r="AI690" s="91" t="s">
        <v>12480</v>
      </c>
      <c r="AJ690" s="91" t="s">
        <v>416</v>
      </c>
      <c r="AK690" s="91" t="s">
        <v>414</v>
      </c>
      <c r="AL690" s="91" t="s">
        <v>255</v>
      </c>
      <c r="AM690" s="92">
        <v>0.33333333333333331</v>
      </c>
      <c r="AN690" s="93"/>
      <c r="AO690" s="93"/>
      <c r="AP690" s="93"/>
      <c r="AQ690" s="91" t="s">
        <v>12481</v>
      </c>
      <c r="AR690" s="91" t="s">
        <v>12482</v>
      </c>
      <c r="AS690" s="91">
        <v>14</v>
      </c>
      <c r="AT690" s="91" t="s">
        <v>6656</v>
      </c>
      <c r="AU690" s="91" t="s">
        <v>12483</v>
      </c>
      <c r="AV690" s="91" t="s">
        <v>12484</v>
      </c>
      <c r="AW690" s="94"/>
      <c r="AX690" s="91" t="s">
        <v>12491</v>
      </c>
      <c r="AY690" s="91" t="s">
        <v>12485</v>
      </c>
      <c r="AZ690" s="91" t="b">
        <v>0</v>
      </c>
      <c r="BA690" s="91" t="s">
        <v>486</v>
      </c>
      <c r="BB690" s="91" t="b">
        <v>0</v>
      </c>
      <c r="BC690" s="91"/>
      <c r="BD690" s="91"/>
    </row>
    <row r="691" spans="1:56" x14ac:dyDescent="0.25">
      <c r="A691" s="86">
        <f t="shared" si="11"/>
        <v>0</v>
      </c>
      <c r="B691" s="87" t="str">
        <f>IFERROR(TEXT(Table_ocorrencias[[#This Row],[caso_n]],"0000")&amp;Table_ocorrencias[[#This Row],[ponto]]&amp;"/"&amp;YEAR(Table_ocorrencias[[#This Row],[DATA PLANTÃO]]),"")</f>
        <v>0057.9/2021</v>
      </c>
      <c r="C691" s="87" t="str">
        <f>IFERROR(IF(Table_ocorrencias[[#This Row],[GDL]] = "","", Table_ocorrencias[[#This Row],[GDL]]&amp;"/"&amp;YEAR(Table_ocorrencias[[#This Row],[data_plantao]])),"")</f>
        <v>1840/2021</v>
      </c>
      <c r="D691" s="87" t="str">
        <f>IF(Table_ocorrencias[[#This Row],[fotos_gdl]] = TRUE,"ENVIADAS","PENDENTE")</f>
        <v>PENDENTE</v>
      </c>
      <c r="E691" s="88">
        <f>IFERROR(Table_ocorrencias[[#This Row],[data_plantao]],"")</f>
        <v>44213</v>
      </c>
      <c r="F691" s="87" t="str">
        <f>IFERROR(Table_ocorrencias[[#This Row],[CIODS3]],"")</f>
        <v>D701370</v>
      </c>
      <c r="G691" s="87" t="str">
        <f>IFERROR(Table_ocorrencias[[#This Row],[natureza4]],"")</f>
        <v>Morte a esclarecer</v>
      </c>
      <c r="H691" s="87" t="str">
        <f>IFERROR(Table_ocorrencias[[#This Row],[tipo_local]],"")</f>
        <v>Externo</v>
      </c>
      <c r="I691" s="87" t="str">
        <f>IFERROR(IF(Table_ocorrencias[[#This Row],[instrumento10]] = 0,"",Table_ocorrencias[[#This Row],[instrumento10]]),"")</f>
        <v>CONTUNDENTE</v>
      </c>
      <c r="J691" s="89" t="str">
        <f>IFERROR(VLOOKUP(Table_ocorrencias[[#This Row],[matricula_perito]],Table_peritos[],2,FALSE),"")</f>
        <v>BETSON FERNANDO DELGADO DOS SANTOS ANDRADE</v>
      </c>
      <c r="K691" s="87" t="str">
        <f>IFERROR(VLOOKUP(Table_ocorrencias[[#This Row],[matricula_auxiliar]],Table_auxiliares[],2,FALSE),"")</f>
        <v>FELIPE JOSÉ DE LIMA ALBUQUERQUE</v>
      </c>
      <c r="L691" s="87" t="str">
        <f>IFERROR(VLOOKUP(Table_ocorrencias[[#This Row],[matricula_delegado]],Table_delegados[],2,FALSE),"")</f>
        <v>ANA CAROLINA GUERRA PEREIRA</v>
      </c>
      <c r="M691" s="87" t="str">
        <f>IFERROR(Table_ocorrencias[[#This Row],[viatura5]],"")</f>
        <v>UP006</v>
      </c>
      <c r="N691" s="87" t="str">
        <f>IFERROR(IF(Table_ocorrencias[[#This Row],[DPH2]] ="","",Table_ocorrencias[[#This Row],[DPH2]]&amp;"º DPH"),"")</f>
        <v>13º DPH</v>
      </c>
      <c r="O691" s="87" t="str">
        <f>UPPER(IFERROR(VLOOKUP(Table_ocorrencias[[#This Row],[municipio]],Table_municipios[],2,FALSE),""))</f>
        <v>MORENO</v>
      </c>
      <c r="P691" s="89" t="str">
        <f>UPPER(IFERROR(Table_ocorrencias[[#This Row],[bairro8]],""))</f>
        <v>ZONA RURAL</v>
      </c>
      <c r="Q691" s="87" t="str">
        <f>IFERROR(IF(Table_ocorrencias[[#This Row],[rua9]] ="","",Table_ocorrencias[[#This Row],[rua9]]),"")</f>
        <v>USINA AUXILIADORA</v>
      </c>
      <c r="R691" s="87" t="str">
        <f>IFERROR(IF(Table_ocorrencias[[#This Row],[latitude6]] ="","",Table_ocorrencias[[#This Row],[latitude6]]),"")</f>
        <v>-8,0906</v>
      </c>
      <c r="S691" s="87" t="str">
        <f>IFERROR(IF(Table_ocorrencias[[#This Row],[longitude7]] ="","",Table_ocorrencias[[#This Row],[longitude7]]),"")</f>
        <v>-35,14258</v>
      </c>
      <c r="T69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9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1" s="89" t="str">
        <f>UPPER(IFERROR(Table_ocorrencias[[#This Row],[descricao]],""))</f>
        <v/>
      </c>
      <c r="W691" s="90">
        <f>IFERROR(IF(Table_ocorrencias[[#This Row],[data_ciencia]]="","",Table_ocorrencias[[#This Row],[data_ciencia]]),"")</f>
        <v>0.46180555555555558</v>
      </c>
      <c r="X691" s="90" t="str">
        <f>IFERROR(IF(Table_ocorrencias[[#This Row],[data_saida]]="","",Table_ocorrencias[[#This Row],[data_saida]]),"")</f>
        <v/>
      </c>
      <c r="Y691" s="90" t="str">
        <f>IFERROR(IF(Table_ocorrencias[[#This Row],[data_chegada]]="","",Table_ocorrencias[[#This Row],[data_chegada]]),"")</f>
        <v/>
      </c>
      <c r="Z691" s="90" t="str">
        <f>IFERROR(IF(Table_ocorrencias[[#This Row],[data_conclusao]]="","",Table_ocorrencias[[#This Row],[data_conclusao]]),"")</f>
        <v/>
      </c>
      <c r="AA691" s="91">
        <v>2095</v>
      </c>
      <c r="AB691" s="91">
        <v>57</v>
      </c>
      <c r="AC691" s="91">
        <v>13</v>
      </c>
      <c r="AD691" s="91">
        <v>3869903</v>
      </c>
      <c r="AE691" s="91">
        <v>3870367</v>
      </c>
      <c r="AF691" s="91">
        <v>2724472</v>
      </c>
      <c r="AG691" s="91">
        <v>1840</v>
      </c>
      <c r="AH691" s="88">
        <v>44213</v>
      </c>
      <c r="AI691" s="91" t="s">
        <v>12663</v>
      </c>
      <c r="AJ691" s="91" t="s">
        <v>425</v>
      </c>
      <c r="AK691" s="91" t="s">
        <v>168</v>
      </c>
      <c r="AL691" s="91" t="s">
        <v>1258</v>
      </c>
      <c r="AM691" s="92">
        <v>0.46180555555555558</v>
      </c>
      <c r="AN691" s="93"/>
      <c r="AO691" s="93"/>
      <c r="AP691" s="93"/>
      <c r="AQ691" s="91" t="s">
        <v>12664</v>
      </c>
      <c r="AR691" s="91" t="s">
        <v>12665</v>
      </c>
      <c r="AS691" s="91">
        <v>11</v>
      </c>
      <c r="AT691" s="91" t="s">
        <v>471</v>
      </c>
      <c r="AU691" s="91" t="s">
        <v>12666</v>
      </c>
      <c r="AV691" s="91" t="s">
        <v>12667</v>
      </c>
      <c r="AW691" s="94" t="s">
        <v>481</v>
      </c>
      <c r="AX691" s="91" t="s">
        <v>12668</v>
      </c>
      <c r="AY691" s="91" t="s">
        <v>283</v>
      </c>
      <c r="AZ691" s="91" t="b">
        <v>0</v>
      </c>
      <c r="BA691" s="91" t="s">
        <v>273</v>
      </c>
      <c r="BB691" s="91" t="b">
        <v>0</v>
      </c>
      <c r="BC691" s="91"/>
      <c r="BD691" s="91"/>
    </row>
    <row r="692" spans="1:56" x14ac:dyDescent="0.25">
      <c r="A692" s="86">
        <f t="shared" si="11"/>
        <v>1</v>
      </c>
      <c r="B692" s="87" t="str">
        <f>IFERROR(TEXT(Table_ocorrencias[[#This Row],[caso_n]],"0000")&amp;Table_ocorrencias[[#This Row],[ponto]]&amp;"/"&amp;YEAR(Table_ocorrencias[[#This Row],[DATA PLANTÃO]]),"")</f>
        <v>0007.10/2021</v>
      </c>
      <c r="C692" s="87" t="str">
        <f>IFERROR(IF(Table_ocorrencias[[#This Row],[GDL]] = "","", Table_ocorrencias[[#This Row],[GDL]]&amp;"/"&amp;YEAR(Table_ocorrencias[[#This Row],[data_plantao]])),"")</f>
        <v>1903/2021</v>
      </c>
      <c r="D692" s="87" t="str">
        <f>IF(Table_ocorrencias[[#This Row],[fotos_gdl]] = TRUE,"ENVIADAS","PENDENTE")</f>
        <v>ENVIADAS</v>
      </c>
      <c r="E692" s="88">
        <f>IFERROR(Table_ocorrencias[[#This Row],[data_plantao]],"")</f>
        <v>44214</v>
      </c>
      <c r="F692" s="87" t="str">
        <f>IFERROR(Table_ocorrencias[[#This Row],[CIODS3]],"")</f>
        <v>28/2021</v>
      </c>
      <c r="G692" s="87" t="str">
        <f>IFERROR(Table_ocorrencias[[#This Row],[natureza4]],"")</f>
        <v>Tentativa de Homicídio</v>
      </c>
      <c r="H692" s="87" t="str">
        <f>IFERROR(Table_ocorrencias[[#This Row],[tipo_local]],"")</f>
        <v>Externo</v>
      </c>
      <c r="I692" s="87" t="str">
        <f>IFERROR(IF(Table_ocorrencias[[#This Row],[instrumento10]] = 0,"",Table_ocorrencias[[#This Row],[instrumento10]]),"")</f>
        <v/>
      </c>
      <c r="J692" s="89" t="str">
        <f>IFERROR(VLOOKUP(Table_ocorrencias[[#This Row],[matricula_perito]],Table_peritos[],2,FALSE),"")</f>
        <v>DIEGO NUNES TELES DE MENDONÇA</v>
      </c>
      <c r="K692" s="87" t="str">
        <f>IFERROR(VLOOKUP(Table_ocorrencias[[#This Row],[matricula_auxiliar]],Table_auxiliares[],2,FALSE),"")</f>
        <v>HILTON PESSOA DE FREITAS NETO</v>
      </c>
      <c r="L692" s="87" t="str">
        <f>IFERROR(VLOOKUP(Table_ocorrencias[[#This Row],[matricula_delegado]],Table_delegados[],2,FALSE),"")</f>
        <v>ADYR MARTENS DE ALMEIDA</v>
      </c>
      <c r="M692" s="87" t="str">
        <f>IFERROR(Table_ocorrencias[[#This Row],[viatura5]],"")</f>
        <v>UP006</v>
      </c>
      <c r="N692" s="87" t="str">
        <f>IFERROR(IF(Table_ocorrencias[[#This Row],[DPH2]] ="","",Table_ocorrencias[[#This Row],[DPH2]]&amp;"º DPH"),"")</f>
        <v>2º DPH</v>
      </c>
      <c r="O692" s="87" t="str">
        <f>UPPER(IFERROR(VLOOKUP(Table_ocorrencias[[#This Row],[municipio]],Table_municipios[],2,FALSE),""))</f>
        <v>RECIFE</v>
      </c>
      <c r="P692" s="89" t="str">
        <f>UPPER(IFERROR(Table_ocorrencias[[#This Row],[bairro8]],""))</f>
        <v>IPUTINGA</v>
      </c>
      <c r="Q692" s="87" t="str">
        <f>IFERROR(IF(Table_ocorrencias[[#This Row],[rua9]] ="","",Table_ocorrencias[[#This Row],[rua9]]),"")</f>
        <v>AV. MAURICIO DE NASSAU, Nº 42, BLOCO C1, APT. 04</v>
      </c>
      <c r="R692" s="87" t="str">
        <f>IFERROR(IF(Table_ocorrencias[[#This Row],[latitude6]] ="","",Table_ocorrencias[[#This Row],[latitude6]]),"")</f>
        <v/>
      </c>
      <c r="S692" s="87" t="str">
        <f>IFERROR(IF(Table_ocorrencias[[#This Row],[longitude7]] ="","",Table_ocorrencias[[#This Row],[longitude7]]),"")</f>
        <v/>
      </c>
      <c r="T69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CLEIBERSON DA SILVA XAVIER (NIC )</v>
      </c>
      <c r="U69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2" s="89" t="str">
        <f>UPPER(IFERROR(Table_ocorrencias[[#This Row],[descricao]],""))</f>
        <v/>
      </c>
      <c r="W692" s="90">
        <f>IFERROR(IF(Table_ocorrencias[[#This Row],[data_ciencia]]="","",Table_ocorrencias[[#This Row],[data_ciencia]]),"")</f>
        <v>0.35416666666666669</v>
      </c>
      <c r="X692" s="90">
        <f>IFERROR(IF(Table_ocorrencias[[#This Row],[data_saida]]="","",Table_ocorrencias[[#This Row],[data_saida]]),"")</f>
        <v>0.38194444444444442</v>
      </c>
      <c r="Y692" s="90">
        <f>IFERROR(IF(Table_ocorrencias[[#This Row],[data_chegada]]="","",Table_ocorrencias[[#This Row],[data_chegada]]),"")</f>
        <v>0.38541666666666669</v>
      </c>
      <c r="Z692" s="90">
        <f>IFERROR(IF(Table_ocorrencias[[#This Row],[data_conclusao]]="","",Table_ocorrencias[[#This Row],[data_conclusao]]),"")</f>
        <v>0.41666666666666669</v>
      </c>
      <c r="AA692" s="91">
        <v>2098</v>
      </c>
      <c r="AB692" s="91">
        <v>7</v>
      </c>
      <c r="AC692" s="91">
        <v>2</v>
      </c>
      <c r="AD692" s="91">
        <v>3869148</v>
      </c>
      <c r="AE692" s="91">
        <v>3865967</v>
      </c>
      <c r="AF692" s="91">
        <v>2960397</v>
      </c>
      <c r="AG692" s="91">
        <v>1903</v>
      </c>
      <c r="AH692" s="88">
        <v>44214</v>
      </c>
      <c r="AI692" s="91" t="s">
        <v>12669</v>
      </c>
      <c r="AJ692" s="91" t="s">
        <v>344</v>
      </c>
      <c r="AK692" s="91" t="s">
        <v>168</v>
      </c>
      <c r="AL692" s="91" t="s">
        <v>1258</v>
      </c>
      <c r="AM692" s="92">
        <v>0.35416666666666669</v>
      </c>
      <c r="AN692" s="93">
        <v>0.38194444444444442</v>
      </c>
      <c r="AO692" s="93">
        <v>0.38541666666666669</v>
      </c>
      <c r="AP692" s="93">
        <v>0.41666666666666669</v>
      </c>
      <c r="AQ692" s="91"/>
      <c r="AR692" s="91"/>
      <c r="AS692" s="91">
        <v>14</v>
      </c>
      <c r="AT692" s="91" t="s">
        <v>4641</v>
      </c>
      <c r="AU692" s="91" t="s">
        <v>12670</v>
      </c>
      <c r="AV692" s="91" t="s">
        <v>283</v>
      </c>
      <c r="AW692" s="94"/>
      <c r="AX692" s="91" t="s">
        <v>12671</v>
      </c>
      <c r="AY692" s="91" t="s">
        <v>283</v>
      </c>
      <c r="AZ692" s="91" t="b">
        <v>1</v>
      </c>
      <c r="BA692" s="91" t="s">
        <v>486</v>
      </c>
      <c r="BB692" s="91" t="b">
        <v>0</v>
      </c>
      <c r="BC692" s="91"/>
      <c r="BD692" s="91"/>
    </row>
    <row r="693" spans="1:56" x14ac:dyDescent="0.25">
      <c r="A693" s="86">
        <f t="shared" si="11"/>
        <v>2</v>
      </c>
      <c r="B693" s="87" t="str">
        <f>IFERROR(TEXT(Table_ocorrencias[[#This Row],[caso_n]],"0000")&amp;Table_ocorrencias[[#This Row],[ponto]]&amp;"/"&amp;YEAR(Table_ocorrencias[[#This Row],[DATA PLANTÃO]]),"")</f>
        <v>0008.10/2021</v>
      </c>
      <c r="C693" s="87" t="str">
        <f>IFERROR(IF(Table_ocorrencias[[#This Row],[GDL]] = "","", Table_ocorrencias[[#This Row],[GDL]]&amp;"/"&amp;YEAR(Table_ocorrencias[[#This Row],[data_plantao]])),"")</f>
        <v>2224/2021</v>
      </c>
      <c r="D693" s="87" t="str">
        <f>IF(Table_ocorrencias[[#This Row],[fotos_gdl]] = TRUE,"ENVIADAS","PENDENTE")</f>
        <v>ENVIADAS</v>
      </c>
      <c r="E693" s="88">
        <f>IFERROR(Table_ocorrencias[[#This Row],[data_plantao]],"")</f>
        <v>44216</v>
      </c>
      <c r="F693" s="87" t="str">
        <f>IFERROR(Table_ocorrencias[[#This Row],[CIODS3]],"")</f>
        <v>12/2021</v>
      </c>
      <c r="G693" s="87" t="str">
        <f>IFERROR(Table_ocorrencias[[#This Row],[natureza4]],"")</f>
        <v>Perícia em veículo</v>
      </c>
      <c r="H693" s="87" t="str">
        <f>IFERROR(Table_ocorrencias[[#This Row],[tipo_local]],"")</f>
        <v>Externo</v>
      </c>
      <c r="I693" s="87" t="str">
        <f>IFERROR(IF(Table_ocorrencias[[#This Row],[instrumento10]] = 0,"",Table_ocorrencias[[#This Row],[instrumento10]]),"")</f>
        <v>PÉRFURO-CONTUNDENTE</v>
      </c>
      <c r="J693" s="89" t="str">
        <f>IFERROR(VLOOKUP(Table_ocorrencias[[#This Row],[matricula_perito]],Table_peritos[],2,FALSE),"")</f>
        <v>BETSON FERNANDO DELGADO DOS SANTOS ANDRADE</v>
      </c>
      <c r="K693" s="87" t="str">
        <f>IFERROR(VLOOKUP(Table_ocorrencias[[#This Row],[matricula_auxiliar]],Table_auxiliares[],2,FALSE),"")</f>
        <v>HILTON PESSOA DE FREITAS NETO</v>
      </c>
      <c r="L693" s="87" t="str">
        <f>IFERROR(VLOOKUP(Table_ocorrencias[[#This Row],[matricula_delegado]],Table_delegados[],2,FALSE),"")</f>
        <v>ALAUMO LIMA</v>
      </c>
      <c r="M693" s="87" t="str">
        <f>IFERROR(Table_ocorrencias[[#This Row],[viatura5]],"")</f>
        <v/>
      </c>
      <c r="N693" s="87" t="str">
        <f>IFERROR(IF(Table_ocorrencias[[#This Row],[DPH2]] ="","",Table_ocorrencias[[#This Row],[DPH2]]&amp;"º DPH"),"")</f>
        <v>15º DPH</v>
      </c>
      <c r="O693" s="87" t="str">
        <f>UPPER(IFERROR(VLOOKUP(Table_ocorrencias[[#This Row],[municipio]],Table_municipios[],2,FALSE),""))</f>
        <v>RECIFE</v>
      </c>
      <c r="P693" s="89" t="str">
        <f>UPPER(IFERROR(Table_ocorrencias[[#This Row],[bairro8]],""))</f>
        <v>CORDEIRO</v>
      </c>
      <c r="Q693" s="87" t="str">
        <f>IFERROR(IF(Table_ocorrencias[[#This Row],[rua9]] ="","",Table_ocorrencias[[#This Row],[rua9]]),"")</f>
        <v/>
      </c>
      <c r="R693" s="87" t="str">
        <f>IFERROR(IF(Table_ocorrencias[[#This Row],[latitude6]] ="","",Table_ocorrencias[[#This Row],[latitude6]]),"")</f>
        <v/>
      </c>
      <c r="S693" s="87" t="str">
        <f>IFERROR(IF(Table_ocorrencias[[#This Row],[longitude7]] ="","",Table_ocorrencias[[#This Row],[longitude7]]),"")</f>
        <v/>
      </c>
      <c r="T69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9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693" s="89" t="str">
        <f>UPPER(IFERROR(Table_ocorrencias[[#This Row],[descricao]],""))</f>
        <v>VEÍCULO CHEVROLET PRISMA, COR BRANCA, PLACA PDW-4481</v>
      </c>
      <c r="W693" s="90">
        <f>IFERROR(IF(Table_ocorrencias[[#This Row],[data_ciencia]]="","",Table_ocorrencias[[#This Row],[data_ciencia]]),"")</f>
        <v>0.375</v>
      </c>
      <c r="X693" s="90">
        <f>IFERROR(IF(Table_ocorrencias[[#This Row],[data_saida]]="","",Table_ocorrencias[[#This Row],[data_saida]]),"")</f>
        <v>0.40277777777777779</v>
      </c>
      <c r="Y693" s="90">
        <f>IFERROR(IF(Table_ocorrencias[[#This Row],[data_chegada]]="","",Table_ocorrencias[[#This Row],[data_chegada]]),"")</f>
        <v>0.40277777777777779</v>
      </c>
      <c r="Z693" s="90">
        <f>IFERROR(IF(Table_ocorrencias[[#This Row],[data_conclusao]]="","",Table_ocorrencias[[#This Row],[data_conclusao]]),"")</f>
        <v>0.45833333333333331</v>
      </c>
      <c r="AA693" s="91">
        <v>2106</v>
      </c>
      <c r="AB693" s="91">
        <v>8</v>
      </c>
      <c r="AC693" s="91">
        <v>15</v>
      </c>
      <c r="AD693" s="91">
        <v>3869903</v>
      </c>
      <c r="AE693" s="91">
        <v>3865967</v>
      </c>
      <c r="AF693" s="91">
        <v>3910180</v>
      </c>
      <c r="AG693" s="91">
        <v>2224</v>
      </c>
      <c r="AH693" s="88">
        <v>44216</v>
      </c>
      <c r="AI693" s="91" t="s">
        <v>12779</v>
      </c>
      <c r="AJ693" s="91" t="s">
        <v>1228</v>
      </c>
      <c r="AK693" s="91" t="s">
        <v>168</v>
      </c>
      <c r="AL693" s="91" t="s">
        <v>283</v>
      </c>
      <c r="AM693" s="92">
        <v>0.375</v>
      </c>
      <c r="AN693" s="93">
        <v>0.40277777777777779</v>
      </c>
      <c r="AO693" s="93">
        <v>0.40277777777777779</v>
      </c>
      <c r="AP693" s="93">
        <v>0.45833333333333331</v>
      </c>
      <c r="AQ693" s="91"/>
      <c r="AR693" s="91"/>
      <c r="AS693" s="91">
        <v>14</v>
      </c>
      <c r="AT693" s="91" t="s">
        <v>340</v>
      </c>
      <c r="AU693" s="91" t="s">
        <v>283</v>
      </c>
      <c r="AV693" s="91" t="s">
        <v>4345</v>
      </c>
      <c r="AW693" s="94" t="s">
        <v>276</v>
      </c>
      <c r="AX693" s="91" t="s">
        <v>12780</v>
      </c>
      <c r="AY693" s="91" t="s">
        <v>12781</v>
      </c>
      <c r="AZ693" s="91" t="b">
        <v>1</v>
      </c>
      <c r="BA693" s="91" t="s">
        <v>486</v>
      </c>
      <c r="BB693" s="91" t="b">
        <v>0</v>
      </c>
      <c r="BC693" s="91"/>
      <c r="BD693" s="91"/>
    </row>
    <row r="694" spans="1:56" x14ac:dyDescent="0.25">
      <c r="A694" s="86">
        <f t="shared" si="11"/>
        <v>0</v>
      </c>
      <c r="B694" s="87" t="str">
        <f>IFERROR(TEXT(Table_ocorrencias[[#This Row],[caso_n]],"0000")&amp;Table_ocorrencias[[#This Row],[ponto]]&amp;"/"&amp;YEAR(Table_ocorrencias[[#This Row],[DATA PLANTÃO]]),"")</f>
        <v>0067.9/2021</v>
      </c>
      <c r="C694" s="87" t="str">
        <f>IFERROR(IF(Table_ocorrencias[[#This Row],[GDL]] = "","", Table_ocorrencias[[#This Row],[GDL]]&amp;"/"&amp;YEAR(Table_ocorrencias[[#This Row],[data_plantao]])),"")</f>
        <v>2334/2021</v>
      </c>
      <c r="D694" s="87" t="str">
        <f>IF(Table_ocorrencias[[#This Row],[fotos_gdl]] = TRUE,"ENVIADAS","PENDENTE")</f>
        <v>ENVIADAS</v>
      </c>
      <c r="E694" s="88">
        <f>IFERROR(Table_ocorrencias[[#This Row],[data_plantao]],"")</f>
        <v>44216</v>
      </c>
      <c r="F694" s="87" t="str">
        <f>IFERROR(Table_ocorrencias[[#This Row],[CIODS3]],"")</f>
        <v>D092021</v>
      </c>
      <c r="G694" s="87" t="str">
        <f>IFERROR(Table_ocorrencias[[#This Row],[natureza4]],"")</f>
        <v>Morte a esclarecer</v>
      </c>
      <c r="H694" s="87" t="str">
        <f>IFERROR(Table_ocorrencias[[#This Row],[tipo_local]],"")</f>
        <v>Interno</v>
      </c>
      <c r="I694" s="87" t="str">
        <f>IFERROR(IF(Table_ocorrencias[[#This Row],[instrumento10]] = 0,"",Table_ocorrencias[[#This Row],[instrumento10]]),"")</f>
        <v>OUTROS</v>
      </c>
      <c r="J694" s="89" t="str">
        <f>IFERROR(VLOOKUP(Table_ocorrencias[[#This Row],[matricula_perito]],Table_peritos[],2,FALSE),"")</f>
        <v>RANON BARROS BEZERRA</v>
      </c>
      <c r="K694" s="87" t="str">
        <f>IFERROR(VLOOKUP(Table_ocorrencias[[#This Row],[matricula_auxiliar]],Table_auxiliares[],2,FALSE),"")</f>
        <v>THAYSE BATISTA</v>
      </c>
      <c r="L694" s="87" t="str">
        <f>IFERROR(VLOOKUP(Table_ocorrencias[[#This Row],[matricula_delegado]],Table_delegados[],2,FALSE),"")</f>
        <v>ALESSANDRO MENEZES ORICO</v>
      </c>
      <c r="M694" s="87" t="str">
        <f>IFERROR(Table_ocorrencias[[#This Row],[viatura5]],"")</f>
        <v>UP004</v>
      </c>
      <c r="N694" s="87" t="str">
        <f>IFERROR(IF(Table_ocorrencias[[#This Row],[DPH2]] ="","",Table_ocorrencias[[#This Row],[DPH2]]&amp;"º DPH"),"")</f>
        <v>12º DPH</v>
      </c>
      <c r="O694" s="87" t="str">
        <f>UPPER(IFERROR(VLOOKUP(Table_ocorrencias[[#This Row],[municipio]],Table_municipios[],2,FALSE),""))</f>
        <v>JABOATÃO DOS GUARARAPES</v>
      </c>
      <c r="P694" s="89" t="str">
        <f>UPPER(IFERROR(Table_ocorrencias[[#This Row],[bairro8]],""))</f>
        <v>BARRA DE JANGADA</v>
      </c>
      <c r="Q694" s="87" t="str">
        <f>IFERROR(IF(Table_ocorrencias[[#This Row],[rua9]] ="","",Table_ocorrencias[[#This Row],[rua9]]),"")</f>
        <v>R. Padre Nestor de Alencar, 8472</v>
      </c>
      <c r="R694" s="87" t="str">
        <f>IFERROR(IF(Table_ocorrencias[[#This Row],[latitude6]] ="","",Table_ocorrencias[[#This Row],[latitude6]]),"")</f>
        <v>-8.2258927</v>
      </c>
      <c r="S694" s="87" t="str">
        <f>IFERROR(IF(Table_ocorrencias[[#This Row],[longitude7]] ="","",Table_ocorrencias[[#This Row],[longitude7]]),"")</f>
        <v>-34.9314096</v>
      </c>
      <c r="T69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VANESSA FERNANDA BARBOSA DOS SANTOS (NIC 114364)</v>
      </c>
      <c r="U69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4" s="89" t="str">
        <f>UPPER(IFERROR(Table_ocorrencias[[#This Row],[descricao]],""))</f>
        <v/>
      </c>
      <c r="W694" s="90">
        <f>IFERROR(IF(Table_ocorrencias[[#This Row],[data_ciencia]]="","",Table_ocorrencias[[#This Row],[data_ciencia]]),"")</f>
        <v>0.70833333333333337</v>
      </c>
      <c r="X694" s="90">
        <f>IFERROR(IF(Table_ocorrencias[[#This Row],[data_saida]]="","",Table_ocorrencias[[#This Row],[data_saida]]),"")</f>
        <v>0.70833333333333337</v>
      </c>
      <c r="Y694" s="90">
        <f>IFERROR(IF(Table_ocorrencias[[#This Row],[data_chegada]]="","",Table_ocorrencias[[#This Row],[data_chegada]]),"")</f>
        <v>0.75</v>
      </c>
      <c r="Z694" s="90">
        <f>IFERROR(IF(Table_ocorrencias[[#This Row],[data_conclusao]]="","",Table_ocorrencias[[#This Row],[data_conclusao]]),"")</f>
        <v>0.875</v>
      </c>
      <c r="AA694" s="91">
        <v>2107</v>
      </c>
      <c r="AB694" s="91">
        <v>67</v>
      </c>
      <c r="AC694" s="91">
        <v>12</v>
      </c>
      <c r="AD694" s="91">
        <v>3866670</v>
      </c>
      <c r="AE694" s="91">
        <v>3870430</v>
      </c>
      <c r="AF694" s="91">
        <v>3864693</v>
      </c>
      <c r="AG694" s="91">
        <v>2334</v>
      </c>
      <c r="AH694" s="88">
        <v>44216</v>
      </c>
      <c r="AI694" s="91" t="s">
        <v>12783</v>
      </c>
      <c r="AJ694" s="91" t="s">
        <v>425</v>
      </c>
      <c r="AK694" s="91" t="s">
        <v>414</v>
      </c>
      <c r="AL694" s="91" t="s">
        <v>255</v>
      </c>
      <c r="AM694" s="92">
        <v>0.70833333333333337</v>
      </c>
      <c r="AN694" s="93">
        <v>0.70833333333333337</v>
      </c>
      <c r="AO694" s="93">
        <v>0.75</v>
      </c>
      <c r="AP694" s="93">
        <v>0.875</v>
      </c>
      <c r="AQ694" s="91" t="s">
        <v>12922</v>
      </c>
      <c r="AR694" s="91" t="s">
        <v>12923</v>
      </c>
      <c r="AS694" s="91">
        <v>10</v>
      </c>
      <c r="AT694" s="91" t="s">
        <v>1263</v>
      </c>
      <c r="AU694" s="91" t="s">
        <v>12924</v>
      </c>
      <c r="AV694" s="91" t="s">
        <v>12925</v>
      </c>
      <c r="AW694" s="94" t="s">
        <v>433</v>
      </c>
      <c r="AX694" s="91" t="s">
        <v>12784</v>
      </c>
      <c r="AY694" s="91" t="s">
        <v>283</v>
      </c>
      <c r="AZ694" s="91" t="b">
        <v>1</v>
      </c>
      <c r="BA694" s="91" t="s">
        <v>273</v>
      </c>
      <c r="BB694" s="91" t="b">
        <v>0</v>
      </c>
      <c r="BC694" s="91"/>
      <c r="BD694" s="91"/>
    </row>
    <row r="695" spans="1:56" x14ac:dyDescent="0.25">
      <c r="A695" s="86">
        <f t="shared" si="11"/>
        <v>0</v>
      </c>
      <c r="B695" s="87" t="str">
        <f>IFERROR(TEXT(Table_ocorrencias[[#This Row],[caso_n]],"0000")&amp;Table_ocorrencias[[#This Row],[ponto]]&amp;"/"&amp;YEAR(Table_ocorrencias[[#This Row],[DATA PLANTÃO]]),"")</f>
        <v>0070.9/2021</v>
      </c>
      <c r="C695" s="87" t="str">
        <f>IFERROR(IF(Table_ocorrencias[[#This Row],[GDL]] = "","", Table_ocorrencias[[#This Row],[GDL]]&amp;"/"&amp;YEAR(Table_ocorrencias[[#This Row],[data_plantao]])),"")</f>
        <v>2767/2021</v>
      </c>
      <c r="D695" s="87" t="str">
        <f>IF(Table_ocorrencias[[#This Row],[fotos_gdl]] = TRUE,"ENVIADAS","PENDENTE")</f>
        <v>ENVIADAS</v>
      </c>
      <c r="E695" s="88">
        <f>IFERROR(Table_ocorrencias[[#This Row],[data_plantao]],"")</f>
        <v>44217</v>
      </c>
      <c r="F695" s="87" t="str">
        <f>IFERROR(Table_ocorrencias[[#This Row],[CIODS3]],"")</f>
        <v>D701838</v>
      </c>
      <c r="G695" s="87" t="str">
        <f>IFERROR(Table_ocorrencias[[#This Row],[natureza4]],"")</f>
        <v>Duplo Homicídio</v>
      </c>
      <c r="H695" s="87" t="str">
        <f>IFERROR(Table_ocorrencias[[#This Row],[tipo_local]],"")</f>
        <v>Interno</v>
      </c>
      <c r="I695" s="87" t="str">
        <f>IFERROR(IF(Table_ocorrencias[[#This Row],[instrumento10]] = 0,"",Table_ocorrencias[[#This Row],[instrumento10]]),"")</f>
        <v>PÉRFURO-CORTANTE</v>
      </c>
      <c r="J695" s="89" t="str">
        <f>IFERROR(VLOOKUP(Table_ocorrencias[[#This Row],[matricula_perito]],Table_peritos[],2,FALSE),"")</f>
        <v>DIEGO NUNES TELES DE MENDONÇA</v>
      </c>
      <c r="K695" s="87" t="str">
        <f>IFERROR(VLOOKUP(Table_ocorrencias[[#This Row],[matricula_auxiliar]],Table_auxiliares[],2,FALSE),"")</f>
        <v>THIAGO ANDRÉ</v>
      </c>
      <c r="L695" s="87" t="str">
        <f>IFERROR(VLOOKUP(Table_ocorrencias[[#This Row],[matricula_delegado]],Table_delegados[],2,FALSE),"")</f>
        <v>FELIPE MONTEIRO COSTA</v>
      </c>
      <c r="M695" s="87" t="str">
        <f>IFERROR(Table_ocorrencias[[#This Row],[viatura5]],"")</f>
        <v>UP004</v>
      </c>
      <c r="N695" s="87" t="str">
        <f>IFERROR(IF(Table_ocorrencias[[#This Row],[DPH2]] ="","",Table_ocorrencias[[#This Row],[DPH2]]&amp;"º DPH"),"")</f>
        <v>15º DPH</v>
      </c>
      <c r="O695" s="87" t="str">
        <f>UPPER(IFERROR(VLOOKUP(Table_ocorrencias[[#This Row],[municipio]],Table_municipios[],2,FALSE),""))</f>
        <v>IPOJUCA</v>
      </c>
      <c r="P695" s="89" t="str">
        <f>UPPER(IFERROR(Table_ocorrencias[[#This Row],[bairro8]],""))</f>
        <v>NOSSA SENHORA DO Ó</v>
      </c>
      <c r="Q695" s="87" t="str">
        <f>IFERROR(IF(Table_ocorrencias[[#This Row],[rua9]] ="","",Table_ocorrencias[[#This Row],[rua9]]),"")</f>
        <v>LOTEAMENTO CANOAS</v>
      </c>
      <c r="R695" s="87" t="str">
        <f>IFERROR(IF(Table_ocorrencias[[#This Row],[latitude6]] ="","",Table_ocorrencias[[#This Row],[latitude6]]),"")</f>
        <v>-8.453910</v>
      </c>
      <c r="S695" s="87" t="str">
        <f>IFERROR(IF(Table_ocorrencias[[#This Row],[longitude7]] ="","",Table_ocorrencias[[#This Row],[longitude7]]),"")</f>
        <v>-35.020243</v>
      </c>
      <c r="T69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115986) / RAIMUINDO ROBERTO ALVES (NIC 115966)</v>
      </c>
      <c r="U69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5" s="89" t="str">
        <f>UPPER(IFERROR(Table_ocorrencias[[#This Row],[descricao]],""))</f>
        <v>984597238</v>
      </c>
      <c r="W695" s="90">
        <f>IFERROR(IF(Table_ocorrencias[[#This Row],[data_ciencia]]="","",Table_ocorrencias[[#This Row],[data_ciencia]]),"")</f>
        <v>0.83333333333333337</v>
      </c>
      <c r="X695" s="90">
        <f>IFERROR(IF(Table_ocorrencias[[#This Row],[data_saida]]="","",Table_ocorrencias[[#This Row],[data_saida]]),"")</f>
        <v>0.84722222222222221</v>
      </c>
      <c r="Y695" s="90">
        <f>IFERROR(IF(Table_ocorrencias[[#This Row],[data_chegada]]="","",Table_ocorrencias[[#This Row],[data_chegada]]),"")</f>
        <v>0.875</v>
      </c>
      <c r="Z695" s="90">
        <f>IFERROR(IF(Table_ocorrencias[[#This Row],[data_conclusao]]="","",Table_ocorrencias[[#This Row],[data_conclusao]]),"")</f>
        <v>0</v>
      </c>
      <c r="AA695" s="91">
        <v>2110</v>
      </c>
      <c r="AB695" s="91">
        <v>70</v>
      </c>
      <c r="AC695" s="91">
        <v>15</v>
      </c>
      <c r="AD695" s="91">
        <v>3869148</v>
      </c>
      <c r="AE695" s="91">
        <v>3870464</v>
      </c>
      <c r="AF695" s="91">
        <v>2724723</v>
      </c>
      <c r="AG695" s="91">
        <v>2767</v>
      </c>
      <c r="AH695" s="88">
        <v>44217</v>
      </c>
      <c r="AI695" s="91" t="s">
        <v>12926</v>
      </c>
      <c r="AJ695" s="91" t="s">
        <v>302</v>
      </c>
      <c r="AK695" s="91" t="s">
        <v>414</v>
      </c>
      <c r="AL695" s="91" t="s">
        <v>255</v>
      </c>
      <c r="AM695" s="92">
        <v>0.83333333333333337</v>
      </c>
      <c r="AN695" s="93">
        <v>0.84722222222222221</v>
      </c>
      <c r="AO695" s="93">
        <v>0.875</v>
      </c>
      <c r="AP695" s="93">
        <v>0</v>
      </c>
      <c r="AQ695" s="91" t="s">
        <v>12927</v>
      </c>
      <c r="AR695" s="91" t="s">
        <v>12928</v>
      </c>
      <c r="AS695" s="91">
        <v>8</v>
      </c>
      <c r="AT695" s="91" t="s">
        <v>428</v>
      </c>
      <c r="AU695" s="91" t="s">
        <v>12929</v>
      </c>
      <c r="AV695" s="91" t="s">
        <v>12930</v>
      </c>
      <c r="AW695" s="94" t="s">
        <v>744</v>
      </c>
      <c r="AX695" s="91" t="s">
        <v>12931</v>
      </c>
      <c r="AY695" s="91" t="s">
        <v>12932</v>
      </c>
      <c r="AZ695" s="91" t="b">
        <v>1</v>
      </c>
      <c r="BA695" s="91" t="s">
        <v>273</v>
      </c>
      <c r="BB695" s="91" t="b">
        <v>0</v>
      </c>
      <c r="BC695" s="91"/>
      <c r="BD695" s="91"/>
    </row>
    <row r="696" spans="1:56" x14ac:dyDescent="0.25">
      <c r="A696" s="86">
        <f t="shared" si="11"/>
        <v>1</v>
      </c>
      <c r="B696" s="87" t="str">
        <f>IFERROR(TEXT(Table_ocorrencias[[#This Row],[caso_n]],"0000")&amp;Table_ocorrencias[[#This Row],[ponto]]&amp;"/"&amp;YEAR(Table_ocorrencias[[#This Row],[DATA PLANTÃO]]),"")</f>
        <v>0009.10/2021</v>
      </c>
      <c r="C696" s="87" t="str">
        <f>IFERROR(IF(Table_ocorrencias[[#This Row],[GDL]] = "","", Table_ocorrencias[[#This Row],[GDL]]&amp;"/"&amp;YEAR(Table_ocorrencias[[#This Row],[data_plantao]])),"")</f>
        <v>2753/2021</v>
      </c>
      <c r="D696" s="87" t="str">
        <f>IF(Table_ocorrencias[[#This Row],[fotos_gdl]] = TRUE,"ENVIADAS","PENDENTE")</f>
        <v>PENDENTE</v>
      </c>
      <c r="E696" s="88">
        <f>IFERROR(Table_ocorrencias[[#This Row],[data_plantao]],"")</f>
        <v>44219</v>
      </c>
      <c r="F696" s="87" t="str">
        <f>IFERROR(Table_ocorrencias[[#This Row],[CIODS3]],"")</f>
        <v>D701986</v>
      </c>
      <c r="G696" s="87" t="str">
        <f>IFERROR(Table_ocorrencias[[#This Row],[natureza4]],"")</f>
        <v>Outros</v>
      </c>
      <c r="H696" s="87" t="str">
        <f>IFERROR(Table_ocorrencias[[#This Row],[tipo_local]],"")</f>
        <v>Misto</v>
      </c>
      <c r="I696" s="87" t="str">
        <f>IFERROR(IF(Table_ocorrencias[[#This Row],[instrumento10]] = 0,"",Table_ocorrencias[[#This Row],[instrumento10]]),"")</f>
        <v/>
      </c>
      <c r="J696" s="89" t="str">
        <f>IFERROR(VLOOKUP(Table_ocorrencias[[#This Row],[matricula_perito]],Table_peritos[],2,FALSE),"")</f>
        <v>DIEGO NUNES TELES DE MENDONÇA</v>
      </c>
      <c r="K696" s="87" t="str">
        <f>IFERROR(VLOOKUP(Table_ocorrencias[[#This Row],[matricula_auxiliar]],Table_auxiliares[],2,FALSE),"")</f>
        <v>BRENO HENRIQUE DANTAS DOS SANTOS</v>
      </c>
      <c r="L696" s="87" t="str">
        <f>IFERROR(VLOOKUP(Table_ocorrencias[[#This Row],[matricula_delegado]],Table_delegados[],2,FALSE),"")</f>
        <v>FRANCISCA ERICA DA SILVA BEZERRA</v>
      </c>
      <c r="M696" s="87" t="str">
        <f>IFERROR(Table_ocorrencias[[#This Row],[viatura5]],"")</f>
        <v>UP004</v>
      </c>
      <c r="N696" s="87" t="str">
        <f>IFERROR(IF(Table_ocorrencias[[#This Row],[DPH2]] ="","",Table_ocorrencias[[#This Row],[DPH2]]&amp;"º DPH"),"")</f>
        <v>10º DPH</v>
      </c>
      <c r="O696" s="87" t="str">
        <f>UPPER(IFERROR(VLOOKUP(Table_ocorrencias[[#This Row],[municipio]],Table_municipios[],2,FALSE),""))</f>
        <v>SÃO LOURENÇO DA MATA</v>
      </c>
      <c r="P696" s="89" t="str">
        <f>UPPER(IFERROR(Table_ocorrencias[[#This Row],[bairro8]],""))</f>
        <v>CENTRO</v>
      </c>
      <c r="Q696" s="87" t="str">
        <f>IFERROR(IF(Table_ocorrencias[[#This Row],[rua9]] ="","",Table_ocorrencias[[#This Row],[rua9]]),"")</f>
        <v>AV DR BELMIRO CORREIA</v>
      </c>
      <c r="R696" s="87" t="str">
        <f>IFERROR(IF(Table_ocorrencias[[#This Row],[latitude6]] ="","",Table_ocorrencias[[#This Row],[latitude6]]),"")</f>
        <v>-8.008906</v>
      </c>
      <c r="S696" s="87" t="str">
        <f>IFERROR(IF(Table_ocorrencias[[#This Row],[longitude7]] ="","",Table_ocorrencias[[#This Row],[longitude7]]),"")</f>
        <v>-35.0199290</v>
      </c>
      <c r="T69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9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96" s="89" t="str">
        <f>UPPER(IFERROR(Table_ocorrencias[[#This Row],[descricao]],""))</f>
        <v>CAMINHÃO E LOCAL DE MORTE</v>
      </c>
      <c r="W696" s="90">
        <f>IFERROR(IF(Table_ocorrencias[[#This Row],[data_ciencia]]="","",Table_ocorrencias[[#This Row],[data_ciencia]]),"")</f>
        <v>0.43055555555555558</v>
      </c>
      <c r="X696" s="90">
        <f>IFERROR(IF(Table_ocorrencias[[#This Row],[data_saida]]="","",Table_ocorrencias[[#This Row],[data_saida]]),"")</f>
        <v>0.43055555555555558</v>
      </c>
      <c r="Y696" s="90">
        <f>IFERROR(IF(Table_ocorrencias[[#This Row],[data_chegada]]="","",Table_ocorrencias[[#This Row],[data_chegada]]),"")</f>
        <v>0.45833333333333331</v>
      </c>
      <c r="Z696" s="90">
        <f>IFERROR(IF(Table_ocorrencias[[#This Row],[data_conclusao]]="","",Table_ocorrencias[[#This Row],[data_conclusao]]),"")</f>
        <v>0.50694444444444442</v>
      </c>
      <c r="AA696" s="91">
        <v>2120</v>
      </c>
      <c r="AB696" s="91">
        <v>9</v>
      </c>
      <c r="AC696" s="91">
        <v>10</v>
      </c>
      <c r="AD696" s="91">
        <v>3869148</v>
      </c>
      <c r="AE696" s="91">
        <v>3867820</v>
      </c>
      <c r="AF696" s="91">
        <v>2724782</v>
      </c>
      <c r="AG696" s="91">
        <v>2753</v>
      </c>
      <c r="AH696" s="88">
        <v>44219</v>
      </c>
      <c r="AI696" s="91" t="s">
        <v>12933</v>
      </c>
      <c r="AJ696" s="91" t="s">
        <v>416</v>
      </c>
      <c r="AK696" s="91" t="s">
        <v>1310</v>
      </c>
      <c r="AL696" s="91" t="s">
        <v>255</v>
      </c>
      <c r="AM696" s="92">
        <v>0.43055555555555558</v>
      </c>
      <c r="AN696" s="93">
        <v>0.43055555555555558</v>
      </c>
      <c r="AO696" s="93">
        <v>0.45833333333333331</v>
      </c>
      <c r="AP696" s="93">
        <v>0.50694444444444442</v>
      </c>
      <c r="AQ696" s="91" t="s">
        <v>12934</v>
      </c>
      <c r="AR696" s="91" t="s">
        <v>12935</v>
      </c>
      <c r="AS696" s="91">
        <v>15</v>
      </c>
      <c r="AT696" s="91" t="s">
        <v>265</v>
      </c>
      <c r="AU696" s="91" t="s">
        <v>12936</v>
      </c>
      <c r="AV696" s="91" t="s">
        <v>283</v>
      </c>
      <c r="AW696" s="94"/>
      <c r="AX696" s="91" t="s">
        <v>12937</v>
      </c>
      <c r="AY696" s="91" t="s">
        <v>12938</v>
      </c>
      <c r="AZ696" s="91" t="b">
        <v>0</v>
      </c>
      <c r="BA696" s="91" t="s">
        <v>486</v>
      </c>
      <c r="BB696" s="91" t="b">
        <v>0</v>
      </c>
      <c r="BC696" s="91"/>
      <c r="BD696" s="91"/>
    </row>
    <row r="697" spans="1:56" x14ac:dyDescent="0.25">
      <c r="A697" s="86">
        <f t="shared" si="11"/>
        <v>5</v>
      </c>
      <c r="B697" s="87" t="str">
        <f>IFERROR(TEXT(Table_ocorrencias[[#This Row],[caso_n]],"0000")&amp;Table_ocorrencias[[#This Row],[ponto]]&amp;"/"&amp;YEAR(Table_ocorrencias[[#This Row],[DATA PLANTÃO]]),"")</f>
        <v>0010.10/2021</v>
      </c>
      <c r="C697" s="87" t="str">
        <f>IFERROR(IF(Table_ocorrencias[[#This Row],[GDL]] = "","", Table_ocorrencias[[#This Row],[GDL]]&amp;"/"&amp;YEAR(Table_ocorrencias[[#This Row],[data_plantao]])),"")</f>
        <v/>
      </c>
      <c r="D697" s="87" t="str">
        <f>IF(Table_ocorrencias[[#This Row],[fotos_gdl]] = TRUE,"ENVIADAS","PENDENTE")</f>
        <v>PENDENTE</v>
      </c>
      <c r="E697" s="88">
        <f>IFERROR(Table_ocorrencias[[#This Row],[data_plantao]],"")</f>
        <v>44222</v>
      </c>
      <c r="F697" s="87" t="str">
        <f>IFERROR(Table_ocorrencias[[#This Row],[CIODS3]],"")</f>
        <v>27/2021</v>
      </c>
      <c r="G697" s="87" t="str">
        <f>IFERROR(Table_ocorrencias[[#This Row],[natureza4]],"")</f>
        <v>Perícia em veículo</v>
      </c>
      <c r="H697" s="87" t="str">
        <f>IFERROR(Table_ocorrencias[[#This Row],[tipo_local]],"")</f>
        <v/>
      </c>
      <c r="I697" s="87" t="str">
        <f>IFERROR(IF(Table_ocorrencias[[#This Row],[instrumento10]] = 0,"",Table_ocorrencias[[#This Row],[instrumento10]]),"")</f>
        <v/>
      </c>
      <c r="J697" s="89" t="str">
        <f>IFERROR(VLOOKUP(Table_ocorrencias[[#This Row],[matricula_perito]],Table_peritos[],2,FALSE),"")</f>
        <v>RANON BARROS BEZERRA</v>
      </c>
      <c r="K697" s="87" t="str">
        <f>IFERROR(VLOOKUP(Table_ocorrencias[[#This Row],[matricula_auxiliar]],Table_auxiliares[],2,FALSE),"")</f>
        <v>ANDREZA CRISTINA MAIA DOS SANTOS</v>
      </c>
      <c r="L697" s="87" t="str">
        <f>IFERROR(VLOOKUP(Table_ocorrencias[[#This Row],[matricula_delegado]],Table_delegados[],2,FALSE),"")</f>
        <v>AUSENTE</v>
      </c>
      <c r="M697" s="87" t="str">
        <f>IFERROR(Table_ocorrencias[[#This Row],[viatura5]],"")</f>
        <v/>
      </c>
      <c r="N697" s="87" t="str">
        <f>IFERROR(IF(Table_ocorrencias[[#This Row],[DPH2]] ="","",Table_ocorrencias[[#This Row],[DPH2]]&amp;"º DPH"),"")</f>
        <v>3º DPH</v>
      </c>
      <c r="O697" s="87" t="str">
        <f>UPPER(IFERROR(VLOOKUP(Table_ocorrencias[[#This Row],[municipio]],Table_municipios[],2,FALSE),""))</f>
        <v>RECIFE</v>
      </c>
      <c r="P697" s="89" t="str">
        <f>UPPER(IFERROR(Table_ocorrencias[[#This Row],[bairro8]],""))</f>
        <v>CORDEIRO</v>
      </c>
      <c r="Q697" s="87" t="str">
        <f>IFERROR(IF(Table_ocorrencias[[#This Row],[rua9]] ="","",Table_ocorrencias[[#This Row],[rua9]]),"")</f>
        <v/>
      </c>
      <c r="R697" s="87" t="str">
        <f>IFERROR(IF(Table_ocorrencias[[#This Row],[latitude6]] ="","",Table_ocorrencias[[#This Row],[latitude6]]),"")</f>
        <v/>
      </c>
      <c r="S697" s="87" t="str">
        <f>IFERROR(IF(Table_ocorrencias[[#This Row],[longitude7]] ="","",Table_ocorrencias[[#This Row],[longitude7]]),"")</f>
        <v/>
      </c>
      <c r="T69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9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7" s="89" t="str">
        <f>UPPER(IFERROR(Table_ocorrencias[[#This Row],[descricao]],""))</f>
        <v>AUTOMOVEL FORD FIESTA SEDAN, COR PRATA, PLACA PEN-1211</v>
      </c>
      <c r="W697" s="90">
        <f>IFERROR(IF(Table_ocorrencias[[#This Row],[data_ciencia]]="","",Table_ocorrencias[[#This Row],[data_ciencia]]),"")</f>
        <v>0.65972222222222221</v>
      </c>
      <c r="X697" s="90" t="str">
        <f>IFERROR(IF(Table_ocorrencias[[#This Row],[data_saida]]="","",Table_ocorrencias[[#This Row],[data_saida]]),"")</f>
        <v/>
      </c>
      <c r="Y697" s="90" t="str">
        <f>IFERROR(IF(Table_ocorrencias[[#This Row],[data_chegada]]="","",Table_ocorrencias[[#This Row],[data_chegada]]),"")</f>
        <v/>
      </c>
      <c r="Z697" s="90" t="str">
        <f>IFERROR(IF(Table_ocorrencias[[#This Row],[data_conclusao]]="","",Table_ocorrencias[[#This Row],[data_conclusao]]),"")</f>
        <v/>
      </c>
      <c r="AA697" s="91">
        <v>2131</v>
      </c>
      <c r="AB697" s="91">
        <v>10</v>
      </c>
      <c r="AC697" s="91">
        <v>3</v>
      </c>
      <c r="AD697" s="91">
        <v>3866670</v>
      </c>
      <c r="AE697" s="91">
        <v>3876098</v>
      </c>
      <c r="AF697" s="91"/>
      <c r="AG697" s="91"/>
      <c r="AH697" s="88">
        <v>44222</v>
      </c>
      <c r="AI697" s="91" t="s">
        <v>12939</v>
      </c>
      <c r="AJ697" s="91" t="s">
        <v>1228</v>
      </c>
      <c r="AK697" s="91" t="s">
        <v>283</v>
      </c>
      <c r="AL697" s="91" t="s">
        <v>283</v>
      </c>
      <c r="AM697" s="92">
        <v>0.65972222222222221</v>
      </c>
      <c r="AN697" s="93"/>
      <c r="AO697" s="93"/>
      <c r="AP697" s="93"/>
      <c r="AQ697" s="91"/>
      <c r="AR697" s="91"/>
      <c r="AS697" s="91">
        <v>14</v>
      </c>
      <c r="AT697" s="91" t="s">
        <v>340</v>
      </c>
      <c r="AU697" s="91" t="s">
        <v>283</v>
      </c>
      <c r="AV697" s="91" t="s">
        <v>12940</v>
      </c>
      <c r="AW697" s="94"/>
      <c r="AX697" s="91" t="s">
        <v>12941</v>
      </c>
      <c r="AY697" s="91" t="s">
        <v>12942</v>
      </c>
      <c r="AZ697" s="91" t="b">
        <v>0</v>
      </c>
      <c r="BA697" s="91" t="s">
        <v>486</v>
      </c>
      <c r="BB697" s="91" t="b">
        <v>0</v>
      </c>
      <c r="BC697" s="91"/>
      <c r="BD697" s="91"/>
    </row>
    <row r="698" spans="1:56" x14ac:dyDescent="0.25">
      <c r="A698" s="86">
        <f t="shared" si="11"/>
        <v>1</v>
      </c>
      <c r="B698" s="87" t="str">
        <f>IFERROR(TEXT(Table_ocorrencias[[#This Row],[caso_n]],"0000")&amp;Table_ocorrencias[[#This Row],[ponto]]&amp;"/"&amp;YEAR(Table_ocorrencias[[#This Row],[DATA PLANTÃO]]),"")</f>
        <v>0011.10/2021</v>
      </c>
      <c r="C698" s="87" t="str">
        <f>IFERROR(IF(Table_ocorrencias[[#This Row],[GDL]] = "","", Table_ocorrencias[[#This Row],[GDL]]&amp;"/"&amp;YEAR(Table_ocorrencias[[#This Row],[data_plantao]])),"")</f>
        <v>3596/2021</v>
      </c>
      <c r="D698" s="87" t="str">
        <f>IF(Table_ocorrencias[[#This Row],[fotos_gdl]] = TRUE,"ENVIADAS","PENDENTE")</f>
        <v>ENVIADAS</v>
      </c>
      <c r="E698" s="88">
        <f>IFERROR(Table_ocorrencias[[#This Row],[data_plantao]],"")</f>
        <v>44224</v>
      </c>
      <c r="F698" s="87" t="str">
        <f>IFERROR(Table_ocorrencias[[#This Row],[CIODS3]],"")</f>
        <v>D702487</v>
      </c>
      <c r="G698" s="87" t="str">
        <f>IFERROR(Table_ocorrencias[[#This Row],[natureza4]],"")</f>
        <v>Perícia em veículo</v>
      </c>
      <c r="H698" s="87" t="str">
        <f>IFERROR(Table_ocorrencias[[#This Row],[tipo_local]],"")</f>
        <v>Externo</v>
      </c>
      <c r="I698" s="87" t="str">
        <f>IFERROR(IF(Table_ocorrencias[[#This Row],[instrumento10]] = 0,"",Table_ocorrencias[[#This Row],[instrumento10]]),"")</f>
        <v/>
      </c>
      <c r="J698" s="89" t="str">
        <f>IFERROR(VLOOKUP(Table_ocorrencias[[#This Row],[matricula_perito]],Table_peritos[],2,FALSE),"")</f>
        <v>DIEGO NUNES TELES DE MENDONÇA</v>
      </c>
      <c r="K698" s="87" t="str">
        <f>IFERROR(VLOOKUP(Table_ocorrencias[[#This Row],[matricula_auxiliar]],Table_auxiliares[],2,FALSE),"")</f>
        <v>HILTON PESSOA DE FREITAS NETO</v>
      </c>
      <c r="L698" s="87" t="str">
        <f>IFERROR(VLOOKUP(Table_ocorrencias[[#This Row],[matricula_delegado]],Table_delegados[],2,FALSE),"")</f>
        <v>BRUNO DE UGALDE MELLO</v>
      </c>
      <c r="M698" s="87" t="str">
        <f>IFERROR(Table_ocorrencias[[#This Row],[viatura5]],"")</f>
        <v>UP006</v>
      </c>
      <c r="N698" s="87" t="str">
        <f>IFERROR(IF(Table_ocorrencias[[#This Row],[DPH2]] ="","",Table_ocorrencias[[#This Row],[DPH2]]&amp;"º DPH"),"")</f>
        <v>3º DPH</v>
      </c>
      <c r="O698" s="87" t="str">
        <f>UPPER(IFERROR(VLOOKUP(Table_ocorrencias[[#This Row],[municipio]],Table_municipios[],2,FALSE),""))</f>
        <v>RECIFE</v>
      </c>
      <c r="P698" s="89" t="str">
        <f>UPPER(IFERROR(Table_ocorrencias[[#This Row],[bairro8]],""))</f>
        <v>PINA</v>
      </c>
      <c r="Q698" s="87" t="str">
        <f>IFERROR(IF(Table_ocorrencias[[#This Row],[rua9]] ="","",Table_ocorrencias[[#This Row],[rua9]]),"")</f>
        <v>RUA ARARUBA</v>
      </c>
      <c r="R698" s="87" t="str">
        <f>IFERROR(IF(Table_ocorrencias[[#This Row],[latitude6]] ="","",Table_ocorrencias[[#This Row],[latitude6]]),"")</f>
        <v>-8.097448</v>
      </c>
      <c r="S698" s="87" t="str">
        <f>IFERROR(IF(Table_ocorrencias[[#This Row],[longitude7]] ="","",Table_ocorrencias[[#This Row],[longitude7]]),"")</f>
        <v>-34.888656</v>
      </c>
      <c r="T69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69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698" s="89" t="str">
        <f>UPPER(IFERROR(Table_ocorrencias[[#This Row],[descricao]],""))</f>
        <v>VEICULO RELACIONADO AO HOMICIDIO DO CASO 095.9/2021</v>
      </c>
      <c r="W698" s="90">
        <f>IFERROR(IF(Table_ocorrencias[[#This Row],[data_ciencia]]="","",Table_ocorrencias[[#This Row],[data_ciencia]]),"")</f>
        <v>0.66666666666666663</v>
      </c>
      <c r="X698" s="90">
        <f>IFERROR(IF(Table_ocorrencias[[#This Row],[data_saida]]="","",Table_ocorrencias[[#This Row],[data_saida]]),"")</f>
        <v>0.68055555555555558</v>
      </c>
      <c r="Y698" s="90">
        <f>IFERROR(IF(Table_ocorrencias[[#This Row],[data_chegada]]="","",Table_ocorrencias[[#This Row],[data_chegada]]),"")</f>
        <v>0.70138888888888884</v>
      </c>
      <c r="Z698" s="90">
        <f>IFERROR(IF(Table_ocorrencias[[#This Row],[data_conclusao]]="","",Table_ocorrencias[[#This Row],[data_conclusao]]),"")</f>
        <v>0.75</v>
      </c>
      <c r="AA698" s="91">
        <v>2139</v>
      </c>
      <c r="AB698" s="91">
        <v>11</v>
      </c>
      <c r="AC698" s="91">
        <v>3</v>
      </c>
      <c r="AD698" s="91">
        <v>3869148</v>
      </c>
      <c r="AE698" s="91">
        <v>3865967</v>
      </c>
      <c r="AF698" s="91">
        <v>3865339</v>
      </c>
      <c r="AG698" s="91">
        <v>3596</v>
      </c>
      <c r="AH698" s="88">
        <v>44224</v>
      </c>
      <c r="AI698" s="91" t="s">
        <v>13102</v>
      </c>
      <c r="AJ698" s="91" t="s">
        <v>1228</v>
      </c>
      <c r="AK698" s="91" t="s">
        <v>168</v>
      </c>
      <c r="AL698" s="91" t="s">
        <v>1258</v>
      </c>
      <c r="AM698" s="92">
        <v>0.66666666666666663</v>
      </c>
      <c r="AN698" s="93">
        <v>0.68055555555555558</v>
      </c>
      <c r="AO698" s="93">
        <v>0.70138888888888884</v>
      </c>
      <c r="AP698" s="93">
        <v>0.75</v>
      </c>
      <c r="AQ698" s="91" t="s">
        <v>13103</v>
      </c>
      <c r="AR698" s="91" t="s">
        <v>13104</v>
      </c>
      <c r="AS698" s="91">
        <v>14</v>
      </c>
      <c r="AT698" s="91" t="s">
        <v>2399</v>
      </c>
      <c r="AU698" s="91" t="s">
        <v>13105</v>
      </c>
      <c r="AV698" s="91" t="s">
        <v>13106</v>
      </c>
      <c r="AW698" s="94"/>
      <c r="AX698" s="91" t="s">
        <v>13107</v>
      </c>
      <c r="AY698" s="91" t="s">
        <v>13108</v>
      </c>
      <c r="AZ698" s="91" t="b">
        <v>1</v>
      </c>
      <c r="BA698" s="91" t="s">
        <v>486</v>
      </c>
      <c r="BB698" s="91" t="b">
        <v>0</v>
      </c>
      <c r="BC698" s="91"/>
      <c r="BD698" s="91"/>
    </row>
    <row r="699" spans="1:56" x14ac:dyDescent="0.25">
      <c r="A699" s="86">
        <f t="shared" si="11"/>
        <v>0</v>
      </c>
      <c r="B699" s="87" t="str">
        <f>IFERROR(TEXT(Table_ocorrencias[[#This Row],[caso_n]],"0000")&amp;Table_ocorrencias[[#This Row],[ponto]]&amp;"/"&amp;YEAR(Table_ocorrencias[[#This Row],[DATA PLANTÃO]]),"")</f>
        <v>0102.9/2021</v>
      </c>
      <c r="C699" s="87" t="str">
        <f>IFERROR(IF(Table_ocorrencias[[#This Row],[GDL]] = "","", Table_ocorrencias[[#This Row],[GDL]]&amp;"/"&amp;YEAR(Table_ocorrencias[[#This Row],[data_plantao]])),"")</f>
        <v>3811/2021</v>
      </c>
      <c r="D699" s="87" t="str">
        <f>IF(Table_ocorrencias[[#This Row],[fotos_gdl]] = TRUE,"ENVIADAS","PENDENTE")</f>
        <v>ENVIADAS</v>
      </c>
      <c r="E699" s="88">
        <f>IFERROR(Table_ocorrencias[[#This Row],[data_plantao]],"")</f>
        <v>44226</v>
      </c>
      <c r="F699" s="87" t="str">
        <f>IFERROR(Table_ocorrencias[[#This Row],[CIODS3]],"")</f>
        <v>D702687</v>
      </c>
      <c r="G699" s="87" t="str">
        <f>IFERROR(Table_ocorrencias[[#This Row],[natureza4]],"")</f>
        <v>Morte a esclarecer</v>
      </c>
      <c r="H699" s="87" t="str">
        <f>IFERROR(Table_ocorrencias[[#This Row],[tipo_local]],"")</f>
        <v>Interno</v>
      </c>
      <c r="I699" s="87" t="str">
        <f>IFERROR(IF(Table_ocorrencias[[#This Row],[instrumento10]] = 0,"",Table_ocorrencias[[#This Row],[instrumento10]]),"")</f>
        <v>OUTROS</v>
      </c>
      <c r="J699" s="89" t="str">
        <f>IFERROR(VLOOKUP(Table_ocorrencias[[#This Row],[matricula_perito]],Table_peritos[],2,FALSE),"")</f>
        <v>RAISSA MATOS FONTES</v>
      </c>
      <c r="K699" s="87" t="str">
        <f>IFERROR(VLOOKUP(Table_ocorrencias[[#This Row],[matricula_auxiliar]],Table_auxiliares[],2,FALSE),"")</f>
        <v>ANDREZA CRISTINA MAIA DOS SANTOS</v>
      </c>
      <c r="L699" s="87" t="str">
        <f>IFERROR(VLOOKUP(Table_ocorrencias[[#This Row],[matricula_delegado]],Table_delegados[],2,FALSE),"")</f>
        <v>AUSENTE</v>
      </c>
      <c r="M699" s="87" t="str">
        <f>IFERROR(Table_ocorrencias[[#This Row],[viatura5]],"")</f>
        <v>UP006</v>
      </c>
      <c r="N699" s="87" t="str">
        <f>IFERROR(IF(Table_ocorrencias[[#This Row],[DPH2]] ="","",Table_ocorrencias[[#This Row],[DPH2]]&amp;"º DPH"),"")</f>
        <v>4º DPH</v>
      </c>
      <c r="O699" s="87" t="str">
        <f>UPPER(IFERROR(VLOOKUP(Table_ocorrencias[[#This Row],[municipio]],Table_municipios[],2,FALSE),""))</f>
        <v>RECIFE</v>
      </c>
      <c r="P699" s="89" t="str">
        <f>UPPER(IFERROR(Table_ocorrencias[[#This Row],[bairro8]],""))</f>
        <v>CAXANGÁ</v>
      </c>
      <c r="Q699" s="87" t="str">
        <f>IFERROR(IF(Table_ocorrencias[[#This Row],[rua9]] ="","",Table_ocorrencias[[#This Row],[rua9]]),"")</f>
        <v>RUA DR. DUSTAN DE CARVALHO</v>
      </c>
      <c r="R699" s="87" t="str">
        <f>IFERROR(IF(Table_ocorrencias[[#This Row],[latitude6]] ="","",Table_ocorrencias[[#This Row],[latitude6]]),"")</f>
        <v>8,1'42"</v>
      </c>
      <c r="S699" s="87" t="str">
        <f>IFERROR(IF(Table_ocorrencias[[#This Row],[longitude7]] ="","",Table_ocorrencias[[#This Row],[longitude7]]),"")</f>
        <v>34'57'29"</v>
      </c>
      <c r="T69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116484)</v>
      </c>
      <c r="U69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699" s="89" t="str">
        <f>UPPER(IFERROR(Table_ocorrencias[[#This Row],[descricao]],""))</f>
        <v>PM 988872866</v>
      </c>
      <c r="W699" s="90">
        <f>IFERROR(IF(Table_ocorrencias[[#This Row],[data_ciencia]]="","",Table_ocorrencias[[#This Row],[data_ciencia]]),"")</f>
        <v>0.5</v>
      </c>
      <c r="X699" s="90">
        <f>IFERROR(IF(Table_ocorrencias[[#This Row],[data_saida]]="","",Table_ocorrencias[[#This Row],[data_saida]]),"")</f>
        <v>0.51388888888888884</v>
      </c>
      <c r="Y699" s="90">
        <f>IFERROR(IF(Table_ocorrencias[[#This Row],[data_chegada]]="","",Table_ocorrencias[[#This Row],[data_chegada]]),"")</f>
        <v>0.52083333333333337</v>
      </c>
      <c r="Z699" s="90">
        <f>IFERROR(IF(Table_ocorrencias[[#This Row],[data_conclusao]]="","",Table_ocorrencias[[#This Row],[data_conclusao]]),"")</f>
        <v>0.5625</v>
      </c>
      <c r="AA699" s="91">
        <v>2146</v>
      </c>
      <c r="AB699" s="91">
        <v>102</v>
      </c>
      <c r="AC699" s="91">
        <v>4</v>
      </c>
      <c r="AD699" s="91">
        <v>3869105</v>
      </c>
      <c r="AE699" s="91">
        <v>3876098</v>
      </c>
      <c r="AF699" s="91">
        <v>0</v>
      </c>
      <c r="AG699" s="91">
        <v>3811</v>
      </c>
      <c r="AH699" s="88">
        <v>44226</v>
      </c>
      <c r="AI699" s="91" t="s">
        <v>13109</v>
      </c>
      <c r="AJ699" s="91" t="s">
        <v>425</v>
      </c>
      <c r="AK699" s="91" t="s">
        <v>414</v>
      </c>
      <c r="AL699" s="91" t="s">
        <v>1258</v>
      </c>
      <c r="AM699" s="92">
        <v>0.5</v>
      </c>
      <c r="AN699" s="93">
        <v>0.51388888888888884</v>
      </c>
      <c r="AO699" s="93">
        <v>0.52083333333333337</v>
      </c>
      <c r="AP699" s="93">
        <v>0.5625</v>
      </c>
      <c r="AQ699" s="91" t="s">
        <v>13110</v>
      </c>
      <c r="AR699" s="91" t="s">
        <v>13111</v>
      </c>
      <c r="AS699" s="91">
        <v>14</v>
      </c>
      <c r="AT699" s="91" t="s">
        <v>3986</v>
      </c>
      <c r="AU699" s="91" t="s">
        <v>13112</v>
      </c>
      <c r="AV699" s="91" t="s">
        <v>13113</v>
      </c>
      <c r="AW699" s="94" t="s">
        <v>433</v>
      </c>
      <c r="AX699" s="91" t="s">
        <v>13114</v>
      </c>
      <c r="AY699" s="91" t="s">
        <v>13115</v>
      </c>
      <c r="AZ699" s="91" t="b">
        <v>1</v>
      </c>
      <c r="BA699" s="91" t="s">
        <v>273</v>
      </c>
      <c r="BB699" s="91" t="b">
        <v>0</v>
      </c>
      <c r="BC699" s="91"/>
      <c r="BD699" s="91"/>
    </row>
    <row r="700" spans="1:56" x14ac:dyDescent="0.25">
      <c r="A700" s="86">
        <f t="shared" si="11"/>
        <v>0</v>
      </c>
      <c r="B700" s="87" t="str">
        <f>IFERROR(TEXT(Table_ocorrencias[[#This Row],[caso_n]],"0000")&amp;Table_ocorrencias[[#This Row],[ponto]]&amp;"/"&amp;YEAR(Table_ocorrencias[[#This Row],[DATA PLANTÃO]]),"")</f>
        <v>1051.9/2020</v>
      </c>
      <c r="C700" s="87" t="str">
        <f>IFERROR(IF(Table_ocorrencias[[#This Row],[GDL]] = "","", Table_ocorrencias[[#This Row],[GDL]]&amp;"/"&amp;YEAR(Table_ocorrencias[[#This Row],[data_plantao]])),"")</f>
        <v>38725/2020</v>
      </c>
      <c r="D700" s="87" t="str">
        <f>IF(Table_ocorrencias[[#This Row],[fotos_gdl]] = TRUE,"ENVIADAS","PENDENTE")</f>
        <v>ENVIADAS</v>
      </c>
      <c r="E700" s="88">
        <f>IFERROR(Table_ocorrencias[[#This Row],[data_plantao]],"")</f>
        <v>44167</v>
      </c>
      <c r="F700" s="87" t="str">
        <f>IFERROR(Table_ocorrencias[[#This Row],[CIODS3]],"")</f>
        <v>D696283</v>
      </c>
      <c r="G700" s="87" t="str">
        <f>IFERROR(Table_ocorrencias[[#This Row],[natureza4]],"")</f>
        <v>Homicídio</v>
      </c>
      <c r="H700" s="87" t="str">
        <f>IFERROR(Table_ocorrencias[[#This Row],[tipo_local]],"")</f>
        <v>Externo</v>
      </c>
      <c r="I700" s="87" t="str">
        <f>IFERROR(IF(Table_ocorrencias[[#This Row],[instrumento10]] = 0,"",Table_ocorrencias[[#This Row],[instrumento10]]),"")</f>
        <v>OUTROS</v>
      </c>
      <c r="J700" s="89" t="str">
        <f>IFERROR(VLOOKUP(Table_ocorrencias[[#This Row],[matricula_perito]],Table_peritos[],2,FALSE),"")</f>
        <v>TADEU MORAIS CRUZ</v>
      </c>
      <c r="K700" s="87" t="str">
        <f>IFERROR(VLOOKUP(Table_ocorrencias[[#This Row],[matricula_auxiliar]],Table_auxiliares[],2,FALSE),"")</f>
        <v>RICARDO ALEXANDRE MELO DA SILVA</v>
      </c>
      <c r="L700" s="87" t="str">
        <f>IFERROR(VLOOKUP(Table_ocorrencias[[#This Row],[matricula_delegado]],Table_delegados[],2,FALSE),"")</f>
        <v>RICARDO SILVEIRA DE AZEVEDO</v>
      </c>
      <c r="M700" s="87" t="str">
        <f>IFERROR(Table_ocorrencias[[#This Row],[viatura5]],"")</f>
        <v>UP004</v>
      </c>
      <c r="N700" s="87" t="str">
        <f>IFERROR(IF(Table_ocorrencias[[#This Row],[DPH2]] ="","",Table_ocorrencias[[#This Row],[DPH2]]&amp;"º DPH"),"")</f>
        <v>7º DPH</v>
      </c>
      <c r="O700" s="87" t="str">
        <f>UPPER(IFERROR(VLOOKUP(Table_ocorrencias[[#This Row],[municipio]],Table_municipios[],2,FALSE),""))</f>
        <v>PAULISTA</v>
      </c>
      <c r="P700" s="89" t="str">
        <f>UPPER(IFERROR(Table_ocorrencias[[#This Row],[bairro8]],""))</f>
        <v>MARANGUAPE II</v>
      </c>
      <c r="Q700" s="87" t="str">
        <f>IFERROR(IF(Table_ocorrencias[[#This Row],[rua9]] ="","",Table_ocorrencias[[#This Row],[rua9]]),"")</f>
        <v>RUA 03, Nº 103</v>
      </c>
      <c r="R700" s="87" t="str">
        <f>IFERROR(IF(Table_ocorrencias[[#This Row],[latitude6]] ="","",Table_ocorrencias[[#This Row],[latitude6]]),"")</f>
        <v>7o56'5"</v>
      </c>
      <c r="S700" s="87" t="str">
        <f>IFERROR(IF(Table_ocorrencias[[#This Row],[longitude7]] ="","",Table_ocorrencias[[#This Row],[longitude7]]),"")</f>
        <v>34o51'39"</v>
      </c>
      <c r="T70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114569)</v>
      </c>
      <c r="U70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0" s="89" t="str">
        <f>UPPER(IFERROR(Table_ocorrencias[[#This Row],[descricao]],""))</f>
        <v>MASC. CAARBONIZADO</v>
      </c>
      <c r="W700" s="90">
        <f>IFERROR(IF(Table_ocorrencias[[#This Row],[data_ciencia]]="","",Table_ocorrencias[[#This Row],[data_ciencia]]),"")</f>
        <v>0.2986111111111111</v>
      </c>
      <c r="X700" s="90">
        <f>IFERROR(IF(Table_ocorrencias[[#This Row],[data_saida]]="","",Table_ocorrencias[[#This Row],[data_saida]]),"")</f>
        <v>0.3263888888888889</v>
      </c>
      <c r="Y700" s="90">
        <f>IFERROR(IF(Table_ocorrencias[[#This Row],[data_chegada]]="","",Table_ocorrencias[[#This Row],[data_chegada]]),"")</f>
        <v>0.35416666666666669</v>
      </c>
      <c r="Z700" s="90">
        <f>IFERROR(IF(Table_ocorrencias[[#This Row],[data_conclusao]]="","",Table_ocorrencias[[#This Row],[data_conclusao]]),"")</f>
        <v>0.38194444444444442</v>
      </c>
      <c r="AA700" s="91">
        <v>1927</v>
      </c>
      <c r="AB700" s="91">
        <v>1051</v>
      </c>
      <c r="AC700" s="91">
        <v>7</v>
      </c>
      <c r="AD700" s="91">
        <v>2962136</v>
      </c>
      <c r="AE700" s="91">
        <v>3867641</v>
      </c>
      <c r="AF700" s="91">
        <v>2725304</v>
      </c>
      <c r="AG700" s="91">
        <v>38725</v>
      </c>
      <c r="AH700" s="88">
        <v>44167</v>
      </c>
      <c r="AI700" s="91" t="s">
        <v>6907</v>
      </c>
      <c r="AJ700" s="91" t="s">
        <v>167</v>
      </c>
      <c r="AK700" s="91" t="s">
        <v>168</v>
      </c>
      <c r="AL700" s="91" t="s">
        <v>255</v>
      </c>
      <c r="AM700" s="92">
        <v>0.2986111111111111</v>
      </c>
      <c r="AN700" s="93">
        <v>0.3263888888888889</v>
      </c>
      <c r="AO700" s="93">
        <v>0.35416666666666669</v>
      </c>
      <c r="AP700" s="93">
        <v>0.38194444444444442</v>
      </c>
      <c r="AQ700" s="91" t="s">
        <v>6925</v>
      </c>
      <c r="AR700" s="91" t="s">
        <v>6926</v>
      </c>
      <c r="AS700" s="91">
        <v>13</v>
      </c>
      <c r="AT700" s="91" t="s">
        <v>6908</v>
      </c>
      <c r="AU700" s="91" t="s">
        <v>6909</v>
      </c>
      <c r="AV700" s="91" t="s">
        <v>6910</v>
      </c>
      <c r="AW700" s="94" t="s">
        <v>433</v>
      </c>
      <c r="AX700" s="91" t="s">
        <v>6911</v>
      </c>
      <c r="AY700" s="91" t="s">
        <v>6912</v>
      </c>
      <c r="AZ700" s="91" t="b">
        <v>1</v>
      </c>
      <c r="BA700" s="91" t="s">
        <v>273</v>
      </c>
      <c r="BB700" s="91" t="b">
        <v>1</v>
      </c>
      <c r="BC700" s="91"/>
      <c r="BD700" s="91" t="s">
        <v>6962</v>
      </c>
    </row>
    <row r="701" spans="1:56" x14ac:dyDescent="0.25">
      <c r="A701" s="86">
        <f t="shared" si="11"/>
        <v>1</v>
      </c>
      <c r="B701" s="87" t="str">
        <f>IFERROR(TEXT(Table_ocorrencias[[#This Row],[caso_n]],"0000")&amp;Table_ocorrencias[[#This Row],[ponto]]&amp;"/"&amp;YEAR(Table_ocorrencias[[#This Row],[DATA PLANTÃO]]),"")</f>
        <v>0103.10/2020</v>
      </c>
      <c r="C701" s="87" t="str">
        <f>IFERROR(IF(Table_ocorrencias[[#This Row],[GDL]] = "","", Table_ocorrencias[[#This Row],[GDL]]&amp;"/"&amp;YEAR(Table_ocorrencias[[#This Row],[data_plantao]])),"")</f>
        <v>41277/2020</v>
      </c>
      <c r="D701" s="87" t="str">
        <f>IF(Table_ocorrencias[[#This Row],[fotos_gdl]] = TRUE,"ENVIADAS","PENDENTE")</f>
        <v>ENVIADAS</v>
      </c>
      <c r="E701" s="88">
        <f>IFERROR(Table_ocorrencias[[#This Row],[data_plantao]],"")</f>
        <v>44182</v>
      </c>
      <c r="F701" s="87" t="str">
        <f>IFERROR(Table_ocorrencias[[#This Row],[CIODS3]],"")</f>
        <v>D698050</v>
      </c>
      <c r="G701" s="87" t="str">
        <f>IFERROR(Table_ocorrencias[[#This Row],[natureza4]],"")</f>
        <v>Perícia em veículo</v>
      </c>
      <c r="H701" s="87" t="str">
        <f>IFERROR(Table_ocorrencias[[#This Row],[tipo_local]],"")</f>
        <v>Externo</v>
      </c>
      <c r="I701" s="87" t="str">
        <f>IFERROR(IF(Table_ocorrencias[[#This Row],[instrumento10]] = 0,"",Table_ocorrencias[[#This Row],[instrumento10]]),"")</f>
        <v/>
      </c>
      <c r="J701" s="89" t="str">
        <f>IFERROR(VLOOKUP(Table_ocorrencias[[#This Row],[matricula_perito]],Table_peritos[],2,FALSE),"")</f>
        <v>TADEU MORAIS CRUZ</v>
      </c>
      <c r="K701" s="87" t="str">
        <f>IFERROR(VLOOKUP(Table_ocorrencias[[#This Row],[matricula_auxiliar]],Table_auxiliares[],2,FALSE),"")</f>
        <v>HILTON PESSOA DE FREITAS NETO</v>
      </c>
      <c r="L701" s="87" t="str">
        <f>IFERROR(VLOOKUP(Table_ocorrencias[[#This Row],[matricula_delegado]],Table_delegados[],2,FALSE),"")</f>
        <v>VICTOR HUGO JARDIM RONDON</v>
      </c>
      <c r="M701" s="87" t="str">
        <f>IFERROR(Table_ocorrencias[[#This Row],[viatura5]],"")</f>
        <v>UP004</v>
      </c>
      <c r="N701" s="87" t="str">
        <f>IFERROR(IF(Table_ocorrencias[[#This Row],[DPH2]] ="","",Table_ocorrencias[[#This Row],[DPH2]]&amp;"º DPH"),"")</f>
        <v>11º DPH</v>
      </c>
      <c r="O701" s="87" t="str">
        <f>UPPER(IFERROR(VLOOKUP(Table_ocorrencias[[#This Row],[municipio]],Table_municipios[],2,FALSE),""))</f>
        <v>JABOATÃO DOS GUARARAPES</v>
      </c>
      <c r="P701" s="89" t="str">
        <f>UPPER(IFERROR(Table_ocorrencias[[#This Row],[bairro8]],""))</f>
        <v>PRAZERES</v>
      </c>
      <c r="Q701" s="87" t="str">
        <f>IFERROR(IF(Table_ocorrencias[[#This Row],[rua9]] ="","",Table_ocorrencias[[#This Row],[rua9]]),"")</f>
        <v>BR 101</v>
      </c>
      <c r="R701" s="87" t="str">
        <f>IFERROR(IF(Table_ocorrencias[[#This Row],[latitude6]] ="","",Table_ocorrencias[[#This Row],[latitude6]]),"")</f>
        <v>-8.177453</v>
      </c>
      <c r="S701" s="87" t="str">
        <f>IFERROR(IF(Table_ocorrencias[[#This Row],[longitude7]] ="","",Table_ocorrencias[[#This Row],[longitude7]]),"")</f>
        <v>-34.946620</v>
      </c>
      <c r="T70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0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1" s="89" t="str">
        <f>UPPER(IFERROR(Table_ocorrencias[[#This Row],[descricao]],""))</f>
        <v>AG 997402319</v>
      </c>
      <c r="W701" s="90">
        <f>IFERROR(IF(Table_ocorrencias[[#This Row],[data_ciencia]]="","",Table_ocorrencias[[#This Row],[data_ciencia]]),"")</f>
        <v>0.6875</v>
      </c>
      <c r="X701" s="90">
        <f>IFERROR(IF(Table_ocorrencias[[#This Row],[data_saida]]="","",Table_ocorrencias[[#This Row],[data_saida]]),"")</f>
        <v>0.72222222222222221</v>
      </c>
      <c r="Y701" s="90">
        <f>IFERROR(IF(Table_ocorrencias[[#This Row],[data_chegada]]="","",Table_ocorrencias[[#This Row],[data_chegada]]),"")</f>
        <v>0.75694444444444442</v>
      </c>
      <c r="Z701" s="90">
        <f>IFERROR(IF(Table_ocorrencias[[#This Row],[data_conclusao]]="","",Table_ocorrencias[[#This Row],[data_conclusao]]),"")</f>
        <v>0.78472222222222221</v>
      </c>
      <c r="AA701" s="91">
        <v>1981</v>
      </c>
      <c r="AB701" s="91">
        <v>103</v>
      </c>
      <c r="AC701" s="91">
        <v>11</v>
      </c>
      <c r="AD701" s="91">
        <v>2962136</v>
      </c>
      <c r="AE701" s="91">
        <v>3865967</v>
      </c>
      <c r="AF701" s="91">
        <v>2725053</v>
      </c>
      <c r="AG701" s="91">
        <v>41277</v>
      </c>
      <c r="AH701" s="88">
        <v>44182</v>
      </c>
      <c r="AI701" s="91" t="s">
        <v>7405</v>
      </c>
      <c r="AJ701" s="91" t="s">
        <v>1228</v>
      </c>
      <c r="AK701" s="91" t="s">
        <v>168</v>
      </c>
      <c r="AL701" s="91" t="s">
        <v>255</v>
      </c>
      <c r="AM701" s="92">
        <v>0.6875</v>
      </c>
      <c r="AN701" s="93">
        <v>0.72222222222222221</v>
      </c>
      <c r="AO701" s="93">
        <v>0.75694444444444442</v>
      </c>
      <c r="AP701" s="93">
        <v>0.78472222222222221</v>
      </c>
      <c r="AQ701" s="91" t="s">
        <v>7414</v>
      </c>
      <c r="AR701" s="91" t="s">
        <v>7415</v>
      </c>
      <c r="AS701" s="91">
        <v>10</v>
      </c>
      <c r="AT701" s="91" t="s">
        <v>1776</v>
      </c>
      <c r="AU701" s="91" t="s">
        <v>1484</v>
      </c>
      <c r="AV701" s="91" t="s">
        <v>7406</v>
      </c>
      <c r="AW701" s="94"/>
      <c r="AX701" s="91" t="s">
        <v>7407</v>
      </c>
      <c r="AY701" s="91" t="s">
        <v>7408</v>
      </c>
      <c r="AZ701" s="91" t="b">
        <v>1</v>
      </c>
      <c r="BA701" s="91" t="s">
        <v>486</v>
      </c>
      <c r="BB701" s="91" t="b">
        <v>1</v>
      </c>
      <c r="BC701" s="91"/>
      <c r="BD701" s="91" t="s">
        <v>7416</v>
      </c>
    </row>
    <row r="702" spans="1:56" x14ac:dyDescent="0.25">
      <c r="A702" s="86">
        <f t="shared" si="11"/>
        <v>2</v>
      </c>
      <c r="B702" s="87" t="str">
        <f>IFERROR(TEXT(Table_ocorrencias[[#This Row],[caso_n]],"0000")&amp;Table_ocorrencias[[#This Row],[ponto]]&amp;"/"&amp;YEAR(Table_ocorrencias[[#This Row],[DATA PLANTÃO]]),"")</f>
        <v>0059.10/2020</v>
      </c>
      <c r="C702" s="87" t="str">
        <f>IFERROR(IF(Table_ocorrencias[[#This Row],[GDL]] = "","", Table_ocorrencias[[#This Row],[GDL]]&amp;"/"&amp;YEAR(Table_ocorrencias[[#This Row],[data_plantao]])),"")</f>
        <v>22830/2020</v>
      </c>
      <c r="D702" s="87" t="str">
        <f>IF(Table_ocorrencias[[#This Row],[fotos_gdl]] = TRUE,"ENVIADAS","PENDENTE")</f>
        <v>ENVIADAS</v>
      </c>
      <c r="E702" s="88">
        <f>IFERROR(Table_ocorrencias[[#This Row],[data_plantao]],"")</f>
        <v>44054</v>
      </c>
      <c r="F702" s="87" t="str">
        <f>IFERROR(Table_ocorrencias[[#This Row],[CIODS3]],"")</f>
        <v>64/2020</v>
      </c>
      <c r="G702" s="87" t="str">
        <f>IFERROR(Table_ocorrencias[[#This Row],[natureza4]],"")</f>
        <v>Perícia em veículo</v>
      </c>
      <c r="H702" s="87" t="str">
        <f>IFERROR(Table_ocorrencias[[#This Row],[tipo_local]],"")</f>
        <v>Externo</v>
      </c>
      <c r="I702" s="87" t="str">
        <f>IFERROR(IF(Table_ocorrencias[[#This Row],[instrumento10]] = 0,"",Table_ocorrencias[[#This Row],[instrumento10]]),"")</f>
        <v>PÉRFURO-CONTUNDENTE</v>
      </c>
      <c r="J702" s="89" t="str">
        <f>IFERROR(VLOOKUP(Table_ocorrencias[[#This Row],[matricula_perito]],Table_peritos[],2,FALSE),"")</f>
        <v>FERNANDO HENRIQUE LEAL BENEVIDES</v>
      </c>
      <c r="K702" s="87" t="str">
        <f>IFERROR(VLOOKUP(Table_ocorrencias[[#This Row],[matricula_auxiliar]],Table_auxiliares[],2,FALSE),"")</f>
        <v>HILTON PESSOA DE FREITAS NETO</v>
      </c>
      <c r="L702" s="87" t="str">
        <f>IFERROR(VLOOKUP(Table_ocorrencias[[#This Row],[matricula_delegado]],Table_delegados[],2,FALSE),"")</f>
        <v>ROBERTO DE LIMA FERREIRA</v>
      </c>
      <c r="M702" s="87" t="str">
        <f>IFERROR(Table_ocorrencias[[#This Row],[viatura5]],"")</f>
        <v/>
      </c>
      <c r="N702" s="87" t="str">
        <f>IFERROR(IF(Table_ocorrencias[[#This Row],[DPH2]] ="","",Table_ocorrencias[[#This Row],[DPH2]]&amp;"º DPH"),"")</f>
        <v>15º DPH</v>
      </c>
      <c r="O702" s="87" t="str">
        <f>UPPER(IFERROR(VLOOKUP(Table_ocorrencias[[#This Row],[municipio]],Table_municipios[],2,FALSE),""))</f>
        <v>IPOJUCA</v>
      </c>
      <c r="P702" s="89" t="str">
        <f>UPPER(IFERROR(Table_ocorrencias[[#This Row],[bairro8]],""))</f>
        <v>RURÓPOLIS</v>
      </c>
      <c r="Q702" s="87" t="str">
        <f>IFERROR(IF(Table_ocorrencias[[#This Row],[rua9]] ="","",Table_ocorrencias[[#This Row],[rua9]]),"")</f>
        <v/>
      </c>
      <c r="R702" s="87" t="str">
        <f>IFERROR(IF(Table_ocorrencias[[#This Row],[latitude6]] ="","",Table_ocorrencias[[#This Row],[latitude6]]),"")</f>
        <v/>
      </c>
      <c r="S702" s="87" t="str">
        <f>IFERROR(IF(Table_ocorrencias[[#This Row],[longitude7]] ="","",Table_ocorrencias[[#This Row],[longitude7]]),"")</f>
        <v/>
      </c>
      <c r="T70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0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2" s="89" t="str">
        <f>UPPER(IFERROR(Table_ocorrencias[[#This Row],[descricao]],""))</f>
        <v>VEÍCULO (MARCA: FORD, MODELO: KA, COR: BRANCA, PLACA: PDT5646)</v>
      </c>
      <c r="W702" s="90">
        <f>IFERROR(IF(Table_ocorrencias[[#This Row],[data_ciencia]]="","",Table_ocorrencias[[#This Row],[data_ciencia]]),"")</f>
        <v>0.29166666666666669</v>
      </c>
      <c r="X702" s="90" t="str">
        <f>IFERROR(IF(Table_ocorrencias[[#This Row],[data_saida]]="","",Table_ocorrencias[[#This Row],[data_saida]]),"")</f>
        <v/>
      </c>
      <c r="Y702" s="90" t="str">
        <f>IFERROR(IF(Table_ocorrencias[[#This Row],[data_chegada]]="","",Table_ocorrencias[[#This Row],[data_chegada]]),"")</f>
        <v/>
      </c>
      <c r="Z702" s="90" t="str">
        <f>IFERROR(IF(Table_ocorrencias[[#This Row],[data_conclusao]]="","",Table_ocorrencias[[#This Row],[data_conclusao]]),"")</f>
        <v/>
      </c>
      <c r="AA702" s="91">
        <v>1558</v>
      </c>
      <c r="AB702" s="91">
        <v>59</v>
      </c>
      <c r="AC702" s="91">
        <v>15</v>
      </c>
      <c r="AD702" s="91">
        <v>2962063</v>
      </c>
      <c r="AE702" s="91">
        <v>3865967</v>
      </c>
      <c r="AF702" s="91">
        <v>3864723</v>
      </c>
      <c r="AG702" s="91">
        <v>22830</v>
      </c>
      <c r="AH702" s="88">
        <v>44054</v>
      </c>
      <c r="AI702" s="91" t="s">
        <v>2119</v>
      </c>
      <c r="AJ702" s="91" t="s">
        <v>1228</v>
      </c>
      <c r="AK702" s="91" t="s">
        <v>168</v>
      </c>
      <c r="AL702" s="91" t="s">
        <v>283</v>
      </c>
      <c r="AM702" s="92">
        <v>0.29166666666666669</v>
      </c>
      <c r="AN702" s="93"/>
      <c r="AO702" s="93"/>
      <c r="AP702" s="93"/>
      <c r="AQ702" s="91"/>
      <c r="AR702" s="91"/>
      <c r="AS702" s="91">
        <v>8</v>
      </c>
      <c r="AT702" s="91" t="s">
        <v>2067</v>
      </c>
      <c r="AU702" s="91" t="s">
        <v>283</v>
      </c>
      <c r="AV702" s="91" t="s">
        <v>283</v>
      </c>
      <c r="AW702" s="94" t="s">
        <v>276</v>
      </c>
      <c r="AX702" s="91" t="s">
        <v>2120</v>
      </c>
      <c r="AY702" s="91" t="s">
        <v>2121</v>
      </c>
      <c r="AZ702" s="91" t="b">
        <v>1</v>
      </c>
      <c r="BA702" s="91" t="s">
        <v>486</v>
      </c>
      <c r="BB702" s="91" t="b">
        <v>1</v>
      </c>
      <c r="BC702" s="91" t="s">
        <v>2122</v>
      </c>
      <c r="BD702" s="91" t="s">
        <v>2123</v>
      </c>
    </row>
    <row r="703" spans="1:56" x14ac:dyDescent="0.25">
      <c r="A703" s="86">
        <f t="shared" si="11"/>
        <v>0</v>
      </c>
      <c r="B703" s="87" t="str">
        <f>IFERROR(TEXT(Table_ocorrencias[[#This Row],[caso_n]],"0000")&amp;Table_ocorrencias[[#This Row],[ponto]]&amp;"/"&amp;YEAR(Table_ocorrencias[[#This Row],[DATA PLANTÃO]]),"")</f>
        <v>0741.9/2020</v>
      </c>
      <c r="C703" s="87" t="str">
        <f>IFERROR(IF(Table_ocorrencias[[#This Row],[GDL]] = "","", Table_ocorrencias[[#This Row],[GDL]]&amp;"/"&amp;YEAR(Table_ocorrencias[[#This Row],[data_plantao]])),"")</f>
        <v>24239/2020</v>
      </c>
      <c r="D703" s="87" t="str">
        <f>IF(Table_ocorrencias[[#This Row],[fotos_gdl]] = TRUE,"ENVIADAS","PENDENTE")</f>
        <v>ENVIADAS</v>
      </c>
      <c r="E703" s="88">
        <f>IFERROR(Table_ocorrencias[[#This Row],[data_plantao]],"")</f>
        <v>44064</v>
      </c>
      <c r="F703" s="87" t="str">
        <f>IFERROR(Table_ocorrencias[[#This Row],[CIODS3]],"")</f>
        <v>D685166</v>
      </c>
      <c r="G703" s="87" t="str">
        <f>IFERROR(Table_ocorrencias[[#This Row],[natureza4]],"")</f>
        <v>Homicídio</v>
      </c>
      <c r="H703" s="87" t="str">
        <f>IFERROR(Table_ocorrencias[[#This Row],[tipo_local]],"")</f>
        <v>Externo</v>
      </c>
      <c r="I703" s="87" t="str">
        <f>IFERROR(IF(Table_ocorrencias[[#This Row],[instrumento10]] = 0,"",Table_ocorrencias[[#This Row],[instrumento10]]),"")</f>
        <v>PÉRFURO-CONTUNDENTE</v>
      </c>
      <c r="J703" s="89" t="str">
        <f>IFERROR(VLOOKUP(Table_ocorrencias[[#This Row],[matricula_perito]],Table_peritos[],2,FALSE),"")</f>
        <v>DIOGO SINESIO TRAJANO DE ARRUDA</v>
      </c>
      <c r="K703" s="87" t="str">
        <f>IFERROR(VLOOKUP(Table_ocorrencias[[#This Row],[matricula_auxiliar]],Table_auxiliares[],2,FALSE),"")</f>
        <v>THAYSE BATISTA</v>
      </c>
      <c r="L703" s="87" t="str">
        <f>IFERROR(VLOOKUP(Table_ocorrencias[[#This Row],[matricula_delegado]],Table_delegados[],2,FALSE),"")</f>
        <v>DANIEL LIRA PIMENTEL</v>
      </c>
      <c r="M703" s="87" t="str">
        <f>IFERROR(Table_ocorrencias[[#This Row],[viatura5]],"")</f>
        <v>UP004</v>
      </c>
      <c r="N703" s="87" t="str">
        <f>IFERROR(IF(Table_ocorrencias[[#This Row],[DPH2]] ="","",Table_ocorrencias[[#This Row],[DPH2]]&amp;"º DPH"),"")</f>
        <v>10º DPH</v>
      </c>
      <c r="O703" s="87" t="str">
        <f>UPPER(IFERROR(VLOOKUP(Table_ocorrencias[[#This Row],[municipio]],Table_municipios[],2,FALSE),""))</f>
        <v>SÃO LOURENÇO DA MATA</v>
      </c>
      <c r="P703" s="89" t="str">
        <f>UPPER(IFERROR(Table_ocorrencias[[#This Row],[bairro8]],""))</f>
        <v>CAPIBARIBE</v>
      </c>
      <c r="Q703" s="87" t="str">
        <f>IFERROR(IF(Table_ocorrencias[[#This Row],[rua9]] ="","",Table_ocorrencias[[#This Row],[rua9]]),"")</f>
        <v>FELINTO ALVES</v>
      </c>
      <c r="R703" s="87" t="str">
        <f>IFERROR(IF(Table_ocorrencias[[#This Row],[latitude6]] ="","",Table_ocorrencias[[#This Row],[latitude6]]),"")</f>
        <v>-8.015059</v>
      </c>
      <c r="S703" s="87" t="str">
        <f>IFERROR(IF(Table_ocorrencias[[#This Row],[longitude7]] ="","",Table_ocorrencias[[#This Row],[longitude7]]),"")</f>
        <v>-35.016163</v>
      </c>
      <c r="T70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ROBERTO VIEIRA DA SILVA (NIC 111970)</v>
      </c>
      <c r="U70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03" s="89" t="str">
        <f>UPPER(IFERROR(Table_ocorrencias[[#This Row],[descricao]],""))</f>
        <v>PAF - MASC</v>
      </c>
      <c r="W703" s="90">
        <f>IFERROR(IF(Table_ocorrencias[[#This Row],[data_ciencia]]="","",Table_ocorrencias[[#This Row],[data_ciencia]]),"")</f>
        <v>0.3125</v>
      </c>
      <c r="X703" s="90">
        <f>IFERROR(IF(Table_ocorrencias[[#This Row],[data_saida]]="","",Table_ocorrencias[[#This Row],[data_saida]]),"")</f>
        <v>0.34027777777777779</v>
      </c>
      <c r="Y703" s="90">
        <f>IFERROR(IF(Table_ocorrencias[[#This Row],[data_chegada]]="","",Table_ocorrencias[[#This Row],[data_chegada]]),"")</f>
        <v>0.36805555555555558</v>
      </c>
      <c r="Z703" s="90">
        <f>IFERROR(IF(Table_ocorrencias[[#This Row],[data_conclusao]]="","",Table_ocorrencias[[#This Row],[data_conclusao]]),"")</f>
        <v>0.40277777777777779</v>
      </c>
      <c r="AA703" s="91">
        <v>1582</v>
      </c>
      <c r="AB703" s="91">
        <v>741</v>
      </c>
      <c r="AC703" s="91">
        <v>10</v>
      </c>
      <c r="AD703" s="91">
        <v>3871193</v>
      </c>
      <c r="AE703" s="91">
        <v>3870430</v>
      </c>
      <c r="AF703" s="91">
        <v>3864227</v>
      </c>
      <c r="AG703" s="91">
        <v>24239</v>
      </c>
      <c r="AH703" s="88">
        <v>44064</v>
      </c>
      <c r="AI703" s="91" t="s">
        <v>2363</v>
      </c>
      <c r="AJ703" s="91" t="s">
        <v>167</v>
      </c>
      <c r="AK703" s="91" t="s">
        <v>168</v>
      </c>
      <c r="AL703" s="91" t="s">
        <v>255</v>
      </c>
      <c r="AM703" s="92">
        <v>0.3125</v>
      </c>
      <c r="AN703" s="93">
        <v>0.34027777777777779</v>
      </c>
      <c r="AO703" s="93">
        <v>0.36805555555555558</v>
      </c>
      <c r="AP703" s="93">
        <v>0.40277777777777779</v>
      </c>
      <c r="AQ703" s="91" t="s">
        <v>2364</v>
      </c>
      <c r="AR703" s="91" t="s">
        <v>2365</v>
      </c>
      <c r="AS703" s="91">
        <v>15</v>
      </c>
      <c r="AT703" s="91" t="s">
        <v>1345</v>
      </c>
      <c r="AU703" s="91" t="s">
        <v>2366</v>
      </c>
      <c r="AV703" s="91" t="s">
        <v>2367</v>
      </c>
      <c r="AW703" s="94" t="s">
        <v>276</v>
      </c>
      <c r="AX703" s="91" t="s">
        <v>2368</v>
      </c>
      <c r="AY703" s="91" t="s">
        <v>1979</v>
      </c>
      <c r="AZ703" s="91" t="b">
        <v>1</v>
      </c>
      <c r="BA703" s="91" t="s">
        <v>273</v>
      </c>
      <c r="BB703" s="91" t="b">
        <v>1</v>
      </c>
      <c r="BC703" s="91" t="s">
        <v>2369</v>
      </c>
      <c r="BD703" s="91" t="s">
        <v>2370</v>
      </c>
    </row>
    <row r="704" spans="1:56" x14ac:dyDescent="0.25">
      <c r="A704" s="86">
        <f t="shared" si="11"/>
        <v>3</v>
      </c>
      <c r="B704" s="87" t="str">
        <f>IFERROR(TEXT(Table_ocorrencias[[#This Row],[caso_n]],"0000")&amp;Table_ocorrencias[[#This Row],[ponto]]&amp;"/"&amp;YEAR(Table_ocorrencias[[#This Row],[DATA PLANTÃO]]),"")</f>
        <v>0063.10/2020</v>
      </c>
      <c r="C704" s="87" t="str">
        <f>IFERROR(IF(Table_ocorrencias[[#This Row],[GDL]] = "","", Table_ocorrencias[[#This Row],[GDL]]&amp;"/"&amp;YEAR(Table_ocorrencias[[#This Row],[data_plantao]])),"")</f>
        <v/>
      </c>
      <c r="D704" s="87" t="str">
        <f>IF(Table_ocorrencias[[#This Row],[fotos_gdl]] = TRUE,"ENVIADAS","PENDENTE")</f>
        <v>ENVIADAS</v>
      </c>
      <c r="E704" s="88">
        <f>IFERROR(Table_ocorrencias[[#This Row],[data_plantao]],"")</f>
        <v>44064</v>
      </c>
      <c r="F704" s="87" t="str">
        <f>IFERROR(Table_ocorrencias[[#This Row],[CIODS3]],"")</f>
        <v>2362020</v>
      </c>
      <c r="G704" s="87" t="str">
        <f>IFERROR(Table_ocorrencias[[#This Row],[natureza4]],"")</f>
        <v>Perícia em veículo</v>
      </c>
      <c r="H704" s="87" t="str">
        <f>IFERROR(Table_ocorrencias[[#This Row],[tipo_local]],"")</f>
        <v>PATIO</v>
      </c>
      <c r="I704" s="87" t="str">
        <f>IFERROR(IF(Table_ocorrencias[[#This Row],[instrumento10]] = 0,"",Table_ocorrencias[[#This Row],[instrumento10]]),"")</f>
        <v/>
      </c>
      <c r="J704" s="89" t="str">
        <f>IFERROR(VLOOKUP(Table_ocorrencias[[#This Row],[matricula_perito]],Table_peritos[],2,FALSE),"")</f>
        <v>RODION MALINOVSKY DE OLIVEIRA GOMES</v>
      </c>
      <c r="K704" s="87" t="str">
        <f>IFERROR(VLOOKUP(Table_ocorrencias[[#This Row],[matricula_auxiliar]],Table_auxiliares[],2,FALSE),"")</f>
        <v>HILTON PESSOA DE FREITAS NETO</v>
      </c>
      <c r="L704" s="87" t="str">
        <f>IFERROR(VLOOKUP(Table_ocorrencias[[#This Row],[matricula_delegado]],Table_delegados[],2,FALSE),"")</f>
        <v>FRANCISCO OCELIO LIMA RIBEIRO</v>
      </c>
      <c r="M704" s="87" t="str">
        <f>IFERROR(Table_ocorrencias[[#This Row],[viatura5]],"")</f>
        <v/>
      </c>
      <c r="N704" s="87" t="str">
        <f>IFERROR(IF(Table_ocorrencias[[#This Row],[DPH2]] ="","",Table_ocorrencias[[#This Row],[DPH2]]&amp;"º DPH"),"")</f>
        <v>3º DPH</v>
      </c>
      <c r="O704" s="87" t="str">
        <f>UPPER(IFERROR(VLOOKUP(Table_ocorrencias[[#This Row],[municipio]],Table_municipios[],2,FALSE),""))</f>
        <v>RECIFE</v>
      </c>
      <c r="P704" s="89" t="str">
        <f>UPPER(IFERROR(Table_ocorrencias[[#This Row],[bairro8]],""))</f>
        <v>IBURA</v>
      </c>
      <c r="Q704" s="87" t="str">
        <f>IFERROR(IF(Table_ocorrencias[[#This Row],[rua9]] ="","",Table_ocorrencias[[#This Row],[rua9]]),"")</f>
        <v>RUA MANAIRA</v>
      </c>
      <c r="R704" s="87" t="str">
        <f>IFERROR(IF(Table_ocorrencias[[#This Row],[latitude6]] ="","",Table_ocorrencias[[#This Row],[latitude6]]),"")</f>
        <v/>
      </c>
      <c r="S704" s="87" t="str">
        <f>IFERROR(IF(Table_ocorrencias[[#This Row],[longitude7]] ="","",Table_ocorrencias[[#This Row],[longitude7]]),"")</f>
        <v/>
      </c>
      <c r="T70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RODRIGO LUCAS LEAL (NIC )</v>
      </c>
      <c r="U70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4" s="89" t="str">
        <f>UPPER(IFERROR(Table_ocorrencias[[#This Row],[descricao]],""))</f>
        <v>VEICULO PRISMA, COR PRETA, PLACA PCE-9419</v>
      </c>
      <c r="W704" s="90">
        <f>IFERROR(IF(Table_ocorrencias[[#This Row],[data_ciencia]]="","",Table_ocorrencias[[#This Row],[data_ciencia]]),"")</f>
        <v>0.39583333333333331</v>
      </c>
      <c r="X704" s="90">
        <f>IFERROR(IF(Table_ocorrencias[[#This Row],[data_saida]]="","",Table_ocorrencias[[#This Row],[data_saida]]),"")</f>
        <v>0.40972222222222221</v>
      </c>
      <c r="Y704" s="90">
        <f>IFERROR(IF(Table_ocorrencias[[#This Row],[data_chegada]]="","",Table_ocorrencias[[#This Row],[data_chegada]]),"")</f>
        <v>0.45833333333333331</v>
      </c>
      <c r="Z704" s="90">
        <f>IFERROR(IF(Table_ocorrencias[[#This Row],[data_conclusao]]="","",Table_ocorrencias[[#This Row],[data_conclusao]]),"")</f>
        <v>0.51041666666666663</v>
      </c>
      <c r="AA704" s="91">
        <v>1583</v>
      </c>
      <c r="AB704" s="91">
        <v>63</v>
      </c>
      <c r="AC704" s="91">
        <v>3</v>
      </c>
      <c r="AD704" s="91">
        <v>1917099</v>
      </c>
      <c r="AE704" s="91">
        <v>3865967</v>
      </c>
      <c r="AF704" s="91">
        <v>3467520</v>
      </c>
      <c r="AG704" s="91"/>
      <c r="AH704" s="88">
        <v>44064</v>
      </c>
      <c r="AI704" s="91" t="s">
        <v>2358</v>
      </c>
      <c r="AJ704" s="91" t="s">
        <v>1228</v>
      </c>
      <c r="AK704" s="91" t="s">
        <v>2381</v>
      </c>
      <c r="AL704" s="91" t="s">
        <v>283</v>
      </c>
      <c r="AM704" s="92">
        <v>0.39583333333333331</v>
      </c>
      <c r="AN704" s="93">
        <v>0.40972222222222221</v>
      </c>
      <c r="AO704" s="93">
        <v>0.45833333333333331</v>
      </c>
      <c r="AP704" s="93">
        <v>0.51041666666666663</v>
      </c>
      <c r="AQ704" s="91"/>
      <c r="AR704" s="91"/>
      <c r="AS704" s="91">
        <v>14</v>
      </c>
      <c r="AT704" s="91" t="s">
        <v>1483</v>
      </c>
      <c r="AU704" s="91" t="s">
        <v>2359</v>
      </c>
      <c r="AV704" s="91" t="s">
        <v>2360</v>
      </c>
      <c r="AW704" s="94"/>
      <c r="AX704" s="91" t="s">
        <v>2361</v>
      </c>
      <c r="AY704" s="91" t="s">
        <v>2362</v>
      </c>
      <c r="AZ704" s="91" t="b">
        <v>1</v>
      </c>
      <c r="BA704" s="91" t="s">
        <v>486</v>
      </c>
      <c r="BB704" s="91" t="b">
        <v>1</v>
      </c>
      <c r="BC704" s="91" t="s">
        <v>3247</v>
      </c>
      <c r="BD704" s="91" t="s">
        <v>3248</v>
      </c>
    </row>
    <row r="705" spans="1:56" x14ac:dyDescent="0.25">
      <c r="A705" s="86">
        <f t="shared" si="11"/>
        <v>1</v>
      </c>
      <c r="B705" s="87" t="str">
        <f>IFERROR(TEXT(Table_ocorrencias[[#This Row],[caso_n]],"0000")&amp;Table_ocorrencias[[#This Row],[ponto]]&amp;"/"&amp;YEAR(Table_ocorrencias[[#This Row],[DATA PLANTÃO]]),"")</f>
        <v>0065.10/2020</v>
      </c>
      <c r="C705" s="87" t="str">
        <f>IFERROR(IF(Table_ocorrencias[[#This Row],[GDL]] = "","", Table_ocorrencias[[#This Row],[GDL]]&amp;"/"&amp;YEAR(Table_ocorrencias[[#This Row],[data_plantao]])),"")</f>
        <v>24449/2020</v>
      </c>
      <c r="D705" s="87" t="str">
        <f>IF(Table_ocorrencias[[#This Row],[fotos_gdl]] = TRUE,"ENVIADAS","PENDENTE")</f>
        <v>PENDENTE</v>
      </c>
      <c r="E705" s="88">
        <f>IFERROR(Table_ocorrencias[[#This Row],[data_plantao]],"")</f>
        <v>44066</v>
      </c>
      <c r="F705" s="87" t="str">
        <f>IFERROR(Table_ocorrencias[[#This Row],[CIODS3]],"")</f>
        <v>D685439</v>
      </c>
      <c r="G705" s="87" t="str">
        <f>IFERROR(Table_ocorrencias[[#This Row],[natureza4]],"")</f>
        <v>Perícia em veículo(s)</v>
      </c>
      <c r="H705" s="87" t="str">
        <f>IFERROR(Table_ocorrencias[[#This Row],[tipo_local]],"")</f>
        <v>Externo</v>
      </c>
      <c r="I705" s="87" t="str">
        <f>IFERROR(IF(Table_ocorrencias[[#This Row],[instrumento10]] = 0,"",Table_ocorrencias[[#This Row],[instrumento10]]),"")</f>
        <v/>
      </c>
      <c r="J705" s="89" t="str">
        <f>IFERROR(VLOOKUP(Table_ocorrencias[[#This Row],[matricula_perito]],Table_peritos[],2,FALSE),"")</f>
        <v>DIEGO NUNES TELES DE MENDONÇA</v>
      </c>
      <c r="K705" s="87" t="str">
        <f>IFERROR(VLOOKUP(Table_ocorrencias[[#This Row],[matricula_auxiliar]],Table_auxiliares[],2,FALSE),"")</f>
        <v>HILTON PESSOA DE FREITAS NETO</v>
      </c>
      <c r="L705" s="87" t="str">
        <f>IFERROR(VLOOKUP(Table_ocorrencias[[#This Row],[matricula_delegado]],Table_delegados[],2,FALSE),"")</f>
        <v>SERGIO RICARDO FERREIRA DE VASCONCELOS</v>
      </c>
      <c r="M705" s="87" t="str">
        <f>IFERROR(Table_ocorrencias[[#This Row],[viatura5]],"")</f>
        <v>UP002</v>
      </c>
      <c r="N705" s="87" t="str">
        <f>IFERROR(IF(Table_ocorrencias[[#This Row],[DPH2]] ="","",Table_ocorrencias[[#This Row],[DPH2]]&amp;"º DPH"),"")</f>
        <v>3º DPH</v>
      </c>
      <c r="O705" s="87" t="str">
        <f>UPPER(IFERROR(VLOOKUP(Table_ocorrencias[[#This Row],[municipio]],Table_municipios[],2,FALSE),""))</f>
        <v>RECIFE</v>
      </c>
      <c r="P705" s="89" t="str">
        <f>UPPER(IFERROR(Table_ocorrencias[[#This Row],[bairro8]],""))</f>
        <v>IBURA</v>
      </c>
      <c r="Q705" s="87" t="str">
        <f>IFERROR(IF(Table_ocorrencias[[#This Row],[rua9]] ="","",Table_ocorrencias[[#This Row],[rua9]]),"")</f>
        <v>AV. DOIS RIOS</v>
      </c>
      <c r="R705" s="87" t="str">
        <f>IFERROR(IF(Table_ocorrencias[[#This Row],[latitude6]] ="","",Table_ocorrencias[[#This Row],[latitude6]]),"")</f>
        <v/>
      </c>
      <c r="S705" s="87" t="str">
        <f>IFERROR(IF(Table_ocorrencias[[#This Row],[longitude7]] ="","",Table_ocorrencias[[#This Row],[longitude7]]),"")</f>
        <v/>
      </c>
      <c r="T70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JOÃO RUFINO DE AQMORIM NETO (NIC 111496)</v>
      </c>
      <c r="U70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05" s="89" t="str">
        <f>UPPER(IFERROR(Table_ocorrencias[[#This Row],[descricao]],""))</f>
        <v/>
      </c>
      <c r="W705" s="90">
        <f>IFERROR(IF(Table_ocorrencias[[#This Row],[data_ciencia]]="","",Table_ocorrencias[[#This Row],[data_ciencia]]),"")</f>
        <v>0.84722222222222221</v>
      </c>
      <c r="X705" s="90">
        <f>IFERROR(IF(Table_ocorrencias[[#This Row],[data_saida]]="","",Table_ocorrencias[[#This Row],[data_saida]]),"")</f>
        <v>0.86111111111111116</v>
      </c>
      <c r="Y705" s="90">
        <f>IFERROR(IF(Table_ocorrencias[[#This Row],[data_chegada]]="","",Table_ocorrencias[[#This Row],[data_chegada]]),"")</f>
        <v>0.875</v>
      </c>
      <c r="Z705" s="90">
        <f>IFERROR(IF(Table_ocorrencias[[#This Row],[data_conclusao]]="","",Table_ocorrencias[[#This Row],[data_conclusao]]),"")</f>
        <v>0.91666666666666663</v>
      </c>
      <c r="AA705" s="91">
        <v>1589</v>
      </c>
      <c r="AB705" s="91">
        <v>65</v>
      </c>
      <c r="AC705" s="91">
        <v>3</v>
      </c>
      <c r="AD705" s="91">
        <v>3869148</v>
      </c>
      <c r="AE705" s="91">
        <v>3865967</v>
      </c>
      <c r="AF705" s="91">
        <v>2139219</v>
      </c>
      <c r="AG705" s="91">
        <v>24449</v>
      </c>
      <c r="AH705" s="88">
        <v>44066</v>
      </c>
      <c r="AI705" s="91" t="s">
        <v>2415</v>
      </c>
      <c r="AJ705" s="91" t="s">
        <v>322</v>
      </c>
      <c r="AK705" s="91" t="s">
        <v>168</v>
      </c>
      <c r="AL705" s="91" t="s">
        <v>278</v>
      </c>
      <c r="AM705" s="92">
        <v>0.84722222222222221</v>
      </c>
      <c r="AN705" s="93">
        <v>0.86111111111111116</v>
      </c>
      <c r="AO705" s="93">
        <v>0.875</v>
      </c>
      <c r="AP705" s="93">
        <v>0.91666666666666663</v>
      </c>
      <c r="AQ705" s="91"/>
      <c r="AR705" s="91"/>
      <c r="AS705" s="91">
        <v>14</v>
      </c>
      <c r="AT705" s="91" t="s">
        <v>1483</v>
      </c>
      <c r="AU705" s="91" t="s">
        <v>2416</v>
      </c>
      <c r="AV705" s="91" t="s">
        <v>2417</v>
      </c>
      <c r="AW705" s="94"/>
      <c r="AX705" s="91" t="s">
        <v>2418</v>
      </c>
      <c r="AY705" s="91" t="s">
        <v>283</v>
      </c>
      <c r="AZ705" s="91" t="b">
        <v>0</v>
      </c>
      <c r="BA705" s="91" t="s">
        <v>486</v>
      </c>
      <c r="BB705" s="91" t="b">
        <v>1</v>
      </c>
      <c r="BC705" s="91" t="s">
        <v>2419</v>
      </c>
      <c r="BD705" s="91" t="s">
        <v>2420</v>
      </c>
    </row>
    <row r="706" spans="1:56" x14ac:dyDescent="0.25">
      <c r="A706" s="86">
        <f t="shared" si="11"/>
        <v>0</v>
      </c>
      <c r="B706" s="87" t="str">
        <f>IFERROR(TEXT(Table_ocorrencias[[#This Row],[caso_n]],"0000")&amp;Table_ocorrencias[[#This Row],[ponto]]&amp;"/"&amp;YEAR(Table_ocorrencias[[#This Row],[DATA PLANTÃO]]),"")</f>
        <v>0749.9/2020</v>
      </c>
      <c r="C706" s="87" t="str">
        <f>IFERROR(IF(Table_ocorrencias[[#This Row],[GDL]] = "","", Table_ocorrencias[[#This Row],[GDL]]&amp;"/"&amp;YEAR(Table_ocorrencias[[#This Row],[data_plantao]])),"")</f>
        <v>24664/2020</v>
      </c>
      <c r="D706" s="87" t="str">
        <f>IF(Table_ocorrencias[[#This Row],[fotos_gdl]] = TRUE,"ENVIADAS","PENDENTE")</f>
        <v>ENVIADAS</v>
      </c>
      <c r="E706" s="88">
        <f>IFERROR(Table_ocorrencias[[#This Row],[data_plantao]],"")</f>
        <v>44067</v>
      </c>
      <c r="F706" s="87" t="str">
        <f>IFERROR(Table_ocorrencias[[#This Row],[CIODS3]],"")</f>
        <v>D685539</v>
      </c>
      <c r="G706" s="87" t="str">
        <f>IFERROR(Table_ocorrencias[[#This Row],[natureza4]],"")</f>
        <v>Homicídio</v>
      </c>
      <c r="H706" s="87" t="str">
        <f>IFERROR(Table_ocorrencias[[#This Row],[tipo_local]],"")</f>
        <v>Externo</v>
      </c>
      <c r="I706" s="87" t="str">
        <f>IFERROR(IF(Table_ocorrencias[[#This Row],[instrumento10]] = 0,"",Table_ocorrencias[[#This Row],[instrumento10]]),"")</f>
        <v>PÉRFURO-CONTUNDENTE</v>
      </c>
      <c r="J706" s="89" t="str">
        <f>IFERROR(VLOOKUP(Table_ocorrencias[[#This Row],[matricula_perito]],Table_peritos[],2,FALSE),"")</f>
        <v>RANON BARROS BEZERRA</v>
      </c>
      <c r="K706" s="87" t="str">
        <f>IFERROR(VLOOKUP(Table_ocorrencias[[#This Row],[matricula_auxiliar]],Table_auxiliares[],2,FALSE),"")</f>
        <v>ALMIR CARLOS DE SOUZA</v>
      </c>
      <c r="L706" s="87" t="str">
        <f>IFERROR(VLOOKUP(Table_ocorrencias[[#This Row],[matricula_delegado]],Table_delegados[],2,FALSE),"")</f>
        <v>IAN CAMPOS MOREIRA</v>
      </c>
      <c r="M706" s="87" t="str">
        <f>IFERROR(Table_ocorrencias[[#This Row],[viatura5]],"")</f>
        <v>UP003</v>
      </c>
      <c r="N706" s="87" t="str">
        <f>IFERROR(IF(Table_ocorrencias[[#This Row],[DPH2]] ="","",Table_ocorrencias[[#This Row],[DPH2]]&amp;"º DPH"),"")</f>
        <v>1º DPH</v>
      </c>
      <c r="O706" s="87" t="str">
        <f>UPPER(IFERROR(VLOOKUP(Table_ocorrencias[[#This Row],[municipio]],Table_municipios[],2,FALSE),""))</f>
        <v>RECIFE</v>
      </c>
      <c r="P706" s="89" t="str">
        <f>UPPER(IFERROR(Table_ocorrencias[[#This Row],[bairro8]],""))</f>
        <v>CABANGA</v>
      </c>
      <c r="Q706" s="87" t="str">
        <f>IFERROR(IF(Table_ocorrencias[[#This Row],[rua9]] ="","",Table_ocorrencias[[#This Row],[rua9]]),"")</f>
        <v>AVENIDA SUL</v>
      </c>
      <c r="R706" s="87" t="str">
        <f>IFERROR(IF(Table_ocorrencias[[#This Row],[latitude6]] ="","",Table_ocorrencias[[#This Row],[latitude6]]),"")</f>
        <v/>
      </c>
      <c r="S706" s="87" t="str">
        <f>IFERROR(IF(Table_ocorrencias[[#This Row],[longitude7]] ="","",Table_ocorrencias[[#This Row],[longitude7]]),"")</f>
        <v/>
      </c>
      <c r="T70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PATRICIO DAS NEVES (NIC 112432)</v>
      </c>
      <c r="U70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06" s="89" t="str">
        <f>UPPER(IFERROR(Table_ocorrencias[[#This Row],[descricao]],""))</f>
        <v>VEÍCULO-PAF-MASC-EXTERNO-998349771</v>
      </c>
      <c r="W706" s="90">
        <f>IFERROR(IF(Table_ocorrencias[[#This Row],[data_ciencia]]="","",Table_ocorrencias[[#This Row],[data_ciencia]]),"")</f>
        <v>0.71250000000000002</v>
      </c>
      <c r="X706" s="90">
        <f>IFERROR(IF(Table_ocorrencias[[#This Row],[data_saida]]="","",Table_ocorrencias[[#This Row],[data_saida]]),"")</f>
        <v>0.71527777777777779</v>
      </c>
      <c r="Y706" s="90">
        <f>IFERROR(IF(Table_ocorrencias[[#This Row],[data_chegada]]="","",Table_ocorrencias[[#This Row],[data_chegada]]),"")</f>
        <v>0.72916666666666663</v>
      </c>
      <c r="Z706" s="90">
        <f>IFERROR(IF(Table_ocorrencias[[#This Row],[data_conclusao]]="","",Table_ocorrencias[[#This Row],[data_conclusao]]),"")</f>
        <v>0.77083333333333337</v>
      </c>
      <c r="AA706" s="91">
        <v>1593</v>
      </c>
      <c r="AB706" s="91">
        <v>749</v>
      </c>
      <c r="AC706" s="91">
        <v>1</v>
      </c>
      <c r="AD706" s="91">
        <v>3866670</v>
      </c>
      <c r="AE706" s="91">
        <v>1586920</v>
      </c>
      <c r="AF706" s="91">
        <v>2724707</v>
      </c>
      <c r="AG706" s="91">
        <v>24664</v>
      </c>
      <c r="AH706" s="88">
        <v>44067</v>
      </c>
      <c r="AI706" s="91" t="s">
        <v>2455</v>
      </c>
      <c r="AJ706" s="91" t="s">
        <v>167</v>
      </c>
      <c r="AK706" s="91" t="s">
        <v>168</v>
      </c>
      <c r="AL706" s="91" t="s">
        <v>560</v>
      </c>
      <c r="AM706" s="92">
        <v>0.71250000000000002</v>
      </c>
      <c r="AN706" s="93">
        <v>0.71527777777777779</v>
      </c>
      <c r="AO706" s="93">
        <v>0.72916666666666663</v>
      </c>
      <c r="AP706" s="93">
        <v>0.77083333333333337</v>
      </c>
      <c r="AQ706" s="91"/>
      <c r="AR706" s="91"/>
      <c r="AS706" s="91">
        <v>14</v>
      </c>
      <c r="AT706" s="91" t="s">
        <v>2456</v>
      </c>
      <c r="AU706" s="91" t="s">
        <v>2457</v>
      </c>
      <c r="AV706" s="91" t="s">
        <v>2458</v>
      </c>
      <c r="AW706" s="94" t="s">
        <v>276</v>
      </c>
      <c r="AX706" s="91" t="s">
        <v>2459</v>
      </c>
      <c r="AY706" s="91" t="s">
        <v>2460</v>
      </c>
      <c r="AZ706" s="91" t="b">
        <v>1</v>
      </c>
      <c r="BA706" s="91" t="s">
        <v>273</v>
      </c>
      <c r="BB706" s="91" t="b">
        <v>1</v>
      </c>
      <c r="BC706" s="91" t="s">
        <v>2470</v>
      </c>
      <c r="BD706" s="91" t="s">
        <v>2471</v>
      </c>
    </row>
    <row r="707" spans="1:56" x14ac:dyDescent="0.25">
      <c r="A707" s="86">
        <f t="shared" ref="A707:A737" si="12">COUNTBLANK(B707:Q707)</f>
        <v>1</v>
      </c>
      <c r="B707" s="87" t="str">
        <f>IFERROR(TEXT(Table_ocorrencias[[#This Row],[caso_n]],"0000")&amp;Table_ocorrencias[[#This Row],[ponto]]&amp;"/"&amp;YEAR(Table_ocorrencias[[#This Row],[DATA PLANTÃO]]),"")</f>
        <v>0066.10/2020</v>
      </c>
      <c r="C707" s="87" t="str">
        <f>IFERROR(IF(Table_ocorrencias[[#This Row],[GDL]] = "","", Table_ocorrencias[[#This Row],[GDL]]&amp;"/"&amp;YEAR(Table_ocorrencias[[#This Row],[data_plantao]])),"")</f>
        <v>24999/2020</v>
      </c>
      <c r="D707" s="87" t="str">
        <f>IF(Table_ocorrencias[[#This Row],[fotos_gdl]] = TRUE,"ENVIADAS","PENDENTE")</f>
        <v>ENVIADAS</v>
      </c>
      <c r="E707" s="88">
        <f>IFERROR(Table_ocorrencias[[#This Row],[data_plantao]],"")</f>
        <v>44069</v>
      </c>
      <c r="F707" s="87" t="str">
        <f>IFERROR(Table_ocorrencias[[#This Row],[CIODS3]],"")</f>
        <v>9044.01.000189/2020</v>
      </c>
      <c r="G707" s="87" t="str">
        <f>IFERROR(Table_ocorrencias[[#This Row],[natureza4]],"")</f>
        <v>Perícia em veículo</v>
      </c>
      <c r="H707" s="87" t="str">
        <f>IFERROR(Table_ocorrencias[[#This Row],[tipo_local]],"")</f>
        <v>Externo</v>
      </c>
      <c r="I707" s="87" t="str">
        <f>IFERROR(IF(Table_ocorrencias[[#This Row],[instrumento10]] = 0,"",Table_ocorrencias[[#This Row],[instrumento10]]),"")</f>
        <v/>
      </c>
      <c r="J707" s="89" t="str">
        <f>IFERROR(VLOOKUP(Table_ocorrencias[[#This Row],[matricula_perito]],Table_peritos[],2,FALSE),"")</f>
        <v>DIOGO SINESIO TRAJANO DE ARRUDA</v>
      </c>
      <c r="K707" s="87" t="str">
        <f>IFERROR(VLOOKUP(Table_ocorrencias[[#This Row],[matricula_auxiliar]],Table_auxiliares[],2,FALSE),"")</f>
        <v>RICARDO ALEXANDRE MELO DA SILVA</v>
      </c>
      <c r="L707" s="87" t="str">
        <f>IFERROR(VLOOKUP(Table_ocorrencias[[#This Row],[matricula_delegado]],Table_delegados[],2,FALSE),"")</f>
        <v>DANIEL LIRA PIMENTEL</v>
      </c>
      <c r="M707" s="87" t="str">
        <f>IFERROR(Table_ocorrencias[[#This Row],[viatura5]],"")</f>
        <v>UP004</v>
      </c>
      <c r="N707" s="87" t="str">
        <f>IFERROR(IF(Table_ocorrencias[[#This Row],[DPH2]] ="","",Table_ocorrencias[[#This Row],[DPH2]]&amp;"º DPH"),"")</f>
        <v>10º DPH</v>
      </c>
      <c r="O707" s="87" t="str">
        <f>UPPER(IFERROR(VLOOKUP(Table_ocorrencias[[#This Row],[municipio]],Table_municipios[],2,FALSE),""))</f>
        <v>CAMARAGIBE</v>
      </c>
      <c r="P707" s="89" t="str">
        <f>UPPER(IFERROR(Table_ocorrencias[[#This Row],[bairro8]],""))</f>
        <v>NOVO DO CARMELO</v>
      </c>
      <c r="Q707" s="87" t="str">
        <f>IFERROR(IF(Table_ocorrencias[[#This Row],[rua9]] ="","",Table_ocorrencias[[#This Row],[rua9]]),"")</f>
        <v>RUA PADRE OSEIAS CAVALCANTE</v>
      </c>
      <c r="R707" s="87" t="str">
        <f>IFERROR(IF(Table_ocorrencias[[#This Row],[latitude6]] ="","",Table_ocorrencias[[#This Row],[latitude6]]),"")</f>
        <v>-8.016982</v>
      </c>
      <c r="S707" s="87" t="str">
        <f>IFERROR(IF(Table_ocorrencias[[#This Row],[longitude7]] ="","",Table_ocorrencias[[#This Row],[longitude7]]),"")</f>
        <v>-34.981651</v>
      </c>
      <c r="T70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0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07" s="89" t="str">
        <f>UPPER(IFERROR(Table_ocorrencias[[#This Row],[descricao]],""))</f>
        <v>VEÍCULO MARCA RENAULT, MODELO LOGAN EXP 1.6, PLACA PFL-2493</v>
      </c>
      <c r="W707" s="90">
        <f>IFERROR(IF(Table_ocorrencias[[#This Row],[data_ciencia]]="","",Table_ocorrencias[[#This Row],[data_ciencia]]),"")</f>
        <v>0.41666666666666669</v>
      </c>
      <c r="X707" s="90">
        <f>IFERROR(IF(Table_ocorrencias[[#This Row],[data_saida]]="","",Table_ocorrencias[[#This Row],[data_saida]]),"")</f>
        <v>0.61458333333333337</v>
      </c>
      <c r="Y707" s="90">
        <f>IFERROR(IF(Table_ocorrencias[[#This Row],[data_chegada]]="","",Table_ocorrencias[[#This Row],[data_chegada]]),"")</f>
        <v>0.625</v>
      </c>
      <c r="Z707" s="90">
        <f>IFERROR(IF(Table_ocorrencias[[#This Row],[data_conclusao]]="","",Table_ocorrencias[[#This Row],[data_conclusao]]),"")</f>
        <v>0.67361111111111116</v>
      </c>
      <c r="AA707" s="91">
        <v>1600</v>
      </c>
      <c r="AB707" s="91">
        <v>66</v>
      </c>
      <c r="AC707" s="91">
        <v>10</v>
      </c>
      <c r="AD707" s="91">
        <v>3871193</v>
      </c>
      <c r="AE707" s="91">
        <v>3867641</v>
      </c>
      <c r="AF707" s="91">
        <v>3864227</v>
      </c>
      <c r="AG707" s="91">
        <v>24999</v>
      </c>
      <c r="AH707" s="88">
        <v>44069</v>
      </c>
      <c r="AI707" s="91" t="s">
        <v>2528</v>
      </c>
      <c r="AJ707" s="91" t="s">
        <v>1228</v>
      </c>
      <c r="AK707" s="91" t="s">
        <v>168</v>
      </c>
      <c r="AL707" s="91" t="s">
        <v>255</v>
      </c>
      <c r="AM707" s="92">
        <v>0.41666666666666669</v>
      </c>
      <c r="AN707" s="93">
        <v>0.61458333333333337</v>
      </c>
      <c r="AO707" s="93">
        <v>0.625</v>
      </c>
      <c r="AP707" s="93">
        <v>0.67361111111111116</v>
      </c>
      <c r="AQ707" s="91" t="s">
        <v>2540</v>
      </c>
      <c r="AR707" s="91" t="s">
        <v>2541</v>
      </c>
      <c r="AS707" s="91">
        <v>4</v>
      </c>
      <c r="AT707" s="91" t="s">
        <v>2529</v>
      </c>
      <c r="AU707" s="91" t="s">
        <v>2530</v>
      </c>
      <c r="AV707" s="91" t="s">
        <v>2531</v>
      </c>
      <c r="AW707" s="94"/>
      <c r="AX707" s="91" t="s">
        <v>2532</v>
      </c>
      <c r="AY707" s="91" t="s">
        <v>2533</v>
      </c>
      <c r="AZ707" s="91" t="b">
        <v>1</v>
      </c>
      <c r="BA707" s="91" t="s">
        <v>486</v>
      </c>
      <c r="BB707" s="91" t="b">
        <v>1</v>
      </c>
      <c r="BC707" s="91" t="s">
        <v>2542</v>
      </c>
      <c r="BD707" s="91" t="s">
        <v>2543</v>
      </c>
    </row>
    <row r="708" spans="1:56" ht="45" x14ac:dyDescent="0.25">
      <c r="A708" s="86">
        <f t="shared" si="12"/>
        <v>0</v>
      </c>
      <c r="B708" s="87" t="str">
        <f>IFERROR(TEXT(Table_ocorrencias[[#This Row],[caso_n]],"0000")&amp;Table_ocorrencias[[#This Row],[ponto]]&amp;"/"&amp;YEAR(Table_ocorrencias[[#This Row],[DATA PLANTÃO]]),"")</f>
        <v>0761.9/2020</v>
      </c>
      <c r="C708" s="87" t="str">
        <f>IFERROR(IF(Table_ocorrencias[[#This Row],[GDL]] = "","", Table_ocorrencias[[#This Row],[GDL]]&amp;"/"&amp;YEAR(Table_ocorrencias[[#This Row],[data_plantao]])),"")</f>
        <v>25288/2020</v>
      </c>
      <c r="D708" s="87" t="str">
        <f>IF(Table_ocorrencias[[#This Row],[fotos_gdl]] = TRUE,"ENVIADAS","PENDENTE")</f>
        <v>ENVIADAS</v>
      </c>
      <c r="E708" s="88">
        <f>IFERROR(Table_ocorrencias[[#This Row],[data_plantao]],"")</f>
        <v>44071</v>
      </c>
      <c r="F708" s="87" t="str">
        <f>IFERROR(Table_ocorrencias[[#This Row],[CIODS3]],"")</f>
        <v>D685842</v>
      </c>
      <c r="G708" s="87" t="str">
        <f>IFERROR(Table_ocorrencias[[#This Row],[natureza4]],"")</f>
        <v>Duplo Homicídio</v>
      </c>
      <c r="H708" s="87" t="str">
        <f>IFERROR(Table_ocorrencias[[#This Row],[tipo_local]],"")</f>
        <v>Interno</v>
      </c>
      <c r="I708" s="87" t="str">
        <f>IFERROR(IF(Table_ocorrencias[[#This Row],[instrumento10]] = 0,"",Table_ocorrencias[[#This Row],[instrumento10]]),"")</f>
        <v>PÉRFURO-CORTANTE</v>
      </c>
      <c r="J708" s="89" t="str">
        <f>IFERROR(VLOOKUP(Table_ocorrencias[[#This Row],[matricula_perito]],Table_peritos[],2,FALSE),"")</f>
        <v>DIOGO SINESIO TRAJANO DE ARRUDA</v>
      </c>
      <c r="K708" s="87" t="str">
        <f>IFERROR(VLOOKUP(Table_ocorrencias[[#This Row],[matricula_auxiliar]],Table_auxiliares[],2,FALSE),"")</f>
        <v>HILTON PESSOA DE FREITAS NETO</v>
      </c>
      <c r="L708" s="87" t="str">
        <f>IFERROR(VLOOKUP(Table_ocorrencias[[#This Row],[matricula_delegado]],Table_delegados[],2,FALSE),"")</f>
        <v>FRANCISCA ERICA DA SILVA BEZERRA</v>
      </c>
      <c r="M708" s="87" t="str">
        <f>IFERROR(Table_ocorrencias[[#This Row],[viatura5]],"")</f>
        <v>UP004</v>
      </c>
      <c r="N708" s="87" t="str">
        <f>IFERROR(IF(Table_ocorrencias[[#This Row],[DPH2]] ="","",Table_ocorrencias[[#This Row],[DPH2]]&amp;"º DPH"),"")</f>
        <v>2º DPH</v>
      </c>
      <c r="O708" s="87" t="str">
        <f>UPPER(IFERROR(VLOOKUP(Table_ocorrencias[[#This Row],[municipio]],Table_municipios[],2,FALSE),""))</f>
        <v>RECIFE</v>
      </c>
      <c r="P708" s="89" t="str">
        <f>UPPER(IFERROR(Table_ocorrencias[[#This Row],[bairro8]],""))</f>
        <v>ÁGUA FRIA</v>
      </c>
      <c r="Q708" s="87" t="str">
        <f>IFERROR(IF(Table_ocorrencias[[#This Row],[rua9]] ="","",Table_ocorrencias[[#This Row],[rua9]]),"")</f>
        <v>RUA CÓRREGO JOÃO CARVOEIRO</v>
      </c>
      <c r="R708" s="87" t="str">
        <f>IFERROR(IF(Table_ocorrencias[[#This Row],[latitude6]] ="","",Table_ocorrencias[[#This Row],[latitude6]]),"")</f>
        <v>-8.011753</v>
      </c>
      <c r="S708" s="87" t="str">
        <f>IFERROR(IF(Table_ocorrencias[[#This Row],[longitude7]] ="","",Table_ocorrencias[[#This Row],[longitude7]]),"")</f>
        <v>-34.893085</v>
      </c>
      <c r="T70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TALITA REBECA DE MORAES RIBEIRO (NIC 112425) / ROZANE DE MORAES RIBEIRO (NIC 112436)</v>
      </c>
      <c r="U70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08" s="89" t="str">
        <f>UPPER(IFERROR(Table_ocorrencias[[#This Row],[descricao]],""))</f>
        <v>PM 996439567_x000D_
INCENDIO, VITIMAS DO SEXO FEM (MÃE E FILHA)_x000D_
MOTO CARBONIZADA COM  PLACA OYR-5981</v>
      </c>
      <c r="W708" s="90">
        <f>IFERROR(IF(Table_ocorrencias[[#This Row],[data_ciencia]]="","",Table_ocorrencias[[#This Row],[data_ciencia]]),"")</f>
        <v>0.19097222222222221</v>
      </c>
      <c r="X708" s="90">
        <f>IFERROR(IF(Table_ocorrencias[[#This Row],[data_saida]]="","",Table_ocorrencias[[#This Row],[data_saida]]),"")</f>
        <v>0.21527777777777779</v>
      </c>
      <c r="Y708" s="90">
        <f>IFERROR(IF(Table_ocorrencias[[#This Row],[data_chegada]]="","",Table_ocorrencias[[#This Row],[data_chegada]]),"")</f>
        <v>0.22916666666666666</v>
      </c>
      <c r="Z708" s="90">
        <f>IFERROR(IF(Table_ocorrencias[[#This Row],[data_conclusao]]="","",Table_ocorrencias[[#This Row],[data_conclusao]]),"")</f>
        <v>0.35416666666666669</v>
      </c>
      <c r="AA708" s="91">
        <v>1606</v>
      </c>
      <c r="AB708" s="91">
        <v>761</v>
      </c>
      <c r="AC708" s="91">
        <v>2</v>
      </c>
      <c r="AD708" s="91">
        <v>3871193</v>
      </c>
      <c r="AE708" s="91">
        <v>3865967</v>
      </c>
      <c r="AF708" s="91">
        <v>2724782</v>
      </c>
      <c r="AG708" s="91">
        <v>25288</v>
      </c>
      <c r="AH708" s="88">
        <v>44071</v>
      </c>
      <c r="AI708" s="91" t="s">
        <v>3256</v>
      </c>
      <c r="AJ708" s="91" t="s">
        <v>302</v>
      </c>
      <c r="AK708" s="91" t="s">
        <v>414</v>
      </c>
      <c r="AL708" s="91" t="s">
        <v>255</v>
      </c>
      <c r="AM708" s="92">
        <v>0.19097222222222221</v>
      </c>
      <c r="AN708" s="93">
        <v>0.21527777777777779</v>
      </c>
      <c r="AO708" s="93">
        <v>0.22916666666666666</v>
      </c>
      <c r="AP708" s="93">
        <v>0.35416666666666669</v>
      </c>
      <c r="AQ708" s="91" t="s">
        <v>3260</v>
      </c>
      <c r="AR708" s="91" t="s">
        <v>3261</v>
      </c>
      <c r="AS708" s="91">
        <v>14</v>
      </c>
      <c r="AT708" s="91" t="s">
        <v>3257</v>
      </c>
      <c r="AU708" s="91" t="s">
        <v>3258</v>
      </c>
      <c r="AV708" s="91" t="s">
        <v>3262</v>
      </c>
      <c r="AW708" s="94" t="s">
        <v>744</v>
      </c>
      <c r="AX708" s="91" t="s">
        <v>3259</v>
      </c>
      <c r="AY708" s="91" t="s">
        <v>3652</v>
      </c>
      <c r="AZ708" s="91" t="b">
        <v>1</v>
      </c>
      <c r="BA708" s="91" t="s">
        <v>273</v>
      </c>
      <c r="BB708" s="91" t="b">
        <v>1</v>
      </c>
      <c r="BC708" s="91" t="s">
        <v>3263</v>
      </c>
      <c r="BD708" s="91" t="s">
        <v>3264</v>
      </c>
    </row>
    <row r="709" spans="1:56" ht="30" x14ac:dyDescent="0.25">
      <c r="A709" s="86">
        <f t="shared" si="12"/>
        <v>0</v>
      </c>
      <c r="B709" s="87" t="str">
        <f>IFERROR(TEXT(Table_ocorrencias[[#This Row],[caso_n]],"0000")&amp;Table_ocorrencias[[#This Row],[ponto]]&amp;"/"&amp;YEAR(Table_ocorrencias[[#This Row],[DATA PLANTÃO]]),"")</f>
        <v>0067.10/2020</v>
      </c>
      <c r="C709" s="87" t="str">
        <f>IFERROR(IF(Table_ocorrencias[[#This Row],[GDL]] = "","", Table_ocorrencias[[#This Row],[GDL]]&amp;"/"&amp;YEAR(Table_ocorrencias[[#This Row],[data_plantao]])),"")</f>
        <v>25406/2020</v>
      </c>
      <c r="D709" s="87" t="str">
        <f>IF(Table_ocorrencias[[#This Row],[fotos_gdl]] = TRUE,"ENVIADAS","PENDENTE")</f>
        <v>ENVIADAS</v>
      </c>
      <c r="E709" s="88">
        <f>IFERROR(Table_ocorrencias[[#This Row],[data_plantao]],"")</f>
        <v>44072</v>
      </c>
      <c r="F709" s="87" t="str">
        <f>IFERROR(Table_ocorrencias[[#This Row],[CIODS3]],"")</f>
        <v>OFICIO N°350</v>
      </c>
      <c r="G709" s="87" t="str">
        <f>IFERROR(Table_ocorrencias[[#This Row],[natureza4]],"")</f>
        <v>Perícia em veículo</v>
      </c>
      <c r="H709" s="87" t="str">
        <f>IFERROR(Table_ocorrencias[[#This Row],[tipo_local]],"")</f>
        <v>Externo</v>
      </c>
      <c r="I709" s="87" t="str">
        <f>IFERROR(IF(Table_ocorrencias[[#This Row],[instrumento10]] = 0,"",Table_ocorrencias[[#This Row],[instrumento10]]),"")</f>
        <v>PÉRFURO-CONTUNDENTE</v>
      </c>
      <c r="J709" s="89" t="str">
        <f>IFERROR(VLOOKUP(Table_ocorrencias[[#This Row],[matricula_perito]],Table_peritos[],2,FALSE),"")</f>
        <v>CARLOS ARMANDO CORREIA LYRA</v>
      </c>
      <c r="K709" s="87" t="str">
        <f>IFERROR(VLOOKUP(Table_ocorrencias[[#This Row],[matricula_auxiliar]],Table_auxiliares[],2,FALSE),"")</f>
        <v>THAYSE BATISTA</v>
      </c>
      <c r="L709" s="87" t="str">
        <f>IFERROR(VLOOKUP(Table_ocorrencias[[#This Row],[matricula_delegado]],Table_delegados[],2,FALSE),"")</f>
        <v>ROBERTO MONTEIRO LOBO</v>
      </c>
      <c r="M709" s="87" t="str">
        <f>IFERROR(Table_ocorrencias[[#This Row],[viatura5]],"")</f>
        <v>UP004</v>
      </c>
      <c r="N709" s="87" t="str">
        <f>IFERROR(IF(Table_ocorrencias[[#This Row],[DPH2]] ="","",Table_ocorrencias[[#This Row],[DPH2]]&amp;"º DPH"),"")</f>
        <v>2º DPH</v>
      </c>
      <c r="O709" s="87" t="str">
        <f>UPPER(IFERROR(VLOOKUP(Table_ocorrencias[[#This Row],[municipio]],Table_municipios[],2,FALSE),""))</f>
        <v>RECIFE</v>
      </c>
      <c r="P709" s="89" t="str">
        <f>UPPER(IFERROR(Table_ocorrencias[[#This Row],[bairro8]],""))</f>
        <v>ENCRUZILHADA</v>
      </c>
      <c r="Q709" s="87" t="str">
        <f>IFERROR(IF(Table_ocorrencias[[#This Row],[rua9]] ="","",Table_ocorrencias[[#This Row],[rua9]]),"")</f>
        <v>CONSELHEIRO PORTELA</v>
      </c>
      <c r="R709" s="87" t="str">
        <f>IFERROR(IF(Table_ocorrencias[[#This Row],[latitude6]] ="","",Table_ocorrencias[[#This Row],[latitude6]]),"")</f>
        <v>-8.039928</v>
      </c>
      <c r="S709" s="87" t="str">
        <f>IFERROR(IF(Table_ocorrencias[[#This Row],[longitude7]] ="","",Table_ocorrencias[[#This Row],[longitude7]]),"")</f>
        <v xml:space="preserve"> -34.892399</v>
      </c>
      <c r="T70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0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09" s="89" t="str">
        <f>UPPER(IFERROR(Table_ocorrencias[[#This Row],[descricao]],""))</f>
        <v>VEÍCULO HONDA CIVIC, COR: CINZA, PLACA: PEZ8787 RELACIONADO AO CASO N°762.9/2020</v>
      </c>
      <c r="W709" s="90">
        <f>IFERROR(IF(Table_ocorrencias[[#This Row],[data_ciencia]]="","",Table_ocorrencias[[#This Row],[data_ciencia]]),"")</f>
        <v>0.29166666666666669</v>
      </c>
      <c r="X709" s="90">
        <f>IFERROR(IF(Table_ocorrencias[[#This Row],[data_saida]]="","",Table_ocorrencias[[#This Row],[data_saida]]),"")</f>
        <v>0.33333333333333331</v>
      </c>
      <c r="Y709" s="90">
        <f>IFERROR(IF(Table_ocorrencias[[#This Row],[data_chegada]]="","",Table_ocorrencias[[#This Row],[data_chegada]]),"")</f>
        <v>0.41666666666666669</v>
      </c>
      <c r="Z709" s="90">
        <f>IFERROR(IF(Table_ocorrencias[[#This Row],[data_conclusao]]="","",Table_ocorrencias[[#This Row],[data_conclusao]]),"")</f>
        <v>0.45833333333333331</v>
      </c>
      <c r="AA709" s="91">
        <v>1609</v>
      </c>
      <c r="AB709" s="91">
        <v>67</v>
      </c>
      <c r="AC709" s="91">
        <v>2</v>
      </c>
      <c r="AD709" s="91">
        <v>3869091</v>
      </c>
      <c r="AE709" s="91">
        <v>3870430</v>
      </c>
      <c r="AF709" s="91">
        <v>3864146</v>
      </c>
      <c r="AG709" s="91">
        <v>25406</v>
      </c>
      <c r="AH709" s="88">
        <v>44072</v>
      </c>
      <c r="AI709" s="91" t="s">
        <v>3299</v>
      </c>
      <c r="AJ709" s="91" t="s">
        <v>1228</v>
      </c>
      <c r="AK709" s="91" t="s">
        <v>168</v>
      </c>
      <c r="AL709" s="91" t="s">
        <v>255</v>
      </c>
      <c r="AM709" s="92">
        <v>0.29166666666666669</v>
      </c>
      <c r="AN709" s="93">
        <v>0.33333333333333331</v>
      </c>
      <c r="AO709" s="93">
        <v>0.41666666666666669</v>
      </c>
      <c r="AP709" s="93">
        <v>0.45833333333333331</v>
      </c>
      <c r="AQ709" s="91" t="s">
        <v>3319</v>
      </c>
      <c r="AR709" s="91" t="s">
        <v>3320</v>
      </c>
      <c r="AS709" s="91">
        <v>14</v>
      </c>
      <c r="AT709" s="91" t="s">
        <v>3321</v>
      </c>
      <c r="AU709" s="91" t="s">
        <v>3300</v>
      </c>
      <c r="AV709" s="91" t="s">
        <v>283</v>
      </c>
      <c r="AW709" s="94" t="s">
        <v>276</v>
      </c>
      <c r="AX709" s="91" t="s">
        <v>3301</v>
      </c>
      <c r="AY709" s="91" t="s">
        <v>3322</v>
      </c>
      <c r="AZ709" s="91" t="b">
        <v>1</v>
      </c>
      <c r="BA709" s="91" t="s">
        <v>486</v>
      </c>
      <c r="BB709" s="91" t="b">
        <v>1</v>
      </c>
      <c r="BC709" s="91" t="s">
        <v>3302</v>
      </c>
      <c r="BD709" s="91" t="s">
        <v>3303</v>
      </c>
    </row>
    <row r="710" spans="1:56" x14ac:dyDescent="0.25">
      <c r="A710" s="86">
        <f t="shared" si="12"/>
        <v>2</v>
      </c>
      <c r="B710" s="87" t="str">
        <f>IFERROR(TEXT(Table_ocorrencias[[#This Row],[caso_n]],"0000")&amp;Table_ocorrencias[[#This Row],[ponto]]&amp;"/"&amp;YEAR(Table_ocorrencias[[#This Row],[DATA PLANTÃO]]),"")</f>
        <v>0068.10/2020</v>
      </c>
      <c r="C710" s="87" t="str">
        <f>IFERROR(IF(Table_ocorrencias[[#This Row],[GDL]] = "","", Table_ocorrencias[[#This Row],[GDL]]&amp;"/"&amp;YEAR(Table_ocorrencias[[#This Row],[data_plantao]])),"")</f>
        <v>25568/2020</v>
      </c>
      <c r="D710" s="87" t="str">
        <f>IF(Table_ocorrencias[[#This Row],[fotos_gdl]] = TRUE,"ENVIADAS","PENDENTE")</f>
        <v>ENVIADAS</v>
      </c>
      <c r="E710" s="88">
        <f>IFERROR(Table_ocorrencias[[#This Row],[data_plantao]],"")</f>
        <v>44074</v>
      </c>
      <c r="F710" s="87" t="str">
        <f>IFERROR(Table_ocorrencias[[#This Row],[CIODS3]],"")</f>
        <v>OFICIO N°208/2020</v>
      </c>
      <c r="G710" s="87" t="str">
        <f>IFERROR(Table_ocorrencias[[#This Row],[natureza4]],"")</f>
        <v>Perícia em veículo</v>
      </c>
      <c r="H710" s="87" t="str">
        <f>IFERROR(Table_ocorrencias[[#This Row],[tipo_local]],"")</f>
        <v>Externo</v>
      </c>
      <c r="I710" s="87" t="str">
        <f>IFERROR(IF(Table_ocorrencias[[#This Row],[instrumento10]] = 0,"",Table_ocorrencias[[#This Row],[instrumento10]]),"")</f>
        <v/>
      </c>
      <c r="J710" s="89" t="str">
        <f>IFERROR(VLOOKUP(Table_ocorrencias[[#This Row],[matricula_perito]],Table_peritos[],2,FALSE),"")</f>
        <v>TADEU MORAIS CRUZ</v>
      </c>
      <c r="K710" s="87" t="str">
        <f>IFERROR(VLOOKUP(Table_ocorrencias[[#This Row],[matricula_auxiliar]],Table_auxiliares[],2,FALSE),"")</f>
        <v>THAYSE BATISTA</v>
      </c>
      <c r="L710" s="87" t="str">
        <f>IFERROR(VLOOKUP(Table_ocorrencias[[#This Row],[matricula_delegado]],Table_delegados[],2,FALSE),"")</f>
        <v>PAULO GUSTAVO COELHO DIAS</v>
      </c>
      <c r="M710" s="87" t="str">
        <f>IFERROR(Table_ocorrencias[[#This Row],[viatura5]],"")</f>
        <v/>
      </c>
      <c r="N710" s="87" t="str">
        <f>IFERROR(IF(Table_ocorrencias[[#This Row],[DPH2]] ="","",Table_ocorrencias[[#This Row],[DPH2]]&amp;"º DPH"),"")</f>
        <v>4º DPH</v>
      </c>
      <c r="O710" s="87" t="str">
        <f>UPPER(IFERROR(VLOOKUP(Table_ocorrencias[[#This Row],[municipio]],Table_municipios[],2,FALSE),""))</f>
        <v>RECIFE</v>
      </c>
      <c r="P710" s="89" t="str">
        <f>UPPER(IFERROR(Table_ocorrencias[[#This Row],[bairro8]],""))</f>
        <v>CORDEIRO</v>
      </c>
      <c r="Q710" s="87" t="str">
        <f>IFERROR(IF(Table_ocorrencias[[#This Row],[rua9]] ="","",Table_ocorrencias[[#This Row],[rua9]]),"")</f>
        <v>DR. JOÃO LACERDA, N°395</v>
      </c>
      <c r="R710" s="87" t="str">
        <f>IFERROR(IF(Table_ocorrencias[[#This Row],[latitude6]] ="","",Table_ocorrencias[[#This Row],[latitude6]]),"")</f>
        <v>-8.045515</v>
      </c>
      <c r="S710" s="87" t="str">
        <f>IFERROR(IF(Table_ocorrencias[[#This Row],[longitude7]] ="","",Table_ocorrencias[[#This Row],[longitude7]]),"")</f>
        <v>-34.922536</v>
      </c>
      <c r="T71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LUCIANO LEITE MENEZES (NIC )</v>
      </c>
      <c r="U71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0" s="89" t="str">
        <f>UPPER(IFERROR(Table_ocorrencias[[#This Row],[descricao]],""))</f>
        <v>VEÍCULO: FIAT SIENA ATTRACTIV 1.4 2014/2015, COR: BEGE, PLACA: PCE4692</v>
      </c>
      <c r="W710" s="90">
        <f>IFERROR(IF(Table_ocorrencias[[#This Row],[data_ciencia]]="","",Table_ocorrencias[[#This Row],[data_ciencia]]),"")</f>
        <v>0.41666666666666669</v>
      </c>
      <c r="X710" s="90">
        <f>IFERROR(IF(Table_ocorrencias[[#This Row],[data_saida]]="","",Table_ocorrencias[[#This Row],[data_saida]]),"")</f>
        <v>0.41666666666666669</v>
      </c>
      <c r="Y710" s="90">
        <f>IFERROR(IF(Table_ocorrencias[[#This Row],[data_chegada]]="","",Table_ocorrencias[[#This Row],[data_chegada]]),"")</f>
        <v>0.41666666666666669</v>
      </c>
      <c r="Z710" s="90">
        <f>IFERROR(IF(Table_ocorrencias[[#This Row],[data_conclusao]]="","",Table_ocorrencias[[#This Row],[data_conclusao]]),"")</f>
        <v>0.4375</v>
      </c>
      <c r="AA710" s="91">
        <v>1618</v>
      </c>
      <c r="AB710" s="91">
        <v>68</v>
      </c>
      <c r="AC710" s="91">
        <v>4</v>
      </c>
      <c r="AD710" s="91">
        <v>2962136</v>
      </c>
      <c r="AE710" s="91">
        <v>3870430</v>
      </c>
      <c r="AF710" s="91">
        <v>2725371</v>
      </c>
      <c r="AG710" s="91">
        <v>25568</v>
      </c>
      <c r="AH710" s="88">
        <v>44074</v>
      </c>
      <c r="AI710" s="91" t="s">
        <v>3398</v>
      </c>
      <c r="AJ710" s="91" t="s">
        <v>1228</v>
      </c>
      <c r="AK710" s="91" t="s">
        <v>168</v>
      </c>
      <c r="AL710" s="91" t="s">
        <v>283</v>
      </c>
      <c r="AM710" s="92">
        <v>0.41666666666666669</v>
      </c>
      <c r="AN710" s="93">
        <v>0.41666666666666669</v>
      </c>
      <c r="AO710" s="93">
        <v>0.41666666666666669</v>
      </c>
      <c r="AP710" s="93">
        <v>0.4375</v>
      </c>
      <c r="AQ710" s="91" t="s">
        <v>3413</v>
      </c>
      <c r="AR710" s="91" t="s">
        <v>3414</v>
      </c>
      <c r="AS710" s="91">
        <v>14</v>
      </c>
      <c r="AT710" s="91" t="s">
        <v>340</v>
      </c>
      <c r="AU710" s="91" t="s">
        <v>3399</v>
      </c>
      <c r="AV710" s="91" t="s">
        <v>283</v>
      </c>
      <c r="AW710" s="94"/>
      <c r="AX710" s="91" t="s">
        <v>3400</v>
      </c>
      <c r="AY710" s="91" t="s">
        <v>3401</v>
      </c>
      <c r="AZ710" s="91" t="b">
        <v>1</v>
      </c>
      <c r="BA710" s="91" t="s">
        <v>486</v>
      </c>
      <c r="BB710" s="91" t="b">
        <v>1</v>
      </c>
      <c r="BC710" s="91" t="s">
        <v>3402</v>
      </c>
      <c r="BD710" s="91" t="s">
        <v>3403</v>
      </c>
    </row>
    <row r="711" spans="1:56" ht="30" x14ac:dyDescent="0.25">
      <c r="A711" s="86">
        <f t="shared" si="12"/>
        <v>3</v>
      </c>
      <c r="B711" s="87" t="str">
        <f>IFERROR(TEXT(Table_ocorrencias[[#This Row],[caso_n]],"0000")&amp;Table_ocorrencias[[#This Row],[ponto]]&amp;"/"&amp;YEAR(Table_ocorrencias[[#This Row],[DATA PLANTÃO]]),"")</f>
        <v>0069.10/2020</v>
      </c>
      <c r="C711" s="87" t="str">
        <f>IFERROR(IF(Table_ocorrencias[[#This Row],[GDL]] = "","", Table_ocorrencias[[#This Row],[GDL]]&amp;"/"&amp;YEAR(Table_ocorrencias[[#This Row],[data_plantao]])),"")</f>
        <v>25643/2020</v>
      </c>
      <c r="D711" s="87" t="str">
        <f>IF(Table_ocorrencias[[#This Row],[fotos_gdl]] = TRUE,"ENVIADAS","PENDENTE")</f>
        <v>ENVIADAS</v>
      </c>
      <c r="E711" s="88">
        <f>IFERROR(Table_ocorrencias[[#This Row],[data_plantao]],"")</f>
        <v>44074</v>
      </c>
      <c r="F711" s="87" t="str">
        <f>IFERROR(Table_ocorrencias[[#This Row],[CIODS3]],"")</f>
        <v>OFÍCIO N°48/2020</v>
      </c>
      <c r="G711" s="87" t="str">
        <f>IFERROR(Table_ocorrencias[[#This Row],[natureza4]],"")</f>
        <v>Perícia em veículo</v>
      </c>
      <c r="H711" s="87" t="str">
        <f>IFERROR(Table_ocorrencias[[#This Row],[tipo_local]],"")</f>
        <v/>
      </c>
      <c r="I711" s="87" t="str">
        <f>IFERROR(IF(Table_ocorrencias[[#This Row],[instrumento10]] = 0,"",Table_ocorrencias[[#This Row],[instrumento10]]),"")</f>
        <v/>
      </c>
      <c r="J711" s="89" t="str">
        <f>IFERROR(VLOOKUP(Table_ocorrencias[[#This Row],[matricula_perito]],Table_peritos[],2,FALSE),"")</f>
        <v>TADEU MORAIS CRUZ</v>
      </c>
      <c r="K711" s="87" t="str">
        <f>IFERROR(VLOOKUP(Table_ocorrencias[[#This Row],[matricula_auxiliar]],Table_auxiliares[],2,FALSE),"")</f>
        <v>THAYSE BATISTA</v>
      </c>
      <c r="L711" s="87" t="str">
        <f>IFERROR(VLOOKUP(Table_ocorrencias[[#This Row],[matricula_delegado]],Table_delegados[],2,FALSE),"")</f>
        <v>FRANCISCO JUNIOR VASCONCELOS SANTOS</v>
      </c>
      <c r="M711" s="87" t="str">
        <f>IFERROR(Table_ocorrencias[[#This Row],[viatura5]],"")</f>
        <v/>
      </c>
      <c r="N711" s="87" t="str">
        <f>IFERROR(IF(Table_ocorrencias[[#This Row],[DPH2]] ="","",Table_ocorrencias[[#This Row],[DPH2]]&amp;"º DPH"),"")</f>
        <v>2º DPH</v>
      </c>
      <c r="O711" s="87" t="str">
        <f>UPPER(IFERROR(VLOOKUP(Table_ocorrencias[[#This Row],[municipio]],Table_municipios[],2,FALSE),""))</f>
        <v>RECIFE</v>
      </c>
      <c r="P711" s="89" t="str">
        <f>UPPER(IFERROR(Table_ocorrencias[[#This Row],[bairro8]],""))</f>
        <v>CAMPO GRANDE</v>
      </c>
      <c r="Q711" s="87" t="str">
        <f>IFERROR(IF(Table_ocorrencias[[#This Row],[rua9]] ="","",Table_ocorrencias[[#This Row],[rua9]]),"")</f>
        <v>RUA MARQUES DE BAIPENDI</v>
      </c>
      <c r="R711" s="87" t="str">
        <f>IFERROR(IF(Table_ocorrencias[[#This Row],[latitude6]] ="","",Table_ocorrencias[[#This Row],[latitude6]]),"")</f>
        <v>-8.045515</v>
      </c>
      <c r="S711" s="87" t="str">
        <f>IFERROR(IF(Table_ocorrencias[[#This Row],[longitude7]] ="","",Table_ocorrencias[[#This Row],[longitude7]]),"")</f>
        <v>-34.922536</v>
      </c>
      <c r="T71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MAURO DUQUE CAVALCANTI JÚNIOR (NIC )</v>
      </c>
      <c r="U71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1" s="89" t="str">
        <f>UPPER(IFERROR(Table_ocorrencias[[#This Row],[descricao]],""))</f>
        <v>VEÍCULO: RENAULT SANDERO, 2013/2014, COR: BRANCA, PLACA: KLR0184 PERÍCIA REALIZADA NO PÁTIO DO DHPP</v>
      </c>
      <c r="W711" s="90">
        <f>IFERROR(IF(Table_ocorrencias[[#This Row],[data_ciencia]]="","",Table_ocorrencias[[#This Row],[data_ciencia]]),"")</f>
        <v>0.58333333333333337</v>
      </c>
      <c r="X711" s="90">
        <f>IFERROR(IF(Table_ocorrencias[[#This Row],[data_saida]]="","",Table_ocorrencias[[#This Row],[data_saida]]),"")</f>
        <v>0.58333333333333337</v>
      </c>
      <c r="Y711" s="90">
        <f>IFERROR(IF(Table_ocorrencias[[#This Row],[data_chegada]]="","",Table_ocorrencias[[#This Row],[data_chegada]]),"")</f>
        <v>0.625</v>
      </c>
      <c r="Z711" s="90">
        <f>IFERROR(IF(Table_ocorrencias[[#This Row],[data_conclusao]]="","",Table_ocorrencias[[#This Row],[data_conclusao]]),"")</f>
        <v>0.65277777777777779</v>
      </c>
      <c r="AA711" s="91">
        <v>1620</v>
      </c>
      <c r="AB711" s="91">
        <v>69</v>
      </c>
      <c r="AC711" s="91">
        <v>2</v>
      </c>
      <c r="AD711" s="91">
        <v>2962136</v>
      </c>
      <c r="AE711" s="91">
        <v>3870430</v>
      </c>
      <c r="AF711" s="91">
        <v>2724820</v>
      </c>
      <c r="AG711" s="91">
        <v>25643</v>
      </c>
      <c r="AH711" s="88">
        <v>44074</v>
      </c>
      <c r="AI711" s="91" t="s">
        <v>3418</v>
      </c>
      <c r="AJ711" s="91" t="s">
        <v>1228</v>
      </c>
      <c r="AK711" s="91" t="s">
        <v>283</v>
      </c>
      <c r="AL711" s="91" t="s">
        <v>283</v>
      </c>
      <c r="AM711" s="92">
        <v>0.58333333333333337</v>
      </c>
      <c r="AN711" s="93">
        <v>0.58333333333333337</v>
      </c>
      <c r="AO711" s="93">
        <v>0.625</v>
      </c>
      <c r="AP711" s="93">
        <v>0.65277777777777779</v>
      </c>
      <c r="AQ711" s="91" t="s">
        <v>3413</v>
      </c>
      <c r="AR711" s="91" t="s">
        <v>3414</v>
      </c>
      <c r="AS711" s="91">
        <v>14</v>
      </c>
      <c r="AT711" s="91" t="s">
        <v>1287</v>
      </c>
      <c r="AU711" s="91" t="s">
        <v>3419</v>
      </c>
      <c r="AV711" s="91" t="s">
        <v>283</v>
      </c>
      <c r="AW711" s="94"/>
      <c r="AX711" s="91" t="s">
        <v>3420</v>
      </c>
      <c r="AY711" s="91" t="s">
        <v>3432</v>
      </c>
      <c r="AZ711" s="91" t="b">
        <v>1</v>
      </c>
      <c r="BA711" s="91" t="s">
        <v>486</v>
      </c>
      <c r="BB711" s="91" t="b">
        <v>1</v>
      </c>
      <c r="BC711" s="91" t="s">
        <v>3421</v>
      </c>
      <c r="BD711" s="91" t="s">
        <v>3422</v>
      </c>
    </row>
    <row r="712" spans="1:56" ht="30" x14ac:dyDescent="0.25">
      <c r="A712" s="86">
        <f t="shared" si="12"/>
        <v>0</v>
      </c>
      <c r="B712" s="87" t="str">
        <f>IFERROR(TEXT(Table_ocorrencias[[#This Row],[caso_n]],"0000")&amp;Table_ocorrencias[[#This Row],[ponto]]&amp;"/"&amp;YEAR(Table_ocorrencias[[#This Row],[DATA PLANTÃO]]),"")</f>
        <v>0070.10/2020</v>
      </c>
      <c r="C712" s="87" t="str">
        <f>IFERROR(IF(Table_ocorrencias[[#This Row],[GDL]] = "","", Table_ocorrencias[[#This Row],[GDL]]&amp;"/"&amp;YEAR(Table_ocorrencias[[#This Row],[data_plantao]])),"")</f>
        <v>26102/2020</v>
      </c>
      <c r="D712" s="87" t="str">
        <f>IF(Table_ocorrencias[[#This Row],[fotos_gdl]] = TRUE,"ENVIADAS","PENDENTE")</f>
        <v>ENVIADAS</v>
      </c>
      <c r="E712" s="88">
        <f>IFERROR(Table_ocorrencias[[#This Row],[data_plantao]],"")</f>
        <v>44076</v>
      </c>
      <c r="F712" s="87" t="str">
        <f>IFERROR(Table_ocorrencias[[#This Row],[CIODS3]],"")</f>
        <v>OF N°96/2020</v>
      </c>
      <c r="G712" s="87" t="str">
        <f>IFERROR(Table_ocorrencias[[#This Row],[natureza4]],"")</f>
        <v>Perícia em veículo</v>
      </c>
      <c r="H712" s="87" t="str">
        <f>IFERROR(Table_ocorrencias[[#This Row],[tipo_local]],"")</f>
        <v>Externo</v>
      </c>
      <c r="I712" s="87" t="str">
        <f>IFERROR(IF(Table_ocorrencias[[#This Row],[instrumento10]] = 0,"",Table_ocorrencias[[#This Row],[instrumento10]]),"")</f>
        <v>OUTROS</v>
      </c>
      <c r="J712" s="89" t="str">
        <f>IFERROR(VLOOKUP(Table_ocorrencias[[#This Row],[matricula_perito]],Table_peritos[],2,FALSE),"")</f>
        <v>DIEGO NUNES TELES DE MENDONÇA</v>
      </c>
      <c r="K712" s="87" t="str">
        <f>IFERROR(VLOOKUP(Table_ocorrencias[[#This Row],[matricula_auxiliar]],Table_auxiliares[],2,FALSE),"")</f>
        <v>THAYSE BATISTA</v>
      </c>
      <c r="L712" s="87" t="str">
        <f>IFERROR(VLOOKUP(Table_ocorrencias[[#This Row],[matricula_delegado]],Table_delegados[],2,FALSE),"")</f>
        <v>CARMEM LUCIA DE OLIVEIRA SILVA</v>
      </c>
      <c r="M712" s="87" t="str">
        <f>IFERROR(Table_ocorrencias[[#This Row],[viatura5]],"")</f>
        <v>UP004</v>
      </c>
      <c r="N712" s="87" t="str">
        <f>IFERROR(IF(Table_ocorrencias[[#This Row],[DPH2]] ="","",Table_ocorrencias[[#This Row],[DPH2]]&amp;"º DPH"),"")</f>
        <v>10º DPH</v>
      </c>
      <c r="O712" s="87" t="str">
        <f>UPPER(IFERROR(VLOOKUP(Table_ocorrencias[[#This Row],[municipio]],Table_municipios[],2,FALSE),""))</f>
        <v>CAMARAGIBE</v>
      </c>
      <c r="P712" s="89" t="str">
        <f>UPPER(IFERROR(Table_ocorrencias[[#This Row],[bairro8]],""))</f>
        <v>VILA DA FÁBRICA</v>
      </c>
      <c r="Q712" s="87" t="str">
        <f>IFERROR(IF(Table_ocorrencias[[#This Row],[rua9]] ="","",Table_ocorrencias[[#This Row],[rua9]]),"")</f>
        <v>DR. EXPEDITO LOPES</v>
      </c>
      <c r="R712" s="87" t="str">
        <f>IFERROR(IF(Table_ocorrencias[[#This Row],[latitude6]] ="","",Table_ocorrencias[[#This Row],[latitude6]]),"")</f>
        <v>-8.010059</v>
      </c>
      <c r="S712" s="87" t="str">
        <f>IFERROR(IF(Table_ocorrencias[[#This Row],[longitude7]] ="","",Table_ocorrencias[[#This Row],[longitude7]]),"")</f>
        <v>-34.9851270</v>
      </c>
      <c r="T71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MANUEL JOSÉ DA SILVA (NIC )</v>
      </c>
      <c r="U71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12" s="89" t="str">
        <f>UPPER(IFERROR(Table_ocorrencias[[#This Row],[descricao]],""))</f>
        <v>VEÍCULO: VW VOYAGE, COR: BRANCA, PLACA: PCD3955 ,PERÍCIA SERÁ REALIZADA NO LOCAL DO FATO</v>
      </c>
      <c r="W712" s="90">
        <f>IFERROR(IF(Table_ocorrencias[[#This Row],[data_ciencia]]="","",Table_ocorrencias[[#This Row],[data_ciencia]]),"")</f>
        <v>0.56597222222222221</v>
      </c>
      <c r="X712" s="90">
        <f>IFERROR(IF(Table_ocorrencias[[#This Row],[data_saida]]="","",Table_ocorrencias[[#This Row],[data_saida]]),"")</f>
        <v>0.58333333333333337</v>
      </c>
      <c r="Y712" s="90">
        <f>IFERROR(IF(Table_ocorrencias[[#This Row],[data_chegada]]="","",Table_ocorrencias[[#This Row],[data_chegada]]),"")</f>
        <v>0.625</v>
      </c>
      <c r="Z712" s="90">
        <f>IFERROR(IF(Table_ocorrencias[[#This Row],[data_conclusao]]="","",Table_ocorrencias[[#This Row],[data_conclusao]]),"")</f>
        <v>0.66666666666666663</v>
      </c>
      <c r="AA712" s="91">
        <v>1626</v>
      </c>
      <c r="AB712" s="91">
        <v>70</v>
      </c>
      <c r="AC712" s="91">
        <v>10</v>
      </c>
      <c r="AD712" s="91">
        <v>3869148</v>
      </c>
      <c r="AE712" s="91">
        <v>3870430</v>
      </c>
      <c r="AF712" s="91">
        <v>1938606</v>
      </c>
      <c r="AG712" s="91">
        <v>26102</v>
      </c>
      <c r="AH712" s="88">
        <v>44076</v>
      </c>
      <c r="AI712" s="91" t="s">
        <v>3481</v>
      </c>
      <c r="AJ712" s="91" t="s">
        <v>1228</v>
      </c>
      <c r="AK712" s="91" t="s">
        <v>168</v>
      </c>
      <c r="AL712" s="91" t="s">
        <v>255</v>
      </c>
      <c r="AM712" s="92">
        <v>0.56597222222222221</v>
      </c>
      <c r="AN712" s="93">
        <v>0.58333333333333337</v>
      </c>
      <c r="AO712" s="93">
        <v>0.625</v>
      </c>
      <c r="AP712" s="93">
        <v>0.66666666666666663</v>
      </c>
      <c r="AQ712" s="91" t="s">
        <v>3482</v>
      </c>
      <c r="AR712" s="91" t="s">
        <v>3483</v>
      </c>
      <c r="AS712" s="91">
        <v>4</v>
      </c>
      <c r="AT712" s="91" t="s">
        <v>3507</v>
      </c>
      <c r="AU712" s="91" t="s">
        <v>3484</v>
      </c>
      <c r="AV712" s="91" t="s">
        <v>3485</v>
      </c>
      <c r="AW712" s="94" t="s">
        <v>433</v>
      </c>
      <c r="AX712" s="91" t="s">
        <v>3486</v>
      </c>
      <c r="AY712" s="91" t="s">
        <v>3487</v>
      </c>
      <c r="AZ712" s="91" t="b">
        <v>1</v>
      </c>
      <c r="BA712" s="91" t="s">
        <v>486</v>
      </c>
      <c r="BB712" s="91" t="b">
        <v>1</v>
      </c>
      <c r="BC712" s="91" t="s">
        <v>3488</v>
      </c>
      <c r="BD712" s="91" t="s">
        <v>3489</v>
      </c>
    </row>
    <row r="713" spans="1:56" ht="45" x14ac:dyDescent="0.25">
      <c r="A713" s="86">
        <f t="shared" si="12"/>
        <v>0</v>
      </c>
      <c r="B713" s="87" t="str">
        <f>IFERROR(TEXT(Table_ocorrencias[[#This Row],[caso_n]],"0000")&amp;Table_ocorrencias[[#This Row],[ponto]]&amp;"/"&amp;YEAR(Table_ocorrencias[[#This Row],[DATA PLANTÃO]]),"")</f>
        <v>0819.9/2020</v>
      </c>
      <c r="C713" s="87" t="str">
        <f>IFERROR(IF(Table_ocorrencias[[#This Row],[GDL]] = "","", Table_ocorrencias[[#This Row],[GDL]]&amp;"/"&amp;YEAR(Table_ocorrencias[[#This Row],[data_plantao]])),"")</f>
        <v>27953/2020</v>
      </c>
      <c r="D713" s="87" t="str">
        <f>IF(Table_ocorrencias[[#This Row],[fotos_gdl]] = TRUE,"ENVIADAS","PENDENTE")</f>
        <v>ENVIADAS</v>
      </c>
      <c r="E713" s="88">
        <f>IFERROR(Table_ocorrencias[[#This Row],[data_plantao]],"")</f>
        <v>44090</v>
      </c>
      <c r="F713" s="87" t="str">
        <f>IFERROR(Table_ocorrencias[[#This Row],[CIODS3]],"")</f>
        <v>D687862</v>
      </c>
      <c r="G713" s="87" t="str">
        <f>IFERROR(Table_ocorrencias[[#This Row],[natureza4]],"")</f>
        <v>Homicídio</v>
      </c>
      <c r="H713" s="87" t="str">
        <f>IFERROR(Table_ocorrencias[[#This Row],[tipo_local]],"")</f>
        <v>Externo</v>
      </c>
      <c r="I713" s="87" t="str">
        <f>IFERROR(IF(Table_ocorrencias[[#This Row],[instrumento10]] = 0,"",Table_ocorrencias[[#This Row],[instrumento10]]),"")</f>
        <v>PÉRFURO-CONTUNDENTE</v>
      </c>
      <c r="J713" s="89" t="str">
        <f>IFERROR(VLOOKUP(Table_ocorrencias[[#This Row],[matricula_perito]],Table_peritos[],2,FALSE),"")</f>
        <v>RODION MALINOVSKY DE OLIVEIRA GOMES</v>
      </c>
      <c r="K713" s="87" t="str">
        <f>IFERROR(VLOOKUP(Table_ocorrencias[[#This Row],[matricula_auxiliar]],Table_auxiliares[],2,FALSE),"")</f>
        <v>THAYSE BATISTA</v>
      </c>
      <c r="L713" s="87" t="str">
        <f>IFERROR(VLOOKUP(Table_ocorrencias[[#This Row],[matricula_delegado]],Table_delegados[],2,FALSE),"")</f>
        <v>BRUNO DE UGALDE MELLO</v>
      </c>
      <c r="M713" s="87" t="str">
        <f>IFERROR(Table_ocorrencias[[#This Row],[viatura5]],"")</f>
        <v>UP004</v>
      </c>
      <c r="N713" s="87" t="str">
        <f>IFERROR(IF(Table_ocorrencias[[#This Row],[DPH2]] ="","",Table_ocorrencias[[#This Row],[DPH2]]&amp;"º DPH"),"")</f>
        <v>4º DPH</v>
      </c>
      <c r="O713" s="87" t="str">
        <f>UPPER(IFERROR(VLOOKUP(Table_ocorrencias[[#This Row],[municipio]],Table_municipios[],2,FALSE),""))</f>
        <v>RECIFE</v>
      </c>
      <c r="P713" s="89" t="str">
        <f>UPPER(IFERROR(Table_ocorrencias[[#This Row],[bairro8]],""))</f>
        <v>CAXANGÁ</v>
      </c>
      <c r="Q713" s="87" t="str">
        <f>IFERROR(IF(Table_ocorrencias[[#This Row],[rua9]] ="","",Table_ocorrencias[[#This Row],[rua9]]),"")</f>
        <v>PE-05</v>
      </c>
      <c r="R713" s="87" t="str">
        <f>IFERROR(IF(Table_ocorrencias[[#This Row],[latitude6]] ="","",Table_ocorrencias[[#This Row],[latitude6]]),"")</f>
        <v>-8.024982</v>
      </c>
      <c r="S713" s="87" t="str">
        <f>IFERROR(IF(Table_ocorrencias[[#This Row],[longitude7]] ="","",Table_ocorrencias[[#This Row],[longitude7]]),"")</f>
        <v>-34.9612810</v>
      </c>
      <c r="T71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PAULO UBIRATAN FIGUEIROA NOGUEIRA (NIC 112658)</v>
      </c>
      <c r="U71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13" s="89" t="str">
        <f>UPPER(IFERROR(Table_ocorrencias[[#This Row],[descricao]],""))</f>
        <v>VÍTIMA DENTRO DE UM VEÍCULO 1 (GOL), PAF, MASCULINO, SG WESLEY 98735-4807. VEÍCULO 2 ABANDONADO (-8.026441, -34.965389) PELOS HOMICIDAS FORD FIESTA01.5 BRANCO, PLACA PFY5775, 2013/2014</v>
      </c>
      <c r="W713" s="90">
        <f>IFERROR(IF(Table_ocorrencias[[#This Row],[data_ciencia]]="","",Table_ocorrencias[[#This Row],[data_ciencia]]),"")</f>
        <v>0.53819444444444442</v>
      </c>
      <c r="X713" s="90">
        <f>IFERROR(IF(Table_ocorrencias[[#This Row],[data_saida]]="","",Table_ocorrencias[[#This Row],[data_saida]]),"")</f>
        <v>0.54166666666666663</v>
      </c>
      <c r="Y713" s="90">
        <f>IFERROR(IF(Table_ocorrencias[[#This Row],[data_chegada]]="","",Table_ocorrencias[[#This Row],[data_chegada]]),"")</f>
        <v>0.54861111111111116</v>
      </c>
      <c r="Z713" s="90">
        <f>IFERROR(IF(Table_ocorrencias[[#This Row],[data_conclusao]]="","",Table_ocorrencias[[#This Row],[data_conclusao]]),"")</f>
        <v>0.63888888888888884</v>
      </c>
      <c r="AA713" s="91">
        <v>1672</v>
      </c>
      <c r="AB713" s="91">
        <v>819</v>
      </c>
      <c r="AC713" s="91">
        <v>4</v>
      </c>
      <c r="AD713" s="91">
        <v>1917099</v>
      </c>
      <c r="AE713" s="91">
        <v>3870430</v>
      </c>
      <c r="AF713" s="91">
        <v>3865339</v>
      </c>
      <c r="AG713" s="91">
        <v>27953</v>
      </c>
      <c r="AH713" s="88">
        <v>44090</v>
      </c>
      <c r="AI713" s="91" t="s">
        <v>3985</v>
      </c>
      <c r="AJ713" s="91" t="s">
        <v>167</v>
      </c>
      <c r="AK713" s="91" t="s">
        <v>168</v>
      </c>
      <c r="AL713" s="91" t="s">
        <v>255</v>
      </c>
      <c r="AM713" s="92">
        <v>0.53819444444444442</v>
      </c>
      <c r="AN713" s="93">
        <v>0.54166666666666663</v>
      </c>
      <c r="AO713" s="93">
        <v>0.54861111111111116</v>
      </c>
      <c r="AP713" s="93">
        <v>0.63888888888888884</v>
      </c>
      <c r="AQ713" s="91" t="s">
        <v>4010</v>
      </c>
      <c r="AR713" s="91" t="s">
        <v>4011</v>
      </c>
      <c r="AS713" s="91">
        <v>14</v>
      </c>
      <c r="AT713" s="91" t="s">
        <v>3986</v>
      </c>
      <c r="AU713" s="91" t="s">
        <v>4045</v>
      </c>
      <c r="AV713" s="91" t="s">
        <v>3987</v>
      </c>
      <c r="AW713" s="94" t="s">
        <v>276</v>
      </c>
      <c r="AX713" s="91" t="s">
        <v>3988</v>
      </c>
      <c r="AY713" s="91" t="s">
        <v>4012</v>
      </c>
      <c r="AZ713" s="91" t="b">
        <v>1</v>
      </c>
      <c r="BA713" s="91" t="s">
        <v>273</v>
      </c>
      <c r="BB713" s="91" t="b">
        <v>1</v>
      </c>
      <c r="BC713" s="91" t="s">
        <v>4013</v>
      </c>
      <c r="BD713" s="91" t="s">
        <v>4014</v>
      </c>
    </row>
    <row r="714" spans="1:56" ht="30" x14ac:dyDescent="0.25">
      <c r="A714" s="86">
        <f t="shared" si="12"/>
        <v>0</v>
      </c>
      <c r="B714" s="87" t="str">
        <f>IFERROR(TEXT(Table_ocorrencias[[#This Row],[caso_n]],"0000")&amp;Table_ocorrencias[[#This Row],[ponto]]&amp;"/"&amp;YEAR(Table_ocorrencias[[#This Row],[DATA PLANTÃO]]),"")</f>
        <v>0820.9/2020</v>
      </c>
      <c r="C714" s="87" t="str">
        <f>IFERROR(IF(Table_ocorrencias[[#This Row],[GDL]] = "","", Table_ocorrencias[[#This Row],[GDL]]&amp;"/"&amp;YEAR(Table_ocorrencias[[#This Row],[data_plantao]])),"")</f>
        <v>28007/2020</v>
      </c>
      <c r="D714" s="87" t="str">
        <f>IF(Table_ocorrencias[[#This Row],[fotos_gdl]] = TRUE,"ENVIADAS","PENDENTE")</f>
        <v>ENVIADAS</v>
      </c>
      <c r="E714" s="88">
        <f>IFERROR(Table_ocorrencias[[#This Row],[data_plantao]],"")</f>
        <v>44090</v>
      </c>
      <c r="F714" s="87" t="str">
        <f>IFERROR(Table_ocorrencias[[#This Row],[CIODS3]],"")</f>
        <v>D687880</v>
      </c>
      <c r="G714" s="87" t="str">
        <f>IFERROR(Table_ocorrencias[[#This Row],[natureza4]],"")</f>
        <v>Homicídio</v>
      </c>
      <c r="H714" s="87" t="str">
        <f>IFERROR(Table_ocorrencias[[#This Row],[tipo_local]],"")</f>
        <v>Externo</v>
      </c>
      <c r="I714" s="87" t="str">
        <f>IFERROR(IF(Table_ocorrencias[[#This Row],[instrumento10]] = 0,"",Table_ocorrencias[[#This Row],[instrumento10]]),"")</f>
        <v>PÉRFURO-CONTUNDENTE</v>
      </c>
      <c r="J714" s="89" t="str">
        <f>IFERROR(VLOOKUP(Table_ocorrencias[[#This Row],[matricula_perito]],Table_peritos[],2,FALSE),"")</f>
        <v>DIEGO NUNES TELES DE MENDONÇA</v>
      </c>
      <c r="K714" s="87" t="str">
        <f>IFERROR(VLOOKUP(Table_ocorrencias[[#This Row],[matricula_auxiliar]],Table_auxiliares[],2,FALSE),"")</f>
        <v>ALMIR CARLOS DE SOUZA</v>
      </c>
      <c r="L714" s="87" t="str">
        <f>IFERROR(VLOOKUP(Table_ocorrencias[[#This Row],[matricula_delegado]],Table_delegados[],2,FALSE),"")</f>
        <v>SERGIO RICARDO FERREIRA DE VASCONCELOS</v>
      </c>
      <c r="M714" s="87" t="str">
        <f>IFERROR(Table_ocorrencias[[#This Row],[viatura5]],"")</f>
        <v>UP006</v>
      </c>
      <c r="N714" s="87" t="str">
        <f>IFERROR(IF(Table_ocorrencias[[#This Row],[DPH2]] ="","",Table_ocorrencias[[#This Row],[DPH2]]&amp;"º DPH"),"")</f>
        <v>11º DPH</v>
      </c>
      <c r="O714" s="87" t="str">
        <f>UPPER(IFERROR(VLOOKUP(Table_ocorrencias[[#This Row],[municipio]],Table_municipios[],2,FALSE),""))</f>
        <v>JABOATÃO DOS GUARARAPES</v>
      </c>
      <c r="P714" s="89" t="str">
        <f>UPPER(IFERROR(Table_ocorrencias[[#This Row],[bairro8]],""))</f>
        <v>JARDIM PRAZERES</v>
      </c>
      <c r="Q714" s="87" t="str">
        <f>IFERROR(IF(Table_ocorrencias[[#This Row],[rua9]] ="","",Table_ocorrencias[[#This Row],[rua9]]),"")</f>
        <v>SÃO CRISTOVAO</v>
      </c>
      <c r="R714" s="87" t="str">
        <f>IFERROR(IF(Table_ocorrencias[[#This Row],[latitude6]] ="","",Table_ocorrencias[[#This Row],[latitude6]]),"")</f>
        <v>-8.185450</v>
      </c>
      <c r="S714" s="87" t="str">
        <f>IFERROR(IF(Table_ocorrencias[[#This Row],[longitude7]] ="","",Table_ocorrencias[[#This Row],[longitude7]]),"")</f>
        <v>-34949722</v>
      </c>
      <c r="T71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THIAGO BEZERRA DE FRANÇA (NIC 112603)</v>
      </c>
      <c r="U71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14" s="89" t="str">
        <f>UPPER(IFERROR(Table_ocorrencias[[#This Row],[descricao]],""))</f>
        <v>PAF - MASCULINO - VÍTIMA NO INTERIOR DO VEÍCULO POLO PRATA PLACAQXI2672 (BELO HORIZONTE), PM 98867-0654</v>
      </c>
      <c r="W714" s="90">
        <f>IFERROR(IF(Table_ocorrencias[[#This Row],[data_ciencia]]="","",Table_ocorrencias[[#This Row],[data_ciencia]]),"")</f>
        <v>0.77013888888888893</v>
      </c>
      <c r="X714" s="90">
        <f>IFERROR(IF(Table_ocorrencias[[#This Row],[data_saida]]="","",Table_ocorrencias[[#This Row],[data_saida]]),"")</f>
        <v>0.79861111111111116</v>
      </c>
      <c r="Y714" s="90">
        <f>IFERROR(IF(Table_ocorrencias[[#This Row],[data_chegada]]="","",Table_ocorrencias[[#This Row],[data_chegada]]),"")</f>
        <v>0.83333333333333337</v>
      </c>
      <c r="Z714" s="90">
        <f>IFERROR(IF(Table_ocorrencias[[#This Row],[data_conclusao]]="","",Table_ocorrencias[[#This Row],[data_conclusao]]),"")</f>
        <v>0.88888888888888884</v>
      </c>
      <c r="AA714" s="91">
        <v>1673</v>
      </c>
      <c r="AB714" s="91">
        <v>820</v>
      </c>
      <c r="AC714" s="91">
        <v>11</v>
      </c>
      <c r="AD714" s="91">
        <v>3869148</v>
      </c>
      <c r="AE714" s="91">
        <v>1586920</v>
      </c>
      <c r="AF714" s="91">
        <v>2139219</v>
      </c>
      <c r="AG714" s="91">
        <v>28007</v>
      </c>
      <c r="AH714" s="88">
        <v>44090</v>
      </c>
      <c r="AI714" s="91" t="s">
        <v>4020</v>
      </c>
      <c r="AJ714" s="91" t="s">
        <v>167</v>
      </c>
      <c r="AK714" s="91" t="s">
        <v>168</v>
      </c>
      <c r="AL714" s="91" t="s">
        <v>1258</v>
      </c>
      <c r="AM714" s="92">
        <v>0.77013888888888893</v>
      </c>
      <c r="AN714" s="93">
        <v>0.79861111111111116</v>
      </c>
      <c r="AO714" s="93">
        <v>0.83333333333333337</v>
      </c>
      <c r="AP714" s="93">
        <v>0.88888888888888884</v>
      </c>
      <c r="AQ714" s="91" t="s">
        <v>4021</v>
      </c>
      <c r="AR714" s="91" t="s">
        <v>4022</v>
      </c>
      <c r="AS714" s="91">
        <v>10</v>
      </c>
      <c r="AT714" s="91" t="s">
        <v>4023</v>
      </c>
      <c r="AU714" s="91" t="s">
        <v>4024</v>
      </c>
      <c r="AV714" s="91" t="s">
        <v>4025</v>
      </c>
      <c r="AW714" s="94" t="s">
        <v>276</v>
      </c>
      <c r="AX714" s="91" t="s">
        <v>4026</v>
      </c>
      <c r="AY714" s="91" t="s">
        <v>4027</v>
      </c>
      <c r="AZ714" s="91" t="b">
        <v>1</v>
      </c>
      <c r="BA714" s="91" t="s">
        <v>273</v>
      </c>
      <c r="BB714" s="91" t="b">
        <v>1</v>
      </c>
      <c r="BC714" s="91" t="s">
        <v>4028</v>
      </c>
      <c r="BD714" s="91" t="s">
        <v>4029</v>
      </c>
    </row>
    <row r="715" spans="1:56" ht="30" x14ac:dyDescent="0.25">
      <c r="A715" s="86">
        <f t="shared" si="12"/>
        <v>2</v>
      </c>
      <c r="B715" s="87" t="str">
        <f>IFERROR(TEXT(Table_ocorrencias[[#This Row],[caso_n]],"0000")&amp;Table_ocorrencias[[#This Row],[ponto]]&amp;"/"&amp;YEAR(Table_ocorrencias[[#This Row],[DATA PLANTÃO]]),"")</f>
        <v>0074.10/2020</v>
      </c>
      <c r="C715" s="87" t="str">
        <f>IFERROR(IF(Table_ocorrencias[[#This Row],[GDL]] = "","", Table_ocorrencias[[#This Row],[GDL]]&amp;"/"&amp;YEAR(Table_ocorrencias[[#This Row],[data_plantao]])),"")</f>
        <v>28408/2020</v>
      </c>
      <c r="D715" s="87" t="str">
        <f>IF(Table_ocorrencias[[#This Row],[fotos_gdl]] = TRUE,"ENVIADAS","PENDENTE")</f>
        <v>ENVIADAS</v>
      </c>
      <c r="E715" s="88">
        <f>IFERROR(Table_ocorrencias[[#This Row],[data_plantao]],"")</f>
        <v>44093</v>
      </c>
      <c r="F715" s="87" t="str">
        <f>IFERROR(Table_ocorrencias[[#This Row],[CIODS3]],"")</f>
        <v>235/2020</v>
      </c>
      <c r="G715" s="87" t="str">
        <f>IFERROR(Table_ocorrencias[[#This Row],[natureza4]],"")</f>
        <v>Perícia em veículo</v>
      </c>
      <c r="H715" s="87" t="str">
        <f>IFERROR(Table_ocorrencias[[#This Row],[tipo_local]],"")</f>
        <v>Externo</v>
      </c>
      <c r="I715" s="87" t="str">
        <f>IFERROR(IF(Table_ocorrencias[[#This Row],[instrumento10]] = 0,"",Table_ocorrencias[[#This Row],[instrumento10]]),"")</f>
        <v>PÉRFURO-CONTUNDENTE</v>
      </c>
      <c r="J715" s="89" t="str">
        <f>IFERROR(VLOOKUP(Table_ocorrencias[[#This Row],[matricula_perito]],Table_peritos[],2,FALSE),"")</f>
        <v>FERNANDO HENRIQUE LEAL BENEVIDES</v>
      </c>
      <c r="K715" s="87" t="str">
        <f>IFERROR(VLOOKUP(Table_ocorrencias[[#This Row],[matricula_auxiliar]],Table_auxiliares[],2,FALSE),"")</f>
        <v>THAYSE BATISTA</v>
      </c>
      <c r="L715" s="87" t="str">
        <f>IFERROR(VLOOKUP(Table_ocorrencias[[#This Row],[matricula_delegado]],Table_delegados[],2,FALSE),"")</f>
        <v>FRANCISCA ERICA DA SILVA BEZERRA</v>
      </c>
      <c r="M715" s="87" t="str">
        <f>IFERROR(Table_ocorrencias[[#This Row],[viatura5]],"")</f>
        <v/>
      </c>
      <c r="N715" s="87" t="str">
        <f>IFERROR(IF(Table_ocorrencias[[#This Row],[DPH2]] ="","",Table_ocorrencias[[#This Row],[DPH2]]&amp;"º DPH"),"")</f>
        <v>4º DPH</v>
      </c>
      <c r="O715" s="87" t="str">
        <f>UPPER(IFERROR(VLOOKUP(Table_ocorrencias[[#This Row],[municipio]],Table_municipios[],2,FALSE),""))</f>
        <v>RECIFE</v>
      </c>
      <c r="P715" s="89" t="str">
        <f>UPPER(IFERROR(Table_ocorrencias[[#This Row],[bairro8]],""))</f>
        <v>CURADO</v>
      </c>
      <c r="Q715" s="87" t="str">
        <f>IFERROR(IF(Table_ocorrencias[[#This Row],[rua9]] ="","",Table_ocorrencias[[#This Row],[rua9]]),"")</f>
        <v/>
      </c>
      <c r="R715" s="87" t="str">
        <f>IFERROR(IF(Table_ocorrencias[[#This Row],[latitude6]] ="","",Table_ocorrencias[[#This Row],[latitude6]]),"")</f>
        <v/>
      </c>
      <c r="S715" s="87" t="str">
        <f>IFERROR(IF(Table_ocorrencias[[#This Row],[longitude7]] ="","",Table_ocorrencias[[#This Row],[longitude7]]),"")</f>
        <v/>
      </c>
      <c r="T71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1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5" s="89" t="str">
        <f>UPPER(IFERROR(Table_ocorrencias[[#This Row],[descricao]],""))</f>
        <v>VEÍCULO PERICIADO NO PÁTIO DO DHPP FIAT PÁLIO WEEKEND 2008/2009 PLACA: KGS7150</v>
      </c>
      <c r="W715" s="90">
        <f>IFERROR(IF(Table_ocorrencias[[#This Row],[data_ciencia]]="","",Table_ocorrencias[[#This Row],[data_ciencia]]),"")</f>
        <v>0.57638888888888884</v>
      </c>
      <c r="X715" s="90">
        <f>IFERROR(IF(Table_ocorrencias[[#This Row],[data_saida]]="","",Table_ocorrencias[[#This Row],[data_saida]]),"")</f>
        <v>0.59027777777777779</v>
      </c>
      <c r="Y715" s="90" t="str">
        <f>IFERROR(IF(Table_ocorrencias[[#This Row],[data_chegada]]="","",Table_ocorrencias[[#This Row],[data_chegada]]),"")</f>
        <v/>
      </c>
      <c r="Z715" s="90" t="str">
        <f>IFERROR(IF(Table_ocorrencias[[#This Row],[data_conclusao]]="","",Table_ocorrencias[[#This Row],[data_conclusao]]),"")</f>
        <v/>
      </c>
      <c r="AA715" s="91">
        <v>1680</v>
      </c>
      <c r="AB715" s="91">
        <v>74</v>
      </c>
      <c r="AC715" s="91">
        <v>4</v>
      </c>
      <c r="AD715" s="91">
        <v>2962063</v>
      </c>
      <c r="AE715" s="91">
        <v>3870430</v>
      </c>
      <c r="AF715" s="91">
        <v>2724782</v>
      </c>
      <c r="AG715" s="91">
        <v>28408</v>
      </c>
      <c r="AH715" s="88">
        <v>44093</v>
      </c>
      <c r="AI715" s="91" t="s">
        <v>4110</v>
      </c>
      <c r="AJ715" s="91" t="s">
        <v>1228</v>
      </c>
      <c r="AK715" s="91" t="s">
        <v>168</v>
      </c>
      <c r="AL715" s="91" t="s">
        <v>283</v>
      </c>
      <c r="AM715" s="92">
        <v>0.57638888888888884</v>
      </c>
      <c r="AN715" s="93">
        <v>0.59027777777777779</v>
      </c>
      <c r="AO715" s="93"/>
      <c r="AP715" s="93"/>
      <c r="AQ715" s="91"/>
      <c r="AR715" s="91"/>
      <c r="AS715" s="91">
        <v>14</v>
      </c>
      <c r="AT715" s="91" t="s">
        <v>1193</v>
      </c>
      <c r="AU715" s="91" t="s">
        <v>283</v>
      </c>
      <c r="AV715" s="91" t="s">
        <v>4111</v>
      </c>
      <c r="AW715" s="94" t="s">
        <v>276</v>
      </c>
      <c r="AX715" s="91" t="s">
        <v>4112</v>
      </c>
      <c r="AY715" s="91" t="s">
        <v>4113</v>
      </c>
      <c r="AZ715" s="91" t="b">
        <v>1</v>
      </c>
      <c r="BA715" s="91" t="s">
        <v>486</v>
      </c>
      <c r="BB715" s="91" t="b">
        <v>1</v>
      </c>
      <c r="BC715" s="91" t="s">
        <v>4114</v>
      </c>
      <c r="BD715" s="91" t="s">
        <v>4115</v>
      </c>
    </row>
    <row r="716" spans="1:56" x14ac:dyDescent="0.25">
      <c r="A716" s="86">
        <f t="shared" si="12"/>
        <v>0</v>
      </c>
      <c r="B716" s="87" t="str">
        <f>IFERROR(TEXT(Table_ocorrencias[[#This Row],[caso_n]],"0000")&amp;Table_ocorrencias[[#This Row],[ponto]]&amp;"/"&amp;YEAR(Table_ocorrencias[[#This Row],[DATA PLANTÃO]]),"")</f>
        <v>0833.9/2020</v>
      </c>
      <c r="C716" s="87" t="str">
        <f>IFERROR(IF(Table_ocorrencias[[#This Row],[GDL]] = "","", Table_ocorrencias[[#This Row],[GDL]]&amp;"/"&amp;YEAR(Table_ocorrencias[[#This Row],[data_plantao]])),"")</f>
        <v>28872/2020</v>
      </c>
      <c r="D716" s="87" t="str">
        <f>IF(Table_ocorrencias[[#This Row],[fotos_gdl]] = TRUE,"ENVIADAS","PENDENTE")</f>
        <v>ENVIADAS</v>
      </c>
      <c r="E716" s="88">
        <f>IFERROR(Table_ocorrencias[[#This Row],[data_plantao]],"")</f>
        <v>44096</v>
      </c>
      <c r="F716" s="87" t="str">
        <f>IFERROR(Table_ocorrencias[[#This Row],[CIODS3]],"")</f>
        <v>D688456</v>
      </c>
      <c r="G716" s="87" t="str">
        <f>IFERROR(Table_ocorrencias[[#This Row],[natureza4]],"")</f>
        <v>Homicídio</v>
      </c>
      <c r="H716" s="87" t="str">
        <f>IFERROR(Table_ocorrencias[[#This Row],[tipo_local]],"")</f>
        <v>Externo</v>
      </c>
      <c r="I716" s="87" t="str">
        <f>IFERROR(IF(Table_ocorrencias[[#This Row],[instrumento10]] = 0,"",Table_ocorrencias[[#This Row],[instrumento10]]),"")</f>
        <v>PÉRFURO-CONTUNDENTE</v>
      </c>
      <c r="J716" s="89" t="str">
        <f>IFERROR(VLOOKUP(Table_ocorrencias[[#This Row],[matricula_perito]],Table_peritos[],2,FALSE),"")</f>
        <v>DIEGO NUNES TELES DE MENDONÇA</v>
      </c>
      <c r="K716" s="87" t="str">
        <f>IFERROR(VLOOKUP(Table_ocorrencias[[#This Row],[matricula_auxiliar]],Table_auxiliares[],2,FALSE),"")</f>
        <v>RICARDO ALEXANDRE MELO DA SILVA</v>
      </c>
      <c r="L716" s="87" t="str">
        <f>IFERROR(VLOOKUP(Table_ocorrencias[[#This Row],[matricula_delegado]],Table_delegados[],2,FALSE),"")</f>
        <v>FRANCISCO JUNIOR VASCONCELOS SANTOS</v>
      </c>
      <c r="M716" s="87" t="str">
        <f>IFERROR(Table_ocorrencias[[#This Row],[viatura5]],"")</f>
        <v>UP004</v>
      </c>
      <c r="N716" s="87" t="str">
        <f>IFERROR(IF(Table_ocorrencias[[#This Row],[DPH2]] ="","",Table_ocorrencias[[#This Row],[DPH2]]&amp;"º DPH"),"")</f>
        <v>5º DPH</v>
      </c>
      <c r="O716" s="87" t="str">
        <f>UPPER(IFERROR(VLOOKUP(Table_ocorrencias[[#This Row],[municipio]],Table_municipios[],2,FALSE),""))</f>
        <v>RECIFE</v>
      </c>
      <c r="P716" s="89" t="str">
        <f>UPPER(IFERROR(Table_ocorrencias[[#This Row],[bairro8]],""))</f>
        <v>CASA AMARELA</v>
      </c>
      <c r="Q716" s="87" t="str">
        <f>IFERROR(IF(Table_ocorrencias[[#This Row],[rua9]] ="","",Table_ocorrencias[[#This Row],[rua9]]),"")</f>
        <v>RUA BUGARI S/N</v>
      </c>
      <c r="R716" s="87" t="str">
        <f>IFERROR(IF(Table_ocorrencias[[#This Row],[latitude6]] ="","",Table_ocorrencias[[#This Row],[latitude6]]),"")</f>
        <v/>
      </c>
      <c r="S716" s="87" t="str">
        <f>IFERROR(IF(Table_ocorrencias[[#This Row],[longitude7]] ="","",Table_ocorrencias[[#This Row],[longitude7]]),"")</f>
        <v/>
      </c>
      <c r="T71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OLIVIER PINTO PEIXOTO FILHO (NIC 112648)</v>
      </c>
      <c r="U71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16" s="89" t="str">
        <f>UPPER(IFERROR(Table_ocorrencias[[#This Row],[descricao]],""))</f>
        <v>CORPO EM UM CAMINHÃO, PAF</v>
      </c>
      <c r="W716" s="90">
        <f>IFERROR(IF(Table_ocorrencias[[#This Row],[data_ciencia]]="","",Table_ocorrencias[[#This Row],[data_ciencia]]),"")</f>
        <v>0.54166666666666663</v>
      </c>
      <c r="X716" s="90">
        <f>IFERROR(IF(Table_ocorrencias[[#This Row],[data_saida]]="","",Table_ocorrencias[[#This Row],[data_saida]]),"")</f>
        <v>0.58333333333333337</v>
      </c>
      <c r="Y716" s="90">
        <f>IFERROR(IF(Table_ocorrencias[[#This Row],[data_chegada]]="","",Table_ocorrencias[[#This Row],[data_chegada]]),"")</f>
        <v>0.59722222222222221</v>
      </c>
      <c r="Z716" s="90">
        <f>IFERROR(IF(Table_ocorrencias[[#This Row],[data_conclusao]]="","",Table_ocorrencias[[#This Row],[data_conclusao]]),"")</f>
        <v>0.63888888888888884</v>
      </c>
      <c r="AA716" s="91">
        <v>1687</v>
      </c>
      <c r="AB716" s="91">
        <v>833</v>
      </c>
      <c r="AC716" s="91">
        <v>5</v>
      </c>
      <c r="AD716" s="91">
        <v>3869148</v>
      </c>
      <c r="AE716" s="91">
        <v>3867641</v>
      </c>
      <c r="AF716" s="91">
        <v>2724820</v>
      </c>
      <c r="AG716" s="91">
        <v>28872</v>
      </c>
      <c r="AH716" s="88">
        <v>44096</v>
      </c>
      <c r="AI716" s="91" t="s">
        <v>4189</v>
      </c>
      <c r="AJ716" s="91" t="s">
        <v>167</v>
      </c>
      <c r="AK716" s="91" t="s">
        <v>168</v>
      </c>
      <c r="AL716" s="91" t="s">
        <v>255</v>
      </c>
      <c r="AM716" s="92">
        <v>0.54166666666666663</v>
      </c>
      <c r="AN716" s="93">
        <v>0.58333333333333337</v>
      </c>
      <c r="AO716" s="93">
        <v>0.59722222222222221</v>
      </c>
      <c r="AP716" s="93">
        <v>0.63888888888888884</v>
      </c>
      <c r="AQ716" s="91"/>
      <c r="AR716" s="91"/>
      <c r="AS716" s="91">
        <v>14</v>
      </c>
      <c r="AT716" s="91" t="s">
        <v>4190</v>
      </c>
      <c r="AU716" s="91" t="s">
        <v>4191</v>
      </c>
      <c r="AV716" s="91" t="s">
        <v>4192</v>
      </c>
      <c r="AW716" s="94" t="s">
        <v>276</v>
      </c>
      <c r="AX716" s="91" t="s">
        <v>4193</v>
      </c>
      <c r="AY716" s="91" t="s">
        <v>4194</v>
      </c>
      <c r="AZ716" s="91" t="b">
        <v>1</v>
      </c>
      <c r="BA716" s="91" t="s">
        <v>273</v>
      </c>
      <c r="BB716" s="91" t="b">
        <v>1</v>
      </c>
      <c r="BC716" s="91" t="s">
        <v>4215</v>
      </c>
      <c r="BD716" s="91" t="s">
        <v>4216</v>
      </c>
    </row>
    <row r="717" spans="1:56" ht="30" x14ac:dyDescent="0.25">
      <c r="A717" s="86">
        <f t="shared" si="12"/>
        <v>0</v>
      </c>
      <c r="B717" s="87" t="str">
        <f>IFERROR(TEXT(Table_ocorrencias[[#This Row],[caso_n]],"0000")&amp;Table_ocorrencias[[#This Row],[ponto]]&amp;"/"&amp;YEAR(Table_ocorrencias[[#This Row],[DATA PLANTÃO]]),"")</f>
        <v>0076.10/2020</v>
      </c>
      <c r="C717" s="87" t="str">
        <f>IFERROR(IF(Table_ocorrencias[[#This Row],[GDL]] = "","", Table_ocorrencias[[#This Row],[GDL]]&amp;"/"&amp;YEAR(Table_ocorrencias[[#This Row],[data_plantao]])),"")</f>
        <v>29325/2020</v>
      </c>
      <c r="D717" s="87" t="str">
        <f>IF(Table_ocorrencias[[#This Row],[fotos_gdl]] = TRUE,"ENVIADAS","PENDENTE")</f>
        <v>ENVIADAS</v>
      </c>
      <c r="E717" s="88">
        <f>IFERROR(Table_ocorrencias[[#This Row],[data_plantao]],"")</f>
        <v>44099</v>
      </c>
      <c r="F717" s="87" t="str">
        <f>IFERROR(Table_ocorrencias[[#This Row],[CIODS3]],"")</f>
        <v>N°121/2020</v>
      </c>
      <c r="G717" s="87" t="str">
        <f>IFERROR(Table_ocorrencias[[#This Row],[natureza4]],"")</f>
        <v>Perícia em veículo</v>
      </c>
      <c r="H717" s="87" t="str">
        <f>IFERROR(Table_ocorrencias[[#This Row],[tipo_local]],"")</f>
        <v>Externo</v>
      </c>
      <c r="I717" s="87" t="str">
        <f>IFERROR(IF(Table_ocorrencias[[#This Row],[instrumento10]] = 0,"",Table_ocorrencias[[#This Row],[instrumento10]]),"")</f>
        <v>PÉRFURO-CONTUNDENTE</v>
      </c>
      <c r="J717" s="89" t="str">
        <f>IFERROR(VLOOKUP(Table_ocorrencias[[#This Row],[matricula_perito]],Table_peritos[],2,FALSE),"")</f>
        <v>DIOGO SINESIO TRAJANO DE ARRUDA</v>
      </c>
      <c r="K717" s="87" t="str">
        <f>IFERROR(VLOOKUP(Table_ocorrencias[[#This Row],[matricula_auxiliar]],Table_auxiliares[],2,FALSE),"")</f>
        <v>BRENO HENRIQUE DANTAS DOS SANTOS</v>
      </c>
      <c r="L717" s="87" t="str">
        <f>IFERROR(VLOOKUP(Table_ocorrencias[[#This Row],[matricula_delegado]],Table_delegados[],2,FALSE),"")</f>
        <v>BRUNO DE UGALDE MELLO</v>
      </c>
      <c r="M717" s="87">
        <f>IFERROR(Table_ocorrencias[[#This Row],[viatura5]],"")</f>
        <v>0</v>
      </c>
      <c r="N717" s="87" t="str">
        <f>IFERROR(IF(Table_ocorrencias[[#This Row],[DPH2]] ="","",Table_ocorrencias[[#This Row],[DPH2]]&amp;"º DPH"),"")</f>
        <v>4º DPH</v>
      </c>
      <c r="O717" s="87" t="str">
        <f>UPPER(IFERROR(VLOOKUP(Table_ocorrencias[[#This Row],[municipio]],Table_municipios[],2,FALSE),""))</f>
        <v>RECIFE</v>
      </c>
      <c r="P717" s="89" t="str">
        <f>UPPER(IFERROR(Table_ocorrencias[[#This Row],[bairro8]],""))</f>
        <v>CORDEIRO</v>
      </c>
      <c r="Q717" s="87" t="str">
        <f>IFERROR(IF(Table_ocorrencias[[#This Row],[rua9]] ="","",Table_ocorrencias[[#This Row],[rua9]]),"")</f>
        <v>DR. JOÃO LACERDA</v>
      </c>
      <c r="R717" s="87" t="str">
        <f>IFERROR(IF(Table_ocorrencias[[#This Row],[latitude6]] ="","",Table_ocorrencias[[#This Row],[latitude6]]),"")</f>
        <v>-8.045689</v>
      </c>
      <c r="S717" s="87" t="str">
        <f>IFERROR(IF(Table_ocorrencias[[#This Row],[longitude7]] ="","",Table_ocorrencias[[#This Row],[longitude7]]),"")</f>
        <v>-34.922108</v>
      </c>
      <c r="T71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DANIEL GOMES DA SILVA (NIC )</v>
      </c>
      <c r="U71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7" s="89" t="str">
        <f>UPPER(IFERROR(Table_ocorrencias[[#This Row],[descricao]],""))</f>
        <v>SEI N°8934863-PERÍCIA REALIZADA NO PÁTIO DO DHPP. CARRO TRAZIDO PELO PRIMO DA VÍTIMA.</v>
      </c>
      <c r="W717" s="90">
        <f>IFERROR(IF(Table_ocorrencias[[#This Row],[data_ciencia]]="","",Table_ocorrencias[[#This Row],[data_ciencia]]),"")</f>
        <v>0.39583333333333331</v>
      </c>
      <c r="X717" s="90">
        <f>IFERROR(IF(Table_ocorrencias[[#This Row],[data_saida]]="","",Table_ocorrencias[[#This Row],[data_saida]]),"")</f>
        <v>0.41666666666666669</v>
      </c>
      <c r="Y717" s="90">
        <f>IFERROR(IF(Table_ocorrencias[[#This Row],[data_chegada]]="","",Table_ocorrencias[[#This Row],[data_chegada]]),"")</f>
        <v>0.41666666666666669</v>
      </c>
      <c r="Z717" s="90">
        <f>IFERROR(IF(Table_ocorrencias[[#This Row],[data_conclusao]]="","",Table_ocorrencias[[#This Row],[data_conclusao]]),"")</f>
        <v>0.44444444444444442</v>
      </c>
      <c r="AA717" s="91">
        <v>1699</v>
      </c>
      <c r="AB717" s="91">
        <v>76</v>
      </c>
      <c r="AC717" s="91">
        <v>4</v>
      </c>
      <c r="AD717" s="91">
        <v>3871193</v>
      </c>
      <c r="AE717" s="91">
        <v>3867820</v>
      </c>
      <c r="AF717" s="91">
        <v>3865339</v>
      </c>
      <c r="AG717" s="91">
        <v>29325</v>
      </c>
      <c r="AH717" s="88">
        <v>44099</v>
      </c>
      <c r="AI717" s="91" t="s">
        <v>4333</v>
      </c>
      <c r="AJ717" s="91" t="s">
        <v>1228</v>
      </c>
      <c r="AK717" s="91" t="s">
        <v>168</v>
      </c>
      <c r="AL717" s="91"/>
      <c r="AM717" s="92">
        <v>0.39583333333333331</v>
      </c>
      <c r="AN717" s="93">
        <v>0.41666666666666669</v>
      </c>
      <c r="AO717" s="93">
        <v>0.41666666666666669</v>
      </c>
      <c r="AP717" s="93">
        <v>0.44444444444444442</v>
      </c>
      <c r="AQ717" s="91" t="s">
        <v>4342</v>
      </c>
      <c r="AR717" s="91" t="s">
        <v>4343</v>
      </c>
      <c r="AS717" s="91">
        <v>14</v>
      </c>
      <c r="AT717" s="91" t="s">
        <v>340</v>
      </c>
      <c r="AU717" s="91" t="s">
        <v>4344</v>
      </c>
      <c r="AV717" s="91" t="s">
        <v>4345</v>
      </c>
      <c r="AW717" s="94" t="s">
        <v>276</v>
      </c>
      <c r="AX717" s="91" t="s">
        <v>4334</v>
      </c>
      <c r="AY717" s="91" t="s">
        <v>4346</v>
      </c>
      <c r="AZ717" s="91" t="b">
        <v>1</v>
      </c>
      <c r="BA717" s="91" t="s">
        <v>486</v>
      </c>
      <c r="BB717" s="91" t="b">
        <v>1</v>
      </c>
      <c r="BC717" s="91" t="s">
        <v>4335</v>
      </c>
      <c r="BD717" s="91" t="s">
        <v>4336</v>
      </c>
    </row>
    <row r="718" spans="1:56" x14ac:dyDescent="0.25">
      <c r="A718" s="86">
        <f t="shared" si="12"/>
        <v>0</v>
      </c>
      <c r="B718" s="87" t="str">
        <f>IFERROR(TEXT(Table_ocorrencias[[#This Row],[caso_n]],"0000")&amp;Table_ocorrencias[[#This Row],[ponto]]&amp;"/"&amp;YEAR(Table_ocorrencias[[#This Row],[DATA PLANTÃO]]),"")</f>
        <v>0849.9/2020</v>
      </c>
      <c r="C718" s="87" t="str">
        <f>IFERROR(IF(Table_ocorrencias[[#This Row],[GDL]] = "","", Table_ocorrencias[[#This Row],[GDL]]&amp;"/"&amp;YEAR(Table_ocorrencias[[#This Row],[data_plantao]])),"")</f>
        <v>29524/2020</v>
      </c>
      <c r="D718" s="87" t="str">
        <f>IF(Table_ocorrencias[[#This Row],[fotos_gdl]] = TRUE,"ENVIADAS","PENDENTE")</f>
        <v>ENVIADAS</v>
      </c>
      <c r="E718" s="88">
        <f>IFERROR(Table_ocorrencias[[#This Row],[data_plantao]],"")</f>
        <v>44101</v>
      </c>
      <c r="F718" s="87" t="str">
        <f>IFERROR(Table_ocorrencias[[#This Row],[CIODS3]],"")</f>
        <v>D688874</v>
      </c>
      <c r="G718" s="87" t="str">
        <f>IFERROR(Table_ocorrencias[[#This Row],[natureza4]],"")</f>
        <v>Homicídio</v>
      </c>
      <c r="H718" s="87" t="str">
        <f>IFERROR(Table_ocorrencias[[#This Row],[tipo_local]],"")</f>
        <v>Externo</v>
      </c>
      <c r="I718" s="87" t="str">
        <f>IFERROR(IF(Table_ocorrencias[[#This Row],[instrumento10]] = 0,"",Table_ocorrencias[[#This Row],[instrumento10]]),"")</f>
        <v>PÉRFURO-CONTUNDENTE</v>
      </c>
      <c r="J718" s="89" t="str">
        <f>IFERROR(VLOOKUP(Table_ocorrencias[[#This Row],[matricula_perito]],Table_peritos[],2,FALSE),"")</f>
        <v>CAMILA REIS OLIVEIRA GUIMARÃES</v>
      </c>
      <c r="K718" s="87" t="str">
        <f>IFERROR(VLOOKUP(Table_ocorrencias[[#This Row],[matricula_auxiliar]],Table_auxiliares[],2,FALSE),"")</f>
        <v>ALMIR CARLOS DE SOUZA</v>
      </c>
      <c r="L718" s="87" t="str">
        <f>IFERROR(VLOOKUP(Table_ocorrencias[[#This Row],[matricula_delegado]],Table_delegados[],2,FALSE),"")</f>
        <v>VICTOR HUGO JARDIM RONDON</v>
      </c>
      <c r="M718" s="87" t="str">
        <f>IFERROR(Table_ocorrencias[[#This Row],[viatura5]],"")</f>
        <v>UP006</v>
      </c>
      <c r="N718" s="87" t="str">
        <f>IFERROR(IF(Table_ocorrencias[[#This Row],[DPH2]] ="","",Table_ocorrencias[[#This Row],[DPH2]]&amp;"º DPH"),"")</f>
        <v>4º DPH</v>
      </c>
      <c r="O718" s="87" t="str">
        <f>UPPER(IFERROR(VLOOKUP(Table_ocorrencias[[#This Row],[municipio]],Table_municipios[],2,FALSE),""))</f>
        <v>RECIFE</v>
      </c>
      <c r="P718" s="89" t="str">
        <f>UPPER(IFERROR(Table_ocorrencias[[#This Row],[bairro8]],""))</f>
        <v>AREIAS</v>
      </c>
      <c r="Q718" s="87" t="str">
        <f>IFERROR(IF(Table_ocorrencias[[#This Row],[rua9]] ="","",Table_ocorrencias[[#This Row],[rua9]]),"")</f>
        <v>RUA SANTA EULALIA</v>
      </c>
      <c r="R718" s="87" t="str">
        <f>IFERROR(IF(Table_ocorrencias[[#This Row],[latitude6]] ="","",Table_ocorrencias[[#This Row],[latitude6]]),"")</f>
        <v>8°5'19.51''SUL</v>
      </c>
      <c r="S718" s="87" t="str">
        <f>IFERROR(IF(Table_ocorrencias[[#This Row],[longitude7]] ="","",Table_ocorrencias[[#This Row],[longitude7]]),"")</f>
        <v>34°56'4.5''NORTE</v>
      </c>
      <c r="T71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JORGE TENORIO CORDEIRO JUNIOR (NIC 112644)</v>
      </c>
      <c r="U71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8" s="89" t="str">
        <f>UPPER(IFERROR(Table_ocorrencias[[#This Row],[descricao]],""))</f>
        <v>PAF - MASCULINO-  CONTATO - 987787210</v>
      </c>
      <c r="W718" s="90">
        <f>IFERROR(IF(Table_ocorrencias[[#This Row],[data_ciencia]]="","",Table_ocorrencias[[#This Row],[data_ciencia]]),"")</f>
        <v>9.7222222222222224E-2</v>
      </c>
      <c r="X718" s="90">
        <f>IFERROR(IF(Table_ocorrencias[[#This Row],[data_saida]]="","",Table_ocorrencias[[#This Row],[data_saida]]),"")</f>
        <v>0.11458333333333333</v>
      </c>
      <c r="Y718" s="90">
        <f>IFERROR(IF(Table_ocorrencias[[#This Row],[data_chegada]]="","",Table_ocorrencias[[#This Row],[data_chegada]]),"")</f>
        <v>0.12847222222222221</v>
      </c>
      <c r="Z718" s="90">
        <f>IFERROR(IF(Table_ocorrencias[[#This Row],[data_conclusao]]="","",Table_ocorrencias[[#This Row],[data_conclusao]]),"")</f>
        <v>0.16666666666666666</v>
      </c>
      <c r="AA718" s="91">
        <v>1706</v>
      </c>
      <c r="AB718" s="91">
        <v>849</v>
      </c>
      <c r="AC718" s="91">
        <v>4</v>
      </c>
      <c r="AD718" s="91">
        <v>3869164</v>
      </c>
      <c r="AE718" s="91">
        <v>1586920</v>
      </c>
      <c r="AF718" s="91">
        <v>2725053</v>
      </c>
      <c r="AG718" s="91">
        <v>29524</v>
      </c>
      <c r="AH718" s="88">
        <v>44101</v>
      </c>
      <c r="AI718" s="91" t="s">
        <v>4420</v>
      </c>
      <c r="AJ718" s="91" t="s">
        <v>167</v>
      </c>
      <c r="AK718" s="91" t="s">
        <v>168</v>
      </c>
      <c r="AL718" s="91" t="s">
        <v>1258</v>
      </c>
      <c r="AM718" s="92">
        <v>9.7222222222222224E-2</v>
      </c>
      <c r="AN718" s="93">
        <v>0.11458333333333333</v>
      </c>
      <c r="AO718" s="93">
        <v>0.12847222222222221</v>
      </c>
      <c r="AP718" s="93">
        <v>0.16666666666666666</v>
      </c>
      <c r="AQ718" s="91" t="s">
        <v>4421</v>
      </c>
      <c r="AR718" s="91" t="s">
        <v>4422</v>
      </c>
      <c r="AS718" s="91">
        <v>14</v>
      </c>
      <c r="AT718" s="91" t="s">
        <v>4423</v>
      </c>
      <c r="AU718" s="91" t="s">
        <v>4424</v>
      </c>
      <c r="AV718" s="91" t="s">
        <v>4425</v>
      </c>
      <c r="AW718" s="94" t="s">
        <v>276</v>
      </c>
      <c r="AX718" s="91" t="s">
        <v>4426</v>
      </c>
      <c r="AY718" s="91" t="s">
        <v>4427</v>
      </c>
      <c r="AZ718" s="91" t="b">
        <v>1</v>
      </c>
      <c r="BA718" s="91" t="s">
        <v>273</v>
      </c>
      <c r="BB718" s="91" t="b">
        <v>1</v>
      </c>
      <c r="BC718" s="91" t="s">
        <v>6031</v>
      </c>
      <c r="BD718" s="91" t="s">
        <v>6032</v>
      </c>
    </row>
    <row r="719" spans="1:56" ht="60" x14ac:dyDescent="0.25">
      <c r="A719" s="86">
        <f t="shared" si="12"/>
        <v>1</v>
      </c>
      <c r="B719" s="87" t="str">
        <f>IFERROR(TEXT(Table_ocorrencias[[#This Row],[caso_n]],"0000")&amp;Table_ocorrencias[[#This Row],[ponto]]&amp;"/"&amp;YEAR(Table_ocorrencias[[#This Row],[DATA PLANTÃO]]),"")</f>
        <v>0078.10/2020</v>
      </c>
      <c r="C719" s="87" t="str">
        <f>IFERROR(IF(Table_ocorrencias[[#This Row],[GDL]] = "","", Table_ocorrencias[[#This Row],[GDL]]&amp;"/"&amp;YEAR(Table_ocorrencias[[#This Row],[data_plantao]])),"")</f>
        <v>30397/2020</v>
      </c>
      <c r="D719" s="87" t="str">
        <f>IF(Table_ocorrencias[[#This Row],[fotos_gdl]] = TRUE,"ENVIADAS","PENDENTE")</f>
        <v>ENVIADAS</v>
      </c>
      <c r="E719" s="88">
        <f>IFERROR(Table_ocorrencias[[#This Row],[data_plantao]],"")</f>
        <v>44106</v>
      </c>
      <c r="F719" s="87" t="str">
        <f>IFERROR(Table_ocorrencias[[#This Row],[CIODS3]],"")</f>
        <v>249/2020</v>
      </c>
      <c r="G719" s="87" t="str">
        <f>IFERROR(Table_ocorrencias[[#This Row],[natureza4]],"")</f>
        <v>Perícia em veículo</v>
      </c>
      <c r="H719" s="87" t="str">
        <f>IFERROR(Table_ocorrencias[[#This Row],[tipo_local]],"")</f>
        <v>Externo</v>
      </c>
      <c r="I719" s="87" t="str">
        <f>IFERROR(IF(Table_ocorrencias[[#This Row],[instrumento10]] = 0,"",Table_ocorrencias[[#This Row],[instrumento10]]),"")</f>
        <v>PÉRFURO-CONTUNDENTE</v>
      </c>
      <c r="J719" s="89" t="str">
        <f>IFERROR(VLOOKUP(Table_ocorrencias[[#This Row],[matricula_perito]],Table_peritos[],2,FALSE),"")</f>
        <v>LUCAS ARAÚJO DE ALMEIDA</v>
      </c>
      <c r="K719" s="87" t="str">
        <f>IFERROR(VLOOKUP(Table_ocorrencias[[#This Row],[matricula_auxiliar]],Table_auxiliares[],2,FALSE),"")</f>
        <v>THAYSE BATISTA</v>
      </c>
      <c r="L719" s="87" t="str">
        <f>IFERROR(VLOOKUP(Table_ocorrencias[[#This Row],[matricula_delegado]],Table_delegados[],2,FALSE),"")</f>
        <v>IAN CAMPOS MOREIRA</v>
      </c>
      <c r="M719" s="87" t="str">
        <f>IFERROR(Table_ocorrencias[[#This Row],[viatura5]],"")</f>
        <v/>
      </c>
      <c r="N719" s="87" t="str">
        <f>IFERROR(IF(Table_ocorrencias[[#This Row],[DPH2]] ="","",Table_ocorrencias[[#This Row],[DPH2]]&amp;"º DPH"),"")</f>
        <v>5º DPH</v>
      </c>
      <c r="O719" s="87" t="str">
        <f>UPPER(IFERROR(VLOOKUP(Table_ocorrencias[[#This Row],[municipio]],Table_municipios[],2,FALSE),""))</f>
        <v>RECIFE</v>
      </c>
      <c r="P719" s="89" t="str">
        <f>UPPER(IFERROR(Table_ocorrencias[[#This Row],[bairro8]],""))</f>
        <v>CORDEIRO</v>
      </c>
      <c r="Q719" s="87" t="str">
        <f>IFERROR(IF(Table_ocorrencias[[#This Row],[rua9]] ="","",Table_ocorrencias[[#This Row],[rua9]]),"")</f>
        <v>RUA JOÃO LACERDA, 395</v>
      </c>
      <c r="R719" s="87" t="str">
        <f>IFERROR(IF(Table_ocorrencias[[#This Row],[latitude6]] ="","",Table_ocorrencias[[#This Row],[latitude6]]),"")</f>
        <v/>
      </c>
      <c r="S719" s="87" t="str">
        <f>IFERROR(IF(Table_ocorrencias[[#This Row],[longitude7]] ="","",Table_ocorrencias[[#This Row],[longitude7]]),"")</f>
        <v/>
      </c>
      <c r="T71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EDUARDO ALEXANDRE DUQUE CAVALCANTE (NIC )</v>
      </c>
      <c r="U71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19" s="89" t="str">
        <f>UPPER(IFERROR(Table_ocorrencias[[#This Row],[descricao]],""))</f>
        <v>PAF EM VEÍCULO, VOLKSWAGEN NOVO FOX, 2015/16, COR: PRATA, PCF8850, CHASSI: 9BWABB45Z0G4037121. FATO OCORRIDO DIA 23/09/2020, NA AV. PADRE MOSCA DE CARVALHO, EM BOLA NA REDE, GUABIRABA, RECIFE. REF.: EM FRENTE A PRAÇA DE BOLA NA REDE. SEI: 390000073.00425/2020-10. VEÍCULO PERICIADO NO PÁTIO DO DHPP</v>
      </c>
      <c r="W719" s="90">
        <f>IFERROR(IF(Table_ocorrencias[[#This Row],[data_ciencia]]="","",Table_ocorrencias[[#This Row],[data_ciencia]]),"")</f>
        <v>0.57638888888888884</v>
      </c>
      <c r="X719" s="90">
        <f>IFERROR(IF(Table_ocorrencias[[#This Row],[data_saida]]="","",Table_ocorrencias[[#This Row],[data_saida]]),"")</f>
        <v>0.58333333333333337</v>
      </c>
      <c r="Y719" s="90">
        <f>IFERROR(IF(Table_ocorrencias[[#This Row],[data_chegada]]="","",Table_ocorrencias[[#This Row],[data_chegada]]),"")</f>
        <v>0.58333333333333337</v>
      </c>
      <c r="Z719" s="90">
        <f>IFERROR(IF(Table_ocorrencias[[#This Row],[data_conclusao]]="","",Table_ocorrencias[[#This Row],[data_conclusao]]),"")</f>
        <v>0.61805555555555558</v>
      </c>
      <c r="AA719" s="91">
        <v>1727</v>
      </c>
      <c r="AB719" s="91">
        <v>78</v>
      </c>
      <c r="AC719" s="91">
        <v>5</v>
      </c>
      <c r="AD719" s="91">
        <v>3870006</v>
      </c>
      <c r="AE719" s="91">
        <v>3870430</v>
      </c>
      <c r="AF719" s="91">
        <v>2724707</v>
      </c>
      <c r="AG719" s="91">
        <v>30397</v>
      </c>
      <c r="AH719" s="88">
        <v>44106</v>
      </c>
      <c r="AI719" s="91" t="s">
        <v>4664</v>
      </c>
      <c r="AJ719" s="91" t="s">
        <v>1228</v>
      </c>
      <c r="AK719" s="91" t="s">
        <v>168</v>
      </c>
      <c r="AL719" s="91" t="s">
        <v>283</v>
      </c>
      <c r="AM719" s="92">
        <v>0.57638888888888884</v>
      </c>
      <c r="AN719" s="93">
        <v>0.58333333333333337</v>
      </c>
      <c r="AO719" s="93">
        <v>0.58333333333333337</v>
      </c>
      <c r="AP719" s="93">
        <v>0.61805555555555558</v>
      </c>
      <c r="AQ719" s="91"/>
      <c r="AR719" s="91"/>
      <c r="AS719" s="91">
        <v>14</v>
      </c>
      <c r="AT719" s="91" t="s">
        <v>340</v>
      </c>
      <c r="AU719" s="91" t="s">
        <v>4665</v>
      </c>
      <c r="AV719" s="91" t="s">
        <v>110</v>
      </c>
      <c r="AW719" s="94" t="s">
        <v>276</v>
      </c>
      <c r="AX719" s="91" t="s">
        <v>4666</v>
      </c>
      <c r="AY719" s="91" t="s">
        <v>4673</v>
      </c>
      <c r="AZ719" s="91" t="b">
        <v>1</v>
      </c>
      <c r="BA719" s="91" t="s">
        <v>486</v>
      </c>
      <c r="BB719" s="91" t="b">
        <v>1</v>
      </c>
      <c r="BC719" s="91" t="s">
        <v>4674</v>
      </c>
      <c r="BD719" s="91" t="s">
        <v>4675</v>
      </c>
    </row>
    <row r="720" spans="1:56" ht="30" x14ac:dyDescent="0.25">
      <c r="A720" s="86">
        <f t="shared" si="12"/>
        <v>0</v>
      </c>
      <c r="B720" s="87" t="str">
        <f>IFERROR(TEXT(Table_ocorrencias[[#This Row],[caso_n]],"0000")&amp;Table_ocorrencias[[#This Row],[ponto]]&amp;"/"&amp;YEAR(Table_ocorrencias[[#This Row],[DATA PLANTÃO]]),"")</f>
        <v>0894.9/2020</v>
      </c>
      <c r="C720" s="87" t="str">
        <f>IFERROR(IF(Table_ocorrencias[[#This Row],[GDL]] = "","", Table_ocorrencias[[#This Row],[GDL]]&amp;"/"&amp;YEAR(Table_ocorrencias[[#This Row],[data_plantao]])),"")</f>
        <v>31611/2020</v>
      </c>
      <c r="D720" s="87" t="str">
        <f>IF(Table_ocorrencias[[#This Row],[fotos_gdl]] = TRUE,"ENVIADAS","PENDENTE")</f>
        <v>ENVIADAS</v>
      </c>
      <c r="E720" s="88">
        <f>IFERROR(Table_ocorrencias[[#This Row],[data_plantao]],"")</f>
        <v>44114</v>
      </c>
      <c r="F720" s="87" t="str">
        <f>IFERROR(Table_ocorrencias[[#This Row],[CIODS3]],"")</f>
        <v>D690374</v>
      </c>
      <c r="G720" s="87" t="str">
        <f>IFERROR(Table_ocorrencias[[#This Row],[natureza4]],"")</f>
        <v>Homicídio</v>
      </c>
      <c r="H720" s="87" t="str">
        <f>IFERROR(Table_ocorrencias[[#This Row],[tipo_local]],"")</f>
        <v>Externo</v>
      </c>
      <c r="I720" s="87" t="str">
        <f>IFERROR(IF(Table_ocorrencias[[#This Row],[instrumento10]] = 0,"",Table_ocorrencias[[#This Row],[instrumento10]]),"")</f>
        <v>PÉRFURO-CONTUNDENTE</v>
      </c>
      <c r="J720" s="89" t="str">
        <f>IFERROR(VLOOKUP(Table_ocorrencias[[#This Row],[matricula_perito]],Table_peritos[],2,FALSE),"")</f>
        <v>BETSON FERNANDO DELGADO DOS SANTOS ANDRADE</v>
      </c>
      <c r="K720" s="87" t="str">
        <f>IFERROR(VLOOKUP(Table_ocorrencias[[#This Row],[matricula_auxiliar]],Table_auxiliares[],2,FALSE),"")</f>
        <v>THAYSE BATISTA</v>
      </c>
      <c r="L720" s="87" t="str">
        <f>IFERROR(VLOOKUP(Table_ocorrencias[[#This Row],[matricula_delegado]],Table_delegados[],2,FALSE),"")</f>
        <v>FABIO LACERDA MACHADO</v>
      </c>
      <c r="M720" s="87" t="str">
        <f>IFERROR(Table_ocorrencias[[#This Row],[viatura5]],"")</f>
        <v>UP006</v>
      </c>
      <c r="N720" s="87" t="str">
        <f>IFERROR(IF(Table_ocorrencias[[#This Row],[DPH2]] ="","",Table_ocorrencias[[#This Row],[DPH2]]&amp;"º DPH"),"")</f>
        <v>5º DPH</v>
      </c>
      <c r="O720" s="87" t="str">
        <f>UPPER(IFERROR(VLOOKUP(Table_ocorrencias[[#This Row],[municipio]],Table_municipios[],2,FALSE),""))</f>
        <v>RECIFE</v>
      </c>
      <c r="P720" s="89" t="str">
        <f>UPPER(IFERROR(Table_ocorrencias[[#This Row],[bairro8]],""))</f>
        <v>BOMBA DO HEMETÉRIO</v>
      </c>
      <c r="Q720" s="87" t="str">
        <f>IFERROR(IF(Table_ocorrencias[[#This Row],[rua9]] ="","",Table_ocorrencias[[#This Row],[rua9]]),"")</f>
        <v>DO RIO</v>
      </c>
      <c r="R720" s="87" t="str">
        <f>IFERROR(IF(Table_ocorrencias[[#This Row],[latitude6]] ="","",Table_ocorrencias[[#This Row],[latitude6]]),"")</f>
        <v>-8.02113</v>
      </c>
      <c r="S720" s="87" t="str">
        <f>IFERROR(IF(Table_ocorrencias[[#This Row],[longitude7]] ="","",Table_ocorrencias[[#This Row],[longitude7]]),"")</f>
        <v>-34.90503</v>
      </c>
      <c r="T72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IDENTIDADE DESCONHECIDA (NIC 113253)</v>
      </c>
      <c r="U72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20" s="89" t="str">
        <f>UPPER(IFERROR(Table_ocorrencias[[#This Row],[descricao]],""))</f>
        <v>PAF - MASCULINO 95954545 VEÍCULO ESTAVA PARADO NO LOCAL DO CRIME E FOI ATINGIDO ACIDENTALMENTE POR PAF, A PERÍCIA DO MESMO FOI REALIZADA NO LOCAL</v>
      </c>
      <c r="W720" s="90">
        <f>IFERROR(IF(Table_ocorrencias[[#This Row],[data_ciencia]]="","",Table_ocorrencias[[#This Row],[data_ciencia]]),"")</f>
        <v>0.98611111111111116</v>
      </c>
      <c r="X720" s="90">
        <f>IFERROR(IF(Table_ocorrencias[[#This Row],[data_saida]]="","",Table_ocorrencias[[#This Row],[data_saida]]),"")</f>
        <v>0.98611111111111116</v>
      </c>
      <c r="Y720" s="90" t="str">
        <f>IFERROR(IF(Table_ocorrencias[[#This Row],[data_chegada]]="","",Table_ocorrencias[[#This Row],[data_chegada]]),"")</f>
        <v/>
      </c>
      <c r="Z720" s="90" t="str">
        <f>IFERROR(IF(Table_ocorrencias[[#This Row],[data_conclusao]]="","",Table_ocorrencias[[#This Row],[data_conclusao]]),"")</f>
        <v/>
      </c>
      <c r="AA720" s="91">
        <v>1752</v>
      </c>
      <c r="AB720" s="91">
        <v>894</v>
      </c>
      <c r="AC720" s="91">
        <v>5</v>
      </c>
      <c r="AD720" s="91">
        <v>3869903</v>
      </c>
      <c r="AE720" s="91">
        <v>3870430</v>
      </c>
      <c r="AF720" s="91">
        <v>3864235</v>
      </c>
      <c r="AG720" s="91">
        <v>31611</v>
      </c>
      <c r="AH720" s="88">
        <v>44114</v>
      </c>
      <c r="AI720" s="91" t="s">
        <v>4932</v>
      </c>
      <c r="AJ720" s="91" t="s">
        <v>167</v>
      </c>
      <c r="AK720" s="91" t="s">
        <v>168</v>
      </c>
      <c r="AL720" s="91" t="s">
        <v>1258</v>
      </c>
      <c r="AM720" s="92">
        <v>0.98611111111111116</v>
      </c>
      <c r="AN720" s="93">
        <v>0.98611111111111116</v>
      </c>
      <c r="AO720" s="93"/>
      <c r="AP720" s="93"/>
      <c r="AQ720" s="91" t="s">
        <v>4940</v>
      </c>
      <c r="AR720" s="91" t="s">
        <v>4941</v>
      </c>
      <c r="AS720" s="91">
        <v>14</v>
      </c>
      <c r="AT720" s="91" t="s">
        <v>4933</v>
      </c>
      <c r="AU720" s="91" t="s">
        <v>4934</v>
      </c>
      <c r="AV720" s="91" t="s">
        <v>4935</v>
      </c>
      <c r="AW720" s="94" t="s">
        <v>276</v>
      </c>
      <c r="AX720" s="91" t="s">
        <v>4936</v>
      </c>
      <c r="AY720" s="91" t="s">
        <v>4942</v>
      </c>
      <c r="AZ720" s="91" t="b">
        <v>1</v>
      </c>
      <c r="BA720" s="91" t="s">
        <v>273</v>
      </c>
      <c r="BB720" s="91" t="b">
        <v>1</v>
      </c>
      <c r="BC720" s="91" t="s">
        <v>4943</v>
      </c>
      <c r="BD720" s="91" t="s">
        <v>4944</v>
      </c>
    </row>
    <row r="721" spans="1:56" x14ac:dyDescent="0.25">
      <c r="A721" s="86">
        <f t="shared" si="12"/>
        <v>3</v>
      </c>
      <c r="B721" s="87" t="str">
        <f>IFERROR(TEXT(Table_ocorrencias[[#This Row],[caso_n]],"0000")&amp;Table_ocorrencias[[#This Row],[ponto]]&amp;"/"&amp;YEAR(Table_ocorrencias[[#This Row],[DATA PLANTÃO]]),"")</f>
        <v>0079.10/2020</v>
      </c>
      <c r="C721" s="87" t="str">
        <f>IFERROR(IF(Table_ocorrencias[[#This Row],[GDL]] = "","", Table_ocorrencias[[#This Row],[GDL]]&amp;"/"&amp;YEAR(Table_ocorrencias[[#This Row],[data_plantao]])),"")</f>
        <v>32358/2020</v>
      </c>
      <c r="D721" s="87" t="str">
        <f>IF(Table_ocorrencias[[#This Row],[fotos_gdl]] = TRUE,"ENVIADAS","PENDENTE")</f>
        <v>ENVIADAS</v>
      </c>
      <c r="E721" s="88">
        <f>IFERROR(Table_ocorrencias[[#This Row],[data_plantao]],"")</f>
        <v>44120</v>
      </c>
      <c r="F721" s="87" t="str">
        <f>IFERROR(Table_ocorrencias[[#This Row],[CIODS3]],"")</f>
        <v>27/2020</v>
      </c>
      <c r="G721" s="87" t="str">
        <f>IFERROR(Table_ocorrencias[[#This Row],[natureza4]],"")</f>
        <v>Perícia em veículo</v>
      </c>
      <c r="H721" s="87" t="str">
        <f>IFERROR(Table_ocorrencias[[#This Row],[tipo_local]],"")</f>
        <v/>
      </c>
      <c r="I721" s="87" t="str">
        <f>IFERROR(IF(Table_ocorrencias[[#This Row],[instrumento10]] = 0,"",Table_ocorrencias[[#This Row],[instrumento10]]),"")</f>
        <v>PÉRFURO-CONTUNDENTE</v>
      </c>
      <c r="J721" s="89" t="str">
        <f>IFERROR(VLOOKUP(Table_ocorrencias[[#This Row],[matricula_perito]],Table_peritos[],2,FALSE),"")</f>
        <v>TADEU MORAIS CRUZ</v>
      </c>
      <c r="K721" s="87" t="str">
        <f>IFERROR(VLOOKUP(Table_ocorrencias[[#This Row],[matricula_auxiliar]],Table_auxiliares[],2,FALSE),"")</f>
        <v>THAYSE BATISTA</v>
      </c>
      <c r="L721" s="87" t="str">
        <f>IFERROR(VLOOKUP(Table_ocorrencias[[#This Row],[matricula_delegado]],Table_delegados[],2,FALSE),"")</f>
        <v>BRUNO MARCIO DE AMORIM MAGALHAES</v>
      </c>
      <c r="M721" s="87" t="str">
        <f>IFERROR(Table_ocorrencias[[#This Row],[viatura5]],"")</f>
        <v/>
      </c>
      <c r="N721" s="87" t="str">
        <f>IFERROR(IF(Table_ocorrencias[[#This Row],[DPH2]] ="","",Table_ocorrencias[[#This Row],[DPH2]]&amp;"º DPH"),"")</f>
        <v/>
      </c>
      <c r="O721" s="87" t="str">
        <f>UPPER(IFERROR(VLOOKUP(Table_ocorrencias[[#This Row],[municipio]],Table_municipios[],2,FALSE),""))</f>
        <v>RECIFE</v>
      </c>
      <c r="P721" s="89" t="str">
        <f>UPPER(IFERROR(Table_ocorrencias[[#This Row],[bairro8]],""))</f>
        <v>CORDEIRO</v>
      </c>
      <c r="Q721" s="87" t="str">
        <f>IFERROR(IF(Table_ocorrencias[[#This Row],[rua9]] ="","",Table_ocorrencias[[#This Row],[rua9]]),"")</f>
        <v>RUA DOUTOR JOAO LACERDA. N°395</v>
      </c>
      <c r="R721" s="87" t="str">
        <f>IFERROR(IF(Table_ocorrencias[[#This Row],[latitude6]] ="","",Table_ocorrencias[[#This Row],[latitude6]]),"")</f>
        <v/>
      </c>
      <c r="S721" s="87" t="str">
        <f>IFERROR(IF(Table_ocorrencias[[#This Row],[longitude7]] ="","",Table_ocorrencias[[#This Row],[longitude7]]),"")</f>
        <v/>
      </c>
      <c r="T72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2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21" s="89" t="str">
        <f>UPPER(IFERROR(Table_ocorrencias[[#This Row],[descricao]],""))</f>
        <v>VEÍCULO PERICIADO NO PÁTIO DA DHPP (ESTAVA ABERTO E SEM AS CHAVES)</v>
      </c>
      <c r="W721" s="90">
        <f>IFERROR(IF(Table_ocorrencias[[#This Row],[data_ciencia]]="","",Table_ocorrencias[[#This Row],[data_ciencia]]),"")</f>
        <v>0.375</v>
      </c>
      <c r="X721" s="90">
        <f>IFERROR(IF(Table_ocorrencias[[#This Row],[data_saida]]="","",Table_ocorrencias[[#This Row],[data_saida]]),"")</f>
        <v>0.375</v>
      </c>
      <c r="Y721" s="90">
        <f>IFERROR(IF(Table_ocorrencias[[#This Row],[data_chegada]]="","",Table_ocorrencias[[#This Row],[data_chegada]]),"")</f>
        <v>0.375</v>
      </c>
      <c r="Z721" s="90">
        <f>IFERROR(IF(Table_ocorrencias[[#This Row],[data_conclusao]]="","",Table_ocorrencias[[#This Row],[data_conclusao]]),"")</f>
        <v>0.40277777777777779</v>
      </c>
      <c r="AA721" s="91">
        <v>1764</v>
      </c>
      <c r="AB721" s="91">
        <v>79</v>
      </c>
      <c r="AC721" s="91"/>
      <c r="AD721" s="91">
        <v>2962136</v>
      </c>
      <c r="AE721" s="91">
        <v>3870430</v>
      </c>
      <c r="AF721" s="91">
        <v>2960419</v>
      </c>
      <c r="AG721" s="91">
        <v>32358</v>
      </c>
      <c r="AH721" s="88">
        <v>44120</v>
      </c>
      <c r="AI721" s="91" t="s">
        <v>5067</v>
      </c>
      <c r="AJ721" s="91" t="s">
        <v>1228</v>
      </c>
      <c r="AK721" s="91" t="s">
        <v>283</v>
      </c>
      <c r="AL721" s="91" t="s">
        <v>283</v>
      </c>
      <c r="AM721" s="92">
        <v>0.375</v>
      </c>
      <c r="AN721" s="93">
        <v>0.375</v>
      </c>
      <c r="AO721" s="93">
        <v>0.375</v>
      </c>
      <c r="AP721" s="93">
        <v>0.40277777777777779</v>
      </c>
      <c r="AQ721" s="91"/>
      <c r="AR721" s="91"/>
      <c r="AS721" s="91">
        <v>14</v>
      </c>
      <c r="AT721" s="91" t="s">
        <v>340</v>
      </c>
      <c r="AU721" s="91" t="s">
        <v>5098</v>
      </c>
      <c r="AV721" s="91" t="s">
        <v>283</v>
      </c>
      <c r="AW721" s="94" t="s">
        <v>276</v>
      </c>
      <c r="AX721" s="91" t="s">
        <v>5068</v>
      </c>
      <c r="AY721" s="91" t="s">
        <v>5099</v>
      </c>
      <c r="AZ721" s="91" t="b">
        <v>1</v>
      </c>
      <c r="BA721" s="91" t="s">
        <v>486</v>
      </c>
      <c r="BB721" s="91" t="b">
        <v>1</v>
      </c>
      <c r="BC721" s="91" t="s">
        <v>5069</v>
      </c>
      <c r="BD721" s="91" t="s">
        <v>5070</v>
      </c>
    </row>
    <row r="722" spans="1:56" x14ac:dyDescent="0.25">
      <c r="A722" s="86">
        <f t="shared" si="12"/>
        <v>0</v>
      </c>
      <c r="B722" s="87" t="str">
        <f>IFERROR(TEXT(Table_ocorrencias[[#This Row],[caso_n]],"0000")&amp;Table_ocorrencias[[#This Row],[ponto]]&amp;"/"&amp;YEAR(Table_ocorrencias[[#This Row],[DATA PLANTÃO]]),"")</f>
        <v>0906.9/2020</v>
      </c>
      <c r="C722" s="87" t="str">
        <f>IFERROR(IF(Table_ocorrencias[[#This Row],[GDL]] = "","", Table_ocorrencias[[#This Row],[GDL]]&amp;"/"&amp;YEAR(Table_ocorrencias[[#This Row],[data_plantao]])),"")</f>
        <v>32338/2020</v>
      </c>
      <c r="D722" s="87" t="str">
        <f>IF(Table_ocorrencias[[#This Row],[fotos_gdl]] = TRUE,"ENVIADAS","PENDENTE")</f>
        <v>ENVIADAS</v>
      </c>
      <c r="E722" s="88">
        <f>IFERROR(Table_ocorrencias[[#This Row],[data_plantao]],"")</f>
        <v>44120</v>
      </c>
      <c r="F722" s="87" t="str">
        <f>IFERROR(Table_ocorrencias[[#This Row],[CIODS3]],"")</f>
        <v>D691000</v>
      </c>
      <c r="G722" s="87" t="str">
        <f>IFERROR(Table_ocorrencias[[#This Row],[natureza4]],"")</f>
        <v>Homicídio</v>
      </c>
      <c r="H722" s="87" t="str">
        <f>IFERROR(Table_ocorrencias[[#This Row],[tipo_local]],"")</f>
        <v>Externo</v>
      </c>
      <c r="I722" s="87" t="str">
        <f>IFERROR(IF(Table_ocorrencias[[#This Row],[instrumento10]] = 0,"",Table_ocorrencias[[#This Row],[instrumento10]]),"")</f>
        <v>PÉRFURO-CONTUNDENTE</v>
      </c>
      <c r="J722" s="89" t="str">
        <f>IFERROR(VLOOKUP(Table_ocorrencias[[#This Row],[matricula_perito]],Table_peritos[],2,FALSE),"")</f>
        <v>LUCAS ARAÚJO DE ALMEIDA</v>
      </c>
      <c r="K722" s="87" t="str">
        <f>IFERROR(VLOOKUP(Table_ocorrencias[[#This Row],[matricula_auxiliar]],Table_auxiliares[],2,FALSE),"")</f>
        <v>HILTON PESSOA DE FREITAS NETO</v>
      </c>
      <c r="L722" s="87" t="str">
        <f>IFERROR(VLOOKUP(Table_ocorrencias[[#This Row],[matricula_delegado]],Table_delegados[],2,FALSE),"")</f>
        <v>NATASHA DOLCI</v>
      </c>
      <c r="M722" s="87" t="str">
        <f>IFERROR(Table_ocorrencias[[#This Row],[viatura5]],"")</f>
        <v>UP006</v>
      </c>
      <c r="N722" s="87" t="str">
        <f>IFERROR(IF(Table_ocorrencias[[#This Row],[DPH2]] ="","",Table_ocorrencias[[#This Row],[DPH2]]&amp;"º DPH"),"")</f>
        <v>4º DPH</v>
      </c>
      <c r="O722" s="87" t="str">
        <f>UPPER(IFERROR(VLOOKUP(Table_ocorrencias[[#This Row],[municipio]],Table_municipios[],2,FALSE),""))</f>
        <v>RECIFE</v>
      </c>
      <c r="P722" s="89" t="str">
        <f>UPPER(IFERROR(Table_ocorrencias[[#This Row],[bairro8]],""))</f>
        <v>UR-07 VÁRZEA</v>
      </c>
      <c r="Q722" s="87" t="str">
        <f>IFERROR(IF(Table_ocorrencias[[#This Row],[rua9]] ="","",Table_ocorrencias[[#This Row],[rua9]]),"")</f>
        <v>INALDO BARTOLOMEU DE CARVALHO</v>
      </c>
      <c r="R722" s="87" t="str">
        <f>IFERROR(IF(Table_ocorrencias[[#This Row],[latitude6]] ="","",Table_ocorrencias[[#This Row],[latitude6]]),"")</f>
        <v>-8,03542</v>
      </c>
      <c r="S722" s="87" t="str">
        <f>IFERROR(IF(Table_ocorrencias[[#This Row],[longitude7]] ="","",Table_ocorrencias[[#This Row],[longitude7]]),"")</f>
        <v>-34,978942</v>
      </c>
      <c r="T72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MICHAEL DOUGLAS CRUZ SOBRINHO (NIC 113830)</v>
      </c>
      <c r="U72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22" s="89" t="str">
        <f>UPPER(IFERROR(Table_ocorrencias[[#This Row],[descricao]],""))</f>
        <v>PM: 988612834</v>
      </c>
      <c r="W722" s="90">
        <f>IFERROR(IF(Table_ocorrencias[[#This Row],[data_ciencia]]="","",Table_ocorrencias[[#This Row],[data_ciencia]]),"")</f>
        <v>0.54513888888888884</v>
      </c>
      <c r="X722" s="90">
        <f>IFERROR(IF(Table_ocorrencias[[#This Row],[data_saida]]="","",Table_ocorrencias[[#This Row],[data_saida]]),"")</f>
        <v>0.55555555555555558</v>
      </c>
      <c r="Y722" s="90">
        <f>IFERROR(IF(Table_ocorrencias[[#This Row],[data_chegada]]="","",Table_ocorrencias[[#This Row],[data_chegada]]),"")</f>
        <v>0.56944444444444442</v>
      </c>
      <c r="Z722" s="90">
        <f>IFERROR(IF(Table_ocorrencias[[#This Row],[data_conclusao]]="","",Table_ocorrencias[[#This Row],[data_conclusao]]),"")</f>
        <v>0.59027777777777779</v>
      </c>
      <c r="AA722" s="91">
        <v>1765</v>
      </c>
      <c r="AB722" s="91">
        <v>906</v>
      </c>
      <c r="AC722" s="91">
        <v>4</v>
      </c>
      <c r="AD722" s="91">
        <v>3870006</v>
      </c>
      <c r="AE722" s="91">
        <v>3865967</v>
      </c>
      <c r="AF722" s="91">
        <v>3865037</v>
      </c>
      <c r="AG722" s="91">
        <v>32338</v>
      </c>
      <c r="AH722" s="88">
        <v>44120</v>
      </c>
      <c r="AI722" s="91" t="s">
        <v>5100</v>
      </c>
      <c r="AJ722" s="91" t="s">
        <v>167</v>
      </c>
      <c r="AK722" s="91" t="s">
        <v>168</v>
      </c>
      <c r="AL722" s="91" t="s">
        <v>1258</v>
      </c>
      <c r="AM722" s="92">
        <v>0.54513888888888884</v>
      </c>
      <c r="AN722" s="93">
        <v>0.55555555555555558</v>
      </c>
      <c r="AO722" s="93">
        <v>0.56944444444444442</v>
      </c>
      <c r="AP722" s="93">
        <v>0.59027777777777779</v>
      </c>
      <c r="AQ722" s="91" t="s">
        <v>5101</v>
      </c>
      <c r="AR722" s="91" t="s">
        <v>5102</v>
      </c>
      <c r="AS722" s="91">
        <v>14</v>
      </c>
      <c r="AT722" s="91" t="s">
        <v>5103</v>
      </c>
      <c r="AU722" s="91" t="s">
        <v>5104</v>
      </c>
      <c r="AV722" s="91" t="s">
        <v>283</v>
      </c>
      <c r="AW722" s="94" t="s">
        <v>276</v>
      </c>
      <c r="AX722" s="91" t="s">
        <v>5105</v>
      </c>
      <c r="AY722" s="91" t="s">
        <v>5106</v>
      </c>
      <c r="AZ722" s="91" t="b">
        <v>1</v>
      </c>
      <c r="BA722" s="91" t="s">
        <v>273</v>
      </c>
      <c r="BB722" s="91" t="b">
        <v>1</v>
      </c>
      <c r="BC722" s="91" t="s">
        <v>5107</v>
      </c>
      <c r="BD722" s="91" t="s">
        <v>5108</v>
      </c>
    </row>
    <row r="723" spans="1:56" ht="45" x14ac:dyDescent="0.25">
      <c r="A723" s="86">
        <f t="shared" si="12"/>
        <v>2</v>
      </c>
      <c r="B723" s="87" t="str">
        <f>IFERROR(TEXT(Table_ocorrencias[[#This Row],[caso_n]],"0000")&amp;Table_ocorrencias[[#This Row],[ponto]]&amp;"/"&amp;YEAR(Table_ocorrencias[[#This Row],[DATA PLANTÃO]]),"")</f>
        <v>0081.10/2020</v>
      </c>
      <c r="C723" s="87" t="str">
        <f>IFERROR(IF(Table_ocorrencias[[#This Row],[GDL]] = "","", Table_ocorrencias[[#This Row],[GDL]]&amp;"/"&amp;YEAR(Table_ocorrencias[[#This Row],[data_plantao]])),"")</f>
        <v>32418/2020</v>
      </c>
      <c r="D723" s="87" t="str">
        <f>IF(Table_ocorrencias[[#This Row],[fotos_gdl]] = TRUE,"ENVIADAS","PENDENTE")</f>
        <v>ENVIADAS</v>
      </c>
      <c r="E723" s="88">
        <f>IFERROR(Table_ocorrencias[[#This Row],[data_plantao]],"")</f>
        <v>44121</v>
      </c>
      <c r="F723" s="87" t="str">
        <f>IFERROR(Table_ocorrencias[[#This Row],[CIODS3]],"")</f>
        <v>36/2020</v>
      </c>
      <c r="G723" s="87" t="str">
        <f>IFERROR(Table_ocorrencias[[#This Row],[natureza4]],"")</f>
        <v>Perícia em veículo</v>
      </c>
      <c r="H723" s="87" t="str">
        <f>IFERROR(Table_ocorrencias[[#This Row],[tipo_local]],"")</f>
        <v>Externo</v>
      </c>
      <c r="I723" s="87" t="str">
        <f>IFERROR(IF(Table_ocorrencias[[#This Row],[instrumento10]] = 0,"",Table_ocorrencias[[#This Row],[instrumento10]]),"")</f>
        <v/>
      </c>
      <c r="J723" s="89" t="str">
        <f>IFERROR(VLOOKUP(Table_ocorrencias[[#This Row],[matricula_perito]],Table_peritos[],2,FALSE),"")</f>
        <v>RAISSA MATOS FONTES</v>
      </c>
      <c r="K723" s="87" t="str">
        <f>IFERROR(VLOOKUP(Table_ocorrencias[[#This Row],[matricula_auxiliar]],Table_auxiliares[],2,FALSE),"")</f>
        <v>ALMIR CARLOS DE SOUZA</v>
      </c>
      <c r="L723" s="87" t="str">
        <f>IFERROR(VLOOKUP(Table_ocorrencias[[#This Row],[matricula_delegado]],Table_delegados[],2,FALSE),"")</f>
        <v>JOAQUIM MARINOSIO RODRIGUES BRAGA NETO</v>
      </c>
      <c r="M723" s="87" t="str">
        <f>IFERROR(Table_ocorrencias[[#This Row],[viatura5]],"")</f>
        <v/>
      </c>
      <c r="N723" s="87" t="str">
        <f>IFERROR(IF(Table_ocorrencias[[#This Row],[DPH2]] ="","",Table_ocorrencias[[#This Row],[DPH2]]&amp;"º DPH"),"")</f>
        <v>11º DPH</v>
      </c>
      <c r="O723" s="87" t="str">
        <f>UPPER(IFERROR(VLOOKUP(Table_ocorrencias[[#This Row],[municipio]],Table_municipios[],2,FALSE),""))</f>
        <v>RECIFE</v>
      </c>
      <c r="P723" s="89" t="str">
        <f>UPPER(IFERROR(Table_ocorrencias[[#This Row],[bairro8]],""))</f>
        <v>CORDEIRO</v>
      </c>
      <c r="Q723" s="87" t="str">
        <f>IFERROR(IF(Table_ocorrencias[[#This Row],[rua9]] ="","",Table_ocorrencias[[#This Row],[rua9]]),"")</f>
        <v>RUA JOAO LACERDA, 395</v>
      </c>
      <c r="R723" s="87" t="str">
        <f>IFERROR(IF(Table_ocorrencias[[#This Row],[latitude6]] ="","",Table_ocorrencias[[#This Row],[latitude6]]),"")</f>
        <v/>
      </c>
      <c r="S723" s="87" t="str">
        <f>IFERROR(IF(Table_ocorrencias[[#This Row],[longitude7]] ="","",Table_ocorrencias[[#This Row],[longitude7]]),"")</f>
        <v/>
      </c>
      <c r="T72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HALLAN GABRIEL BERNADES DA SILVA (NIC ) / JARDIEL AMARO DE SANTANA (NIC )</v>
      </c>
      <c r="U72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23" s="89" t="str">
        <f>UPPER(IFERROR(Table_ocorrencias[[#This Row],[descricao]],""))</f>
        <v>VEICULO FIAT DOBLO, COR VERDE, PLACA KGF-7596. FATO OCORRIDO NO DIA 17/10/2020 NA AVENIDA BEIRA CANAL, JARDIM PIEDADE, JABOATAO DOS GUARARAPES-PE. VEICULO PERICIADO NO PATIO DO DHPP.</v>
      </c>
      <c r="W723" s="90">
        <f>IFERROR(IF(Table_ocorrencias[[#This Row],[data_ciencia]]="","",Table_ocorrencias[[#This Row],[data_ciencia]]),"")</f>
        <v>0.45833333333333331</v>
      </c>
      <c r="X723" s="90" t="str">
        <f>IFERROR(IF(Table_ocorrencias[[#This Row],[data_saida]]="","",Table_ocorrencias[[#This Row],[data_saida]]),"")</f>
        <v/>
      </c>
      <c r="Y723" s="90" t="str">
        <f>IFERROR(IF(Table_ocorrencias[[#This Row],[data_chegada]]="","",Table_ocorrencias[[#This Row],[data_chegada]]),"")</f>
        <v/>
      </c>
      <c r="Z723" s="90" t="str">
        <f>IFERROR(IF(Table_ocorrencias[[#This Row],[data_conclusao]]="","",Table_ocorrencias[[#This Row],[data_conclusao]]),"")</f>
        <v/>
      </c>
      <c r="AA723" s="91">
        <v>1770</v>
      </c>
      <c r="AB723" s="91">
        <v>81</v>
      </c>
      <c r="AC723" s="91">
        <v>11</v>
      </c>
      <c r="AD723" s="91">
        <v>3869105</v>
      </c>
      <c r="AE723" s="91">
        <v>1586920</v>
      </c>
      <c r="AF723" s="91">
        <v>1492225</v>
      </c>
      <c r="AG723" s="91">
        <v>32418</v>
      </c>
      <c r="AH723" s="88">
        <v>44121</v>
      </c>
      <c r="AI723" s="91" t="s">
        <v>5131</v>
      </c>
      <c r="AJ723" s="91" t="s">
        <v>1228</v>
      </c>
      <c r="AK723" s="91" t="s">
        <v>168</v>
      </c>
      <c r="AL723" s="91" t="s">
        <v>283</v>
      </c>
      <c r="AM723" s="92">
        <v>0.45833333333333331</v>
      </c>
      <c r="AN723" s="93"/>
      <c r="AO723" s="93"/>
      <c r="AP723" s="93"/>
      <c r="AQ723" s="91"/>
      <c r="AR723" s="91"/>
      <c r="AS723" s="91">
        <v>14</v>
      </c>
      <c r="AT723" s="91" t="s">
        <v>340</v>
      </c>
      <c r="AU723" s="91" t="s">
        <v>5132</v>
      </c>
      <c r="AV723" s="91" t="s">
        <v>110</v>
      </c>
      <c r="AW723" s="94"/>
      <c r="AX723" s="91" t="s">
        <v>5133</v>
      </c>
      <c r="AY723" s="91" t="s">
        <v>5134</v>
      </c>
      <c r="AZ723" s="91" t="b">
        <v>1</v>
      </c>
      <c r="BA723" s="91" t="s">
        <v>486</v>
      </c>
      <c r="BB723" s="91" t="b">
        <v>1</v>
      </c>
      <c r="BC723" s="91" t="s">
        <v>5135</v>
      </c>
      <c r="BD723" s="91"/>
    </row>
    <row r="724" spans="1:56" x14ac:dyDescent="0.25">
      <c r="A724" s="86">
        <f t="shared" si="12"/>
        <v>0</v>
      </c>
      <c r="B724" s="87" t="str">
        <f>IFERROR(TEXT(Table_ocorrencias[[#This Row],[caso_n]],"0000")&amp;Table_ocorrencias[[#This Row],[ponto]]&amp;"/"&amp;YEAR(Table_ocorrencias[[#This Row],[DATA PLANTÃO]]),"")</f>
        <v>0082.10/2020</v>
      </c>
      <c r="C724" s="87" t="str">
        <f>IFERROR(IF(Table_ocorrencias[[#This Row],[GDL]] = "","", Table_ocorrencias[[#This Row],[GDL]]&amp;"/"&amp;YEAR(Table_ocorrencias[[#This Row],[data_plantao]])),"")</f>
        <v>33333/2020</v>
      </c>
      <c r="D724" s="87" t="str">
        <f>IF(Table_ocorrencias[[#This Row],[fotos_gdl]] = TRUE,"ENVIADAS","PENDENTE")</f>
        <v>ENVIADAS</v>
      </c>
      <c r="E724" s="88">
        <f>IFERROR(Table_ocorrencias[[#This Row],[data_plantao]],"")</f>
        <v>44127</v>
      </c>
      <c r="F724" s="87" t="str">
        <f>IFERROR(Table_ocorrencias[[#This Row],[CIODS3]],"")</f>
        <v>D691774</v>
      </c>
      <c r="G724" s="87" t="str">
        <f>IFERROR(Table_ocorrencias[[#This Row],[natureza4]],"")</f>
        <v>Perícia em veículo</v>
      </c>
      <c r="H724" s="87" t="str">
        <f>IFERROR(Table_ocorrencias[[#This Row],[tipo_local]],"")</f>
        <v>Externo</v>
      </c>
      <c r="I724" s="87" t="str">
        <f>IFERROR(IF(Table_ocorrencias[[#This Row],[instrumento10]] = 0,"",Table_ocorrencias[[#This Row],[instrumento10]]),"")</f>
        <v>PÉRFURO-CONTUNDENTE</v>
      </c>
      <c r="J724" s="89" t="str">
        <f>IFERROR(VLOOKUP(Table_ocorrencias[[#This Row],[matricula_perito]],Table_peritos[],2,FALSE),"")</f>
        <v>DIEGO NUNES TELES DE MENDONÇA</v>
      </c>
      <c r="K724" s="87" t="str">
        <f>IFERROR(VLOOKUP(Table_ocorrencias[[#This Row],[matricula_auxiliar]],Table_auxiliares[],2,FALSE),"")</f>
        <v>HILTON PESSOA DE FREITAS NETO</v>
      </c>
      <c r="L724" s="87" t="str">
        <f>IFERROR(VLOOKUP(Table_ocorrencias[[#This Row],[matricula_delegado]],Table_delegados[],2,FALSE),"")</f>
        <v>DIEGO JARDIM FEITOSA</v>
      </c>
      <c r="M724" s="87" t="str">
        <f>IFERROR(Table_ocorrencias[[#This Row],[viatura5]],"")</f>
        <v>UP004</v>
      </c>
      <c r="N724" s="87" t="str">
        <f>IFERROR(IF(Table_ocorrencias[[#This Row],[DPH2]] ="","",Table_ocorrencias[[#This Row],[DPH2]]&amp;"º DPH"),"")</f>
        <v>9º DPH</v>
      </c>
      <c r="O724" s="87" t="str">
        <f>UPPER(IFERROR(VLOOKUP(Table_ocorrencias[[#This Row],[municipio]],Table_municipios[],2,FALSE),""))</f>
        <v>OLINDA</v>
      </c>
      <c r="P724" s="89" t="str">
        <f>UPPER(IFERROR(Table_ocorrencias[[#This Row],[bairro8]],""))</f>
        <v>SALGADINHO</v>
      </c>
      <c r="Q724" s="87" t="str">
        <f>IFERROR(IF(Table_ocorrencias[[#This Row],[rua9]] ="","",Table_ocorrencias[[#This Row],[rua9]]),"")</f>
        <v>SEVERINO PEREIRA, 296</v>
      </c>
      <c r="R724" s="87" t="str">
        <f>IFERROR(IF(Table_ocorrencias[[#This Row],[latitude6]] ="","",Table_ocorrencias[[#This Row],[latitude6]]),"")</f>
        <v>-8.0288570</v>
      </c>
      <c r="S724" s="87" t="str">
        <f>IFERROR(IF(Table_ocorrencias[[#This Row],[longitude7]] ="","",Table_ocorrencias[[#This Row],[longitude7]]),"")</f>
        <v>-34.8681250</v>
      </c>
      <c r="T72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2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 DNA /</v>
      </c>
      <c r="V724" s="89" t="str">
        <f>UPPER(IFERROR(Table_ocorrencias[[#This Row],[descricao]],""))</f>
        <v>989997745-VEÍCULO</v>
      </c>
      <c r="W724" s="90">
        <f>IFERROR(IF(Table_ocorrencias[[#This Row],[data_ciencia]]="","",Table_ocorrencias[[#This Row],[data_ciencia]]),"")</f>
        <v>0.33680555555555558</v>
      </c>
      <c r="X724" s="90">
        <f>IFERROR(IF(Table_ocorrencias[[#This Row],[data_saida]]="","",Table_ocorrencias[[#This Row],[data_saida]]),"")</f>
        <v>0.36458333333333331</v>
      </c>
      <c r="Y724" s="90">
        <f>IFERROR(IF(Table_ocorrencias[[#This Row],[data_chegada]]="","",Table_ocorrencias[[#This Row],[data_chegada]]),"")</f>
        <v>0.375</v>
      </c>
      <c r="Z724" s="90">
        <f>IFERROR(IF(Table_ocorrencias[[#This Row],[data_conclusao]]="","",Table_ocorrencias[[#This Row],[data_conclusao]]),"")</f>
        <v>0.41666666666666669</v>
      </c>
      <c r="AA724" s="91">
        <v>1794</v>
      </c>
      <c r="AB724" s="91">
        <v>82</v>
      </c>
      <c r="AC724" s="91">
        <v>9</v>
      </c>
      <c r="AD724" s="91">
        <v>3869148</v>
      </c>
      <c r="AE724" s="91">
        <v>3865967</v>
      </c>
      <c r="AF724" s="91">
        <v>3864944</v>
      </c>
      <c r="AG724" s="91">
        <v>33333</v>
      </c>
      <c r="AH724" s="88">
        <v>44127</v>
      </c>
      <c r="AI724" s="91" t="s">
        <v>5374</v>
      </c>
      <c r="AJ724" s="91" t="s">
        <v>1228</v>
      </c>
      <c r="AK724" s="91" t="s">
        <v>168</v>
      </c>
      <c r="AL724" s="91" t="s">
        <v>255</v>
      </c>
      <c r="AM724" s="92">
        <v>0.33680555555555558</v>
      </c>
      <c r="AN724" s="93">
        <v>0.36458333333333331</v>
      </c>
      <c r="AO724" s="93">
        <v>0.375</v>
      </c>
      <c r="AP724" s="93">
        <v>0.41666666666666669</v>
      </c>
      <c r="AQ724" s="91" t="s">
        <v>5391</v>
      </c>
      <c r="AR724" s="91" t="s">
        <v>5392</v>
      </c>
      <c r="AS724" s="91">
        <v>12</v>
      </c>
      <c r="AT724" s="91" t="s">
        <v>5375</v>
      </c>
      <c r="AU724" s="91" t="s">
        <v>5376</v>
      </c>
      <c r="AV724" s="91" t="s">
        <v>5377</v>
      </c>
      <c r="AW724" s="94" t="s">
        <v>276</v>
      </c>
      <c r="AX724" s="91" t="s">
        <v>5378</v>
      </c>
      <c r="AY724" s="91" t="s">
        <v>5379</v>
      </c>
      <c r="AZ724" s="91" t="b">
        <v>1</v>
      </c>
      <c r="BA724" s="91" t="s">
        <v>486</v>
      </c>
      <c r="BB724" s="91" t="b">
        <v>1</v>
      </c>
      <c r="BC724" s="91" t="s">
        <v>5393</v>
      </c>
      <c r="BD724" s="91" t="s">
        <v>5394</v>
      </c>
    </row>
    <row r="725" spans="1:56" x14ac:dyDescent="0.25">
      <c r="A725" s="86">
        <f t="shared" si="12"/>
        <v>0</v>
      </c>
      <c r="B725" s="87" t="str">
        <f>IFERROR(TEXT(Table_ocorrencias[[#This Row],[caso_n]],"0000")&amp;Table_ocorrencias[[#This Row],[ponto]]&amp;"/"&amp;YEAR(Table_ocorrencias[[#This Row],[DATA PLANTÃO]]),"")</f>
        <v>1000.9/2020</v>
      </c>
      <c r="C725" s="87" t="str">
        <f>IFERROR(IF(Table_ocorrencias[[#This Row],[GDL]] = "","", Table_ocorrencias[[#This Row],[GDL]]&amp;"/"&amp;YEAR(Table_ocorrencias[[#This Row],[data_plantao]])),"")</f>
        <v>36231/2020</v>
      </c>
      <c r="D725" s="87" t="str">
        <f>IF(Table_ocorrencias[[#This Row],[fotos_gdl]] = TRUE,"ENVIADAS","PENDENTE")</f>
        <v>ENVIADAS</v>
      </c>
      <c r="E725" s="88">
        <f>IFERROR(Table_ocorrencias[[#This Row],[data_plantao]],"")</f>
        <v>44149</v>
      </c>
      <c r="F725" s="87" t="str">
        <f>IFERROR(Table_ocorrencias[[#This Row],[CIODS3]],"")</f>
        <v>D694360</v>
      </c>
      <c r="G725" s="87" t="str">
        <f>IFERROR(Table_ocorrencias[[#This Row],[natureza4]],"")</f>
        <v>Homicídio</v>
      </c>
      <c r="H725" s="87" t="str">
        <f>IFERROR(Table_ocorrencias[[#This Row],[tipo_local]],"")</f>
        <v>Externo</v>
      </c>
      <c r="I725" s="87" t="str">
        <f>IFERROR(IF(Table_ocorrencias[[#This Row],[instrumento10]] = 0,"",Table_ocorrencias[[#This Row],[instrumento10]]),"")</f>
        <v>PÉRFURO-CONTUNDENTE</v>
      </c>
      <c r="J725" s="89" t="str">
        <f>IFERROR(VLOOKUP(Table_ocorrencias[[#This Row],[matricula_perito]],Table_peritos[],2,FALSE),"")</f>
        <v>DIEGO NUNES TELES DE MENDONÇA</v>
      </c>
      <c r="K725" s="87" t="str">
        <f>IFERROR(VLOOKUP(Table_ocorrencias[[#This Row],[matricula_auxiliar]],Table_auxiliares[],2,FALSE),"")</f>
        <v>AMANDA COSTA OLIVEIRA</v>
      </c>
      <c r="L725" s="87" t="str">
        <f>IFERROR(VLOOKUP(Table_ocorrencias[[#This Row],[matricula_delegado]],Table_delegados[],2,FALSE),"")</f>
        <v>PAULO GUSTAVO COELHO DIAS</v>
      </c>
      <c r="M725" s="87" t="str">
        <f>IFERROR(Table_ocorrencias[[#This Row],[viatura5]],"")</f>
        <v>UP006</v>
      </c>
      <c r="N725" s="87" t="str">
        <f>IFERROR(IF(Table_ocorrencias[[#This Row],[DPH2]] ="","",Table_ocorrencias[[#This Row],[DPH2]]&amp;"º DPH"),"")</f>
        <v>9º DPH</v>
      </c>
      <c r="O725" s="87" t="str">
        <f>UPPER(IFERROR(VLOOKUP(Table_ocorrencias[[#This Row],[municipio]],Table_municipios[],2,FALSE),""))</f>
        <v>OLINDA</v>
      </c>
      <c r="P725" s="89" t="str">
        <f>UPPER(IFERROR(Table_ocorrencias[[#This Row],[bairro8]],""))</f>
        <v>RIO DOCE</v>
      </c>
      <c r="Q725" s="87" t="str">
        <f>IFERROR(IF(Table_ocorrencias[[#This Row],[rua9]] ="","",Table_ocorrencias[[#This Row],[rua9]]),"")</f>
        <v>RUA PERUGICAN, 4 ETAPA DE RIO DOCE</v>
      </c>
      <c r="R725" s="87" t="str">
        <f>IFERROR(IF(Table_ocorrencias[[#This Row],[latitude6]] ="","",Table_ocorrencias[[#This Row],[latitude6]]),"")</f>
        <v>-7.971924</v>
      </c>
      <c r="S725" s="87" t="str">
        <f>IFERROR(IF(Table_ocorrencias[[#This Row],[longitude7]] ="","",Table_ocorrencias[[#This Row],[longitude7]]),"")</f>
        <v>-34.852245</v>
      </c>
      <c r="T725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Christhofer da Silva Justino de Barros (NIC 114108)</v>
      </c>
      <c r="U725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25" s="89" t="str">
        <f>UPPER(IFERROR(Table_ocorrencias[[#This Row],[descricao]],""))</f>
        <v>PAF SGT FALCÃO (81)998977466</v>
      </c>
      <c r="W725" s="90">
        <f>IFERROR(IF(Table_ocorrencias[[#This Row],[data_ciencia]]="","",Table_ocorrencias[[#This Row],[data_ciencia]]),"")</f>
        <v>0.9375</v>
      </c>
      <c r="X725" s="90">
        <f>IFERROR(IF(Table_ocorrencias[[#This Row],[data_saida]]="","",Table_ocorrencias[[#This Row],[data_saida]]),"")</f>
        <v>0.94444444444444442</v>
      </c>
      <c r="Y725" s="90">
        <f>IFERROR(IF(Table_ocorrencias[[#This Row],[data_chegada]]="","",Table_ocorrencias[[#This Row],[data_chegada]]),"")</f>
        <v>0.97222222222222221</v>
      </c>
      <c r="Z725" s="90">
        <f>IFERROR(IF(Table_ocorrencias[[#This Row],[data_conclusao]]="","",Table_ocorrencias[[#This Row],[data_conclusao]]),"")</f>
        <v>2.7777777777777776E-2</v>
      </c>
      <c r="AA725" s="91">
        <v>1868</v>
      </c>
      <c r="AB725" s="91">
        <v>1000</v>
      </c>
      <c r="AC725" s="91">
        <v>9</v>
      </c>
      <c r="AD725" s="91">
        <v>3869148</v>
      </c>
      <c r="AE725" s="91">
        <v>3867790</v>
      </c>
      <c r="AF725" s="91">
        <v>2725371</v>
      </c>
      <c r="AG725" s="91">
        <v>36231</v>
      </c>
      <c r="AH725" s="88">
        <v>44149</v>
      </c>
      <c r="AI725" s="91" t="s">
        <v>6202</v>
      </c>
      <c r="AJ725" s="91" t="s">
        <v>167</v>
      </c>
      <c r="AK725" s="91" t="s">
        <v>168</v>
      </c>
      <c r="AL725" s="91" t="s">
        <v>1258</v>
      </c>
      <c r="AM725" s="92">
        <v>0.9375</v>
      </c>
      <c r="AN725" s="93">
        <v>0.94444444444444442</v>
      </c>
      <c r="AO725" s="93">
        <v>0.97222222222222221</v>
      </c>
      <c r="AP725" s="93">
        <v>2.7777777777777776E-2</v>
      </c>
      <c r="AQ725" s="91" t="s">
        <v>6207</v>
      </c>
      <c r="AR725" s="91" t="s">
        <v>6208</v>
      </c>
      <c r="AS725" s="91">
        <v>12</v>
      </c>
      <c r="AT725" s="91" t="s">
        <v>3315</v>
      </c>
      <c r="AU725" s="91" t="s">
        <v>6203</v>
      </c>
      <c r="AV725" s="91" t="s">
        <v>6204</v>
      </c>
      <c r="AW725" s="94" t="s">
        <v>276</v>
      </c>
      <c r="AX725" s="91" t="s">
        <v>6205</v>
      </c>
      <c r="AY725" s="91" t="s">
        <v>6206</v>
      </c>
      <c r="AZ725" s="91" t="b">
        <v>1</v>
      </c>
      <c r="BA725" s="91" t="s">
        <v>273</v>
      </c>
      <c r="BB725" s="91" t="b">
        <v>1</v>
      </c>
      <c r="BC725" s="91" t="s">
        <v>6209</v>
      </c>
      <c r="BD725" s="91" t="s">
        <v>6210</v>
      </c>
    </row>
    <row r="726" spans="1:56" x14ac:dyDescent="0.25">
      <c r="A726" s="86">
        <f t="shared" si="12"/>
        <v>0</v>
      </c>
      <c r="B726" s="87" t="str">
        <f>IFERROR(TEXT(Table_ocorrencias[[#This Row],[caso_n]],"0000")&amp;Table_ocorrencias[[#This Row],[ponto]]&amp;"/"&amp;YEAR(Table_ocorrencias[[#This Row],[DATA PLANTÃO]]),"")</f>
        <v>0093.10/2020</v>
      </c>
      <c r="C726" s="87" t="str">
        <f>IFERROR(IF(Table_ocorrencias[[#This Row],[GDL]] = "","", Table_ocorrencias[[#This Row],[GDL]]&amp;"/"&amp;YEAR(Table_ocorrencias[[#This Row],[data_plantao]])),"")</f>
        <v>37112/2020</v>
      </c>
      <c r="D726" s="87" t="str">
        <f>IF(Table_ocorrencias[[#This Row],[fotos_gdl]] = TRUE,"ENVIADAS","PENDENTE")</f>
        <v>ENVIADAS</v>
      </c>
      <c r="E726" s="88">
        <f>IFERROR(Table_ocorrencias[[#This Row],[data_plantao]],"")</f>
        <v>44156</v>
      </c>
      <c r="F726" s="87" t="str">
        <f>IFERROR(Table_ocorrencias[[#This Row],[CIODS3]],"")</f>
        <v>00/2020</v>
      </c>
      <c r="G726" s="87" t="str">
        <f>IFERROR(Table_ocorrencias[[#This Row],[natureza4]],"")</f>
        <v>Perícia em veículo</v>
      </c>
      <c r="H726" s="87" t="str">
        <f>IFERROR(Table_ocorrencias[[#This Row],[tipo_local]],"")</f>
        <v>Externo</v>
      </c>
      <c r="I726" s="87" t="str">
        <f>IFERROR(IF(Table_ocorrencias[[#This Row],[instrumento10]] = 0,"",Table_ocorrencias[[#This Row],[instrumento10]]),"")</f>
        <v>OUTROS</v>
      </c>
      <c r="J726" s="89" t="str">
        <f>IFERROR(VLOOKUP(Table_ocorrencias[[#This Row],[matricula_perito]],Table_peritos[],2,FALSE),"")</f>
        <v>BETSON FERNANDO DELGADO DOS SANTOS ANDRADE</v>
      </c>
      <c r="K726" s="87" t="str">
        <f>IFERROR(VLOOKUP(Table_ocorrencias[[#This Row],[matricula_auxiliar]],Table_auxiliares[],2,FALSE),"")</f>
        <v>ANDREZA CRISTINA MAIA DOS SANTOS</v>
      </c>
      <c r="L726" s="87" t="str">
        <f>IFERROR(VLOOKUP(Table_ocorrencias[[#This Row],[matricula_delegado]],Table_delegados[],2,FALSE),"")</f>
        <v>ROBERTO DE LIMA FERREIRA</v>
      </c>
      <c r="M726" s="87" t="str">
        <f>IFERROR(Table_ocorrencias[[#This Row],[viatura5]],"")</f>
        <v>UP006</v>
      </c>
      <c r="N726" s="87" t="str">
        <f>IFERROR(IF(Table_ocorrencias[[#This Row],[DPH2]] ="","",Table_ocorrencias[[#This Row],[DPH2]]&amp;"º DPH"),"")</f>
        <v>4º DPH</v>
      </c>
      <c r="O726" s="87" t="str">
        <f>UPPER(IFERROR(VLOOKUP(Table_ocorrencias[[#This Row],[municipio]],Table_municipios[],2,FALSE),""))</f>
        <v>RECIFE</v>
      </c>
      <c r="P726" s="89" t="str">
        <f>UPPER(IFERROR(Table_ocorrencias[[#This Row],[bairro8]],""))</f>
        <v>CAXANGÁ</v>
      </c>
      <c r="Q726" s="87" t="str">
        <f>IFERROR(IF(Table_ocorrencias[[#This Row],[rua9]] ="","",Table_ocorrencias[[#This Row],[rua9]]),"")</f>
        <v>AV. CAXANGÁ</v>
      </c>
      <c r="R726" s="87" t="str">
        <f>IFERROR(IF(Table_ocorrencias[[#This Row],[latitude6]] ="","",Table_ocorrencias[[#This Row],[latitude6]]),"")</f>
        <v/>
      </c>
      <c r="S726" s="87" t="str">
        <f>IFERROR(IF(Table_ocorrencias[[#This Row],[longitude7]] ="","",Table_ocorrencias[[#This Row],[longitude7]]),"")</f>
        <v/>
      </c>
      <c r="T726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26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26" s="89" t="str">
        <f>UPPER(IFERROR(Table_ocorrencias[[#This Row],[descricao]],""))</f>
        <v>PERICIA EM VEICULO ALVEJADO EM VIA PÚBLICA</v>
      </c>
      <c r="W726" s="90">
        <f>IFERROR(IF(Table_ocorrencias[[#This Row],[data_ciencia]]="","",Table_ocorrencias[[#This Row],[data_ciencia]]),"")</f>
        <v>0.85763888888888884</v>
      </c>
      <c r="X726" s="90">
        <f>IFERROR(IF(Table_ocorrencias[[#This Row],[data_saida]]="","",Table_ocorrencias[[#This Row],[data_saida]]),"")</f>
        <v>0.86458333333333337</v>
      </c>
      <c r="Y726" s="90">
        <f>IFERROR(IF(Table_ocorrencias[[#This Row],[data_chegada]]="","",Table_ocorrencias[[#This Row],[data_chegada]]),"")</f>
        <v>0.875</v>
      </c>
      <c r="Z726" s="90">
        <f>IFERROR(IF(Table_ocorrencias[[#This Row],[data_conclusao]]="","",Table_ocorrencias[[#This Row],[data_conclusao]]),"")</f>
        <v>0.95833333333333337</v>
      </c>
      <c r="AA726" s="91">
        <v>1891</v>
      </c>
      <c r="AB726" s="91">
        <v>93</v>
      </c>
      <c r="AC726" s="91">
        <v>4</v>
      </c>
      <c r="AD726" s="91">
        <v>3869903</v>
      </c>
      <c r="AE726" s="91">
        <v>3876098</v>
      </c>
      <c r="AF726" s="91">
        <v>3864723</v>
      </c>
      <c r="AG726" s="91">
        <v>37112</v>
      </c>
      <c r="AH726" s="88">
        <v>44156</v>
      </c>
      <c r="AI726" s="91" t="s">
        <v>6491</v>
      </c>
      <c r="AJ726" s="91" t="s">
        <v>1228</v>
      </c>
      <c r="AK726" s="91" t="s">
        <v>168</v>
      </c>
      <c r="AL726" s="91" t="s">
        <v>1258</v>
      </c>
      <c r="AM726" s="92">
        <v>0.85763888888888884</v>
      </c>
      <c r="AN726" s="93">
        <v>0.86458333333333337</v>
      </c>
      <c r="AO726" s="93">
        <v>0.875</v>
      </c>
      <c r="AP726" s="93">
        <v>0.95833333333333337</v>
      </c>
      <c r="AQ726" s="91"/>
      <c r="AR726" s="91"/>
      <c r="AS726" s="91">
        <v>14</v>
      </c>
      <c r="AT726" s="91" t="s">
        <v>3986</v>
      </c>
      <c r="AU726" s="91" t="s">
        <v>6492</v>
      </c>
      <c r="AV726" s="91" t="s">
        <v>6493</v>
      </c>
      <c r="AW726" s="94" t="s">
        <v>433</v>
      </c>
      <c r="AX726" s="91" t="s">
        <v>6494</v>
      </c>
      <c r="AY726" s="91" t="s">
        <v>6495</v>
      </c>
      <c r="AZ726" s="91" t="b">
        <v>1</v>
      </c>
      <c r="BA726" s="91" t="s">
        <v>486</v>
      </c>
      <c r="BB726" s="91" t="b">
        <v>1</v>
      </c>
      <c r="BC726" s="91" t="s">
        <v>6496</v>
      </c>
      <c r="BD726" s="91" t="s">
        <v>6497</v>
      </c>
    </row>
    <row r="727" spans="1:56" x14ac:dyDescent="0.25">
      <c r="A727" s="86">
        <f t="shared" si="12"/>
        <v>0</v>
      </c>
      <c r="B727" s="87" t="str">
        <f>IFERROR(TEXT(Table_ocorrencias[[#This Row],[caso_n]],"0000")&amp;Table_ocorrencias[[#This Row],[ponto]]&amp;"/"&amp;YEAR(Table_ocorrencias[[#This Row],[DATA PLANTÃO]]),"")</f>
        <v>0094.10/2020</v>
      </c>
      <c r="C727" s="87" t="str">
        <f>IFERROR(IF(Table_ocorrencias[[#This Row],[GDL]] = "","", Table_ocorrencias[[#This Row],[GDL]]&amp;"/"&amp;YEAR(Table_ocorrencias[[#This Row],[data_plantao]])),"")</f>
        <v>38102/2020</v>
      </c>
      <c r="D727" s="87" t="str">
        <f>IF(Table_ocorrencias[[#This Row],[fotos_gdl]] = TRUE,"ENVIADAS","PENDENTE")</f>
        <v>ENVIADAS</v>
      </c>
      <c r="E727" s="88">
        <f>IFERROR(Table_ocorrencias[[#This Row],[data_plantao]],"")</f>
        <v>44158</v>
      </c>
      <c r="F727" s="87" t="str">
        <f>IFERROR(Table_ocorrencias[[#This Row],[CIODS3]],"")</f>
        <v>D695419</v>
      </c>
      <c r="G727" s="87" t="str">
        <f>IFERROR(Table_ocorrencias[[#This Row],[natureza4]],"")</f>
        <v>Perícia em veículo</v>
      </c>
      <c r="H727" s="87" t="str">
        <f>IFERROR(Table_ocorrencias[[#This Row],[tipo_local]],"")</f>
        <v>Externo</v>
      </c>
      <c r="I727" s="87" t="str">
        <f>IFERROR(IF(Table_ocorrencias[[#This Row],[instrumento10]] = 0,"",Table_ocorrencias[[#This Row],[instrumento10]]),"")</f>
        <v>PÉRFURO-CONTUNDENTE</v>
      </c>
      <c r="J727" s="89" t="str">
        <f>IFERROR(VLOOKUP(Table_ocorrencias[[#This Row],[matricula_perito]],Table_peritos[],2,FALSE),"")</f>
        <v>RODION MALINOVSKY DE OLIVEIRA GOMES</v>
      </c>
      <c r="K727" s="87" t="str">
        <f>IFERROR(VLOOKUP(Table_ocorrencias[[#This Row],[matricula_auxiliar]],Table_auxiliares[],2,FALSE),"")</f>
        <v>THIAGO CHALEGRE</v>
      </c>
      <c r="L727" s="87" t="str">
        <f>IFERROR(VLOOKUP(Table_ocorrencias[[#This Row],[matricula_delegado]],Table_delegados[],2,FALSE),"")</f>
        <v>EURICELIA BATISTA NOGUEIRA</v>
      </c>
      <c r="M727" s="87" t="str">
        <f>IFERROR(Table_ocorrencias[[#This Row],[viatura5]],"")</f>
        <v>UP006</v>
      </c>
      <c r="N727" s="87" t="str">
        <f>IFERROR(IF(Table_ocorrencias[[#This Row],[DPH2]] ="","",Table_ocorrencias[[#This Row],[DPH2]]&amp;"º DPH"),"")</f>
        <v>7º DPH</v>
      </c>
      <c r="O727" s="87" t="str">
        <f>UPPER(IFERROR(VLOOKUP(Table_ocorrencias[[#This Row],[municipio]],Table_municipios[],2,FALSE),""))</f>
        <v>PAULISTA</v>
      </c>
      <c r="P727" s="89" t="str">
        <f>UPPER(IFERROR(Table_ocorrencias[[#This Row],[bairro8]],""))</f>
        <v>ARTHUR LUNDGREN II</v>
      </c>
      <c r="Q727" s="87" t="str">
        <f>IFERROR(IF(Table_ocorrencias[[#This Row],[rua9]] ="","",Table_ocorrencias[[#This Row],[rua9]]),"")</f>
        <v>SHOPPING NORT WAY</v>
      </c>
      <c r="R727" s="87" t="str">
        <f>IFERROR(IF(Table_ocorrencias[[#This Row],[latitude6]] ="","",Table_ocorrencias[[#This Row],[latitude6]]),"")</f>
        <v>-7.938362</v>
      </c>
      <c r="S727" s="87" t="str">
        <f>IFERROR(IF(Table_ocorrencias[[#This Row],[longitude7]] ="","",Table_ocorrencias[[#This Row],[longitude7]]),"")</f>
        <v>-34.875793</v>
      </c>
      <c r="T727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27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27" s="89" t="str">
        <f>UPPER(IFERROR(Table_ocorrencias[[#This Row],[descricao]],""))</f>
        <v>INTERV. POLICIAL----- VT PM, SPIN(PDL-5559-PE)</v>
      </c>
      <c r="W727" s="90">
        <f>IFERROR(IF(Table_ocorrencias[[#This Row],[data_ciencia]]="","",Table_ocorrencias[[#This Row],[data_ciencia]]),"")</f>
        <v>0.98611111111111116</v>
      </c>
      <c r="X727" s="90">
        <f>IFERROR(IF(Table_ocorrencias[[#This Row],[data_saida]]="","",Table_ocorrencias[[#This Row],[data_saida]]),"")</f>
        <v>0.99305555555555558</v>
      </c>
      <c r="Y727" s="90">
        <f>IFERROR(IF(Table_ocorrencias[[#This Row],[data_chegada]]="","",Table_ocorrencias[[#This Row],[data_chegada]]),"")</f>
        <v>2.0833333333333332E-2</v>
      </c>
      <c r="Z727" s="90">
        <f>IFERROR(IF(Table_ocorrencias[[#This Row],[data_conclusao]]="","",Table_ocorrencias[[#This Row],[data_conclusao]]),"")</f>
        <v>0.1111111111111111</v>
      </c>
      <c r="AA727" s="91">
        <v>1894</v>
      </c>
      <c r="AB727" s="91">
        <v>94</v>
      </c>
      <c r="AC727" s="91">
        <v>7</v>
      </c>
      <c r="AD727" s="91">
        <v>1917099</v>
      </c>
      <c r="AE727" s="91">
        <v>3868877</v>
      </c>
      <c r="AF727" s="91">
        <v>2960494</v>
      </c>
      <c r="AG727" s="91">
        <v>38102</v>
      </c>
      <c r="AH727" s="88">
        <v>44158</v>
      </c>
      <c r="AI727" s="91" t="s">
        <v>6534</v>
      </c>
      <c r="AJ727" s="91" t="s">
        <v>1228</v>
      </c>
      <c r="AK727" s="91" t="s">
        <v>168</v>
      </c>
      <c r="AL727" s="91" t="s">
        <v>1258</v>
      </c>
      <c r="AM727" s="92">
        <v>0.98611111111111116</v>
      </c>
      <c r="AN727" s="93">
        <v>0.99305555555555558</v>
      </c>
      <c r="AO727" s="93">
        <v>2.0833333333333332E-2</v>
      </c>
      <c r="AP727" s="93">
        <v>0.1111111111111111</v>
      </c>
      <c r="AQ727" s="91" t="s">
        <v>6544</v>
      </c>
      <c r="AR727" s="91" t="s">
        <v>6545</v>
      </c>
      <c r="AS727" s="91">
        <v>13</v>
      </c>
      <c r="AT727" s="91" t="s">
        <v>6535</v>
      </c>
      <c r="AU727" s="91" t="s">
        <v>6743</v>
      </c>
      <c r="AV727" s="91" t="s">
        <v>6536</v>
      </c>
      <c r="AW727" s="94" t="s">
        <v>276</v>
      </c>
      <c r="AX727" s="91" t="s">
        <v>6537</v>
      </c>
      <c r="AY727" s="91" t="s">
        <v>6546</v>
      </c>
      <c r="AZ727" s="91" t="b">
        <v>1</v>
      </c>
      <c r="BA727" s="91" t="s">
        <v>486</v>
      </c>
      <c r="BB727" s="91" t="b">
        <v>1</v>
      </c>
      <c r="BC727" s="91" t="s">
        <v>6547</v>
      </c>
      <c r="BD727" s="91" t="s">
        <v>6548</v>
      </c>
    </row>
    <row r="728" spans="1:56" x14ac:dyDescent="0.25">
      <c r="A728" s="86">
        <f t="shared" si="12"/>
        <v>2</v>
      </c>
      <c r="B728" s="87" t="str">
        <f>IFERROR(TEXT(Table_ocorrencias[[#This Row],[caso_n]],"0000")&amp;Table_ocorrencias[[#This Row],[ponto]]&amp;"/"&amp;YEAR(Table_ocorrencias[[#This Row],[DATA PLANTÃO]]),"")</f>
        <v>0096.10/2020</v>
      </c>
      <c r="C728" s="87" t="str">
        <f>IFERROR(IF(Table_ocorrencias[[#This Row],[GDL]] = "","", Table_ocorrencias[[#This Row],[GDL]]&amp;"/"&amp;YEAR(Table_ocorrencias[[#This Row],[data_plantao]])),"")</f>
        <v>38557/2020</v>
      </c>
      <c r="D728" s="87" t="str">
        <f>IF(Table_ocorrencias[[#This Row],[fotos_gdl]] = TRUE,"ENVIADAS","PENDENTE")</f>
        <v>ENVIADAS</v>
      </c>
      <c r="E728" s="88">
        <f>IFERROR(Table_ocorrencias[[#This Row],[data_plantao]],"")</f>
        <v>44166</v>
      </c>
      <c r="F728" s="87" t="str">
        <f>IFERROR(Table_ocorrencias[[#This Row],[CIODS3]],"")</f>
        <v>212/2020</v>
      </c>
      <c r="G728" s="87" t="str">
        <f>IFERROR(Table_ocorrencias[[#This Row],[natureza4]],"")</f>
        <v>Perícia em veículo</v>
      </c>
      <c r="H728" s="87" t="str">
        <f>IFERROR(Table_ocorrencias[[#This Row],[tipo_local]],"")</f>
        <v/>
      </c>
      <c r="I728" s="87" t="str">
        <f>IFERROR(IF(Table_ocorrencias[[#This Row],[instrumento10]] = 0,"",Table_ocorrencias[[#This Row],[instrumento10]]),"")</f>
        <v/>
      </c>
      <c r="J728" s="89" t="str">
        <f>IFERROR(VLOOKUP(Table_ocorrencias[[#This Row],[matricula_perito]],Table_peritos[],2,FALSE),"")</f>
        <v>LUCAS ARAÚJO DE ALMEIDA</v>
      </c>
      <c r="K728" s="87" t="str">
        <f>IFERROR(VLOOKUP(Table_ocorrencias[[#This Row],[matricula_auxiliar]],Table_auxiliares[],2,FALSE),"")</f>
        <v>HILTON PESSOA DE FREITAS NETO</v>
      </c>
      <c r="L728" s="87" t="str">
        <f>IFERROR(VLOOKUP(Table_ocorrencias[[#This Row],[matricula_delegado]],Table_delegados[],2,FALSE),"")</f>
        <v>CAIO WAGNER SIQUEIRA DE MORAIS</v>
      </c>
      <c r="M728" s="87" t="str">
        <f>IFERROR(Table_ocorrencias[[#This Row],[viatura5]],"")</f>
        <v>UP006</v>
      </c>
      <c r="N728" s="87" t="str">
        <f>IFERROR(IF(Table_ocorrencias[[#This Row],[DPH2]] ="","",Table_ocorrencias[[#This Row],[DPH2]]&amp;"º DPH"),"")</f>
        <v>14º DPH</v>
      </c>
      <c r="O728" s="87" t="str">
        <f>UPPER(IFERROR(VLOOKUP(Table_ocorrencias[[#This Row],[municipio]],Table_municipios[],2,FALSE),""))</f>
        <v>JABOATÃO DOS GUARARAPES</v>
      </c>
      <c r="P728" s="89" t="str">
        <f>UPPER(IFERROR(Table_ocorrencias[[#This Row],[bairro8]],""))</f>
        <v>PRAZERES</v>
      </c>
      <c r="Q728" s="87" t="str">
        <f>IFERROR(IF(Table_ocorrencias[[#This Row],[rua9]] ="","",Table_ocorrencias[[#This Row],[rua9]]),"")</f>
        <v>AV. BARRETO DE MENEZES</v>
      </c>
      <c r="R728" s="87" t="str">
        <f>IFERROR(IF(Table_ocorrencias[[#This Row],[latitude6]] ="","",Table_ocorrencias[[#This Row],[latitude6]]),"")</f>
        <v/>
      </c>
      <c r="S728" s="87" t="str">
        <f>IFERROR(IF(Table_ocorrencias[[#This Row],[longitude7]] ="","",Table_ocorrencias[[#This Row],[longitude7]]),"")</f>
        <v/>
      </c>
      <c r="T728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28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28" s="89" t="str">
        <f>UPPER(IFERROR(Table_ocorrencias[[#This Row],[descricao]],""))</f>
        <v>PERICÍA NO VEÍCULO CHEVROLETT, ONIX PLUS JOY, PLACA QYI2F45</v>
      </c>
      <c r="W728" s="90">
        <f>IFERROR(IF(Table_ocorrencias[[#This Row],[data_ciencia]]="","",Table_ocorrencias[[#This Row],[data_ciencia]]),"")</f>
        <v>0.52083333333333337</v>
      </c>
      <c r="X728" s="90" t="str">
        <f>IFERROR(IF(Table_ocorrencias[[#This Row],[data_saida]]="","",Table_ocorrencias[[#This Row],[data_saida]]),"")</f>
        <v/>
      </c>
      <c r="Y728" s="90" t="str">
        <f>IFERROR(IF(Table_ocorrencias[[#This Row],[data_chegada]]="","",Table_ocorrencias[[#This Row],[data_chegada]]),"")</f>
        <v/>
      </c>
      <c r="Z728" s="90" t="str">
        <f>IFERROR(IF(Table_ocorrencias[[#This Row],[data_conclusao]]="","",Table_ocorrencias[[#This Row],[data_conclusao]]),"")</f>
        <v/>
      </c>
      <c r="AA728" s="91">
        <v>1924</v>
      </c>
      <c r="AB728" s="91">
        <v>96</v>
      </c>
      <c r="AC728" s="91">
        <v>14</v>
      </c>
      <c r="AD728" s="91">
        <v>3870006</v>
      </c>
      <c r="AE728" s="91">
        <v>3865967</v>
      </c>
      <c r="AF728" s="91">
        <v>3864910</v>
      </c>
      <c r="AG728" s="91">
        <v>38557</v>
      </c>
      <c r="AH728" s="88">
        <v>44166</v>
      </c>
      <c r="AI728" s="91" t="s">
        <v>6883</v>
      </c>
      <c r="AJ728" s="91" t="s">
        <v>1228</v>
      </c>
      <c r="AK728" s="91" t="s">
        <v>283</v>
      </c>
      <c r="AL728" s="91" t="s">
        <v>1258</v>
      </c>
      <c r="AM728" s="92">
        <v>0.52083333333333337</v>
      </c>
      <c r="AN728" s="93"/>
      <c r="AO728" s="93"/>
      <c r="AP728" s="93"/>
      <c r="AQ728" s="91"/>
      <c r="AR728" s="91"/>
      <c r="AS728" s="91">
        <v>10</v>
      </c>
      <c r="AT728" s="91" t="s">
        <v>1776</v>
      </c>
      <c r="AU728" s="91" t="s">
        <v>6884</v>
      </c>
      <c r="AV728" s="91" t="s">
        <v>6885</v>
      </c>
      <c r="AW728" s="94"/>
      <c r="AX728" s="91" t="s">
        <v>6886</v>
      </c>
      <c r="AY728" s="91" t="s">
        <v>6887</v>
      </c>
      <c r="AZ728" s="91" t="b">
        <v>1</v>
      </c>
      <c r="BA728" s="91" t="s">
        <v>486</v>
      </c>
      <c r="BB728" s="91" t="b">
        <v>1</v>
      </c>
      <c r="BC728" s="91" t="s">
        <v>6888</v>
      </c>
      <c r="BD728" s="91" t="s">
        <v>6889</v>
      </c>
    </row>
    <row r="729" spans="1:56" x14ac:dyDescent="0.25">
      <c r="A729" s="86">
        <f t="shared" si="12"/>
        <v>1</v>
      </c>
      <c r="B729" s="87" t="str">
        <f>IFERROR(TEXT(Table_ocorrencias[[#This Row],[caso_n]],"0000")&amp;Table_ocorrencias[[#This Row],[ponto]]&amp;"/"&amp;YEAR(Table_ocorrencias[[#This Row],[DATA PLANTÃO]]),"")</f>
        <v>0100.10/2020</v>
      </c>
      <c r="C729" s="87" t="str">
        <f>IFERROR(IF(Table_ocorrencias[[#This Row],[GDL]] = "","", Table_ocorrencias[[#This Row],[GDL]]&amp;"/"&amp;YEAR(Table_ocorrencias[[#This Row],[data_plantao]])),"")</f>
        <v>39727/2020</v>
      </c>
      <c r="D729" s="87" t="str">
        <f>IF(Table_ocorrencias[[#This Row],[fotos_gdl]] = TRUE,"ENVIADAS","PENDENTE")</f>
        <v>PENDENTE</v>
      </c>
      <c r="E729" s="88">
        <f>IFERROR(Table_ocorrencias[[#This Row],[data_plantao]],"")</f>
        <v>44173</v>
      </c>
      <c r="F729" s="87" t="str">
        <f>IFERROR(Table_ocorrencias[[#This Row],[CIODS3]],"")</f>
        <v>D697010</v>
      </c>
      <c r="G729" s="87" t="str">
        <f>IFERROR(Table_ocorrencias[[#This Row],[natureza4]],"")</f>
        <v>Tentativa de Homicídio</v>
      </c>
      <c r="H729" s="87" t="str">
        <f>IFERROR(Table_ocorrencias[[#This Row],[tipo_local]],"")</f>
        <v>Externo</v>
      </c>
      <c r="I729" s="87" t="str">
        <f>IFERROR(IF(Table_ocorrencias[[#This Row],[instrumento10]] = 0,"",Table_ocorrencias[[#This Row],[instrumento10]]),"")</f>
        <v/>
      </c>
      <c r="J729" s="89" t="str">
        <f>IFERROR(VLOOKUP(Table_ocorrencias[[#This Row],[matricula_perito]],Table_peritos[],2,FALSE),"")</f>
        <v>RANON BARROS BEZERRA</v>
      </c>
      <c r="K729" s="87" t="str">
        <f>IFERROR(VLOOKUP(Table_ocorrencias[[#This Row],[matricula_auxiliar]],Table_auxiliares[],2,FALSE),"")</f>
        <v>JULIO CAMELO DE LIRA FILHO</v>
      </c>
      <c r="L729" s="87" t="str">
        <f>IFERROR(VLOOKUP(Table_ocorrencias[[#This Row],[matricula_delegado]],Table_delegados[],2,FALSE),"")</f>
        <v>VITOR FREITAS ANDRADE VIEIRA</v>
      </c>
      <c r="M729" s="87" t="str">
        <f>IFERROR(Table_ocorrencias[[#This Row],[viatura5]],"")</f>
        <v>UP004</v>
      </c>
      <c r="N729" s="87" t="str">
        <f>IFERROR(IF(Table_ocorrencias[[#This Row],[DPH2]] ="","",Table_ocorrencias[[#This Row],[DPH2]]&amp;"º DPH"),"")</f>
        <v>7º DPH</v>
      </c>
      <c r="O729" s="87" t="str">
        <f>UPPER(IFERROR(VLOOKUP(Table_ocorrencias[[#This Row],[municipio]],Table_municipios[],2,FALSE),""))</f>
        <v>PAULISTA</v>
      </c>
      <c r="P729" s="89" t="str">
        <f>UPPER(IFERROR(Table_ocorrencias[[#This Row],[bairro8]],""))</f>
        <v>JANGA</v>
      </c>
      <c r="Q729" s="87" t="str">
        <f>IFERROR(IF(Table_ocorrencias[[#This Row],[rua9]] ="","",Table_ocorrencias[[#This Row],[rua9]]),"")</f>
        <v>RUA INGAZEIRA</v>
      </c>
      <c r="R729" s="87" t="str">
        <f>IFERROR(IF(Table_ocorrencias[[#This Row],[latitude6]] ="","",Table_ocorrencias[[#This Row],[latitude6]]),"")</f>
        <v>-7.927865</v>
      </c>
      <c r="S729" s="87" t="str">
        <f>IFERROR(IF(Table_ocorrencias[[#This Row],[longitude7]] ="","",Table_ocorrencias[[#This Row],[longitude7]]),"")</f>
        <v>-34.821097</v>
      </c>
      <c r="T729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IDALMIR EDÉSIO NUNES DA SILVA (NIC )</v>
      </c>
      <c r="U729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29" s="89" t="str">
        <f>UPPER(IFERROR(Table_ocorrencias[[#This Row],[descricao]],""))</f>
        <v>SGT 997452727, SD 983611735</v>
      </c>
      <c r="W729" s="90">
        <f>IFERROR(IF(Table_ocorrencias[[#This Row],[data_ciencia]]="","",Table_ocorrencias[[#This Row],[data_ciencia]]),"")</f>
        <v>0.40902777777777777</v>
      </c>
      <c r="X729" s="90">
        <f>IFERROR(IF(Table_ocorrencias[[#This Row],[data_saida]]="","",Table_ocorrencias[[#This Row],[data_saida]]),"")</f>
        <v>0.4236111111111111</v>
      </c>
      <c r="Y729" s="90">
        <f>IFERROR(IF(Table_ocorrencias[[#This Row],[data_chegada]]="","",Table_ocorrencias[[#This Row],[data_chegada]]),"")</f>
        <v>0.4513888888888889</v>
      </c>
      <c r="Z729" s="90">
        <f>IFERROR(IF(Table_ocorrencias[[#This Row],[data_conclusao]]="","",Table_ocorrencias[[#This Row],[data_conclusao]]),"")</f>
        <v>0.49305555555555558</v>
      </c>
      <c r="AA729" s="91">
        <v>1954</v>
      </c>
      <c r="AB729" s="91">
        <v>100</v>
      </c>
      <c r="AC729" s="91">
        <v>7</v>
      </c>
      <c r="AD729" s="91">
        <v>3866670</v>
      </c>
      <c r="AE729" s="91">
        <v>1527738</v>
      </c>
      <c r="AF729" s="91">
        <v>3865525</v>
      </c>
      <c r="AG729" s="91">
        <v>39727</v>
      </c>
      <c r="AH729" s="88">
        <v>44173</v>
      </c>
      <c r="AI729" s="91" t="s">
        <v>7136</v>
      </c>
      <c r="AJ729" s="91" t="s">
        <v>344</v>
      </c>
      <c r="AK729" s="91" t="s">
        <v>168</v>
      </c>
      <c r="AL729" s="91" t="s">
        <v>255</v>
      </c>
      <c r="AM729" s="92">
        <v>0.40902777777777777</v>
      </c>
      <c r="AN729" s="93">
        <v>0.4236111111111111</v>
      </c>
      <c r="AO729" s="93">
        <v>0.4513888888888889</v>
      </c>
      <c r="AP729" s="93">
        <v>0.49305555555555558</v>
      </c>
      <c r="AQ729" s="91" t="s">
        <v>7429</v>
      </c>
      <c r="AR729" s="91" t="s">
        <v>7430</v>
      </c>
      <c r="AS729" s="91">
        <v>13</v>
      </c>
      <c r="AT729" s="91" t="s">
        <v>2036</v>
      </c>
      <c r="AU729" s="91" t="s">
        <v>7137</v>
      </c>
      <c r="AV729" s="91" t="s">
        <v>283</v>
      </c>
      <c r="AW729" s="94"/>
      <c r="AX729" s="91" t="s">
        <v>7138</v>
      </c>
      <c r="AY729" s="91" t="s">
        <v>7139</v>
      </c>
      <c r="AZ729" s="91" t="b">
        <v>0</v>
      </c>
      <c r="BA729" s="91" t="s">
        <v>486</v>
      </c>
      <c r="BB729" s="91" t="b">
        <v>1</v>
      </c>
      <c r="BC729" s="91" t="s">
        <v>7150</v>
      </c>
      <c r="BD729" s="91"/>
    </row>
    <row r="730" spans="1:56" x14ac:dyDescent="0.25">
      <c r="A730" s="86">
        <f t="shared" si="12"/>
        <v>4</v>
      </c>
      <c r="B730" s="87" t="str">
        <f>IFERROR(TEXT(Table_ocorrencias[[#This Row],[caso_n]],"0000")&amp;Table_ocorrencias[[#This Row],[ponto]]&amp;"/"&amp;YEAR(Table_ocorrencias[[#This Row],[DATA PLANTÃO]]),"")</f>
        <v>0107.10/2020</v>
      </c>
      <c r="C730" s="87" t="str">
        <f>IFERROR(IF(Table_ocorrencias[[#This Row],[GDL]] = "","", Table_ocorrencias[[#This Row],[GDL]]&amp;"/"&amp;YEAR(Table_ocorrencias[[#This Row],[data_plantao]])),"")</f>
        <v/>
      </c>
      <c r="D730" s="87" t="str">
        <f>IF(Table_ocorrencias[[#This Row],[fotos_gdl]] = TRUE,"ENVIADAS","PENDENTE")</f>
        <v>ENVIADAS</v>
      </c>
      <c r="E730" s="88">
        <f>IFERROR(Table_ocorrencias[[#This Row],[data_plantao]],"")</f>
        <v>44188</v>
      </c>
      <c r="F730" s="87" t="str">
        <f>IFERROR(Table_ocorrencias[[#This Row],[CIODS3]],"")</f>
        <v>3900000848.000387/2020-84</v>
      </c>
      <c r="G730" s="87" t="str">
        <f>IFERROR(Table_ocorrencias[[#This Row],[natureza4]],"")</f>
        <v>Perícia em veículo</v>
      </c>
      <c r="H730" s="87" t="str">
        <f>IFERROR(Table_ocorrencias[[#This Row],[tipo_local]],"")</f>
        <v>Externo</v>
      </c>
      <c r="I730" s="87" t="str">
        <f>IFERROR(IF(Table_ocorrencias[[#This Row],[instrumento10]] = 0,"",Table_ocorrencias[[#This Row],[instrumento10]]),"")</f>
        <v/>
      </c>
      <c r="J730" s="89" t="str">
        <f>IFERROR(VLOOKUP(Table_ocorrencias[[#This Row],[matricula_perito]],Table_peritos[],2,FALSE),"")</f>
        <v>BETSON FERNANDO DELGADO DOS SANTOS ANDRADE</v>
      </c>
      <c r="K730" s="87" t="str">
        <f>IFERROR(VLOOKUP(Table_ocorrencias[[#This Row],[matricula_auxiliar]],Table_auxiliares[],2,FALSE),"")</f>
        <v>HILTON PESSOA DE FREITAS NETO</v>
      </c>
      <c r="L730" s="87" t="str">
        <f>IFERROR(VLOOKUP(Table_ocorrencias[[#This Row],[matricula_delegado]],Table_delegados[],2,FALSE),"")</f>
        <v>DIOGO MELO VICTOR</v>
      </c>
      <c r="M730" s="87" t="str">
        <f>IFERROR(Table_ocorrencias[[#This Row],[viatura5]],"")</f>
        <v/>
      </c>
      <c r="N730" s="87" t="str">
        <f>IFERROR(IF(Table_ocorrencias[[#This Row],[DPH2]] ="","",Table_ocorrencias[[#This Row],[DPH2]]&amp;"º DPH"),"")</f>
        <v/>
      </c>
      <c r="O730" s="87" t="str">
        <f>UPPER(IFERROR(VLOOKUP(Table_ocorrencias[[#This Row],[municipio]],Table_municipios[],2,FALSE),""))</f>
        <v>RECIFE</v>
      </c>
      <c r="P730" s="89" t="str">
        <f>UPPER(IFERROR(Table_ocorrencias[[#This Row],[bairro8]],""))</f>
        <v>CORDEIRO</v>
      </c>
      <c r="Q730" s="87" t="str">
        <f>IFERROR(IF(Table_ocorrencias[[#This Row],[rua9]] ="","",Table_ocorrencias[[#This Row],[rua9]]),"")</f>
        <v>DHPP</v>
      </c>
      <c r="R730" s="87" t="str">
        <f>IFERROR(IF(Table_ocorrencias[[#This Row],[latitude6]] ="","",Table_ocorrencias[[#This Row],[latitude6]]),"")</f>
        <v/>
      </c>
      <c r="S730" s="87" t="str">
        <f>IFERROR(IF(Table_ocorrencias[[#This Row],[longitude7]] ="","",Table_ocorrencias[[#This Row],[longitude7]]),"")</f>
        <v/>
      </c>
      <c r="T730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30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30" s="89" t="str">
        <f>UPPER(IFERROR(Table_ocorrencias[[#This Row],[descricao]],""))</f>
        <v>VEÍCULO PLACA PET-3329, CLASSIC. OBS. ORIUNDO DA 14ª DELEGACIA DA VÁRZEA.</v>
      </c>
      <c r="W730" s="90">
        <f>IFERROR(IF(Table_ocorrencias[[#This Row],[data_ciencia]]="","",Table_ocorrencias[[#This Row],[data_ciencia]]),"")</f>
        <v>0.58333333333333337</v>
      </c>
      <c r="X730" s="90" t="str">
        <f>IFERROR(IF(Table_ocorrencias[[#This Row],[data_saida]]="","",Table_ocorrencias[[#This Row],[data_saida]]),"")</f>
        <v/>
      </c>
      <c r="Y730" s="90">
        <f>IFERROR(IF(Table_ocorrencias[[#This Row],[data_chegada]]="","",Table_ocorrencias[[#This Row],[data_chegada]]),"")</f>
        <v>0.625</v>
      </c>
      <c r="Z730" s="90" t="str">
        <f>IFERROR(IF(Table_ocorrencias[[#This Row],[data_conclusao]]="","",Table_ocorrencias[[#This Row],[data_conclusao]]),"")</f>
        <v/>
      </c>
      <c r="AA730" s="91">
        <v>1999</v>
      </c>
      <c r="AB730" s="91">
        <v>107</v>
      </c>
      <c r="AC730" s="91"/>
      <c r="AD730" s="91">
        <v>3869903</v>
      </c>
      <c r="AE730" s="91">
        <v>3865967</v>
      </c>
      <c r="AF730" s="91">
        <v>2724588</v>
      </c>
      <c r="AG730" s="91"/>
      <c r="AH730" s="88">
        <v>44188</v>
      </c>
      <c r="AI730" s="91" t="s">
        <v>7583</v>
      </c>
      <c r="AJ730" s="91" t="s">
        <v>1228</v>
      </c>
      <c r="AK730" s="91" t="s">
        <v>168</v>
      </c>
      <c r="AL730" s="91" t="s">
        <v>283</v>
      </c>
      <c r="AM730" s="92">
        <v>0.58333333333333337</v>
      </c>
      <c r="AN730" s="93"/>
      <c r="AO730" s="93">
        <v>0.625</v>
      </c>
      <c r="AP730" s="93"/>
      <c r="AQ730" s="91"/>
      <c r="AR730" s="91"/>
      <c r="AS730" s="91">
        <v>14</v>
      </c>
      <c r="AT730" s="91" t="s">
        <v>340</v>
      </c>
      <c r="AU730" s="91" t="s">
        <v>110</v>
      </c>
      <c r="AV730" s="91" t="s">
        <v>283</v>
      </c>
      <c r="AW730" s="94"/>
      <c r="AX730" s="91" t="s">
        <v>7581</v>
      </c>
      <c r="AY730" s="91" t="s">
        <v>7582</v>
      </c>
      <c r="AZ730" s="91" t="b">
        <v>1</v>
      </c>
      <c r="BA730" s="91" t="s">
        <v>486</v>
      </c>
      <c r="BB730" s="91" t="b">
        <v>1</v>
      </c>
      <c r="BC730" s="91" t="s">
        <v>7584</v>
      </c>
      <c r="BD730" s="91" t="s">
        <v>7585</v>
      </c>
    </row>
    <row r="731" spans="1:56" x14ac:dyDescent="0.25">
      <c r="A731" s="86">
        <f t="shared" si="12"/>
        <v>0</v>
      </c>
      <c r="B731" s="87" t="str">
        <f>IFERROR(TEXT(Table_ocorrencias[[#This Row],[caso_n]],"0000")&amp;Table_ocorrencias[[#This Row],[ponto]]&amp;"/"&amp;YEAR(Table_ocorrencias[[#This Row],[DATA PLANTÃO]]),"")</f>
        <v>0109.10/2020</v>
      </c>
      <c r="C731" s="87" t="str">
        <f>IFERROR(IF(Table_ocorrencias[[#This Row],[GDL]] = "","", Table_ocorrencias[[#This Row],[GDL]]&amp;"/"&amp;YEAR(Table_ocorrencias[[#This Row],[data_plantao]])),"")</f>
        <v>42579/2020</v>
      </c>
      <c r="D731" s="87" t="str">
        <f>IF(Table_ocorrencias[[#This Row],[fotos_gdl]] = TRUE,"ENVIADAS","PENDENTE")</f>
        <v>ENVIADAS</v>
      </c>
      <c r="E731" s="88">
        <f>IFERROR(Table_ocorrencias[[#This Row],[data_plantao]],"")</f>
        <v>44193</v>
      </c>
      <c r="F731" s="87" t="str">
        <f>IFERROR(Table_ocorrencias[[#This Row],[CIODS3]],"")</f>
        <v>457/2020</v>
      </c>
      <c r="G731" s="87" t="str">
        <f>IFERROR(Table_ocorrencias[[#This Row],[natureza4]],"")</f>
        <v>Perícia em veículo</v>
      </c>
      <c r="H731" s="87" t="str">
        <f>IFERROR(Table_ocorrencias[[#This Row],[tipo_local]],"")</f>
        <v>Externo</v>
      </c>
      <c r="I731" s="87" t="str">
        <f>IFERROR(IF(Table_ocorrencias[[#This Row],[instrumento10]] = 0,"",Table_ocorrencias[[#This Row],[instrumento10]]),"")</f>
        <v>OUTROS</v>
      </c>
      <c r="J731" s="89" t="str">
        <f>IFERROR(VLOOKUP(Table_ocorrencias[[#This Row],[matricula_perito]],Table_peritos[],2,FALSE),"")</f>
        <v>LUCAS ARAÚJO DE ALMEIDA</v>
      </c>
      <c r="K731" s="87" t="str">
        <f>IFERROR(VLOOKUP(Table_ocorrencias[[#This Row],[matricula_auxiliar]],Table_auxiliares[],2,FALSE),"")</f>
        <v>WILLIAME CORDEIRO DA SILVA JÚNIOR</v>
      </c>
      <c r="L731" s="87" t="str">
        <f>IFERROR(VLOOKUP(Table_ocorrencias[[#This Row],[matricula_delegado]],Table_delegados[],2,FALSE),"")</f>
        <v>BRUNO MARCIO DE AMORIM MAGALHAES</v>
      </c>
      <c r="M731" s="87" t="str">
        <f>IFERROR(Table_ocorrencias[[#This Row],[viatura5]],"")</f>
        <v>UP004</v>
      </c>
      <c r="N731" s="87" t="str">
        <f>IFERROR(IF(Table_ocorrencias[[#This Row],[DPH2]] ="","",Table_ocorrencias[[#This Row],[DPH2]]&amp;"º DPH"),"")</f>
        <v>3º DPH</v>
      </c>
      <c r="O731" s="87" t="str">
        <f>UPPER(IFERROR(VLOOKUP(Table_ocorrencias[[#This Row],[municipio]],Table_municipios[],2,FALSE),""))</f>
        <v>RECIFE</v>
      </c>
      <c r="P731" s="89" t="str">
        <f>UPPER(IFERROR(Table_ocorrencias[[#This Row],[bairro8]],""))</f>
        <v>CORDEIRO</v>
      </c>
      <c r="Q731" s="87" t="str">
        <f>IFERROR(IF(Table_ocorrencias[[#This Row],[rua9]] ="","",Table_ocorrencias[[#This Row],[rua9]]),"")</f>
        <v>RUA JOÃO LACERDA 395</v>
      </c>
      <c r="R731" s="87" t="str">
        <f>IFERROR(IF(Table_ocorrencias[[#This Row],[latitude6]] ="","",Table_ocorrencias[[#This Row],[latitude6]]),"")</f>
        <v/>
      </c>
      <c r="S731" s="87" t="str">
        <f>IFERROR(IF(Table_ocorrencias[[#This Row],[longitude7]] ="","",Table_ocorrencias[[#This Row],[longitude7]]),"")</f>
        <v/>
      </c>
      <c r="T731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31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31" s="89" t="str">
        <f>UPPER(IFERROR(Table_ocorrencias[[#This Row],[descricao]],""))</f>
        <v>AUTOMÓVEL FIAT IDEA VERDE PLACA PFE4032.</v>
      </c>
      <c r="W731" s="90">
        <f>IFERROR(IF(Table_ocorrencias[[#This Row],[data_ciencia]]="","",Table_ocorrencias[[#This Row],[data_ciencia]]),"")</f>
        <v>0.52083333333333337</v>
      </c>
      <c r="X731" s="90">
        <f>IFERROR(IF(Table_ocorrencias[[#This Row],[data_saida]]="","",Table_ocorrencias[[#This Row],[data_saida]]),"")</f>
        <v>0.59722222222222221</v>
      </c>
      <c r="Y731" s="90">
        <f>IFERROR(IF(Table_ocorrencias[[#This Row],[data_chegada]]="","",Table_ocorrencias[[#This Row],[data_chegada]]),"")</f>
        <v>0.625</v>
      </c>
      <c r="Z731" s="90">
        <f>IFERROR(IF(Table_ocorrencias[[#This Row],[data_conclusao]]="","",Table_ocorrencias[[#This Row],[data_conclusao]]),"")</f>
        <v>0.63194444444444442</v>
      </c>
      <c r="AA731" s="91">
        <v>2023</v>
      </c>
      <c r="AB731" s="91">
        <v>109</v>
      </c>
      <c r="AC731" s="91">
        <v>3</v>
      </c>
      <c r="AD731" s="91">
        <v>3870006</v>
      </c>
      <c r="AE731" s="91">
        <v>3870332</v>
      </c>
      <c r="AF731" s="91">
        <v>2960419</v>
      </c>
      <c r="AG731" s="91">
        <v>42579</v>
      </c>
      <c r="AH731" s="88">
        <v>44193</v>
      </c>
      <c r="AI731" s="91" t="s">
        <v>7793</v>
      </c>
      <c r="AJ731" s="91" t="s">
        <v>1228</v>
      </c>
      <c r="AK731" s="91" t="s">
        <v>168</v>
      </c>
      <c r="AL731" s="91" t="s">
        <v>255</v>
      </c>
      <c r="AM731" s="92">
        <v>0.52083333333333337</v>
      </c>
      <c r="AN731" s="93">
        <v>0.59722222222222221</v>
      </c>
      <c r="AO731" s="93">
        <v>0.625</v>
      </c>
      <c r="AP731" s="93">
        <v>0.63194444444444442</v>
      </c>
      <c r="AQ731" s="91"/>
      <c r="AR731" s="91"/>
      <c r="AS731" s="91">
        <v>14</v>
      </c>
      <c r="AT731" s="91" t="s">
        <v>340</v>
      </c>
      <c r="AU731" s="91" t="s">
        <v>7794</v>
      </c>
      <c r="AV731" s="91" t="s">
        <v>283</v>
      </c>
      <c r="AW731" s="94" t="s">
        <v>433</v>
      </c>
      <c r="AX731" s="91" t="s">
        <v>7795</v>
      </c>
      <c r="AY731" s="91" t="s">
        <v>7796</v>
      </c>
      <c r="AZ731" s="91" t="b">
        <v>1</v>
      </c>
      <c r="BA731" s="91" t="s">
        <v>486</v>
      </c>
      <c r="BB731" s="91" t="b">
        <v>1</v>
      </c>
      <c r="BC731" s="91" t="s">
        <v>7797</v>
      </c>
      <c r="BD731" s="91" t="s">
        <v>7798</v>
      </c>
    </row>
    <row r="732" spans="1:56" x14ac:dyDescent="0.25">
      <c r="A732" s="86">
        <f t="shared" si="12"/>
        <v>0</v>
      </c>
      <c r="B732" s="87" t="str">
        <f>IFERROR(TEXT(Table_ocorrencias[[#This Row],[caso_n]],"0000")&amp;Table_ocorrencias[[#This Row],[ponto]]&amp;"/"&amp;YEAR(Table_ocorrencias[[#This Row],[DATA PLANTÃO]]),"")</f>
        <v>0001.10/2021</v>
      </c>
      <c r="C732" s="87" t="str">
        <f>IFERROR(IF(Table_ocorrencias[[#This Row],[GDL]] = "","", Table_ocorrencias[[#This Row],[GDL]]&amp;"/"&amp;YEAR(Table_ocorrencias[[#This Row],[data_plantao]])),"")</f>
        <v>272/2021</v>
      </c>
      <c r="D732" s="87" t="str">
        <f>IF(Table_ocorrencias[[#This Row],[fotos_gdl]] = TRUE,"ENVIADAS","PENDENTE")</f>
        <v>ENVIADAS</v>
      </c>
      <c r="E732" s="88">
        <f>IFERROR(Table_ocorrencias[[#This Row],[data_plantao]],"")</f>
        <v>44200</v>
      </c>
      <c r="F732" s="87" t="str">
        <f>IFERROR(Table_ocorrencias[[#This Row],[CIODS3]],"")</f>
        <v>03.2021</v>
      </c>
      <c r="G732" s="87" t="str">
        <f>IFERROR(Table_ocorrencias[[#This Row],[natureza4]],"")</f>
        <v>Tentativa de Homicídio</v>
      </c>
      <c r="H732" s="87" t="str">
        <f>IFERROR(Table_ocorrencias[[#This Row],[tipo_local]],"")</f>
        <v>Interno</v>
      </c>
      <c r="I732" s="87" t="str">
        <f>IFERROR(IF(Table_ocorrencias[[#This Row],[instrumento10]] = 0,"",Table_ocorrencias[[#This Row],[instrumento10]]),"")</f>
        <v>OUTROS</v>
      </c>
      <c r="J732" s="89" t="str">
        <f>IFERROR(VLOOKUP(Table_ocorrencias[[#This Row],[matricula_perito]],Table_peritos[],2,FALSE),"")</f>
        <v>LUCAS ARAÚJO DE ALMEIDA</v>
      </c>
      <c r="K732" s="87" t="str">
        <f>IFERROR(VLOOKUP(Table_ocorrencias[[#This Row],[matricula_auxiliar]],Table_auxiliares[],2,FALSE),"")</f>
        <v>HILTON PESSOA DE FREITAS NETO</v>
      </c>
      <c r="L732" s="87" t="str">
        <f>IFERROR(VLOOKUP(Table_ocorrencias[[#This Row],[matricula_delegado]],Table_delegados[],2,FALSE),"")</f>
        <v>JOAO FELIPE DE LIMA FURTADO</v>
      </c>
      <c r="M732" s="87" t="str">
        <f>IFERROR(Table_ocorrencias[[#This Row],[viatura5]],"")</f>
        <v>UP006</v>
      </c>
      <c r="N732" s="87" t="str">
        <f>IFERROR(IF(Table_ocorrencias[[#This Row],[DPH2]] ="","",Table_ocorrencias[[#This Row],[DPH2]]&amp;"º DPH"),"")</f>
        <v>3º DPH</v>
      </c>
      <c r="O732" s="87" t="str">
        <f>UPPER(IFERROR(VLOOKUP(Table_ocorrencias[[#This Row],[municipio]],Table_municipios[],2,FALSE),""))</f>
        <v>RECIFE</v>
      </c>
      <c r="P732" s="89" t="str">
        <f>UPPER(IFERROR(Table_ocorrencias[[#This Row],[bairro8]],""))</f>
        <v>IMBIRIBEIRA</v>
      </c>
      <c r="Q732" s="87" t="str">
        <f>IFERROR(IF(Table_ocorrencias[[#This Row],[rua9]] ="","",Table_ocorrencias[[#This Row],[rua9]]),"")</f>
        <v>RUA JACY, N°01</v>
      </c>
      <c r="R732" s="87" t="str">
        <f>IFERROR(IF(Table_ocorrencias[[#This Row],[latitude6]] ="","",Table_ocorrencias[[#This Row],[latitude6]]),"")</f>
        <v>-8.</v>
      </c>
      <c r="S732" s="87" t="str">
        <f>IFERROR(IF(Table_ocorrencias[[#This Row],[longitude7]] ="","",Table_ocorrencias[[#This Row],[longitude7]]),"")</f>
        <v>-34.</v>
      </c>
      <c r="T732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32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 xml:space="preserve"> DNA /</v>
      </c>
      <c r="V732" s="89" t="str">
        <f>UPPER(IFERROR(Table_ocorrencias[[#This Row],[descricao]],""))</f>
        <v/>
      </c>
      <c r="W732" s="90">
        <f>IFERROR(IF(Table_ocorrencias[[#This Row],[data_ciencia]]="","",Table_ocorrencias[[#This Row],[data_ciencia]]),"")</f>
        <v>0.375</v>
      </c>
      <c r="X732" s="90">
        <f>IFERROR(IF(Table_ocorrencias[[#This Row],[data_saida]]="","",Table_ocorrencias[[#This Row],[data_saida]]),"")</f>
        <v>0.39583333333333331</v>
      </c>
      <c r="Y732" s="90">
        <f>IFERROR(IF(Table_ocorrencias[[#This Row],[data_chegada]]="","",Table_ocorrencias[[#This Row],[data_chegada]]),"")</f>
        <v>0.41666666666666669</v>
      </c>
      <c r="Z732" s="90">
        <f>IFERROR(IF(Table_ocorrencias[[#This Row],[data_conclusao]]="","",Table_ocorrencias[[#This Row],[data_conclusao]]),"")</f>
        <v>0.45833333333333331</v>
      </c>
      <c r="AA732" s="91">
        <v>2043</v>
      </c>
      <c r="AB732" s="91">
        <v>1</v>
      </c>
      <c r="AC732" s="91">
        <v>3</v>
      </c>
      <c r="AD732" s="91">
        <v>3870006</v>
      </c>
      <c r="AE732" s="91">
        <v>3865967</v>
      </c>
      <c r="AF732" s="91">
        <v>1207580</v>
      </c>
      <c r="AG732" s="91">
        <v>272</v>
      </c>
      <c r="AH732" s="88">
        <v>44200</v>
      </c>
      <c r="AI732" s="91" t="s">
        <v>7997</v>
      </c>
      <c r="AJ732" s="91" t="s">
        <v>344</v>
      </c>
      <c r="AK732" s="91" t="s">
        <v>414</v>
      </c>
      <c r="AL732" s="91" t="s">
        <v>1258</v>
      </c>
      <c r="AM732" s="92">
        <v>0.375</v>
      </c>
      <c r="AN732" s="93">
        <v>0.39583333333333331</v>
      </c>
      <c r="AO732" s="93">
        <v>0.41666666666666669</v>
      </c>
      <c r="AP732" s="93">
        <v>0.45833333333333331</v>
      </c>
      <c r="AQ732" s="91" t="s">
        <v>7998</v>
      </c>
      <c r="AR732" s="91" t="s">
        <v>7999</v>
      </c>
      <c r="AS732" s="91">
        <v>14</v>
      </c>
      <c r="AT732" s="91" t="s">
        <v>345</v>
      </c>
      <c r="AU732" s="91" t="s">
        <v>8000</v>
      </c>
      <c r="AV732" s="91" t="s">
        <v>283</v>
      </c>
      <c r="AW732" s="94" t="s">
        <v>433</v>
      </c>
      <c r="AX732" s="91" t="s">
        <v>8001</v>
      </c>
      <c r="AY732" s="91"/>
      <c r="AZ732" s="91" t="b">
        <v>1</v>
      </c>
      <c r="BA732" s="91" t="s">
        <v>486</v>
      </c>
      <c r="BB732" s="91" t="b">
        <v>0</v>
      </c>
      <c r="BC732" s="91" t="s">
        <v>8002</v>
      </c>
      <c r="BD732" s="91" t="s">
        <v>8003</v>
      </c>
    </row>
    <row r="733" spans="1:56" x14ac:dyDescent="0.25">
      <c r="A733" s="86">
        <f t="shared" si="12"/>
        <v>2</v>
      </c>
      <c r="B733" s="87" t="str">
        <f>IFERROR(TEXT(Table_ocorrencias[[#This Row],[caso_n]],"0000")&amp;Table_ocorrencias[[#This Row],[ponto]]&amp;"/"&amp;YEAR(Table_ocorrencias[[#This Row],[DATA PLANTÃO]]),"")</f>
        <v>0002.10/2021</v>
      </c>
      <c r="C733" s="87" t="str">
        <f>IFERROR(IF(Table_ocorrencias[[#This Row],[GDL]] = "","", Table_ocorrencias[[#This Row],[GDL]]&amp;"/"&amp;YEAR(Table_ocorrencias[[#This Row],[data_plantao]])),"")</f>
        <v>272/2021</v>
      </c>
      <c r="D733" s="87" t="str">
        <f>IF(Table_ocorrencias[[#This Row],[fotos_gdl]] = TRUE,"ENVIADAS","PENDENTE")</f>
        <v>ENVIADAS</v>
      </c>
      <c r="E733" s="88">
        <f>IFERROR(Table_ocorrencias[[#This Row],[data_plantao]],"")</f>
        <v>44200</v>
      </c>
      <c r="F733" s="87" t="str">
        <f>IFERROR(Table_ocorrencias[[#This Row],[CIODS3]],"")</f>
        <v>03.2021</v>
      </c>
      <c r="G733" s="87" t="str">
        <f>IFERROR(Table_ocorrencias[[#This Row],[natureza4]],"")</f>
        <v>Tentativa de Homicídio</v>
      </c>
      <c r="H733" s="87" t="str">
        <f>IFERROR(Table_ocorrencias[[#This Row],[tipo_local]],"")</f>
        <v>Externo</v>
      </c>
      <c r="I733" s="87" t="str">
        <f>IFERROR(IF(Table_ocorrencias[[#This Row],[instrumento10]] = 0,"",Table_ocorrencias[[#This Row],[instrumento10]]),"")</f>
        <v>OUTROS</v>
      </c>
      <c r="J733" s="89" t="str">
        <f>IFERROR(VLOOKUP(Table_ocorrencias[[#This Row],[matricula_perito]],Table_peritos[],2,FALSE),"")</f>
        <v>LUCAS ARAÚJO DE ALMEIDA</v>
      </c>
      <c r="K733" s="87" t="str">
        <f>IFERROR(VLOOKUP(Table_ocorrencias[[#This Row],[matricula_auxiliar]],Table_auxiliares[],2,FALSE),"")</f>
        <v>THAYSE BATISTA</v>
      </c>
      <c r="L733" s="87" t="str">
        <f>IFERROR(VLOOKUP(Table_ocorrencias[[#This Row],[matricula_delegado]],Table_delegados[],2,FALSE),"")</f>
        <v>JOAO FELIPE DE LIMA FURTADO</v>
      </c>
      <c r="M733" s="87" t="str">
        <f>IFERROR(Table_ocorrencias[[#This Row],[viatura5]],"")</f>
        <v/>
      </c>
      <c r="N733" s="87" t="str">
        <f>IFERROR(IF(Table_ocorrencias[[#This Row],[DPH2]] ="","",Table_ocorrencias[[#This Row],[DPH2]]&amp;"º DPH"),"")</f>
        <v>3º DPH</v>
      </c>
      <c r="O733" s="87" t="str">
        <f>UPPER(IFERROR(VLOOKUP(Table_ocorrencias[[#This Row],[municipio]],Table_municipios[],2,FALSE),""))</f>
        <v>RECIFE</v>
      </c>
      <c r="P733" s="89" t="str">
        <f>UPPER(IFERROR(Table_ocorrencias[[#This Row],[bairro8]],""))</f>
        <v>PÁTIO</v>
      </c>
      <c r="Q733" s="87" t="str">
        <f>IFERROR(IF(Table_ocorrencias[[#This Row],[rua9]] ="","",Table_ocorrencias[[#This Row],[rua9]]),"")</f>
        <v/>
      </c>
      <c r="R733" s="87" t="str">
        <f>IFERROR(IF(Table_ocorrencias[[#This Row],[latitude6]] ="","",Table_ocorrencias[[#This Row],[latitude6]]),"")</f>
        <v/>
      </c>
      <c r="S733" s="87" t="str">
        <f>IFERROR(IF(Table_ocorrencias[[#This Row],[longitude7]] ="","",Table_ocorrencias[[#This Row],[longitude7]]),"")</f>
        <v/>
      </c>
      <c r="T733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33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33" s="89" t="str">
        <f>UPPER(IFERROR(Table_ocorrencias[[#This Row],[descricao]],""))</f>
        <v>COR CINZA. ANO 2008</v>
      </c>
      <c r="W733" s="90">
        <f>IFERROR(IF(Table_ocorrencias[[#This Row],[data_ciencia]]="","",Table_ocorrencias[[#This Row],[data_ciencia]]),"")</f>
        <v>0.41666666666666669</v>
      </c>
      <c r="X733" s="90">
        <f>IFERROR(IF(Table_ocorrencias[[#This Row],[data_saida]]="","",Table_ocorrencias[[#This Row],[data_saida]]),"")</f>
        <v>0.5</v>
      </c>
      <c r="Y733" s="90">
        <f>IFERROR(IF(Table_ocorrencias[[#This Row],[data_chegada]]="","",Table_ocorrencias[[#This Row],[data_chegada]]),"")</f>
        <v>0.5</v>
      </c>
      <c r="Z733" s="90">
        <f>IFERROR(IF(Table_ocorrencias[[#This Row],[data_conclusao]]="","",Table_ocorrencias[[#This Row],[data_conclusao]]),"")</f>
        <v>0.54166666666666663</v>
      </c>
      <c r="AA733" s="91">
        <v>2044</v>
      </c>
      <c r="AB733" s="91">
        <v>2</v>
      </c>
      <c r="AC733" s="91">
        <v>3</v>
      </c>
      <c r="AD733" s="91">
        <v>3870006</v>
      </c>
      <c r="AE733" s="91">
        <v>3870430</v>
      </c>
      <c r="AF733" s="91">
        <v>1207580</v>
      </c>
      <c r="AG733" s="91">
        <v>272</v>
      </c>
      <c r="AH733" s="88">
        <v>44200</v>
      </c>
      <c r="AI733" s="91" t="s">
        <v>7997</v>
      </c>
      <c r="AJ733" s="91" t="s">
        <v>344</v>
      </c>
      <c r="AK733" s="91" t="s">
        <v>168</v>
      </c>
      <c r="AL733" s="91" t="s">
        <v>283</v>
      </c>
      <c r="AM733" s="92">
        <v>0.41666666666666669</v>
      </c>
      <c r="AN733" s="93">
        <v>0.5</v>
      </c>
      <c r="AO733" s="93">
        <v>0.5</v>
      </c>
      <c r="AP733" s="93">
        <v>0.54166666666666663</v>
      </c>
      <c r="AQ733" s="91"/>
      <c r="AR733" s="91"/>
      <c r="AS733" s="91">
        <v>14</v>
      </c>
      <c r="AT733" s="91" t="s">
        <v>319</v>
      </c>
      <c r="AU733" s="91" t="s">
        <v>283</v>
      </c>
      <c r="AV733" s="91" t="s">
        <v>283</v>
      </c>
      <c r="AW733" s="94" t="s">
        <v>433</v>
      </c>
      <c r="AX733" s="91" t="s">
        <v>8004</v>
      </c>
      <c r="AY733" s="91" t="s">
        <v>8005</v>
      </c>
      <c r="AZ733" s="91" t="b">
        <v>1</v>
      </c>
      <c r="BA733" s="91" t="s">
        <v>486</v>
      </c>
      <c r="BB733" s="91" t="b">
        <v>1</v>
      </c>
      <c r="BC733" s="91" t="s">
        <v>8006</v>
      </c>
      <c r="BD733" s="91" t="s">
        <v>8003</v>
      </c>
    </row>
    <row r="734" spans="1:56" x14ac:dyDescent="0.25">
      <c r="A734" s="86">
        <f t="shared" si="12"/>
        <v>0</v>
      </c>
      <c r="B734" s="87" t="str">
        <f>IFERROR(TEXT(Table_ocorrencias[[#This Row],[caso_n]],"0000")&amp;Table_ocorrencias[[#This Row],[ponto]]&amp;"/"&amp;YEAR(Table_ocorrencias[[#This Row],[DATA PLANTÃO]]),"")</f>
        <v>0040.9/2021</v>
      </c>
      <c r="C734" s="87" t="str">
        <f>IFERROR(IF(Table_ocorrencias[[#This Row],[GDL]] = "","", Table_ocorrencias[[#This Row],[GDL]]&amp;"/"&amp;YEAR(Table_ocorrencias[[#This Row],[data_plantao]])),"")</f>
        <v>1280/2021</v>
      </c>
      <c r="D734" s="87" t="str">
        <f>IF(Table_ocorrencias[[#This Row],[fotos_gdl]] = TRUE,"ENVIADAS","PENDENTE")</f>
        <v>ENVIADAS</v>
      </c>
      <c r="E734" s="88">
        <f>IFERROR(Table_ocorrencias[[#This Row],[data_plantao]],"")</f>
        <v>44208</v>
      </c>
      <c r="F734" s="87" t="str">
        <f>IFERROR(Table_ocorrencias[[#This Row],[CIODS3]],"")</f>
        <v>D700866</v>
      </c>
      <c r="G734" s="87" t="str">
        <f>IFERROR(Table_ocorrencias[[#This Row],[natureza4]],"")</f>
        <v>Homicídio</v>
      </c>
      <c r="H734" s="87" t="str">
        <f>IFERROR(Table_ocorrencias[[#This Row],[tipo_local]],"")</f>
        <v>Externo</v>
      </c>
      <c r="I734" s="87" t="str">
        <f>IFERROR(IF(Table_ocorrencias[[#This Row],[instrumento10]] = 0,"",Table_ocorrencias[[#This Row],[instrumento10]]),"")</f>
        <v>PÉRFURO-CONTUNDENTE</v>
      </c>
      <c r="J734" s="89" t="str">
        <f>IFERROR(VLOOKUP(Table_ocorrencias[[#This Row],[matricula_perito]],Table_peritos[],2,FALSE),"")</f>
        <v>RODION MALINOVSKY DE OLIVEIRA GOMES</v>
      </c>
      <c r="K734" s="87" t="str">
        <f>IFERROR(VLOOKUP(Table_ocorrencias[[#This Row],[matricula_auxiliar]],Table_auxiliares[],2,FALSE),"")</f>
        <v>ANDREZA CRISTINA MAIA DOS SANTOS</v>
      </c>
      <c r="L734" s="87" t="str">
        <f>IFERROR(VLOOKUP(Table_ocorrencias[[#This Row],[matricula_delegado]],Table_delegados[],2,FALSE),"")</f>
        <v>AUGUSTO CEZAR LOPES CUNHA</v>
      </c>
      <c r="M734" s="87" t="str">
        <f>IFERROR(Table_ocorrencias[[#This Row],[viatura5]],"")</f>
        <v>UP006</v>
      </c>
      <c r="N734" s="87" t="str">
        <f>IFERROR(IF(Table_ocorrencias[[#This Row],[DPH2]] ="","",Table_ocorrencias[[#This Row],[DPH2]]&amp;"º DPH"),"")</f>
        <v>7º DPH</v>
      </c>
      <c r="O734" s="87" t="str">
        <f>UPPER(IFERROR(VLOOKUP(Table_ocorrencias[[#This Row],[municipio]],Table_municipios[],2,FALSE),""))</f>
        <v>PAULISTA</v>
      </c>
      <c r="P734" s="89" t="str">
        <f>UPPER(IFERROR(Table_ocorrencias[[#This Row],[bairro8]],""))</f>
        <v>JARDIM PAULISTA ALTO</v>
      </c>
      <c r="Q734" s="87" t="str">
        <f>IFERROR(IF(Table_ocorrencias[[#This Row],[rua9]] ="","",Table_ocorrencias[[#This Row],[rua9]]),"")</f>
        <v>PRAÇA DE JD PAULISTA ALTO</v>
      </c>
      <c r="R734" s="87" t="str">
        <f>IFERROR(IF(Table_ocorrencias[[#This Row],[latitude6]] ="","",Table_ocorrencias[[#This Row],[latitude6]]),"")</f>
        <v>-7.957720</v>
      </c>
      <c r="S734" s="87" t="str">
        <f>IFERROR(IF(Table_ocorrencias[[#This Row],[longitude7]] ="","",Table_ocorrencias[[#This Row],[longitude7]]),"")</f>
        <v>-34.899110</v>
      </c>
      <c r="T734" s="8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MATEUS FELIPE NELCINA DA SILVA (NIC 115660)</v>
      </c>
      <c r="U734" s="8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34" s="89" t="str">
        <f>UPPER(IFERROR(Table_ocorrencias[[#This Row],[descricao]],""))</f>
        <v>PM 995605060</v>
      </c>
      <c r="W734" s="90">
        <f>IFERROR(IF(Table_ocorrencias[[#This Row],[data_ciencia]]="","",Table_ocorrencias[[#This Row],[data_ciencia]]),"")</f>
        <v>0.35416666666666669</v>
      </c>
      <c r="X734" s="90">
        <f>IFERROR(IF(Table_ocorrencias[[#This Row],[data_saida]]="","",Table_ocorrencias[[#This Row],[data_saida]]),"")</f>
        <v>0.3611111111111111</v>
      </c>
      <c r="Y734" s="90">
        <f>IFERROR(IF(Table_ocorrencias[[#This Row],[data_chegada]]="","",Table_ocorrencias[[#This Row],[data_chegada]]),"")</f>
        <v>0.37152777777777779</v>
      </c>
      <c r="Z734" s="90">
        <f>IFERROR(IF(Table_ocorrencias[[#This Row],[data_conclusao]]="","",Table_ocorrencias[[#This Row],[data_conclusao]]),"")</f>
        <v>0.41666666666666669</v>
      </c>
      <c r="AA734" s="91">
        <v>2076</v>
      </c>
      <c r="AB734" s="91">
        <v>40</v>
      </c>
      <c r="AC734" s="91">
        <v>7</v>
      </c>
      <c r="AD734" s="91">
        <v>1917099</v>
      </c>
      <c r="AE734" s="91">
        <v>3876098</v>
      </c>
      <c r="AF734" s="91">
        <v>3864669</v>
      </c>
      <c r="AG734" s="91">
        <v>1280</v>
      </c>
      <c r="AH734" s="88">
        <v>44208</v>
      </c>
      <c r="AI734" s="91" t="s">
        <v>12497</v>
      </c>
      <c r="AJ734" s="91" t="s">
        <v>167</v>
      </c>
      <c r="AK734" s="91" t="s">
        <v>168</v>
      </c>
      <c r="AL734" s="91" t="s">
        <v>1258</v>
      </c>
      <c r="AM734" s="92">
        <v>0.35416666666666669</v>
      </c>
      <c r="AN734" s="93">
        <v>0.3611111111111111</v>
      </c>
      <c r="AO734" s="93">
        <v>0.37152777777777779</v>
      </c>
      <c r="AP734" s="93">
        <v>0.41666666666666669</v>
      </c>
      <c r="AQ734" s="91" t="s">
        <v>12522</v>
      </c>
      <c r="AR734" s="91" t="s">
        <v>12523</v>
      </c>
      <c r="AS734" s="91">
        <v>13</v>
      </c>
      <c r="AT734" s="91" t="s">
        <v>12498</v>
      </c>
      <c r="AU734" s="91" t="s">
        <v>12499</v>
      </c>
      <c r="AV734" s="91" t="s">
        <v>12500</v>
      </c>
      <c r="AW734" s="94" t="s">
        <v>276</v>
      </c>
      <c r="AX734" s="91" t="s">
        <v>12501</v>
      </c>
      <c r="AY734" s="91" t="s">
        <v>12502</v>
      </c>
      <c r="AZ734" s="91" t="b">
        <v>1</v>
      </c>
      <c r="BA734" s="91" t="s">
        <v>273</v>
      </c>
      <c r="BB734" s="91" t="b">
        <v>1</v>
      </c>
      <c r="BC734" s="91" t="s">
        <v>12503</v>
      </c>
      <c r="BD734" s="91" t="s">
        <v>12504</v>
      </c>
    </row>
    <row r="735" spans="1:56" x14ac:dyDescent="0.25">
      <c r="A735" s="53">
        <f t="shared" si="12"/>
        <v>3</v>
      </c>
      <c r="B735" s="57" t="str">
        <f>IFERROR(TEXT(Table_ocorrencias[[#This Row],[caso_n]],"0000")&amp;Table_ocorrencias[[#This Row],[ponto]]&amp;"/"&amp;YEAR(Table_ocorrencias[[#This Row],[DATA PLANTÃO]]),"")</f>
        <v>0005.10/2021</v>
      </c>
      <c r="C735" s="57" t="str">
        <f>IFERROR(IF(Table_ocorrencias[[#This Row],[GDL]] = "","", Table_ocorrencias[[#This Row],[GDL]]&amp;"/"&amp;YEAR(Table_ocorrencias[[#This Row],[data_plantao]])),"")</f>
        <v>1191/2021</v>
      </c>
      <c r="D735" s="57" t="str">
        <f>IF(Table_ocorrencias[[#This Row],[fotos_gdl]] = TRUE,"ENVIADAS","PENDENTE")</f>
        <v>ENVIADAS</v>
      </c>
      <c r="E735" s="58">
        <f>IFERROR(Table_ocorrencias[[#This Row],[data_plantao]],"")</f>
        <v>44208</v>
      </c>
      <c r="F735" s="57" t="str">
        <f>IFERROR(Table_ocorrencias[[#This Row],[CIODS3]],"")</f>
        <v>13/2021</v>
      </c>
      <c r="G735" s="57" t="str">
        <f>IFERROR(Table_ocorrencias[[#This Row],[natureza4]],"")</f>
        <v>Perícia em veículo</v>
      </c>
      <c r="H735" s="57" t="str">
        <f>IFERROR(Table_ocorrencias[[#This Row],[tipo_local]],"")</f>
        <v/>
      </c>
      <c r="I735" s="57" t="str">
        <f>IFERROR(IF(Table_ocorrencias[[#This Row],[instrumento10]] = 0,"",Table_ocorrencias[[#This Row],[instrumento10]]),"")</f>
        <v>PÉRFURO-CONTUNDENTE</v>
      </c>
      <c r="J735" s="79" t="str">
        <f>IFERROR(VLOOKUP(Table_ocorrencias[[#This Row],[matricula_perito]],Table_peritos[],2,FALSE),"")</f>
        <v>MOISEIS GAUTHIER</v>
      </c>
      <c r="K735" s="57" t="str">
        <f>IFERROR(VLOOKUP(Table_ocorrencias[[#This Row],[matricula_auxiliar]],Table_auxiliares[],2,FALSE),"")</f>
        <v>THAYSE BATISTA</v>
      </c>
      <c r="L735" s="57" t="str">
        <f>IFERROR(VLOOKUP(Table_ocorrencias[[#This Row],[matricula_delegado]],Table_delegados[],2,FALSE),"")</f>
        <v>FRANCISCA ERICA DA SILVA BEZERRA</v>
      </c>
      <c r="M735" s="57" t="str">
        <f>IFERROR(Table_ocorrencias[[#This Row],[viatura5]],"")</f>
        <v/>
      </c>
      <c r="N735" s="57" t="str">
        <f>IFERROR(IF(Table_ocorrencias[[#This Row],[DPH2]] ="","",Table_ocorrencias[[#This Row],[DPH2]]&amp;"º DPH"),"")</f>
        <v>11º DPH</v>
      </c>
      <c r="O735" s="57" t="str">
        <f>UPPER(IFERROR(VLOOKUP(Table_ocorrencias[[#This Row],[municipio]],Table_municipios[],2,FALSE),""))</f>
        <v>JABOATÃO DOS GUARARAPES</v>
      </c>
      <c r="P735" s="79" t="str">
        <f>UPPER(IFERROR(Table_ocorrencias[[#This Row],[bairro8]],""))</f>
        <v>CAJUEIRO SECO</v>
      </c>
      <c r="Q735" s="57" t="str">
        <f>IFERROR(IF(Table_ocorrencias[[#This Row],[rua9]] ="","",Table_ocorrencias[[#This Row],[rua9]]),"")</f>
        <v/>
      </c>
      <c r="R735" s="57" t="str">
        <f>IFERROR(IF(Table_ocorrencias[[#This Row],[latitude6]] ="","",Table_ocorrencias[[#This Row],[latitude6]]),"")</f>
        <v/>
      </c>
      <c r="S735" s="57" t="str">
        <f>IFERROR(IF(Table_ocorrencias[[#This Row],[longitude7]] ="","",Table_ocorrencias[[#This Row],[longitude7]]),"")</f>
        <v/>
      </c>
      <c r="T735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MARCELO VIEIRA NARITA (NIC )</v>
      </c>
      <c r="U735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35" s="79" t="str">
        <f>UPPER(IFERROR(Table_ocorrencias[[#This Row],[descricao]],""))</f>
        <v>VEÍCULO: GOL, PLACAHWD2C86, COR AZUL</v>
      </c>
      <c r="W735" s="59">
        <f>IFERROR(IF(Table_ocorrencias[[#This Row],[data_ciencia]]="","",Table_ocorrencias[[#This Row],[data_ciencia]]),"")</f>
        <v>0.41666666666666669</v>
      </c>
      <c r="X735" s="59">
        <f>IFERROR(IF(Table_ocorrencias[[#This Row],[data_saida]]="","",Table_ocorrencias[[#This Row],[data_saida]]),"")</f>
        <v>0.41666666666666669</v>
      </c>
      <c r="Y735" s="59">
        <f>IFERROR(IF(Table_ocorrencias[[#This Row],[data_chegada]]="","",Table_ocorrencias[[#This Row],[data_chegada]]),"")</f>
        <v>0.41666666666666669</v>
      </c>
      <c r="Z735" s="59">
        <f>IFERROR(IF(Table_ocorrencias[[#This Row],[data_conclusao]]="","",Table_ocorrencias[[#This Row],[data_conclusao]]),"")</f>
        <v>0.45833333333333331</v>
      </c>
      <c r="AA735" s="60">
        <v>2077</v>
      </c>
      <c r="AB735" s="60">
        <v>5</v>
      </c>
      <c r="AC735" s="60">
        <v>11</v>
      </c>
      <c r="AD735" s="60">
        <v>3871282</v>
      </c>
      <c r="AE735" s="60">
        <v>3870430</v>
      </c>
      <c r="AF735" s="60">
        <v>2724782</v>
      </c>
      <c r="AG735" s="60">
        <v>1191</v>
      </c>
      <c r="AH735" s="58">
        <v>44208</v>
      </c>
      <c r="AI735" s="60" t="s">
        <v>12505</v>
      </c>
      <c r="AJ735" s="60" t="s">
        <v>1228</v>
      </c>
      <c r="AK735" s="60" t="s">
        <v>283</v>
      </c>
      <c r="AL735" s="60" t="s">
        <v>283</v>
      </c>
      <c r="AM735" s="61">
        <v>0.41666666666666669</v>
      </c>
      <c r="AN735" s="62">
        <v>0.41666666666666669</v>
      </c>
      <c r="AO735" s="62">
        <v>0.41666666666666669</v>
      </c>
      <c r="AP735" s="62">
        <v>0.45833333333333331</v>
      </c>
      <c r="AQ735" s="60"/>
      <c r="AR735" s="60"/>
      <c r="AS735" s="60">
        <v>10</v>
      </c>
      <c r="AT735" s="60" t="s">
        <v>1826</v>
      </c>
      <c r="AU735" s="60" t="s">
        <v>283</v>
      </c>
      <c r="AV735" s="60" t="s">
        <v>283</v>
      </c>
      <c r="AW735" s="63" t="s">
        <v>276</v>
      </c>
      <c r="AX735" s="60" t="s">
        <v>12506</v>
      </c>
      <c r="AY735" s="60" t="s">
        <v>12507</v>
      </c>
      <c r="AZ735" s="60" t="b">
        <v>1</v>
      </c>
      <c r="BA735" s="60" t="s">
        <v>486</v>
      </c>
      <c r="BB735" s="60" t="b">
        <v>1</v>
      </c>
      <c r="BC735" s="60" t="s">
        <v>12508</v>
      </c>
      <c r="BD735" s="60" t="s">
        <v>12509</v>
      </c>
    </row>
    <row r="736" spans="1:56" x14ac:dyDescent="0.25">
      <c r="A736" s="53">
        <f t="shared" si="12"/>
        <v>0</v>
      </c>
      <c r="B736" s="57" t="str">
        <f>IFERROR(TEXT(Table_ocorrencias[[#This Row],[caso_n]],"0000")&amp;Table_ocorrencias[[#This Row],[ponto]]&amp;"/"&amp;YEAR(Table_ocorrencias[[#This Row],[DATA PLANTÃO]]),"")</f>
        <v>0042.9/2021</v>
      </c>
      <c r="C736" s="57" t="str">
        <f>IFERROR(IF(Table_ocorrencias[[#This Row],[GDL]] = "","", Table_ocorrencias[[#This Row],[GDL]]&amp;"/"&amp;YEAR(Table_ocorrencias[[#This Row],[data_plantao]])),"")</f>
        <v>1430/2021</v>
      </c>
      <c r="D736" s="57" t="str">
        <f>IF(Table_ocorrencias[[#This Row],[fotos_gdl]] = TRUE,"ENVIADAS","PENDENTE")</f>
        <v>ENVIADAS</v>
      </c>
      <c r="E736" s="58">
        <f>IFERROR(Table_ocorrencias[[#This Row],[data_plantao]],"")</f>
        <v>44209</v>
      </c>
      <c r="F736" s="57" t="str">
        <f>IFERROR(Table_ocorrencias[[#This Row],[CIODS3]],"")</f>
        <v>D700999</v>
      </c>
      <c r="G736" s="57" t="str">
        <f>IFERROR(Table_ocorrencias[[#This Row],[natureza4]],"")</f>
        <v>Homicídio</v>
      </c>
      <c r="H736" s="57" t="str">
        <f>IFERROR(Table_ocorrencias[[#This Row],[tipo_local]],"")</f>
        <v>Externo</v>
      </c>
      <c r="I736" s="57" t="str">
        <f>IFERROR(IF(Table_ocorrencias[[#This Row],[instrumento10]] = 0,"",Table_ocorrencias[[#This Row],[instrumento10]]),"")</f>
        <v>PÉRFURO-CONTUNDENTE</v>
      </c>
      <c r="J736" s="79" t="str">
        <f>IFERROR(VLOOKUP(Table_ocorrencias[[#This Row],[matricula_perito]],Table_peritos[],2,FALSE),"")</f>
        <v>TADEU MORAIS CRUZ</v>
      </c>
      <c r="K736" s="57" t="str">
        <f>IFERROR(VLOOKUP(Table_ocorrencias[[#This Row],[matricula_auxiliar]],Table_auxiliares[],2,FALSE),"")</f>
        <v>WILLIAME CORDEIRO DA SILVA JÚNIOR</v>
      </c>
      <c r="L736" s="57" t="str">
        <f>IFERROR(VLOOKUP(Table_ocorrencias[[#This Row],[matricula_delegado]],Table_delegados[],2,FALSE),"")</f>
        <v>EURICELIA BATISTA NOGUEIRA</v>
      </c>
      <c r="M736" s="57" t="str">
        <f>IFERROR(Table_ocorrencias[[#This Row],[viatura5]],"")</f>
        <v>UP006</v>
      </c>
      <c r="N736" s="57" t="str">
        <f>IFERROR(IF(Table_ocorrencias[[#This Row],[DPH2]] ="","",Table_ocorrencias[[#This Row],[DPH2]]&amp;"º DPH"),"")</f>
        <v>5º DPH</v>
      </c>
      <c r="O736" s="57" t="str">
        <f>UPPER(IFERROR(VLOOKUP(Table_ocorrencias[[#This Row],[municipio]],Table_municipios[],2,FALSE),""))</f>
        <v>RECIFE</v>
      </c>
      <c r="P736" s="79" t="str">
        <f>UPPER(IFERROR(Table_ocorrencias[[#This Row],[bairro8]],""))</f>
        <v>PASSARINHO</v>
      </c>
      <c r="Q736" s="57" t="str">
        <f>IFERROR(IF(Table_ocorrencias[[#This Row],[rua9]] ="","",Table_ocorrencias[[#This Row],[rua9]]),"")</f>
        <v>RUA GRAUNÁ</v>
      </c>
      <c r="R736" s="57" t="str">
        <f>IFERROR(IF(Table_ocorrencias[[#This Row],[latitude6]] ="","",Table_ocorrencias[[#This Row],[latitude6]]),"")</f>
        <v/>
      </c>
      <c r="S736" s="57" t="str">
        <f>IFERROR(IF(Table_ocorrencias[[#This Row],[longitude7]] ="","",Table_ocorrencias[[#This Row],[longitude7]]),"")</f>
        <v/>
      </c>
      <c r="T736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/>
      </c>
      <c r="U736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/>
      </c>
      <c r="V736" s="79" t="str">
        <f>UPPER(IFERROR(Table_ocorrencias[[#This Row],[descricao]],""))</f>
        <v>PAF EXTERNO EM LOCAL DE DIFÍCIL ACESSO.</v>
      </c>
      <c r="W736" s="59">
        <f>IFERROR(IF(Table_ocorrencias[[#This Row],[data_ciencia]]="","",Table_ocorrencias[[#This Row],[data_ciencia]]),"")</f>
        <v>0.875</v>
      </c>
      <c r="X736" s="59" t="str">
        <f>IFERROR(IF(Table_ocorrencias[[#This Row],[data_saida]]="","",Table_ocorrencias[[#This Row],[data_saida]]),"")</f>
        <v/>
      </c>
      <c r="Y736" s="59" t="str">
        <f>IFERROR(IF(Table_ocorrencias[[#This Row],[data_chegada]]="","",Table_ocorrencias[[#This Row],[data_chegada]]),"")</f>
        <v/>
      </c>
      <c r="Z736" s="59" t="str">
        <f>IFERROR(IF(Table_ocorrencias[[#This Row],[data_conclusao]]="","",Table_ocorrencias[[#This Row],[data_conclusao]]),"")</f>
        <v/>
      </c>
      <c r="AA736" s="60">
        <v>2079</v>
      </c>
      <c r="AB736" s="60">
        <v>42</v>
      </c>
      <c r="AC736" s="60">
        <v>5</v>
      </c>
      <c r="AD736" s="60">
        <v>2962136</v>
      </c>
      <c r="AE736" s="60">
        <v>3870332</v>
      </c>
      <c r="AF736" s="60">
        <v>2960494</v>
      </c>
      <c r="AG736" s="60">
        <v>1430</v>
      </c>
      <c r="AH736" s="58">
        <v>44209</v>
      </c>
      <c r="AI736" s="60" t="s">
        <v>12524</v>
      </c>
      <c r="AJ736" s="60" t="s">
        <v>167</v>
      </c>
      <c r="AK736" s="60" t="s">
        <v>168</v>
      </c>
      <c r="AL736" s="60" t="s">
        <v>1258</v>
      </c>
      <c r="AM736" s="61">
        <v>0.875</v>
      </c>
      <c r="AN736" s="62"/>
      <c r="AO736" s="62"/>
      <c r="AP736" s="62"/>
      <c r="AQ736" s="60"/>
      <c r="AR736" s="60"/>
      <c r="AS736" s="60">
        <v>14</v>
      </c>
      <c r="AT736" s="60" t="s">
        <v>678</v>
      </c>
      <c r="AU736" s="60" t="s">
        <v>12525</v>
      </c>
      <c r="AV736" s="60" t="s">
        <v>4307</v>
      </c>
      <c r="AW736" s="63" t="s">
        <v>276</v>
      </c>
      <c r="AX736" s="60" t="s">
        <v>12526</v>
      </c>
      <c r="AY736" s="60" t="s">
        <v>12527</v>
      </c>
      <c r="AZ736" s="60" t="b">
        <v>1</v>
      </c>
      <c r="BA736" s="60" t="s">
        <v>273</v>
      </c>
      <c r="BB736" s="60" t="b">
        <v>1</v>
      </c>
      <c r="BC736" s="60" t="s">
        <v>12528</v>
      </c>
      <c r="BD736" s="60" t="s">
        <v>12529</v>
      </c>
    </row>
    <row r="737" spans="1:56" x14ac:dyDescent="0.25">
      <c r="A737" s="53">
        <f t="shared" si="12"/>
        <v>0</v>
      </c>
      <c r="B737" s="57" t="str">
        <f>IFERROR(TEXT(Table_ocorrencias[[#This Row],[caso_n]],"0000")&amp;Table_ocorrencias[[#This Row],[ponto]]&amp;"/"&amp;YEAR(Table_ocorrencias[[#This Row],[DATA PLANTÃO]]),"")</f>
        <v>0066.9/2021</v>
      </c>
      <c r="C737" s="57" t="str">
        <f>IFERROR(IF(Table_ocorrencias[[#This Row],[GDL]] = "","", Table_ocorrencias[[#This Row],[GDL]]&amp;"/"&amp;YEAR(Table_ocorrencias[[#This Row],[data_plantao]])),"")</f>
        <v>2142/2021</v>
      </c>
      <c r="D737" s="57" t="str">
        <f>IF(Table_ocorrencias[[#This Row],[fotos_gdl]] = TRUE,"ENVIADAS","PENDENTE")</f>
        <v>ENVIADAS</v>
      </c>
      <c r="E737" s="58">
        <f>IFERROR(Table_ocorrencias[[#This Row],[data_plantao]],"")</f>
        <v>44215</v>
      </c>
      <c r="F737" s="57" t="str">
        <f>IFERROR(Table_ocorrencias[[#This Row],[CIODS3]],"")</f>
        <v>D701700</v>
      </c>
      <c r="G737" s="57" t="str">
        <f>IFERROR(Table_ocorrencias[[#This Row],[natureza4]],"")</f>
        <v>Homicídio</v>
      </c>
      <c r="H737" s="57" t="str">
        <f>IFERROR(Table_ocorrencias[[#This Row],[tipo_local]],"")</f>
        <v>Externo</v>
      </c>
      <c r="I737" s="57" t="str">
        <f>IFERROR(IF(Table_ocorrencias[[#This Row],[instrumento10]] = 0,"",Table_ocorrencias[[#This Row],[instrumento10]]),"")</f>
        <v>PÉRFURO-CONTUNDENTE</v>
      </c>
      <c r="J737" s="79" t="str">
        <f>IFERROR(VLOOKUP(Table_ocorrencias[[#This Row],[matricula_perito]],Table_peritos[],2,FALSE),"")</f>
        <v>RANON BARROS BEZERRA</v>
      </c>
      <c r="K737" s="57" t="str">
        <f>IFERROR(VLOOKUP(Table_ocorrencias[[#This Row],[matricula_auxiliar]],Table_auxiliares[],2,FALSE),"")</f>
        <v>RICARDO ALEXANDRE MELO DA SILVA</v>
      </c>
      <c r="L737" s="57" t="str">
        <f>IFERROR(VLOOKUP(Table_ocorrencias[[#This Row],[matricula_delegado]],Table_delegados[],2,FALSE),"")</f>
        <v>ALAUMO LIMA</v>
      </c>
      <c r="M737" s="57" t="str">
        <f>IFERROR(Table_ocorrencias[[#This Row],[viatura5]],"")</f>
        <v>UP004</v>
      </c>
      <c r="N737" s="57" t="str">
        <f>IFERROR(IF(Table_ocorrencias[[#This Row],[DPH2]] ="","",Table_ocorrencias[[#This Row],[DPH2]]&amp;"º DPH"),"")</f>
        <v>9º DPH</v>
      </c>
      <c r="O737" s="57" t="str">
        <f>UPPER(IFERROR(VLOOKUP(Table_ocorrencias[[#This Row],[municipio]],Table_municipios[],2,FALSE),""))</f>
        <v>OLINDA</v>
      </c>
      <c r="P737" s="79" t="str">
        <f>UPPER(IFERROR(Table_ocorrencias[[#This Row],[bairro8]],""))</f>
        <v>FRAGOSO</v>
      </c>
      <c r="Q737" s="57" t="str">
        <f>IFERROR(IF(Table_ocorrencias[[#This Row],[rua9]] ="","",Table_ocorrencias[[#This Row],[rua9]]),"")</f>
        <v>RUA PROCURADOR PEDRO JORGE, 42</v>
      </c>
      <c r="R737" s="57" t="str">
        <f>IFERROR(IF(Table_ocorrencias[[#This Row],[latitude6]] ="","",Table_ocorrencias[[#This Row],[latitude6]]),"")</f>
        <v/>
      </c>
      <c r="S737" s="57" t="str">
        <f>IFERROR(IF(Table_ocorrencias[[#This Row],[longitude7]] ="","",Table_ocorrencias[[#This Row],[longitude7]]),"")</f>
        <v/>
      </c>
      <c r="T737" s="79" t="str">
        <f ca="1">IFERROR(INDEX(Table_vitimas[],MATCH(Table_ocorrencias[[#This Row],[ocorrencia_id]],Table_vitimas[ocorrencia_id],0),11),"")
&amp; IFERROR(" / " &amp;INDEX(Table_vitimas[] INDIRECT("vitimas!A"&amp; (MATCH(Table_ocorrencias[[#This Row],[ocorrencia_id]],Table_vitimas[ocorrencia_id],0)+2)):'vitimas'!K$1668,MATCH(Table_ocorrencias[[#This Row],[ocorrencia_id]], INDIRECT("vitimas!A"&amp; (MATCH(Table_ocorrencias[[#This Row],[ocorrencia_id]],Table_vitimas[ocorrencia_id],0)+2)):'vitimas'!A$1668,0),11),"")
&amp; IFERROR(" / " &amp;INDEX(INDIRECT("vitimas!A"&amp;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:vitimas!A$1668,0))):'vitimas'!K$1668,
              MATCH(Table_ocorrencias[[#This Row],[ocorrencia_id]],  INDIRECT("vitimas!A"&amp; ((MATCH(Table_ocorrencias[[#This Row],[ocorrencia_id]],Table_vitimas[ocorrencia_id],0)+2) + MATCH(Table_ocorrencias[[#This Row],[ocorrencia_id]],INDIRECT("vitimas!A"  &amp; (MATCH(Table_ocorrencias[[#This Row],[ocorrencia_id]],Table_vitimas[ocorrencia_id],0)+2))  :vitimas!A$1668,0))):'vitimas'!A$1668,0),11),"")</f>
        <v>RAMOM MIRANDA DE CARVALHO (NIC 115963)</v>
      </c>
      <c r="U737" s="57" t="str">
        <f>UPPER(IF(COUNTIFS(Table_vestigios[ocorrencia_id],Table_ocorrencias[[#This Row],[ocorrencia_id]],Table_vestigios[tipo],"Balístico") &gt; 0,"Balístico /","")
&amp; IF(COUNTIFS(Table_vestigios[ocorrencia_id],Table_ocorrencias[[#This Row],[ocorrencia_id]],Table_vestigios[tipo],"DNA") &gt; 0," DNA /","")
&amp; IF(COUNTIFS(Table_vestigios[ocorrencia_id],Table_ocorrencias[[#This Row],[ocorrencia_id]],Table_vestigios[tipo],"Papiloscópico") &gt; 0," Papiloscópico /","")
&amp; IF(COUNTIFS(Table_vestigios[ocorrencia_id],Table_ocorrencias[[#This Row],[ocorrencia_id]],Table_vestigios[tipo],"Entorpecentes") &gt; 0," Entorpecentes /",""))</f>
        <v>BALÍSTICO /</v>
      </c>
      <c r="V737" s="79" t="str">
        <f>UPPER(IFERROR(Table_ocorrencias[[#This Row],[descricao]],""))</f>
        <v>PAF/MASCULINO/SIMPLES</v>
      </c>
      <c r="W737" s="59">
        <f>IFERROR(IF(Table_ocorrencias[[#This Row],[data_ciencia]]="","",Table_ocorrencias[[#This Row],[data_ciencia]]),"")</f>
        <v>0.22152777777777777</v>
      </c>
      <c r="X737" s="59" t="str">
        <f>IFERROR(IF(Table_ocorrencias[[#This Row],[data_saida]]="","",Table_ocorrencias[[#This Row],[data_saida]]),"")</f>
        <v/>
      </c>
      <c r="Y737" s="59" t="str">
        <f>IFERROR(IF(Table_ocorrencias[[#This Row],[data_chegada]]="","",Table_ocorrencias[[#This Row],[data_chegada]]),"")</f>
        <v/>
      </c>
      <c r="Z737" s="59" t="str">
        <f>IFERROR(IF(Table_ocorrencias[[#This Row],[data_conclusao]]="","",Table_ocorrencias[[#This Row],[data_conclusao]]),"")</f>
        <v/>
      </c>
      <c r="AA737" s="60">
        <v>2105</v>
      </c>
      <c r="AB737" s="60">
        <v>66</v>
      </c>
      <c r="AC737" s="60">
        <v>9</v>
      </c>
      <c r="AD737" s="60">
        <v>3866670</v>
      </c>
      <c r="AE737" s="60">
        <v>3867641</v>
      </c>
      <c r="AF737" s="60">
        <v>3910180</v>
      </c>
      <c r="AG737" s="60">
        <v>2142</v>
      </c>
      <c r="AH737" s="58">
        <v>44215</v>
      </c>
      <c r="AI737" s="60" t="s">
        <v>12708</v>
      </c>
      <c r="AJ737" s="60" t="s">
        <v>167</v>
      </c>
      <c r="AK737" s="60" t="s">
        <v>168</v>
      </c>
      <c r="AL737" s="60" t="s">
        <v>255</v>
      </c>
      <c r="AM737" s="61">
        <v>0.22152777777777777</v>
      </c>
      <c r="AN737" s="62"/>
      <c r="AO737" s="62"/>
      <c r="AP737" s="62"/>
      <c r="AQ737" s="60"/>
      <c r="AR737" s="60"/>
      <c r="AS737" s="60">
        <v>12</v>
      </c>
      <c r="AT737" s="60" t="s">
        <v>3250</v>
      </c>
      <c r="AU737" s="60" t="s">
        <v>12709</v>
      </c>
      <c r="AV737" s="60" t="s">
        <v>12710</v>
      </c>
      <c r="AW737" s="63" t="s">
        <v>276</v>
      </c>
      <c r="AX737" s="60" t="s">
        <v>12711</v>
      </c>
      <c r="AY737" s="60" t="s">
        <v>12712</v>
      </c>
      <c r="AZ737" s="60" t="b">
        <v>1</v>
      </c>
      <c r="BA737" s="60" t="s">
        <v>273</v>
      </c>
      <c r="BB737" s="60" t="b">
        <v>1</v>
      </c>
      <c r="BC737" s="60" t="s">
        <v>13116</v>
      </c>
      <c r="BD737" s="60" t="s">
        <v>13117</v>
      </c>
    </row>
    <row r="738" spans="1:56" x14ac:dyDescent="0.25">
      <c r="H738" s="97"/>
    </row>
    <row r="739" spans="1:56" x14ac:dyDescent="0.25">
      <c r="A739" s="98"/>
      <c r="H739" s="56" t="s">
        <v>1799</v>
      </c>
    </row>
  </sheetData>
  <mergeCells count="6">
    <mergeCell ref="D1:H1"/>
    <mergeCell ref="J1:K1"/>
    <mergeCell ref="M1:P1"/>
    <mergeCell ref="T1:W1"/>
    <mergeCell ref="AI1:AL1"/>
    <mergeCell ref="Q1:R1"/>
  </mergeCells>
  <phoneticPr fontId="1" type="noConversion"/>
  <conditionalFormatting sqref="C23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3:C8 C239:C308 C310:C420 C422:C424 C426:C737 C10:C237">
    <cfRule type="iconSet" priority="2354">
      <iconSet iconSet="3Arrows">
        <cfvo type="percent" val="0"/>
        <cfvo type="percent" val="33"/>
        <cfvo type="percent" val="67"/>
      </iconSet>
    </cfRule>
  </conditionalFormatting>
  <conditionalFormatting sqref="C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C356" r:id="rId1" tooltip="Visualizar a REP" display="https://servicos.sds.pe.gov.br/gdlic/REP/Default.aspx?rep_id=381271"/>
  </hyperlinks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60" id="{575ACF9D-8EE1-453C-85B4-61D85D8B2D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A3:A8 A10:A737</xm:sqref>
        </x14:conditionalFormatting>
        <x14:conditionalFormatting xmlns:xm="http://schemas.microsoft.com/office/excel/2006/main">
          <x14:cfRule type="iconSet" priority="2" id="{41E7777D-AD18-4219-A68C-794069A16B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37"/>
  <sheetViews>
    <sheetView showGridLines="0" zoomScale="89" zoomScaleNormal="89" workbookViewId="0">
      <pane ySplit="2" topLeftCell="A3" activePane="bottomLeft" state="frozen"/>
      <selection pane="bottomLeft" activeCell="A693" sqref="A693:XFD693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3" width="13.42578125" bestFit="1" customWidth="1"/>
    <col min="4" max="4" width="17.5703125" bestFit="1" customWidth="1"/>
    <col min="5" max="5" width="28.28515625" bestFit="1" customWidth="1"/>
    <col min="6" max="6" width="21.7109375" bestFit="1" customWidth="1"/>
    <col min="7" max="7" width="24.85546875" bestFit="1" customWidth="1"/>
    <col min="8" max="8" width="23.7109375" bestFit="1" customWidth="1"/>
    <col min="9" max="9" width="49.42578125" bestFit="1" customWidth="1"/>
    <col min="10" max="10" width="37.140625" bestFit="1" customWidth="1"/>
    <col min="11" max="11" width="44" bestFit="1" customWidth="1"/>
    <col min="12" max="12" width="11.42578125" bestFit="1" customWidth="1"/>
    <col min="13" max="13" width="8.28515625" bestFit="1" customWidth="1"/>
    <col min="14" max="14" width="27.5703125" bestFit="1" customWidth="1"/>
    <col min="15" max="15" width="43.42578125" bestFit="1" customWidth="1"/>
    <col min="16" max="16" width="70.5703125" bestFit="1" customWidth="1"/>
    <col min="17" max="18" width="20.5703125" bestFit="1" customWidth="1"/>
    <col min="19" max="19" width="62.140625" bestFit="1" customWidth="1"/>
    <col min="20" max="20" width="17.28515625" bestFit="1" customWidth="1"/>
    <col min="21" max="21" width="81.140625" bestFit="1" customWidth="1"/>
    <col min="22" max="22" width="10.5703125" bestFit="1" customWidth="1"/>
    <col min="23" max="23" width="9" bestFit="1" customWidth="1"/>
    <col min="24" max="24" width="12.140625" bestFit="1" customWidth="1"/>
    <col min="25" max="25" width="14.7109375" bestFit="1" customWidth="1"/>
    <col min="26" max="26" width="15.42578125" bestFit="1" customWidth="1"/>
    <col min="27" max="27" width="9.42578125" bestFit="1" customWidth="1"/>
    <col min="28" max="28" width="8.42578125" bestFit="1" customWidth="1"/>
    <col min="29" max="29" width="18.42578125" bestFit="1" customWidth="1"/>
    <col min="30" max="30" width="19.28515625" bestFit="1" customWidth="1"/>
    <col min="31" max="31" width="21.140625" bestFit="1" customWidth="1"/>
    <col min="32" max="32" width="10.140625" bestFit="1" customWidth="1"/>
    <col min="33" max="33" width="15" bestFit="1" customWidth="1"/>
    <col min="34" max="34" width="28.28515625" bestFit="1" customWidth="1"/>
    <col min="35" max="35" width="21.7109375" bestFit="1" customWidth="1"/>
    <col min="36" max="36" width="24.85546875" bestFit="1" customWidth="1"/>
    <col min="37" max="37" width="10.85546875" bestFit="1" customWidth="1"/>
    <col min="38" max="38" width="17.28515625" bestFit="1" customWidth="1"/>
    <col min="39" max="39" width="12.85546875" bestFit="1" customWidth="1"/>
    <col min="40" max="40" width="15.5703125" bestFit="1" customWidth="1"/>
    <col min="41" max="41" width="17" bestFit="1" customWidth="1"/>
    <col min="42" max="43" width="20.5703125" bestFit="1" customWidth="1"/>
    <col min="44" max="44" width="12.140625" bestFit="1" customWidth="1"/>
    <col min="45" max="45" width="43.42578125" bestFit="1" customWidth="1"/>
    <col min="46" max="46" width="70.5703125" bestFit="1" customWidth="1"/>
    <col min="47" max="47" width="81.140625" bestFit="1" customWidth="1"/>
    <col min="48" max="48" width="23.7109375" bestFit="1" customWidth="1"/>
    <col min="49" max="49" width="12.5703125" bestFit="1" customWidth="1"/>
    <col min="50" max="50" width="81.140625" bestFit="1" customWidth="1"/>
    <col min="51" max="51" width="12.42578125" bestFit="1" customWidth="1"/>
    <col min="52" max="52" width="9" bestFit="1" customWidth="1"/>
    <col min="53" max="53" width="12.42578125" bestFit="1" customWidth="1"/>
    <col min="54" max="54" width="15.42578125" bestFit="1" customWidth="1"/>
    <col min="55" max="55" width="33.140625" bestFit="1" customWidth="1"/>
    <col min="56" max="56" width="6.140625" bestFit="1" customWidth="1"/>
    <col min="57" max="57" width="11.7109375" customWidth="1"/>
    <col min="58" max="58" width="11.42578125" customWidth="1"/>
    <col min="59" max="59" width="72" customWidth="1"/>
    <col min="60" max="60" width="75.140625" bestFit="1" customWidth="1"/>
  </cols>
  <sheetData>
    <row r="1" spans="1:55" ht="105" customHeight="1" x14ac:dyDescent="0.25">
      <c r="C1" s="167" t="s">
        <v>11842</v>
      </c>
      <c r="D1" s="168"/>
      <c r="E1" s="168"/>
      <c r="F1" s="168"/>
      <c r="G1" s="168"/>
      <c r="H1" s="21"/>
      <c r="I1" s="21"/>
    </row>
    <row r="2" spans="1:55" x14ac:dyDescent="0.25">
      <c r="A2" t="s">
        <v>208</v>
      </c>
      <c r="B2" t="s">
        <v>209</v>
      </c>
      <c r="C2" t="s">
        <v>271</v>
      </c>
      <c r="D2" t="s">
        <v>210</v>
      </c>
      <c r="E2" t="s">
        <v>540</v>
      </c>
      <c r="F2" t="s">
        <v>211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L2" t="s">
        <v>217</v>
      </c>
      <c r="M2" t="s">
        <v>106</v>
      </c>
      <c r="N2" t="s">
        <v>218</v>
      </c>
      <c r="O2" t="s">
        <v>219</v>
      </c>
      <c r="P2" t="s">
        <v>220</v>
      </c>
      <c r="Q2" t="s">
        <v>221</v>
      </c>
      <c r="R2" t="s">
        <v>222</v>
      </c>
      <c r="S2" t="s">
        <v>254</v>
      </c>
      <c r="T2" t="s">
        <v>267</v>
      </c>
      <c r="U2" t="s">
        <v>223</v>
      </c>
      <c r="V2" t="s">
        <v>224</v>
      </c>
      <c r="W2" t="s">
        <v>225</v>
      </c>
      <c r="X2" t="s">
        <v>226</v>
      </c>
      <c r="Y2" t="s">
        <v>227</v>
      </c>
      <c r="Z2" t="s">
        <v>150</v>
      </c>
      <c r="AA2" t="s">
        <v>151</v>
      </c>
      <c r="AB2" t="s">
        <v>256</v>
      </c>
      <c r="AC2" t="s">
        <v>152</v>
      </c>
      <c r="AD2" t="s">
        <v>153</v>
      </c>
      <c r="AE2" t="s">
        <v>154</v>
      </c>
      <c r="AF2" t="s">
        <v>155</v>
      </c>
      <c r="AG2" t="s">
        <v>156</v>
      </c>
      <c r="AH2" t="s">
        <v>157</v>
      </c>
      <c r="AI2" t="s">
        <v>552</v>
      </c>
      <c r="AJ2" t="s">
        <v>158</v>
      </c>
      <c r="AK2" t="s">
        <v>553</v>
      </c>
      <c r="AL2" t="s">
        <v>159</v>
      </c>
      <c r="AM2" t="s">
        <v>160</v>
      </c>
      <c r="AN2" t="s">
        <v>161</v>
      </c>
      <c r="AO2" t="s">
        <v>162</v>
      </c>
      <c r="AP2" t="s">
        <v>554</v>
      </c>
      <c r="AQ2" t="s">
        <v>555</v>
      </c>
      <c r="AR2" t="s">
        <v>163</v>
      </c>
      <c r="AS2" t="s">
        <v>556</v>
      </c>
      <c r="AT2" t="s">
        <v>557</v>
      </c>
      <c r="AU2" t="s">
        <v>164</v>
      </c>
      <c r="AV2" t="s">
        <v>558</v>
      </c>
      <c r="AW2" t="s">
        <v>165</v>
      </c>
      <c r="AX2" t="s">
        <v>166</v>
      </c>
      <c r="AY2" t="s">
        <v>270</v>
      </c>
      <c r="AZ2" t="s">
        <v>272</v>
      </c>
      <c r="BA2" t="s">
        <v>1800</v>
      </c>
      <c r="BB2" t="s">
        <v>1801</v>
      </c>
      <c r="BC2" t="s">
        <v>1802</v>
      </c>
    </row>
    <row r="3" spans="1:55" hidden="1" x14ac:dyDescent="0.25">
      <c r="A3" s="22" t="str">
        <f>IFERROR(TEXT(Table_ocorrencias11[[#This Row],[caso_n]],"000")&amp;Table_ocorrencias11[[#This Row],[ponto]]&amp;"/"&amp;YEAR(Table_ocorrencias11[[#This Row],[DATA PLANTÃO]]),"")</f>
        <v>001.10/2021</v>
      </c>
      <c r="B3" s="22" t="str">
        <f>IFERROR(IF(Table_ocorrencias11[[#This Row],[GDL]] = "","", Table_ocorrencias11[[#This Row],[GDL]]&amp;"/"&amp;YEAR(Table_ocorrencias11[[#This Row],[data_plantao]])),"")</f>
        <v>272/2021</v>
      </c>
      <c r="C3" s="22" t="str">
        <f>IF(Table_ocorrencias11[[#This Row],[fotos_gdl]] = TRUE,"ENVIADAS","PENDENTE")</f>
        <v>ENVIADAS</v>
      </c>
      <c r="D3" s="23">
        <f>IFERROR(Table_ocorrencias11[[#This Row],[data_plantao]],"")</f>
        <v>44200</v>
      </c>
      <c r="E3" s="22" t="str">
        <f>IFERROR(Table_ocorrencias11[[#This Row],[CIODS]],"")</f>
        <v>03.2021</v>
      </c>
      <c r="F3" s="22" t="str">
        <f>IFERROR(Table_ocorrencias11[[#This Row],[natureza3]],"")</f>
        <v>Tentativa de Homicídio</v>
      </c>
      <c r="G3" s="22" t="str">
        <f>IFERROR(Table_ocorrencias11[[#This Row],[tipo_local]],"")</f>
        <v>Interno</v>
      </c>
      <c r="H3" s="22" t="str">
        <f>IFERROR(IF(Table_ocorrencias11[[#This Row],[instrumento9]] = 0,"",Table_ocorrencias11[[#This Row],[instrumento9]]),"")</f>
        <v>OUTROS</v>
      </c>
      <c r="I3" s="22" t="str">
        <f>IFERROR(VLOOKUP(Table_ocorrencias11[[#This Row],[matricula_perito]],Table_peritos[],2,FALSE),"")</f>
        <v>LUCAS ARAÚJO DE ALMEIDA</v>
      </c>
      <c r="J3" s="22" t="str">
        <f>IFERROR(VLOOKUP(Table_ocorrencias11[[#This Row],[matricula_auxiliar]],Table_auxiliares[],2,FALSE),"")</f>
        <v>HILTON PESSOA DE FREITAS NETO</v>
      </c>
      <c r="K3" s="22" t="str">
        <f>IFERROR(VLOOKUP(Table_ocorrencias11[[#This Row],[matricula_delegado]],Table_delegados[],2,FALSE),"")</f>
        <v>JOAO FELIPE DE LIMA FURTADO</v>
      </c>
      <c r="L3" s="22" t="str">
        <f>IFERROR(Table_ocorrencias11[[#This Row],[viatura4]],"")</f>
        <v>UP006</v>
      </c>
      <c r="M3" s="22" t="str">
        <f>IFERROR(IF(Table_ocorrencias11[[#This Row],[DPH2]] ="","",Table_ocorrencias11[[#This Row],[DPH2]]&amp;"º DPH"),"")</f>
        <v>3º DPH</v>
      </c>
      <c r="N3" s="22" t="str">
        <f>UPPER(IFERROR(VLOOKUP(Table_ocorrencias11[[#This Row],[municipio]],Table_municipios[],2,FALSE),""))</f>
        <v>RECIFE</v>
      </c>
      <c r="O3" s="22" t="str">
        <f>UPPER(IFERROR(Table_ocorrencias11[[#This Row],[bairro7]],""))</f>
        <v>IMBIRIBEIRA</v>
      </c>
      <c r="P3" s="22" t="str">
        <f>IFERROR(IF(Table_ocorrencias11[[#This Row],[rua8]] ="","",Table_ocorrencias11[[#This Row],[rua8]]),"")</f>
        <v>RUA JACY, N°01</v>
      </c>
      <c r="Q3" s="22" t="str">
        <f>IFERROR(IF(Table_ocorrencias11[[#This Row],[latitude5]] ="","",Table_ocorrencias11[[#This Row],[latitude5]]),"")</f>
        <v>-8.</v>
      </c>
      <c r="R3" s="22" t="str">
        <f>IFERROR(IF(Table_ocorrencias11[[#This Row],[longitude6]] ="","",Table_ocorrencias11[[#This Row],[longitude6]]),"")</f>
        <v>-34.</v>
      </c>
      <c r="S3" s="22" t="str">
        <f>IFERROR(UPPER(VLOOKUP(Table_ocorrencias11[[#This Row],[ocorrencia_id]],Table_vitimas[],3,FALSE) &amp; " (NIC: "&amp; VLOOKUP(Table_ocorrencias11[[#This Row],[ocorrencia_id]],Table_vitimas[],9,FALSE)) &amp;")","")</f>
        <v/>
      </c>
      <c r="T3" s="22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" s="22" t="str">
        <f>UPPER(IFERROR(Table_ocorrencias11[[#This Row],[descricao]],""))</f>
        <v/>
      </c>
      <c r="V3" s="24">
        <f>IFERROR(IF(Table_ocorrencias11[[#This Row],[data_ciencia]]="","",Table_ocorrencias11[[#This Row],[data_ciencia]]),"")</f>
        <v>0.375</v>
      </c>
      <c r="W3" s="24">
        <f>IFERROR(IF(Table_ocorrencias11[[#This Row],[data_saida]]="","",Table_ocorrencias11[[#This Row],[data_saida]]),"")</f>
        <v>0.39583333333333331</v>
      </c>
      <c r="X3" s="24">
        <f>IFERROR(IF(Table_ocorrencias11[[#This Row],[data_chegada]]="","",Table_ocorrencias11[[#This Row],[data_chegada]]),"")</f>
        <v>0.41666666666666669</v>
      </c>
      <c r="Y3" s="24">
        <f>IFERROR(IF(Table_ocorrencias11[[#This Row],[data_conclusao]]="","",Table_ocorrencias11[[#This Row],[data_conclusao]]),"")</f>
        <v>0.45833333333333331</v>
      </c>
      <c r="Z3" s="22">
        <v>2043</v>
      </c>
      <c r="AA3" s="22">
        <v>1</v>
      </c>
      <c r="AB3" s="22">
        <v>3</v>
      </c>
      <c r="AC3" s="22">
        <v>3870006</v>
      </c>
      <c r="AD3" s="22">
        <v>3865967</v>
      </c>
      <c r="AE3" s="22">
        <v>1207580</v>
      </c>
      <c r="AF3" s="22">
        <v>272</v>
      </c>
      <c r="AG3" s="23">
        <v>44200</v>
      </c>
      <c r="AH3" s="22" t="s">
        <v>7997</v>
      </c>
      <c r="AI3" s="22" t="s">
        <v>344</v>
      </c>
      <c r="AJ3" s="22" t="s">
        <v>414</v>
      </c>
      <c r="AK3" s="22" t="s">
        <v>1258</v>
      </c>
      <c r="AL3" s="25">
        <v>0.375</v>
      </c>
      <c r="AM3" s="26">
        <v>0.39583333333333331</v>
      </c>
      <c r="AN3" s="26">
        <v>0.41666666666666669</v>
      </c>
      <c r="AO3" s="26">
        <v>0.45833333333333331</v>
      </c>
      <c r="AP3" s="22" t="s">
        <v>7998</v>
      </c>
      <c r="AQ3" s="22" t="s">
        <v>7999</v>
      </c>
      <c r="AR3" s="22">
        <v>14</v>
      </c>
      <c r="AS3" s="22" t="s">
        <v>345</v>
      </c>
      <c r="AT3" s="22" t="s">
        <v>8000</v>
      </c>
      <c r="AU3" s="22" t="s">
        <v>283</v>
      </c>
      <c r="AV3" s="27" t="s">
        <v>433</v>
      </c>
      <c r="AW3" s="22" t="s">
        <v>8001</v>
      </c>
      <c r="AX3" s="22"/>
      <c r="AY3" s="22" t="b">
        <v>1</v>
      </c>
      <c r="AZ3" s="22" t="s">
        <v>486</v>
      </c>
      <c r="BA3" s="22" t="b">
        <v>0</v>
      </c>
      <c r="BB3" s="22" t="s">
        <v>8002</v>
      </c>
      <c r="BC3" s="22" t="s">
        <v>8003</v>
      </c>
    </row>
    <row r="4" spans="1:55" hidden="1" x14ac:dyDescent="0.25">
      <c r="A4" s="31" t="str">
        <f>IFERROR(TEXT(Table_ocorrencias11[[#This Row],[caso_n]],"000")&amp;Table_ocorrencias11[[#This Row],[ponto]]&amp;"/"&amp;YEAR(Table_ocorrencias11[[#This Row],[DATA PLANTÃO]]),"")</f>
        <v>001.9/2021</v>
      </c>
      <c r="B4" s="31" t="str">
        <f>IFERROR(IF(Table_ocorrencias11[[#This Row],[GDL]] = "","", Table_ocorrencias11[[#This Row],[GDL]]&amp;"/"&amp;YEAR(Table_ocorrencias11[[#This Row],[data_plantao]])),"")</f>
        <v>34/2021</v>
      </c>
      <c r="C4" s="31" t="str">
        <f>IF(Table_ocorrencias11[[#This Row],[fotos_gdl]] = TRUE,"ENVIADAS","PENDENTE")</f>
        <v>ENVIADAS</v>
      </c>
      <c r="D4" s="23">
        <f>IFERROR(Table_ocorrencias11[[#This Row],[data_plantao]],"")</f>
        <v>44197</v>
      </c>
      <c r="E4" s="31" t="str">
        <f>IFERROR(Table_ocorrencias11[[#This Row],[CIODS]],"")</f>
        <v>D699837</v>
      </c>
      <c r="F4" s="31" t="str">
        <f>IFERROR(Table_ocorrencias11[[#This Row],[natureza3]],"")</f>
        <v>Morte a esclarecer</v>
      </c>
      <c r="G4" s="31" t="str">
        <f>IFERROR(Table_ocorrencias11[[#This Row],[tipo_local]],"")</f>
        <v>Externo</v>
      </c>
      <c r="H4" s="31" t="str">
        <f>IFERROR(IF(Table_ocorrencias11[[#This Row],[instrumento9]] = 0,"",Table_ocorrencias11[[#This Row],[instrumento9]]),"")</f>
        <v>OUTROS</v>
      </c>
      <c r="I4" s="31" t="str">
        <f>IFERROR(VLOOKUP(Table_ocorrencias11[[#This Row],[matricula_perito]],Table_peritos[],2,FALSE),"")</f>
        <v>TADEU MORAIS CRUZ</v>
      </c>
      <c r="J4" s="31" t="str">
        <f>IFERROR(VLOOKUP(Table_ocorrencias11[[#This Row],[matricula_auxiliar]],Table_auxiliares[],2,FALSE),"")</f>
        <v>JÚLIO CÉSAR DINIZ</v>
      </c>
      <c r="K4" s="31" t="str">
        <f>IFERROR(VLOOKUP(Table_ocorrencias11[[#This Row],[matricula_delegado]],Table_delegados[],2,FALSE),"")</f>
        <v>ANTONIO DE CAMPOS FRANCISCO</v>
      </c>
      <c r="L4" s="31" t="str">
        <f>IFERROR(Table_ocorrencias11[[#This Row],[viatura4]],"")</f>
        <v>UP004</v>
      </c>
      <c r="M4" s="31" t="str">
        <f>IFERROR(IF(Table_ocorrencias11[[#This Row],[DPH2]] ="","",Table_ocorrencias11[[#This Row],[DPH2]]&amp;"º DPH"),"")</f>
        <v>15º DPH</v>
      </c>
      <c r="N4" s="31" t="str">
        <f>UPPER(IFERROR(VLOOKUP(Table_ocorrencias11[[#This Row],[municipio]],Table_municipios[],2,FALSE),""))</f>
        <v>IPOJUCA</v>
      </c>
      <c r="O4" s="31" t="str">
        <f>UPPER(IFERROR(Table_ocorrencias11[[#This Row],[bairro7]],""))</f>
        <v>ZONA RURAL</v>
      </c>
      <c r="P4" s="31" t="str">
        <f>IFERROR(IF(Table_ocorrencias11[[#This Row],[rua8]] ="","",Table_ocorrencias11[[#This Row],[rua8]]),"")</f>
        <v>POVOADO</v>
      </c>
      <c r="Q4" s="31" t="str">
        <f>IFERROR(IF(Table_ocorrencias11[[#This Row],[latitude5]] ="","",Table_ocorrencias11[[#This Row],[latitude5]]),"")</f>
        <v/>
      </c>
      <c r="R4" s="31" t="str">
        <f>IFERROR(IF(Table_ocorrencias11[[#This Row],[longitude6]] ="","",Table_ocorrencias11[[#This Row],[longitude6]]),"")</f>
        <v/>
      </c>
      <c r="S4" s="31" t="str">
        <f>IFERROR(UPPER(VLOOKUP(Table_ocorrencias11[[#This Row],[ocorrencia_id]],Table_vitimas[],3,FALSE) &amp; " (NIC: "&amp; VLOOKUP(Table_ocorrencias11[[#This Row],[ocorrencia_id]],Table_vitimas[],9,FALSE)) &amp;")","")</f>
        <v>CARLOS DOS SANTOS COSTA (NIC: 115609)</v>
      </c>
      <c r="T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" s="31" t="str">
        <f>UPPER(IFERROR(Table_ocorrencias11[[#This Row],[descricao]],""))</f>
        <v>PM CB RUBISMAR (81) 99788-0031, INSTRUMENTO CINTO DE CALÇA ENROLADO NO PESCOÇO/ESTRANGULAMENTO</v>
      </c>
      <c r="V4" s="24">
        <f>IFERROR(IF(Table_ocorrencias11[[#This Row],[data_ciencia]]="","",Table_ocorrencias11[[#This Row],[data_ciencia]]),"")</f>
        <v>0.68125000000000002</v>
      </c>
      <c r="W4" s="24">
        <f>IFERROR(IF(Table_ocorrencias11[[#This Row],[data_saida]]="","",Table_ocorrencias11[[#This Row],[data_saida]]),"")</f>
        <v>0.69444444444444442</v>
      </c>
      <c r="X4" s="24" t="str">
        <f>IFERROR(IF(Table_ocorrencias11[[#This Row],[data_chegada]]="","",Table_ocorrencias11[[#This Row],[data_chegada]]),"")</f>
        <v/>
      </c>
      <c r="Y4" s="24" t="str">
        <f>IFERROR(IF(Table_ocorrencias11[[#This Row],[data_conclusao]]="","",Table_ocorrencias11[[#This Row],[data_conclusao]]),"")</f>
        <v/>
      </c>
      <c r="Z4" s="22">
        <v>2034</v>
      </c>
      <c r="AA4" s="22">
        <v>1</v>
      </c>
      <c r="AB4" s="22">
        <v>15</v>
      </c>
      <c r="AC4" s="22">
        <v>2962136</v>
      </c>
      <c r="AD4" s="22">
        <v>3867595</v>
      </c>
      <c r="AE4" s="22">
        <v>1967371</v>
      </c>
      <c r="AF4" s="22">
        <v>34</v>
      </c>
      <c r="AG4" s="23">
        <v>44197</v>
      </c>
      <c r="AH4" s="22" t="s">
        <v>7913</v>
      </c>
      <c r="AI4" s="22" t="s">
        <v>425</v>
      </c>
      <c r="AJ4" s="22" t="s">
        <v>168</v>
      </c>
      <c r="AK4" s="22" t="s">
        <v>255</v>
      </c>
      <c r="AL4" s="25">
        <v>0.68125000000000002</v>
      </c>
      <c r="AM4" s="26">
        <v>0.69444444444444442</v>
      </c>
      <c r="AN4" s="26"/>
      <c r="AO4" s="26"/>
      <c r="AP4" s="22"/>
      <c r="AQ4" s="22"/>
      <c r="AR4" s="22">
        <v>8</v>
      </c>
      <c r="AS4" s="22" t="s">
        <v>471</v>
      </c>
      <c r="AT4" s="22" t="s">
        <v>7914</v>
      </c>
      <c r="AU4" s="22" t="s">
        <v>7915</v>
      </c>
      <c r="AV4" s="27" t="s">
        <v>433</v>
      </c>
      <c r="AW4" s="22" t="s">
        <v>7916</v>
      </c>
      <c r="AX4" s="22" t="s">
        <v>7917</v>
      </c>
      <c r="AY4" s="22" t="b">
        <v>1</v>
      </c>
      <c r="AZ4" s="22" t="s">
        <v>273</v>
      </c>
      <c r="BA4" s="22" t="b">
        <v>0</v>
      </c>
      <c r="BB4" s="22"/>
      <c r="BC4" s="22"/>
    </row>
    <row r="5" spans="1:55" hidden="1" x14ac:dyDescent="0.25">
      <c r="A5" s="31" t="str">
        <f>IFERROR(TEXT(Table_ocorrencias11[[#This Row],[caso_n]],"000")&amp;Table_ocorrencias11[[#This Row],[ponto]]&amp;"/"&amp;YEAR(Table_ocorrencias11[[#This Row],[DATA PLANTÃO]]),"")</f>
        <v>002.10/2021</v>
      </c>
      <c r="B5" s="31" t="str">
        <f>IFERROR(IF(Table_ocorrencias11[[#This Row],[GDL]] = "","", Table_ocorrencias11[[#This Row],[GDL]]&amp;"/"&amp;YEAR(Table_ocorrencias11[[#This Row],[data_plantao]])),"")</f>
        <v>272/2021</v>
      </c>
      <c r="C5" s="31" t="str">
        <f>IF(Table_ocorrencias11[[#This Row],[fotos_gdl]] = TRUE,"ENVIADAS","PENDENTE")</f>
        <v>ENVIADAS</v>
      </c>
      <c r="D5" s="23">
        <f>IFERROR(Table_ocorrencias11[[#This Row],[data_plantao]],"")</f>
        <v>44200</v>
      </c>
      <c r="E5" s="31" t="str">
        <f>IFERROR(Table_ocorrencias11[[#This Row],[CIODS]],"")</f>
        <v>03.2021</v>
      </c>
      <c r="F5" s="31" t="str">
        <f>IFERROR(Table_ocorrencias11[[#This Row],[natureza3]],"")</f>
        <v>Tentativa de Homicídio</v>
      </c>
      <c r="G5" s="31" t="str">
        <f>IFERROR(Table_ocorrencias11[[#This Row],[tipo_local]],"")</f>
        <v>Externo</v>
      </c>
      <c r="H5" s="31" t="str">
        <f>IFERROR(IF(Table_ocorrencias11[[#This Row],[instrumento9]] = 0,"",Table_ocorrencias11[[#This Row],[instrumento9]]),"")</f>
        <v>OUTROS</v>
      </c>
      <c r="I5" s="31" t="str">
        <f>IFERROR(VLOOKUP(Table_ocorrencias11[[#This Row],[matricula_perito]],Table_peritos[],2,FALSE),"")</f>
        <v>LUCAS ARAÚJO DE ALMEIDA</v>
      </c>
      <c r="J5" s="31" t="str">
        <f>IFERROR(VLOOKUP(Table_ocorrencias11[[#This Row],[matricula_auxiliar]],Table_auxiliares[],2,FALSE),"")</f>
        <v>THAYSE BATISTA</v>
      </c>
      <c r="K5" s="31" t="str">
        <f>IFERROR(VLOOKUP(Table_ocorrencias11[[#This Row],[matricula_delegado]],Table_delegados[],2,FALSE),"")</f>
        <v>JOAO FELIPE DE LIMA FURTADO</v>
      </c>
      <c r="L5" s="31" t="str">
        <f>IFERROR(Table_ocorrencias11[[#This Row],[viatura4]],"")</f>
        <v/>
      </c>
      <c r="M5" s="31" t="str">
        <f>IFERROR(IF(Table_ocorrencias11[[#This Row],[DPH2]] ="","",Table_ocorrencias11[[#This Row],[DPH2]]&amp;"º DPH"),"")</f>
        <v>3º DPH</v>
      </c>
      <c r="N5" s="31" t="str">
        <f>UPPER(IFERROR(VLOOKUP(Table_ocorrencias11[[#This Row],[municipio]],Table_municipios[],2,FALSE),""))</f>
        <v>RECIFE</v>
      </c>
      <c r="O5" s="31" t="str">
        <f>UPPER(IFERROR(Table_ocorrencias11[[#This Row],[bairro7]],""))</f>
        <v>PÁTIO</v>
      </c>
      <c r="P5" s="31" t="str">
        <f>IFERROR(IF(Table_ocorrencias11[[#This Row],[rua8]] ="","",Table_ocorrencias11[[#This Row],[rua8]]),"")</f>
        <v/>
      </c>
      <c r="Q5" s="31" t="str">
        <f>IFERROR(IF(Table_ocorrencias11[[#This Row],[latitude5]] ="","",Table_ocorrencias11[[#This Row],[latitude5]]),"")</f>
        <v/>
      </c>
      <c r="R5" s="31" t="str">
        <f>IFERROR(IF(Table_ocorrencias11[[#This Row],[longitude6]] ="","",Table_ocorrencias11[[#This Row],[longitude6]]),"")</f>
        <v/>
      </c>
      <c r="S5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" s="31" t="str">
        <f>UPPER(IFERROR(Table_ocorrencias11[[#This Row],[descricao]],""))</f>
        <v>COR CINZA. ANO 2008</v>
      </c>
      <c r="V5" s="24">
        <f>IFERROR(IF(Table_ocorrencias11[[#This Row],[data_ciencia]]="","",Table_ocorrencias11[[#This Row],[data_ciencia]]),"")</f>
        <v>0.41666666666666669</v>
      </c>
      <c r="W5" s="24">
        <f>IFERROR(IF(Table_ocorrencias11[[#This Row],[data_saida]]="","",Table_ocorrencias11[[#This Row],[data_saida]]),"")</f>
        <v>0.5</v>
      </c>
      <c r="X5" s="24">
        <f>IFERROR(IF(Table_ocorrencias11[[#This Row],[data_chegada]]="","",Table_ocorrencias11[[#This Row],[data_chegada]]),"")</f>
        <v>0.5</v>
      </c>
      <c r="Y5" s="24">
        <f>IFERROR(IF(Table_ocorrencias11[[#This Row],[data_conclusao]]="","",Table_ocorrencias11[[#This Row],[data_conclusao]]),"")</f>
        <v>0.54166666666666663</v>
      </c>
      <c r="Z5" s="22">
        <v>2044</v>
      </c>
      <c r="AA5" s="22">
        <v>2</v>
      </c>
      <c r="AB5" s="22">
        <v>3</v>
      </c>
      <c r="AC5" s="22">
        <v>3870006</v>
      </c>
      <c r="AD5" s="22">
        <v>3870430</v>
      </c>
      <c r="AE5" s="22">
        <v>1207580</v>
      </c>
      <c r="AF5" s="22">
        <v>272</v>
      </c>
      <c r="AG5" s="23">
        <v>44200</v>
      </c>
      <c r="AH5" s="22" t="s">
        <v>7997</v>
      </c>
      <c r="AI5" s="22" t="s">
        <v>344</v>
      </c>
      <c r="AJ5" s="22" t="s">
        <v>168</v>
      </c>
      <c r="AK5" s="22" t="s">
        <v>283</v>
      </c>
      <c r="AL5" s="25">
        <v>0.41666666666666669</v>
      </c>
      <c r="AM5" s="26">
        <v>0.5</v>
      </c>
      <c r="AN5" s="26">
        <v>0.5</v>
      </c>
      <c r="AO5" s="26">
        <v>0.54166666666666663</v>
      </c>
      <c r="AP5" s="22"/>
      <c r="AQ5" s="22"/>
      <c r="AR5" s="22">
        <v>14</v>
      </c>
      <c r="AS5" s="22" t="s">
        <v>319</v>
      </c>
      <c r="AT5" s="22" t="s">
        <v>283</v>
      </c>
      <c r="AU5" s="22" t="s">
        <v>283</v>
      </c>
      <c r="AV5" s="27" t="s">
        <v>433</v>
      </c>
      <c r="AW5" s="22" t="s">
        <v>8004</v>
      </c>
      <c r="AX5" s="22" t="s">
        <v>8005</v>
      </c>
      <c r="AY5" s="22" t="b">
        <v>1</v>
      </c>
      <c r="AZ5" s="22" t="s">
        <v>486</v>
      </c>
      <c r="BA5" s="22" t="b">
        <v>1</v>
      </c>
      <c r="BB5" s="22" t="s">
        <v>8006</v>
      </c>
      <c r="BC5" s="22" t="s">
        <v>8003</v>
      </c>
    </row>
    <row r="6" spans="1:55" hidden="1" x14ac:dyDescent="0.25">
      <c r="A6" s="31" t="str">
        <f>IFERROR(TEXT(Table_ocorrencias11[[#This Row],[caso_n]],"000")&amp;Table_ocorrencias11[[#This Row],[ponto]]&amp;"/"&amp;YEAR(Table_ocorrencias11[[#This Row],[DATA PLANTÃO]]),"")</f>
        <v>002.9/2021</v>
      </c>
      <c r="B6" s="31" t="str">
        <f>IFERROR(IF(Table_ocorrencias11[[#This Row],[GDL]] = "","", Table_ocorrencias11[[#This Row],[GDL]]&amp;"/"&amp;YEAR(Table_ocorrencias11[[#This Row],[data_plantao]])),"")</f>
        <v>71/2021</v>
      </c>
      <c r="C6" s="31" t="str">
        <f>IF(Table_ocorrencias11[[#This Row],[fotos_gdl]] = TRUE,"ENVIADAS","PENDENTE")</f>
        <v>ENVIADAS</v>
      </c>
      <c r="D6" s="23">
        <f>IFERROR(Table_ocorrencias11[[#This Row],[data_plantao]],"")</f>
        <v>44198</v>
      </c>
      <c r="E6" s="31" t="str">
        <f>IFERROR(Table_ocorrencias11[[#This Row],[CIODS]],"")</f>
        <v>D699927</v>
      </c>
      <c r="F6" s="31" t="str">
        <f>IFERROR(Table_ocorrencias11[[#This Row],[natureza3]],"")</f>
        <v>Homicídio</v>
      </c>
      <c r="G6" s="31" t="str">
        <f>IFERROR(Table_ocorrencias11[[#This Row],[tipo_local]],"")</f>
        <v>Externo</v>
      </c>
      <c r="H6" s="31" t="str">
        <f>IFERROR(IF(Table_ocorrencias11[[#This Row],[instrumento9]] = 0,"",Table_ocorrencias11[[#This Row],[instrumento9]]),"")</f>
        <v>PÉRFURO-CORTANTE</v>
      </c>
      <c r="I6" s="31" t="str">
        <f>IFERROR(VLOOKUP(Table_ocorrencias11[[#This Row],[matricula_perito]],Table_peritos[],2,FALSE),"")</f>
        <v>CARLOS ARMANDO CORREIA LYRA</v>
      </c>
      <c r="J6" s="31" t="str">
        <f>IFERROR(VLOOKUP(Table_ocorrencias11[[#This Row],[matricula_auxiliar]],Table_auxiliares[],2,FALSE),"")</f>
        <v>BRUNA TATIANE DA SILVA OLIVEIRA</v>
      </c>
      <c r="K6" s="31" t="str">
        <f>IFERROR(VLOOKUP(Table_ocorrencias11[[#This Row],[matricula_delegado]],Table_delegados[],2,FALSE),"")</f>
        <v>VICTOR HUGO JARDIM RONDON</v>
      </c>
      <c r="L6" s="31" t="str">
        <f>IFERROR(Table_ocorrencias11[[#This Row],[viatura4]],"")</f>
        <v>UP004</v>
      </c>
      <c r="M6" s="31" t="str">
        <f>IFERROR(IF(Table_ocorrencias11[[#This Row],[DPH2]] ="","",Table_ocorrencias11[[#This Row],[DPH2]]&amp;"º DPH"),"")</f>
        <v>5º DPH</v>
      </c>
      <c r="N6" s="31" t="str">
        <f>UPPER(IFERROR(VLOOKUP(Table_ocorrencias11[[#This Row],[municipio]],Table_municipios[],2,FALSE),""))</f>
        <v>RECIFE</v>
      </c>
      <c r="O6" s="31" t="str">
        <f>UPPER(IFERROR(Table_ocorrencias11[[#This Row],[bairro7]],""))</f>
        <v>CASA AMARELA</v>
      </c>
      <c r="P6" s="31" t="str">
        <f>IFERROR(IF(Table_ocorrencias11[[#This Row],[rua8]] ="","",Table_ocorrencias11[[#This Row],[rua8]]),"")</f>
        <v>RUA MONTE REI Nº 83</v>
      </c>
      <c r="Q6" s="31" t="str">
        <f>IFERROR(IF(Table_ocorrencias11[[#This Row],[latitude5]] ="","",Table_ocorrencias11[[#This Row],[latitude5]]),"")</f>
        <v>-8.019383</v>
      </c>
      <c r="R6" s="31" t="str">
        <f>IFERROR(IF(Table_ocorrencias11[[#This Row],[longitude6]] ="","",Table_ocorrencias11[[#This Row],[longitude6]]),"")</f>
        <v>-34.912654</v>
      </c>
      <c r="S6" s="31" t="str">
        <f>IFERROR(UPPER(VLOOKUP(Table_ocorrencias11[[#This Row],[ocorrencia_id]],Table_vitimas[],3,FALSE) &amp; " (NIC: "&amp; VLOOKUP(Table_ocorrencias11[[#This Row],[ocorrencia_id]],Table_vitimas[],9,FALSE)) &amp;")","")</f>
        <v>ARLAN LUIZ DE SOUZA (NIC: 115607)</v>
      </c>
      <c r="T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" s="31" t="str">
        <f>UPPER(IFERROR(Table_ocorrencias11[[#This Row],[descricao]],""))</f>
        <v>PAF EXTERNO MASCULINO. SGT REINALDO FONE: 996552348</v>
      </c>
      <c r="V6" s="24">
        <f>IFERROR(IF(Table_ocorrencias11[[#This Row],[data_ciencia]]="","",Table_ocorrencias11[[#This Row],[data_ciencia]]),"")</f>
        <v>0.58263888888888893</v>
      </c>
      <c r="W6" s="24">
        <f>IFERROR(IF(Table_ocorrencias11[[#This Row],[data_saida]]="","",Table_ocorrencias11[[#This Row],[data_saida]]),"")</f>
        <v>0.60763888888888884</v>
      </c>
      <c r="X6" s="24">
        <f>IFERROR(IF(Table_ocorrencias11[[#This Row],[data_chegada]]="","",Table_ocorrencias11[[#This Row],[data_chegada]]),"")</f>
        <v>0.62222222222222223</v>
      </c>
      <c r="Y6" s="24">
        <f>IFERROR(IF(Table_ocorrencias11[[#This Row],[data_conclusao]]="","",Table_ocorrencias11[[#This Row],[data_conclusao]]),"")</f>
        <v>0.65277777777777779</v>
      </c>
      <c r="Z6" s="22">
        <v>2035</v>
      </c>
      <c r="AA6" s="22">
        <v>2</v>
      </c>
      <c r="AB6" s="22">
        <v>5</v>
      </c>
      <c r="AC6" s="22">
        <v>3869091</v>
      </c>
      <c r="AD6" s="22">
        <v>3876080</v>
      </c>
      <c r="AE6" s="22">
        <v>2725053</v>
      </c>
      <c r="AF6" s="22">
        <v>71</v>
      </c>
      <c r="AG6" s="23">
        <v>44198</v>
      </c>
      <c r="AH6" s="22" t="s">
        <v>7926</v>
      </c>
      <c r="AI6" s="22" t="s">
        <v>167</v>
      </c>
      <c r="AJ6" s="22" t="s">
        <v>168</v>
      </c>
      <c r="AK6" s="22" t="s">
        <v>255</v>
      </c>
      <c r="AL6" s="25">
        <v>0.58263888888888893</v>
      </c>
      <c r="AM6" s="26">
        <v>0.60763888888888884</v>
      </c>
      <c r="AN6" s="26">
        <v>0.62222222222222223</v>
      </c>
      <c r="AO6" s="26">
        <v>0.65277777777777779</v>
      </c>
      <c r="AP6" s="22" t="s">
        <v>7927</v>
      </c>
      <c r="AQ6" s="22" t="s">
        <v>7928</v>
      </c>
      <c r="AR6" s="22">
        <v>14</v>
      </c>
      <c r="AS6" s="22" t="s">
        <v>4190</v>
      </c>
      <c r="AT6" s="22" t="s">
        <v>7929</v>
      </c>
      <c r="AU6" s="22" t="s">
        <v>7930</v>
      </c>
      <c r="AV6" s="27" t="s">
        <v>744</v>
      </c>
      <c r="AW6" s="22" t="s">
        <v>7931</v>
      </c>
      <c r="AX6" s="22" t="s">
        <v>7932</v>
      </c>
      <c r="AY6" s="22" t="b">
        <v>1</v>
      </c>
      <c r="AZ6" s="22" t="s">
        <v>273</v>
      </c>
      <c r="BA6" s="22" t="b">
        <v>0</v>
      </c>
      <c r="BB6" s="22"/>
      <c r="BC6" s="22"/>
    </row>
    <row r="7" spans="1:55" hidden="1" x14ac:dyDescent="0.25">
      <c r="A7" s="31" t="str">
        <f>IFERROR(TEXT(Table_ocorrencias11[[#This Row],[caso_n]],"000")&amp;Table_ocorrencias11[[#This Row],[ponto]]&amp;"/"&amp;YEAR(Table_ocorrencias11[[#This Row],[DATA PLANTÃO]]),"")</f>
        <v>003.10/2021</v>
      </c>
      <c r="B7" s="31" t="str">
        <f>IFERROR(IF(Table_ocorrencias11[[#This Row],[GDL]] = "","", Table_ocorrencias11[[#This Row],[GDL]]&amp;"/"&amp;YEAR(Table_ocorrencias11[[#This Row],[data_plantao]])),"")</f>
        <v>744/2021</v>
      </c>
      <c r="C7" s="31" t="str">
        <f>IF(Table_ocorrencias11[[#This Row],[fotos_gdl]] = TRUE,"ENVIADAS","PENDENTE")</f>
        <v>PENDENTE</v>
      </c>
      <c r="D7" s="23">
        <f>IFERROR(Table_ocorrencias11[[#This Row],[data_plantao]],"")</f>
        <v>44203</v>
      </c>
      <c r="E7" s="31" t="str">
        <f>IFERROR(Table_ocorrencias11[[#This Row],[CIODS]],"")</f>
        <v>Ofício  Nº3/2021</v>
      </c>
      <c r="F7" s="31" t="str">
        <f>IFERROR(Table_ocorrencias11[[#This Row],[natureza3]],"")</f>
        <v>Outros</v>
      </c>
      <c r="G7" s="31" t="str">
        <f>IFERROR(Table_ocorrencias11[[#This Row],[tipo_local]],"")</f>
        <v>DELEGACIA DE PAULISTA</v>
      </c>
      <c r="H7" s="31" t="str">
        <f>IFERROR(IF(Table_ocorrencias11[[#This Row],[instrumento9]] = 0,"",Table_ocorrencias11[[#This Row],[instrumento9]]),"")</f>
        <v/>
      </c>
      <c r="I7" s="31" t="str">
        <f>IFERROR(VLOOKUP(Table_ocorrencias11[[#This Row],[matricula_perito]],Table_peritos[],2,FALSE),"")</f>
        <v>DIEGO NUNES TELES DE MENDONÇA</v>
      </c>
      <c r="J7" s="31" t="str">
        <f>IFERROR(VLOOKUP(Table_ocorrencias11[[#This Row],[matricula_auxiliar]],Table_auxiliares[],2,FALSE),"")</f>
        <v>FELIPE JOSÉ DE LIMA ALBUQUERQUE</v>
      </c>
      <c r="K7" s="31" t="str">
        <f>IFERROR(VLOOKUP(Table_ocorrencias11[[#This Row],[matricula_delegado]],Table_delegados[],2,FALSE),"")</f>
        <v>DIEGO JARDIM FEITOSA</v>
      </c>
      <c r="L7" s="31" t="str">
        <f>IFERROR(Table_ocorrencias11[[#This Row],[viatura4]],"")</f>
        <v>UP004</v>
      </c>
      <c r="M7" s="31" t="str">
        <f>IFERROR(IF(Table_ocorrencias11[[#This Row],[DPH2]] ="","",Table_ocorrencias11[[#This Row],[DPH2]]&amp;"º DPH"),"")</f>
        <v>7º DPH</v>
      </c>
      <c r="N7" s="31" t="str">
        <f>UPPER(IFERROR(VLOOKUP(Table_ocorrencias11[[#This Row],[municipio]],Table_municipios[],2,FALSE),""))</f>
        <v>PAULISTA</v>
      </c>
      <c r="O7" s="31" t="str">
        <f>UPPER(IFERROR(Table_ocorrencias11[[#This Row],[bairro7]],""))</f>
        <v>CENTRO</v>
      </c>
      <c r="P7" s="31" t="str">
        <f>IFERROR(IF(Table_ocorrencias11[[#This Row],[rua8]] ="","",Table_ocorrencias11[[#This Row],[rua8]]),"")</f>
        <v>RUA DA AURORA</v>
      </c>
      <c r="Q7" s="31" t="str">
        <f>IFERROR(IF(Table_ocorrencias11[[#This Row],[latitude5]] ="","",Table_ocorrencias11[[#This Row],[latitude5]]),"")</f>
        <v/>
      </c>
      <c r="R7" s="31" t="str">
        <f>IFERROR(IF(Table_ocorrencias11[[#This Row],[longitude6]] ="","",Table_ocorrencias11[[#This Row],[longitude6]]),"")</f>
        <v/>
      </c>
      <c r="S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" s="31" t="str">
        <f>UPPER(IFERROR(Table_ocorrencias11[[#This Row],[descricao]],""))</f>
        <v>3 CARROS DE MÃO</v>
      </c>
      <c r="V7" s="24">
        <f>IFERROR(IF(Table_ocorrencias11[[#This Row],[data_ciencia]]="","",Table_ocorrencias11[[#This Row],[data_ciencia]]),"")</f>
        <v>0.625</v>
      </c>
      <c r="W7" s="24">
        <f>IFERROR(IF(Table_ocorrencias11[[#This Row],[data_saida]]="","",Table_ocorrencias11[[#This Row],[data_saida]]),"")</f>
        <v>0.6875</v>
      </c>
      <c r="X7" s="24">
        <f>IFERROR(IF(Table_ocorrencias11[[#This Row],[data_chegada]]="","",Table_ocorrencias11[[#This Row],[data_chegada]]),"")</f>
        <v>0.70833333333333337</v>
      </c>
      <c r="Y7" s="24">
        <f>IFERROR(IF(Table_ocorrencias11[[#This Row],[data_conclusao]]="","",Table_ocorrencias11[[#This Row],[data_conclusao]]),"")</f>
        <v>0.79166666666666663</v>
      </c>
      <c r="Z7" s="22">
        <v>2059</v>
      </c>
      <c r="AA7" s="22">
        <v>3</v>
      </c>
      <c r="AB7" s="22">
        <v>7</v>
      </c>
      <c r="AC7" s="22">
        <v>3869148</v>
      </c>
      <c r="AD7" s="22">
        <v>3870367</v>
      </c>
      <c r="AE7" s="22">
        <v>3864944</v>
      </c>
      <c r="AF7" s="22">
        <v>744</v>
      </c>
      <c r="AG7" s="23">
        <v>44203</v>
      </c>
      <c r="AH7" s="22" t="s">
        <v>12315</v>
      </c>
      <c r="AI7" s="22" t="s">
        <v>416</v>
      </c>
      <c r="AJ7" s="22" t="s">
        <v>12316</v>
      </c>
      <c r="AK7" s="22" t="s">
        <v>255</v>
      </c>
      <c r="AL7" s="25">
        <v>0.625</v>
      </c>
      <c r="AM7" s="26">
        <v>0.6875</v>
      </c>
      <c r="AN7" s="26">
        <v>0.70833333333333337</v>
      </c>
      <c r="AO7" s="26">
        <v>0.79166666666666663</v>
      </c>
      <c r="AP7" s="22"/>
      <c r="AQ7" s="22"/>
      <c r="AR7" s="22">
        <v>13</v>
      </c>
      <c r="AS7" s="22" t="s">
        <v>265</v>
      </c>
      <c r="AT7" s="22" t="s">
        <v>12317</v>
      </c>
      <c r="AU7" s="22" t="s">
        <v>12316</v>
      </c>
      <c r="AV7" s="27"/>
      <c r="AW7" s="22" t="s">
        <v>12318</v>
      </c>
      <c r="AX7" s="22" t="s">
        <v>12319</v>
      </c>
      <c r="AY7" s="22" t="b">
        <v>0</v>
      </c>
      <c r="AZ7" s="22" t="s">
        <v>486</v>
      </c>
      <c r="BA7" s="22" t="b">
        <v>0</v>
      </c>
      <c r="BB7" s="22"/>
      <c r="BC7" s="22"/>
    </row>
    <row r="8" spans="1:55" hidden="1" x14ac:dyDescent="0.25">
      <c r="A8" s="31" t="str">
        <f>IFERROR(TEXT(Table_ocorrencias11[[#This Row],[caso_n]],"000")&amp;Table_ocorrencias11[[#This Row],[ponto]]&amp;"/"&amp;YEAR(Table_ocorrencias11[[#This Row],[DATA PLANTÃO]]),"")</f>
        <v>004.10/2021</v>
      </c>
      <c r="B8" s="31" t="str">
        <f>IFERROR(IF(Table_ocorrencias11[[#This Row],[GDL]] = "","", Table_ocorrencias11[[#This Row],[GDL]]&amp;"/"&amp;YEAR(Table_ocorrencias11[[#This Row],[data_plantao]])),"")</f>
        <v>1104/2021</v>
      </c>
      <c r="C8" s="31" t="str">
        <f>IF(Table_ocorrencias11[[#This Row],[fotos_gdl]] = TRUE,"ENVIADAS","PENDENTE")</f>
        <v>PENDENTE</v>
      </c>
      <c r="D8" s="23">
        <f>IFERROR(Table_ocorrencias11[[#This Row],[data_plantao]],"")</f>
        <v>44207</v>
      </c>
      <c r="E8" s="31" t="str">
        <f>IFERROR(Table_ocorrencias11[[#This Row],[CIODS]],"")</f>
        <v>D700791</v>
      </c>
      <c r="F8" s="31" t="str">
        <f>IFERROR(Table_ocorrencias11[[#This Row],[natureza3]],"")</f>
        <v>Outros</v>
      </c>
      <c r="G8" s="31" t="str">
        <f>IFERROR(Table_ocorrencias11[[#This Row],[tipo_local]],"")</f>
        <v>Interno</v>
      </c>
      <c r="H8" s="31" t="str">
        <f>IFERROR(IF(Table_ocorrencias11[[#This Row],[instrumento9]] = 0,"",Table_ocorrencias11[[#This Row],[instrumento9]]),"")</f>
        <v/>
      </c>
      <c r="I8" s="31" t="str">
        <f>IFERROR(VLOOKUP(Table_ocorrencias11[[#This Row],[matricula_perito]],Table_peritos[],2,FALSE),"")</f>
        <v>RODION MALINOVSKY DE OLIVEIRA GOMES</v>
      </c>
      <c r="J8" s="31" t="str">
        <f>IFERROR(VLOOKUP(Table_ocorrencias11[[#This Row],[matricula_auxiliar]],Table_auxiliares[],2,FALSE),"")</f>
        <v>FELIPE JOSÉ DE LIMA ALBUQUERQUE</v>
      </c>
      <c r="K8" s="31" t="str">
        <f>IFERROR(VLOOKUP(Table_ocorrencias11[[#This Row],[matricula_delegado]],Table_delegados[],2,FALSE),"")</f>
        <v>FRANCISCA ERICA DA SILVA BEZERRA</v>
      </c>
      <c r="L8" s="31" t="str">
        <f>IFERROR(Table_ocorrencias11[[#This Row],[viatura4]],"")</f>
        <v>UP004</v>
      </c>
      <c r="M8" s="31" t="str">
        <f>IFERROR(IF(Table_ocorrencias11[[#This Row],[DPH2]] ="","",Table_ocorrencias11[[#This Row],[DPH2]]&amp;"º DPH"),"")</f>
        <v>4º DPH</v>
      </c>
      <c r="N8" s="31" t="str">
        <f>UPPER(IFERROR(VLOOKUP(Table_ocorrencias11[[#This Row],[municipio]],Table_municipios[],2,FALSE),""))</f>
        <v>RECIFE</v>
      </c>
      <c r="O8" s="31" t="str">
        <f>UPPER(IFERROR(Table_ocorrencias11[[#This Row],[bairro7]],""))</f>
        <v>SANCHO</v>
      </c>
      <c r="P8" s="31" t="str">
        <f>IFERROR(IF(Table_ocorrencias11[[#This Row],[rua8]] ="","",Table_ocorrencias11[[#This Row],[rua8]]),"")</f>
        <v>RUA ORFEU DO CARNAVAL, 1</v>
      </c>
      <c r="Q8" s="31" t="str">
        <f>IFERROR(IF(Table_ocorrencias11[[#This Row],[latitude5]] ="","",Table_ocorrencias11[[#This Row],[latitude5]]),"")</f>
        <v>-8.-84210</v>
      </c>
      <c r="R8" s="31" t="str">
        <f>IFERROR(IF(Table_ocorrencias11[[#This Row],[longitude6]] ="","",Table_ocorrencias11[[#This Row],[longitude6]]),"")</f>
        <v>-34.964040</v>
      </c>
      <c r="S8" s="31" t="str">
        <f>IFERROR(UPPER(VLOOKUP(Table_ocorrencias11[[#This Row],[ocorrencia_id]],Table_vitimas[],3,FALSE) &amp; " (NIC: "&amp; VLOOKUP(Table_ocorrencias11[[#This Row],[ocorrencia_id]],Table_vitimas[],9,FALSE)) &amp;")","")</f>
        <v>JOSE NELSON DOS ANJOS SILVA (NIC: 114742)</v>
      </c>
      <c r="T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" s="31" t="str">
        <f>UPPER(IFERROR(Table_ocorrencias11[[#This Row],[descricao]],""))</f>
        <v>OFÍCIO HOMICÍDIO EM PRESÍDIO</v>
      </c>
      <c r="V8" s="24">
        <f>IFERROR(IF(Table_ocorrencias11[[#This Row],[data_ciencia]]="","",Table_ocorrencias11[[#This Row],[data_ciencia]]),"")</f>
        <v>0.33333333333333331</v>
      </c>
      <c r="W8" s="24" t="str">
        <f>IFERROR(IF(Table_ocorrencias11[[#This Row],[data_saida]]="","",Table_ocorrencias11[[#This Row],[data_saida]]),"")</f>
        <v/>
      </c>
      <c r="X8" s="24" t="str">
        <f>IFERROR(IF(Table_ocorrencias11[[#This Row],[data_chegada]]="","",Table_ocorrencias11[[#This Row],[data_chegada]]),"")</f>
        <v/>
      </c>
      <c r="Y8" s="24" t="str">
        <f>IFERROR(IF(Table_ocorrencias11[[#This Row],[data_conclusao]]="","",Table_ocorrencias11[[#This Row],[data_conclusao]]),"")</f>
        <v/>
      </c>
      <c r="Z8" s="22">
        <v>2074</v>
      </c>
      <c r="AA8" s="22">
        <v>4</v>
      </c>
      <c r="AB8" s="22">
        <v>4</v>
      </c>
      <c r="AC8" s="22">
        <v>1917099</v>
      </c>
      <c r="AD8" s="22">
        <v>3870367</v>
      </c>
      <c r="AE8" s="22">
        <v>2724782</v>
      </c>
      <c r="AF8" s="22">
        <v>1104</v>
      </c>
      <c r="AG8" s="23">
        <v>44207</v>
      </c>
      <c r="AH8" s="22" t="s">
        <v>12480</v>
      </c>
      <c r="AI8" s="22" t="s">
        <v>416</v>
      </c>
      <c r="AJ8" s="22" t="s">
        <v>414</v>
      </c>
      <c r="AK8" s="22" t="s">
        <v>255</v>
      </c>
      <c r="AL8" s="25">
        <v>0.33333333333333331</v>
      </c>
      <c r="AM8" s="26"/>
      <c r="AN8" s="26"/>
      <c r="AO8" s="26"/>
      <c r="AP8" s="22" t="s">
        <v>12481</v>
      </c>
      <c r="AQ8" s="22" t="s">
        <v>12482</v>
      </c>
      <c r="AR8" s="22">
        <v>14</v>
      </c>
      <c r="AS8" s="22" t="s">
        <v>6656</v>
      </c>
      <c r="AT8" s="22" t="s">
        <v>12483</v>
      </c>
      <c r="AU8" s="22" t="s">
        <v>12484</v>
      </c>
      <c r="AV8" s="27"/>
      <c r="AW8" s="22" t="s">
        <v>12491</v>
      </c>
      <c r="AX8" s="22" t="s">
        <v>12485</v>
      </c>
      <c r="AY8" s="22" t="b">
        <v>0</v>
      </c>
      <c r="AZ8" s="22" t="s">
        <v>486</v>
      </c>
      <c r="BA8" s="22" t="b">
        <v>0</v>
      </c>
      <c r="BB8" s="22"/>
      <c r="BC8" s="22"/>
    </row>
    <row r="9" spans="1:55" hidden="1" x14ac:dyDescent="0.25">
      <c r="A9" s="31" t="str">
        <f>IFERROR(TEXT(Table_ocorrencias11[[#This Row],[caso_n]],"000")&amp;Table_ocorrencias11[[#This Row],[ponto]]&amp;"/"&amp;YEAR(Table_ocorrencias11[[#This Row],[DATA PLANTÃO]]),"")</f>
        <v>004.9/2021</v>
      </c>
      <c r="B9" s="31" t="str">
        <f>IFERROR(IF(Table_ocorrencias11[[#This Row],[GDL]] = "","", Table_ocorrencias11[[#This Row],[GDL]]&amp;"/"&amp;YEAR(Table_ocorrencias11[[#This Row],[data_plantao]])),"")</f>
        <v/>
      </c>
      <c r="C9" s="31" t="str">
        <f>IF(Table_ocorrencias11[[#This Row],[fotos_gdl]] = TRUE,"ENVIADAS","PENDENTE")</f>
        <v>PENDENTE</v>
      </c>
      <c r="D9" s="23">
        <f>IFERROR(Table_ocorrencias11[[#This Row],[data_plantao]],"")</f>
        <v>44198</v>
      </c>
      <c r="E9" s="31" t="str">
        <f>IFERROR(Table_ocorrencias11[[#This Row],[CIODS]],"")</f>
        <v>D699971</v>
      </c>
      <c r="F9" s="31" t="str">
        <f>IFERROR(Table_ocorrencias11[[#This Row],[natureza3]],"")</f>
        <v>Homicídio</v>
      </c>
      <c r="G9" s="31" t="str">
        <f>IFERROR(Table_ocorrencias11[[#This Row],[tipo_local]],"")</f>
        <v>Externo</v>
      </c>
      <c r="H9" s="31" t="str">
        <f>IFERROR(IF(Table_ocorrencias11[[#This Row],[instrumento9]] = 0,"",Table_ocorrencias11[[#This Row],[instrumento9]]),"")</f>
        <v/>
      </c>
      <c r="I9" s="31" t="str">
        <f>IFERROR(VLOOKUP(Table_ocorrencias11[[#This Row],[matricula_perito]],Table_peritos[],2,FALSE),"")</f>
        <v>RODION MALINOVSKY DE OLIVEIRA GOMES</v>
      </c>
      <c r="J9" s="31" t="str">
        <f>IFERROR(VLOOKUP(Table_ocorrencias11[[#This Row],[matricula_auxiliar]],Table_auxiliares[],2,FALSE),"")</f>
        <v>FÁBIO JOSÉ DE FARIAS</v>
      </c>
      <c r="K9" s="31" t="str">
        <f>IFERROR(VLOOKUP(Table_ocorrencias11[[#This Row],[matricula_delegado]],Table_delegados[],2,FALSE),"")</f>
        <v>VICTOR HUGO JARDIM RONDON</v>
      </c>
      <c r="L9" s="31" t="str">
        <f>IFERROR(Table_ocorrencias11[[#This Row],[viatura4]],"")</f>
        <v>UP004</v>
      </c>
      <c r="M9" s="31" t="str">
        <f>IFERROR(IF(Table_ocorrencias11[[#This Row],[DPH2]] ="","",Table_ocorrencias11[[#This Row],[DPH2]]&amp;"º DPH"),"")</f>
        <v>4º DPH</v>
      </c>
      <c r="N9" s="31" t="str">
        <f>UPPER(IFERROR(VLOOKUP(Table_ocorrencias11[[#This Row],[municipio]],Table_municipios[],2,FALSE),""))</f>
        <v>RECIFE</v>
      </c>
      <c r="O9" s="31" t="str">
        <f>UPPER(IFERROR(Table_ocorrencias11[[#This Row],[bairro7]],""))</f>
        <v>COQUEIRAL</v>
      </c>
      <c r="P9" s="31" t="str">
        <f>IFERROR(IF(Table_ocorrencias11[[#This Row],[rua8]] ="","",Table_ocorrencias11[[#This Row],[rua8]]),"")</f>
        <v>2ªTRAVESSA DA LINHA NOVA</v>
      </c>
      <c r="Q9" s="31" t="str">
        <f>IFERROR(IF(Table_ocorrencias11[[#This Row],[latitude5]] ="","",Table_ocorrencias11[[#This Row],[latitude5]]),"")</f>
        <v>8.089450</v>
      </c>
      <c r="R9" s="31" t="str">
        <f>IFERROR(IF(Table_ocorrencias11[[#This Row],[longitude6]] ="","",Table_ocorrencias11[[#This Row],[longitude6]]),"")</f>
        <v>34.969260</v>
      </c>
      <c r="S9" s="31" t="str">
        <f>IFERROR(UPPER(VLOOKUP(Table_ocorrencias11[[#This Row],[ocorrencia_id]],Table_vitimas[],3,FALSE) &amp; " (NIC: "&amp; VLOOKUP(Table_ocorrencias11[[#This Row],[ocorrencia_id]],Table_vitimas[],9,FALSE)) &amp;")","")</f>
        <v>ALEX INACIO SILVA DO CARMO (NIC: 115004)</v>
      </c>
      <c r="T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" s="31" t="str">
        <f>UPPER(IFERROR(Table_ocorrencias11[[#This Row],[descricao]],""))</f>
        <v>FEIRA DO TROCA E MADEREIRA ESCALA...9683-4998.... ESSA OCORRENCIA É A 0003.9/21</v>
      </c>
      <c r="V9" s="24">
        <f>IFERROR(IF(Table_ocorrencias11[[#This Row],[data_ciencia]]="","",Table_ocorrencias11[[#This Row],[data_ciencia]]),"")</f>
        <v>0.90625</v>
      </c>
      <c r="W9" s="24">
        <f>IFERROR(IF(Table_ocorrencias11[[#This Row],[data_saida]]="","",Table_ocorrencias11[[#This Row],[data_saida]]),"")</f>
        <v>0.90972222222222221</v>
      </c>
      <c r="X9" s="24">
        <f>IFERROR(IF(Table_ocorrencias11[[#This Row],[data_chegada]]="","",Table_ocorrencias11[[#This Row],[data_chegada]]),"")</f>
        <v>0.9375</v>
      </c>
      <c r="Y9" s="24">
        <f>IFERROR(IF(Table_ocorrencias11[[#This Row],[data_conclusao]]="","",Table_ocorrencias11[[#This Row],[data_conclusao]]),"")</f>
        <v>0.99305555555555558</v>
      </c>
      <c r="Z9" s="22">
        <v>2036</v>
      </c>
      <c r="AA9" s="22">
        <v>4</v>
      </c>
      <c r="AB9" s="22">
        <v>4</v>
      </c>
      <c r="AC9" s="22">
        <v>1917099</v>
      </c>
      <c r="AD9" s="22">
        <v>3872769</v>
      </c>
      <c r="AE9" s="22">
        <v>2725053</v>
      </c>
      <c r="AF9" s="22"/>
      <c r="AG9" s="23">
        <v>44198</v>
      </c>
      <c r="AH9" s="22" t="s">
        <v>7923</v>
      </c>
      <c r="AI9" s="22" t="s">
        <v>167</v>
      </c>
      <c r="AJ9" s="22" t="s">
        <v>168</v>
      </c>
      <c r="AK9" s="22" t="s">
        <v>255</v>
      </c>
      <c r="AL9" s="25">
        <v>0.90625</v>
      </c>
      <c r="AM9" s="26">
        <v>0.90972222222222221</v>
      </c>
      <c r="AN9" s="26">
        <v>0.9375</v>
      </c>
      <c r="AO9" s="26">
        <v>0.99305555555555558</v>
      </c>
      <c r="AP9" s="22" t="s">
        <v>7936</v>
      </c>
      <c r="AQ9" s="22" t="s">
        <v>7937</v>
      </c>
      <c r="AR9" s="22">
        <v>14</v>
      </c>
      <c r="AS9" s="22" t="s">
        <v>2218</v>
      </c>
      <c r="AT9" s="22" t="s">
        <v>7924</v>
      </c>
      <c r="AU9" s="22" t="s">
        <v>283</v>
      </c>
      <c r="AV9" s="27"/>
      <c r="AW9" s="22" t="s">
        <v>7925</v>
      </c>
      <c r="AX9" s="22" t="s">
        <v>7938</v>
      </c>
      <c r="AY9" s="22" t="b">
        <v>0</v>
      </c>
      <c r="AZ9" s="22" t="s">
        <v>273</v>
      </c>
      <c r="BA9" s="22" t="b">
        <v>0</v>
      </c>
      <c r="BB9" s="22"/>
      <c r="BC9" s="22"/>
    </row>
    <row r="10" spans="1:55" hidden="1" x14ac:dyDescent="0.25">
      <c r="A10" s="31" t="str">
        <f>IFERROR(TEXT(Table_ocorrencias11[[#This Row],[caso_n]],"000")&amp;Table_ocorrencias11[[#This Row],[ponto]]&amp;"/"&amp;YEAR(Table_ocorrencias11[[#This Row],[DATA PLANTÃO]]),"")</f>
        <v>005.10/2021</v>
      </c>
      <c r="B10" s="31" t="str">
        <f>IFERROR(IF(Table_ocorrencias11[[#This Row],[GDL]] = "","", Table_ocorrencias11[[#This Row],[GDL]]&amp;"/"&amp;YEAR(Table_ocorrencias11[[#This Row],[data_plantao]])),"")</f>
        <v>1191/2021</v>
      </c>
      <c r="C10" s="31" t="str">
        <f>IF(Table_ocorrencias11[[#This Row],[fotos_gdl]] = TRUE,"ENVIADAS","PENDENTE")</f>
        <v>ENVIADAS</v>
      </c>
      <c r="D10" s="23">
        <f>IFERROR(Table_ocorrencias11[[#This Row],[data_plantao]],"")</f>
        <v>44208</v>
      </c>
      <c r="E10" s="31" t="str">
        <f>IFERROR(Table_ocorrencias11[[#This Row],[CIODS]],"")</f>
        <v>13/2021</v>
      </c>
      <c r="F10" s="31" t="str">
        <f>IFERROR(Table_ocorrencias11[[#This Row],[natureza3]],"")</f>
        <v>Perícia em veículo</v>
      </c>
      <c r="G10" s="31" t="str">
        <f>IFERROR(Table_ocorrencias11[[#This Row],[tipo_local]],"")</f>
        <v/>
      </c>
      <c r="H10" s="31" t="str">
        <f>IFERROR(IF(Table_ocorrencias11[[#This Row],[instrumento9]] = 0,"",Table_ocorrencias11[[#This Row],[instrumento9]]),"")</f>
        <v>PÉRFURO-CONTUNDENTE</v>
      </c>
      <c r="I10" s="31" t="str">
        <f>IFERROR(VLOOKUP(Table_ocorrencias11[[#This Row],[matricula_perito]],Table_peritos[],2,FALSE),"")</f>
        <v>MOISEIS GAUTHIER</v>
      </c>
      <c r="J10" s="31" t="str">
        <f>IFERROR(VLOOKUP(Table_ocorrencias11[[#This Row],[matricula_auxiliar]],Table_auxiliares[],2,FALSE),"")</f>
        <v>THAYSE BATISTA</v>
      </c>
      <c r="K10" s="31" t="str">
        <f>IFERROR(VLOOKUP(Table_ocorrencias11[[#This Row],[matricula_delegado]],Table_delegados[],2,FALSE),"")</f>
        <v>FRANCISCA ERICA DA SILVA BEZERRA</v>
      </c>
      <c r="L10" s="31" t="str">
        <f>IFERROR(Table_ocorrencias11[[#This Row],[viatura4]],"")</f>
        <v/>
      </c>
      <c r="M10" s="31" t="str">
        <f>IFERROR(IF(Table_ocorrencias11[[#This Row],[DPH2]] ="","",Table_ocorrencias11[[#This Row],[DPH2]]&amp;"º DPH"),"")</f>
        <v>11º DPH</v>
      </c>
      <c r="N10" s="31" t="str">
        <f>UPPER(IFERROR(VLOOKUP(Table_ocorrencias11[[#This Row],[municipio]],Table_municipios[],2,FALSE),""))</f>
        <v>JABOATÃO DOS GUARARAPES</v>
      </c>
      <c r="O10" s="31" t="str">
        <f>UPPER(IFERROR(Table_ocorrencias11[[#This Row],[bairro7]],""))</f>
        <v>CAJUEIRO SECO</v>
      </c>
      <c r="P10" s="31" t="str">
        <f>IFERROR(IF(Table_ocorrencias11[[#This Row],[rua8]] ="","",Table_ocorrencias11[[#This Row],[rua8]]),"")</f>
        <v/>
      </c>
      <c r="Q10" s="31" t="str">
        <f>IFERROR(IF(Table_ocorrencias11[[#This Row],[latitude5]] ="","",Table_ocorrencias11[[#This Row],[latitude5]]),"")</f>
        <v/>
      </c>
      <c r="R10" s="31" t="str">
        <f>IFERROR(IF(Table_ocorrencias11[[#This Row],[longitude6]] ="","",Table_ocorrencias11[[#This Row],[longitude6]]),"")</f>
        <v/>
      </c>
      <c r="S10" s="31" t="str">
        <f>IFERROR(UPPER(VLOOKUP(Table_ocorrencias11[[#This Row],[ocorrencia_id]],Table_vitimas[],3,FALSE) &amp; " (NIC: "&amp; VLOOKUP(Table_ocorrencias11[[#This Row],[ocorrencia_id]],Table_vitimas[],9,FALSE)) &amp;")","")</f>
        <v>MARCELO VIEIRA NARITA (NIC: )</v>
      </c>
      <c r="T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0" s="31" t="str">
        <f>UPPER(IFERROR(Table_ocorrencias11[[#This Row],[descricao]],""))</f>
        <v>VEÍCULO: GOL, PLACAHWD2C86, COR AZUL</v>
      </c>
      <c r="V10" s="24">
        <f>IFERROR(IF(Table_ocorrencias11[[#This Row],[data_ciencia]]="","",Table_ocorrencias11[[#This Row],[data_ciencia]]),"")</f>
        <v>0.41666666666666669</v>
      </c>
      <c r="W10" s="24">
        <f>IFERROR(IF(Table_ocorrencias11[[#This Row],[data_saida]]="","",Table_ocorrencias11[[#This Row],[data_saida]]),"")</f>
        <v>0.41666666666666669</v>
      </c>
      <c r="X10" s="24">
        <f>IFERROR(IF(Table_ocorrencias11[[#This Row],[data_chegada]]="","",Table_ocorrencias11[[#This Row],[data_chegada]]),"")</f>
        <v>0.41666666666666669</v>
      </c>
      <c r="Y10" s="24">
        <f>IFERROR(IF(Table_ocorrencias11[[#This Row],[data_conclusao]]="","",Table_ocorrencias11[[#This Row],[data_conclusao]]),"")</f>
        <v>0.45833333333333331</v>
      </c>
      <c r="Z10" s="22">
        <v>2077</v>
      </c>
      <c r="AA10" s="22">
        <v>5</v>
      </c>
      <c r="AB10" s="22">
        <v>11</v>
      </c>
      <c r="AC10" s="22">
        <v>3871282</v>
      </c>
      <c r="AD10" s="22">
        <v>3870430</v>
      </c>
      <c r="AE10" s="22">
        <v>2724782</v>
      </c>
      <c r="AF10" s="22">
        <v>1191</v>
      </c>
      <c r="AG10" s="23">
        <v>44208</v>
      </c>
      <c r="AH10" s="22" t="s">
        <v>12505</v>
      </c>
      <c r="AI10" s="22" t="s">
        <v>1228</v>
      </c>
      <c r="AJ10" s="22" t="s">
        <v>283</v>
      </c>
      <c r="AK10" s="22" t="s">
        <v>283</v>
      </c>
      <c r="AL10" s="25">
        <v>0.41666666666666669</v>
      </c>
      <c r="AM10" s="26">
        <v>0.41666666666666669</v>
      </c>
      <c r="AN10" s="26">
        <v>0.41666666666666669</v>
      </c>
      <c r="AO10" s="26">
        <v>0.45833333333333331</v>
      </c>
      <c r="AP10" s="22"/>
      <c r="AQ10" s="22"/>
      <c r="AR10" s="22">
        <v>10</v>
      </c>
      <c r="AS10" s="22" t="s">
        <v>1826</v>
      </c>
      <c r="AT10" s="22" t="s">
        <v>283</v>
      </c>
      <c r="AU10" s="22" t="s">
        <v>283</v>
      </c>
      <c r="AV10" s="27" t="s">
        <v>276</v>
      </c>
      <c r="AW10" s="22" t="s">
        <v>12506</v>
      </c>
      <c r="AX10" s="22" t="s">
        <v>12507</v>
      </c>
      <c r="AY10" s="22" t="b">
        <v>1</v>
      </c>
      <c r="AZ10" s="22" t="s">
        <v>486</v>
      </c>
      <c r="BA10" s="22" t="b">
        <v>1</v>
      </c>
      <c r="BB10" s="22" t="s">
        <v>12508</v>
      </c>
      <c r="BC10" s="22" t="s">
        <v>12509</v>
      </c>
    </row>
    <row r="11" spans="1:55" hidden="1" x14ac:dyDescent="0.25">
      <c r="A11" s="31" t="str">
        <f>IFERROR(TEXT(Table_ocorrencias11[[#This Row],[caso_n]],"000")&amp;Table_ocorrencias11[[#This Row],[ponto]]&amp;"/"&amp;YEAR(Table_ocorrencias11[[#This Row],[DATA PLANTÃO]]),"")</f>
        <v>005.9/2021</v>
      </c>
      <c r="B11" s="31" t="str">
        <f>IFERROR(IF(Table_ocorrencias11[[#This Row],[GDL]] = "","", Table_ocorrencias11[[#This Row],[GDL]]&amp;"/"&amp;YEAR(Table_ocorrencias11[[#This Row],[data_plantao]])),"")</f>
        <v>94/2021</v>
      </c>
      <c r="C11" s="31" t="str">
        <f>IF(Table_ocorrencias11[[#This Row],[fotos_gdl]] = TRUE,"ENVIADAS","PENDENTE")</f>
        <v>ENVIADAS</v>
      </c>
      <c r="D11" s="23">
        <f>IFERROR(Table_ocorrencias11[[#This Row],[data_plantao]],"")</f>
        <v>44198</v>
      </c>
      <c r="E11" s="31" t="str">
        <f>IFERROR(Table_ocorrencias11[[#This Row],[CIODS]],"")</f>
        <v>D699982</v>
      </c>
      <c r="F11" s="31" t="str">
        <f>IFERROR(Table_ocorrencias11[[#This Row],[natureza3]],"")</f>
        <v>Homicídio</v>
      </c>
      <c r="G11" s="31" t="str">
        <f>IFERROR(Table_ocorrencias11[[#This Row],[tipo_local]],"")</f>
        <v>Externo</v>
      </c>
      <c r="H11" s="31" t="str">
        <f>IFERROR(IF(Table_ocorrencias11[[#This Row],[instrumento9]] = 0,"",Table_ocorrencias11[[#This Row],[instrumento9]]),"")</f>
        <v>PÉRFURO-CONTUNDENTE</v>
      </c>
      <c r="I11" s="31" t="str">
        <f>IFERROR(VLOOKUP(Table_ocorrencias11[[#This Row],[matricula_perito]],Table_peritos[],2,FALSE),"")</f>
        <v>BETSON FERNANDO DELGADO DOS SANTOS ANDRADE</v>
      </c>
      <c r="J11" s="31" t="str">
        <f>IFERROR(VLOOKUP(Table_ocorrencias11[[#This Row],[matricula_auxiliar]],Table_auxiliares[],2,FALSE),"")</f>
        <v>THAYSE BATISTA</v>
      </c>
      <c r="K11" s="31" t="str">
        <f>IFERROR(VLOOKUP(Table_ocorrencias11[[#This Row],[matricula_delegado]],Table_delegados[],2,FALSE),"")</f>
        <v>PAULO GUSTAVO COELHO DIAS</v>
      </c>
      <c r="L11" s="31" t="str">
        <f>IFERROR(Table_ocorrencias11[[#This Row],[viatura4]],"")</f>
        <v>UP006</v>
      </c>
      <c r="M11" s="31" t="str">
        <f>IFERROR(IF(Table_ocorrencias11[[#This Row],[DPH2]] ="","",Table_ocorrencias11[[#This Row],[DPH2]]&amp;"º DPH"),"")</f>
        <v>10º DPH</v>
      </c>
      <c r="N11" s="31" t="str">
        <f>UPPER(IFERROR(VLOOKUP(Table_ocorrencias11[[#This Row],[municipio]],Table_municipios[],2,FALSE),""))</f>
        <v>RECIFE</v>
      </c>
      <c r="O11" s="31" t="str">
        <f>UPPER(IFERROR(Table_ocorrencias11[[#This Row],[bairro7]],""))</f>
        <v>UR 7 -  VÁRZEA</v>
      </c>
      <c r="P11" s="31" t="str">
        <f>IFERROR(IF(Table_ocorrencias11[[#This Row],[rua8]] ="","",Table_ocorrencias11[[#This Row],[rua8]]),"")</f>
        <v>RUA TEM RONALD RITTMISTER, N°984</v>
      </c>
      <c r="Q11" s="31" t="str">
        <f>IFERROR(IF(Table_ocorrencias11[[#This Row],[latitude5]] ="","",Table_ocorrencias11[[#This Row],[latitude5]]),"")</f>
        <v>-8.033602</v>
      </c>
      <c r="R11" s="31" t="str">
        <f>IFERROR(IF(Table_ocorrencias11[[#This Row],[longitude6]] ="","",Table_ocorrencias11[[#This Row],[longitude6]]),"")</f>
        <v>-34.979282</v>
      </c>
      <c r="S1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115606)</v>
      </c>
      <c r="T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1" s="31" t="str">
        <f>UPPER(IFERROR(Table_ocorrencias11[[#This Row],[descricao]],""))</f>
        <v>PAF - MASC (PM - 995608607 )</v>
      </c>
      <c r="V11" s="24">
        <f>IFERROR(IF(Table_ocorrencias11[[#This Row],[data_ciencia]]="","",Table_ocorrencias11[[#This Row],[data_ciencia]]),"")</f>
        <v>4.8611111111111112E-2</v>
      </c>
      <c r="W11" s="24">
        <f>IFERROR(IF(Table_ocorrencias11[[#This Row],[data_saida]]="","",Table_ocorrencias11[[#This Row],[data_saida]]),"")</f>
        <v>6.9444444444444448E-2</v>
      </c>
      <c r="X11" s="24">
        <f>IFERROR(IF(Table_ocorrencias11[[#This Row],[data_chegada]]="","",Table_ocorrencias11[[#This Row],[data_chegada]]),"")</f>
        <v>8.3333333333333329E-2</v>
      </c>
      <c r="Y11" s="24">
        <f>IFERROR(IF(Table_ocorrencias11[[#This Row],[data_conclusao]]="","",Table_ocorrencias11[[#This Row],[data_conclusao]]),"")</f>
        <v>0.11805555555555555</v>
      </c>
      <c r="Z11" s="22">
        <v>2037</v>
      </c>
      <c r="AA11" s="22">
        <v>5</v>
      </c>
      <c r="AB11" s="22">
        <v>10</v>
      </c>
      <c r="AC11" s="22">
        <v>3869903</v>
      </c>
      <c r="AD11" s="22">
        <v>3870430</v>
      </c>
      <c r="AE11" s="22">
        <v>2725371</v>
      </c>
      <c r="AF11" s="22">
        <v>94</v>
      </c>
      <c r="AG11" s="23">
        <v>44198</v>
      </c>
      <c r="AH11" s="22" t="s">
        <v>7941</v>
      </c>
      <c r="AI11" s="22" t="s">
        <v>167</v>
      </c>
      <c r="AJ11" s="22" t="s">
        <v>168</v>
      </c>
      <c r="AK11" s="22" t="s">
        <v>1258</v>
      </c>
      <c r="AL11" s="25">
        <v>4.8611111111111112E-2</v>
      </c>
      <c r="AM11" s="26">
        <v>6.9444444444444448E-2</v>
      </c>
      <c r="AN11" s="26">
        <v>8.3333333333333329E-2</v>
      </c>
      <c r="AO11" s="26">
        <v>0.11805555555555555</v>
      </c>
      <c r="AP11" s="22" t="s">
        <v>7951</v>
      </c>
      <c r="AQ11" s="22" t="s">
        <v>7952</v>
      </c>
      <c r="AR11" s="22">
        <v>14</v>
      </c>
      <c r="AS11" s="22" t="s">
        <v>7950</v>
      </c>
      <c r="AT11" s="22" t="s">
        <v>7942</v>
      </c>
      <c r="AU11" s="22" t="s">
        <v>283</v>
      </c>
      <c r="AV11" s="27" t="s">
        <v>276</v>
      </c>
      <c r="AW11" s="22" t="s">
        <v>7943</v>
      </c>
      <c r="AX11" s="22" t="s">
        <v>7944</v>
      </c>
      <c r="AY11" s="22" t="b">
        <v>1</v>
      </c>
      <c r="AZ11" s="22" t="s">
        <v>273</v>
      </c>
      <c r="BA11" s="22" t="b">
        <v>0</v>
      </c>
      <c r="BB11" s="22"/>
      <c r="BC11" s="22"/>
    </row>
    <row r="12" spans="1:55" hidden="1" x14ac:dyDescent="0.25">
      <c r="A12" s="31" t="str">
        <f>IFERROR(TEXT(Table_ocorrencias11[[#This Row],[caso_n]],"000")&amp;Table_ocorrencias11[[#This Row],[ponto]]&amp;"/"&amp;YEAR(Table_ocorrencias11[[#This Row],[DATA PLANTÃO]]),"")</f>
        <v>006.10/2021</v>
      </c>
      <c r="B12" s="31" t="str">
        <f>IFERROR(IF(Table_ocorrencias11[[#This Row],[GDL]] = "","", Table_ocorrencias11[[#This Row],[GDL]]&amp;"/"&amp;YEAR(Table_ocorrencias11[[#This Row],[data_plantao]])),"")</f>
        <v>1573/2021</v>
      </c>
      <c r="C12" s="31" t="str">
        <f>IF(Table_ocorrencias11[[#This Row],[fotos_gdl]] = TRUE,"ENVIADAS","PENDENTE")</f>
        <v>ENVIADAS</v>
      </c>
      <c r="D12" s="23">
        <f>IFERROR(Table_ocorrencias11[[#This Row],[data_plantao]],"")</f>
        <v>44210</v>
      </c>
      <c r="E12" s="31" t="str">
        <f>IFERROR(Table_ocorrencias11[[#This Row],[CIODS]],"")</f>
        <v>OF.5/2021</v>
      </c>
      <c r="F12" s="31" t="str">
        <f>IFERROR(Table_ocorrencias11[[#This Row],[natureza3]],"")</f>
        <v>Outros</v>
      </c>
      <c r="G12" s="31" t="str">
        <f>IFERROR(Table_ocorrencias11[[#This Row],[tipo_local]],"")</f>
        <v>Externo</v>
      </c>
      <c r="H12" s="31" t="str">
        <f>IFERROR(IF(Table_ocorrencias11[[#This Row],[instrumento9]] = 0,"",Table_ocorrencias11[[#This Row],[instrumento9]]),"")</f>
        <v>PÉRFURO-CONTUNDENTE</v>
      </c>
      <c r="I12" s="31" t="str">
        <f>IFERROR(VLOOKUP(Table_ocorrencias11[[#This Row],[matricula_perito]],Table_peritos[],2,FALSE),"")</f>
        <v>DIEGO NUNES TELES DE MENDONÇA</v>
      </c>
      <c r="J12" s="31" t="str">
        <f>IFERROR(VLOOKUP(Table_ocorrencias11[[#This Row],[matricula_auxiliar]],Table_auxiliares[],2,FALSE),"")</f>
        <v>THAYSE BATISTA</v>
      </c>
      <c r="K12" s="31" t="str">
        <f>IFERROR(VLOOKUP(Table_ocorrencias11[[#This Row],[matricula_delegado]],Table_delegados[],2,FALSE),"")</f>
        <v>FRANCISCO OCELIO LIMA RIBEIRO</v>
      </c>
      <c r="L12" s="31" t="str">
        <f>IFERROR(Table_ocorrencias11[[#This Row],[viatura4]],"")</f>
        <v>UP004</v>
      </c>
      <c r="M12" s="31" t="str">
        <f>IFERROR(IF(Table_ocorrencias11[[#This Row],[DPH2]] ="","",Table_ocorrencias11[[#This Row],[DPH2]]&amp;"º DPH"),"")</f>
        <v>9º DPH</v>
      </c>
      <c r="N12" s="31" t="str">
        <f>UPPER(IFERROR(VLOOKUP(Table_ocorrencias11[[#This Row],[municipio]],Table_municipios[],2,FALSE),""))</f>
        <v>OLINDA</v>
      </c>
      <c r="O12" s="31" t="str">
        <f>UPPER(IFERROR(Table_ocorrencias11[[#This Row],[bairro7]],""))</f>
        <v>ESTRADA DA MIRUEIRA</v>
      </c>
      <c r="P12" s="31" t="str">
        <f>IFERROR(IF(Table_ocorrencias11[[#This Row],[rua8]] ="","",Table_ocorrencias11[[#This Row],[rua8]]),"")</f>
        <v/>
      </c>
      <c r="Q12" s="31" t="str">
        <f>IFERROR(IF(Table_ocorrencias11[[#This Row],[latitude5]] ="","",Table_ocorrencias11[[#This Row],[latitude5]]),"")</f>
        <v>-7.9799090</v>
      </c>
      <c r="R12" s="31" t="str">
        <f>IFERROR(IF(Table_ocorrencias11[[#This Row],[longitude6]] ="","",Table_ocorrencias11[[#This Row],[longitude6]]),"")</f>
        <v>-34.9099750</v>
      </c>
      <c r="S12" s="31" t="str">
        <f>IFERROR(UPPER(VLOOKUP(Table_ocorrencias11[[#This Row],[ocorrencia_id]],Table_vitimas[],3,FALSE) &amp; " (NIC: "&amp; VLOOKUP(Table_ocorrencias11[[#This Row],[ocorrencia_id]],Table_vitimas[],9,FALSE)) &amp;")","")</f>
        <v>GIOVANE DA SILVA ARAÚJO (NIC: 115665)</v>
      </c>
      <c r="T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" s="31" t="str">
        <f>UPPER(IFERROR(Table_ocorrencias11[[#This Row],[descricao]],""))</f>
        <v>COMPLEMENTAR AO CASO N°0037.9/2021</v>
      </c>
      <c r="V12" s="24">
        <f>IFERROR(IF(Table_ocorrencias11[[#This Row],[data_ciencia]]="","",Table_ocorrencias11[[#This Row],[data_ciencia]]),"")</f>
        <v>0.47916666666666669</v>
      </c>
      <c r="W12" s="24">
        <f>IFERROR(IF(Table_ocorrencias11[[#This Row],[data_saida]]="","",Table_ocorrencias11[[#This Row],[data_saida]]),"")</f>
        <v>0.61805555555555558</v>
      </c>
      <c r="X12" s="24">
        <f>IFERROR(IF(Table_ocorrencias11[[#This Row],[data_chegada]]="","",Table_ocorrencias11[[#This Row],[data_chegada]]),"")</f>
        <v>0.63888888888888884</v>
      </c>
      <c r="Y12" s="24">
        <f>IFERROR(IF(Table_ocorrencias11[[#This Row],[data_conclusao]]="","",Table_ocorrencias11[[#This Row],[data_conclusao]]),"")</f>
        <v>0.69444444444444442</v>
      </c>
      <c r="Z12" s="22">
        <v>2084</v>
      </c>
      <c r="AA12" s="22">
        <v>6</v>
      </c>
      <c r="AB12" s="22">
        <v>9</v>
      </c>
      <c r="AC12" s="22">
        <v>3869148</v>
      </c>
      <c r="AD12" s="22">
        <v>3870430</v>
      </c>
      <c r="AE12" s="22">
        <v>3467520</v>
      </c>
      <c r="AF12" s="22">
        <v>1573</v>
      </c>
      <c r="AG12" s="23">
        <v>44210</v>
      </c>
      <c r="AH12" s="22" t="s">
        <v>12588</v>
      </c>
      <c r="AI12" s="22" t="s">
        <v>416</v>
      </c>
      <c r="AJ12" s="22" t="s">
        <v>168</v>
      </c>
      <c r="AK12" s="22" t="s">
        <v>255</v>
      </c>
      <c r="AL12" s="25">
        <v>0.47916666666666669</v>
      </c>
      <c r="AM12" s="26">
        <v>0.61805555555555558</v>
      </c>
      <c r="AN12" s="26">
        <v>0.63888888888888884</v>
      </c>
      <c r="AO12" s="26">
        <v>0.69444444444444442</v>
      </c>
      <c r="AP12" s="22" t="s">
        <v>12589</v>
      </c>
      <c r="AQ12" s="22" t="s">
        <v>12590</v>
      </c>
      <c r="AR12" s="22">
        <v>12</v>
      </c>
      <c r="AS12" s="22" t="s">
        <v>12591</v>
      </c>
      <c r="AT12" s="22" t="s">
        <v>283</v>
      </c>
      <c r="AU12" s="22" t="s">
        <v>283</v>
      </c>
      <c r="AV12" s="27" t="s">
        <v>276</v>
      </c>
      <c r="AW12" s="22" t="s">
        <v>12592</v>
      </c>
      <c r="AX12" s="22" t="s">
        <v>12593</v>
      </c>
      <c r="AY12" s="22" t="b">
        <v>1</v>
      </c>
      <c r="AZ12" s="22" t="s">
        <v>486</v>
      </c>
      <c r="BA12" s="22" t="b">
        <v>0</v>
      </c>
      <c r="BB12" s="22"/>
      <c r="BC12" s="22"/>
    </row>
    <row r="13" spans="1:55" hidden="1" x14ac:dyDescent="0.25">
      <c r="A13" s="31" t="str">
        <f>IFERROR(TEXT(Table_ocorrencias11[[#This Row],[caso_n]],"000")&amp;Table_ocorrencias11[[#This Row],[ponto]]&amp;"/"&amp;YEAR(Table_ocorrencias11[[#This Row],[DATA PLANTÃO]]),"")</f>
        <v>006.9/2021</v>
      </c>
      <c r="B13" s="31" t="str">
        <f>IFERROR(IF(Table_ocorrencias11[[#This Row],[GDL]] = "","", Table_ocorrencias11[[#This Row],[GDL]]&amp;"/"&amp;YEAR(Table_ocorrencias11[[#This Row],[data_plantao]])),"")</f>
        <v>95/2021</v>
      </c>
      <c r="C13" s="31" t="str">
        <f>IF(Table_ocorrencias11[[#This Row],[fotos_gdl]] = TRUE,"ENVIADAS","PENDENTE")</f>
        <v>ENVIADAS</v>
      </c>
      <c r="D13" s="23">
        <f>IFERROR(Table_ocorrencias11[[#This Row],[data_plantao]],"")</f>
        <v>44198</v>
      </c>
      <c r="E13" s="31" t="str">
        <f>IFERROR(Table_ocorrencias11[[#This Row],[CIODS]],"")</f>
        <v>D699988</v>
      </c>
      <c r="F13" s="31" t="str">
        <f>IFERROR(Table_ocorrencias11[[#This Row],[natureza3]],"")</f>
        <v>Homicídio</v>
      </c>
      <c r="G13" s="31" t="str">
        <f>IFERROR(Table_ocorrencias11[[#This Row],[tipo_local]],"")</f>
        <v>Externo</v>
      </c>
      <c r="H13" s="31" t="str">
        <f>IFERROR(IF(Table_ocorrencias11[[#This Row],[instrumento9]] = 0,"",Table_ocorrencias11[[#This Row],[instrumento9]]),"")</f>
        <v/>
      </c>
      <c r="I13" s="31" t="str">
        <f>IFERROR(VLOOKUP(Table_ocorrencias11[[#This Row],[matricula_perito]],Table_peritos[],2,FALSE),"")</f>
        <v>CARLOS ARMANDO CORREIA LYRA</v>
      </c>
      <c r="J13" s="31" t="str">
        <f>IFERROR(VLOOKUP(Table_ocorrencias11[[#This Row],[matricula_auxiliar]],Table_auxiliares[],2,FALSE),"")</f>
        <v>BRUNA TATIANE DA SILVA OLIVEIRA</v>
      </c>
      <c r="K13" s="31" t="str">
        <f>IFERROR(VLOOKUP(Table_ocorrencias11[[#This Row],[matricula_delegado]],Table_delegados[],2,FALSE),"")</f>
        <v>PAULO GUSTAVO COELHO DIAS</v>
      </c>
      <c r="L13" s="31" t="str">
        <f>IFERROR(Table_ocorrencias11[[#This Row],[viatura4]],"")</f>
        <v>UP004</v>
      </c>
      <c r="M13" s="31" t="str">
        <f>IFERROR(IF(Table_ocorrencias11[[#This Row],[DPH2]] ="","",Table_ocorrencias11[[#This Row],[DPH2]]&amp;"º DPH"),"")</f>
        <v>13º DPH</v>
      </c>
      <c r="N13" s="31" t="str">
        <f>UPPER(IFERROR(VLOOKUP(Table_ocorrencias11[[#This Row],[municipio]],Table_municipios[],2,FALSE),""))</f>
        <v>MORENO</v>
      </c>
      <c r="O13" s="31" t="str">
        <f>UPPER(IFERROR(Table_ocorrencias11[[#This Row],[bairro7]],""))</f>
        <v>MANGUEIRA</v>
      </c>
      <c r="P13" s="31" t="str">
        <f>IFERROR(IF(Table_ocorrencias11[[#This Row],[rua8]] ="","",Table_ocorrencias11[[#This Row],[rua8]]),"")</f>
        <v>AV ANDRÉ VITAL DE NEGREIROS Nº 152</v>
      </c>
      <c r="Q13" s="31" t="str">
        <f>IFERROR(IF(Table_ocorrencias11[[#This Row],[latitude5]] ="","",Table_ocorrencias11[[#This Row],[latitude5]]),"")</f>
        <v>-8.111069</v>
      </c>
      <c r="R13" s="31" t="str">
        <f>IFERROR(IF(Table_ocorrencias11[[#This Row],[longitude6]] ="","",Table_ocorrencias11[[#This Row],[longitude6]]),"")</f>
        <v>-35.095360</v>
      </c>
      <c r="S13" s="31" t="str">
        <f>IFERROR(UPPER(VLOOKUP(Table_ocorrencias11[[#This Row],[ocorrencia_id]],Table_vitimas[],3,FALSE) &amp; " (NIC: "&amp; VLOOKUP(Table_ocorrencias11[[#This Row],[ocorrencia_id]],Table_vitimas[],9,FALSE)) &amp;")","")</f>
        <v>ERICK ROBERTO ALVES PEDROSA (NIC: 115582)</v>
      </c>
      <c r="T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" s="31" t="str">
        <f>UPPER(IFERROR(Table_ocorrencias11[[#This Row],[descricao]],""))</f>
        <v>SD MARQUES 993810579</v>
      </c>
      <c r="V13" s="24">
        <f>IFERROR(IF(Table_ocorrencias11[[#This Row],[data_ciencia]]="","",Table_ocorrencias11[[#This Row],[data_ciencia]]),"")</f>
        <v>8.2638888888888887E-2</v>
      </c>
      <c r="W13" s="24" t="str">
        <f>IFERROR(IF(Table_ocorrencias11[[#This Row],[data_saida]]="","",Table_ocorrencias11[[#This Row],[data_saida]]),"")</f>
        <v/>
      </c>
      <c r="X13" s="24" t="str">
        <f>IFERROR(IF(Table_ocorrencias11[[#This Row],[data_chegada]]="","",Table_ocorrencias11[[#This Row],[data_chegada]]),"")</f>
        <v/>
      </c>
      <c r="Y13" s="24" t="str">
        <f>IFERROR(IF(Table_ocorrencias11[[#This Row],[data_conclusao]]="","",Table_ocorrencias11[[#This Row],[data_conclusao]]),"")</f>
        <v/>
      </c>
      <c r="Z13" s="22">
        <v>2038</v>
      </c>
      <c r="AA13" s="22">
        <v>6</v>
      </c>
      <c r="AB13" s="22">
        <v>13</v>
      </c>
      <c r="AC13" s="22">
        <v>3869091</v>
      </c>
      <c r="AD13" s="22">
        <v>3876080</v>
      </c>
      <c r="AE13" s="22">
        <v>2725371</v>
      </c>
      <c r="AF13" s="22">
        <v>95</v>
      </c>
      <c r="AG13" s="23">
        <v>44198</v>
      </c>
      <c r="AH13" s="22" t="s">
        <v>7945</v>
      </c>
      <c r="AI13" s="22" t="s">
        <v>167</v>
      </c>
      <c r="AJ13" s="22" t="s">
        <v>168</v>
      </c>
      <c r="AK13" s="22" t="s">
        <v>255</v>
      </c>
      <c r="AL13" s="25">
        <v>8.2638888888888887E-2</v>
      </c>
      <c r="AM13" s="26"/>
      <c r="AN13" s="26"/>
      <c r="AO13" s="26"/>
      <c r="AP13" s="22" t="s">
        <v>7959</v>
      </c>
      <c r="AQ13" s="22" t="s">
        <v>7960</v>
      </c>
      <c r="AR13" s="22">
        <v>11</v>
      </c>
      <c r="AS13" s="22" t="s">
        <v>4361</v>
      </c>
      <c r="AT13" s="22" t="s">
        <v>7946</v>
      </c>
      <c r="AU13" s="22" t="s">
        <v>7947</v>
      </c>
      <c r="AV13" s="27"/>
      <c r="AW13" s="22" t="s">
        <v>7948</v>
      </c>
      <c r="AX13" s="22" t="s">
        <v>7949</v>
      </c>
      <c r="AY13" s="22" t="b">
        <v>1</v>
      </c>
      <c r="AZ13" s="22" t="s">
        <v>273</v>
      </c>
      <c r="BA13" s="22" t="b">
        <v>0</v>
      </c>
      <c r="BB13" s="22"/>
      <c r="BC13" s="22"/>
    </row>
    <row r="14" spans="1:55" hidden="1" x14ac:dyDescent="0.25">
      <c r="A14" s="31" t="str">
        <f>IFERROR(TEXT(Table_ocorrencias11[[#This Row],[caso_n]],"000")&amp;Table_ocorrencias11[[#This Row],[ponto]]&amp;"/"&amp;YEAR(Table_ocorrencias11[[#This Row],[DATA PLANTÃO]]),"")</f>
        <v>007.10/2021</v>
      </c>
      <c r="B14" s="31" t="str">
        <f>IFERROR(IF(Table_ocorrencias11[[#This Row],[GDL]] = "","", Table_ocorrencias11[[#This Row],[GDL]]&amp;"/"&amp;YEAR(Table_ocorrencias11[[#This Row],[data_plantao]])),"")</f>
        <v>1903/2021</v>
      </c>
      <c r="C14" s="31" t="str">
        <f>IF(Table_ocorrencias11[[#This Row],[fotos_gdl]] = TRUE,"ENVIADAS","PENDENTE")</f>
        <v>ENVIADAS</v>
      </c>
      <c r="D14" s="23">
        <f>IFERROR(Table_ocorrencias11[[#This Row],[data_plantao]],"")</f>
        <v>44214</v>
      </c>
      <c r="E14" s="31" t="str">
        <f>IFERROR(Table_ocorrencias11[[#This Row],[CIODS]],"")</f>
        <v>28/2021</v>
      </c>
      <c r="F14" s="31" t="str">
        <f>IFERROR(Table_ocorrencias11[[#This Row],[natureza3]],"")</f>
        <v>Tentativa de Homicídio</v>
      </c>
      <c r="G14" s="31" t="str">
        <f>IFERROR(Table_ocorrencias11[[#This Row],[tipo_local]],"")</f>
        <v>Externo</v>
      </c>
      <c r="H14" s="31" t="str">
        <f>IFERROR(IF(Table_ocorrencias11[[#This Row],[instrumento9]] = 0,"",Table_ocorrencias11[[#This Row],[instrumento9]]),"")</f>
        <v/>
      </c>
      <c r="I14" s="31" t="str">
        <f>IFERROR(VLOOKUP(Table_ocorrencias11[[#This Row],[matricula_perito]],Table_peritos[],2,FALSE),"")</f>
        <v>DIEGO NUNES TELES DE MENDONÇA</v>
      </c>
      <c r="J14" s="31" t="str">
        <f>IFERROR(VLOOKUP(Table_ocorrencias11[[#This Row],[matricula_auxiliar]],Table_auxiliares[],2,FALSE),"")</f>
        <v>HILTON PESSOA DE FREITAS NETO</v>
      </c>
      <c r="K14" s="31" t="str">
        <f>IFERROR(VLOOKUP(Table_ocorrencias11[[#This Row],[matricula_delegado]],Table_delegados[],2,FALSE),"")</f>
        <v>ADYR MARTENS DE ALMEIDA</v>
      </c>
      <c r="L14" s="31" t="str">
        <f>IFERROR(Table_ocorrencias11[[#This Row],[viatura4]],"")</f>
        <v>UP006</v>
      </c>
      <c r="M14" s="31" t="str">
        <f>IFERROR(IF(Table_ocorrencias11[[#This Row],[DPH2]] ="","",Table_ocorrencias11[[#This Row],[DPH2]]&amp;"º DPH"),"")</f>
        <v>2º DPH</v>
      </c>
      <c r="N14" s="31" t="str">
        <f>UPPER(IFERROR(VLOOKUP(Table_ocorrencias11[[#This Row],[municipio]],Table_municipios[],2,FALSE),""))</f>
        <v>RECIFE</v>
      </c>
      <c r="O14" s="31" t="str">
        <f>UPPER(IFERROR(Table_ocorrencias11[[#This Row],[bairro7]],""))</f>
        <v>IPUTINGA</v>
      </c>
      <c r="P14" s="31" t="str">
        <f>IFERROR(IF(Table_ocorrencias11[[#This Row],[rua8]] ="","",Table_ocorrencias11[[#This Row],[rua8]]),"")</f>
        <v>AV. MAURICIO DE NASSAU, Nº 42, BLOCO C1, APT. 04</v>
      </c>
      <c r="Q14" s="31" t="str">
        <f>IFERROR(IF(Table_ocorrencias11[[#This Row],[latitude5]] ="","",Table_ocorrencias11[[#This Row],[latitude5]]),"")</f>
        <v/>
      </c>
      <c r="R14" s="31" t="str">
        <f>IFERROR(IF(Table_ocorrencias11[[#This Row],[longitude6]] ="","",Table_ocorrencias11[[#This Row],[longitude6]]),"")</f>
        <v/>
      </c>
      <c r="S14" s="31" t="str">
        <f>IFERROR(UPPER(VLOOKUP(Table_ocorrencias11[[#This Row],[ocorrencia_id]],Table_vitimas[],3,FALSE) &amp; " (NIC: "&amp; VLOOKUP(Table_ocorrencias11[[#This Row],[ocorrencia_id]],Table_vitimas[],9,FALSE)) &amp;")","")</f>
        <v>CLEIBERSON DA SILVA XAVIER (NIC: )</v>
      </c>
      <c r="T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" s="31" t="str">
        <f>UPPER(IFERROR(Table_ocorrencias11[[#This Row],[descricao]],""))</f>
        <v/>
      </c>
      <c r="V14" s="24">
        <f>IFERROR(IF(Table_ocorrencias11[[#This Row],[data_ciencia]]="","",Table_ocorrencias11[[#This Row],[data_ciencia]]),"")</f>
        <v>0.35416666666666669</v>
      </c>
      <c r="W14" s="24">
        <f>IFERROR(IF(Table_ocorrencias11[[#This Row],[data_saida]]="","",Table_ocorrencias11[[#This Row],[data_saida]]),"")</f>
        <v>0.38194444444444442</v>
      </c>
      <c r="X14" s="24">
        <f>IFERROR(IF(Table_ocorrencias11[[#This Row],[data_chegada]]="","",Table_ocorrencias11[[#This Row],[data_chegada]]),"")</f>
        <v>0.38541666666666669</v>
      </c>
      <c r="Y14" s="24">
        <f>IFERROR(IF(Table_ocorrencias11[[#This Row],[data_conclusao]]="","",Table_ocorrencias11[[#This Row],[data_conclusao]]),"")</f>
        <v>0.41666666666666669</v>
      </c>
      <c r="Z14" s="22">
        <v>2098</v>
      </c>
      <c r="AA14" s="22">
        <v>7</v>
      </c>
      <c r="AB14" s="22">
        <v>2</v>
      </c>
      <c r="AC14" s="22">
        <v>3869148</v>
      </c>
      <c r="AD14" s="22">
        <v>3865967</v>
      </c>
      <c r="AE14" s="22">
        <v>2960397</v>
      </c>
      <c r="AF14" s="22">
        <v>1903</v>
      </c>
      <c r="AG14" s="23">
        <v>44214</v>
      </c>
      <c r="AH14" s="22" t="s">
        <v>12669</v>
      </c>
      <c r="AI14" s="22" t="s">
        <v>344</v>
      </c>
      <c r="AJ14" s="22" t="s">
        <v>168</v>
      </c>
      <c r="AK14" s="22" t="s">
        <v>1258</v>
      </c>
      <c r="AL14" s="25">
        <v>0.35416666666666669</v>
      </c>
      <c r="AM14" s="26">
        <v>0.38194444444444442</v>
      </c>
      <c r="AN14" s="26">
        <v>0.38541666666666669</v>
      </c>
      <c r="AO14" s="26">
        <v>0.41666666666666669</v>
      </c>
      <c r="AP14" s="22"/>
      <c r="AQ14" s="22"/>
      <c r="AR14" s="22">
        <v>14</v>
      </c>
      <c r="AS14" s="22" t="s">
        <v>4641</v>
      </c>
      <c r="AT14" s="22" t="s">
        <v>12670</v>
      </c>
      <c r="AU14" s="22" t="s">
        <v>283</v>
      </c>
      <c r="AV14" s="27"/>
      <c r="AW14" s="22" t="s">
        <v>12671</v>
      </c>
      <c r="AX14" s="22" t="s">
        <v>283</v>
      </c>
      <c r="AY14" s="22" t="b">
        <v>1</v>
      </c>
      <c r="AZ14" s="22" t="s">
        <v>486</v>
      </c>
      <c r="BA14" s="22" t="b">
        <v>0</v>
      </c>
      <c r="BB14" s="22"/>
      <c r="BC14" s="22"/>
    </row>
    <row r="15" spans="1:55" hidden="1" x14ac:dyDescent="0.25">
      <c r="A15" s="31" t="str">
        <f>IFERROR(TEXT(Table_ocorrencias11[[#This Row],[caso_n]],"000")&amp;Table_ocorrencias11[[#This Row],[ponto]]&amp;"/"&amp;YEAR(Table_ocorrencias11[[#This Row],[DATA PLANTÃO]]),"")</f>
        <v>007.9/2021</v>
      </c>
      <c r="B15" s="31" t="str">
        <f>IFERROR(IF(Table_ocorrencias11[[#This Row],[GDL]] = "","", Table_ocorrencias11[[#This Row],[GDL]]&amp;"/"&amp;YEAR(Table_ocorrencias11[[#This Row],[data_plantao]])),"")</f>
        <v/>
      </c>
      <c r="C15" s="31" t="str">
        <f>IF(Table_ocorrencias11[[#This Row],[fotos_gdl]] = TRUE,"ENVIADAS","PENDENTE")</f>
        <v>PENDENTE</v>
      </c>
      <c r="D15" s="23">
        <f>IFERROR(Table_ocorrencias11[[#This Row],[data_plantao]],"")</f>
        <v>44198</v>
      </c>
      <c r="E15" s="31" t="str">
        <f>IFERROR(Table_ocorrencias11[[#This Row],[CIODS]],"")</f>
        <v>D699992</v>
      </c>
      <c r="F15" s="31" t="str">
        <f>IFERROR(Table_ocorrencias11[[#This Row],[natureza3]],"")</f>
        <v>Homicídio</v>
      </c>
      <c r="G15" s="31" t="str">
        <f>IFERROR(Table_ocorrencias11[[#This Row],[tipo_local]],"")</f>
        <v>Externo</v>
      </c>
      <c r="H15" s="31" t="str">
        <f>IFERROR(IF(Table_ocorrencias11[[#This Row],[instrumento9]] = 0,"",Table_ocorrencias11[[#This Row],[instrumento9]]),"")</f>
        <v>CONTUNDENTE</v>
      </c>
      <c r="I15" s="31" t="str">
        <f>IFERROR(VLOOKUP(Table_ocorrencias11[[#This Row],[matricula_perito]],Table_peritos[],2,FALSE),"")</f>
        <v>RODION MALINOVSKY DE OLIVEIRA GOMES</v>
      </c>
      <c r="J15" s="31" t="str">
        <f>IFERROR(VLOOKUP(Table_ocorrencias11[[#This Row],[matricula_auxiliar]],Table_auxiliares[],2,FALSE),"")</f>
        <v>FÁBIO JOSÉ DE FARIAS</v>
      </c>
      <c r="K15" s="31" t="str">
        <f>IFERROR(VLOOKUP(Table_ocorrencias11[[#This Row],[matricula_delegado]],Table_delegados[],2,FALSE),"")</f>
        <v>VICTOR HUGO JARDIM RONDON</v>
      </c>
      <c r="L15" s="31" t="str">
        <f>IFERROR(Table_ocorrencias11[[#This Row],[viatura4]],"")</f>
        <v>UP006</v>
      </c>
      <c r="M15" s="31" t="str">
        <f>IFERROR(IF(Table_ocorrencias11[[#This Row],[DPH2]] ="","",Table_ocorrencias11[[#This Row],[DPH2]]&amp;"º DPH"),"")</f>
        <v>5º DPH</v>
      </c>
      <c r="N15" s="31" t="str">
        <f>UPPER(IFERROR(VLOOKUP(Table_ocorrencias11[[#This Row],[municipio]],Table_municipios[],2,FALSE),""))</f>
        <v>RECIFE</v>
      </c>
      <c r="O15" s="31" t="str">
        <f>UPPER(IFERROR(Table_ocorrencias11[[#This Row],[bairro7]],""))</f>
        <v>BEBERIBE</v>
      </c>
      <c r="P15" s="31" t="str">
        <f>IFERROR(IF(Table_ocorrencias11[[#This Row],[rua8]] ="","",Table_ocorrencias11[[#This Row],[rua8]]),"")</f>
        <v>PRAÇA DA CONVENÇÃO DE BEBERIBE</v>
      </c>
      <c r="Q15" s="31" t="str">
        <f>IFERROR(IF(Table_ocorrencias11[[#This Row],[latitude5]] ="","",Table_ocorrencias11[[#This Row],[latitude5]]),"")</f>
        <v>8.0032662</v>
      </c>
      <c r="R15" s="31" t="str">
        <f>IFERROR(IF(Table_ocorrencias11[[#This Row],[longitude6]] ="","",Table_ocorrencias11[[#This Row],[longitude6]]),"")</f>
        <v>34.897999</v>
      </c>
      <c r="S1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115604)</v>
      </c>
      <c r="T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" s="31" t="str">
        <f>UPPER(IFERROR(Table_ocorrencias11[[#This Row],[descricao]],""))</f>
        <v>PEDRADA - MASC</v>
      </c>
      <c r="V15" s="24">
        <f>IFERROR(IF(Table_ocorrencias11[[#This Row],[data_ciencia]]="","",Table_ocorrencias11[[#This Row],[data_ciencia]]),"")</f>
        <v>0.15625</v>
      </c>
      <c r="W15" s="24">
        <f>IFERROR(IF(Table_ocorrencias11[[#This Row],[data_saida]]="","",Table_ocorrencias11[[#This Row],[data_saida]]),"")</f>
        <v>0.15972222222222221</v>
      </c>
      <c r="X15" s="24">
        <f>IFERROR(IF(Table_ocorrencias11[[#This Row],[data_chegada]]="","",Table_ocorrencias11[[#This Row],[data_chegada]]),"")</f>
        <v>0.1875</v>
      </c>
      <c r="Y15" s="24">
        <f>IFERROR(IF(Table_ocorrencias11[[#This Row],[data_conclusao]]="","",Table_ocorrencias11[[#This Row],[data_conclusao]]),"")</f>
        <v>0.21875</v>
      </c>
      <c r="Z15" s="22">
        <v>2039</v>
      </c>
      <c r="AA15" s="22">
        <v>7</v>
      </c>
      <c r="AB15" s="22">
        <v>5</v>
      </c>
      <c r="AC15" s="22">
        <v>1917099</v>
      </c>
      <c r="AD15" s="22">
        <v>3872769</v>
      </c>
      <c r="AE15" s="22">
        <v>2725053</v>
      </c>
      <c r="AF15" s="22"/>
      <c r="AG15" s="23">
        <v>44198</v>
      </c>
      <c r="AH15" s="22" t="s">
        <v>7954</v>
      </c>
      <c r="AI15" s="22" t="s">
        <v>167</v>
      </c>
      <c r="AJ15" s="22" t="s">
        <v>168</v>
      </c>
      <c r="AK15" s="22" t="s">
        <v>1258</v>
      </c>
      <c r="AL15" s="25">
        <v>0.15625</v>
      </c>
      <c r="AM15" s="26">
        <v>0.15972222222222221</v>
      </c>
      <c r="AN15" s="26">
        <v>0.1875</v>
      </c>
      <c r="AO15" s="26">
        <v>0.21875</v>
      </c>
      <c r="AP15" s="22" t="s">
        <v>7961</v>
      </c>
      <c r="AQ15" s="22" t="s">
        <v>7962</v>
      </c>
      <c r="AR15" s="22">
        <v>14</v>
      </c>
      <c r="AS15" s="22" t="s">
        <v>5686</v>
      </c>
      <c r="AT15" s="22" t="s">
        <v>7955</v>
      </c>
      <c r="AU15" s="22" t="s">
        <v>7956</v>
      </c>
      <c r="AV15" s="27" t="s">
        <v>481</v>
      </c>
      <c r="AW15" s="22" t="s">
        <v>7957</v>
      </c>
      <c r="AX15" s="22" t="s">
        <v>7958</v>
      </c>
      <c r="AY15" s="22" t="b">
        <v>0</v>
      </c>
      <c r="AZ15" s="22" t="s">
        <v>273</v>
      </c>
      <c r="BA15" s="22" t="b">
        <v>0</v>
      </c>
      <c r="BB15" s="22"/>
      <c r="BC15" s="22"/>
    </row>
    <row r="16" spans="1:55" hidden="1" x14ac:dyDescent="0.25">
      <c r="A16" s="31" t="str">
        <f>IFERROR(TEXT(Table_ocorrencias11[[#This Row],[caso_n]],"000")&amp;Table_ocorrencias11[[#This Row],[ponto]]&amp;"/"&amp;YEAR(Table_ocorrencias11[[#This Row],[DATA PLANTÃO]]),"")</f>
        <v>008.10/2021</v>
      </c>
      <c r="B16" s="31" t="str">
        <f>IFERROR(IF(Table_ocorrencias11[[#This Row],[GDL]] = "","", Table_ocorrencias11[[#This Row],[GDL]]&amp;"/"&amp;YEAR(Table_ocorrencias11[[#This Row],[data_plantao]])),"")</f>
        <v>2224/2021</v>
      </c>
      <c r="C16" s="31" t="str">
        <f>IF(Table_ocorrencias11[[#This Row],[fotos_gdl]] = TRUE,"ENVIADAS","PENDENTE")</f>
        <v>ENVIADAS</v>
      </c>
      <c r="D16" s="23">
        <f>IFERROR(Table_ocorrencias11[[#This Row],[data_plantao]],"")</f>
        <v>44216</v>
      </c>
      <c r="E16" s="31" t="str">
        <f>IFERROR(Table_ocorrencias11[[#This Row],[CIODS]],"")</f>
        <v>12/2021</v>
      </c>
      <c r="F16" s="31" t="str">
        <f>IFERROR(Table_ocorrencias11[[#This Row],[natureza3]],"")</f>
        <v>Perícia em veículo</v>
      </c>
      <c r="G16" s="31" t="str">
        <f>IFERROR(Table_ocorrencias11[[#This Row],[tipo_local]],"")</f>
        <v>Externo</v>
      </c>
      <c r="H16" s="31" t="str">
        <f>IFERROR(IF(Table_ocorrencias11[[#This Row],[instrumento9]] = 0,"",Table_ocorrencias11[[#This Row],[instrumento9]]),"")</f>
        <v>PÉRFURO-CONTUNDENTE</v>
      </c>
      <c r="I16" s="31" t="str">
        <f>IFERROR(VLOOKUP(Table_ocorrencias11[[#This Row],[matricula_perito]],Table_peritos[],2,FALSE),"")</f>
        <v>BETSON FERNANDO DELGADO DOS SANTOS ANDRADE</v>
      </c>
      <c r="J16" s="31" t="str">
        <f>IFERROR(VLOOKUP(Table_ocorrencias11[[#This Row],[matricula_auxiliar]],Table_auxiliares[],2,FALSE),"")</f>
        <v>HILTON PESSOA DE FREITAS NETO</v>
      </c>
      <c r="K16" s="31" t="str">
        <f>IFERROR(VLOOKUP(Table_ocorrencias11[[#This Row],[matricula_delegado]],Table_delegados[],2,FALSE),"")</f>
        <v>ALAUMO LIMA</v>
      </c>
      <c r="L16" s="31" t="str">
        <f>IFERROR(Table_ocorrencias11[[#This Row],[viatura4]],"")</f>
        <v/>
      </c>
      <c r="M16" s="31" t="str">
        <f>IFERROR(IF(Table_ocorrencias11[[#This Row],[DPH2]] ="","",Table_ocorrencias11[[#This Row],[DPH2]]&amp;"º DPH"),"")</f>
        <v>15º DPH</v>
      </c>
      <c r="N16" s="31" t="str">
        <f>UPPER(IFERROR(VLOOKUP(Table_ocorrencias11[[#This Row],[municipio]],Table_municipios[],2,FALSE),""))</f>
        <v>RECIFE</v>
      </c>
      <c r="O16" s="31" t="str">
        <f>UPPER(IFERROR(Table_ocorrencias11[[#This Row],[bairro7]],""))</f>
        <v>CORDEIRO</v>
      </c>
      <c r="P16" s="31" t="str">
        <f>IFERROR(IF(Table_ocorrencias11[[#This Row],[rua8]] ="","",Table_ocorrencias11[[#This Row],[rua8]]),"")</f>
        <v/>
      </c>
      <c r="Q16" s="31" t="str">
        <f>IFERROR(IF(Table_ocorrencias11[[#This Row],[latitude5]] ="","",Table_ocorrencias11[[#This Row],[latitude5]]),"")</f>
        <v/>
      </c>
      <c r="R16" s="31" t="str">
        <f>IFERROR(IF(Table_ocorrencias11[[#This Row],[longitude6]] ="","",Table_ocorrencias11[[#This Row],[longitude6]]),"")</f>
        <v/>
      </c>
      <c r="S1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6" s="31" t="str">
        <f>UPPER(IFERROR(Table_ocorrencias11[[#This Row],[descricao]],""))</f>
        <v>VEÍCULO CHEVROLET PRISMA, COR BRANCA, PLACA PDW-4481</v>
      </c>
      <c r="V16" s="24">
        <f>IFERROR(IF(Table_ocorrencias11[[#This Row],[data_ciencia]]="","",Table_ocorrencias11[[#This Row],[data_ciencia]]),"")</f>
        <v>0.375</v>
      </c>
      <c r="W16" s="24">
        <f>IFERROR(IF(Table_ocorrencias11[[#This Row],[data_saida]]="","",Table_ocorrencias11[[#This Row],[data_saida]]),"")</f>
        <v>0.40277777777777779</v>
      </c>
      <c r="X16" s="24">
        <f>IFERROR(IF(Table_ocorrencias11[[#This Row],[data_chegada]]="","",Table_ocorrencias11[[#This Row],[data_chegada]]),"")</f>
        <v>0.40277777777777779</v>
      </c>
      <c r="Y16" s="24">
        <f>IFERROR(IF(Table_ocorrencias11[[#This Row],[data_conclusao]]="","",Table_ocorrencias11[[#This Row],[data_conclusao]]),"")</f>
        <v>0.45833333333333331</v>
      </c>
      <c r="Z16" s="22">
        <v>2106</v>
      </c>
      <c r="AA16" s="22">
        <v>8</v>
      </c>
      <c r="AB16" s="22">
        <v>15</v>
      </c>
      <c r="AC16" s="22">
        <v>3869903</v>
      </c>
      <c r="AD16" s="22">
        <v>3865967</v>
      </c>
      <c r="AE16" s="22">
        <v>3910180</v>
      </c>
      <c r="AF16" s="22">
        <v>2224</v>
      </c>
      <c r="AG16" s="23">
        <v>44216</v>
      </c>
      <c r="AH16" s="22" t="s">
        <v>12779</v>
      </c>
      <c r="AI16" s="22" t="s">
        <v>1228</v>
      </c>
      <c r="AJ16" s="22" t="s">
        <v>168</v>
      </c>
      <c r="AK16" s="22" t="s">
        <v>283</v>
      </c>
      <c r="AL16" s="25">
        <v>0.375</v>
      </c>
      <c r="AM16" s="26">
        <v>0.40277777777777779</v>
      </c>
      <c r="AN16" s="26">
        <v>0.40277777777777779</v>
      </c>
      <c r="AO16" s="26">
        <v>0.45833333333333331</v>
      </c>
      <c r="AP16" s="22"/>
      <c r="AQ16" s="22"/>
      <c r="AR16" s="22">
        <v>14</v>
      </c>
      <c r="AS16" s="22" t="s">
        <v>340</v>
      </c>
      <c r="AT16" s="22" t="s">
        <v>283</v>
      </c>
      <c r="AU16" s="22" t="s">
        <v>4345</v>
      </c>
      <c r="AV16" s="27" t="s">
        <v>276</v>
      </c>
      <c r="AW16" s="22" t="s">
        <v>12780</v>
      </c>
      <c r="AX16" s="22" t="s">
        <v>12781</v>
      </c>
      <c r="AY16" s="22" t="b">
        <v>1</v>
      </c>
      <c r="AZ16" s="22" t="s">
        <v>486</v>
      </c>
      <c r="BA16" s="22" t="b">
        <v>0</v>
      </c>
      <c r="BB16" s="22"/>
      <c r="BC16" s="22"/>
    </row>
    <row r="17" spans="1:55" hidden="1" x14ac:dyDescent="0.25">
      <c r="A17" s="31" t="str">
        <f>IFERROR(TEXT(Table_ocorrencias11[[#This Row],[caso_n]],"000")&amp;Table_ocorrencias11[[#This Row],[ponto]]&amp;"/"&amp;YEAR(Table_ocorrencias11[[#This Row],[DATA PLANTÃO]]),"")</f>
        <v>008.9/2021</v>
      </c>
      <c r="B17" s="31" t="str">
        <f>IFERROR(IF(Table_ocorrencias11[[#This Row],[GDL]] = "","", Table_ocorrencias11[[#This Row],[GDL]]&amp;"/"&amp;YEAR(Table_ocorrencias11[[#This Row],[data_plantao]])),"")</f>
        <v/>
      </c>
      <c r="C17" s="31" t="str">
        <f>IF(Table_ocorrencias11[[#This Row],[fotos_gdl]] = TRUE,"ENVIADAS","PENDENTE")</f>
        <v>PENDENTE</v>
      </c>
      <c r="D17" s="23">
        <f>IFERROR(Table_ocorrencias11[[#This Row],[data_plantao]],"")</f>
        <v>44199</v>
      </c>
      <c r="E17" s="31" t="str">
        <f>IFERROR(Table_ocorrencias11[[#This Row],[CIODS]],"")</f>
        <v>D700013</v>
      </c>
      <c r="F17" s="31" t="str">
        <f>IFERROR(Table_ocorrencias11[[#This Row],[natureza3]],"")</f>
        <v>Homicídio</v>
      </c>
      <c r="G17" s="31" t="str">
        <f>IFERROR(Table_ocorrencias11[[#This Row],[tipo_local]],"")</f>
        <v>Externo</v>
      </c>
      <c r="H17" s="31" t="str">
        <f>IFERROR(IF(Table_ocorrencias11[[#This Row],[instrumento9]] = 0,"",Table_ocorrencias11[[#This Row],[instrumento9]]),"")</f>
        <v>PÉRFURO-CONTUNDENTE</v>
      </c>
      <c r="I17" s="31" t="str">
        <f>IFERROR(VLOOKUP(Table_ocorrencias11[[#This Row],[matricula_perito]],Table_peritos[],2,FALSE),"")</f>
        <v>CARLOS ARMANDO CORREIA LYRA</v>
      </c>
      <c r="J17" s="31" t="str">
        <f>IFERROR(VLOOKUP(Table_ocorrencias11[[#This Row],[matricula_auxiliar]],Table_auxiliares[],2,FALSE),"")</f>
        <v>THIAGO ANDRÉ</v>
      </c>
      <c r="K17" s="31" t="str">
        <f>IFERROR(VLOOKUP(Table_ocorrencias11[[#This Row],[matricula_delegado]],Table_delegados[],2,FALSE),"")</f>
        <v>ADYR MARTENS DE ALMEIDA</v>
      </c>
      <c r="L17" s="31" t="str">
        <f>IFERROR(Table_ocorrencias11[[#This Row],[viatura4]],"")</f>
        <v>UP004</v>
      </c>
      <c r="M17" s="31" t="str">
        <f>IFERROR(IF(Table_ocorrencias11[[#This Row],[DPH2]] ="","",Table_ocorrencias11[[#This Row],[DPH2]]&amp;"º DPH"),"")</f>
        <v>11º DPH</v>
      </c>
      <c r="N17" s="31" t="str">
        <f>UPPER(IFERROR(VLOOKUP(Table_ocorrencias11[[#This Row],[municipio]],Table_municipios[],2,FALSE),""))</f>
        <v>JABOATÃO DOS GUARARAPES</v>
      </c>
      <c r="O17" s="31" t="str">
        <f>UPPER(IFERROR(Table_ocorrencias11[[#This Row],[bairro7]],""))</f>
        <v>CAJUEIRO SECO</v>
      </c>
      <c r="P17" s="31" t="str">
        <f>IFERROR(IF(Table_ocorrencias11[[#This Row],[rua8]] ="","",Table_ocorrencias11[[#This Row],[rua8]]),"")</f>
        <v>RUA NOVA ROMA, 374</v>
      </c>
      <c r="Q17" s="31" t="str">
        <f>IFERROR(IF(Table_ocorrencias11[[#This Row],[latitude5]] ="","",Table_ocorrencias11[[#This Row],[latitude5]]),"")</f>
        <v>-8.173349</v>
      </c>
      <c r="R17" s="31" t="str">
        <f>IFERROR(IF(Table_ocorrencias11[[#This Row],[longitude6]] ="","",Table_ocorrencias11[[#This Row],[longitude6]]),"")</f>
        <v>-34.932044</v>
      </c>
      <c r="S1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115670)</v>
      </c>
      <c r="T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" s="31" t="str">
        <f>UPPER(IFERROR(Table_ocorrencias11[[#This Row],[descricao]],""))</f>
        <v xml:space="preserve"> 995153073</v>
      </c>
      <c r="V17" s="24">
        <f>IFERROR(IF(Table_ocorrencias11[[#This Row],[data_ciencia]]="","",Table_ocorrencias11[[#This Row],[data_ciencia]]),"")</f>
        <v>0.42569444444444443</v>
      </c>
      <c r="W17" s="24" t="str">
        <f>IFERROR(IF(Table_ocorrencias11[[#This Row],[data_saida]]="","",Table_ocorrencias11[[#This Row],[data_saida]]),"")</f>
        <v/>
      </c>
      <c r="X17" s="24" t="str">
        <f>IFERROR(IF(Table_ocorrencias11[[#This Row],[data_chegada]]="","",Table_ocorrencias11[[#This Row],[data_chegada]]),"")</f>
        <v/>
      </c>
      <c r="Y17" s="24" t="str">
        <f>IFERROR(IF(Table_ocorrencias11[[#This Row],[data_conclusao]]="","",Table_ocorrencias11[[#This Row],[data_conclusao]]),"")</f>
        <v/>
      </c>
      <c r="Z17" s="22">
        <v>2040</v>
      </c>
      <c r="AA17" s="22">
        <v>8</v>
      </c>
      <c r="AB17" s="22">
        <v>11</v>
      </c>
      <c r="AC17" s="22">
        <v>3869091</v>
      </c>
      <c r="AD17" s="22">
        <v>3870464</v>
      </c>
      <c r="AE17" s="22">
        <v>2960397</v>
      </c>
      <c r="AF17" s="22"/>
      <c r="AG17" s="23">
        <v>44199</v>
      </c>
      <c r="AH17" s="22" t="s">
        <v>7967</v>
      </c>
      <c r="AI17" s="22" t="s">
        <v>167</v>
      </c>
      <c r="AJ17" s="22" t="s">
        <v>168</v>
      </c>
      <c r="AK17" s="22" t="s">
        <v>255</v>
      </c>
      <c r="AL17" s="25">
        <v>0.42569444444444443</v>
      </c>
      <c r="AM17" s="26"/>
      <c r="AN17" s="26"/>
      <c r="AO17" s="26"/>
      <c r="AP17" s="22" t="s">
        <v>7968</v>
      </c>
      <c r="AQ17" s="22" t="s">
        <v>7969</v>
      </c>
      <c r="AR17" s="22">
        <v>10</v>
      </c>
      <c r="AS17" s="22" t="s">
        <v>1826</v>
      </c>
      <c r="AT17" s="22" t="s">
        <v>7970</v>
      </c>
      <c r="AU17" s="22" t="s">
        <v>7971</v>
      </c>
      <c r="AV17" s="27" t="s">
        <v>276</v>
      </c>
      <c r="AW17" s="22" t="s">
        <v>7972</v>
      </c>
      <c r="AX17" s="22" t="s">
        <v>7973</v>
      </c>
      <c r="AY17" s="22" t="b">
        <v>0</v>
      </c>
      <c r="AZ17" s="22" t="s">
        <v>273</v>
      </c>
      <c r="BA17" s="22" t="b">
        <v>0</v>
      </c>
      <c r="BB17" s="22"/>
      <c r="BC17" s="22"/>
    </row>
    <row r="18" spans="1:55" hidden="1" x14ac:dyDescent="0.25">
      <c r="A18" s="31" t="str">
        <f>IFERROR(TEXT(Table_ocorrencias11[[#This Row],[caso_n]],"000")&amp;Table_ocorrencias11[[#This Row],[ponto]]&amp;"/"&amp;YEAR(Table_ocorrencias11[[#This Row],[DATA PLANTÃO]]),"")</f>
        <v>009.10/2021</v>
      </c>
      <c r="B18" s="31" t="str">
        <f>IFERROR(IF(Table_ocorrencias11[[#This Row],[GDL]] = "","", Table_ocorrencias11[[#This Row],[GDL]]&amp;"/"&amp;YEAR(Table_ocorrencias11[[#This Row],[data_plantao]])),"")</f>
        <v>2753/2021</v>
      </c>
      <c r="C18" s="31" t="str">
        <f>IF(Table_ocorrencias11[[#This Row],[fotos_gdl]] = TRUE,"ENVIADAS","PENDENTE")</f>
        <v>PENDENTE</v>
      </c>
      <c r="D18" s="23">
        <f>IFERROR(Table_ocorrencias11[[#This Row],[data_plantao]],"")</f>
        <v>44219</v>
      </c>
      <c r="E18" s="31" t="str">
        <f>IFERROR(Table_ocorrencias11[[#This Row],[CIODS]],"")</f>
        <v>D701986</v>
      </c>
      <c r="F18" s="31" t="str">
        <f>IFERROR(Table_ocorrencias11[[#This Row],[natureza3]],"")</f>
        <v>Outros</v>
      </c>
      <c r="G18" s="31" t="str">
        <f>IFERROR(Table_ocorrencias11[[#This Row],[tipo_local]],"")</f>
        <v>Misto</v>
      </c>
      <c r="H18" s="31" t="str">
        <f>IFERROR(IF(Table_ocorrencias11[[#This Row],[instrumento9]] = 0,"",Table_ocorrencias11[[#This Row],[instrumento9]]),"")</f>
        <v/>
      </c>
      <c r="I18" s="31" t="str">
        <f>IFERROR(VLOOKUP(Table_ocorrencias11[[#This Row],[matricula_perito]],Table_peritos[],2,FALSE),"")</f>
        <v>DIEGO NUNES TELES DE MENDONÇA</v>
      </c>
      <c r="J18" s="31" t="str">
        <f>IFERROR(VLOOKUP(Table_ocorrencias11[[#This Row],[matricula_auxiliar]],Table_auxiliares[],2,FALSE),"")</f>
        <v>BRENO HENRIQUE DANTAS DOS SANTOS</v>
      </c>
      <c r="K18" s="31" t="str">
        <f>IFERROR(VLOOKUP(Table_ocorrencias11[[#This Row],[matricula_delegado]],Table_delegados[],2,FALSE),"")</f>
        <v>FRANCISCA ERICA DA SILVA BEZERRA</v>
      </c>
      <c r="L18" s="31" t="str">
        <f>IFERROR(Table_ocorrencias11[[#This Row],[viatura4]],"")</f>
        <v>UP004</v>
      </c>
      <c r="M18" s="31" t="str">
        <f>IFERROR(IF(Table_ocorrencias11[[#This Row],[DPH2]] ="","",Table_ocorrencias11[[#This Row],[DPH2]]&amp;"º DPH"),"")</f>
        <v>10º DPH</v>
      </c>
      <c r="N18" s="31" t="str">
        <f>UPPER(IFERROR(VLOOKUP(Table_ocorrencias11[[#This Row],[municipio]],Table_municipios[],2,FALSE),""))</f>
        <v>SÃO LOURENÇO DA MATA</v>
      </c>
      <c r="O18" s="31" t="str">
        <f>UPPER(IFERROR(Table_ocorrencias11[[#This Row],[bairro7]],""))</f>
        <v>CENTRO</v>
      </c>
      <c r="P18" s="31" t="str">
        <f>IFERROR(IF(Table_ocorrencias11[[#This Row],[rua8]] ="","",Table_ocorrencias11[[#This Row],[rua8]]),"")</f>
        <v>AV DR BELMIRO CORREIA</v>
      </c>
      <c r="Q18" s="31" t="str">
        <f>IFERROR(IF(Table_ocorrencias11[[#This Row],[latitude5]] ="","",Table_ocorrencias11[[#This Row],[latitude5]]),"")</f>
        <v>-8.008906</v>
      </c>
      <c r="R18" s="31" t="str">
        <f>IFERROR(IF(Table_ocorrencias11[[#This Row],[longitude6]] ="","",Table_ocorrencias11[[#This Row],[longitude6]]),"")</f>
        <v>-35.0199290</v>
      </c>
      <c r="S1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8" s="31" t="str">
        <f>UPPER(IFERROR(Table_ocorrencias11[[#This Row],[descricao]],""))</f>
        <v>CAMINHÃO E LOCAL DE MORTE</v>
      </c>
      <c r="V18" s="24">
        <f>IFERROR(IF(Table_ocorrencias11[[#This Row],[data_ciencia]]="","",Table_ocorrencias11[[#This Row],[data_ciencia]]),"")</f>
        <v>0.43055555555555558</v>
      </c>
      <c r="W18" s="24">
        <f>IFERROR(IF(Table_ocorrencias11[[#This Row],[data_saida]]="","",Table_ocorrencias11[[#This Row],[data_saida]]),"")</f>
        <v>0.43055555555555558</v>
      </c>
      <c r="X18" s="24">
        <f>IFERROR(IF(Table_ocorrencias11[[#This Row],[data_chegada]]="","",Table_ocorrencias11[[#This Row],[data_chegada]]),"")</f>
        <v>0.45833333333333331</v>
      </c>
      <c r="Y18" s="24">
        <f>IFERROR(IF(Table_ocorrencias11[[#This Row],[data_conclusao]]="","",Table_ocorrencias11[[#This Row],[data_conclusao]]),"")</f>
        <v>0.50694444444444442</v>
      </c>
      <c r="Z18" s="22">
        <v>2120</v>
      </c>
      <c r="AA18" s="22">
        <v>9</v>
      </c>
      <c r="AB18" s="22">
        <v>10</v>
      </c>
      <c r="AC18" s="22">
        <v>3869148</v>
      </c>
      <c r="AD18" s="22">
        <v>3867820</v>
      </c>
      <c r="AE18" s="22">
        <v>2724782</v>
      </c>
      <c r="AF18" s="22">
        <v>2753</v>
      </c>
      <c r="AG18" s="23">
        <v>44219</v>
      </c>
      <c r="AH18" s="22" t="s">
        <v>12933</v>
      </c>
      <c r="AI18" s="22" t="s">
        <v>416</v>
      </c>
      <c r="AJ18" s="22" t="s">
        <v>1310</v>
      </c>
      <c r="AK18" s="22" t="s">
        <v>255</v>
      </c>
      <c r="AL18" s="25">
        <v>0.43055555555555558</v>
      </c>
      <c r="AM18" s="26">
        <v>0.43055555555555558</v>
      </c>
      <c r="AN18" s="26">
        <v>0.45833333333333331</v>
      </c>
      <c r="AO18" s="26">
        <v>0.50694444444444442</v>
      </c>
      <c r="AP18" s="22" t="s">
        <v>12934</v>
      </c>
      <c r="AQ18" s="22" t="s">
        <v>12935</v>
      </c>
      <c r="AR18" s="22">
        <v>15</v>
      </c>
      <c r="AS18" s="22" t="s">
        <v>265</v>
      </c>
      <c r="AT18" s="22" t="s">
        <v>12936</v>
      </c>
      <c r="AU18" s="22" t="s">
        <v>283</v>
      </c>
      <c r="AV18" s="27"/>
      <c r="AW18" s="22" t="s">
        <v>12937</v>
      </c>
      <c r="AX18" s="22" t="s">
        <v>12938</v>
      </c>
      <c r="AY18" s="22" t="b">
        <v>0</v>
      </c>
      <c r="AZ18" s="22" t="s">
        <v>486</v>
      </c>
      <c r="BA18" s="22" t="b">
        <v>0</v>
      </c>
      <c r="BB18" s="22"/>
      <c r="BC18" s="22"/>
    </row>
    <row r="19" spans="1:55" hidden="1" x14ac:dyDescent="0.25">
      <c r="A19" s="31" t="str">
        <f>IFERROR(TEXT(Table_ocorrencias11[[#This Row],[caso_n]],"000")&amp;Table_ocorrencias11[[#This Row],[ponto]]&amp;"/"&amp;YEAR(Table_ocorrencias11[[#This Row],[DATA PLANTÃO]]),"")</f>
        <v>009.9/2021</v>
      </c>
      <c r="B19" s="31" t="str">
        <f>IFERROR(IF(Table_ocorrencias11[[#This Row],[GDL]] = "","", Table_ocorrencias11[[#This Row],[GDL]]&amp;"/"&amp;YEAR(Table_ocorrencias11[[#This Row],[data_plantao]])),"")</f>
        <v>127/2021</v>
      </c>
      <c r="C19" s="31" t="str">
        <f>IF(Table_ocorrencias11[[#This Row],[fotos_gdl]] = TRUE,"ENVIADAS","PENDENTE")</f>
        <v>ENVIADAS</v>
      </c>
      <c r="D19" s="23">
        <f>IFERROR(Table_ocorrencias11[[#This Row],[data_plantao]],"")</f>
        <v>44199</v>
      </c>
      <c r="E19" s="31" t="str">
        <f>IFERROR(Table_ocorrencias11[[#This Row],[CIODS]],"")</f>
        <v>D700041</v>
      </c>
      <c r="F19" s="31" t="str">
        <f>IFERROR(Table_ocorrencias11[[#This Row],[natureza3]],"")</f>
        <v>Homicídio</v>
      </c>
      <c r="G19" s="31" t="str">
        <f>IFERROR(Table_ocorrencias11[[#This Row],[tipo_local]],"")</f>
        <v>Interno</v>
      </c>
      <c r="H19" s="31" t="str">
        <f>IFERROR(IF(Table_ocorrencias11[[#This Row],[instrumento9]] = 0,"",Table_ocorrencias11[[#This Row],[instrumento9]]),"")</f>
        <v>PÉRFURO-CONTUNDENTE</v>
      </c>
      <c r="I19" s="31" t="str">
        <f>IFERROR(VLOOKUP(Table_ocorrencias11[[#This Row],[matricula_perito]],Table_peritos[],2,FALSE),"")</f>
        <v>FERNANDO HENRIQUE LEAL BENEVIDES</v>
      </c>
      <c r="J19" s="31" t="str">
        <f>IFERROR(VLOOKUP(Table_ocorrencias11[[#This Row],[matricula_auxiliar]],Table_auxiliares[],2,FALSE),"")</f>
        <v>TALITA ATANAZIO ROSA</v>
      </c>
      <c r="K19" s="31" t="str">
        <f>IFERROR(VLOOKUP(Table_ocorrencias11[[#This Row],[matricula_delegado]],Table_delegados[],2,FALSE),"")</f>
        <v>JOAO BAPTISTA DE BRITTO ALVES FILHO</v>
      </c>
      <c r="L19" s="31" t="str">
        <f>IFERROR(Table_ocorrencias11[[#This Row],[viatura4]],"")</f>
        <v>UP006</v>
      </c>
      <c r="M19" s="31" t="str">
        <f>IFERROR(IF(Table_ocorrencias11[[#This Row],[DPH2]] ="","",Table_ocorrencias11[[#This Row],[DPH2]]&amp;"º DPH"),"")</f>
        <v>4º DPH</v>
      </c>
      <c r="N19" s="31" t="str">
        <f>UPPER(IFERROR(VLOOKUP(Table_ocorrencias11[[#This Row],[municipio]],Table_municipios[],2,FALSE),""))</f>
        <v>RECIFE</v>
      </c>
      <c r="O19" s="31" t="str">
        <f>UPPER(IFERROR(Table_ocorrencias11[[#This Row],[bairro7]],""))</f>
        <v>JARDIM SÃO PAULO</v>
      </c>
      <c r="P19" s="31" t="str">
        <f>IFERROR(IF(Table_ocorrencias11[[#This Row],[rua8]] ="","",Table_ocorrencias11[[#This Row],[rua8]]),"")</f>
        <v>RUA EUZEBIO DE MATOS, 662</v>
      </c>
      <c r="Q19" s="31" t="str">
        <f>IFERROR(IF(Table_ocorrencias11[[#This Row],[latitude5]] ="","",Table_ocorrencias11[[#This Row],[latitude5]]),"")</f>
        <v>-8°076209</v>
      </c>
      <c r="R19" s="31" t="str">
        <f>IFERROR(IF(Table_ocorrencias11[[#This Row],[longitude6]] ="","",Table_ocorrencias11[[#This Row],[longitude6]]),"")</f>
        <v>-34°946772</v>
      </c>
      <c r="S1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115594)</v>
      </c>
      <c r="T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" s="31" t="str">
        <f>UPPER(IFERROR(Table_ocorrencias11[[#This Row],[descricao]],""))</f>
        <v>SGT RUBENS 983554179, VÍTIMA MULHER, ARMA BRANCA</v>
      </c>
      <c r="V19" s="24">
        <f>IFERROR(IF(Table_ocorrencias11[[#This Row],[data_ciencia]]="","",Table_ocorrencias11[[#This Row],[data_ciencia]]),"")</f>
        <v>0.68472222222222223</v>
      </c>
      <c r="W19" s="24">
        <f>IFERROR(IF(Table_ocorrencias11[[#This Row],[data_saida]]="","",Table_ocorrencias11[[#This Row],[data_saida]]),"")</f>
        <v>0.69166666666666665</v>
      </c>
      <c r="X19" s="24">
        <f>IFERROR(IF(Table_ocorrencias11[[#This Row],[data_chegada]]="","",Table_ocorrencias11[[#This Row],[data_chegada]]),"")</f>
        <v>0.70833333333333337</v>
      </c>
      <c r="Y19" s="24">
        <f>IFERROR(IF(Table_ocorrencias11[[#This Row],[data_conclusao]]="","",Table_ocorrencias11[[#This Row],[data_conclusao]]),"")</f>
        <v>0.75694444444444442</v>
      </c>
      <c r="Z19" s="22">
        <v>2041</v>
      </c>
      <c r="AA19" s="22">
        <v>9</v>
      </c>
      <c r="AB19" s="22">
        <v>4</v>
      </c>
      <c r="AC19" s="22">
        <v>2962063</v>
      </c>
      <c r="AD19" s="22">
        <v>3875598</v>
      </c>
      <c r="AE19" s="22">
        <v>2139065</v>
      </c>
      <c r="AF19" s="22">
        <v>127</v>
      </c>
      <c r="AG19" s="23">
        <v>44199</v>
      </c>
      <c r="AH19" s="22" t="s">
        <v>7981</v>
      </c>
      <c r="AI19" s="22" t="s">
        <v>167</v>
      </c>
      <c r="AJ19" s="22" t="s">
        <v>414</v>
      </c>
      <c r="AK19" s="22" t="s">
        <v>1258</v>
      </c>
      <c r="AL19" s="25">
        <v>0.68472222222222223</v>
      </c>
      <c r="AM19" s="26">
        <v>0.69166666666666665</v>
      </c>
      <c r="AN19" s="26">
        <v>0.70833333333333337</v>
      </c>
      <c r="AO19" s="26">
        <v>0.75694444444444442</v>
      </c>
      <c r="AP19" s="22" t="s">
        <v>7982</v>
      </c>
      <c r="AQ19" s="22" t="s">
        <v>7983</v>
      </c>
      <c r="AR19" s="22">
        <v>14</v>
      </c>
      <c r="AS19" s="22" t="s">
        <v>404</v>
      </c>
      <c r="AT19" s="22" t="s">
        <v>7984</v>
      </c>
      <c r="AU19" s="22" t="s">
        <v>7985</v>
      </c>
      <c r="AV19" s="27" t="s">
        <v>276</v>
      </c>
      <c r="AW19" s="22" t="s">
        <v>7986</v>
      </c>
      <c r="AX19" s="22" t="s">
        <v>7987</v>
      </c>
      <c r="AY19" s="22" t="b">
        <v>1</v>
      </c>
      <c r="AZ19" s="22" t="s">
        <v>273</v>
      </c>
      <c r="BA19" s="22" t="b">
        <v>0</v>
      </c>
      <c r="BB19" s="22"/>
      <c r="BC19" s="22"/>
    </row>
    <row r="20" spans="1:55" hidden="1" x14ac:dyDescent="0.25">
      <c r="A20" s="31" t="str">
        <f>IFERROR(TEXT(Table_ocorrencias11[[#This Row],[caso_n]],"000")&amp;Table_ocorrencias11[[#This Row],[ponto]]&amp;"/"&amp;YEAR(Table_ocorrencias11[[#This Row],[DATA PLANTÃO]]),"")</f>
        <v>010.10/2021</v>
      </c>
      <c r="B20" s="31" t="str">
        <f>IFERROR(IF(Table_ocorrencias11[[#This Row],[GDL]] = "","", Table_ocorrencias11[[#This Row],[GDL]]&amp;"/"&amp;YEAR(Table_ocorrencias11[[#This Row],[data_plantao]])),"")</f>
        <v/>
      </c>
      <c r="C20" s="31" t="str">
        <f>IF(Table_ocorrencias11[[#This Row],[fotos_gdl]] = TRUE,"ENVIADAS","PENDENTE")</f>
        <v>PENDENTE</v>
      </c>
      <c r="D20" s="23">
        <f>IFERROR(Table_ocorrencias11[[#This Row],[data_plantao]],"")</f>
        <v>44222</v>
      </c>
      <c r="E20" s="31" t="str">
        <f>IFERROR(Table_ocorrencias11[[#This Row],[CIODS]],"")</f>
        <v>27/2021</v>
      </c>
      <c r="F20" s="31" t="str">
        <f>IFERROR(Table_ocorrencias11[[#This Row],[natureza3]],"")</f>
        <v>Perícia em veículo</v>
      </c>
      <c r="G20" s="31" t="str">
        <f>IFERROR(Table_ocorrencias11[[#This Row],[tipo_local]],"")</f>
        <v/>
      </c>
      <c r="H20" s="31" t="str">
        <f>IFERROR(IF(Table_ocorrencias11[[#This Row],[instrumento9]] = 0,"",Table_ocorrencias11[[#This Row],[instrumento9]]),"")</f>
        <v/>
      </c>
      <c r="I20" s="31" t="str">
        <f>IFERROR(VLOOKUP(Table_ocorrencias11[[#This Row],[matricula_perito]],Table_peritos[],2,FALSE),"")</f>
        <v>RANON BARROS BEZERRA</v>
      </c>
      <c r="J20" s="31" t="str">
        <f>IFERROR(VLOOKUP(Table_ocorrencias11[[#This Row],[matricula_auxiliar]],Table_auxiliares[],2,FALSE),"")</f>
        <v>ANDREZA CRISTINA MAIA DOS SANTOS</v>
      </c>
      <c r="K20" s="31" t="str">
        <f>IFERROR(VLOOKUP(Table_ocorrencias11[[#This Row],[matricula_delegado]],Table_delegados[],2,FALSE),"")</f>
        <v>AUSENTE</v>
      </c>
      <c r="L20" s="31" t="str">
        <f>IFERROR(Table_ocorrencias11[[#This Row],[viatura4]],"")</f>
        <v/>
      </c>
      <c r="M20" s="31" t="str">
        <f>IFERROR(IF(Table_ocorrencias11[[#This Row],[DPH2]] ="","",Table_ocorrencias11[[#This Row],[DPH2]]&amp;"º DPH"),"")</f>
        <v>3º DPH</v>
      </c>
      <c r="N20" s="31" t="str">
        <f>UPPER(IFERROR(VLOOKUP(Table_ocorrencias11[[#This Row],[municipio]],Table_municipios[],2,FALSE),""))</f>
        <v>RECIFE</v>
      </c>
      <c r="O20" s="31" t="str">
        <f>UPPER(IFERROR(Table_ocorrencias11[[#This Row],[bairro7]],""))</f>
        <v>CORDEIRO</v>
      </c>
      <c r="P20" s="31" t="str">
        <f>IFERROR(IF(Table_ocorrencias11[[#This Row],[rua8]] ="","",Table_ocorrencias11[[#This Row],[rua8]]),"")</f>
        <v/>
      </c>
      <c r="Q20" s="31" t="str">
        <f>IFERROR(IF(Table_ocorrencias11[[#This Row],[latitude5]] ="","",Table_ocorrencias11[[#This Row],[latitude5]]),"")</f>
        <v/>
      </c>
      <c r="R20" s="31" t="str">
        <f>IFERROR(IF(Table_ocorrencias11[[#This Row],[longitude6]] ="","",Table_ocorrencias11[[#This Row],[longitude6]]),"")</f>
        <v/>
      </c>
      <c r="S2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" s="31" t="str">
        <f>UPPER(IFERROR(Table_ocorrencias11[[#This Row],[descricao]],""))</f>
        <v>AUTOMOVEL FORD FIESTA SEDAN, COR PRATA, PLACA PEN-1211</v>
      </c>
      <c r="V20" s="24">
        <f>IFERROR(IF(Table_ocorrencias11[[#This Row],[data_ciencia]]="","",Table_ocorrencias11[[#This Row],[data_ciencia]]),"")</f>
        <v>0.65972222222222221</v>
      </c>
      <c r="W20" s="24" t="str">
        <f>IFERROR(IF(Table_ocorrencias11[[#This Row],[data_saida]]="","",Table_ocorrencias11[[#This Row],[data_saida]]),"")</f>
        <v/>
      </c>
      <c r="X20" s="24" t="str">
        <f>IFERROR(IF(Table_ocorrencias11[[#This Row],[data_chegada]]="","",Table_ocorrencias11[[#This Row],[data_chegada]]),"")</f>
        <v/>
      </c>
      <c r="Y20" s="24" t="str">
        <f>IFERROR(IF(Table_ocorrencias11[[#This Row],[data_conclusao]]="","",Table_ocorrencias11[[#This Row],[data_conclusao]]),"")</f>
        <v/>
      </c>
      <c r="Z20" s="22">
        <v>2131</v>
      </c>
      <c r="AA20" s="22">
        <v>10</v>
      </c>
      <c r="AB20" s="22">
        <v>3</v>
      </c>
      <c r="AC20" s="22">
        <v>3866670</v>
      </c>
      <c r="AD20" s="22">
        <v>3876098</v>
      </c>
      <c r="AE20" s="22"/>
      <c r="AF20" s="22"/>
      <c r="AG20" s="23">
        <v>44222</v>
      </c>
      <c r="AH20" s="22" t="s">
        <v>12939</v>
      </c>
      <c r="AI20" s="22" t="s">
        <v>1228</v>
      </c>
      <c r="AJ20" s="22" t="s">
        <v>283</v>
      </c>
      <c r="AK20" s="22" t="s">
        <v>283</v>
      </c>
      <c r="AL20" s="25">
        <v>0.65972222222222221</v>
      </c>
      <c r="AM20" s="26"/>
      <c r="AN20" s="26"/>
      <c r="AO20" s="26"/>
      <c r="AP20" s="22"/>
      <c r="AQ20" s="22"/>
      <c r="AR20" s="22">
        <v>14</v>
      </c>
      <c r="AS20" s="22" t="s">
        <v>340</v>
      </c>
      <c r="AT20" s="22" t="s">
        <v>283</v>
      </c>
      <c r="AU20" s="22" t="s">
        <v>12940</v>
      </c>
      <c r="AV20" s="27"/>
      <c r="AW20" s="22" t="s">
        <v>12941</v>
      </c>
      <c r="AX20" s="22" t="s">
        <v>12942</v>
      </c>
      <c r="AY20" s="22" t="b">
        <v>0</v>
      </c>
      <c r="AZ20" s="22" t="s">
        <v>486</v>
      </c>
      <c r="BA20" s="22" t="b">
        <v>0</v>
      </c>
      <c r="BB20" s="22"/>
      <c r="BC20" s="22"/>
    </row>
    <row r="21" spans="1:55" hidden="1" x14ac:dyDescent="0.25">
      <c r="A21" s="31" t="str">
        <f>IFERROR(TEXT(Table_ocorrencias11[[#This Row],[caso_n]],"000")&amp;Table_ocorrencias11[[#This Row],[ponto]]&amp;"/"&amp;YEAR(Table_ocorrencias11[[#This Row],[DATA PLANTÃO]]),"")</f>
        <v>010.9/2021</v>
      </c>
      <c r="B21" s="31" t="str">
        <f>IFERROR(IF(Table_ocorrencias11[[#This Row],[GDL]] = "","", Table_ocorrencias11[[#This Row],[GDL]]&amp;"/"&amp;YEAR(Table_ocorrencias11[[#This Row],[data_plantao]])),"")</f>
        <v>130/2021</v>
      </c>
      <c r="C21" s="31" t="str">
        <f>IF(Table_ocorrencias11[[#This Row],[fotos_gdl]] = TRUE,"ENVIADAS","PENDENTE")</f>
        <v>PENDENTE</v>
      </c>
      <c r="D21" s="23">
        <f>IFERROR(Table_ocorrencias11[[#This Row],[data_plantao]],"")</f>
        <v>44199</v>
      </c>
      <c r="E21" s="31" t="str">
        <f>IFERROR(Table_ocorrencias11[[#This Row],[CIODS]],"")</f>
        <v>D700077</v>
      </c>
      <c r="F21" s="31" t="str">
        <f>IFERROR(Table_ocorrencias11[[#This Row],[natureza3]],"")</f>
        <v>Homicídio</v>
      </c>
      <c r="G21" s="31" t="str">
        <f>IFERROR(Table_ocorrencias11[[#This Row],[tipo_local]],"")</f>
        <v>Externo</v>
      </c>
      <c r="H21" s="31" t="str">
        <f>IFERROR(IF(Table_ocorrencias11[[#This Row],[instrumento9]] = 0,"",Table_ocorrencias11[[#This Row],[instrumento9]]),"")</f>
        <v>PÉRFURO-CONTUNDENTE</v>
      </c>
      <c r="I21" s="31" t="str">
        <f>IFERROR(VLOOKUP(Table_ocorrencias11[[#This Row],[matricula_perito]],Table_peritos[],2,FALSE),"")</f>
        <v>BETSON FERNANDO DELGADO DOS SANTOS ANDRADE</v>
      </c>
      <c r="J21" s="31" t="str">
        <f>IFERROR(VLOOKUP(Table_ocorrencias11[[#This Row],[matricula_auxiliar]],Table_auxiliares[],2,FALSE),"")</f>
        <v>RICARDO ALEXANDRE MELO DA SILVA</v>
      </c>
      <c r="K21" s="31" t="str">
        <f>IFERROR(VLOOKUP(Table_ocorrencias11[[#This Row],[matricula_delegado]],Table_delegados[],2,FALSE),"")</f>
        <v>VICTOR HUGO JARDIM RONDON</v>
      </c>
      <c r="L21" s="31" t="str">
        <f>IFERROR(Table_ocorrencias11[[#This Row],[viatura4]],"")</f>
        <v>UP004</v>
      </c>
      <c r="M21" s="31" t="str">
        <f>IFERROR(IF(Table_ocorrencias11[[#This Row],[DPH2]] ="","",Table_ocorrencias11[[#This Row],[DPH2]]&amp;"º DPH"),"")</f>
        <v>8º DPH</v>
      </c>
      <c r="N21" s="31" t="str">
        <f>UPPER(IFERROR(VLOOKUP(Table_ocorrencias11[[#This Row],[municipio]],Table_municipios[],2,FALSE),""))</f>
        <v>ILHA DE ITAMARACÁ</v>
      </c>
      <c r="O21" s="31" t="str">
        <f>UPPER(IFERROR(Table_ocorrencias11[[#This Row],[bairro7]],""))</f>
        <v>PILAR</v>
      </c>
      <c r="P21" s="31" t="str">
        <f>IFERROR(IF(Table_ocorrencias11[[#This Row],[rua8]] ="","",Table_ocorrencias11[[#This Row],[rua8]]),"")</f>
        <v>RUA CARAVELAS, 54</v>
      </c>
      <c r="Q21" s="31" t="str">
        <f>IFERROR(IF(Table_ocorrencias11[[#This Row],[latitude5]] ="","",Table_ocorrencias11[[#This Row],[latitude5]]),"")</f>
        <v>-7.749969</v>
      </c>
      <c r="R21" s="31" t="str">
        <f>IFERROR(IF(Table_ocorrencias11[[#This Row],[longitude6]] ="","",Table_ocorrencias11[[#This Row],[longitude6]]),"")</f>
        <v>-34.832589</v>
      </c>
      <c r="S21" s="31" t="str">
        <f>IFERROR(UPPER(VLOOKUP(Table_ocorrencias11[[#This Row],[ocorrencia_id]],Table_vitimas[],3,FALSE) &amp; " (NIC: "&amp; VLOOKUP(Table_ocorrencias11[[#This Row],[ocorrencia_id]],Table_vitimas[],9,FALSE)) &amp;")","")</f>
        <v>JAILSON CÂNDIDO DOS SANTOS (NIC: 115583)</v>
      </c>
      <c r="T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1" s="31" t="str">
        <f>UPPER(IFERROR(Table_ocorrencias11[[#This Row],[descricao]],""))</f>
        <v>SD ERICK - 995637700 - PAF/EXT/MASC</v>
      </c>
      <c r="V21" s="24">
        <f>IFERROR(IF(Table_ocorrencias11[[#This Row],[data_ciencia]]="","",Table_ocorrencias11[[#This Row],[data_ciencia]]),"")</f>
        <v>0.86527777777777781</v>
      </c>
      <c r="W21" s="24">
        <f>IFERROR(IF(Table_ocorrencias11[[#This Row],[data_saida]]="","",Table_ocorrencias11[[#This Row],[data_saida]]),"")</f>
        <v>0.88541666666666663</v>
      </c>
      <c r="X21" s="24">
        <f>IFERROR(IF(Table_ocorrencias11[[#This Row],[data_chegada]]="","",Table_ocorrencias11[[#This Row],[data_chegada]]),"")</f>
        <v>0.9375</v>
      </c>
      <c r="Y21" s="24">
        <f>IFERROR(IF(Table_ocorrencias11[[#This Row],[data_conclusao]]="","",Table_ocorrencias11[[#This Row],[data_conclusao]]),"")</f>
        <v>0.95833333333333337</v>
      </c>
      <c r="Z21" s="22">
        <v>2042</v>
      </c>
      <c r="AA21" s="22">
        <v>10</v>
      </c>
      <c r="AB21" s="22">
        <v>8</v>
      </c>
      <c r="AC21" s="22">
        <v>3869903</v>
      </c>
      <c r="AD21" s="22">
        <v>3867641</v>
      </c>
      <c r="AE21" s="22">
        <v>2725053</v>
      </c>
      <c r="AF21" s="22">
        <v>130</v>
      </c>
      <c r="AG21" s="23">
        <v>44199</v>
      </c>
      <c r="AH21" s="22" t="s">
        <v>7975</v>
      </c>
      <c r="AI21" s="22" t="s">
        <v>167</v>
      </c>
      <c r="AJ21" s="22" t="s">
        <v>168</v>
      </c>
      <c r="AK21" s="22" t="s">
        <v>255</v>
      </c>
      <c r="AL21" s="25">
        <v>0.86527777777777781</v>
      </c>
      <c r="AM21" s="26">
        <v>0.88541666666666663</v>
      </c>
      <c r="AN21" s="26">
        <v>0.9375</v>
      </c>
      <c r="AO21" s="26">
        <v>0.95833333333333337</v>
      </c>
      <c r="AP21" s="22" t="s">
        <v>7995</v>
      </c>
      <c r="AQ21" s="22" t="s">
        <v>7996</v>
      </c>
      <c r="AR21" s="22">
        <v>7</v>
      </c>
      <c r="AS21" s="22" t="s">
        <v>7976</v>
      </c>
      <c r="AT21" s="22" t="s">
        <v>7977</v>
      </c>
      <c r="AU21" s="22" t="s">
        <v>7978</v>
      </c>
      <c r="AV21" s="27" t="s">
        <v>276</v>
      </c>
      <c r="AW21" s="22" t="s">
        <v>7979</v>
      </c>
      <c r="AX21" s="22" t="s">
        <v>7980</v>
      </c>
      <c r="AY21" s="22" t="b">
        <v>0</v>
      </c>
      <c r="AZ21" s="22" t="s">
        <v>273</v>
      </c>
      <c r="BA21" s="22" t="b">
        <v>0</v>
      </c>
      <c r="BB21" s="22"/>
      <c r="BC21" s="22"/>
    </row>
    <row r="22" spans="1:55" hidden="1" x14ac:dyDescent="0.25">
      <c r="A22" s="31" t="str">
        <f>IFERROR(TEXT(Table_ocorrencias11[[#This Row],[caso_n]],"000")&amp;Table_ocorrencias11[[#This Row],[ponto]]&amp;"/"&amp;YEAR(Table_ocorrencias11[[#This Row],[DATA PLANTÃO]]),"")</f>
        <v>011.10/2021</v>
      </c>
      <c r="B22" s="31" t="str">
        <f>IFERROR(IF(Table_ocorrencias11[[#This Row],[GDL]] = "","", Table_ocorrencias11[[#This Row],[GDL]]&amp;"/"&amp;YEAR(Table_ocorrencias11[[#This Row],[data_plantao]])),"")</f>
        <v>3596/2021</v>
      </c>
      <c r="C22" s="31" t="str">
        <f>IF(Table_ocorrencias11[[#This Row],[fotos_gdl]] = TRUE,"ENVIADAS","PENDENTE")</f>
        <v>ENVIADAS</v>
      </c>
      <c r="D22" s="23">
        <f>IFERROR(Table_ocorrencias11[[#This Row],[data_plantao]],"")</f>
        <v>44224</v>
      </c>
      <c r="E22" s="31" t="str">
        <f>IFERROR(Table_ocorrencias11[[#This Row],[CIODS]],"")</f>
        <v>D702487</v>
      </c>
      <c r="F22" s="31" t="str">
        <f>IFERROR(Table_ocorrencias11[[#This Row],[natureza3]],"")</f>
        <v>Perícia em veículo</v>
      </c>
      <c r="G22" s="31" t="str">
        <f>IFERROR(Table_ocorrencias11[[#This Row],[tipo_local]],"")</f>
        <v>Externo</v>
      </c>
      <c r="H22" s="31" t="str">
        <f>IFERROR(IF(Table_ocorrencias11[[#This Row],[instrumento9]] = 0,"",Table_ocorrencias11[[#This Row],[instrumento9]]),"")</f>
        <v/>
      </c>
      <c r="I22" s="31" t="str">
        <f>IFERROR(VLOOKUP(Table_ocorrencias11[[#This Row],[matricula_perito]],Table_peritos[],2,FALSE),"")</f>
        <v>DIEGO NUNES TELES DE MENDONÇA</v>
      </c>
      <c r="J22" s="31" t="str">
        <f>IFERROR(VLOOKUP(Table_ocorrencias11[[#This Row],[matricula_auxiliar]],Table_auxiliares[],2,FALSE),"")</f>
        <v>HILTON PESSOA DE FREITAS NETO</v>
      </c>
      <c r="K22" s="31" t="str">
        <f>IFERROR(VLOOKUP(Table_ocorrencias11[[#This Row],[matricula_delegado]],Table_delegados[],2,FALSE),"")</f>
        <v>BRUNO DE UGALDE MELLO</v>
      </c>
      <c r="L22" s="31" t="str">
        <f>IFERROR(Table_ocorrencias11[[#This Row],[viatura4]],"")</f>
        <v>UP006</v>
      </c>
      <c r="M22" s="31" t="str">
        <f>IFERROR(IF(Table_ocorrencias11[[#This Row],[DPH2]] ="","",Table_ocorrencias11[[#This Row],[DPH2]]&amp;"º DPH"),"")</f>
        <v>3º DPH</v>
      </c>
      <c r="N22" s="31" t="str">
        <f>UPPER(IFERROR(VLOOKUP(Table_ocorrencias11[[#This Row],[municipio]],Table_municipios[],2,FALSE),""))</f>
        <v>RECIFE</v>
      </c>
      <c r="O22" s="31" t="str">
        <f>UPPER(IFERROR(Table_ocorrencias11[[#This Row],[bairro7]],""))</f>
        <v>PINA</v>
      </c>
      <c r="P22" s="31" t="str">
        <f>IFERROR(IF(Table_ocorrencias11[[#This Row],[rua8]] ="","",Table_ocorrencias11[[#This Row],[rua8]]),"")</f>
        <v>RUA ARARUBA</v>
      </c>
      <c r="Q22" s="31" t="str">
        <f>IFERROR(IF(Table_ocorrencias11[[#This Row],[latitude5]] ="","",Table_ocorrencias11[[#This Row],[latitude5]]),"")</f>
        <v>-8.097448</v>
      </c>
      <c r="R22" s="31" t="str">
        <f>IFERROR(IF(Table_ocorrencias11[[#This Row],[longitude6]] ="","",Table_ocorrencias11[[#This Row],[longitude6]]),"")</f>
        <v>-34.888656</v>
      </c>
      <c r="S2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22" s="31" t="str">
        <f>UPPER(IFERROR(Table_ocorrencias11[[#This Row],[descricao]],""))</f>
        <v>VEICULO RELACIONADO AO HOMICIDIO DO CASO 095.9/2021</v>
      </c>
      <c r="V22" s="24">
        <f>IFERROR(IF(Table_ocorrencias11[[#This Row],[data_ciencia]]="","",Table_ocorrencias11[[#This Row],[data_ciencia]]),"")</f>
        <v>0.66666666666666663</v>
      </c>
      <c r="W22" s="24">
        <f>IFERROR(IF(Table_ocorrencias11[[#This Row],[data_saida]]="","",Table_ocorrencias11[[#This Row],[data_saida]]),"")</f>
        <v>0.68055555555555558</v>
      </c>
      <c r="X22" s="24">
        <f>IFERROR(IF(Table_ocorrencias11[[#This Row],[data_chegada]]="","",Table_ocorrencias11[[#This Row],[data_chegada]]),"")</f>
        <v>0.70138888888888884</v>
      </c>
      <c r="Y22" s="24">
        <f>IFERROR(IF(Table_ocorrencias11[[#This Row],[data_conclusao]]="","",Table_ocorrencias11[[#This Row],[data_conclusao]]),"")</f>
        <v>0.75</v>
      </c>
      <c r="Z22" s="22">
        <v>2139</v>
      </c>
      <c r="AA22" s="22">
        <v>11</v>
      </c>
      <c r="AB22" s="22">
        <v>3</v>
      </c>
      <c r="AC22" s="22">
        <v>3869148</v>
      </c>
      <c r="AD22" s="22">
        <v>3865967</v>
      </c>
      <c r="AE22" s="22">
        <v>3865339</v>
      </c>
      <c r="AF22" s="22">
        <v>3596</v>
      </c>
      <c r="AG22" s="23">
        <v>44224</v>
      </c>
      <c r="AH22" s="22" t="s">
        <v>13102</v>
      </c>
      <c r="AI22" s="22" t="s">
        <v>1228</v>
      </c>
      <c r="AJ22" s="22" t="s">
        <v>168</v>
      </c>
      <c r="AK22" s="22" t="s">
        <v>1258</v>
      </c>
      <c r="AL22" s="25">
        <v>0.66666666666666663</v>
      </c>
      <c r="AM22" s="26">
        <v>0.68055555555555558</v>
      </c>
      <c r="AN22" s="26">
        <v>0.70138888888888884</v>
      </c>
      <c r="AO22" s="26">
        <v>0.75</v>
      </c>
      <c r="AP22" s="22" t="s">
        <v>13103</v>
      </c>
      <c r="AQ22" s="22" t="s">
        <v>13104</v>
      </c>
      <c r="AR22" s="22">
        <v>14</v>
      </c>
      <c r="AS22" s="22" t="s">
        <v>2399</v>
      </c>
      <c r="AT22" s="22" t="s">
        <v>13105</v>
      </c>
      <c r="AU22" s="22" t="s">
        <v>13106</v>
      </c>
      <c r="AV22" s="27"/>
      <c r="AW22" s="22" t="s">
        <v>13107</v>
      </c>
      <c r="AX22" s="22" t="s">
        <v>13108</v>
      </c>
      <c r="AY22" s="22" t="b">
        <v>1</v>
      </c>
      <c r="AZ22" s="22" t="s">
        <v>486</v>
      </c>
      <c r="BA22" s="22" t="b">
        <v>0</v>
      </c>
      <c r="BB22" s="22"/>
      <c r="BC22" s="22"/>
    </row>
    <row r="23" spans="1:55" hidden="1" x14ac:dyDescent="0.25">
      <c r="A23" s="31" t="str">
        <f>IFERROR(TEXT(Table_ocorrencias11[[#This Row],[caso_n]],"000")&amp;Table_ocorrencias11[[#This Row],[ponto]]&amp;"/"&amp;YEAR(Table_ocorrencias11[[#This Row],[DATA PLANTÃO]]),"")</f>
        <v>011.9/2021</v>
      </c>
      <c r="B23" s="31" t="str">
        <f>IFERROR(IF(Table_ocorrencias11[[#This Row],[GDL]] = "","", Table_ocorrencias11[[#This Row],[GDL]]&amp;"/"&amp;YEAR(Table_ocorrencias11[[#This Row],[data_plantao]])),"")</f>
        <v>305/2021</v>
      </c>
      <c r="C23" s="31" t="str">
        <f>IF(Table_ocorrencias11[[#This Row],[fotos_gdl]] = TRUE,"ENVIADAS","PENDENTE")</f>
        <v>ENVIADAS</v>
      </c>
      <c r="D23" s="23">
        <f>IFERROR(Table_ocorrencias11[[#This Row],[data_plantao]],"")</f>
        <v>44200</v>
      </c>
      <c r="E23" s="31" t="str">
        <f>IFERROR(Table_ocorrencias11[[#This Row],[CIODS]],"")</f>
        <v>D700166</v>
      </c>
      <c r="F23" s="31" t="str">
        <f>IFERROR(Table_ocorrencias11[[#This Row],[natureza3]],"")</f>
        <v>Homicídio</v>
      </c>
      <c r="G23" s="31" t="str">
        <f>IFERROR(Table_ocorrencias11[[#This Row],[tipo_local]],"")</f>
        <v>Externo</v>
      </c>
      <c r="H23" s="31" t="str">
        <f>IFERROR(IF(Table_ocorrencias11[[#This Row],[instrumento9]] = 0,"",Table_ocorrencias11[[#This Row],[instrumento9]]),"")</f>
        <v>PÉRFURO-CONTUNDENTE</v>
      </c>
      <c r="I23" s="31" t="str">
        <f>IFERROR(VLOOKUP(Table_ocorrencias11[[#This Row],[matricula_perito]],Table_peritos[],2,FALSE),"")</f>
        <v>RODION MALINOVSKY DE OLIVEIRA GOMES</v>
      </c>
      <c r="J23" s="31" t="str">
        <f>IFERROR(VLOOKUP(Table_ocorrencias11[[#This Row],[matricula_auxiliar]],Table_auxiliares[],2,FALSE),"")</f>
        <v>ANDREZA CRISTINA MAIA DOS SANTOS</v>
      </c>
      <c r="K23" s="31" t="str">
        <f>IFERROR(VLOOKUP(Table_ocorrencias11[[#This Row],[matricula_delegado]],Table_delegados[],2,FALSE),"")</f>
        <v>BRUNO MARCIO DE AMORIM MAGALHAES</v>
      </c>
      <c r="L23" s="31" t="str">
        <f>IFERROR(Table_ocorrencias11[[#This Row],[viatura4]],"")</f>
        <v>UP006</v>
      </c>
      <c r="M23" s="31" t="str">
        <f>IFERROR(IF(Table_ocorrencias11[[#This Row],[DPH2]] ="","",Table_ocorrencias11[[#This Row],[DPH2]]&amp;"º DPH"),"")</f>
        <v>10º DPH</v>
      </c>
      <c r="N23" s="31" t="str">
        <f>UPPER(IFERROR(VLOOKUP(Table_ocorrencias11[[#This Row],[municipio]],Table_municipios[],2,FALSE),""))</f>
        <v>CAMARAGIBE</v>
      </c>
      <c r="O23" s="31" t="str">
        <f>UPPER(IFERROR(Table_ocorrencias11[[#This Row],[bairro7]],""))</f>
        <v>TABATINGA</v>
      </c>
      <c r="P23" s="31" t="str">
        <f>IFERROR(IF(Table_ocorrencias11[[#This Row],[rua8]] ="","",Table_ocorrencias11[[#This Row],[rua8]]),"")</f>
        <v>RUA HILTON MENDES BARBOSA</v>
      </c>
      <c r="Q23" s="31" t="str">
        <f>IFERROR(IF(Table_ocorrencias11[[#This Row],[latitude5]] ="","",Table_ocorrencias11[[#This Row],[latitude5]]),"")</f>
        <v>8.007840</v>
      </c>
      <c r="R23" s="31" t="str">
        <f>IFERROR(IF(Table_ocorrencias11[[#This Row],[longitude6]] ="","",Table_ocorrencias11[[#This Row],[longitude6]]),"")</f>
        <v>34.976450</v>
      </c>
      <c r="S23" s="31" t="str">
        <f>IFERROR(UPPER(VLOOKUP(Table_ocorrencias11[[#This Row],[ocorrencia_id]],Table_vitimas[],3,FALSE) &amp; " (NIC: "&amp; VLOOKUP(Table_ocorrencias11[[#This Row],[ocorrencia_id]],Table_vitimas[],9,FALSE)) &amp;")","")</f>
        <v>ANTONIO MATIAS ALVES NETO (NIC: 115686)</v>
      </c>
      <c r="T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" s="31" t="str">
        <f>UPPER(IFERROR(Table_ocorrencias11[[#This Row],[descricao]],""))</f>
        <v>PAF, EXTERNO, 99955-6444</v>
      </c>
      <c r="V23" s="24">
        <f>IFERROR(IF(Table_ocorrencias11[[#This Row],[data_ciencia]]="","",Table_ocorrencias11[[#This Row],[data_ciencia]]),"")</f>
        <v>0.79166666666666663</v>
      </c>
      <c r="W23" s="24">
        <f>IFERROR(IF(Table_ocorrencias11[[#This Row],[data_saida]]="","",Table_ocorrencias11[[#This Row],[data_saida]]),"")</f>
        <v>0.80555555555555558</v>
      </c>
      <c r="X23" s="24">
        <f>IFERROR(IF(Table_ocorrencias11[[#This Row],[data_chegada]]="","",Table_ocorrencias11[[#This Row],[data_chegada]]),"")</f>
        <v>0.82291666666666663</v>
      </c>
      <c r="Y23" s="24">
        <f>IFERROR(IF(Table_ocorrencias11[[#This Row],[data_conclusao]]="","",Table_ocorrencias11[[#This Row],[data_conclusao]]),"")</f>
        <v>0.85416666666666663</v>
      </c>
      <c r="Z23" s="22">
        <v>2045</v>
      </c>
      <c r="AA23" s="22">
        <v>11</v>
      </c>
      <c r="AB23" s="22">
        <v>10</v>
      </c>
      <c r="AC23" s="22">
        <v>1917099</v>
      </c>
      <c r="AD23" s="22">
        <v>3876098</v>
      </c>
      <c r="AE23" s="22">
        <v>2960419</v>
      </c>
      <c r="AF23" s="22">
        <v>305</v>
      </c>
      <c r="AG23" s="23">
        <v>44200</v>
      </c>
      <c r="AH23" s="22" t="s">
        <v>8008</v>
      </c>
      <c r="AI23" s="22" t="s">
        <v>167</v>
      </c>
      <c r="AJ23" s="22" t="s">
        <v>168</v>
      </c>
      <c r="AK23" s="22" t="s">
        <v>1258</v>
      </c>
      <c r="AL23" s="25">
        <v>0.79166666666666663</v>
      </c>
      <c r="AM23" s="26">
        <v>0.80555555555555558</v>
      </c>
      <c r="AN23" s="26">
        <v>0.82291666666666663</v>
      </c>
      <c r="AO23" s="26">
        <v>0.85416666666666663</v>
      </c>
      <c r="AP23" s="22" t="s">
        <v>8013</v>
      </c>
      <c r="AQ23" s="22" t="s">
        <v>8014</v>
      </c>
      <c r="AR23" s="22">
        <v>4</v>
      </c>
      <c r="AS23" s="22" t="s">
        <v>8009</v>
      </c>
      <c r="AT23" s="22" t="s">
        <v>8025</v>
      </c>
      <c r="AU23" s="22" t="s">
        <v>8010</v>
      </c>
      <c r="AV23" s="27" t="s">
        <v>276</v>
      </c>
      <c r="AW23" s="22" t="s">
        <v>8011</v>
      </c>
      <c r="AX23" s="22" t="s">
        <v>8012</v>
      </c>
      <c r="AY23" s="22" t="b">
        <v>1</v>
      </c>
      <c r="AZ23" s="22" t="s">
        <v>273</v>
      </c>
      <c r="BA23" s="22" t="b">
        <v>0</v>
      </c>
      <c r="BB23" s="22"/>
      <c r="BC23" s="22"/>
    </row>
    <row r="24" spans="1:55" hidden="1" x14ac:dyDescent="0.25">
      <c r="A24" s="31" t="str">
        <f>IFERROR(TEXT(Table_ocorrencias11[[#This Row],[caso_n]],"000")&amp;Table_ocorrencias11[[#This Row],[ponto]]&amp;"/"&amp;YEAR(Table_ocorrencias11[[#This Row],[DATA PLANTÃO]]),"")</f>
        <v>012.9/2021</v>
      </c>
      <c r="B24" s="31" t="str">
        <f>IFERROR(IF(Table_ocorrencias11[[#This Row],[GDL]] = "","", Table_ocorrencias11[[#This Row],[GDL]]&amp;"/"&amp;YEAR(Table_ocorrencias11[[#This Row],[data_plantao]])),"")</f>
        <v>319/2021</v>
      </c>
      <c r="C24" s="31" t="str">
        <f>IF(Table_ocorrencias11[[#This Row],[fotos_gdl]] = TRUE,"ENVIADAS","PENDENTE")</f>
        <v>ENVIADAS</v>
      </c>
      <c r="D24" s="23">
        <f>IFERROR(Table_ocorrencias11[[#This Row],[data_plantao]],"")</f>
        <v>44200</v>
      </c>
      <c r="E24" s="31" t="str">
        <f>IFERROR(Table_ocorrencias11[[#This Row],[CIODS]],"")</f>
        <v>D700178</v>
      </c>
      <c r="F24" s="31" t="str">
        <f>IFERROR(Table_ocorrencias11[[#This Row],[natureza3]],"")</f>
        <v>Homicídio</v>
      </c>
      <c r="G24" s="31" t="str">
        <f>IFERROR(Table_ocorrencias11[[#This Row],[tipo_local]],"")</f>
        <v>Interno</v>
      </c>
      <c r="H24" s="31" t="str">
        <f>IFERROR(IF(Table_ocorrencias11[[#This Row],[instrumento9]] = 0,"",Table_ocorrencias11[[#This Row],[instrumento9]]),"")</f>
        <v>PÉRFURO-CORTANTE</v>
      </c>
      <c r="I24" s="31" t="str">
        <f>IFERROR(VLOOKUP(Table_ocorrencias11[[#This Row],[matricula_perito]],Table_peritos[],2,FALSE),"")</f>
        <v>TADEU MORAIS CRUZ</v>
      </c>
      <c r="J24" s="31" t="str">
        <f>IFERROR(VLOOKUP(Table_ocorrencias11[[#This Row],[matricula_auxiliar]],Table_auxiliares[],2,FALSE),"")</f>
        <v>THAYSE BATISTA</v>
      </c>
      <c r="K24" s="31" t="str">
        <f>IFERROR(VLOOKUP(Table_ocorrencias11[[#This Row],[matricula_delegado]],Table_delegados[],2,FALSE),"")</f>
        <v>JOAO BAPTISTA DE BRITTO ALVES FILHO</v>
      </c>
      <c r="L24" s="31" t="str">
        <f>IFERROR(Table_ocorrencias11[[#This Row],[viatura4]],"")</f>
        <v>UP004</v>
      </c>
      <c r="M24" s="31" t="str">
        <f>IFERROR(IF(Table_ocorrencias11[[#This Row],[DPH2]] ="","",Table_ocorrencias11[[#This Row],[DPH2]]&amp;"º DPH"),"")</f>
        <v>15º DPH</v>
      </c>
      <c r="N24" s="31" t="str">
        <f>UPPER(IFERROR(VLOOKUP(Table_ocorrencias11[[#This Row],[municipio]],Table_municipios[],2,FALSE),""))</f>
        <v>IPOJUCA</v>
      </c>
      <c r="O24" s="31" t="str">
        <f>UPPER(IFERROR(Table_ocorrencias11[[#This Row],[bairro7]],""))</f>
        <v>CAMELA</v>
      </c>
      <c r="P24" s="31" t="str">
        <f>IFERROR(IF(Table_ocorrencias11[[#This Row],[rua8]] ="","",Table_ocorrencias11[[#This Row],[rua8]]),"")</f>
        <v>AV. OSVALDO VITORIANO FERREIRA, CASA 2, BLOCO G</v>
      </c>
      <c r="Q24" s="31" t="str">
        <f>IFERROR(IF(Table_ocorrencias11[[#This Row],[latitude5]] ="","",Table_ocorrencias11[[#This Row],[latitude5]]),"")</f>
        <v>-8.512929</v>
      </c>
      <c r="R24" s="31" t="str">
        <f>IFERROR(IF(Table_ocorrencias11[[#This Row],[longitude6]] ="","",Table_ocorrencias11[[#This Row],[longitude6]]),"")</f>
        <v>-35.1178370</v>
      </c>
      <c r="S24" s="31" t="str">
        <f>IFERROR(UPPER(VLOOKUP(Table_ocorrencias11[[#This Row],[ocorrencia_id]],Table_vitimas[],3,FALSE) &amp; " (NIC: "&amp; VLOOKUP(Table_ocorrencias11[[#This Row],[ocorrencia_id]],Table_vitimas[],9,FALSE)) &amp;")","")</f>
        <v>CLAUDIO RODRIGUES DA SILVA (NIC: 115687)</v>
      </c>
      <c r="T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" s="31" t="str">
        <f>UPPER(IFERROR(Table_ocorrencias11[[#This Row],[descricao]],""))</f>
        <v>SD. VALDIR 987568143</v>
      </c>
      <c r="V24" s="24">
        <f>IFERROR(IF(Table_ocorrencias11[[#This Row],[data_ciencia]]="","",Table_ocorrencias11[[#This Row],[data_ciencia]]),"")</f>
        <v>0.96527777777777779</v>
      </c>
      <c r="W24" s="24">
        <f>IFERROR(IF(Table_ocorrencias11[[#This Row],[data_saida]]="","",Table_ocorrencias11[[#This Row],[data_saida]]),"")</f>
        <v>0.97916666666666663</v>
      </c>
      <c r="X24" s="24">
        <f>IFERROR(IF(Table_ocorrencias11[[#This Row],[data_chegada]]="","",Table_ocorrencias11[[#This Row],[data_chegada]]),"")</f>
        <v>3.4722222222222224E-2</v>
      </c>
      <c r="Y24" s="24">
        <f>IFERROR(IF(Table_ocorrencias11[[#This Row],[data_conclusao]]="","",Table_ocorrencias11[[#This Row],[data_conclusao]]),"")</f>
        <v>6.9444444444444448E-2</v>
      </c>
      <c r="Z24" s="22">
        <v>2046</v>
      </c>
      <c r="AA24" s="22">
        <v>12</v>
      </c>
      <c r="AB24" s="22">
        <v>15</v>
      </c>
      <c r="AC24" s="22">
        <v>2962136</v>
      </c>
      <c r="AD24" s="22">
        <v>3870430</v>
      </c>
      <c r="AE24" s="22">
        <v>2139065</v>
      </c>
      <c r="AF24" s="22">
        <v>319</v>
      </c>
      <c r="AG24" s="23">
        <v>44200</v>
      </c>
      <c r="AH24" s="22" t="s">
        <v>8018</v>
      </c>
      <c r="AI24" s="22" t="s">
        <v>167</v>
      </c>
      <c r="AJ24" s="22" t="s">
        <v>414</v>
      </c>
      <c r="AK24" s="22" t="s">
        <v>255</v>
      </c>
      <c r="AL24" s="25">
        <v>0.96527777777777779</v>
      </c>
      <c r="AM24" s="26">
        <v>0.97916666666666663</v>
      </c>
      <c r="AN24" s="26">
        <v>3.4722222222222224E-2</v>
      </c>
      <c r="AO24" s="26">
        <v>6.9444444444444448E-2</v>
      </c>
      <c r="AP24" s="22" t="s">
        <v>8019</v>
      </c>
      <c r="AQ24" s="22" t="s">
        <v>8020</v>
      </c>
      <c r="AR24" s="22">
        <v>8</v>
      </c>
      <c r="AS24" s="22" t="s">
        <v>674</v>
      </c>
      <c r="AT24" s="22" t="s">
        <v>8021</v>
      </c>
      <c r="AU24" s="22" t="s">
        <v>8022</v>
      </c>
      <c r="AV24" s="27" t="s">
        <v>744</v>
      </c>
      <c r="AW24" s="22" t="s">
        <v>8023</v>
      </c>
      <c r="AX24" s="22" t="s">
        <v>8024</v>
      </c>
      <c r="AY24" s="22" t="b">
        <v>1</v>
      </c>
      <c r="AZ24" s="22" t="s">
        <v>273</v>
      </c>
      <c r="BA24" s="22" t="b">
        <v>0</v>
      </c>
      <c r="BB24" s="22"/>
      <c r="BC24" s="22"/>
    </row>
    <row r="25" spans="1:55" hidden="1" x14ac:dyDescent="0.25">
      <c r="A25" s="31" t="str">
        <f>IFERROR(TEXT(Table_ocorrencias11[[#This Row],[caso_n]],"000")&amp;Table_ocorrencias11[[#This Row],[ponto]]&amp;"/"&amp;YEAR(Table_ocorrencias11[[#This Row],[DATA PLANTÃO]]),"")</f>
        <v>013.9/2021</v>
      </c>
      <c r="B25" s="31" t="str">
        <f>IFERROR(IF(Table_ocorrencias11[[#This Row],[GDL]] = "","", Table_ocorrencias11[[#This Row],[GDL]]&amp;"/"&amp;YEAR(Table_ocorrencias11[[#This Row],[data_plantao]])),"")</f>
        <v>397/2021</v>
      </c>
      <c r="C25" s="31" t="str">
        <f>IF(Table_ocorrencias11[[#This Row],[fotos_gdl]] = TRUE,"ENVIADAS","PENDENTE")</f>
        <v>PENDENTE</v>
      </c>
      <c r="D25" s="23">
        <f>IFERROR(Table_ocorrencias11[[#This Row],[data_plantao]],"")</f>
        <v>44201</v>
      </c>
      <c r="E25" s="31" t="str">
        <f>IFERROR(Table_ocorrencias11[[#This Row],[CIODS]],"")</f>
        <v>D700022</v>
      </c>
      <c r="F25" s="31" t="str">
        <f>IFERROR(Table_ocorrencias11[[#This Row],[natureza3]],"")</f>
        <v>Homicídio</v>
      </c>
      <c r="G25" s="31" t="str">
        <f>IFERROR(Table_ocorrencias11[[#This Row],[tipo_local]],"")</f>
        <v>Externo</v>
      </c>
      <c r="H25" s="31" t="str">
        <f>IFERROR(IF(Table_ocorrencias11[[#This Row],[instrumento9]] = 0,"",Table_ocorrencias11[[#This Row],[instrumento9]]),"")</f>
        <v>PÉRFURO-CORTANTE</v>
      </c>
      <c r="I25" s="31" t="str">
        <f>IFERROR(VLOOKUP(Table_ocorrencias11[[#This Row],[matricula_perito]],Table_peritos[],2,FALSE),"")</f>
        <v>VICTOR CEZAR LUCENA TAVARES DE SÁ LEITÃO</v>
      </c>
      <c r="J25" s="31" t="str">
        <f>IFERROR(VLOOKUP(Table_ocorrencias11[[#This Row],[matricula_auxiliar]],Table_auxiliares[],2,FALSE),"")</f>
        <v>THIAGO ANDRÉ</v>
      </c>
      <c r="K25" s="31" t="str">
        <f>IFERROR(VLOOKUP(Table_ocorrencias11[[#This Row],[matricula_delegado]],Table_delegados[],2,FALSE),"")</f>
        <v>PAULO GUSTAVO COELHO DIAS</v>
      </c>
      <c r="L25" s="31" t="str">
        <f>IFERROR(Table_ocorrencias11[[#This Row],[viatura4]],"")</f>
        <v>UP006</v>
      </c>
      <c r="M25" s="31" t="str">
        <f>IFERROR(IF(Table_ocorrencias11[[#This Row],[DPH2]] ="","",Table_ocorrencias11[[#This Row],[DPH2]]&amp;"º DPH"),"")</f>
        <v>3º DPH</v>
      </c>
      <c r="N25" s="31" t="str">
        <f>UPPER(IFERROR(VLOOKUP(Table_ocorrencias11[[#This Row],[municipio]],Table_municipios[],2,FALSE),""))</f>
        <v>RECIFE</v>
      </c>
      <c r="O25" s="31" t="str">
        <f>UPPER(IFERROR(Table_ocorrencias11[[#This Row],[bairro7]],""))</f>
        <v>IMBIRIBEIRA</v>
      </c>
      <c r="P25" s="31" t="str">
        <f>IFERROR(IF(Table_ocorrencias11[[#This Row],[rua8]] ="","",Table_ocorrencias11[[#This Row],[rua8]]),"")</f>
        <v>RUA COMISSARIO OTHON  COUCEIRO</v>
      </c>
      <c r="Q25" s="31" t="str">
        <f>IFERROR(IF(Table_ocorrencias11[[#This Row],[latitude5]] ="","",Table_ocorrencias11[[#This Row],[latitude5]]),"")</f>
        <v>-8.0957159</v>
      </c>
      <c r="R25" s="31" t="str">
        <f>IFERROR(IF(Table_ocorrencias11[[#This Row],[longitude6]] ="","",Table_ocorrencias11[[#This Row],[longitude6]]),"")</f>
        <v>-34.9197087</v>
      </c>
      <c r="S2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115690)</v>
      </c>
      <c r="T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" s="31" t="str">
        <f>UPPER(IFERROR(Table_ocorrencias11[[#This Row],[descricao]],""))</f>
        <v/>
      </c>
      <c r="V25" s="24">
        <f>IFERROR(IF(Table_ocorrencias11[[#This Row],[data_ciencia]]="","",Table_ocorrencias11[[#This Row],[data_ciencia]]),"")</f>
        <v>0.4826388888888889</v>
      </c>
      <c r="W25" s="24">
        <f>IFERROR(IF(Table_ocorrencias11[[#This Row],[data_saida]]="","",Table_ocorrencias11[[#This Row],[data_saida]]),"")</f>
        <v>0.49652777777777779</v>
      </c>
      <c r="X25" s="24">
        <f>IFERROR(IF(Table_ocorrencias11[[#This Row],[data_chegada]]="","",Table_ocorrencias11[[#This Row],[data_chegada]]),"")</f>
        <v>0.50694444444444442</v>
      </c>
      <c r="Y25" s="24">
        <f>IFERROR(IF(Table_ocorrencias11[[#This Row],[data_conclusao]]="","",Table_ocorrencias11[[#This Row],[data_conclusao]]),"")</f>
        <v>0.55555555555555558</v>
      </c>
      <c r="Z25" s="22">
        <v>2047</v>
      </c>
      <c r="AA25" s="22">
        <v>13</v>
      </c>
      <c r="AB25" s="22">
        <v>3</v>
      </c>
      <c r="AC25" s="22">
        <v>3866947</v>
      </c>
      <c r="AD25" s="22">
        <v>3870464</v>
      </c>
      <c r="AE25" s="22">
        <v>2725371</v>
      </c>
      <c r="AF25" s="22">
        <v>397</v>
      </c>
      <c r="AG25" s="23">
        <v>44201</v>
      </c>
      <c r="AH25" s="22" t="s">
        <v>8043</v>
      </c>
      <c r="AI25" s="22" t="s">
        <v>167</v>
      </c>
      <c r="AJ25" s="22" t="s">
        <v>168</v>
      </c>
      <c r="AK25" s="22" t="s">
        <v>1258</v>
      </c>
      <c r="AL25" s="25">
        <v>0.4826388888888889</v>
      </c>
      <c r="AM25" s="26">
        <v>0.49652777777777779</v>
      </c>
      <c r="AN25" s="26">
        <v>0.50694444444444442</v>
      </c>
      <c r="AO25" s="26">
        <v>0.55555555555555558</v>
      </c>
      <c r="AP25" s="22" t="s">
        <v>8046</v>
      </c>
      <c r="AQ25" s="22" t="s">
        <v>8047</v>
      </c>
      <c r="AR25" s="22">
        <v>14</v>
      </c>
      <c r="AS25" s="22" t="s">
        <v>345</v>
      </c>
      <c r="AT25" s="22" t="s">
        <v>8048</v>
      </c>
      <c r="AU25" s="22" t="s">
        <v>283</v>
      </c>
      <c r="AV25" s="27" t="s">
        <v>744</v>
      </c>
      <c r="AW25" s="22" t="s">
        <v>8044</v>
      </c>
      <c r="AX25" s="22" t="s">
        <v>283</v>
      </c>
      <c r="AY25" s="22" t="b">
        <v>0</v>
      </c>
      <c r="AZ25" s="22" t="s">
        <v>273</v>
      </c>
      <c r="BA25" s="22" t="b">
        <v>0</v>
      </c>
      <c r="BB25" s="22"/>
      <c r="BC25" s="22"/>
    </row>
    <row r="26" spans="1:55" hidden="1" x14ac:dyDescent="0.25">
      <c r="A26" s="31" t="str">
        <f>IFERROR(TEXT(Table_ocorrencias11[[#This Row],[caso_n]],"000")&amp;Table_ocorrencias11[[#This Row],[ponto]]&amp;"/"&amp;YEAR(Table_ocorrencias11[[#This Row],[DATA PLANTÃO]]),"")</f>
        <v>014.9/2021</v>
      </c>
      <c r="B26" s="31" t="str">
        <f>IFERROR(IF(Table_ocorrencias11[[#This Row],[GDL]] = "","", Table_ocorrencias11[[#This Row],[GDL]]&amp;"/"&amp;YEAR(Table_ocorrencias11[[#This Row],[data_plantao]])),"")</f>
        <v>412/2021</v>
      </c>
      <c r="C26" s="31" t="str">
        <f>IF(Table_ocorrencias11[[#This Row],[fotos_gdl]] = TRUE,"ENVIADAS","PENDENTE")</f>
        <v>ENVIADAS</v>
      </c>
      <c r="D26" s="23">
        <f>IFERROR(Table_ocorrencias11[[#This Row],[data_plantao]],"")</f>
        <v>44201</v>
      </c>
      <c r="E26" s="31" t="str">
        <f>IFERROR(Table_ocorrencias11[[#This Row],[CIODS]],"")</f>
        <v>D700240</v>
      </c>
      <c r="F26" s="31" t="str">
        <f>IFERROR(Table_ocorrencias11[[#This Row],[natureza3]],"")</f>
        <v>Homicídio</v>
      </c>
      <c r="G26" s="31" t="str">
        <f>IFERROR(Table_ocorrencias11[[#This Row],[tipo_local]],"")</f>
        <v>Externo</v>
      </c>
      <c r="H26" s="31" t="str">
        <f>IFERROR(IF(Table_ocorrencias11[[#This Row],[instrumento9]] = 0,"",Table_ocorrencias11[[#This Row],[instrumento9]]),"")</f>
        <v>PÉRFURO-CONTUNDENTE</v>
      </c>
      <c r="I26" s="31" t="str">
        <f>IFERROR(VLOOKUP(Table_ocorrencias11[[#This Row],[matricula_perito]],Table_peritos[],2,FALSE),"")</f>
        <v>MOISEIS GAUTHIER</v>
      </c>
      <c r="J26" s="31" t="str">
        <f>IFERROR(VLOOKUP(Table_ocorrencias11[[#This Row],[matricula_auxiliar]],Table_auxiliares[],2,FALSE),"")</f>
        <v>ANDREZA CRISTINA MAIA DOS SANTOS</v>
      </c>
      <c r="K26" s="31" t="str">
        <f>IFERROR(VLOOKUP(Table_ocorrencias11[[#This Row],[matricula_delegado]],Table_delegados[],2,FALSE),"")</f>
        <v>FELIPE MONTEIRO COSTA</v>
      </c>
      <c r="L26" s="31" t="str">
        <f>IFERROR(Table_ocorrencias11[[#This Row],[viatura4]],"")</f>
        <v>UP004</v>
      </c>
      <c r="M26" s="31" t="str">
        <f>IFERROR(IF(Table_ocorrencias11[[#This Row],[DPH2]] ="","",Table_ocorrencias11[[#This Row],[DPH2]]&amp;"º DPH"),"")</f>
        <v>4º DPH</v>
      </c>
      <c r="N26" s="31" t="str">
        <f>UPPER(IFERROR(VLOOKUP(Table_ocorrencias11[[#This Row],[municipio]],Table_municipios[],2,FALSE),""))</f>
        <v>RECIFE</v>
      </c>
      <c r="O26" s="31" t="str">
        <f>UPPER(IFERROR(Table_ocorrencias11[[#This Row],[bairro7]],""))</f>
        <v>SANCHO</v>
      </c>
      <c r="P26" s="31" t="str">
        <f>IFERROR(IF(Table_ocorrencias11[[#This Row],[rua8]] ="","",Table_ocorrencias11[[#This Row],[rua8]]),"")</f>
        <v>RUA JOSITA ALMEIDA</v>
      </c>
      <c r="Q26" s="31" t="str">
        <f>IFERROR(IF(Table_ocorrencias11[[#This Row],[latitude5]] ="","",Table_ocorrencias11[[#This Row],[latitude5]]),"")</f>
        <v>-8.085599</v>
      </c>
      <c r="R26" s="31" t="str">
        <f>IFERROR(IF(Table_ocorrencias11[[#This Row],[longitude6]] ="","",Table_ocorrencias11[[#This Row],[longitude6]]),"")</f>
        <v>-34.958070</v>
      </c>
      <c r="S26" s="31" t="str">
        <f>IFERROR(UPPER(VLOOKUP(Table_ocorrencias11[[#This Row],[ocorrencia_id]],Table_vitimas[],3,FALSE) &amp; " (NIC: "&amp; VLOOKUP(Table_ocorrencias11[[#This Row],[ocorrencia_id]],Table_vitimas[],9,FALSE)) &amp;")","")</f>
        <v>DEIVID OLIVEIRA SIMAS (NIC: 115689)</v>
      </c>
      <c r="T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6" s="31" t="str">
        <f>UPPER(IFERROR(Table_ocorrencias11[[#This Row],[descricao]],""))</f>
        <v>PAF MASC EXT_x000D_
PM: 983554179</v>
      </c>
      <c r="V26" s="24">
        <f>IFERROR(IF(Table_ocorrencias11[[#This Row],[data_ciencia]]="","",Table_ocorrencias11[[#This Row],[data_ciencia]]),"")</f>
        <v>0.86805555555555558</v>
      </c>
      <c r="W26" s="24">
        <f>IFERROR(IF(Table_ocorrencias11[[#This Row],[data_saida]]="","",Table_ocorrencias11[[#This Row],[data_saida]]),"")</f>
        <v>0.88194444444444442</v>
      </c>
      <c r="X26" s="24">
        <f>IFERROR(IF(Table_ocorrencias11[[#This Row],[data_chegada]]="","",Table_ocorrencias11[[#This Row],[data_chegada]]),"")</f>
        <v>0.8930555555555556</v>
      </c>
      <c r="Y26" s="24">
        <f>IFERROR(IF(Table_ocorrencias11[[#This Row],[data_conclusao]]="","",Table_ocorrencias11[[#This Row],[data_conclusao]]),"")</f>
        <v>0.92361111111111116</v>
      </c>
      <c r="Z26" s="22">
        <v>2048</v>
      </c>
      <c r="AA26" s="22">
        <v>14</v>
      </c>
      <c r="AB26" s="22">
        <v>4</v>
      </c>
      <c r="AC26" s="22">
        <v>3871282</v>
      </c>
      <c r="AD26" s="22">
        <v>3876098</v>
      </c>
      <c r="AE26" s="22">
        <v>2724723</v>
      </c>
      <c r="AF26" s="22">
        <v>412</v>
      </c>
      <c r="AG26" s="23">
        <v>44201</v>
      </c>
      <c r="AH26" s="22" t="s">
        <v>8049</v>
      </c>
      <c r="AI26" s="22" t="s">
        <v>167</v>
      </c>
      <c r="AJ26" s="22" t="s">
        <v>168</v>
      </c>
      <c r="AK26" s="22" t="s">
        <v>255</v>
      </c>
      <c r="AL26" s="25">
        <v>0.86805555555555558</v>
      </c>
      <c r="AM26" s="26">
        <v>0.88194444444444442</v>
      </c>
      <c r="AN26" s="26">
        <v>0.8930555555555556</v>
      </c>
      <c r="AO26" s="26">
        <v>0.92361111111111116</v>
      </c>
      <c r="AP26" s="22" t="s">
        <v>8058</v>
      </c>
      <c r="AQ26" s="22" t="s">
        <v>8059</v>
      </c>
      <c r="AR26" s="22">
        <v>14</v>
      </c>
      <c r="AS26" s="22" t="s">
        <v>6656</v>
      </c>
      <c r="AT26" s="22" t="s">
        <v>8060</v>
      </c>
      <c r="AU26" s="22" t="s">
        <v>8050</v>
      </c>
      <c r="AV26" s="27" t="s">
        <v>276</v>
      </c>
      <c r="AW26" s="22" t="s">
        <v>8051</v>
      </c>
      <c r="AX26" s="22" t="s">
        <v>8052</v>
      </c>
      <c r="AY26" s="22" t="b">
        <v>1</v>
      </c>
      <c r="AZ26" s="22" t="s">
        <v>273</v>
      </c>
      <c r="BA26" s="22" t="b">
        <v>0</v>
      </c>
      <c r="BB26" s="22"/>
      <c r="BC26" s="22"/>
    </row>
    <row r="27" spans="1:55" hidden="1" x14ac:dyDescent="0.25">
      <c r="A27" s="31" t="str">
        <f>IFERROR(TEXT(Table_ocorrencias11[[#This Row],[caso_n]],"000")&amp;Table_ocorrencias11[[#This Row],[ponto]]&amp;"/"&amp;YEAR(Table_ocorrencias11[[#This Row],[DATA PLANTÃO]]),"")</f>
        <v>015.9/2021</v>
      </c>
      <c r="B27" s="31" t="str">
        <f>IFERROR(IF(Table_ocorrencias11[[#This Row],[GDL]] = "","", Table_ocorrencias11[[#This Row],[GDL]]&amp;"/"&amp;YEAR(Table_ocorrencias11[[#This Row],[data_plantao]])),"")</f>
        <v>425/2021</v>
      </c>
      <c r="C27" s="31" t="str">
        <f>IF(Table_ocorrencias11[[#This Row],[fotos_gdl]] = TRUE,"ENVIADAS","PENDENTE")</f>
        <v>PENDENTE</v>
      </c>
      <c r="D27" s="23">
        <f>IFERROR(Table_ocorrencias11[[#This Row],[data_plantao]],"")</f>
        <v>44201</v>
      </c>
      <c r="E27" s="31" t="str">
        <f>IFERROR(Table_ocorrencias11[[#This Row],[CIODS]],"")</f>
        <v>D700251</v>
      </c>
      <c r="F27" s="31" t="str">
        <f>IFERROR(Table_ocorrencias11[[#This Row],[natureza3]],"")</f>
        <v>Homicídio</v>
      </c>
      <c r="G27" s="31" t="str">
        <f>IFERROR(Table_ocorrencias11[[#This Row],[tipo_local]],"")</f>
        <v>Externo</v>
      </c>
      <c r="H27" s="31" t="str">
        <f>IFERROR(IF(Table_ocorrencias11[[#This Row],[instrumento9]] = 0,"",Table_ocorrencias11[[#This Row],[instrumento9]]),"")</f>
        <v/>
      </c>
      <c r="I27" s="31" t="str">
        <f>IFERROR(VLOOKUP(Table_ocorrencias11[[#This Row],[matricula_perito]],Table_peritos[],2,FALSE),"")</f>
        <v>VICTOR CEZAR LUCENA TAVARES DE SÁ LEITÃO</v>
      </c>
      <c r="J27" s="31" t="str">
        <f>IFERROR(VLOOKUP(Table_ocorrencias11[[#This Row],[matricula_auxiliar]],Table_auxiliares[],2,FALSE),"")</f>
        <v>DANIELE YACYSZYN ALVES ROMÃO</v>
      </c>
      <c r="K27" s="31" t="str">
        <f>IFERROR(VLOOKUP(Table_ocorrencias11[[#This Row],[matricula_delegado]],Table_delegados[],2,FALSE),"")</f>
        <v>PAULO GUSTAVO COELHO DIAS</v>
      </c>
      <c r="L27" s="31" t="str">
        <f>IFERROR(Table_ocorrencias11[[#This Row],[viatura4]],"")</f>
        <v>UP006</v>
      </c>
      <c r="M27" s="31" t="str">
        <f>IFERROR(IF(Table_ocorrencias11[[#This Row],[DPH2]] ="","",Table_ocorrencias11[[#This Row],[DPH2]]&amp;"º DPH"),"")</f>
        <v/>
      </c>
      <c r="N27" s="31" t="str">
        <f>UPPER(IFERROR(VLOOKUP(Table_ocorrencias11[[#This Row],[municipio]],Table_municipios[],2,FALSE),""))</f>
        <v>PAULISTA</v>
      </c>
      <c r="O27" s="31" t="str">
        <f>UPPER(IFERROR(Table_ocorrencias11[[#This Row],[bairro7]],""))</f>
        <v>JANGA</v>
      </c>
      <c r="P27" s="31" t="str">
        <f>IFERROR(IF(Table_ocorrencias11[[#This Row],[rua8]] ="","",Table_ocorrencias11[[#This Row],[rua8]]),"")</f>
        <v>RUA MONTEIROPOLIS, 850</v>
      </c>
      <c r="Q27" s="31" t="str">
        <f>IFERROR(IF(Table_ocorrencias11[[#This Row],[latitude5]] ="","",Table_ocorrencias11[[#This Row],[latitude5]]),"")</f>
        <v/>
      </c>
      <c r="R27" s="31" t="str">
        <f>IFERROR(IF(Table_ocorrencias11[[#This Row],[longitude6]] ="","",Table_ocorrencias11[[#This Row],[longitude6]]),"")</f>
        <v/>
      </c>
      <c r="S27" s="31" t="str">
        <f>IFERROR(UPPER(VLOOKUP(Table_ocorrencias11[[#This Row],[ocorrencia_id]],Table_vitimas[],3,FALSE) &amp; " (NIC: "&amp; VLOOKUP(Table_ocorrencias11[[#This Row],[ocorrencia_id]],Table_vitimas[],9,FALSE)) &amp;")","")</f>
        <v>DANIEL CAVALCANTI DE AGUIAR (NIC: 115571)</v>
      </c>
      <c r="T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7" s="31" t="str">
        <f>UPPER(IFERROR(Table_ocorrencias11[[#This Row],[descricao]],""))</f>
        <v>PM 998018137</v>
      </c>
      <c r="V27" s="24">
        <f>IFERROR(IF(Table_ocorrencias11[[#This Row],[data_ciencia]]="","",Table_ocorrencias11[[#This Row],[data_ciencia]]),"")</f>
        <v>0.93055555555555558</v>
      </c>
      <c r="W27" s="24">
        <f>IFERROR(IF(Table_ocorrencias11[[#This Row],[data_saida]]="","",Table_ocorrencias11[[#This Row],[data_saida]]),"")</f>
        <v>0.95833333333333337</v>
      </c>
      <c r="X27" s="24">
        <f>IFERROR(IF(Table_ocorrencias11[[#This Row],[data_chegada]]="","",Table_ocorrencias11[[#This Row],[data_chegada]]),"")</f>
        <v>0</v>
      </c>
      <c r="Y27" s="24">
        <f>IFERROR(IF(Table_ocorrencias11[[#This Row],[data_conclusao]]="","",Table_ocorrencias11[[#This Row],[data_conclusao]]),"")</f>
        <v>1.3888888888888888E-2</v>
      </c>
      <c r="Z27" s="22">
        <v>2049</v>
      </c>
      <c r="AA27" s="22">
        <v>15</v>
      </c>
      <c r="AB27" s="22"/>
      <c r="AC27" s="22">
        <v>3866947</v>
      </c>
      <c r="AD27" s="22">
        <v>3876071</v>
      </c>
      <c r="AE27" s="22">
        <v>2725371</v>
      </c>
      <c r="AF27" s="22">
        <v>425</v>
      </c>
      <c r="AG27" s="23">
        <v>44201</v>
      </c>
      <c r="AH27" s="22" t="s">
        <v>8053</v>
      </c>
      <c r="AI27" s="22" t="s">
        <v>167</v>
      </c>
      <c r="AJ27" s="22" t="s">
        <v>168</v>
      </c>
      <c r="AK27" s="22" t="s">
        <v>1258</v>
      </c>
      <c r="AL27" s="25">
        <v>0.93055555555555558</v>
      </c>
      <c r="AM27" s="26">
        <v>0.95833333333333337</v>
      </c>
      <c r="AN27" s="26">
        <v>0</v>
      </c>
      <c r="AO27" s="26">
        <v>1.3888888888888888E-2</v>
      </c>
      <c r="AP27" s="22"/>
      <c r="AQ27" s="22"/>
      <c r="AR27" s="22">
        <v>13</v>
      </c>
      <c r="AS27" s="22" t="s">
        <v>2036</v>
      </c>
      <c r="AT27" s="22" t="s">
        <v>8054</v>
      </c>
      <c r="AU27" s="22" t="s">
        <v>8055</v>
      </c>
      <c r="AV27" s="27"/>
      <c r="AW27" s="22" t="s">
        <v>8056</v>
      </c>
      <c r="AX27" s="22" t="s">
        <v>8057</v>
      </c>
      <c r="AY27" s="22" t="b">
        <v>0</v>
      </c>
      <c r="AZ27" s="22" t="s">
        <v>273</v>
      </c>
      <c r="BA27" s="22" t="b">
        <v>0</v>
      </c>
      <c r="BB27" s="22"/>
      <c r="BC27" s="22"/>
    </row>
    <row r="28" spans="1:55" hidden="1" x14ac:dyDescent="0.25">
      <c r="A28" s="31" t="str">
        <f>IFERROR(TEXT(Table_ocorrencias11[[#This Row],[caso_n]],"000")&amp;Table_ocorrencias11[[#This Row],[ponto]]&amp;"/"&amp;YEAR(Table_ocorrencias11[[#This Row],[DATA PLANTÃO]]),"")</f>
        <v>016.9/2021</v>
      </c>
      <c r="B28" s="31" t="str">
        <f>IFERROR(IF(Table_ocorrencias11[[#This Row],[GDL]] = "","", Table_ocorrencias11[[#This Row],[GDL]]&amp;"/"&amp;YEAR(Table_ocorrencias11[[#This Row],[data_plantao]])),"")</f>
        <v/>
      </c>
      <c r="C28" s="31" t="str">
        <f>IF(Table_ocorrencias11[[#This Row],[fotos_gdl]] = TRUE,"ENVIADAS","PENDENTE")</f>
        <v>PENDENTE</v>
      </c>
      <c r="D28" s="23">
        <f>IFERROR(Table_ocorrencias11[[#This Row],[data_plantao]],"")</f>
        <v>44201</v>
      </c>
      <c r="E28" s="31" t="str">
        <f>IFERROR(Table_ocorrencias11[[#This Row],[CIODS]],"")</f>
        <v>D700260</v>
      </c>
      <c r="F28" s="31" t="str">
        <f>IFERROR(Table_ocorrencias11[[#This Row],[natureza3]],"")</f>
        <v>Homicídio</v>
      </c>
      <c r="G28" s="31" t="str">
        <f>IFERROR(Table_ocorrencias11[[#This Row],[tipo_local]],"")</f>
        <v>Externo</v>
      </c>
      <c r="H28" s="31" t="str">
        <f>IFERROR(IF(Table_ocorrencias11[[#This Row],[instrumento9]] = 0,"",Table_ocorrencias11[[#This Row],[instrumento9]]),"")</f>
        <v>PÉRFURO-CONTUNDENTE</v>
      </c>
      <c r="I28" s="31" t="str">
        <f>IFERROR(VLOOKUP(Table_ocorrencias11[[#This Row],[matricula_perito]],Table_peritos[],2,FALSE),"")</f>
        <v>MOISEIS GAUTHIER</v>
      </c>
      <c r="J28" s="31" t="str">
        <f>IFERROR(VLOOKUP(Table_ocorrencias11[[#This Row],[matricula_auxiliar]],Table_auxiliares[],2,FALSE),"")</f>
        <v>THIAGO ANDRÉ</v>
      </c>
      <c r="K28" s="31" t="str">
        <f>IFERROR(VLOOKUP(Table_ocorrencias11[[#This Row],[matricula_delegado]],Table_delegados[],2,FALSE),"")</f>
        <v>FELIPE MONTEIRO COSTA</v>
      </c>
      <c r="L28" s="31" t="str">
        <f>IFERROR(Table_ocorrencias11[[#This Row],[viatura4]],"")</f>
        <v>UP004</v>
      </c>
      <c r="M28" s="31" t="str">
        <f>IFERROR(IF(Table_ocorrencias11[[#This Row],[DPH2]] ="","",Table_ocorrencias11[[#This Row],[DPH2]]&amp;"º DPH"),"")</f>
        <v>5º DPH</v>
      </c>
      <c r="N28" s="31" t="str">
        <f>UPPER(IFERROR(VLOOKUP(Table_ocorrencias11[[#This Row],[municipio]],Table_municipios[],2,FALSE),""))</f>
        <v>RECIFE</v>
      </c>
      <c r="O28" s="31" t="str">
        <f>UPPER(IFERROR(Table_ocorrencias11[[#This Row],[bairro7]],""))</f>
        <v>SITIO DOS PINTOS</v>
      </c>
      <c r="P28" s="31" t="str">
        <f>IFERROR(IF(Table_ocorrencias11[[#This Row],[rua8]] ="","",Table_ocorrencias11[[#This Row],[rua8]]),"")</f>
        <v>RUA 2 TRAVESSA SANTA MARIA</v>
      </c>
      <c r="Q28" s="31" t="str">
        <f>IFERROR(IF(Table_ocorrencias11[[#This Row],[latitude5]] ="","",Table_ocorrencias11[[#This Row],[latitude5]]),"")</f>
        <v>-8.012905</v>
      </c>
      <c r="R28" s="31" t="str">
        <f>IFERROR(IF(Table_ocorrencias11[[#This Row],[longitude6]] ="","",Table_ocorrencias11[[#This Row],[longitude6]]),"")</f>
        <v>-34.956266</v>
      </c>
      <c r="S28" s="31" t="str">
        <f>IFERROR(UPPER(VLOOKUP(Table_ocorrencias11[[#This Row],[ocorrencia_id]],Table_vitimas[],3,FALSE) &amp; " (NIC: "&amp; VLOOKUP(Table_ocorrencias11[[#This Row],[ocorrencia_id]],Table_vitimas[],9,FALSE)) &amp;")","")</f>
        <v>ISAAC DA SILVA ALVES (NIC: 115688)</v>
      </c>
      <c r="T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8" s="31" t="str">
        <f>UPPER(IFERROR(Table_ocorrencias11[[#This Row],[descricao]],""))</f>
        <v>PM 986918002</v>
      </c>
      <c r="V28" s="24">
        <f>IFERROR(IF(Table_ocorrencias11[[#This Row],[data_ciencia]]="","",Table_ocorrencias11[[#This Row],[data_ciencia]]),"")</f>
        <v>0</v>
      </c>
      <c r="W28" s="24" t="str">
        <f>IFERROR(IF(Table_ocorrencias11[[#This Row],[data_saida]]="","",Table_ocorrencias11[[#This Row],[data_saida]]),"")</f>
        <v/>
      </c>
      <c r="X28" s="24" t="str">
        <f>IFERROR(IF(Table_ocorrencias11[[#This Row],[data_chegada]]="","",Table_ocorrencias11[[#This Row],[data_chegada]]),"")</f>
        <v/>
      </c>
      <c r="Y28" s="24" t="str">
        <f>IFERROR(IF(Table_ocorrencias11[[#This Row],[data_conclusao]]="","",Table_ocorrencias11[[#This Row],[data_conclusao]]),"")</f>
        <v/>
      </c>
      <c r="Z28" s="22">
        <v>2050</v>
      </c>
      <c r="AA28" s="22">
        <v>16</v>
      </c>
      <c r="AB28" s="22">
        <v>5</v>
      </c>
      <c r="AC28" s="22">
        <v>3871282</v>
      </c>
      <c r="AD28" s="22">
        <v>3870464</v>
      </c>
      <c r="AE28" s="22">
        <v>2724723</v>
      </c>
      <c r="AF28" s="22"/>
      <c r="AG28" s="23">
        <v>44201</v>
      </c>
      <c r="AH28" s="22" t="s">
        <v>8063</v>
      </c>
      <c r="AI28" s="22" t="s">
        <v>167</v>
      </c>
      <c r="AJ28" s="22" t="s">
        <v>168</v>
      </c>
      <c r="AK28" s="22" t="s">
        <v>255</v>
      </c>
      <c r="AL28" s="25">
        <v>0</v>
      </c>
      <c r="AM28" s="26"/>
      <c r="AN28" s="26"/>
      <c r="AO28" s="26"/>
      <c r="AP28" s="22" t="s">
        <v>8075</v>
      </c>
      <c r="AQ28" s="22" t="s">
        <v>8076</v>
      </c>
      <c r="AR28" s="22">
        <v>14</v>
      </c>
      <c r="AS28" s="22" t="s">
        <v>8064</v>
      </c>
      <c r="AT28" s="22" t="s">
        <v>8065</v>
      </c>
      <c r="AU28" s="22" t="s">
        <v>283</v>
      </c>
      <c r="AV28" s="27" t="s">
        <v>276</v>
      </c>
      <c r="AW28" s="22" t="s">
        <v>8066</v>
      </c>
      <c r="AX28" s="22" t="s">
        <v>8067</v>
      </c>
      <c r="AY28" s="22" t="b">
        <v>0</v>
      </c>
      <c r="AZ28" s="22" t="s">
        <v>273</v>
      </c>
      <c r="BA28" s="22" t="b">
        <v>0</v>
      </c>
      <c r="BB28" s="22"/>
      <c r="BC28" s="22"/>
    </row>
    <row r="29" spans="1:55" hidden="1" x14ac:dyDescent="0.25">
      <c r="A29" s="31" t="str">
        <f>IFERROR(TEXT(Table_ocorrencias11[[#This Row],[caso_n]],"000")&amp;Table_ocorrencias11[[#This Row],[ponto]]&amp;"/"&amp;YEAR(Table_ocorrencias11[[#This Row],[DATA PLANTÃO]]),"")</f>
        <v>017.9/2021</v>
      </c>
      <c r="B29" s="31" t="str">
        <f>IFERROR(IF(Table_ocorrencias11[[#This Row],[GDL]] = "","", Table_ocorrencias11[[#This Row],[GDL]]&amp;"/"&amp;YEAR(Table_ocorrencias11[[#This Row],[data_plantao]])),"")</f>
        <v>858/2021</v>
      </c>
      <c r="C29" s="31" t="str">
        <f>IF(Table_ocorrencias11[[#This Row],[fotos_gdl]] = TRUE,"ENVIADAS","PENDENTE")</f>
        <v>ENVIADAS</v>
      </c>
      <c r="D29" s="23">
        <f>IFERROR(Table_ocorrencias11[[#This Row],[data_plantao]],"")</f>
        <v>44201</v>
      </c>
      <c r="E29" s="31" t="str">
        <f>IFERROR(Table_ocorrencias11[[#This Row],[CIODS]],"")</f>
        <v>D700242</v>
      </c>
      <c r="F29" s="31" t="str">
        <f>IFERROR(Table_ocorrencias11[[#This Row],[natureza3]],"")</f>
        <v>Morte a esclarecer</v>
      </c>
      <c r="G29" s="31" t="str">
        <f>IFERROR(Table_ocorrencias11[[#This Row],[tipo_local]],"")</f>
        <v>Interno</v>
      </c>
      <c r="H29" s="31" t="str">
        <f>IFERROR(IF(Table_ocorrencias11[[#This Row],[instrumento9]] = 0,"",Table_ocorrencias11[[#This Row],[instrumento9]]),"")</f>
        <v>OUTROS</v>
      </c>
      <c r="I29" s="31" t="str">
        <f>IFERROR(VLOOKUP(Table_ocorrencias11[[#This Row],[matricula_perito]],Table_peritos[],2,FALSE),"")</f>
        <v>VICTOR CEZAR LUCENA TAVARES DE SÁ LEITÃO</v>
      </c>
      <c r="J29" s="31" t="str">
        <f>IFERROR(VLOOKUP(Table_ocorrencias11[[#This Row],[matricula_auxiliar]],Table_auxiliares[],2,FALSE),"")</f>
        <v>ANDREZA CRISTINA MAIA DOS SANTOS</v>
      </c>
      <c r="K29" s="31" t="str">
        <f>IFERROR(VLOOKUP(Table_ocorrencias11[[#This Row],[matricula_delegado]],Table_delegados[],2,FALSE),"")</f>
        <v>PAULO GUSTAVO COELHO DIAS</v>
      </c>
      <c r="L29" s="31" t="str">
        <f>IFERROR(Table_ocorrencias11[[#This Row],[viatura4]],"")</f>
        <v>UP006</v>
      </c>
      <c r="M29" s="31" t="str">
        <f>IFERROR(IF(Table_ocorrencias11[[#This Row],[DPH2]] ="","",Table_ocorrencias11[[#This Row],[DPH2]]&amp;"º DPH"),"")</f>
        <v>2º DPH</v>
      </c>
      <c r="N29" s="31" t="str">
        <f>UPPER(IFERROR(VLOOKUP(Table_ocorrencias11[[#This Row],[municipio]],Table_municipios[],2,FALSE),""))</f>
        <v>RECIFE</v>
      </c>
      <c r="O29" s="31" t="str">
        <f>UPPER(IFERROR(Table_ocorrencias11[[#This Row],[bairro7]],""))</f>
        <v>IPUTINGA</v>
      </c>
      <c r="P29" s="31" t="str">
        <f>IFERROR(IF(Table_ocorrencias11[[#This Row],[rua8]] ="","",Table_ocorrencias11[[#This Row],[rua8]]),"")</f>
        <v>RUA SÃO MATEUS</v>
      </c>
      <c r="Q29" s="31" t="str">
        <f>IFERROR(IF(Table_ocorrencias11[[#This Row],[latitude5]] ="","",Table_ocorrencias11[[#This Row],[latitude5]]),"")</f>
        <v/>
      </c>
      <c r="R29" s="31" t="str">
        <f>IFERROR(IF(Table_ocorrencias11[[#This Row],[longitude6]] ="","",Table_ocorrencias11[[#This Row],[longitude6]]),"")</f>
        <v/>
      </c>
      <c r="S29" s="31" t="str">
        <f>IFERROR(UPPER(VLOOKUP(Table_ocorrencias11[[#This Row],[ocorrencia_id]],Table_vitimas[],3,FALSE) &amp; " (NIC: "&amp; VLOOKUP(Table_ocorrencias11[[#This Row],[ocorrencia_id]],Table_vitimas[],9,FALSE)) &amp;")","")</f>
        <v>JOSE RICARDO SALES DE MATOS (NIC: 115686)</v>
      </c>
      <c r="T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" s="31" t="str">
        <f>UPPER(IFERROR(Table_ocorrencias11[[#This Row],[descricao]],""))</f>
        <v/>
      </c>
      <c r="V29" s="24">
        <f>IFERROR(IF(Table_ocorrencias11[[#This Row],[data_ciencia]]="","",Table_ocorrencias11[[#This Row],[data_ciencia]]),"")</f>
        <v>1.3888888888888888E-2</v>
      </c>
      <c r="W29" s="24">
        <f>IFERROR(IF(Table_ocorrencias11[[#This Row],[data_saida]]="","",Table_ocorrencias11[[#This Row],[data_saida]]),"")</f>
        <v>2.7777777777777776E-2</v>
      </c>
      <c r="X29" s="24">
        <f>IFERROR(IF(Table_ocorrencias11[[#This Row],[data_chegada]]="","",Table_ocorrencias11[[#This Row],[data_chegada]]),"")</f>
        <v>3.125E-2</v>
      </c>
      <c r="Y29" s="24">
        <f>IFERROR(IF(Table_ocorrencias11[[#This Row],[data_conclusao]]="","",Table_ocorrencias11[[#This Row],[data_conclusao]]),"")</f>
        <v>5.9027777777777776E-2</v>
      </c>
      <c r="Z29" s="22">
        <v>2051</v>
      </c>
      <c r="AA29" s="22">
        <v>17</v>
      </c>
      <c r="AB29" s="22">
        <v>2</v>
      </c>
      <c r="AC29" s="22">
        <v>3866947</v>
      </c>
      <c r="AD29" s="22">
        <v>3876098</v>
      </c>
      <c r="AE29" s="22">
        <v>2725371</v>
      </c>
      <c r="AF29" s="22">
        <v>858</v>
      </c>
      <c r="AG29" s="23">
        <v>44201</v>
      </c>
      <c r="AH29" s="22" t="s">
        <v>8068</v>
      </c>
      <c r="AI29" s="22" t="s">
        <v>425</v>
      </c>
      <c r="AJ29" s="22" t="s">
        <v>414</v>
      </c>
      <c r="AK29" s="22" t="s">
        <v>1258</v>
      </c>
      <c r="AL29" s="25">
        <v>1.3888888888888888E-2</v>
      </c>
      <c r="AM29" s="26">
        <v>2.7777777777777776E-2</v>
      </c>
      <c r="AN29" s="26">
        <v>3.125E-2</v>
      </c>
      <c r="AO29" s="26">
        <v>5.9027777777777776E-2</v>
      </c>
      <c r="AP29" s="22"/>
      <c r="AQ29" s="22"/>
      <c r="AR29" s="22">
        <v>14</v>
      </c>
      <c r="AS29" s="22" t="s">
        <v>4641</v>
      </c>
      <c r="AT29" s="22" t="s">
        <v>8069</v>
      </c>
      <c r="AU29" s="22" t="s">
        <v>8070</v>
      </c>
      <c r="AV29" s="27" t="s">
        <v>433</v>
      </c>
      <c r="AW29" s="22" t="s">
        <v>8071</v>
      </c>
      <c r="AX29" s="22" t="s">
        <v>283</v>
      </c>
      <c r="AY29" s="22" t="b">
        <v>1</v>
      </c>
      <c r="AZ29" s="22" t="s">
        <v>273</v>
      </c>
      <c r="BA29" s="22" t="b">
        <v>0</v>
      </c>
      <c r="BB29" s="22"/>
      <c r="BC29" s="22"/>
    </row>
    <row r="30" spans="1:55" hidden="1" x14ac:dyDescent="0.25">
      <c r="A30" s="31" t="str">
        <f>IFERROR(TEXT(Table_ocorrencias11[[#This Row],[caso_n]],"000")&amp;Table_ocorrencias11[[#This Row],[ponto]]&amp;"/"&amp;YEAR(Table_ocorrencias11[[#This Row],[DATA PLANTÃO]]),"")</f>
        <v>018.9/2021</v>
      </c>
      <c r="B30" s="31" t="str">
        <f>IFERROR(IF(Table_ocorrencias11[[#This Row],[GDL]] = "","", Table_ocorrencias11[[#This Row],[GDL]]&amp;"/"&amp;YEAR(Table_ocorrencias11[[#This Row],[data_plantao]])),"")</f>
        <v>522/2021</v>
      </c>
      <c r="C30" s="31" t="str">
        <f>IF(Table_ocorrencias11[[#This Row],[fotos_gdl]] = TRUE,"ENVIADAS","PENDENTE")</f>
        <v>ENVIADAS</v>
      </c>
      <c r="D30" s="23">
        <f>IFERROR(Table_ocorrencias11[[#This Row],[data_plantao]],"")</f>
        <v>44202</v>
      </c>
      <c r="E30" s="31" t="str">
        <f>IFERROR(Table_ocorrencias11[[#This Row],[CIODS]],"")</f>
        <v>D700298</v>
      </c>
      <c r="F30" s="31" t="str">
        <f>IFERROR(Table_ocorrencias11[[#This Row],[natureza3]],"")</f>
        <v>Homicídio</v>
      </c>
      <c r="G30" s="31" t="str">
        <f>IFERROR(Table_ocorrencias11[[#This Row],[tipo_local]],"")</f>
        <v>Externo</v>
      </c>
      <c r="H30" s="31" t="str">
        <f>IFERROR(IF(Table_ocorrencias11[[#This Row],[instrumento9]] = 0,"",Table_ocorrencias11[[#This Row],[instrumento9]]),"")</f>
        <v>PÉRFURO-CONTUNDENTE</v>
      </c>
      <c r="I30" s="31" t="str">
        <f>IFERROR(VLOOKUP(Table_ocorrencias11[[#This Row],[matricula_perito]],Table_peritos[],2,FALSE),"")</f>
        <v>TADEU MORAIS CRUZ</v>
      </c>
      <c r="J30" s="31" t="str">
        <f>IFERROR(VLOOKUP(Table_ocorrencias11[[#This Row],[matricula_auxiliar]],Table_auxiliares[],2,FALSE),"")</f>
        <v>HILTON PESSOA DE FREITAS NETO</v>
      </c>
      <c r="K30" s="31" t="str">
        <f>IFERROR(VLOOKUP(Table_ocorrencias11[[#This Row],[matricula_delegado]],Table_delegados[],2,FALSE),"")</f>
        <v>ROBERTO MONTEIRO LOBO</v>
      </c>
      <c r="L30" s="31" t="str">
        <f>IFERROR(Table_ocorrencias11[[#This Row],[viatura4]],"")</f>
        <v>UP006</v>
      </c>
      <c r="M30" s="31" t="str">
        <f>IFERROR(IF(Table_ocorrencias11[[#This Row],[DPH2]] ="","",Table_ocorrencias11[[#This Row],[DPH2]]&amp;"º DPH"),"")</f>
        <v>5º DPH</v>
      </c>
      <c r="N30" s="31" t="str">
        <f>UPPER(IFERROR(VLOOKUP(Table_ocorrencias11[[#This Row],[municipio]],Table_municipios[],2,FALSE),""))</f>
        <v>RECIFE</v>
      </c>
      <c r="O30" s="31" t="str">
        <f>UPPER(IFERROR(Table_ocorrencias11[[#This Row],[bairro7]],""))</f>
        <v>VASCO DA GAMA</v>
      </c>
      <c r="P30" s="31" t="str">
        <f>IFERROR(IF(Table_ocorrencias11[[#This Row],[rua8]] ="","",Table_ocorrencias11[[#This Row],[rua8]]),"")</f>
        <v>RUA VASCO DA GAMA, N°1429</v>
      </c>
      <c r="Q30" s="31" t="str">
        <f>IFERROR(IF(Table_ocorrencias11[[#This Row],[latitude5]] ="","",Table_ocorrencias11[[#This Row],[latitude5]]),"")</f>
        <v>-8°0'29"</v>
      </c>
      <c r="R30" s="31" t="str">
        <f>IFERROR(IF(Table_ocorrencias11[[#This Row],[longitude6]] ="","",Table_ocorrencias11[[#This Row],[longitude6]]),"")</f>
        <v>-34.55'15"</v>
      </c>
      <c r="S30" s="31" t="str">
        <f>IFERROR(UPPER(VLOOKUP(Table_ocorrencias11[[#This Row],[ocorrencia_id]],Table_vitimas[],3,FALSE) &amp; " (NIC: "&amp; VLOOKUP(Table_ocorrencias11[[#This Row],[ocorrencia_id]],Table_vitimas[],9,FALSE)) &amp;")","")</f>
        <v>LEONARDO FERREIRA DE OLIVEIRA (NIC: 102257)</v>
      </c>
      <c r="T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" s="31" t="str">
        <f>UPPER(IFERROR(Table_ocorrencias11[[#This Row],[descricao]],""))</f>
        <v>98531-9504</v>
      </c>
      <c r="V30" s="24">
        <f>IFERROR(IF(Table_ocorrencias11[[#This Row],[data_ciencia]]="","",Table_ocorrencias11[[#This Row],[data_ciencia]]),"")</f>
        <v>0.58680555555555558</v>
      </c>
      <c r="W30" s="24">
        <f>IFERROR(IF(Table_ocorrencias11[[#This Row],[data_saida]]="","",Table_ocorrencias11[[#This Row],[data_saida]]),"")</f>
        <v>0.60416666666666663</v>
      </c>
      <c r="X30" s="24">
        <f>IFERROR(IF(Table_ocorrencias11[[#This Row],[data_chegada]]="","",Table_ocorrencias11[[#This Row],[data_chegada]]),"")</f>
        <v>0.61805555555555558</v>
      </c>
      <c r="Y30" s="24">
        <f>IFERROR(IF(Table_ocorrencias11[[#This Row],[data_conclusao]]="","",Table_ocorrencias11[[#This Row],[data_conclusao]]),"")</f>
        <v>0.64583333333333337</v>
      </c>
      <c r="Z30" s="22">
        <v>2052</v>
      </c>
      <c r="AA30" s="22">
        <v>18</v>
      </c>
      <c r="AB30" s="22">
        <v>5</v>
      </c>
      <c r="AC30" s="22">
        <v>2962136</v>
      </c>
      <c r="AD30" s="22">
        <v>3865967</v>
      </c>
      <c r="AE30" s="22">
        <v>3864146</v>
      </c>
      <c r="AF30" s="22">
        <v>522</v>
      </c>
      <c r="AG30" s="23">
        <v>44202</v>
      </c>
      <c r="AH30" s="22" t="s">
        <v>8090</v>
      </c>
      <c r="AI30" s="22" t="s">
        <v>167</v>
      </c>
      <c r="AJ30" s="22" t="s">
        <v>168</v>
      </c>
      <c r="AK30" s="22" t="s">
        <v>1258</v>
      </c>
      <c r="AL30" s="25">
        <v>0.58680555555555558</v>
      </c>
      <c r="AM30" s="26">
        <v>0.60416666666666663</v>
      </c>
      <c r="AN30" s="26">
        <v>0.61805555555555558</v>
      </c>
      <c r="AO30" s="26">
        <v>0.64583333333333337</v>
      </c>
      <c r="AP30" s="22" t="s">
        <v>8095</v>
      </c>
      <c r="AQ30" s="22" t="s">
        <v>8096</v>
      </c>
      <c r="AR30" s="22">
        <v>14</v>
      </c>
      <c r="AS30" s="22" t="s">
        <v>2054</v>
      </c>
      <c r="AT30" s="22" t="s">
        <v>8091</v>
      </c>
      <c r="AU30" s="22" t="s">
        <v>8092</v>
      </c>
      <c r="AV30" s="27" t="s">
        <v>276</v>
      </c>
      <c r="AW30" s="22" t="s">
        <v>8093</v>
      </c>
      <c r="AX30" s="22" t="s">
        <v>8094</v>
      </c>
      <c r="AY30" s="22" t="b">
        <v>1</v>
      </c>
      <c r="AZ30" s="22" t="s">
        <v>273</v>
      </c>
      <c r="BA30" s="22" t="b">
        <v>0</v>
      </c>
      <c r="BB30" s="22"/>
      <c r="BC30" s="22"/>
    </row>
    <row r="31" spans="1:55" hidden="1" x14ac:dyDescent="0.25">
      <c r="A31" s="31" t="str">
        <f>IFERROR(TEXT(Table_ocorrencias11[[#This Row],[caso_n]],"000")&amp;Table_ocorrencias11[[#This Row],[ponto]]&amp;"/"&amp;YEAR(Table_ocorrencias11[[#This Row],[DATA PLANTÃO]]),"")</f>
        <v>019.9/2021</v>
      </c>
      <c r="B31" s="31" t="str">
        <f>IFERROR(IF(Table_ocorrencias11[[#This Row],[GDL]] = "","", Table_ocorrencias11[[#This Row],[GDL]]&amp;"/"&amp;YEAR(Table_ocorrencias11[[#This Row],[data_plantao]])),"")</f>
        <v>551/2021</v>
      </c>
      <c r="C31" s="31" t="str">
        <f>IF(Table_ocorrencias11[[#This Row],[fotos_gdl]] = TRUE,"ENVIADAS","PENDENTE")</f>
        <v>ENVIADAS</v>
      </c>
      <c r="D31" s="23">
        <f>IFERROR(Table_ocorrencias11[[#This Row],[data_plantao]],"")</f>
        <v>44202</v>
      </c>
      <c r="E31" s="31" t="str">
        <f>IFERROR(Table_ocorrencias11[[#This Row],[CIODS]],"")</f>
        <v>D700317</v>
      </c>
      <c r="F31" s="31" t="str">
        <f>IFERROR(Table_ocorrencias11[[#This Row],[natureza3]],"")</f>
        <v>Homicídio</v>
      </c>
      <c r="G31" s="31" t="str">
        <f>IFERROR(Table_ocorrencias11[[#This Row],[tipo_local]],"")</f>
        <v>Externo</v>
      </c>
      <c r="H31" s="31" t="str">
        <f>IFERROR(IF(Table_ocorrencias11[[#This Row],[instrumento9]] = 0,"",Table_ocorrencias11[[#This Row],[instrumento9]]),"")</f>
        <v>PÉRFURO-CONTUNDENTE</v>
      </c>
      <c r="I31" s="31" t="str">
        <f>IFERROR(VLOOKUP(Table_ocorrencias11[[#This Row],[matricula_perito]],Table_peritos[],2,FALSE),"")</f>
        <v>BETSON FERNANDO DELGADO DOS SANTOS ANDRADE</v>
      </c>
      <c r="J31" s="31" t="str">
        <f>IFERROR(VLOOKUP(Table_ocorrencias11[[#This Row],[matricula_auxiliar]],Table_auxiliares[],2,FALSE),"")</f>
        <v>THAYSE BATISTA</v>
      </c>
      <c r="K31" s="31" t="str">
        <f>IFERROR(VLOOKUP(Table_ocorrencias11[[#This Row],[matricula_delegado]],Table_delegados[],2,FALSE),"")</f>
        <v>ANTONIO DE CAMPOS FRANCISCO</v>
      </c>
      <c r="L31" s="31" t="str">
        <f>IFERROR(Table_ocorrencias11[[#This Row],[viatura4]],"")</f>
        <v>UP006</v>
      </c>
      <c r="M31" s="31" t="str">
        <f>IFERROR(IF(Table_ocorrencias11[[#This Row],[DPH2]] ="","",Table_ocorrencias11[[#This Row],[DPH2]]&amp;"º DPH"),"")</f>
        <v>6º DPH</v>
      </c>
      <c r="N31" s="31" t="str">
        <f>UPPER(IFERROR(VLOOKUP(Table_ocorrencias11[[#This Row],[municipio]],Table_municipios[],2,FALSE),""))</f>
        <v>IGARASSU</v>
      </c>
      <c r="O31" s="31" t="str">
        <f>UPPER(IFERROR(Table_ocorrencias11[[#This Row],[bairro7]],""))</f>
        <v>CENTRO</v>
      </c>
      <c r="P31" s="31" t="str">
        <f>IFERROR(IF(Table_ocorrencias11[[#This Row],[rua8]] ="","",Table_ocorrencias11[[#This Row],[rua8]]),"")</f>
        <v>AV. MÁRIO MELO</v>
      </c>
      <c r="Q31" s="31" t="str">
        <f>IFERROR(IF(Table_ocorrencias11[[#This Row],[latitude5]] ="","",Table_ocorrencias11[[#This Row],[latitude5]]),"")</f>
        <v>-7.829209</v>
      </c>
      <c r="R31" s="31" t="str">
        <f>IFERROR(IF(Table_ocorrencias11[[#This Row],[longitude6]] ="","",Table_ocorrencias11[[#This Row],[longitude6]]),"")</f>
        <v>-34.9100960</v>
      </c>
      <c r="S31" s="31" t="str">
        <f>IFERROR(UPPER(VLOOKUP(Table_ocorrencias11[[#This Row],[ocorrencia_id]],Table_vitimas[],3,FALSE) &amp; " (NIC: "&amp; VLOOKUP(Table_ocorrencias11[[#This Row],[ocorrencia_id]],Table_vitimas[],9,FALSE)) &amp;")","")</f>
        <v>VITORIA REGINA DE OLIVEIRA (NIC: 115673)</v>
      </c>
      <c r="T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1" s="31" t="str">
        <f>UPPER(IFERROR(Table_ocorrencias11[[#This Row],[descricao]],""))</f>
        <v>SG AVELINO 98312708 - PAF -FEM</v>
      </c>
      <c r="V31" s="24">
        <f>IFERROR(IF(Table_ocorrencias11[[#This Row],[data_ciencia]]="","",Table_ocorrencias11[[#This Row],[data_ciencia]]),"")</f>
        <v>0.77083333333333337</v>
      </c>
      <c r="W31" s="24">
        <f>IFERROR(IF(Table_ocorrencias11[[#This Row],[data_saida]]="","",Table_ocorrencias11[[#This Row],[data_saida]]),"")</f>
        <v>0.79166666666666663</v>
      </c>
      <c r="X31" s="24">
        <f>IFERROR(IF(Table_ocorrencias11[[#This Row],[data_chegada]]="","",Table_ocorrencias11[[#This Row],[data_chegada]]),"")</f>
        <v>0.81944444444444442</v>
      </c>
      <c r="Y31" s="24">
        <f>IFERROR(IF(Table_ocorrencias11[[#This Row],[data_conclusao]]="","",Table_ocorrencias11[[#This Row],[data_conclusao]]),"")</f>
        <v>0.85416666666666663</v>
      </c>
      <c r="Z31" s="22">
        <v>2053</v>
      </c>
      <c r="AA31" s="22">
        <v>19</v>
      </c>
      <c r="AB31" s="22">
        <v>6</v>
      </c>
      <c r="AC31" s="22">
        <v>3869903</v>
      </c>
      <c r="AD31" s="22">
        <v>3870430</v>
      </c>
      <c r="AE31" s="22">
        <v>1967371</v>
      </c>
      <c r="AF31" s="22">
        <v>551</v>
      </c>
      <c r="AG31" s="23">
        <v>44202</v>
      </c>
      <c r="AH31" s="22" t="s">
        <v>12100</v>
      </c>
      <c r="AI31" s="22" t="s">
        <v>167</v>
      </c>
      <c r="AJ31" s="22" t="s">
        <v>168</v>
      </c>
      <c r="AK31" s="22" t="s">
        <v>1258</v>
      </c>
      <c r="AL31" s="25">
        <v>0.77083333333333337</v>
      </c>
      <c r="AM31" s="26">
        <v>0.79166666666666663</v>
      </c>
      <c r="AN31" s="26">
        <v>0.81944444444444442</v>
      </c>
      <c r="AO31" s="26">
        <v>0.85416666666666663</v>
      </c>
      <c r="AP31" s="22" t="s">
        <v>12306</v>
      </c>
      <c r="AQ31" s="22" t="s">
        <v>12307</v>
      </c>
      <c r="AR31" s="22">
        <v>6</v>
      </c>
      <c r="AS31" s="22" t="s">
        <v>265</v>
      </c>
      <c r="AT31" s="22" t="s">
        <v>12101</v>
      </c>
      <c r="AU31" s="22" t="s">
        <v>283</v>
      </c>
      <c r="AV31" s="27" t="s">
        <v>276</v>
      </c>
      <c r="AW31" s="22" t="s">
        <v>12102</v>
      </c>
      <c r="AX31" s="22" t="s">
        <v>12103</v>
      </c>
      <c r="AY31" s="22" t="b">
        <v>1</v>
      </c>
      <c r="AZ31" s="22" t="s">
        <v>273</v>
      </c>
      <c r="BA31" s="22" t="b">
        <v>0</v>
      </c>
      <c r="BB31" s="22"/>
      <c r="BC31" s="22"/>
    </row>
    <row r="32" spans="1:55" hidden="1" x14ac:dyDescent="0.25">
      <c r="A32" s="31" t="str">
        <f>IFERROR(TEXT(Table_ocorrencias11[[#This Row],[caso_n]],"000")&amp;Table_ocorrencias11[[#This Row],[ponto]]&amp;"/"&amp;YEAR(Table_ocorrencias11[[#This Row],[DATA PLANTÃO]]),"")</f>
        <v>020.9/2021</v>
      </c>
      <c r="B32" s="31" t="str">
        <f>IFERROR(IF(Table_ocorrencias11[[#This Row],[GDL]] = "","", Table_ocorrencias11[[#This Row],[GDL]]&amp;"/"&amp;YEAR(Table_ocorrencias11[[#This Row],[data_plantao]])),"")</f>
        <v>553/2021</v>
      </c>
      <c r="C32" s="31" t="str">
        <f>IF(Table_ocorrencias11[[#This Row],[fotos_gdl]] = TRUE,"ENVIADAS","PENDENTE")</f>
        <v>ENVIADAS</v>
      </c>
      <c r="D32" s="23">
        <f>IFERROR(Table_ocorrencias11[[#This Row],[data_plantao]],"")</f>
        <v>44202</v>
      </c>
      <c r="E32" s="31" t="str">
        <f>IFERROR(Table_ocorrencias11[[#This Row],[CIODS]],"")</f>
        <v>D700333</v>
      </c>
      <c r="F32" s="31" t="str">
        <f>IFERROR(Table_ocorrencias11[[#This Row],[natureza3]],"")</f>
        <v>Homicídio</v>
      </c>
      <c r="G32" s="31" t="str">
        <f>IFERROR(Table_ocorrencias11[[#This Row],[tipo_local]],"")</f>
        <v>Externo</v>
      </c>
      <c r="H32" s="31" t="str">
        <f>IFERROR(IF(Table_ocorrencias11[[#This Row],[instrumento9]] = 0,"",Table_ocorrencias11[[#This Row],[instrumento9]]),"")</f>
        <v>PÉRFURO-CONTUNDENTE</v>
      </c>
      <c r="I32" s="31" t="str">
        <f>IFERROR(VLOOKUP(Table_ocorrencias11[[#This Row],[matricula_perito]],Table_peritos[],2,FALSE),"")</f>
        <v>TADEU MORAIS CRUZ</v>
      </c>
      <c r="J32" s="31" t="str">
        <f>IFERROR(VLOOKUP(Table_ocorrencias11[[#This Row],[matricula_auxiliar]],Table_auxiliares[],2,FALSE),"")</f>
        <v>HILTON PESSOA DE FREITAS NETO</v>
      </c>
      <c r="K32" s="31" t="str">
        <f>IFERROR(VLOOKUP(Table_ocorrencias11[[#This Row],[matricula_delegado]],Table_delegados[],2,FALSE),"")</f>
        <v>BRUNO MARCIO DE AMORIM MAGALHAES</v>
      </c>
      <c r="L32" s="31" t="str">
        <f>IFERROR(Table_ocorrencias11[[#This Row],[viatura4]],"")</f>
        <v>UP004</v>
      </c>
      <c r="M32" s="31" t="str">
        <f>IFERROR(IF(Table_ocorrencias11[[#This Row],[DPH2]] ="","",Table_ocorrencias11[[#This Row],[DPH2]]&amp;"º DPH"),"")</f>
        <v>11º DPH</v>
      </c>
      <c r="N32" s="31" t="str">
        <f>UPPER(IFERROR(VLOOKUP(Table_ocorrencias11[[#This Row],[municipio]],Table_municipios[],2,FALSE),""))</f>
        <v>JABOATÃO DOS GUARARAPES</v>
      </c>
      <c r="O32" s="31" t="str">
        <f>UPPER(IFERROR(Table_ocorrencias11[[#This Row],[bairro7]],""))</f>
        <v>MURIBECA</v>
      </c>
      <c r="P32" s="31" t="str">
        <f>IFERROR(IF(Table_ocorrencias11[[#This Row],[rua8]] ="","",Table_ocorrencias11[[#This Row],[rua8]]),"")</f>
        <v>RUA BRUNO MARANHÃO</v>
      </c>
      <c r="Q32" s="31" t="str">
        <f>IFERROR(IF(Table_ocorrencias11[[#This Row],[latitude5]] ="","",Table_ocorrencias11[[#This Row],[latitude5]]),"")</f>
        <v>-8°9'25"</v>
      </c>
      <c r="R32" s="31" t="str">
        <f>IFERROR(IF(Table_ocorrencias11[[#This Row],[longitude6]] ="","",Table_ocorrencias11[[#This Row],[longitude6]]),"")</f>
        <v>-34°57'44"</v>
      </c>
      <c r="S32" s="31" t="str">
        <f>IFERROR(UPPER(VLOOKUP(Table_ocorrencias11[[#This Row],[ocorrencia_id]],Table_vitimas[],3,FALSE) &amp; " (NIC: "&amp; VLOOKUP(Table_ocorrencias11[[#This Row],[ocorrencia_id]],Table_vitimas[],9,FALSE)) &amp;")","")</f>
        <v>MARTA MARIA DA SILVA (NIC: 115682)</v>
      </c>
      <c r="T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" s="31" t="str">
        <f>UPPER(IFERROR(Table_ocorrencias11[[#This Row],[descricao]],""))</f>
        <v>FEMININO - PAF - (PM 82 91976269)</v>
      </c>
      <c r="V32" s="24">
        <f>IFERROR(IF(Table_ocorrencias11[[#This Row],[data_ciencia]]="","",Table_ocorrencias11[[#This Row],[data_ciencia]]),"")</f>
        <v>0.88888888888888884</v>
      </c>
      <c r="W32" s="24">
        <f>IFERROR(IF(Table_ocorrencias11[[#This Row],[data_saida]]="","",Table_ocorrencias11[[#This Row],[data_saida]]),"")</f>
        <v>0.91666666666666663</v>
      </c>
      <c r="X32" s="24">
        <f>IFERROR(IF(Table_ocorrencias11[[#This Row],[data_chegada]]="","",Table_ocorrencias11[[#This Row],[data_chegada]]),"")</f>
        <v>0.93055555555555558</v>
      </c>
      <c r="Y32" s="24">
        <f>IFERROR(IF(Table_ocorrencias11[[#This Row],[data_conclusao]]="","",Table_ocorrencias11[[#This Row],[data_conclusao]]),"")</f>
        <v>0.95833333333333337</v>
      </c>
      <c r="Z32" s="22">
        <v>2054</v>
      </c>
      <c r="AA32" s="22">
        <v>20</v>
      </c>
      <c r="AB32" s="22">
        <v>11</v>
      </c>
      <c r="AC32" s="22">
        <v>2962136</v>
      </c>
      <c r="AD32" s="22">
        <v>3865967</v>
      </c>
      <c r="AE32" s="22">
        <v>2960419</v>
      </c>
      <c r="AF32" s="22">
        <v>553</v>
      </c>
      <c r="AG32" s="23">
        <v>44202</v>
      </c>
      <c r="AH32" s="22" t="s">
        <v>12308</v>
      </c>
      <c r="AI32" s="22" t="s">
        <v>167</v>
      </c>
      <c r="AJ32" s="22" t="s">
        <v>168</v>
      </c>
      <c r="AK32" s="22" t="s">
        <v>255</v>
      </c>
      <c r="AL32" s="25">
        <v>0.88888888888888884</v>
      </c>
      <c r="AM32" s="26">
        <v>0.91666666666666663</v>
      </c>
      <c r="AN32" s="26">
        <v>0.93055555555555558</v>
      </c>
      <c r="AO32" s="26">
        <v>0.95833333333333337</v>
      </c>
      <c r="AP32" s="22" t="s">
        <v>12309</v>
      </c>
      <c r="AQ32" s="22" t="s">
        <v>12310</v>
      </c>
      <c r="AR32" s="22">
        <v>10</v>
      </c>
      <c r="AS32" s="22" t="s">
        <v>1627</v>
      </c>
      <c r="AT32" s="22" t="s">
        <v>12311</v>
      </c>
      <c r="AU32" s="22" t="s">
        <v>12312</v>
      </c>
      <c r="AV32" s="27" t="s">
        <v>276</v>
      </c>
      <c r="AW32" s="22" t="s">
        <v>12313</v>
      </c>
      <c r="AX32" s="22" t="s">
        <v>12314</v>
      </c>
      <c r="AY32" s="22" t="b">
        <v>1</v>
      </c>
      <c r="AZ32" s="22" t="s">
        <v>273</v>
      </c>
      <c r="BA32" s="22" t="b">
        <v>0</v>
      </c>
      <c r="BB32" s="22"/>
      <c r="BC32" s="22"/>
    </row>
    <row r="33" spans="1:55" hidden="1" x14ac:dyDescent="0.25">
      <c r="A33" s="31" t="str">
        <f>IFERROR(TEXT(Table_ocorrencias11[[#This Row],[caso_n]],"000")&amp;Table_ocorrencias11[[#This Row],[ponto]]&amp;"/"&amp;YEAR(Table_ocorrencias11[[#This Row],[DATA PLANTÃO]]),"")</f>
        <v>021.9/2021</v>
      </c>
      <c r="B33" s="31" t="str">
        <f>IFERROR(IF(Table_ocorrencias11[[#This Row],[GDL]] = "","", Table_ocorrencias11[[#This Row],[GDL]]&amp;"/"&amp;YEAR(Table_ocorrencias11[[#This Row],[data_plantao]])),"")</f>
        <v>570/2021</v>
      </c>
      <c r="C33" s="31" t="str">
        <f>IF(Table_ocorrencias11[[#This Row],[fotos_gdl]] = TRUE,"ENVIADAS","PENDENTE")</f>
        <v>ENVIADAS</v>
      </c>
      <c r="D33" s="23">
        <f>IFERROR(Table_ocorrencias11[[#This Row],[data_plantao]],"")</f>
        <v>44202</v>
      </c>
      <c r="E33" s="31" t="str">
        <f>IFERROR(Table_ocorrencias11[[#This Row],[CIODS]],"")</f>
        <v>D700361</v>
      </c>
      <c r="F33" s="31" t="str">
        <f>IFERROR(Table_ocorrencias11[[#This Row],[natureza3]],"")</f>
        <v>Homicídio</v>
      </c>
      <c r="G33" s="31" t="str">
        <f>IFERROR(Table_ocorrencias11[[#This Row],[tipo_local]],"")</f>
        <v>Interno</v>
      </c>
      <c r="H33" s="31" t="str">
        <f>IFERROR(IF(Table_ocorrencias11[[#This Row],[instrumento9]] = 0,"",Table_ocorrencias11[[#This Row],[instrumento9]]),"")</f>
        <v>PÉRFURO-CONTUNDENTE</v>
      </c>
      <c r="I33" s="31" t="str">
        <f>IFERROR(VLOOKUP(Table_ocorrencias11[[#This Row],[matricula_perito]],Table_peritos[],2,FALSE),"")</f>
        <v>BETSON FERNANDO DELGADO DOS SANTOS ANDRADE</v>
      </c>
      <c r="J33" s="31" t="str">
        <f>IFERROR(VLOOKUP(Table_ocorrencias11[[#This Row],[matricula_auxiliar]],Table_auxiliares[],2,FALSE),"")</f>
        <v>THAYSE BATISTA</v>
      </c>
      <c r="K33" s="31" t="str">
        <f>IFERROR(VLOOKUP(Table_ocorrencias11[[#This Row],[matricula_delegado]],Table_delegados[],2,FALSE),"")</f>
        <v>BRUNO MARCIO DE AMORIM MAGALHAES</v>
      </c>
      <c r="L33" s="31" t="str">
        <f>IFERROR(Table_ocorrencias11[[#This Row],[viatura4]],"")</f>
        <v>UP004</v>
      </c>
      <c r="M33" s="31" t="str">
        <f>IFERROR(IF(Table_ocorrencias11[[#This Row],[DPH2]] ="","",Table_ocorrencias11[[#This Row],[DPH2]]&amp;"º DPH"),"")</f>
        <v>11º DPH</v>
      </c>
      <c r="N33" s="31" t="str">
        <f>UPPER(IFERROR(VLOOKUP(Table_ocorrencias11[[#This Row],[municipio]],Table_municipios[],2,FALSE),""))</f>
        <v>JABOATÃO DOS GUARARAPES</v>
      </c>
      <c r="O33" s="31" t="str">
        <f>UPPER(IFERROR(Table_ocorrencias11[[#This Row],[bairro7]],""))</f>
        <v>MURIBECA</v>
      </c>
      <c r="P33" s="31" t="str">
        <f>IFERROR(IF(Table_ocorrencias11[[#This Row],[rua8]] ="","",Table_ocorrencias11[[#This Row],[rua8]]),"")</f>
        <v>RUA ARIANO SUSSUNA, S/N</v>
      </c>
      <c r="Q33" s="31" t="str">
        <f>IFERROR(IF(Table_ocorrencias11[[#This Row],[latitude5]] ="","",Table_ocorrencias11[[#This Row],[latitude5]]),"")</f>
        <v>-8.1648650</v>
      </c>
      <c r="R33" s="31" t="str">
        <f>IFERROR(IF(Table_ocorrencias11[[#This Row],[longitude6]] ="","",Table_ocorrencias11[[#This Row],[longitude6]]),"")</f>
        <v>-35.0053660</v>
      </c>
      <c r="S33" s="31" t="str">
        <f>IFERROR(UPPER(VLOOKUP(Table_ocorrencias11[[#This Row],[ocorrencia_id]],Table_vitimas[],3,FALSE) &amp; " (NIC: "&amp; VLOOKUP(Table_ocorrencias11[[#This Row],[ocorrencia_id]],Table_vitimas[],9,FALSE)) &amp;")","")</f>
        <v>LUCIVALDO FLORENTINO PASSOS (NIC: 115677)</v>
      </c>
      <c r="T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3" s="31" t="str">
        <f>UPPER(IFERROR(Table_ocorrencias11[[#This Row],[descricao]],""))</f>
        <v>99487-8274 PAF - MASC</v>
      </c>
      <c r="V33" s="24">
        <f>IFERROR(IF(Table_ocorrencias11[[#This Row],[data_ciencia]]="","",Table_ocorrencias11[[#This Row],[data_ciencia]]),"")</f>
        <v>0.98958333333333337</v>
      </c>
      <c r="W33" s="24">
        <f>IFERROR(IF(Table_ocorrencias11[[#This Row],[data_saida]]="","",Table_ocorrencias11[[#This Row],[data_saida]]),"")</f>
        <v>3.472222222222222E-3</v>
      </c>
      <c r="X33" s="24">
        <f>IFERROR(IF(Table_ocorrencias11[[#This Row],[data_chegada]]="","",Table_ocorrencias11[[#This Row],[data_chegada]]),"")</f>
        <v>3.125E-2</v>
      </c>
      <c r="Y33" s="24">
        <f>IFERROR(IF(Table_ocorrencias11[[#This Row],[data_conclusao]]="","",Table_ocorrencias11[[#This Row],[data_conclusao]]),"")</f>
        <v>9.0277777777777776E-2</v>
      </c>
      <c r="Z33" s="22">
        <v>2055</v>
      </c>
      <c r="AA33" s="22">
        <v>21</v>
      </c>
      <c r="AB33" s="22">
        <v>11</v>
      </c>
      <c r="AC33" s="22">
        <v>3869903</v>
      </c>
      <c r="AD33" s="22">
        <v>3870430</v>
      </c>
      <c r="AE33" s="22">
        <v>2960419</v>
      </c>
      <c r="AF33" s="22">
        <v>570</v>
      </c>
      <c r="AG33" s="23">
        <v>44202</v>
      </c>
      <c r="AH33" s="22" t="s">
        <v>12278</v>
      </c>
      <c r="AI33" s="22" t="s">
        <v>167</v>
      </c>
      <c r="AJ33" s="22" t="s">
        <v>414</v>
      </c>
      <c r="AK33" s="22" t="s">
        <v>255</v>
      </c>
      <c r="AL33" s="25">
        <v>0.98958333333333337</v>
      </c>
      <c r="AM33" s="26">
        <v>3.472222222222222E-3</v>
      </c>
      <c r="AN33" s="26">
        <v>3.125E-2</v>
      </c>
      <c r="AO33" s="26">
        <v>9.0277777777777776E-2</v>
      </c>
      <c r="AP33" s="22" t="s">
        <v>12279</v>
      </c>
      <c r="AQ33" s="22" t="s">
        <v>12280</v>
      </c>
      <c r="AR33" s="22">
        <v>10</v>
      </c>
      <c r="AS33" s="22" t="s">
        <v>1627</v>
      </c>
      <c r="AT33" s="22" t="s">
        <v>12281</v>
      </c>
      <c r="AU33" s="22" t="s">
        <v>12282</v>
      </c>
      <c r="AV33" s="27" t="s">
        <v>276</v>
      </c>
      <c r="AW33" s="22" t="s">
        <v>12283</v>
      </c>
      <c r="AX33" s="22" t="s">
        <v>12284</v>
      </c>
      <c r="AY33" s="22" t="b">
        <v>1</v>
      </c>
      <c r="AZ33" s="22" t="s">
        <v>273</v>
      </c>
      <c r="BA33" s="22" t="b">
        <v>0</v>
      </c>
      <c r="BB33" s="22"/>
      <c r="BC33" s="22"/>
    </row>
    <row r="34" spans="1:55" hidden="1" x14ac:dyDescent="0.25">
      <c r="A34" s="31" t="str">
        <f>IFERROR(TEXT(Table_ocorrencias11[[#This Row],[caso_n]],"000")&amp;Table_ocorrencias11[[#This Row],[ponto]]&amp;"/"&amp;YEAR(Table_ocorrencias11[[#This Row],[DATA PLANTÃO]]),"")</f>
        <v>022.9/2021</v>
      </c>
      <c r="B34" s="31" t="str">
        <f>IFERROR(IF(Table_ocorrencias11[[#This Row],[GDL]] = "","", Table_ocorrencias11[[#This Row],[GDL]]&amp;"/"&amp;YEAR(Table_ocorrencias11[[#This Row],[data_plantao]])),"")</f>
        <v>558/2021</v>
      </c>
      <c r="C34" s="31" t="str">
        <f>IF(Table_ocorrencias11[[#This Row],[fotos_gdl]] = TRUE,"ENVIADAS","PENDENTE")</f>
        <v>ENVIADAS</v>
      </c>
      <c r="D34" s="23">
        <f>IFERROR(Table_ocorrencias11[[#This Row],[data_plantao]],"")</f>
        <v>44202</v>
      </c>
      <c r="E34" s="31" t="str">
        <f>IFERROR(Table_ocorrencias11[[#This Row],[CIODS]],"")</f>
        <v>D700370</v>
      </c>
      <c r="F34" s="31" t="str">
        <f>IFERROR(Table_ocorrencias11[[#This Row],[natureza3]],"")</f>
        <v>Homicídio</v>
      </c>
      <c r="G34" s="31" t="str">
        <f>IFERROR(Table_ocorrencias11[[#This Row],[tipo_local]],"")</f>
        <v>Externo</v>
      </c>
      <c r="H34" s="31" t="str">
        <f>IFERROR(IF(Table_ocorrencias11[[#This Row],[instrumento9]] = 0,"",Table_ocorrencias11[[#This Row],[instrumento9]]),"")</f>
        <v>PÉRFURO-CONTUNDENTE</v>
      </c>
      <c r="I34" s="31" t="str">
        <f>IFERROR(VLOOKUP(Table_ocorrencias11[[#This Row],[matricula_perito]],Table_peritos[],2,FALSE),"")</f>
        <v>TADEU MORAIS CRUZ</v>
      </c>
      <c r="J34" s="31" t="str">
        <f>IFERROR(VLOOKUP(Table_ocorrencias11[[#This Row],[matricula_auxiliar]],Table_auxiliares[],2,FALSE),"")</f>
        <v>HILTON PESSOA DE FREITAS NETO</v>
      </c>
      <c r="K34" s="31" t="str">
        <f>IFERROR(VLOOKUP(Table_ocorrencias11[[#This Row],[matricula_delegado]],Table_delegados[],2,FALSE),"")</f>
        <v>ANTONIO DE CAMPOS FRANCISCO</v>
      </c>
      <c r="L34" s="31" t="str">
        <f>IFERROR(Table_ocorrencias11[[#This Row],[viatura4]],"")</f>
        <v>UP002</v>
      </c>
      <c r="M34" s="31" t="str">
        <f>IFERROR(IF(Table_ocorrencias11[[#This Row],[DPH2]] ="","",Table_ocorrencias11[[#This Row],[DPH2]]&amp;"º DPH"),"")</f>
        <v>7º DPH</v>
      </c>
      <c r="N34" s="31" t="str">
        <f>UPPER(IFERROR(VLOOKUP(Table_ocorrencias11[[#This Row],[municipio]],Table_municipios[],2,FALSE),""))</f>
        <v>PAULISTA</v>
      </c>
      <c r="O34" s="31" t="str">
        <f>UPPER(IFERROR(Table_ocorrencias11[[#This Row],[bairro7]],""))</f>
        <v>MARANGUAPE I</v>
      </c>
      <c r="P34" s="31" t="str">
        <f>IFERROR(IF(Table_ocorrencias11[[#This Row],[rua8]] ="","",Table_ocorrencias11[[#This Row],[rua8]]),"")</f>
        <v>TRAVESSA DA AV. COLIBRI</v>
      </c>
      <c r="Q34" s="31" t="str">
        <f>IFERROR(IF(Table_ocorrencias11[[#This Row],[latitude5]] ="","",Table_ocorrencias11[[#This Row],[latitude5]]),"")</f>
        <v>-7.952522</v>
      </c>
      <c r="R34" s="31" t="str">
        <f>IFERROR(IF(Table_ocorrencias11[[#This Row],[longitude6]] ="","",Table_ocorrencias11[[#This Row],[longitude6]]),"")</f>
        <v>-34.860381</v>
      </c>
      <c r="S34" s="31" t="str">
        <f>IFERROR(UPPER(VLOOKUP(Table_ocorrencias11[[#This Row],[ocorrencia_id]],Table_vitimas[],3,FALSE) &amp; " (NIC: "&amp; VLOOKUP(Table_ocorrencias11[[#This Row],[ocorrencia_id]],Table_vitimas[],9,FALSE)) &amp;")","")</f>
        <v>PEDRO EZEQUIEL IMBELLONI DA SILVA (NIC: 115678)</v>
      </c>
      <c r="T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4" s="31" t="str">
        <f>UPPER(IFERROR(Table_ocorrencias11[[#This Row],[descricao]],""))</f>
        <v>PAF - MASC_x000D_
CB TAMIRES: 988460498</v>
      </c>
      <c r="V34" s="24">
        <f>IFERROR(IF(Table_ocorrencias11[[#This Row],[data_ciencia]]="","",Table_ocorrencias11[[#This Row],[data_ciencia]]),"")</f>
        <v>4.8611111111111112E-2</v>
      </c>
      <c r="W34" s="24">
        <f>IFERROR(IF(Table_ocorrencias11[[#This Row],[data_saida]]="","",Table_ocorrencias11[[#This Row],[data_saida]]),"")</f>
        <v>6.9444444444444448E-2</v>
      </c>
      <c r="X34" s="24">
        <f>IFERROR(IF(Table_ocorrencias11[[#This Row],[data_chegada]]="","",Table_ocorrencias11[[#This Row],[data_chegada]]),"")</f>
        <v>8.3333333333333329E-2</v>
      </c>
      <c r="Y34" s="24">
        <f>IFERROR(IF(Table_ocorrencias11[[#This Row],[data_conclusao]]="","",Table_ocorrencias11[[#This Row],[data_conclusao]]),"")</f>
        <v>0.1111111111111111</v>
      </c>
      <c r="Z34" s="22">
        <v>2056</v>
      </c>
      <c r="AA34" s="22">
        <v>22</v>
      </c>
      <c r="AB34" s="22">
        <v>7</v>
      </c>
      <c r="AC34" s="22">
        <v>2962136</v>
      </c>
      <c r="AD34" s="22">
        <v>3865967</v>
      </c>
      <c r="AE34" s="22">
        <v>1967371</v>
      </c>
      <c r="AF34" s="22">
        <v>558</v>
      </c>
      <c r="AG34" s="23">
        <v>44202</v>
      </c>
      <c r="AH34" s="22" t="s">
        <v>12298</v>
      </c>
      <c r="AI34" s="22" t="s">
        <v>167</v>
      </c>
      <c r="AJ34" s="22" t="s">
        <v>168</v>
      </c>
      <c r="AK34" s="22" t="s">
        <v>278</v>
      </c>
      <c r="AL34" s="25">
        <v>4.8611111111111112E-2</v>
      </c>
      <c r="AM34" s="26">
        <v>6.9444444444444448E-2</v>
      </c>
      <c r="AN34" s="26">
        <v>8.3333333333333329E-2</v>
      </c>
      <c r="AO34" s="26">
        <v>0.1111111111111111</v>
      </c>
      <c r="AP34" s="22" t="s">
        <v>12299</v>
      </c>
      <c r="AQ34" s="22" t="s">
        <v>12300</v>
      </c>
      <c r="AR34" s="22">
        <v>13</v>
      </c>
      <c r="AS34" s="22" t="s">
        <v>12301</v>
      </c>
      <c r="AT34" s="22" t="s">
        <v>12302</v>
      </c>
      <c r="AU34" s="22" t="s">
        <v>12303</v>
      </c>
      <c r="AV34" s="27" t="s">
        <v>276</v>
      </c>
      <c r="AW34" s="22" t="s">
        <v>12304</v>
      </c>
      <c r="AX34" s="22" t="s">
        <v>12305</v>
      </c>
      <c r="AY34" s="22" t="b">
        <v>1</v>
      </c>
      <c r="AZ34" s="22" t="s">
        <v>273</v>
      </c>
      <c r="BA34" s="22" t="b">
        <v>0</v>
      </c>
      <c r="BB34" s="22"/>
      <c r="BC34" s="22"/>
    </row>
    <row r="35" spans="1:55" hidden="1" x14ac:dyDescent="0.25">
      <c r="A35" s="31" t="str">
        <f>IFERROR(TEXT(Table_ocorrencias11[[#This Row],[caso_n]],"000")&amp;Table_ocorrencias11[[#This Row],[ponto]]&amp;"/"&amp;YEAR(Table_ocorrencias11[[#This Row],[DATA PLANTÃO]]),"")</f>
        <v>023.9/2021</v>
      </c>
      <c r="B35" s="31" t="str">
        <f>IFERROR(IF(Table_ocorrencias11[[#This Row],[GDL]] = "","", Table_ocorrencias11[[#This Row],[GDL]]&amp;"/"&amp;YEAR(Table_ocorrencias11[[#This Row],[data_plantao]])),"")</f>
        <v>572/2021</v>
      </c>
      <c r="C35" s="31" t="str">
        <f>IF(Table_ocorrencias11[[#This Row],[fotos_gdl]] = TRUE,"ENVIADAS","PENDENTE")</f>
        <v>ENVIADAS</v>
      </c>
      <c r="D35" s="23">
        <f>IFERROR(Table_ocorrencias11[[#This Row],[data_plantao]],"")</f>
        <v>44202</v>
      </c>
      <c r="E35" s="31" t="str">
        <f>IFERROR(Table_ocorrencias11[[#This Row],[CIODS]],"")</f>
        <v>D700376</v>
      </c>
      <c r="F35" s="31" t="str">
        <f>IFERROR(Table_ocorrencias11[[#This Row],[natureza3]],"")</f>
        <v>Homicídio</v>
      </c>
      <c r="G35" s="31" t="str">
        <f>IFERROR(Table_ocorrencias11[[#This Row],[tipo_local]],"")</f>
        <v>Interno</v>
      </c>
      <c r="H35" s="31" t="str">
        <f>IFERROR(IF(Table_ocorrencias11[[#This Row],[instrumento9]] = 0,"",Table_ocorrencias11[[#This Row],[instrumento9]]),"")</f>
        <v>PÉRFURO-CONTUNDENTE</v>
      </c>
      <c r="I35" s="31" t="str">
        <f>IFERROR(VLOOKUP(Table_ocorrencias11[[#This Row],[matricula_perito]],Table_peritos[],2,FALSE),"")</f>
        <v>BETSON FERNANDO DELGADO DOS SANTOS ANDRADE</v>
      </c>
      <c r="J35" s="31" t="str">
        <f>IFERROR(VLOOKUP(Table_ocorrencias11[[#This Row],[matricula_auxiliar]],Table_auxiliares[],2,FALSE),"")</f>
        <v>THAYSE BATISTA</v>
      </c>
      <c r="K35" s="31" t="str">
        <f>IFERROR(VLOOKUP(Table_ocorrencias11[[#This Row],[matricula_delegado]],Table_delegados[],2,FALSE),"")</f>
        <v>SERGIO RICARDO FERREIRA DE VASCONCELOS</v>
      </c>
      <c r="L35" s="31" t="str">
        <f>IFERROR(Table_ocorrencias11[[#This Row],[viatura4]],"")</f>
        <v>UP004</v>
      </c>
      <c r="M35" s="31" t="str">
        <f>IFERROR(IF(Table_ocorrencias11[[#This Row],[DPH2]] ="","",Table_ocorrencias11[[#This Row],[DPH2]]&amp;"º DPH"),"")</f>
        <v>3º DPH</v>
      </c>
      <c r="N35" s="31" t="str">
        <f>UPPER(IFERROR(VLOOKUP(Table_ocorrencias11[[#This Row],[municipio]],Table_municipios[],2,FALSE),""))</f>
        <v>RECIFE</v>
      </c>
      <c r="O35" s="31" t="str">
        <f>UPPER(IFERROR(Table_ocorrencias11[[#This Row],[bairro7]],""))</f>
        <v>IBURA</v>
      </c>
      <c r="P35" s="31" t="str">
        <f>IFERROR(IF(Table_ocorrencias11[[#This Row],[rua8]] ="","",Table_ocorrencias11[[#This Row],[rua8]]),"")</f>
        <v>RUA RIO ESPERA, N°56C</v>
      </c>
      <c r="Q35" s="31" t="str">
        <f>IFERROR(IF(Table_ocorrencias11[[#This Row],[latitude5]] ="","",Table_ocorrencias11[[#This Row],[latitude5]]),"")</f>
        <v>-8.125675</v>
      </c>
      <c r="R35" s="31" t="str">
        <f>IFERROR(IF(Table_ocorrencias11[[#This Row],[longitude6]] ="","",Table_ocorrencias11[[#This Row],[longitude6]]),"")</f>
        <v>-34.940904</v>
      </c>
      <c r="S35" s="31" t="str">
        <f>IFERROR(UPPER(VLOOKUP(Table_ocorrencias11[[#This Row],[ocorrencia_id]],Table_vitimas[],3,FALSE) &amp; " (NIC: "&amp; VLOOKUP(Table_ocorrencias11[[#This Row],[ocorrencia_id]],Table_vitimas[],9,FALSE)) &amp;")","")</f>
        <v>CHARLLES DE SANTANA LIMA (NIC: 115676)</v>
      </c>
      <c r="T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" s="31" t="str">
        <f>UPPER(IFERROR(Table_ocorrencias11[[#This Row],[descricao]],""))</f>
        <v>PAF - MASC</v>
      </c>
      <c r="V35" s="24">
        <f>IFERROR(IF(Table_ocorrencias11[[#This Row],[data_ciencia]]="","",Table_ocorrencias11[[#This Row],[data_ciencia]]),"")</f>
        <v>0.13194444444444445</v>
      </c>
      <c r="W35" s="24">
        <f>IFERROR(IF(Table_ocorrencias11[[#This Row],[data_saida]]="","",Table_ocorrencias11[[#This Row],[data_saida]]),"")</f>
        <v>0.15277777777777779</v>
      </c>
      <c r="X35" s="24">
        <f>IFERROR(IF(Table_ocorrencias11[[#This Row],[data_chegada]]="","",Table_ocorrencias11[[#This Row],[data_chegada]]),"")</f>
        <v>0.1701388888888889</v>
      </c>
      <c r="Y35" s="24">
        <f>IFERROR(IF(Table_ocorrencias11[[#This Row],[data_conclusao]]="","",Table_ocorrencias11[[#This Row],[data_conclusao]]),"")</f>
        <v>0.21875</v>
      </c>
      <c r="Z35" s="22">
        <v>2057</v>
      </c>
      <c r="AA35" s="22">
        <v>23</v>
      </c>
      <c r="AB35" s="22">
        <v>3</v>
      </c>
      <c r="AC35" s="22">
        <v>3869903</v>
      </c>
      <c r="AD35" s="22">
        <v>3870430</v>
      </c>
      <c r="AE35" s="22">
        <v>2139219</v>
      </c>
      <c r="AF35" s="22">
        <v>572</v>
      </c>
      <c r="AG35" s="23">
        <v>44202</v>
      </c>
      <c r="AH35" s="22" t="s">
        <v>12285</v>
      </c>
      <c r="AI35" s="22" t="s">
        <v>167</v>
      </c>
      <c r="AJ35" s="22" t="s">
        <v>414</v>
      </c>
      <c r="AK35" s="22" t="s">
        <v>255</v>
      </c>
      <c r="AL35" s="25">
        <v>0.13194444444444445</v>
      </c>
      <c r="AM35" s="26">
        <v>0.15277777777777779</v>
      </c>
      <c r="AN35" s="26">
        <v>0.1701388888888889</v>
      </c>
      <c r="AO35" s="26">
        <v>0.21875</v>
      </c>
      <c r="AP35" s="22" t="s">
        <v>12286</v>
      </c>
      <c r="AQ35" s="22" t="s">
        <v>12287</v>
      </c>
      <c r="AR35" s="22">
        <v>14</v>
      </c>
      <c r="AS35" s="22" t="s">
        <v>1483</v>
      </c>
      <c r="AT35" s="22" t="s">
        <v>12288</v>
      </c>
      <c r="AU35" s="22" t="s">
        <v>12289</v>
      </c>
      <c r="AV35" s="27" t="s">
        <v>276</v>
      </c>
      <c r="AW35" s="22" t="s">
        <v>12290</v>
      </c>
      <c r="AX35" s="22" t="s">
        <v>1979</v>
      </c>
      <c r="AY35" s="22" t="b">
        <v>1</v>
      </c>
      <c r="AZ35" s="22" t="s">
        <v>273</v>
      </c>
      <c r="BA35" s="22" t="b">
        <v>0</v>
      </c>
      <c r="BB35" s="22"/>
      <c r="BC35" s="22"/>
    </row>
    <row r="36" spans="1:55" hidden="1" x14ac:dyDescent="0.25">
      <c r="A36" s="31" t="str">
        <f>IFERROR(TEXT(Table_ocorrencias11[[#This Row],[caso_n]],"000")&amp;Table_ocorrencias11[[#This Row],[ponto]]&amp;"/"&amp;YEAR(Table_ocorrencias11[[#This Row],[DATA PLANTÃO]]),"")</f>
        <v>024.9/2021</v>
      </c>
      <c r="B36" s="31" t="str">
        <f>IFERROR(IF(Table_ocorrencias11[[#This Row],[GDL]] = "","", Table_ocorrencias11[[#This Row],[GDL]]&amp;"/"&amp;YEAR(Table_ocorrencias11[[#This Row],[data_plantao]])),"")</f>
        <v>747/2021</v>
      </c>
      <c r="C36" s="31" t="str">
        <f>IF(Table_ocorrencias11[[#This Row],[fotos_gdl]] = TRUE,"ENVIADAS","PENDENTE")</f>
        <v>PENDENTE</v>
      </c>
      <c r="D36" s="23">
        <f>IFERROR(Table_ocorrencias11[[#This Row],[data_plantao]],"")</f>
        <v>44203</v>
      </c>
      <c r="E36" s="31" t="str">
        <f>IFERROR(Table_ocorrencias11[[#This Row],[CIODS]],"")</f>
        <v>D700442</v>
      </c>
      <c r="F36" s="31" t="str">
        <f>IFERROR(Table_ocorrencias11[[#This Row],[natureza3]],"")</f>
        <v>Homicídio</v>
      </c>
      <c r="G36" s="31" t="str">
        <f>IFERROR(Table_ocorrencias11[[#This Row],[tipo_local]],"")</f>
        <v>Externo</v>
      </c>
      <c r="H36" s="31" t="str">
        <f>IFERROR(IF(Table_ocorrencias11[[#This Row],[instrumento9]] = 0,"",Table_ocorrencias11[[#This Row],[instrumento9]]),"")</f>
        <v/>
      </c>
      <c r="I36" s="31" t="str">
        <f>IFERROR(VLOOKUP(Table_ocorrencias11[[#This Row],[matricula_perito]],Table_peritos[],2,FALSE),"")</f>
        <v>FERNANDO HENRIQUE LEAL BENEVIDES</v>
      </c>
      <c r="J36" s="31" t="str">
        <f>IFERROR(VLOOKUP(Table_ocorrencias11[[#This Row],[matricula_auxiliar]],Table_auxiliares[],2,FALSE),"")</f>
        <v>THIAGO ANDRÉ</v>
      </c>
      <c r="K36" s="31" t="str">
        <f>IFERROR(VLOOKUP(Table_ocorrencias11[[#This Row],[matricula_delegado]],Table_delegados[],2,FALSE),"")</f>
        <v>JOAO BAPTISTA DE BRITTO ALVES FILHO</v>
      </c>
      <c r="L36" s="31" t="str">
        <f>IFERROR(Table_ocorrencias11[[#This Row],[viatura4]],"")</f>
        <v>UP004</v>
      </c>
      <c r="M36" s="31" t="str">
        <f>IFERROR(IF(Table_ocorrencias11[[#This Row],[DPH2]] ="","",Table_ocorrencias11[[#This Row],[DPH2]]&amp;"º DPH"),"")</f>
        <v>9º DPH</v>
      </c>
      <c r="N36" s="31" t="str">
        <f>UPPER(IFERROR(VLOOKUP(Table_ocorrencias11[[#This Row],[municipio]],Table_municipios[],2,FALSE),""))</f>
        <v>OLINDA</v>
      </c>
      <c r="O36" s="31" t="str">
        <f>UPPER(IFERROR(Table_ocorrencias11[[#This Row],[bairro7]],""))</f>
        <v>OURO PRETO</v>
      </c>
      <c r="P36" s="31" t="str">
        <f>IFERROR(IF(Table_ocorrencias11[[#This Row],[rua8]] ="","",Table_ocorrencias11[[#This Row],[rua8]]),"")</f>
        <v>AVENIDA SENADOR NILO COELHO</v>
      </c>
      <c r="Q36" s="31" t="str">
        <f>IFERROR(IF(Table_ocorrencias11[[#This Row],[latitude5]] ="","",Table_ocorrencias11[[#This Row],[latitude5]]),"")</f>
        <v/>
      </c>
      <c r="R36" s="31" t="str">
        <f>IFERROR(IF(Table_ocorrencias11[[#This Row],[longitude6]] ="","",Table_ocorrencias11[[#This Row],[longitude6]]),"")</f>
        <v/>
      </c>
      <c r="S3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" s="31" t="str">
        <f>UPPER(IFERROR(Table_ocorrencias11[[#This Row],[descricao]],""))</f>
        <v>CB NUNES 984376247</v>
      </c>
      <c r="V36" s="24">
        <f>IFERROR(IF(Table_ocorrencias11[[#This Row],[data_ciencia]]="","",Table_ocorrencias11[[#This Row],[data_ciencia]]),"")</f>
        <v>0.77847222222222223</v>
      </c>
      <c r="W36" s="24" t="str">
        <f>IFERROR(IF(Table_ocorrencias11[[#This Row],[data_saida]]="","",Table_ocorrencias11[[#This Row],[data_saida]]),"")</f>
        <v/>
      </c>
      <c r="X36" s="24" t="str">
        <f>IFERROR(IF(Table_ocorrencias11[[#This Row],[data_chegada]]="","",Table_ocorrencias11[[#This Row],[data_chegada]]),"")</f>
        <v/>
      </c>
      <c r="Y36" s="24" t="str">
        <f>IFERROR(IF(Table_ocorrencias11[[#This Row],[data_conclusao]]="","",Table_ocorrencias11[[#This Row],[data_conclusao]]),"")</f>
        <v/>
      </c>
      <c r="Z36" s="22">
        <v>2058</v>
      </c>
      <c r="AA36" s="22">
        <v>24</v>
      </c>
      <c r="AB36" s="22">
        <v>9</v>
      </c>
      <c r="AC36" s="22">
        <v>2962063</v>
      </c>
      <c r="AD36" s="22">
        <v>3870464</v>
      </c>
      <c r="AE36" s="22">
        <v>2139065</v>
      </c>
      <c r="AF36" s="22">
        <v>747</v>
      </c>
      <c r="AG36" s="23">
        <v>44203</v>
      </c>
      <c r="AH36" s="22" t="s">
        <v>12273</v>
      </c>
      <c r="AI36" s="22" t="s">
        <v>167</v>
      </c>
      <c r="AJ36" s="22" t="s">
        <v>168</v>
      </c>
      <c r="AK36" s="22" t="s">
        <v>255</v>
      </c>
      <c r="AL36" s="25">
        <v>0.77847222222222223</v>
      </c>
      <c r="AM36" s="26"/>
      <c r="AN36" s="26"/>
      <c r="AO36" s="26"/>
      <c r="AP36" s="22"/>
      <c r="AQ36" s="22"/>
      <c r="AR36" s="22">
        <v>12</v>
      </c>
      <c r="AS36" s="22" t="s">
        <v>1766</v>
      </c>
      <c r="AT36" s="22" t="s">
        <v>12274</v>
      </c>
      <c r="AU36" s="22" t="s">
        <v>12275</v>
      </c>
      <c r="AV36" s="27"/>
      <c r="AW36" s="22" t="s">
        <v>12276</v>
      </c>
      <c r="AX36" s="22" t="s">
        <v>12277</v>
      </c>
      <c r="AY36" s="22" t="b">
        <v>0</v>
      </c>
      <c r="AZ36" s="22" t="s">
        <v>273</v>
      </c>
      <c r="BA36" s="22" t="b">
        <v>0</v>
      </c>
      <c r="BB36" s="22"/>
      <c r="BC36" s="22"/>
    </row>
    <row r="37" spans="1:55" hidden="1" x14ac:dyDescent="0.25">
      <c r="A37" s="31" t="str">
        <f>IFERROR(TEXT(Table_ocorrencias11[[#This Row],[caso_n]],"000")&amp;Table_ocorrencias11[[#This Row],[ponto]]&amp;"/"&amp;YEAR(Table_ocorrencias11[[#This Row],[DATA PLANTÃO]]),"")</f>
        <v>025.9/2021</v>
      </c>
      <c r="B37" s="31" t="str">
        <f>IFERROR(IF(Table_ocorrencias11[[#This Row],[GDL]] = "","", Table_ocorrencias11[[#This Row],[GDL]]&amp;"/"&amp;YEAR(Table_ocorrencias11[[#This Row],[data_plantao]])),"")</f>
        <v>746/2021</v>
      </c>
      <c r="C37" s="31" t="str">
        <f>IF(Table_ocorrencias11[[#This Row],[fotos_gdl]] = TRUE,"ENVIADAS","PENDENTE")</f>
        <v>PENDENTE</v>
      </c>
      <c r="D37" s="23">
        <f>IFERROR(Table_ocorrencias11[[#This Row],[data_plantao]],"")</f>
        <v>44203</v>
      </c>
      <c r="E37" s="31" t="str">
        <f>IFERROR(Table_ocorrencias11[[#This Row],[CIODS]],"")</f>
        <v>D700447</v>
      </c>
      <c r="F37" s="31" t="str">
        <f>IFERROR(Table_ocorrencias11[[#This Row],[natureza3]],"")</f>
        <v>Homicídio</v>
      </c>
      <c r="G37" s="31" t="str">
        <f>IFERROR(Table_ocorrencias11[[#This Row],[tipo_local]],"")</f>
        <v>Externo</v>
      </c>
      <c r="H37" s="31" t="str">
        <f>IFERROR(IF(Table_ocorrencias11[[#This Row],[instrumento9]] = 0,"",Table_ocorrencias11[[#This Row],[instrumento9]]),"")</f>
        <v>PÉRFURO-CONTUNDENTE</v>
      </c>
      <c r="I37" s="31" t="str">
        <f>IFERROR(VLOOKUP(Table_ocorrencias11[[#This Row],[matricula_perito]],Table_peritos[],2,FALSE),"")</f>
        <v>DIEGO NUNES TELES DE MENDONÇA</v>
      </c>
      <c r="J37" s="31" t="str">
        <f>IFERROR(VLOOKUP(Table_ocorrencias11[[#This Row],[matricula_auxiliar]],Table_auxiliares[],2,FALSE),"")</f>
        <v>FELIPE JOSÉ DE LIMA ALBUQUERQUE</v>
      </c>
      <c r="K37" s="31" t="str">
        <f>IFERROR(VLOOKUP(Table_ocorrencias11[[#This Row],[matricula_delegado]],Table_delegados[],2,FALSE),"")</f>
        <v>VILANEIDA PARENTE AGUIAR</v>
      </c>
      <c r="L37" s="31" t="str">
        <f>IFERROR(Table_ocorrencias11[[#This Row],[viatura4]],"")</f>
        <v>UP004</v>
      </c>
      <c r="M37" s="31" t="str">
        <f>IFERROR(IF(Table_ocorrencias11[[#This Row],[DPH2]] ="","",Table_ocorrencias11[[#This Row],[DPH2]]&amp;"º DPH"),"")</f>
        <v>7º DPH</v>
      </c>
      <c r="N37" s="31" t="str">
        <f>UPPER(IFERROR(VLOOKUP(Table_ocorrencias11[[#This Row],[municipio]],Table_municipios[],2,FALSE),""))</f>
        <v>IGARASSU</v>
      </c>
      <c r="O37" s="31" t="str">
        <f>UPPER(IFERROR(Table_ocorrencias11[[#This Row],[bairro7]],""))</f>
        <v>CENTRO</v>
      </c>
      <c r="P37" s="31" t="str">
        <f>IFERROR(IF(Table_ocorrencias11[[#This Row],[rua8]] ="","",Table_ocorrencias11[[#This Row],[rua8]]),"")</f>
        <v>RUA JOSÉ MARIA DIAS</v>
      </c>
      <c r="Q37" s="31" t="str">
        <f>IFERROR(IF(Table_ocorrencias11[[#This Row],[latitude5]] ="","",Table_ocorrencias11[[#This Row],[latitude5]]),"")</f>
        <v>7.885806</v>
      </c>
      <c r="R37" s="31" t="str">
        <f>IFERROR(IF(Table_ocorrencias11[[#This Row],[longitude6]] ="","",Table_ocorrencias11[[#This Row],[longitude6]]),"")</f>
        <v>34.895861</v>
      </c>
      <c r="S37" s="31" t="str">
        <f>IFERROR(UPPER(VLOOKUP(Table_ocorrencias11[[#This Row],[ocorrencia_id]],Table_vitimas[],3,FALSE) &amp; " (NIC: "&amp; VLOOKUP(Table_ocorrencias11[[#This Row],[ocorrencia_id]],Table_vitimas[],9,FALSE)) &amp;")","")</f>
        <v>CRISTIANO ALEXANDRINO SOARES FILHO (NIC: 114555)</v>
      </c>
      <c r="T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7" s="31" t="str">
        <f>UPPER(IFERROR(Table_ocorrencias11[[#This Row],[descricao]],""))</f>
        <v>PAF EXT</v>
      </c>
      <c r="V37" s="24">
        <f>IFERROR(IF(Table_ocorrencias11[[#This Row],[data_ciencia]]="","",Table_ocorrencias11[[#This Row],[data_ciencia]]),"")</f>
        <v>0.82291666666666663</v>
      </c>
      <c r="W37" s="24">
        <f>IFERROR(IF(Table_ocorrencias11[[#This Row],[data_saida]]="","",Table_ocorrencias11[[#This Row],[data_saida]]),"")</f>
        <v>0.84722222222222221</v>
      </c>
      <c r="X37" s="24">
        <f>IFERROR(IF(Table_ocorrencias11[[#This Row],[data_chegada]]="","",Table_ocorrencias11[[#This Row],[data_chegada]]),"")</f>
        <v>0.86805555555555558</v>
      </c>
      <c r="Y37" s="24">
        <f>IFERROR(IF(Table_ocorrencias11[[#This Row],[data_conclusao]]="","",Table_ocorrencias11[[#This Row],[data_conclusao]]),"")</f>
        <v>0.89583333333333337</v>
      </c>
      <c r="Z37" s="22">
        <v>2060</v>
      </c>
      <c r="AA37" s="22">
        <v>25</v>
      </c>
      <c r="AB37" s="22">
        <v>7</v>
      </c>
      <c r="AC37" s="22">
        <v>3869148</v>
      </c>
      <c r="AD37" s="22">
        <v>3870367</v>
      </c>
      <c r="AE37" s="22">
        <v>2725070</v>
      </c>
      <c r="AF37" s="22">
        <v>746</v>
      </c>
      <c r="AG37" s="23">
        <v>44203</v>
      </c>
      <c r="AH37" s="22" t="s">
        <v>12291</v>
      </c>
      <c r="AI37" s="22" t="s">
        <v>167</v>
      </c>
      <c r="AJ37" s="22" t="s">
        <v>168</v>
      </c>
      <c r="AK37" s="22" t="s">
        <v>255</v>
      </c>
      <c r="AL37" s="25">
        <v>0.82291666666666663</v>
      </c>
      <c r="AM37" s="26">
        <v>0.84722222222222221</v>
      </c>
      <c r="AN37" s="26">
        <v>0.86805555555555558</v>
      </c>
      <c r="AO37" s="26">
        <v>0.89583333333333337</v>
      </c>
      <c r="AP37" s="22" t="s">
        <v>12292</v>
      </c>
      <c r="AQ37" s="22" t="s">
        <v>12293</v>
      </c>
      <c r="AR37" s="22">
        <v>6</v>
      </c>
      <c r="AS37" s="22" t="s">
        <v>265</v>
      </c>
      <c r="AT37" s="22" t="s">
        <v>12294</v>
      </c>
      <c r="AU37" s="22" t="s">
        <v>12295</v>
      </c>
      <c r="AV37" s="27" t="s">
        <v>276</v>
      </c>
      <c r="AW37" s="22" t="s">
        <v>12296</v>
      </c>
      <c r="AX37" s="22" t="s">
        <v>12297</v>
      </c>
      <c r="AY37" s="22" t="b">
        <v>0</v>
      </c>
      <c r="AZ37" s="22" t="s">
        <v>273</v>
      </c>
      <c r="BA37" s="22" t="b">
        <v>0</v>
      </c>
      <c r="BB37" s="22"/>
      <c r="BC37" s="22"/>
    </row>
    <row r="38" spans="1:55" hidden="1" x14ac:dyDescent="0.25">
      <c r="A38" s="31" t="str">
        <f>IFERROR(TEXT(Table_ocorrencias11[[#This Row],[caso_n]],"000")&amp;Table_ocorrencias11[[#This Row],[ponto]]&amp;"/"&amp;YEAR(Table_ocorrencias11[[#This Row],[DATA PLANTÃO]]),"")</f>
        <v>026.9/2021</v>
      </c>
      <c r="B38" s="31" t="str">
        <f>IFERROR(IF(Table_ocorrencias11[[#This Row],[GDL]] = "","", Table_ocorrencias11[[#This Row],[GDL]]&amp;"/"&amp;YEAR(Table_ocorrencias11[[#This Row],[data_plantao]])),"")</f>
        <v>877/2021</v>
      </c>
      <c r="C38" s="31" t="str">
        <f>IF(Table_ocorrencias11[[#This Row],[fotos_gdl]] = TRUE,"ENVIADAS","PENDENTE")</f>
        <v>ENVIADAS</v>
      </c>
      <c r="D38" s="23">
        <f>IFERROR(Table_ocorrencias11[[#This Row],[data_plantao]],"")</f>
        <v>44204</v>
      </c>
      <c r="E38" s="31" t="str">
        <f>IFERROR(Table_ocorrencias11[[#This Row],[CIODS]],"")</f>
        <v>D700516</v>
      </c>
      <c r="F38" s="31" t="str">
        <f>IFERROR(Table_ocorrencias11[[#This Row],[natureza3]],"")</f>
        <v>Homicídio</v>
      </c>
      <c r="G38" s="31" t="str">
        <f>IFERROR(Table_ocorrencias11[[#This Row],[tipo_local]],"")</f>
        <v>Externo</v>
      </c>
      <c r="H38" s="31" t="str">
        <f>IFERROR(IF(Table_ocorrencias11[[#This Row],[instrumento9]] = 0,"",Table_ocorrencias11[[#This Row],[instrumento9]]),"")</f>
        <v>PÉRFURO-CONTUNDENTE</v>
      </c>
      <c r="I38" s="31" t="str">
        <f>IFERROR(VLOOKUP(Table_ocorrencias11[[#This Row],[matricula_perito]],Table_peritos[],2,FALSE),"")</f>
        <v>RODION MALINOVSKY DE OLIVEIRA GOMES</v>
      </c>
      <c r="J38" s="31" t="str">
        <f>IFERROR(VLOOKUP(Table_ocorrencias11[[#This Row],[matricula_auxiliar]],Table_auxiliares[],2,FALSE),"")</f>
        <v>ANDREZA CRISTINA MAIA DOS SANTOS</v>
      </c>
      <c r="K38" s="31" t="str">
        <f>IFERROR(VLOOKUP(Table_ocorrencias11[[#This Row],[matricula_delegado]],Table_delegados[],2,FALSE),"")</f>
        <v>IAN CAMPOS MOREIRA</v>
      </c>
      <c r="L38" s="31" t="str">
        <f>IFERROR(Table_ocorrencias11[[#This Row],[viatura4]],"")</f>
        <v>UP006</v>
      </c>
      <c r="M38" s="31" t="str">
        <f>IFERROR(IF(Table_ocorrencias11[[#This Row],[DPH2]] ="","",Table_ocorrencias11[[#This Row],[DPH2]]&amp;"º DPH"),"")</f>
        <v>5º DPH</v>
      </c>
      <c r="N38" s="31" t="str">
        <f>UPPER(IFERROR(VLOOKUP(Table_ocorrencias11[[#This Row],[municipio]],Table_municipios[],2,FALSE),""))</f>
        <v>RECIFE</v>
      </c>
      <c r="O38" s="31" t="str">
        <f>UPPER(IFERROR(Table_ocorrencias11[[#This Row],[bairro7]],""))</f>
        <v>NOVA DESCOBERTA</v>
      </c>
      <c r="P38" s="31" t="str">
        <f>IFERROR(IF(Table_ocorrencias11[[#This Row],[rua8]] ="","",Table_ocorrencias11[[#This Row],[rua8]]),"")</f>
        <v>RUA CORREGO DO INACIO,106</v>
      </c>
      <c r="Q38" s="31" t="str">
        <f>IFERROR(IF(Table_ocorrencias11[[#This Row],[latitude5]] ="","",Table_ocorrencias11[[#This Row],[latitude5]]),"")</f>
        <v>7.996660</v>
      </c>
      <c r="R38" s="31" t="str">
        <f>IFERROR(IF(Table_ocorrencias11[[#This Row],[longitude6]] ="","",Table_ocorrencias11[[#This Row],[longitude6]]),"")</f>
        <v>34.930670</v>
      </c>
      <c r="S38" s="31" t="str">
        <f>IFERROR(UPPER(VLOOKUP(Table_ocorrencias11[[#This Row],[ocorrencia_id]],Table_vitimas[],3,FALSE) &amp; " (NIC: "&amp; VLOOKUP(Table_ocorrencias11[[#This Row],[ocorrencia_id]],Table_vitimas[],9,FALSE)) &amp;")","")</f>
        <v>ANTONIO SEVERINO DA SILVA (NIC: 115671)</v>
      </c>
      <c r="T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" s="31" t="str">
        <f>UPPER(IFERROR(Table_ocorrencias11[[#This Row],[descricao]],""))</f>
        <v>SGT SAMPAIO 984608887</v>
      </c>
      <c r="V38" s="24">
        <f>IFERROR(IF(Table_ocorrencias11[[#This Row],[data_ciencia]]="","",Table_ocorrencias11[[#This Row],[data_ciencia]]),"")</f>
        <v>0.70972222222222225</v>
      </c>
      <c r="W38" s="24">
        <f>IFERROR(IF(Table_ocorrencias11[[#This Row],[data_saida]]="","",Table_ocorrencias11[[#This Row],[data_saida]]),"")</f>
        <v>0.71875</v>
      </c>
      <c r="X38" s="24">
        <f>IFERROR(IF(Table_ocorrencias11[[#This Row],[data_chegada]]="","",Table_ocorrencias11[[#This Row],[data_chegada]]),"")</f>
        <v>0.74305555555555558</v>
      </c>
      <c r="Y38" s="24">
        <f>IFERROR(IF(Table_ocorrencias11[[#This Row],[data_conclusao]]="","",Table_ocorrencias11[[#This Row],[data_conclusao]]),"")</f>
        <v>0.77083333333333337</v>
      </c>
      <c r="Z38" s="22">
        <v>2061</v>
      </c>
      <c r="AA38" s="22">
        <v>26</v>
      </c>
      <c r="AB38" s="22">
        <v>5</v>
      </c>
      <c r="AC38" s="22">
        <v>1917099</v>
      </c>
      <c r="AD38" s="22">
        <v>3876098</v>
      </c>
      <c r="AE38" s="22">
        <v>2724707</v>
      </c>
      <c r="AF38" s="22">
        <v>877</v>
      </c>
      <c r="AG38" s="23">
        <v>44204</v>
      </c>
      <c r="AH38" s="22" t="s">
        <v>12359</v>
      </c>
      <c r="AI38" s="22" t="s">
        <v>167</v>
      </c>
      <c r="AJ38" s="22" t="s">
        <v>168</v>
      </c>
      <c r="AK38" s="22" t="s">
        <v>1258</v>
      </c>
      <c r="AL38" s="25">
        <v>0.70972222222222225</v>
      </c>
      <c r="AM38" s="26">
        <v>0.71875</v>
      </c>
      <c r="AN38" s="26">
        <v>0.74305555555555558</v>
      </c>
      <c r="AO38" s="26">
        <v>0.77083333333333337</v>
      </c>
      <c r="AP38" s="22" t="s">
        <v>12360</v>
      </c>
      <c r="AQ38" s="22" t="s">
        <v>12361</v>
      </c>
      <c r="AR38" s="22">
        <v>14</v>
      </c>
      <c r="AS38" s="22" t="s">
        <v>2270</v>
      </c>
      <c r="AT38" s="22" t="s">
        <v>12362</v>
      </c>
      <c r="AU38" s="22" t="s">
        <v>283</v>
      </c>
      <c r="AV38" s="27" t="s">
        <v>276</v>
      </c>
      <c r="AW38" s="22" t="s">
        <v>12363</v>
      </c>
      <c r="AX38" s="22" t="s">
        <v>12364</v>
      </c>
      <c r="AY38" s="22" t="b">
        <v>1</v>
      </c>
      <c r="AZ38" s="22" t="s">
        <v>273</v>
      </c>
      <c r="BA38" s="22" t="b">
        <v>0</v>
      </c>
      <c r="BB38" s="22"/>
      <c r="BC38" s="22"/>
    </row>
    <row r="39" spans="1:55" hidden="1" x14ac:dyDescent="0.25">
      <c r="A39" s="31" t="str">
        <f>IFERROR(TEXT(Table_ocorrencias11[[#This Row],[caso_n]],"000")&amp;Table_ocorrencias11[[#This Row],[ponto]]&amp;"/"&amp;YEAR(Table_ocorrencias11[[#This Row],[DATA PLANTÃO]]),"")</f>
        <v>027.9/2021</v>
      </c>
      <c r="B39" s="31" t="str">
        <f>IFERROR(IF(Table_ocorrencias11[[#This Row],[GDL]] = "","", Table_ocorrencias11[[#This Row],[GDL]]&amp;"/"&amp;YEAR(Table_ocorrencias11[[#This Row],[data_plantao]])),"")</f>
        <v>874/2021</v>
      </c>
      <c r="C39" s="31" t="str">
        <f>IF(Table_ocorrencias11[[#This Row],[fotos_gdl]] = TRUE,"ENVIADAS","PENDENTE")</f>
        <v>ENVIADAS</v>
      </c>
      <c r="D39" s="23">
        <f>IFERROR(Table_ocorrencias11[[#This Row],[data_plantao]],"")</f>
        <v>44204</v>
      </c>
      <c r="E39" s="31" t="str">
        <f>IFERROR(Table_ocorrencias11[[#This Row],[CIODS]],"")</f>
        <v>D700519</v>
      </c>
      <c r="F39" s="31" t="str">
        <f>IFERROR(Table_ocorrencias11[[#This Row],[natureza3]],"")</f>
        <v>Homicídio</v>
      </c>
      <c r="G39" s="31" t="str">
        <f>IFERROR(Table_ocorrencias11[[#This Row],[tipo_local]],"")</f>
        <v>Externo</v>
      </c>
      <c r="H39" s="31" t="str">
        <f>IFERROR(IF(Table_ocorrencias11[[#This Row],[instrumento9]] = 0,"",Table_ocorrencias11[[#This Row],[instrumento9]]),"")</f>
        <v>PÉRFURO-CONTUNDENTE</v>
      </c>
      <c r="I39" s="31" t="str">
        <f>IFERROR(VLOOKUP(Table_ocorrencias11[[#This Row],[matricula_perito]],Table_peritos[],2,FALSE),"")</f>
        <v>MOISEIS GAUTHIER</v>
      </c>
      <c r="J39" s="31" t="str">
        <f>IFERROR(VLOOKUP(Table_ocorrencias11[[#This Row],[matricula_auxiliar]],Table_auxiliares[],2,FALSE),"")</f>
        <v>HILTON PESSOA DE FREITAS NETO</v>
      </c>
      <c r="K39" s="31" t="str">
        <f>IFERROR(VLOOKUP(Table_ocorrencias11[[#This Row],[matricula_delegado]],Table_delegados[],2,FALSE),"")</f>
        <v>PAULO GUSTAVO COELHO DIAS</v>
      </c>
      <c r="L39" s="31" t="str">
        <f>IFERROR(Table_ocorrencias11[[#This Row],[viatura4]],"")</f>
        <v>UP004</v>
      </c>
      <c r="M39" s="31" t="str">
        <f>IFERROR(IF(Table_ocorrencias11[[#This Row],[DPH2]] ="","",Table_ocorrencias11[[#This Row],[DPH2]]&amp;"º DPH"),"")</f>
        <v>11º DPH</v>
      </c>
      <c r="N39" s="31" t="str">
        <f>UPPER(IFERROR(VLOOKUP(Table_ocorrencias11[[#This Row],[municipio]],Table_municipios[],2,FALSE),""))</f>
        <v>JABOATÃO DOS GUARARAPES</v>
      </c>
      <c r="O39" s="31" t="str">
        <f>UPPER(IFERROR(Table_ocorrencias11[[#This Row],[bairro7]],""))</f>
        <v>CENTRO DE PRAZERES</v>
      </c>
      <c r="P39" s="31" t="str">
        <f>IFERROR(IF(Table_ocorrencias11[[#This Row],[rua8]] ="","",Table_ocorrencias11[[#This Row],[rua8]]),"")</f>
        <v>RUA DA PRATAI, N°63</v>
      </c>
      <c r="Q39" s="31" t="str">
        <f>IFERROR(IF(Table_ocorrencias11[[#This Row],[latitude5]] ="","",Table_ocorrencias11[[#This Row],[latitude5]]),"")</f>
        <v>-8.160889</v>
      </c>
      <c r="R39" s="31" t="str">
        <f>IFERROR(IF(Table_ocorrencias11[[#This Row],[longitude6]] ="","",Table_ocorrencias11[[#This Row],[longitude6]]),"")</f>
        <v>-34.929347</v>
      </c>
      <c r="S39" s="31" t="str">
        <f>IFERROR(UPPER(VLOOKUP(Table_ocorrencias11[[#This Row],[ocorrencia_id]],Table_vitimas[],3,FALSE) &amp; " (NIC: "&amp; VLOOKUP(Table_ocorrencias11[[#This Row],[ocorrencia_id]],Table_vitimas[],9,FALSE)) &amp;")","")</f>
        <v>MARLON MARCOS DA SILVA (NIC: 115672)</v>
      </c>
      <c r="T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9" s="31" t="str">
        <f>UPPER(IFERROR(Table_ocorrencias11[[#This Row],[descricao]],""))</f>
        <v>SD BRAZ 98840-3631 PAF- MASC- SIMPLES</v>
      </c>
      <c r="V39" s="24">
        <f>IFERROR(IF(Table_ocorrencias11[[#This Row],[data_ciencia]]="","",Table_ocorrencias11[[#This Row],[data_ciencia]]),"")</f>
        <v>0.76736111111111116</v>
      </c>
      <c r="W39" s="24">
        <f>IFERROR(IF(Table_ocorrencias11[[#This Row],[data_saida]]="","",Table_ocorrencias11[[#This Row],[data_saida]]),"")</f>
        <v>0.79166666666666663</v>
      </c>
      <c r="X39" s="24">
        <f>IFERROR(IF(Table_ocorrencias11[[#This Row],[data_chegada]]="","",Table_ocorrencias11[[#This Row],[data_chegada]]),"")</f>
        <v>0.80555555555555558</v>
      </c>
      <c r="Y39" s="24">
        <f>IFERROR(IF(Table_ocorrencias11[[#This Row],[data_conclusao]]="","",Table_ocorrencias11[[#This Row],[data_conclusao]]),"")</f>
        <v>0.83333333333333337</v>
      </c>
      <c r="Z39" s="22">
        <v>2062</v>
      </c>
      <c r="AA39" s="22">
        <v>27</v>
      </c>
      <c r="AB39" s="22">
        <v>11</v>
      </c>
      <c r="AC39" s="22">
        <v>3871282</v>
      </c>
      <c r="AD39" s="22">
        <v>3865967</v>
      </c>
      <c r="AE39" s="22">
        <v>2725371</v>
      </c>
      <c r="AF39" s="22">
        <v>874</v>
      </c>
      <c r="AG39" s="23">
        <v>44204</v>
      </c>
      <c r="AH39" s="22" t="s">
        <v>12371</v>
      </c>
      <c r="AI39" s="22" t="s">
        <v>167</v>
      </c>
      <c r="AJ39" s="22" t="s">
        <v>168</v>
      </c>
      <c r="AK39" s="22" t="s">
        <v>255</v>
      </c>
      <c r="AL39" s="25">
        <v>0.76736111111111116</v>
      </c>
      <c r="AM39" s="26">
        <v>0.79166666666666663</v>
      </c>
      <c r="AN39" s="26">
        <v>0.80555555555555558</v>
      </c>
      <c r="AO39" s="26">
        <v>0.83333333333333337</v>
      </c>
      <c r="AP39" s="22" t="s">
        <v>12372</v>
      </c>
      <c r="AQ39" s="22" t="s">
        <v>12373</v>
      </c>
      <c r="AR39" s="22">
        <v>10</v>
      </c>
      <c r="AS39" s="22" t="s">
        <v>12374</v>
      </c>
      <c r="AT39" s="22" t="s">
        <v>12375</v>
      </c>
      <c r="AU39" s="22" t="s">
        <v>12376</v>
      </c>
      <c r="AV39" s="27" t="s">
        <v>276</v>
      </c>
      <c r="AW39" s="22" t="s">
        <v>12377</v>
      </c>
      <c r="AX39" s="22" t="s">
        <v>12378</v>
      </c>
      <c r="AY39" s="22" t="b">
        <v>1</v>
      </c>
      <c r="AZ39" s="22" t="s">
        <v>273</v>
      </c>
      <c r="BA39" s="22" t="b">
        <v>0</v>
      </c>
      <c r="BB39" s="22"/>
      <c r="BC39" s="22"/>
    </row>
    <row r="40" spans="1:55" hidden="1" x14ac:dyDescent="0.25">
      <c r="A40" s="31" t="str">
        <f>IFERROR(TEXT(Table_ocorrencias11[[#This Row],[caso_n]],"000")&amp;Table_ocorrencias11[[#This Row],[ponto]]&amp;"/"&amp;YEAR(Table_ocorrencias11[[#This Row],[DATA PLANTÃO]]),"")</f>
        <v>028.9/2021</v>
      </c>
      <c r="B40" s="31" t="str">
        <f>IFERROR(IF(Table_ocorrencias11[[#This Row],[GDL]] = "","", Table_ocorrencias11[[#This Row],[GDL]]&amp;"/"&amp;YEAR(Table_ocorrencias11[[#This Row],[data_plantao]])),"")</f>
        <v>875/2021</v>
      </c>
      <c r="C40" s="31" t="str">
        <f>IF(Table_ocorrencias11[[#This Row],[fotos_gdl]] = TRUE,"ENVIADAS","PENDENTE")</f>
        <v>ENVIADAS</v>
      </c>
      <c r="D40" s="23">
        <f>IFERROR(Table_ocorrencias11[[#This Row],[data_plantao]],"")</f>
        <v>44204</v>
      </c>
      <c r="E40" s="31" t="str">
        <f>IFERROR(Table_ocorrencias11[[#This Row],[CIODS]],"")</f>
        <v>D700521</v>
      </c>
      <c r="F40" s="31" t="str">
        <f>IFERROR(Table_ocorrencias11[[#This Row],[natureza3]],"")</f>
        <v>Homicídio</v>
      </c>
      <c r="G40" s="31" t="str">
        <f>IFERROR(Table_ocorrencias11[[#This Row],[tipo_local]],"")</f>
        <v>Externo</v>
      </c>
      <c r="H40" s="31" t="str">
        <f>IFERROR(IF(Table_ocorrencias11[[#This Row],[instrumento9]] = 0,"",Table_ocorrencias11[[#This Row],[instrumento9]]),"")</f>
        <v>PÉRFURO-CONTUNDENTE</v>
      </c>
      <c r="I40" s="31" t="str">
        <f>IFERROR(VLOOKUP(Table_ocorrencias11[[#This Row],[matricula_perito]],Table_peritos[],2,FALSE),"")</f>
        <v>TADEU MORAIS CRUZ</v>
      </c>
      <c r="J40" s="31" t="str">
        <f>IFERROR(VLOOKUP(Table_ocorrencias11[[#This Row],[matricula_auxiliar]],Table_auxiliares[],2,FALSE),"")</f>
        <v>THAYSE BATISTA</v>
      </c>
      <c r="K40" s="31" t="str">
        <f>IFERROR(VLOOKUP(Table_ocorrencias11[[#This Row],[matricula_delegado]],Table_delegados[],2,FALSE),"")</f>
        <v>ROBERTO DE LIMA FERREIRA</v>
      </c>
      <c r="L40" s="31" t="str">
        <f>IFERROR(Table_ocorrencias11[[#This Row],[viatura4]],"")</f>
        <v>UP006</v>
      </c>
      <c r="M40" s="31" t="str">
        <f>IFERROR(IF(Table_ocorrencias11[[#This Row],[DPH2]] ="","",Table_ocorrencias11[[#This Row],[DPH2]]&amp;"º DPH"),"")</f>
        <v>10º DPH</v>
      </c>
      <c r="N40" s="31" t="str">
        <f>UPPER(IFERROR(VLOOKUP(Table_ocorrencias11[[#This Row],[municipio]],Table_municipios[],2,FALSE),""))</f>
        <v>CAMARAGIBE</v>
      </c>
      <c r="O40" s="31" t="str">
        <f>UPPER(IFERROR(Table_ocorrencias11[[#This Row],[bairro7]],""))</f>
        <v>TIMBI</v>
      </c>
      <c r="P40" s="31" t="str">
        <f>IFERROR(IF(Table_ocorrencias11[[#This Row],[rua8]] ="","",Table_ocorrencias11[[#This Row],[rua8]]),"")</f>
        <v>RUA ANTONIO SOARES DE LIMA, Nº105</v>
      </c>
      <c r="Q40" s="31" t="str">
        <f>IFERROR(IF(Table_ocorrencias11[[#This Row],[latitude5]] ="","",Table_ocorrencias11[[#This Row],[latitude5]]),"")</f>
        <v>-8.010677</v>
      </c>
      <c r="R40" s="31" t="str">
        <f>IFERROR(IF(Table_ocorrencias11[[#This Row],[longitude6]] ="","",Table_ocorrencias11[[#This Row],[longitude6]]),"")</f>
        <v>-34.9917510</v>
      </c>
      <c r="S40" s="31" t="str">
        <f>IFERROR(UPPER(VLOOKUP(Table_ocorrencias11[[#This Row],[ocorrencia_id]],Table_vitimas[],3,FALSE) &amp; " (NIC: "&amp; VLOOKUP(Table_ocorrencias11[[#This Row],[ocorrencia_id]],Table_vitimas[],9,FALSE)) &amp;")","")</f>
        <v>FELIPE ROBERTO BARBOSA DE SOUSA (NIC: 115673)</v>
      </c>
      <c r="T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" s="31" t="str">
        <f>UPPER(IFERROR(Table_ocorrencias11[[#This Row],[descricao]],""))</f>
        <v/>
      </c>
      <c r="V40" s="24">
        <f>IFERROR(IF(Table_ocorrencias11[[#This Row],[data_ciencia]]="","",Table_ocorrencias11[[#This Row],[data_ciencia]]),"")</f>
        <v>0.80555555555555558</v>
      </c>
      <c r="W40" s="24">
        <f>IFERROR(IF(Table_ocorrencias11[[#This Row],[data_saida]]="","",Table_ocorrencias11[[#This Row],[data_saida]]),"")</f>
        <v>0.81597222222222221</v>
      </c>
      <c r="X40" s="24">
        <f>IFERROR(IF(Table_ocorrencias11[[#This Row],[data_chegada]]="","",Table_ocorrencias11[[#This Row],[data_chegada]]),"")</f>
        <v>0.83333333333333337</v>
      </c>
      <c r="Y40" s="24">
        <f>IFERROR(IF(Table_ocorrencias11[[#This Row],[data_conclusao]]="","",Table_ocorrencias11[[#This Row],[data_conclusao]]),"")</f>
        <v>0.85416666666666663</v>
      </c>
      <c r="Z40" s="22">
        <v>2063</v>
      </c>
      <c r="AA40" s="22">
        <v>28</v>
      </c>
      <c r="AB40" s="22">
        <v>10</v>
      </c>
      <c r="AC40" s="22">
        <v>2962136</v>
      </c>
      <c r="AD40" s="22">
        <v>3870430</v>
      </c>
      <c r="AE40" s="22">
        <v>3864723</v>
      </c>
      <c r="AF40" s="22">
        <v>875</v>
      </c>
      <c r="AG40" s="23">
        <v>44204</v>
      </c>
      <c r="AH40" s="22" t="s">
        <v>12365</v>
      </c>
      <c r="AI40" s="22" t="s">
        <v>167</v>
      </c>
      <c r="AJ40" s="22" t="s">
        <v>168</v>
      </c>
      <c r="AK40" s="22" t="s">
        <v>1258</v>
      </c>
      <c r="AL40" s="25">
        <v>0.80555555555555558</v>
      </c>
      <c r="AM40" s="26">
        <v>0.81597222222222221</v>
      </c>
      <c r="AN40" s="26">
        <v>0.83333333333333337</v>
      </c>
      <c r="AO40" s="26">
        <v>0.85416666666666663</v>
      </c>
      <c r="AP40" s="22" t="s">
        <v>12366</v>
      </c>
      <c r="AQ40" s="22" t="s">
        <v>12367</v>
      </c>
      <c r="AR40" s="22">
        <v>4</v>
      </c>
      <c r="AS40" s="22" t="s">
        <v>1946</v>
      </c>
      <c r="AT40" s="22" t="s">
        <v>12368</v>
      </c>
      <c r="AU40" s="22" t="s">
        <v>12369</v>
      </c>
      <c r="AV40" s="27" t="s">
        <v>276</v>
      </c>
      <c r="AW40" s="22" t="s">
        <v>12370</v>
      </c>
      <c r="AX40" s="22" t="s">
        <v>283</v>
      </c>
      <c r="AY40" s="22" t="b">
        <v>1</v>
      </c>
      <c r="AZ40" s="22" t="s">
        <v>273</v>
      </c>
      <c r="BA40" s="22" t="b">
        <v>0</v>
      </c>
      <c r="BB40" s="22"/>
      <c r="BC40" s="22"/>
    </row>
    <row r="41" spans="1:55" hidden="1" x14ac:dyDescent="0.25">
      <c r="A41" s="31" t="str">
        <f>IFERROR(TEXT(Table_ocorrencias11[[#This Row],[caso_n]],"000")&amp;Table_ocorrencias11[[#This Row],[ponto]]&amp;"/"&amp;YEAR(Table_ocorrencias11[[#This Row],[DATA PLANTÃO]]),"")</f>
        <v>029.9/2021</v>
      </c>
      <c r="B41" s="31" t="str">
        <f>IFERROR(IF(Table_ocorrencias11[[#This Row],[GDL]] = "","", Table_ocorrencias11[[#This Row],[GDL]]&amp;"/"&amp;YEAR(Table_ocorrencias11[[#This Row],[data_plantao]])),"")</f>
        <v>878/2021</v>
      </c>
      <c r="C41" s="31" t="str">
        <f>IF(Table_ocorrencias11[[#This Row],[fotos_gdl]] = TRUE,"ENVIADAS","PENDENTE")</f>
        <v>ENVIADAS</v>
      </c>
      <c r="D41" s="23">
        <f>IFERROR(Table_ocorrencias11[[#This Row],[data_plantao]],"")</f>
        <v>44204</v>
      </c>
      <c r="E41" s="31" t="str">
        <f>IFERROR(Table_ocorrencias11[[#This Row],[CIODS]],"")</f>
        <v>D700525</v>
      </c>
      <c r="F41" s="31" t="str">
        <f>IFERROR(Table_ocorrencias11[[#This Row],[natureza3]],"")</f>
        <v>Homicídio</v>
      </c>
      <c r="G41" s="31" t="str">
        <f>IFERROR(Table_ocorrencias11[[#This Row],[tipo_local]],"")</f>
        <v>Externo</v>
      </c>
      <c r="H41" s="31" t="str">
        <f>IFERROR(IF(Table_ocorrencias11[[#This Row],[instrumento9]] = 0,"",Table_ocorrencias11[[#This Row],[instrumento9]]),"")</f>
        <v>PÉRFURO-CONTUNDENTE</v>
      </c>
      <c r="I41" s="31" t="str">
        <f>IFERROR(VLOOKUP(Table_ocorrencias11[[#This Row],[matricula_perito]],Table_peritos[],2,FALSE),"")</f>
        <v>RODION MALINOVSKY DE OLIVEIRA GOMES</v>
      </c>
      <c r="J41" s="31" t="str">
        <f>IFERROR(VLOOKUP(Table_ocorrencias11[[#This Row],[matricula_auxiliar]],Table_auxiliares[],2,FALSE),"")</f>
        <v>ANDREZA CRISTINA MAIA DOS SANTOS</v>
      </c>
      <c r="K41" s="31" t="str">
        <f>IFERROR(VLOOKUP(Table_ocorrencias11[[#This Row],[matricula_delegado]],Table_delegados[],2,FALSE),"")</f>
        <v>EURICELIA BATISTA NOGUEIRA</v>
      </c>
      <c r="L41" s="31" t="str">
        <f>IFERROR(Table_ocorrencias11[[#This Row],[viatura4]],"")</f>
        <v>UP002</v>
      </c>
      <c r="M41" s="31" t="str">
        <f>IFERROR(IF(Table_ocorrencias11[[#This Row],[DPH2]] ="","",Table_ocorrencias11[[#This Row],[DPH2]]&amp;"º DPH"),"")</f>
        <v>10º DPH</v>
      </c>
      <c r="N41" s="31" t="str">
        <f>UPPER(IFERROR(VLOOKUP(Table_ocorrencias11[[#This Row],[municipio]],Table_municipios[],2,FALSE),""))</f>
        <v>SÃO LOURENÇO DA MATA</v>
      </c>
      <c r="O41" s="31" t="str">
        <f>UPPER(IFERROR(Table_ocorrencias11[[#This Row],[bairro7]],""))</f>
        <v>VILA DO REINADO</v>
      </c>
      <c r="P41" s="31" t="str">
        <f>IFERROR(IF(Table_ocorrencias11[[#This Row],[rua8]] ="","",Table_ocorrencias11[[#This Row],[rua8]]),"")</f>
        <v>TRAVESSA DO RIACHUELO</v>
      </c>
      <c r="Q41" s="31" t="str">
        <f>IFERROR(IF(Table_ocorrencias11[[#This Row],[latitude5]] ="","",Table_ocorrencias11[[#This Row],[latitude5]]),"")</f>
        <v>7.989690</v>
      </c>
      <c r="R41" s="31" t="str">
        <f>IFERROR(IF(Table_ocorrencias11[[#This Row],[longitude6]] ="","",Table_ocorrencias11[[#This Row],[longitude6]]),"")</f>
        <v>35.044310</v>
      </c>
      <c r="S41" s="31" t="str">
        <f>IFERROR(UPPER(VLOOKUP(Table_ocorrencias11[[#This Row],[ocorrencia_id]],Table_vitimas[],3,FALSE) &amp; " (NIC: "&amp; VLOOKUP(Table_ocorrencias11[[#This Row],[ocorrencia_id]],Table_vitimas[],9,FALSE)) &amp;")","")</f>
        <v>RICARDO ANTONIO BATISTA (NIC: 115669)</v>
      </c>
      <c r="T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" s="31" t="str">
        <f>UPPER(IFERROR(Table_ocorrencias11[[#This Row],[descricao]],""))</f>
        <v>PM 983729565</v>
      </c>
      <c r="V41" s="24">
        <f>IFERROR(IF(Table_ocorrencias11[[#This Row],[data_ciencia]]="","",Table_ocorrencias11[[#This Row],[data_ciencia]]),"")</f>
        <v>0.81944444444444442</v>
      </c>
      <c r="W41" s="24">
        <f>IFERROR(IF(Table_ocorrencias11[[#This Row],[data_saida]]="","",Table_ocorrencias11[[#This Row],[data_saida]]),"")</f>
        <v>0.82291666666666663</v>
      </c>
      <c r="X41" s="24">
        <f>IFERROR(IF(Table_ocorrencias11[[#This Row],[data_chegada]]="","",Table_ocorrencias11[[#This Row],[data_chegada]]),"")</f>
        <v>0.84722222222222221</v>
      </c>
      <c r="Y41" s="24">
        <f>IFERROR(IF(Table_ocorrencias11[[#This Row],[data_conclusao]]="","",Table_ocorrencias11[[#This Row],[data_conclusao]]),"")</f>
        <v>0.88194444444444442</v>
      </c>
      <c r="Z41" s="22">
        <v>2064</v>
      </c>
      <c r="AA41" s="22">
        <v>29</v>
      </c>
      <c r="AB41" s="22">
        <v>10</v>
      </c>
      <c r="AC41" s="22">
        <v>1917099</v>
      </c>
      <c r="AD41" s="22">
        <v>3876098</v>
      </c>
      <c r="AE41" s="22">
        <v>2960494</v>
      </c>
      <c r="AF41" s="22">
        <v>878</v>
      </c>
      <c r="AG41" s="23">
        <v>44204</v>
      </c>
      <c r="AH41" s="22" t="s">
        <v>12351</v>
      </c>
      <c r="AI41" s="22" t="s">
        <v>167</v>
      </c>
      <c r="AJ41" s="22" t="s">
        <v>168</v>
      </c>
      <c r="AK41" s="22" t="s">
        <v>278</v>
      </c>
      <c r="AL41" s="25">
        <v>0.81944444444444442</v>
      </c>
      <c r="AM41" s="26">
        <v>0.82291666666666663</v>
      </c>
      <c r="AN41" s="26">
        <v>0.84722222222222221</v>
      </c>
      <c r="AO41" s="26">
        <v>0.88194444444444442</v>
      </c>
      <c r="AP41" s="22" t="s">
        <v>12352</v>
      </c>
      <c r="AQ41" s="22" t="s">
        <v>12353</v>
      </c>
      <c r="AR41" s="22">
        <v>15</v>
      </c>
      <c r="AS41" s="22" t="s">
        <v>12354</v>
      </c>
      <c r="AT41" s="22" t="s">
        <v>12355</v>
      </c>
      <c r="AU41" s="22" t="s">
        <v>12356</v>
      </c>
      <c r="AV41" s="27" t="s">
        <v>276</v>
      </c>
      <c r="AW41" s="22" t="s">
        <v>12357</v>
      </c>
      <c r="AX41" s="22" t="s">
        <v>12358</v>
      </c>
      <c r="AY41" s="22" t="b">
        <v>1</v>
      </c>
      <c r="AZ41" s="22" t="s">
        <v>273</v>
      </c>
      <c r="BA41" s="22" t="b">
        <v>0</v>
      </c>
      <c r="BB41" s="22"/>
      <c r="BC41" s="22"/>
    </row>
    <row r="42" spans="1:55" hidden="1" x14ac:dyDescent="0.25">
      <c r="A42" s="31" t="str">
        <f>IFERROR(TEXT(Table_ocorrencias11[[#This Row],[caso_n]],"000")&amp;Table_ocorrencias11[[#This Row],[ponto]]&amp;"/"&amp;YEAR(Table_ocorrencias11[[#This Row],[DATA PLANTÃO]]),"")</f>
        <v>030.9/2021</v>
      </c>
      <c r="B42" s="31" t="str">
        <f>IFERROR(IF(Table_ocorrencias11[[#This Row],[GDL]] = "","", Table_ocorrencias11[[#This Row],[GDL]]&amp;"/"&amp;YEAR(Table_ocorrencias11[[#This Row],[data_plantao]])),"")</f>
        <v>887/2021</v>
      </c>
      <c r="C42" s="31" t="str">
        <f>IF(Table_ocorrencias11[[#This Row],[fotos_gdl]] = TRUE,"ENVIADAS","PENDENTE")</f>
        <v>ENVIADAS</v>
      </c>
      <c r="D42" s="23">
        <f>IFERROR(Table_ocorrencias11[[#This Row],[data_plantao]],"")</f>
        <v>44204</v>
      </c>
      <c r="E42" s="31" t="str">
        <f>IFERROR(Table_ocorrencias11[[#This Row],[CIODS]],"")</f>
        <v>D700568</v>
      </c>
      <c r="F42" s="31" t="str">
        <f>IFERROR(Table_ocorrencias11[[#This Row],[natureza3]],"")</f>
        <v>Homicídio</v>
      </c>
      <c r="G42" s="31" t="str">
        <f>IFERROR(Table_ocorrencias11[[#This Row],[tipo_local]],"")</f>
        <v>Externo</v>
      </c>
      <c r="H42" s="31" t="str">
        <f>IFERROR(IF(Table_ocorrencias11[[#This Row],[instrumento9]] = 0,"",Table_ocorrencias11[[#This Row],[instrumento9]]),"")</f>
        <v>PÉRFURO-CONTUNDENTE</v>
      </c>
      <c r="I42" s="31" t="str">
        <f>IFERROR(VLOOKUP(Table_ocorrencias11[[#This Row],[matricula_perito]],Table_peritos[],2,FALSE),"")</f>
        <v>MOISEIS GAUTHIER</v>
      </c>
      <c r="J42" s="31" t="str">
        <f>IFERROR(VLOOKUP(Table_ocorrencias11[[#This Row],[matricula_auxiliar]],Table_auxiliares[],2,FALSE),"")</f>
        <v>HILTON PESSOA DE FREITAS NETO</v>
      </c>
      <c r="K42" s="31" t="str">
        <f>IFERROR(VLOOKUP(Table_ocorrencias11[[#This Row],[matricula_delegado]],Table_delegados[],2,FALSE),"")</f>
        <v>ROBERTO DE LIMA FERREIRA</v>
      </c>
      <c r="L42" s="31" t="str">
        <f>IFERROR(Table_ocorrencias11[[#This Row],[viatura4]],"")</f>
        <v>UP006</v>
      </c>
      <c r="M42" s="31" t="str">
        <f>IFERROR(IF(Table_ocorrencias11[[#This Row],[DPH2]] ="","",Table_ocorrencias11[[#This Row],[DPH2]]&amp;"º DPH"),"")</f>
        <v>9º DPH</v>
      </c>
      <c r="N42" s="31" t="str">
        <f>UPPER(IFERROR(VLOOKUP(Table_ocorrencias11[[#This Row],[municipio]],Table_municipios[],2,FALSE),""))</f>
        <v>OLINDA</v>
      </c>
      <c r="O42" s="31" t="str">
        <f>UPPER(IFERROR(Table_ocorrencias11[[#This Row],[bairro7]],""))</f>
        <v>AGUAS COMPRIDAS</v>
      </c>
      <c r="P42" s="31" t="str">
        <f>IFERROR(IF(Table_ocorrencias11[[#This Row],[rua8]] ="","",Table_ocorrencias11[[#This Row],[rua8]]),"")</f>
        <v>RUA ROSA AMÉLIA</v>
      </c>
      <c r="Q42" s="31" t="str">
        <f>IFERROR(IF(Table_ocorrencias11[[#This Row],[latitude5]] ="","",Table_ocorrencias11[[#This Row],[latitude5]]),"")</f>
        <v>-7.993782</v>
      </c>
      <c r="R42" s="31" t="str">
        <f>IFERROR(IF(Table_ocorrencias11[[#This Row],[longitude6]] ="","",Table_ocorrencias11[[#This Row],[longitude6]]),"")</f>
        <v>-34.896097</v>
      </c>
      <c r="S42" s="31" t="str">
        <f>IFERROR(UPPER(VLOOKUP(Table_ocorrencias11[[#This Row],[ocorrencia_id]],Table_vitimas[],3,FALSE) &amp; " (NIC: "&amp; VLOOKUP(Table_ocorrencias11[[#This Row],[ocorrencia_id]],Table_vitimas[],9,FALSE)) &amp;")","")</f>
        <v>ELIAS FERREIRA DA SIVLA (NIC: 115602)</v>
      </c>
      <c r="T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" s="31" t="str">
        <f>UPPER(IFERROR(Table_ocorrencias11[[#This Row],[descricao]],""))</f>
        <v>PAF - MASC_x000D_
GT 1312- 984337317</v>
      </c>
      <c r="V42" s="24">
        <f>IFERROR(IF(Table_ocorrencias11[[#This Row],[data_ciencia]]="","",Table_ocorrencias11[[#This Row],[data_ciencia]]),"")</f>
        <v>5.9027777777777776E-2</v>
      </c>
      <c r="W42" s="24">
        <f>IFERROR(IF(Table_ocorrencias11[[#This Row],[data_saida]]="","",Table_ocorrencias11[[#This Row],[data_saida]]),"")</f>
        <v>7.9861111111111105E-2</v>
      </c>
      <c r="X42" s="24">
        <f>IFERROR(IF(Table_ocorrencias11[[#This Row],[data_chegada]]="","",Table_ocorrencias11[[#This Row],[data_chegada]]),"")</f>
        <v>9.0277777777777776E-2</v>
      </c>
      <c r="Y42" s="24">
        <f>IFERROR(IF(Table_ocorrencias11[[#This Row],[data_conclusao]]="","",Table_ocorrencias11[[#This Row],[data_conclusao]]),"")</f>
        <v>0.1111111111111111</v>
      </c>
      <c r="Z42" s="22">
        <v>2065</v>
      </c>
      <c r="AA42" s="22">
        <v>30</v>
      </c>
      <c r="AB42" s="22">
        <v>9</v>
      </c>
      <c r="AC42" s="22">
        <v>3871282</v>
      </c>
      <c r="AD42" s="22">
        <v>3865967</v>
      </c>
      <c r="AE42" s="22">
        <v>3864723</v>
      </c>
      <c r="AF42" s="22">
        <v>887</v>
      </c>
      <c r="AG42" s="23">
        <v>44204</v>
      </c>
      <c r="AH42" s="22" t="s">
        <v>12437</v>
      </c>
      <c r="AI42" s="22" t="s">
        <v>167</v>
      </c>
      <c r="AJ42" s="22" t="s">
        <v>168</v>
      </c>
      <c r="AK42" s="22" t="s">
        <v>1258</v>
      </c>
      <c r="AL42" s="25">
        <v>5.9027777777777776E-2</v>
      </c>
      <c r="AM42" s="26">
        <v>7.9861111111111105E-2</v>
      </c>
      <c r="AN42" s="26">
        <v>9.0277777777777776E-2</v>
      </c>
      <c r="AO42" s="26">
        <v>0.1111111111111111</v>
      </c>
      <c r="AP42" s="22" t="s">
        <v>12438</v>
      </c>
      <c r="AQ42" s="22" t="s">
        <v>12439</v>
      </c>
      <c r="AR42" s="22">
        <v>12</v>
      </c>
      <c r="AS42" s="22" t="s">
        <v>3614</v>
      </c>
      <c r="AT42" s="22" t="s">
        <v>12440</v>
      </c>
      <c r="AU42" s="22" t="s">
        <v>12441</v>
      </c>
      <c r="AV42" s="27" t="s">
        <v>276</v>
      </c>
      <c r="AW42" s="22" t="s">
        <v>12442</v>
      </c>
      <c r="AX42" s="22" t="s">
        <v>12443</v>
      </c>
      <c r="AY42" s="22" t="b">
        <v>1</v>
      </c>
      <c r="AZ42" s="22" t="s">
        <v>273</v>
      </c>
      <c r="BA42" s="22" t="b">
        <v>0</v>
      </c>
      <c r="BB42" s="22"/>
      <c r="BC42" s="22"/>
    </row>
    <row r="43" spans="1:55" hidden="1" x14ac:dyDescent="0.25">
      <c r="A43" s="31" t="str">
        <f>IFERROR(TEXT(Table_ocorrencias11[[#This Row],[caso_n]],"000")&amp;Table_ocorrencias11[[#This Row],[ponto]]&amp;"/"&amp;YEAR(Table_ocorrencias11[[#This Row],[DATA PLANTÃO]]),"")</f>
        <v>031.9/2021</v>
      </c>
      <c r="B43" s="31" t="str">
        <f>IFERROR(IF(Table_ocorrencias11[[#This Row],[GDL]] = "","", Table_ocorrencias11[[#This Row],[GDL]]&amp;"/"&amp;YEAR(Table_ocorrencias11[[#This Row],[data_plantao]])),"")</f>
        <v>900/2021</v>
      </c>
      <c r="C43" s="31" t="str">
        <f>IF(Table_ocorrencias11[[#This Row],[fotos_gdl]] = TRUE,"ENVIADAS","PENDENTE")</f>
        <v>ENVIADAS</v>
      </c>
      <c r="D43" s="23">
        <f>IFERROR(Table_ocorrencias11[[#This Row],[data_plantao]],"")</f>
        <v>44205</v>
      </c>
      <c r="E43" s="31" t="str">
        <f>IFERROR(Table_ocorrencias11[[#This Row],[CIODS]],"")</f>
        <v>D700604</v>
      </c>
      <c r="F43" s="31" t="str">
        <f>IFERROR(Table_ocorrencias11[[#This Row],[natureza3]],"")</f>
        <v>Homicídio</v>
      </c>
      <c r="G43" s="31" t="str">
        <f>IFERROR(Table_ocorrencias11[[#This Row],[tipo_local]],"")</f>
        <v>Externo</v>
      </c>
      <c r="H43" s="31" t="str">
        <f>IFERROR(IF(Table_ocorrencias11[[#This Row],[instrumento9]] = 0,"",Table_ocorrencias11[[#This Row],[instrumento9]]),"")</f>
        <v>CONTUNDENTE</v>
      </c>
      <c r="I43" s="31" t="str">
        <f>IFERROR(VLOOKUP(Table_ocorrencias11[[#This Row],[matricula_perito]],Table_peritos[],2,FALSE),"")</f>
        <v>CAMILLA ALMEIDA BRAYNER</v>
      </c>
      <c r="J43" s="31" t="str">
        <f>IFERROR(VLOOKUP(Table_ocorrencias11[[#This Row],[matricula_auxiliar]],Table_auxiliares[],2,FALSE),"")</f>
        <v>TALITA ATANAZIO ROSA</v>
      </c>
      <c r="K43" s="31" t="str">
        <f>IFERROR(VLOOKUP(Table_ocorrencias11[[#This Row],[matricula_delegado]],Table_delegados[],2,FALSE),"")</f>
        <v>FRANCISCA ERICA DA SILVA BEZERRA</v>
      </c>
      <c r="L43" s="31" t="str">
        <f>IFERROR(Table_ocorrencias11[[#This Row],[viatura4]],"")</f>
        <v>UP006</v>
      </c>
      <c r="M43" s="31" t="str">
        <f>IFERROR(IF(Table_ocorrencias11[[#This Row],[DPH2]] ="","",Table_ocorrencias11[[#This Row],[DPH2]]&amp;"º DPH"),"")</f>
        <v>13º DPH</v>
      </c>
      <c r="N43" s="31" t="str">
        <f>UPPER(IFERROR(VLOOKUP(Table_ocorrencias11[[#This Row],[municipio]],Table_municipios[],2,FALSE),""))</f>
        <v>JABOATÃO DOS GUARARAPES</v>
      </c>
      <c r="O43" s="31" t="str">
        <f>UPPER(IFERROR(Table_ocorrencias11[[#This Row],[bairro7]],""))</f>
        <v>SANTO ALEIXO</v>
      </c>
      <c r="P43" s="31" t="str">
        <f>IFERROR(IF(Table_ocorrencias11[[#This Row],[rua8]] ="","",Table_ocorrencias11[[#This Row],[rua8]]),"")</f>
        <v>BARRAGEM DUAS UNAS, MALVINAS</v>
      </c>
      <c r="Q43" s="31" t="str">
        <f>IFERROR(IF(Table_ocorrencias11[[#This Row],[latitude5]] ="","",Table_ocorrencias11[[#This Row],[latitude5]]),"")</f>
        <v>-8.1044397</v>
      </c>
      <c r="R43" s="31" t="str">
        <f>IFERROR(IF(Table_ocorrencias11[[#This Row],[longitude6]] ="","",Table_ocorrencias11[[#This Row],[longitude6]]),"")</f>
        <v>-35.0285400</v>
      </c>
      <c r="S43" s="31" t="str">
        <f>IFERROR(UPPER(VLOOKUP(Table_ocorrencias11[[#This Row],[ocorrencia_id]],Table_vitimas[],3,FALSE) &amp; " (NIC: "&amp; VLOOKUP(Table_ocorrencias11[[#This Row],[ocorrencia_id]],Table_vitimas[],9,FALSE)) &amp;")","")</f>
        <v>IVANILDO JOSÉ CORREIA (NIC: 115684)</v>
      </c>
      <c r="T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" s="31" t="str">
        <f>UPPER(IFERROR(Table_ocorrencias11[[#This Row],[descricao]],""))</f>
        <v>ESPANCAMENTO MASCULINO, VT SGT ARAUJO 988843489</v>
      </c>
      <c r="V43" s="24">
        <f>IFERROR(IF(Table_ocorrencias11[[#This Row],[data_ciencia]]="","",Table_ocorrencias11[[#This Row],[data_ciencia]]),"")</f>
        <v>0.50486111111111109</v>
      </c>
      <c r="W43" s="24">
        <f>IFERROR(IF(Table_ocorrencias11[[#This Row],[data_saida]]="","",Table_ocorrencias11[[#This Row],[data_saida]]),"")</f>
        <v>0.52916666666666667</v>
      </c>
      <c r="X43" s="24">
        <f>IFERROR(IF(Table_ocorrencias11[[#This Row],[data_chegada]]="","",Table_ocorrencias11[[#This Row],[data_chegada]]),"")</f>
        <v>0.56041666666666667</v>
      </c>
      <c r="Y43" s="24">
        <f>IFERROR(IF(Table_ocorrencias11[[#This Row],[data_conclusao]]="","",Table_ocorrencias11[[#This Row],[data_conclusao]]),"")</f>
        <v>0.67847222222222225</v>
      </c>
      <c r="Z43" s="22">
        <v>2066</v>
      </c>
      <c r="AA43" s="22">
        <v>31</v>
      </c>
      <c r="AB43" s="22">
        <v>13</v>
      </c>
      <c r="AC43" s="22">
        <v>3867129</v>
      </c>
      <c r="AD43" s="22">
        <v>3875598</v>
      </c>
      <c r="AE43" s="22">
        <v>2724782</v>
      </c>
      <c r="AF43" s="22">
        <v>900</v>
      </c>
      <c r="AG43" s="23">
        <v>44205</v>
      </c>
      <c r="AH43" s="22" t="s">
        <v>12393</v>
      </c>
      <c r="AI43" s="22" t="s">
        <v>167</v>
      </c>
      <c r="AJ43" s="22" t="s">
        <v>168</v>
      </c>
      <c r="AK43" s="22" t="s">
        <v>1258</v>
      </c>
      <c r="AL43" s="25">
        <v>0.50486111111111109</v>
      </c>
      <c r="AM43" s="26">
        <v>0.52916666666666667</v>
      </c>
      <c r="AN43" s="26">
        <v>0.56041666666666667</v>
      </c>
      <c r="AO43" s="26">
        <v>0.67847222222222225</v>
      </c>
      <c r="AP43" s="22" t="s">
        <v>12394</v>
      </c>
      <c r="AQ43" s="22" t="s">
        <v>12395</v>
      </c>
      <c r="AR43" s="22">
        <v>10</v>
      </c>
      <c r="AS43" s="22" t="s">
        <v>1359</v>
      </c>
      <c r="AT43" s="22" t="s">
        <v>12396</v>
      </c>
      <c r="AU43" s="22" t="s">
        <v>12397</v>
      </c>
      <c r="AV43" s="27" t="s">
        <v>481</v>
      </c>
      <c r="AW43" s="22" t="s">
        <v>12398</v>
      </c>
      <c r="AX43" s="22" t="s">
        <v>12399</v>
      </c>
      <c r="AY43" s="22" t="b">
        <v>1</v>
      </c>
      <c r="AZ43" s="22" t="s">
        <v>273</v>
      </c>
      <c r="BA43" s="22" t="b">
        <v>0</v>
      </c>
      <c r="BB43" s="22"/>
      <c r="BC43" s="22"/>
    </row>
    <row r="44" spans="1:55" hidden="1" x14ac:dyDescent="0.25">
      <c r="A44" s="31" t="str">
        <f>IFERROR(TEXT(Table_ocorrencias11[[#This Row],[caso_n]],"000")&amp;Table_ocorrencias11[[#This Row],[ponto]]&amp;"/"&amp;YEAR(Table_ocorrencias11[[#This Row],[DATA PLANTÃO]]),"")</f>
        <v>032.9/2021</v>
      </c>
      <c r="B44" s="31" t="str">
        <f>IFERROR(IF(Table_ocorrencias11[[#This Row],[GDL]] = "","", Table_ocorrencias11[[#This Row],[GDL]]&amp;"/"&amp;YEAR(Table_ocorrencias11[[#This Row],[data_plantao]])),"")</f>
        <v/>
      </c>
      <c r="C44" s="31" t="str">
        <f>IF(Table_ocorrencias11[[#This Row],[fotos_gdl]] = TRUE,"ENVIADAS","PENDENTE")</f>
        <v>PENDENTE</v>
      </c>
      <c r="D44" s="23">
        <f>IFERROR(Table_ocorrencias11[[#This Row],[data_plantao]],"")</f>
        <v>44205</v>
      </c>
      <c r="E44" s="31" t="str">
        <f>IFERROR(Table_ocorrencias11[[#This Row],[CIODS]],"")</f>
        <v>D700654</v>
      </c>
      <c r="F44" s="31" t="str">
        <f>IFERROR(Table_ocorrencias11[[#This Row],[natureza3]],"")</f>
        <v>Homicídio</v>
      </c>
      <c r="G44" s="31" t="str">
        <f>IFERROR(Table_ocorrencias11[[#This Row],[tipo_local]],"")</f>
        <v>Externo</v>
      </c>
      <c r="H44" s="31" t="str">
        <f>IFERROR(IF(Table_ocorrencias11[[#This Row],[instrumento9]] = 0,"",Table_ocorrencias11[[#This Row],[instrumento9]]),"")</f>
        <v/>
      </c>
      <c r="I44" s="31" t="str">
        <f>IFERROR(VLOOKUP(Table_ocorrencias11[[#This Row],[matricula_perito]],Table_peritos[],2,FALSE),"")</f>
        <v>AUGUSTO GUILHERME FEITOSA CACHO BORGES</v>
      </c>
      <c r="J44" s="31" t="str">
        <f>IFERROR(VLOOKUP(Table_ocorrencias11[[#This Row],[matricula_auxiliar]],Table_auxiliares[],2,FALSE),"")</f>
        <v>ERIVALDO CAMARA CORREIA</v>
      </c>
      <c r="K44" s="31" t="str">
        <f>IFERROR(VLOOKUP(Table_ocorrencias11[[#This Row],[matricula_delegado]],Table_delegados[],2,FALSE),"")</f>
        <v>ERICA FONSECA MATIAS AGUIAR FEITOSA</v>
      </c>
      <c r="L44" s="31" t="str">
        <f>IFERROR(Table_ocorrencias11[[#This Row],[viatura4]],"")</f>
        <v>UP004</v>
      </c>
      <c r="M44" s="31" t="str">
        <f>IFERROR(IF(Table_ocorrencias11[[#This Row],[DPH2]] ="","",Table_ocorrencias11[[#This Row],[DPH2]]&amp;"º DPH"),"")</f>
        <v>4º DPH</v>
      </c>
      <c r="N44" s="31" t="str">
        <f>UPPER(IFERROR(VLOOKUP(Table_ocorrencias11[[#This Row],[municipio]],Table_municipios[],2,FALSE),""))</f>
        <v>RECIFE</v>
      </c>
      <c r="O44" s="31" t="str">
        <f>UPPER(IFERROR(Table_ocorrencias11[[#This Row],[bairro7]],""))</f>
        <v>TORROES</v>
      </c>
      <c r="P44" s="31" t="str">
        <f>IFERROR(IF(Table_ocorrencias11[[#This Row],[rua8]] ="","",Table_ocorrencias11[[#This Row],[rua8]]),"")</f>
        <v>RUA GALÓPOLIS</v>
      </c>
      <c r="Q44" s="31" t="str">
        <f>IFERROR(IF(Table_ocorrencias11[[#This Row],[latitude5]] ="","",Table_ocorrencias11[[#This Row],[latitude5]]),"")</f>
        <v>-8.060681</v>
      </c>
      <c r="R44" s="31" t="str">
        <f>IFERROR(IF(Table_ocorrencias11[[#This Row],[longitude6]] ="","",Table_ocorrencias11[[#This Row],[longitude6]]),"")</f>
        <v>-34.935259</v>
      </c>
      <c r="S4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" s="31" t="str">
        <f>UPPER(IFERROR(Table_ocorrencias11[[#This Row],[descricao]],""))</f>
        <v>PAF - MASC.</v>
      </c>
      <c r="V44" s="24">
        <f>IFERROR(IF(Table_ocorrencias11[[#This Row],[data_ciencia]]="","",Table_ocorrencias11[[#This Row],[data_ciencia]]),"")</f>
        <v>0.91180555555555554</v>
      </c>
      <c r="W44" s="24" t="str">
        <f>IFERROR(IF(Table_ocorrencias11[[#This Row],[data_saida]]="","",Table_ocorrencias11[[#This Row],[data_saida]]),"")</f>
        <v/>
      </c>
      <c r="X44" s="24" t="str">
        <f>IFERROR(IF(Table_ocorrencias11[[#This Row],[data_chegada]]="","",Table_ocorrencias11[[#This Row],[data_chegada]]),"")</f>
        <v/>
      </c>
      <c r="Y44" s="24" t="str">
        <f>IFERROR(IF(Table_ocorrencias11[[#This Row],[data_conclusao]]="","",Table_ocorrencias11[[#This Row],[data_conclusao]]),"")</f>
        <v/>
      </c>
      <c r="Z44" s="22">
        <v>2067</v>
      </c>
      <c r="AA44" s="22">
        <v>32</v>
      </c>
      <c r="AB44" s="22">
        <v>4</v>
      </c>
      <c r="AC44" s="22">
        <v>3870731</v>
      </c>
      <c r="AD44" s="22">
        <v>1195204</v>
      </c>
      <c r="AE44" s="22">
        <v>3864375</v>
      </c>
      <c r="AF44" s="22"/>
      <c r="AG44" s="23">
        <v>44205</v>
      </c>
      <c r="AH44" s="22" t="s">
        <v>12400</v>
      </c>
      <c r="AI44" s="22" t="s">
        <v>167</v>
      </c>
      <c r="AJ44" s="22" t="s">
        <v>168</v>
      </c>
      <c r="AK44" s="22" t="s">
        <v>255</v>
      </c>
      <c r="AL44" s="25">
        <v>0.91180555555555554</v>
      </c>
      <c r="AM44" s="26"/>
      <c r="AN44" s="26"/>
      <c r="AO44" s="26"/>
      <c r="AP44" s="22" t="s">
        <v>12401</v>
      </c>
      <c r="AQ44" s="22" t="s">
        <v>12402</v>
      </c>
      <c r="AR44" s="22">
        <v>14</v>
      </c>
      <c r="AS44" s="22" t="s">
        <v>6339</v>
      </c>
      <c r="AT44" s="22" t="s">
        <v>12403</v>
      </c>
      <c r="AU44" s="22" t="s">
        <v>12404</v>
      </c>
      <c r="AV44" s="27"/>
      <c r="AW44" s="22" t="s">
        <v>12405</v>
      </c>
      <c r="AX44" s="22" t="s">
        <v>7004</v>
      </c>
      <c r="AY44" s="22" t="b">
        <v>0</v>
      </c>
      <c r="AZ44" s="22" t="s">
        <v>273</v>
      </c>
      <c r="BA44" s="22" t="b">
        <v>0</v>
      </c>
      <c r="BB44" s="22"/>
      <c r="BC44" s="22"/>
    </row>
    <row r="45" spans="1:55" hidden="1" x14ac:dyDescent="0.25">
      <c r="A45" s="31" t="str">
        <f>IFERROR(TEXT(Table_ocorrencias11[[#This Row],[caso_n]],"000")&amp;Table_ocorrencias11[[#This Row],[ponto]]&amp;"/"&amp;YEAR(Table_ocorrencias11[[#This Row],[DATA PLANTÃO]]),"")</f>
        <v>033.9/2021</v>
      </c>
      <c r="B45" s="31" t="str">
        <f>IFERROR(IF(Table_ocorrencias11[[#This Row],[GDL]] = "","", Table_ocorrencias11[[#This Row],[GDL]]&amp;"/"&amp;YEAR(Table_ocorrencias11[[#This Row],[data_plantao]])),"")</f>
        <v/>
      </c>
      <c r="C45" s="31" t="str">
        <f>IF(Table_ocorrencias11[[#This Row],[fotos_gdl]] = TRUE,"ENVIADAS","PENDENTE")</f>
        <v>PENDENTE</v>
      </c>
      <c r="D45" s="23">
        <f>IFERROR(Table_ocorrencias11[[#This Row],[data_plantao]],"")</f>
        <v>44205</v>
      </c>
      <c r="E45" s="31" t="str">
        <f>IFERROR(Table_ocorrencias11[[#This Row],[CIODS]],"")</f>
        <v>D700663</v>
      </c>
      <c r="F45" s="31" t="str">
        <f>IFERROR(Table_ocorrencias11[[#This Row],[natureza3]],"")</f>
        <v>Homicídio</v>
      </c>
      <c r="G45" s="31" t="str">
        <f>IFERROR(Table_ocorrencias11[[#This Row],[tipo_local]],"")</f>
        <v>Externo</v>
      </c>
      <c r="H45" s="31" t="str">
        <f>IFERROR(IF(Table_ocorrencias11[[#This Row],[instrumento9]] = 0,"",Table_ocorrencias11[[#This Row],[instrumento9]]),"")</f>
        <v/>
      </c>
      <c r="I45" s="31" t="str">
        <f>IFERROR(VLOOKUP(Table_ocorrencias11[[#This Row],[matricula_perito]],Table_peritos[],2,FALSE),"")</f>
        <v>RODION MALINOVSKY DE OLIVEIRA GOMES</v>
      </c>
      <c r="J45" s="31" t="str">
        <f>IFERROR(VLOOKUP(Table_ocorrencias11[[#This Row],[matricula_auxiliar]],Table_auxiliares[],2,FALSE),"")</f>
        <v>THIAGO ANDRÉ</v>
      </c>
      <c r="K45" s="31" t="str">
        <f>IFERROR(VLOOKUP(Table_ocorrencias11[[#This Row],[matricula_delegado]],Table_delegados[],2,FALSE),"")</f>
        <v>JOAO BAPTISTA DE BRITTO ALVES FILHO</v>
      </c>
      <c r="L45" s="31" t="str">
        <f>IFERROR(Table_ocorrencias11[[#This Row],[viatura4]],"")</f>
        <v/>
      </c>
      <c r="M45" s="31" t="str">
        <f>IFERROR(IF(Table_ocorrencias11[[#This Row],[DPH2]] ="","",Table_ocorrencias11[[#This Row],[DPH2]]&amp;"º DPH"),"")</f>
        <v>4º DPH</v>
      </c>
      <c r="N45" s="31" t="str">
        <f>UPPER(IFERROR(VLOOKUP(Table_ocorrencias11[[#This Row],[municipio]],Table_municipios[],2,FALSE),""))</f>
        <v>RECIFE</v>
      </c>
      <c r="O45" s="31" t="str">
        <f>UPPER(IFERROR(Table_ocorrencias11[[#This Row],[bairro7]],""))</f>
        <v>AFOGADOS</v>
      </c>
      <c r="P45" s="31" t="str">
        <f>IFERROR(IF(Table_ocorrencias11[[#This Row],[rua8]] ="","",Table_ocorrencias11[[#This Row],[rua8]]),"")</f>
        <v>RUA 05 DE NOVEMBRO</v>
      </c>
      <c r="Q45" s="31" t="str">
        <f>IFERROR(IF(Table_ocorrencias11[[#This Row],[latitude5]] ="","",Table_ocorrencias11[[#This Row],[latitude5]]),"")</f>
        <v>8.08037</v>
      </c>
      <c r="R45" s="31" t="str">
        <f>IFERROR(IF(Table_ocorrencias11[[#This Row],[longitude6]] ="","",Table_ocorrencias11[[#This Row],[longitude6]]),"")</f>
        <v>34.90776</v>
      </c>
      <c r="S45" s="31" t="str">
        <f>IFERROR(UPPER(VLOOKUP(Table_ocorrencias11[[#This Row],[ocorrencia_id]],Table_vitimas[],3,FALSE) &amp; " (NIC: "&amp; VLOOKUP(Table_ocorrencias11[[#This Row],[ocorrencia_id]],Table_vitimas[],9,FALSE)) &amp;")","")</f>
        <v>ORLANDO ANUNCIAÇÃO BANDEIRA DE CHRISTO FILHO (NIC: 115683)</v>
      </c>
      <c r="T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" s="31" t="str">
        <f>UPPER(IFERROR(Table_ocorrencias11[[#This Row],[descricao]],""))</f>
        <v/>
      </c>
      <c r="V45" s="24">
        <f>IFERROR(IF(Table_ocorrencias11[[#This Row],[data_ciencia]]="","",Table_ocorrencias11[[#This Row],[data_ciencia]]),"")</f>
        <v>0.92708333333333337</v>
      </c>
      <c r="W45" s="24">
        <f>IFERROR(IF(Table_ocorrencias11[[#This Row],[data_saida]]="","",Table_ocorrencias11[[#This Row],[data_saida]]),"")</f>
        <v>0.93402777777777779</v>
      </c>
      <c r="X45" s="24">
        <f>IFERROR(IF(Table_ocorrencias11[[#This Row],[data_chegada]]="","",Table_ocorrencias11[[#This Row],[data_chegada]]),"")</f>
        <v>0.95138888888888884</v>
      </c>
      <c r="Y45" s="24">
        <f>IFERROR(IF(Table_ocorrencias11[[#This Row],[data_conclusao]]="","",Table_ocorrencias11[[#This Row],[data_conclusao]]),"")</f>
        <v>0.99652777777777779</v>
      </c>
      <c r="Z45" s="22">
        <v>2068</v>
      </c>
      <c r="AA45" s="22">
        <v>33</v>
      </c>
      <c r="AB45" s="22">
        <v>4</v>
      </c>
      <c r="AC45" s="22">
        <v>1917099</v>
      </c>
      <c r="AD45" s="22">
        <v>3870464</v>
      </c>
      <c r="AE45" s="22">
        <v>2139065</v>
      </c>
      <c r="AF45" s="22"/>
      <c r="AG45" s="23">
        <v>44205</v>
      </c>
      <c r="AH45" s="22" t="s">
        <v>12406</v>
      </c>
      <c r="AI45" s="22" t="s">
        <v>167</v>
      </c>
      <c r="AJ45" s="22" t="s">
        <v>168</v>
      </c>
      <c r="AK45" s="22" t="s">
        <v>283</v>
      </c>
      <c r="AL45" s="25">
        <v>0.92708333333333337</v>
      </c>
      <c r="AM45" s="26">
        <v>0.93402777777777779</v>
      </c>
      <c r="AN45" s="26">
        <v>0.95138888888888884</v>
      </c>
      <c r="AO45" s="26">
        <v>0.99652777777777779</v>
      </c>
      <c r="AP45" s="22" t="s">
        <v>12407</v>
      </c>
      <c r="AQ45" s="22" t="s">
        <v>12408</v>
      </c>
      <c r="AR45" s="22">
        <v>14</v>
      </c>
      <c r="AS45" s="22" t="s">
        <v>1745</v>
      </c>
      <c r="AT45" s="22" t="s">
        <v>12409</v>
      </c>
      <c r="AU45" s="22" t="s">
        <v>283</v>
      </c>
      <c r="AV45" s="27"/>
      <c r="AW45" s="22" t="s">
        <v>12410</v>
      </c>
      <c r="AX45" s="22" t="s">
        <v>283</v>
      </c>
      <c r="AY45" s="22" t="b">
        <v>0</v>
      </c>
      <c r="AZ45" s="22" t="s">
        <v>273</v>
      </c>
      <c r="BA45" s="22" t="b">
        <v>0</v>
      </c>
      <c r="BB45" s="22"/>
      <c r="BC45" s="22"/>
    </row>
    <row r="46" spans="1:55" hidden="1" x14ac:dyDescent="0.25">
      <c r="A46" s="31" t="str">
        <f>IFERROR(TEXT(Table_ocorrencias11[[#This Row],[caso_n]],"000")&amp;Table_ocorrencias11[[#This Row],[ponto]]&amp;"/"&amp;YEAR(Table_ocorrencias11[[#This Row],[DATA PLANTÃO]]),"")</f>
        <v>034.9/2021</v>
      </c>
      <c r="B46" s="31" t="str">
        <f>IFERROR(IF(Table_ocorrencias11[[#This Row],[GDL]] = "","", Table_ocorrencias11[[#This Row],[GDL]]&amp;"/"&amp;YEAR(Table_ocorrencias11[[#This Row],[data_plantao]])),"")</f>
        <v>918/2021</v>
      </c>
      <c r="C46" s="31" t="str">
        <f>IF(Table_ocorrencias11[[#This Row],[fotos_gdl]] = TRUE,"ENVIADAS","PENDENTE")</f>
        <v>ENVIADAS</v>
      </c>
      <c r="D46" s="23">
        <f>IFERROR(Table_ocorrencias11[[#This Row],[data_plantao]],"")</f>
        <v>44205</v>
      </c>
      <c r="E46" s="31" t="str">
        <f>IFERROR(Table_ocorrencias11[[#This Row],[CIODS]],"")</f>
        <v>D700682</v>
      </c>
      <c r="F46" s="31" t="str">
        <f>IFERROR(Table_ocorrencias11[[#This Row],[natureza3]],"")</f>
        <v>Homicídio</v>
      </c>
      <c r="G46" s="31" t="str">
        <f>IFERROR(Table_ocorrencias11[[#This Row],[tipo_local]],"")</f>
        <v>Externo</v>
      </c>
      <c r="H46" s="31" t="str">
        <f>IFERROR(IF(Table_ocorrencias11[[#This Row],[instrumento9]] = 0,"",Table_ocorrencias11[[#This Row],[instrumento9]]),"")</f>
        <v>PÉRFURO-CONTUNDENTE</v>
      </c>
      <c r="I46" s="31" t="str">
        <f>IFERROR(VLOOKUP(Table_ocorrencias11[[#This Row],[matricula_perito]],Table_peritos[],2,FALSE),"")</f>
        <v>CAMILLA ALMEIDA BRAYNER</v>
      </c>
      <c r="J46" s="31" t="str">
        <f>IFERROR(VLOOKUP(Table_ocorrencias11[[#This Row],[matricula_auxiliar]],Table_auxiliares[],2,FALSE),"")</f>
        <v>TALITA ATANAZIO ROSA</v>
      </c>
      <c r="K46" s="31" t="str">
        <f>IFERROR(VLOOKUP(Table_ocorrencias11[[#This Row],[matricula_delegado]],Table_delegados[],2,FALSE),"")</f>
        <v>JOAO BAPTISTA DE BRITTO ALVES FILHO</v>
      </c>
      <c r="L46" s="31" t="str">
        <f>IFERROR(Table_ocorrencias11[[#This Row],[viatura4]],"")</f>
        <v>UP004</v>
      </c>
      <c r="M46" s="31" t="str">
        <f>IFERROR(IF(Table_ocorrencias11[[#This Row],[DPH2]] ="","",Table_ocorrencias11[[#This Row],[DPH2]]&amp;"º DPH"),"")</f>
        <v>5º DPH</v>
      </c>
      <c r="N46" s="31" t="str">
        <f>UPPER(IFERROR(VLOOKUP(Table_ocorrencias11[[#This Row],[municipio]],Table_municipios[],2,FALSE),""))</f>
        <v>RECIFE</v>
      </c>
      <c r="O46" s="31" t="str">
        <f>UPPER(IFERROR(Table_ocorrencias11[[#This Row],[bairro7]],""))</f>
        <v>MACAXEIRA</v>
      </c>
      <c r="P46" s="31" t="str">
        <f>IFERROR(IF(Table_ocorrencias11[[#This Row],[rua8]] ="","",Table_ocorrencias11[[#This Row],[rua8]]),"")</f>
        <v>AV. NORTE, 7969</v>
      </c>
      <c r="Q46" s="31" t="str">
        <f>IFERROR(IF(Table_ocorrencias11[[#This Row],[latitude5]] ="","",Table_ocorrencias11[[#This Row],[latitude5]]),"")</f>
        <v>-8,0193424</v>
      </c>
      <c r="R46" s="31" t="str">
        <f>IFERROR(IF(Table_ocorrencias11[[#This Row],[longitude6]] ="","",Table_ocorrencias11[[#This Row],[longitude6]]),"")</f>
        <v>-34,9273978</v>
      </c>
      <c r="S46" s="31" t="str">
        <f>IFERROR(UPPER(VLOOKUP(Table_ocorrencias11[[#This Row],[ocorrencia_id]],Table_vitimas[],3,FALSE) &amp; " (NIC: "&amp; VLOOKUP(Table_ocorrencias11[[#This Row],[ocorrencia_id]],Table_vitimas[],9,FALSE)) &amp;")","")</f>
        <v>EDUARDO DE SOUZA LIMA JÚNIOR (NIC: 115667)</v>
      </c>
      <c r="T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" s="31" t="str">
        <f>UPPER(IFERROR(Table_ocorrencias11[[#This Row],[descricao]],""))</f>
        <v/>
      </c>
      <c r="V46" s="24">
        <f>IFERROR(IF(Table_ocorrencias11[[#This Row],[data_ciencia]]="","",Table_ocorrencias11[[#This Row],[data_ciencia]]),"")</f>
        <v>7.8472222222222221E-2</v>
      </c>
      <c r="W46" s="24">
        <f>IFERROR(IF(Table_ocorrencias11[[#This Row],[data_saida]]="","",Table_ocorrencias11[[#This Row],[data_saida]]),"")</f>
        <v>9.2361111111111116E-2</v>
      </c>
      <c r="X46" s="24">
        <f>IFERROR(IF(Table_ocorrencias11[[#This Row],[data_chegada]]="","",Table_ocorrencias11[[#This Row],[data_chegada]]),"")</f>
        <v>9.7916666666666666E-2</v>
      </c>
      <c r="Y46" s="24">
        <f>IFERROR(IF(Table_ocorrencias11[[#This Row],[data_conclusao]]="","",Table_ocorrencias11[[#This Row],[data_conclusao]]),"")</f>
        <v>0.14027777777777778</v>
      </c>
      <c r="Z46" s="22">
        <v>2069</v>
      </c>
      <c r="AA46" s="22">
        <v>34</v>
      </c>
      <c r="AB46" s="22">
        <v>5</v>
      </c>
      <c r="AC46" s="22">
        <v>3867129</v>
      </c>
      <c r="AD46" s="22">
        <v>3875598</v>
      </c>
      <c r="AE46" s="22">
        <v>2139065</v>
      </c>
      <c r="AF46" s="22">
        <v>918</v>
      </c>
      <c r="AG46" s="23">
        <v>44205</v>
      </c>
      <c r="AH46" s="22" t="s">
        <v>12411</v>
      </c>
      <c r="AI46" s="22" t="s">
        <v>167</v>
      </c>
      <c r="AJ46" s="22" t="s">
        <v>168</v>
      </c>
      <c r="AK46" s="22" t="s">
        <v>255</v>
      </c>
      <c r="AL46" s="25">
        <v>7.8472222222222221E-2</v>
      </c>
      <c r="AM46" s="26">
        <v>9.2361111111111116E-2</v>
      </c>
      <c r="AN46" s="26">
        <v>9.7916666666666666E-2</v>
      </c>
      <c r="AO46" s="26">
        <v>0.14027777777777778</v>
      </c>
      <c r="AP46" s="22" t="s">
        <v>12412</v>
      </c>
      <c r="AQ46" s="22" t="s">
        <v>12413</v>
      </c>
      <c r="AR46" s="22">
        <v>14</v>
      </c>
      <c r="AS46" s="22" t="s">
        <v>1739</v>
      </c>
      <c r="AT46" s="22" t="s">
        <v>12414</v>
      </c>
      <c r="AU46" s="22" t="s">
        <v>12415</v>
      </c>
      <c r="AV46" s="27" t="s">
        <v>276</v>
      </c>
      <c r="AW46" s="22" t="s">
        <v>12416</v>
      </c>
      <c r="AX46" s="22" t="s">
        <v>283</v>
      </c>
      <c r="AY46" s="22" t="b">
        <v>1</v>
      </c>
      <c r="AZ46" s="22" t="s">
        <v>273</v>
      </c>
      <c r="BA46" s="22" t="b">
        <v>0</v>
      </c>
      <c r="BB46" s="22"/>
      <c r="BC46" s="22"/>
    </row>
    <row r="47" spans="1:55" hidden="1" x14ac:dyDescent="0.25">
      <c r="A47" s="31" t="str">
        <f>IFERROR(TEXT(Table_ocorrencias11[[#This Row],[caso_n]],"000")&amp;Table_ocorrencias11[[#This Row],[ponto]]&amp;"/"&amp;YEAR(Table_ocorrencias11[[#This Row],[DATA PLANTÃO]]),"")</f>
        <v>035.9/2021</v>
      </c>
      <c r="B47" s="31" t="str">
        <f>IFERROR(IF(Table_ocorrencias11[[#This Row],[GDL]] = "","", Table_ocorrencias11[[#This Row],[GDL]]&amp;"/"&amp;YEAR(Table_ocorrencias11[[#This Row],[data_plantao]])),"")</f>
        <v/>
      </c>
      <c r="C47" s="31" t="str">
        <f>IF(Table_ocorrencias11[[#This Row],[fotos_gdl]] = TRUE,"ENVIADAS","PENDENTE")</f>
        <v>PENDENTE</v>
      </c>
      <c r="D47" s="23">
        <f>IFERROR(Table_ocorrencias11[[#This Row],[data_plantao]],"")</f>
        <v>44205</v>
      </c>
      <c r="E47" s="31" t="str">
        <f>IFERROR(Table_ocorrencias11[[#This Row],[CIODS]],"")</f>
        <v>D700683</v>
      </c>
      <c r="F47" s="31" t="str">
        <f>IFERROR(Table_ocorrencias11[[#This Row],[natureza3]],"")</f>
        <v>Homicídio</v>
      </c>
      <c r="G47" s="31" t="str">
        <f>IFERROR(Table_ocorrencias11[[#This Row],[tipo_local]],"")</f>
        <v>Externo</v>
      </c>
      <c r="H47" s="31" t="str">
        <f>IFERROR(IF(Table_ocorrencias11[[#This Row],[instrumento9]] = 0,"",Table_ocorrencias11[[#This Row],[instrumento9]]),"")</f>
        <v/>
      </c>
      <c r="I47" s="31" t="str">
        <f>IFERROR(VLOOKUP(Table_ocorrencias11[[#This Row],[matricula_perito]],Table_peritos[],2,FALSE),"")</f>
        <v>AUGUSTO GUILHERME FEITOSA CACHO BORGES</v>
      </c>
      <c r="J47" s="31" t="str">
        <f>IFERROR(VLOOKUP(Table_ocorrencias11[[#This Row],[matricula_auxiliar]],Table_auxiliares[],2,FALSE),"")</f>
        <v>ERIVALDO CAMARA CORREIA</v>
      </c>
      <c r="K47" s="31" t="str">
        <f>IFERROR(VLOOKUP(Table_ocorrencias11[[#This Row],[matricula_delegado]],Table_delegados[],2,FALSE),"")</f>
        <v>ERICA FONSECA MATIAS AGUIAR FEITOSA</v>
      </c>
      <c r="L47" s="31" t="str">
        <f>IFERROR(Table_ocorrencias11[[#This Row],[viatura4]],"")</f>
        <v>UP004</v>
      </c>
      <c r="M47" s="31" t="str">
        <f>IFERROR(IF(Table_ocorrencias11[[#This Row],[DPH2]] ="","",Table_ocorrencias11[[#This Row],[DPH2]]&amp;"º DPH"),"")</f>
        <v>14º DPH</v>
      </c>
      <c r="N47" s="31" t="str">
        <f>UPPER(IFERROR(VLOOKUP(Table_ocorrencias11[[#This Row],[municipio]],Table_municipios[],2,FALSE),""))</f>
        <v>CABO DE SANTO AGOSTINHO</v>
      </c>
      <c r="O47" s="31" t="str">
        <f>UPPER(IFERROR(Table_ocorrencias11[[#This Row],[bairro7]],""))</f>
        <v>VILA CLAUDETE</v>
      </c>
      <c r="P47" s="31" t="str">
        <f>IFERROR(IF(Table_ocorrencias11[[#This Row],[rua8]] ="","",Table_ocorrencias11[[#This Row],[rua8]]),"")</f>
        <v>QUADRA 81</v>
      </c>
      <c r="Q47" s="31" t="str">
        <f>IFERROR(IF(Table_ocorrencias11[[#This Row],[latitude5]] ="","",Table_ocorrencias11[[#This Row],[latitude5]]),"")</f>
        <v>-8.291580</v>
      </c>
      <c r="R47" s="31" t="str">
        <f>IFERROR(IF(Table_ocorrencias11[[#This Row],[longitude6]] ="","",Table_ocorrencias11[[#This Row],[longitude6]]),"")</f>
        <v>-35.007933</v>
      </c>
      <c r="S4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7" s="31" t="str">
        <f>UPPER(IFERROR(Table_ocorrencias11[[#This Row],[descricao]],""))</f>
        <v/>
      </c>
      <c r="V47" s="24">
        <f>IFERROR(IF(Table_ocorrencias11[[#This Row],[data_ciencia]]="","",Table_ocorrencias11[[#This Row],[data_ciencia]]),"")</f>
        <v>0.11458333333333333</v>
      </c>
      <c r="W47" s="24" t="str">
        <f>IFERROR(IF(Table_ocorrencias11[[#This Row],[data_saida]]="","",Table_ocorrencias11[[#This Row],[data_saida]]),"")</f>
        <v/>
      </c>
      <c r="X47" s="24" t="str">
        <f>IFERROR(IF(Table_ocorrencias11[[#This Row],[data_chegada]]="","",Table_ocorrencias11[[#This Row],[data_chegada]]),"")</f>
        <v/>
      </c>
      <c r="Y47" s="24" t="str">
        <f>IFERROR(IF(Table_ocorrencias11[[#This Row],[data_conclusao]]="","",Table_ocorrencias11[[#This Row],[data_conclusao]]),"")</f>
        <v/>
      </c>
      <c r="Z47" s="22">
        <v>2070</v>
      </c>
      <c r="AA47" s="22">
        <v>35</v>
      </c>
      <c r="AB47" s="22">
        <v>14</v>
      </c>
      <c r="AC47" s="22">
        <v>3870731</v>
      </c>
      <c r="AD47" s="22">
        <v>1195204</v>
      </c>
      <c r="AE47" s="22">
        <v>3864375</v>
      </c>
      <c r="AF47" s="22"/>
      <c r="AG47" s="23">
        <v>44205</v>
      </c>
      <c r="AH47" s="22" t="s">
        <v>12417</v>
      </c>
      <c r="AI47" s="22" t="s">
        <v>167</v>
      </c>
      <c r="AJ47" s="22" t="s">
        <v>168</v>
      </c>
      <c r="AK47" s="22" t="s">
        <v>255</v>
      </c>
      <c r="AL47" s="25">
        <v>0.11458333333333333</v>
      </c>
      <c r="AM47" s="26"/>
      <c r="AN47" s="26"/>
      <c r="AO47" s="26"/>
      <c r="AP47" s="22" t="s">
        <v>12418</v>
      </c>
      <c r="AQ47" s="22" t="s">
        <v>12419</v>
      </c>
      <c r="AR47" s="22">
        <v>3</v>
      </c>
      <c r="AS47" s="22" t="s">
        <v>12420</v>
      </c>
      <c r="AT47" s="22" t="s">
        <v>12421</v>
      </c>
      <c r="AU47" s="22" t="s">
        <v>283</v>
      </c>
      <c r="AV47" s="27"/>
      <c r="AW47" s="22" t="s">
        <v>12422</v>
      </c>
      <c r="AX47" s="22" t="s">
        <v>283</v>
      </c>
      <c r="AY47" s="22" t="b">
        <v>0</v>
      </c>
      <c r="AZ47" s="22" t="s">
        <v>273</v>
      </c>
      <c r="BA47" s="22" t="b">
        <v>0</v>
      </c>
      <c r="BB47" s="22"/>
      <c r="BC47" s="22"/>
    </row>
    <row r="48" spans="1:55" hidden="1" x14ac:dyDescent="0.25">
      <c r="A48" s="31" t="str">
        <f>IFERROR(TEXT(Table_ocorrencias11[[#This Row],[caso_n]],"000")&amp;Table_ocorrencias11[[#This Row],[ponto]]&amp;"/"&amp;YEAR(Table_ocorrencias11[[#This Row],[DATA PLANTÃO]]),"")</f>
        <v>036.9/2021</v>
      </c>
      <c r="B48" s="31" t="str">
        <f>IFERROR(IF(Table_ocorrencias11[[#This Row],[GDL]] = "","", Table_ocorrencias11[[#This Row],[GDL]]&amp;"/"&amp;YEAR(Table_ocorrencias11[[#This Row],[data_plantao]])),"")</f>
        <v>926/2021</v>
      </c>
      <c r="C48" s="31" t="str">
        <f>IF(Table_ocorrencias11[[#This Row],[fotos_gdl]] = TRUE,"ENVIADAS","PENDENTE")</f>
        <v>PENDENTE</v>
      </c>
      <c r="D48" s="23">
        <f>IFERROR(Table_ocorrencias11[[#This Row],[data_plantao]],"")</f>
        <v>44205</v>
      </c>
      <c r="E48" s="31" t="str">
        <f>IFERROR(Table_ocorrencias11[[#This Row],[CIODS]],"")</f>
        <v>D700689</v>
      </c>
      <c r="F48" s="31" t="str">
        <f>IFERROR(Table_ocorrencias11[[#This Row],[natureza3]],"")</f>
        <v>Homicídio</v>
      </c>
      <c r="G48" s="31" t="str">
        <f>IFERROR(Table_ocorrencias11[[#This Row],[tipo_local]],"")</f>
        <v>Externo</v>
      </c>
      <c r="H48" s="31" t="str">
        <f>IFERROR(IF(Table_ocorrencias11[[#This Row],[instrumento9]] = 0,"",Table_ocorrencias11[[#This Row],[instrumento9]]),"")</f>
        <v/>
      </c>
      <c r="I48" s="31" t="str">
        <f>IFERROR(VLOOKUP(Table_ocorrencias11[[#This Row],[matricula_perito]],Table_peritos[],2,FALSE),"")</f>
        <v>RODION MALINOVSKY DE OLIVEIRA GOMES</v>
      </c>
      <c r="J48" s="31" t="str">
        <f>IFERROR(VLOOKUP(Table_ocorrencias11[[#This Row],[matricula_auxiliar]],Table_auxiliares[],2,FALSE),"")</f>
        <v>THIAGO ANDRÉ</v>
      </c>
      <c r="K48" s="31" t="str">
        <f>IFERROR(VLOOKUP(Table_ocorrencias11[[#This Row],[matricula_delegado]],Table_delegados[],2,FALSE),"")</f>
        <v>JOAO BAPTISTA DE BRITTO ALVES FILHO</v>
      </c>
      <c r="L48" s="31" t="str">
        <f>IFERROR(Table_ocorrencias11[[#This Row],[viatura4]],"")</f>
        <v>UP006</v>
      </c>
      <c r="M48" s="31" t="str">
        <f>IFERROR(IF(Table_ocorrencias11[[#This Row],[DPH2]] ="","",Table_ocorrencias11[[#This Row],[DPH2]]&amp;"º DPH"),"")</f>
        <v>6º DPH</v>
      </c>
      <c r="N48" s="31" t="str">
        <f>UPPER(IFERROR(VLOOKUP(Table_ocorrencias11[[#This Row],[municipio]],Table_municipios[],2,FALSE),""))</f>
        <v>IGARASSU</v>
      </c>
      <c r="O48" s="31" t="str">
        <f>UPPER(IFERROR(Table_ocorrencias11[[#This Row],[bairro7]],""))</f>
        <v>CRUZ DE REBOUÇAS</v>
      </c>
      <c r="P48" s="31" t="str">
        <f>IFERROR(IF(Table_ocorrencias11[[#This Row],[rua8]] ="","",Table_ocorrencias11[[#This Row],[rua8]]),"")</f>
        <v>ENTRADA DO ATACADÃO</v>
      </c>
      <c r="Q48" s="31" t="str">
        <f>IFERROR(IF(Table_ocorrencias11[[#This Row],[latitude5]] ="","",Table_ocorrencias11[[#This Row],[latitude5]]),"")</f>
        <v>7.884780</v>
      </c>
      <c r="R48" s="31" t="str">
        <f>IFERROR(IF(Table_ocorrencias11[[#This Row],[longitude6]] ="","",Table_ocorrencias11[[#This Row],[longitude6]]),"")</f>
        <v>34.896360</v>
      </c>
      <c r="S48" s="31" t="str">
        <f>IFERROR(UPPER(VLOOKUP(Table_ocorrencias11[[#This Row],[ocorrencia_id]],Table_vitimas[],3,FALSE) &amp; " (NIC: "&amp; VLOOKUP(Table_ocorrencias11[[#This Row],[ocorrencia_id]],Table_vitimas[],9,FALSE)) &amp;")","")</f>
        <v>PAULO HENRIQUE VICENTE DA SILVA (NIC: 115664)</v>
      </c>
      <c r="T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" s="31" t="str">
        <f>UPPER(IFERROR(Table_ocorrencias11[[#This Row],[descricao]],""))</f>
        <v>989994894</v>
      </c>
      <c r="V48" s="24">
        <f>IFERROR(IF(Table_ocorrencias11[[#This Row],[data_ciencia]]="","",Table_ocorrencias11[[#This Row],[data_ciencia]]),"")</f>
        <v>0.18402777777777779</v>
      </c>
      <c r="W48" s="24">
        <f>IFERROR(IF(Table_ocorrencias11[[#This Row],[data_saida]]="","",Table_ocorrencias11[[#This Row],[data_saida]]),"")</f>
        <v>0.1875</v>
      </c>
      <c r="X48" s="24">
        <f>IFERROR(IF(Table_ocorrencias11[[#This Row],[data_chegada]]="","",Table_ocorrencias11[[#This Row],[data_chegada]]),"")</f>
        <v>0.2013888888888889</v>
      </c>
      <c r="Y48" s="24">
        <f>IFERROR(IF(Table_ocorrencias11[[#This Row],[data_conclusao]]="","",Table_ocorrencias11[[#This Row],[data_conclusao]]),"")</f>
        <v>0.2361111111111111</v>
      </c>
      <c r="Z48" s="22">
        <v>2071</v>
      </c>
      <c r="AA48" s="22">
        <v>36</v>
      </c>
      <c r="AB48" s="22">
        <v>6</v>
      </c>
      <c r="AC48" s="22">
        <v>1917099</v>
      </c>
      <c r="AD48" s="22">
        <v>3870464</v>
      </c>
      <c r="AE48" s="22">
        <v>2139065</v>
      </c>
      <c r="AF48" s="22">
        <v>926</v>
      </c>
      <c r="AG48" s="23">
        <v>44205</v>
      </c>
      <c r="AH48" s="22" t="s">
        <v>12423</v>
      </c>
      <c r="AI48" s="22" t="s">
        <v>167</v>
      </c>
      <c r="AJ48" s="22" t="s">
        <v>168</v>
      </c>
      <c r="AK48" s="22" t="s">
        <v>1258</v>
      </c>
      <c r="AL48" s="25">
        <v>0.18402777777777779</v>
      </c>
      <c r="AM48" s="26">
        <v>0.1875</v>
      </c>
      <c r="AN48" s="26">
        <v>0.2013888888888889</v>
      </c>
      <c r="AO48" s="26">
        <v>0.2361111111111111</v>
      </c>
      <c r="AP48" s="22" t="s">
        <v>12424</v>
      </c>
      <c r="AQ48" s="22" t="s">
        <v>12425</v>
      </c>
      <c r="AR48" s="22">
        <v>6</v>
      </c>
      <c r="AS48" s="22" t="s">
        <v>535</v>
      </c>
      <c r="AT48" s="22" t="s">
        <v>12426</v>
      </c>
      <c r="AU48" s="22" t="s">
        <v>12427</v>
      </c>
      <c r="AV48" s="27"/>
      <c r="AW48" s="22" t="s">
        <v>12428</v>
      </c>
      <c r="AX48" s="22" t="s">
        <v>12429</v>
      </c>
      <c r="AY48" s="22" t="b">
        <v>0</v>
      </c>
      <c r="AZ48" s="22" t="s">
        <v>273</v>
      </c>
      <c r="BA48" s="22" t="b">
        <v>0</v>
      </c>
      <c r="BB48" s="22"/>
      <c r="BC48" s="22"/>
    </row>
    <row r="49" spans="1:55" hidden="1" x14ac:dyDescent="0.25">
      <c r="A49" s="31" t="str">
        <f>IFERROR(TEXT(Table_ocorrencias11[[#This Row],[caso_n]],"000")&amp;Table_ocorrencias11[[#This Row],[ponto]]&amp;"/"&amp;YEAR(Table_ocorrencias11[[#This Row],[DATA PLANTÃO]]),"")</f>
        <v>037.9/2021</v>
      </c>
      <c r="B49" s="31" t="str">
        <f>IFERROR(IF(Table_ocorrencias11[[#This Row],[GDL]] = "","", Table_ocorrencias11[[#This Row],[GDL]]&amp;"/"&amp;YEAR(Table_ocorrencias11[[#This Row],[data_plantao]])),"")</f>
        <v>929/2021</v>
      </c>
      <c r="C49" s="31" t="str">
        <f>IF(Table_ocorrencias11[[#This Row],[fotos_gdl]] = TRUE,"ENVIADAS","PENDENTE")</f>
        <v>ENVIADAS</v>
      </c>
      <c r="D49" s="23">
        <f>IFERROR(Table_ocorrencias11[[#This Row],[data_plantao]],"")</f>
        <v>44205</v>
      </c>
      <c r="E49" s="31" t="str">
        <f>IFERROR(Table_ocorrencias11[[#This Row],[CIODS]],"")</f>
        <v>D700694</v>
      </c>
      <c r="F49" s="31" t="str">
        <f>IFERROR(Table_ocorrencias11[[#This Row],[natureza3]],"")</f>
        <v>Homicídio</v>
      </c>
      <c r="G49" s="31" t="str">
        <f>IFERROR(Table_ocorrencias11[[#This Row],[tipo_local]],"")</f>
        <v>Externo</v>
      </c>
      <c r="H49" s="31" t="str">
        <f>IFERROR(IF(Table_ocorrencias11[[#This Row],[instrumento9]] = 0,"",Table_ocorrencias11[[#This Row],[instrumento9]]),"")</f>
        <v>PÉRFURO-CONTUNDENTE</v>
      </c>
      <c r="I49" s="31" t="str">
        <f>IFERROR(VLOOKUP(Table_ocorrencias11[[#This Row],[matricula_perito]],Table_peritos[],2,FALSE),"")</f>
        <v>CAMILLA ALMEIDA BRAYNER</v>
      </c>
      <c r="J49" s="31" t="str">
        <f>IFERROR(VLOOKUP(Table_ocorrencias11[[#This Row],[matricula_auxiliar]],Table_auxiliares[],2,FALSE),"")</f>
        <v>TALITA ATANAZIO ROSA</v>
      </c>
      <c r="K49" s="31" t="str">
        <f>IFERROR(VLOOKUP(Table_ocorrencias11[[#This Row],[matricula_delegado]],Table_delegados[],2,FALSE),"")</f>
        <v>FRANCISCA ERICA DA SILVA BEZERRA</v>
      </c>
      <c r="L49" s="31" t="str">
        <f>IFERROR(Table_ocorrencias11[[#This Row],[viatura4]],"")</f>
        <v>UP006</v>
      </c>
      <c r="M49" s="31" t="str">
        <f>IFERROR(IF(Table_ocorrencias11[[#This Row],[DPH2]] ="","",Table_ocorrencias11[[#This Row],[DPH2]]&amp;"º DPH"),"")</f>
        <v>9º DPH</v>
      </c>
      <c r="N49" s="31" t="str">
        <f>UPPER(IFERROR(VLOOKUP(Table_ocorrencias11[[#This Row],[municipio]],Table_municipios[],2,FALSE),""))</f>
        <v>OLINDA</v>
      </c>
      <c r="O49" s="31" t="str">
        <f>UPPER(IFERROR(Table_ocorrencias11[[#This Row],[bairro7]],""))</f>
        <v>ÁGUAS COMPRIDAS</v>
      </c>
      <c r="P49" s="31" t="str">
        <f>IFERROR(IF(Table_ocorrencias11[[#This Row],[rua8]] ="","",Table_ocorrencias11[[#This Row],[rua8]]),"")</f>
        <v>RUA MIRUEIRA, 402</v>
      </c>
      <c r="Q49" s="31" t="str">
        <f>IFERROR(IF(Table_ocorrencias11[[#This Row],[latitude5]] ="","",Table_ocorrencias11[[#This Row],[latitude5]]),"")</f>
        <v>-7,981697</v>
      </c>
      <c r="R49" s="31" t="str">
        <f>IFERROR(IF(Table_ocorrencias11[[#This Row],[longitude6]] ="","",Table_ocorrencias11[[#This Row],[longitude6]]),"")</f>
        <v>-34,9034525</v>
      </c>
      <c r="S49" s="31" t="str">
        <f>IFERROR(UPPER(VLOOKUP(Table_ocorrencias11[[#This Row],[ocorrencia_id]],Table_vitimas[],3,FALSE) &amp; " (NIC: "&amp; VLOOKUP(Table_ocorrencias11[[#This Row],[ocorrencia_id]],Table_vitimas[],9,FALSE)) &amp;")","")</f>
        <v>GIOVANE DA SILVA ARAÚJO (NIC: 115665)</v>
      </c>
      <c r="T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" s="31" t="str">
        <f>UPPER(IFERROR(Table_ocorrencias11[[#This Row],[descricao]],""))</f>
        <v>VT 987660861</v>
      </c>
      <c r="V49" s="24">
        <f>IFERROR(IF(Table_ocorrencias11[[#This Row],[data_ciencia]]="","",Table_ocorrencias11[[#This Row],[data_ciencia]]),"")</f>
        <v>0.2361111111111111</v>
      </c>
      <c r="W49" s="24">
        <f>IFERROR(IF(Table_ocorrencias11[[#This Row],[data_saida]]="","",Table_ocorrencias11[[#This Row],[data_saida]]),"")</f>
        <v>0.25138888888888888</v>
      </c>
      <c r="X49" s="24">
        <f>IFERROR(IF(Table_ocorrencias11[[#This Row],[data_chegada]]="","",Table_ocorrencias11[[#This Row],[data_chegada]]),"")</f>
        <v>0.2638888888888889</v>
      </c>
      <c r="Y49" s="24">
        <f>IFERROR(IF(Table_ocorrencias11[[#This Row],[data_conclusao]]="","",Table_ocorrencias11[[#This Row],[data_conclusao]]),"")</f>
        <v>0.31597222222222221</v>
      </c>
      <c r="Z49" s="22">
        <v>2072</v>
      </c>
      <c r="AA49" s="22">
        <v>37</v>
      </c>
      <c r="AB49" s="22">
        <v>9</v>
      </c>
      <c r="AC49" s="22">
        <v>3867129</v>
      </c>
      <c r="AD49" s="22">
        <v>3875598</v>
      </c>
      <c r="AE49" s="22">
        <v>2724782</v>
      </c>
      <c r="AF49" s="22">
        <v>929</v>
      </c>
      <c r="AG49" s="23">
        <v>44205</v>
      </c>
      <c r="AH49" s="22" t="s">
        <v>12430</v>
      </c>
      <c r="AI49" s="22" t="s">
        <v>167</v>
      </c>
      <c r="AJ49" s="22" t="s">
        <v>168</v>
      </c>
      <c r="AK49" s="22" t="s">
        <v>1258</v>
      </c>
      <c r="AL49" s="25">
        <v>0.2361111111111111</v>
      </c>
      <c r="AM49" s="26">
        <v>0.25138888888888888</v>
      </c>
      <c r="AN49" s="26">
        <v>0.2638888888888889</v>
      </c>
      <c r="AO49" s="26">
        <v>0.31597222222222221</v>
      </c>
      <c r="AP49" s="22" t="s">
        <v>12431</v>
      </c>
      <c r="AQ49" s="22" t="s">
        <v>12432</v>
      </c>
      <c r="AR49" s="22">
        <v>12</v>
      </c>
      <c r="AS49" s="22" t="s">
        <v>415</v>
      </c>
      <c r="AT49" s="22" t="s">
        <v>12433</v>
      </c>
      <c r="AU49" s="22" t="s">
        <v>12434</v>
      </c>
      <c r="AV49" s="27" t="s">
        <v>276</v>
      </c>
      <c r="AW49" s="22" t="s">
        <v>12435</v>
      </c>
      <c r="AX49" s="22" t="s">
        <v>12436</v>
      </c>
      <c r="AY49" s="22" t="b">
        <v>1</v>
      </c>
      <c r="AZ49" s="22" t="s">
        <v>273</v>
      </c>
      <c r="BA49" s="22" t="b">
        <v>0</v>
      </c>
      <c r="BB49" s="22"/>
      <c r="BC49" s="22"/>
    </row>
    <row r="50" spans="1:55" hidden="1" x14ac:dyDescent="0.25">
      <c r="A50" s="31" t="str">
        <f>IFERROR(TEXT(Table_ocorrencias11[[#This Row],[caso_n]],"000")&amp;Table_ocorrencias11[[#This Row],[ponto]]&amp;"/"&amp;YEAR(Table_ocorrencias11[[#This Row],[DATA PLANTÃO]]),"")</f>
        <v>038.9/2021</v>
      </c>
      <c r="B50" s="31" t="str">
        <f>IFERROR(IF(Table_ocorrencias11[[#This Row],[GDL]] = "","", Table_ocorrencias11[[#This Row],[GDL]]&amp;"/"&amp;YEAR(Table_ocorrencias11[[#This Row],[data_plantao]])),"")</f>
        <v>989/2021</v>
      </c>
      <c r="C50" s="31" t="str">
        <f>IF(Table_ocorrencias11[[#This Row],[fotos_gdl]] = TRUE,"ENVIADAS","PENDENTE")</f>
        <v>ENVIADAS</v>
      </c>
      <c r="D50" s="23">
        <f>IFERROR(Table_ocorrencias11[[#This Row],[data_plantao]],"")</f>
        <v>44206</v>
      </c>
      <c r="E50" s="31" t="str">
        <f>IFERROR(Table_ocorrencias11[[#This Row],[CIODS]],"")</f>
        <v>D700742</v>
      </c>
      <c r="F50" s="31" t="str">
        <f>IFERROR(Table_ocorrencias11[[#This Row],[natureza3]],"")</f>
        <v>Homicídio</v>
      </c>
      <c r="G50" s="31" t="str">
        <f>IFERROR(Table_ocorrencias11[[#This Row],[tipo_local]],"")</f>
        <v>Externo</v>
      </c>
      <c r="H50" s="31" t="str">
        <f>IFERROR(IF(Table_ocorrencias11[[#This Row],[instrumento9]] = 0,"",Table_ocorrencias11[[#This Row],[instrumento9]]),"")</f>
        <v>PÉRFURO-CONTUNDENTE</v>
      </c>
      <c r="I50" s="31" t="str">
        <f>IFERROR(VLOOKUP(Table_ocorrencias11[[#This Row],[matricula_perito]],Table_peritos[],2,FALSE),"")</f>
        <v>DIEGO NUNES TELES DE MENDONÇA</v>
      </c>
      <c r="J50" s="31" t="str">
        <f>IFERROR(VLOOKUP(Table_ocorrencias11[[#This Row],[matricula_auxiliar]],Table_auxiliares[],2,FALSE),"")</f>
        <v>JÚLIO CÉSAR DINIZ</v>
      </c>
      <c r="K50" s="31" t="str">
        <f>IFERROR(VLOOKUP(Table_ocorrencias11[[#This Row],[matricula_delegado]],Table_delegados[],2,FALSE),"")</f>
        <v>ANA CAROLINA GUERRA PEREIRA</v>
      </c>
      <c r="L50" s="31" t="str">
        <f>IFERROR(Table_ocorrencias11[[#This Row],[viatura4]],"")</f>
        <v>UP006</v>
      </c>
      <c r="M50" s="31" t="str">
        <f>IFERROR(IF(Table_ocorrencias11[[#This Row],[DPH2]] ="","",Table_ocorrencias11[[#This Row],[DPH2]]&amp;"º DPH"),"")</f>
        <v>4º DPH</v>
      </c>
      <c r="N50" s="31" t="str">
        <f>UPPER(IFERROR(VLOOKUP(Table_ocorrencias11[[#This Row],[municipio]],Table_municipios[],2,FALSE),""))</f>
        <v>RECIFE</v>
      </c>
      <c r="O50" s="31" t="str">
        <f>UPPER(IFERROR(Table_ocorrencias11[[#This Row],[bairro7]],""))</f>
        <v>BONGI</v>
      </c>
      <c r="P50" s="31" t="str">
        <f>IFERROR(IF(Table_ocorrencias11[[#This Row],[rua8]] ="","",Table_ocorrencias11[[#This Row],[rua8]]),"")</f>
        <v>RUA RANDOLFO PINTO FERREIRA, S/N</v>
      </c>
      <c r="Q50" s="31" t="str">
        <f>IFERROR(IF(Table_ocorrencias11[[#This Row],[latitude5]] ="","",Table_ocorrencias11[[#This Row],[latitude5]]),"")</f>
        <v>-8.064233</v>
      </c>
      <c r="R50" s="31" t="str">
        <f>IFERROR(IF(Table_ocorrencias11[[#This Row],[longitude6]] ="","",Table_ocorrencias11[[#This Row],[longitude6]]),"")</f>
        <v>-34.820294</v>
      </c>
      <c r="S50" s="31" t="str">
        <f>IFERROR(UPPER(VLOOKUP(Table_ocorrencias11[[#This Row],[ocorrencia_id]],Table_vitimas[],3,FALSE) &amp; " (NIC: "&amp; VLOOKUP(Table_ocorrencias11[[#This Row],[ocorrencia_id]],Table_vitimas[],9,FALSE)) &amp;")","")</f>
        <v>ISRAEL DOS SANTOS DE SÁ (NIC: 115680)</v>
      </c>
      <c r="T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0" s="31" t="str">
        <f>UPPER(IFERROR(Table_ocorrencias11[[#This Row],[descricao]],""))</f>
        <v>CB MIRANDA (81) 98709-5513, PAF MASC.</v>
      </c>
      <c r="V50" s="24">
        <f>IFERROR(IF(Table_ocorrencias11[[#This Row],[data_ciencia]]="","",Table_ocorrencias11[[#This Row],[data_ciencia]]),"")</f>
        <v>0.88888888888888884</v>
      </c>
      <c r="W50" s="24">
        <f>IFERROR(IF(Table_ocorrencias11[[#This Row],[data_saida]]="","",Table_ocorrencias11[[#This Row],[data_saida]]),"")</f>
        <v>0.90972222222222221</v>
      </c>
      <c r="X50" s="24">
        <f>IFERROR(IF(Table_ocorrencias11[[#This Row],[data_chegada]]="","",Table_ocorrencias11[[#This Row],[data_chegada]]),"")</f>
        <v>0.91666666666666663</v>
      </c>
      <c r="Y50" s="24">
        <f>IFERROR(IF(Table_ocorrencias11[[#This Row],[data_conclusao]]="","",Table_ocorrencias11[[#This Row],[data_conclusao]]),"")</f>
        <v>0.95138888888888884</v>
      </c>
      <c r="Z50" s="22">
        <v>2073</v>
      </c>
      <c r="AA50" s="22">
        <v>38</v>
      </c>
      <c r="AB50" s="22">
        <v>4</v>
      </c>
      <c r="AC50" s="22">
        <v>3869148</v>
      </c>
      <c r="AD50" s="22">
        <v>3867595</v>
      </c>
      <c r="AE50" s="22">
        <v>2724472</v>
      </c>
      <c r="AF50" s="22">
        <v>989</v>
      </c>
      <c r="AG50" s="23">
        <v>44206</v>
      </c>
      <c r="AH50" s="22" t="s">
        <v>12464</v>
      </c>
      <c r="AI50" s="22" t="s">
        <v>167</v>
      </c>
      <c r="AJ50" s="22" t="s">
        <v>168</v>
      </c>
      <c r="AK50" s="22" t="s">
        <v>1258</v>
      </c>
      <c r="AL50" s="25">
        <v>0.88888888888888884</v>
      </c>
      <c r="AM50" s="26">
        <v>0.90972222222222221</v>
      </c>
      <c r="AN50" s="26">
        <v>0.91666666666666663</v>
      </c>
      <c r="AO50" s="26">
        <v>0.95138888888888884</v>
      </c>
      <c r="AP50" s="22" t="s">
        <v>12470</v>
      </c>
      <c r="AQ50" s="22" t="s">
        <v>12474</v>
      </c>
      <c r="AR50" s="22">
        <v>14</v>
      </c>
      <c r="AS50" s="22" t="s">
        <v>12465</v>
      </c>
      <c r="AT50" s="22" t="s">
        <v>12466</v>
      </c>
      <c r="AU50" s="22" t="s">
        <v>12467</v>
      </c>
      <c r="AV50" s="27" t="s">
        <v>276</v>
      </c>
      <c r="AW50" s="22" t="s">
        <v>12468</v>
      </c>
      <c r="AX50" s="22" t="s">
        <v>12469</v>
      </c>
      <c r="AY50" s="22" t="b">
        <v>1</v>
      </c>
      <c r="AZ50" s="22" t="s">
        <v>273</v>
      </c>
      <c r="BA50" s="22" t="b">
        <v>0</v>
      </c>
      <c r="BB50" s="22"/>
      <c r="BC50" s="22"/>
    </row>
    <row r="51" spans="1:55" hidden="1" x14ac:dyDescent="0.25">
      <c r="A51" s="31" t="str">
        <f>IFERROR(TEXT(Table_ocorrencias11[[#This Row],[caso_n]],"000")&amp;Table_ocorrencias11[[#This Row],[ponto]]&amp;"/"&amp;YEAR(Table_ocorrencias11[[#This Row],[DATA PLANTÃO]]),"")</f>
        <v>039.9/2021</v>
      </c>
      <c r="B51" s="31" t="str">
        <f>IFERROR(IF(Table_ocorrencias11[[#This Row],[GDL]] = "","", Table_ocorrencias11[[#This Row],[GDL]]&amp;"/"&amp;YEAR(Table_ocorrencias11[[#This Row],[data_plantao]])),"")</f>
        <v>1082/2021</v>
      </c>
      <c r="C51" s="31" t="str">
        <f>IF(Table_ocorrencias11[[#This Row],[fotos_gdl]] = TRUE,"ENVIADAS","PENDENTE")</f>
        <v>PENDENTE</v>
      </c>
      <c r="D51" s="23">
        <f>IFERROR(Table_ocorrencias11[[#This Row],[data_plantao]],"")</f>
        <v>44207</v>
      </c>
      <c r="E51" s="31" t="str">
        <f>IFERROR(Table_ocorrencias11[[#This Row],[CIODS]],"")</f>
        <v>D700794</v>
      </c>
      <c r="F51" s="31" t="str">
        <f>IFERROR(Table_ocorrencias11[[#This Row],[natureza3]],"")</f>
        <v>Homicídio</v>
      </c>
      <c r="G51" s="31" t="str">
        <f>IFERROR(Table_ocorrencias11[[#This Row],[tipo_local]],"")</f>
        <v>Interno</v>
      </c>
      <c r="H51" s="31" t="str">
        <f>IFERROR(IF(Table_ocorrencias11[[#This Row],[instrumento9]] = 0,"",Table_ocorrencias11[[#This Row],[instrumento9]]),"")</f>
        <v/>
      </c>
      <c r="I51" s="31" t="str">
        <f>IFERROR(VLOOKUP(Table_ocorrencias11[[#This Row],[matricula_perito]],Table_peritos[],2,FALSE),"")</f>
        <v>MOISEIS GAUTHIER</v>
      </c>
      <c r="J51" s="31" t="str">
        <f>IFERROR(VLOOKUP(Table_ocorrencias11[[#This Row],[matricula_auxiliar]],Table_auxiliares[],2,FALSE),"")</f>
        <v>THIAGO ANDRÉ</v>
      </c>
      <c r="K51" s="31" t="str">
        <f>IFERROR(VLOOKUP(Table_ocorrencias11[[#This Row],[matricula_delegado]],Table_delegados[],2,FALSE),"")</f>
        <v>RICARDO SILVEIRA DE AZEVEDO</v>
      </c>
      <c r="L51" s="31" t="str">
        <f>IFERROR(Table_ocorrencias11[[#This Row],[viatura4]],"")</f>
        <v>UP004</v>
      </c>
      <c r="M51" s="31" t="str">
        <f>IFERROR(IF(Table_ocorrencias11[[#This Row],[DPH2]] ="","",Table_ocorrencias11[[#This Row],[DPH2]]&amp;"º DPH"),"")</f>
        <v>10º DPH</v>
      </c>
      <c r="N51" s="31" t="str">
        <f>UPPER(IFERROR(VLOOKUP(Table_ocorrencias11[[#This Row],[municipio]],Table_municipios[],2,FALSE),""))</f>
        <v>CAMARAGIBE</v>
      </c>
      <c r="O51" s="31" t="str">
        <f>UPPER(IFERROR(Table_ocorrencias11[[#This Row],[bairro7]],""))</f>
        <v>ALDEIA</v>
      </c>
      <c r="P51" s="31" t="str">
        <f>IFERROR(IF(Table_ocorrencias11[[#This Row],[rua8]] ="","",Table_ocorrencias11[[#This Row],[rua8]]),"")</f>
        <v>1ª TRAVESSA RAMIRES GALVÃO, KM-10</v>
      </c>
      <c r="Q51" s="31" t="str">
        <f>IFERROR(IF(Table_ocorrencias11[[#This Row],[latitude5]] ="","",Table_ocorrencias11[[#This Row],[latitude5]]),"")</f>
        <v>-7.959011</v>
      </c>
      <c r="R51" s="31" t="str">
        <f>IFERROR(IF(Table_ocorrencias11[[#This Row],[longitude6]] ="","",Table_ocorrencias11[[#This Row],[longitude6]]),"")</f>
        <v>-35.011631</v>
      </c>
      <c r="S51" s="31" t="str">
        <f>IFERROR(UPPER(VLOOKUP(Table_ocorrencias11[[#This Row],[ocorrencia_id]],Table_vitimas[],3,FALSE) &amp; " (NIC: "&amp; VLOOKUP(Table_ocorrencias11[[#This Row],[ocorrencia_id]],Table_vitimas[],9,FALSE)) &amp;")","")</f>
        <v>MICHAEL DOUGLAS XAVIER (NIC: 115661)</v>
      </c>
      <c r="T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" s="31" t="str">
        <f>UPPER(IFERROR(Table_ocorrencias11[[#This Row],[descricao]],""))</f>
        <v>SD FIDEL 996819937</v>
      </c>
      <c r="V51" s="24">
        <f>IFERROR(IF(Table_ocorrencias11[[#This Row],[data_ciencia]]="","",Table_ocorrencias11[[#This Row],[data_ciencia]]),"")</f>
        <v>0.4375</v>
      </c>
      <c r="W51" s="24">
        <f>IFERROR(IF(Table_ocorrencias11[[#This Row],[data_saida]]="","",Table_ocorrencias11[[#This Row],[data_saida]]),"")</f>
        <v>0.45833333333333331</v>
      </c>
      <c r="X51" s="24">
        <f>IFERROR(IF(Table_ocorrencias11[[#This Row],[data_chegada]]="","",Table_ocorrencias11[[#This Row],[data_chegada]]),"")</f>
        <v>0.5</v>
      </c>
      <c r="Y51" s="24">
        <f>IFERROR(IF(Table_ocorrencias11[[#This Row],[data_conclusao]]="","",Table_ocorrencias11[[#This Row],[data_conclusao]]),"")</f>
        <v>0.52083333333333337</v>
      </c>
      <c r="Z51" s="22">
        <v>2075</v>
      </c>
      <c r="AA51" s="22">
        <v>39</v>
      </c>
      <c r="AB51" s="22">
        <v>10</v>
      </c>
      <c r="AC51" s="22">
        <v>3871282</v>
      </c>
      <c r="AD51" s="22">
        <v>3870464</v>
      </c>
      <c r="AE51" s="22">
        <v>2725304</v>
      </c>
      <c r="AF51" s="22">
        <v>1082</v>
      </c>
      <c r="AG51" s="23">
        <v>44207</v>
      </c>
      <c r="AH51" s="22" t="s">
        <v>12475</v>
      </c>
      <c r="AI51" s="22" t="s">
        <v>167</v>
      </c>
      <c r="AJ51" s="22" t="s">
        <v>414</v>
      </c>
      <c r="AK51" s="22" t="s">
        <v>255</v>
      </c>
      <c r="AL51" s="25">
        <v>0.4375</v>
      </c>
      <c r="AM51" s="26">
        <v>0.45833333333333331</v>
      </c>
      <c r="AN51" s="26">
        <v>0.5</v>
      </c>
      <c r="AO51" s="26">
        <v>0.52083333333333337</v>
      </c>
      <c r="AP51" s="22" t="s">
        <v>12489</v>
      </c>
      <c r="AQ51" s="22" t="s">
        <v>12490</v>
      </c>
      <c r="AR51" s="22">
        <v>4</v>
      </c>
      <c r="AS51" s="22" t="s">
        <v>547</v>
      </c>
      <c r="AT51" s="22" t="s">
        <v>12476</v>
      </c>
      <c r="AU51" s="22" t="s">
        <v>12477</v>
      </c>
      <c r="AV51" s="27"/>
      <c r="AW51" s="22" t="s">
        <v>12478</v>
      </c>
      <c r="AX51" s="22" t="s">
        <v>12479</v>
      </c>
      <c r="AY51" s="22" t="b">
        <v>0</v>
      </c>
      <c r="AZ51" s="22" t="s">
        <v>273</v>
      </c>
      <c r="BA51" s="22" t="b">
        <v>0</v>
      </c>
      <c r="BB51" s="22"/>
      <c r="BC51" s="22"/>
    </row>
    <row r="52" spans="1:55" hidden="1" x14ac:dyDescent="0.25">
      <c r="A52" s="31" t="str">
        <f>IFERROR(TEXT(Table_ocorrencias11[[#This Row],[caso_n]],"000")&amp;Table_ocorrencias11[[#This Row],[ponto]]&amp;"/"&amp;YEAR(Table_ocorrencias11[[#This Row],[DATA PLANTÃO]]),"")</f>
        <v>040.9/2021</v>
      </c>
      <c r="B52" s="31" t="str">
        <f>IFERROR(IF(Table_ocorrencias11[[#This Row],[GDL]] = "","", Table_ocorrencias11[[#This Row],[GDL]]&amp;"/"&amp;YEAR(Table_ocorrencias11[[#This Row],[data_plantao]])),"")</f>
        <v>1280/2021</v>
      </c>
      <c r="C52" s="31" t="str">
        <f>IF(Table_ocorrencias11[[#This Row],[fotos_gdl]] = TRUE,"ENVIADAS","PENDENTE")</f>
        <v>ENVIADAS</v>
      </c>
      <c r="D52" s="23">
        <f>IFERROR(Table_ocorrencias11[[#This Row],[data_plantao]],"")</f>
        <v>44208</v>
      </c>
      <c r="E52" s="31" t="str">
        <f>IFERROR(Table_ocorrencias11[[#This Row],[CIODS]],"")</f>
        <v>D700866</v>
      </c>
      <c r="F52" s="31" t="str">
        <f>IFERROR(Table_ocorrencias11[[#This Row],[natureza3]],"")</f>
        <v>Homicídio</v>
      </c>
      <c r="G52" s="31" t="str">
        <f>IFERROR(Table_ocorrencias11[[#This Row],[tipo_local]],"")</f>
        <v>Externo</v>
      </c>
      <c r="H52" s="31" t="str">
        <f>IFERROR(IF(Table_ocorrencias11[[#This Row],[instrumento9]] = 0,"",Table_ocorrencias11[[#This Row],[instrumento9]]),"")</f>
        <v>PÉRFURO-CONTUNDENTE</v>
      </c>
      <c r="I52" s="31" t="str">
        <f>IFERROR(VLOOKUP(Table_ocorrencias11[[#This Row],[matricula_perito]],Table_peritos[],2,FALSE),"")</f>
        <v>RODION MALINOVSKY DE OLIVEIRA GOMES</v>
      </c>
      <c r="J52" s="31" t="str">
        <f>IFERROR(VLOOKUP(Table_ocorrencias11[[#This Row],[matricula_auxiliar]],Table_auxiliares[],2,FALSE),"")</f>
        <v>ANDREZA CRISTINA MAIA DOS SANTOS</v>
      </c>
      <c r="K52" s="31" t="str">
        <f>IFERROR(VLOOKUP(Table_ocorrencias11[[#This Row],[matricula_delegado]],Table_delegados[],2,FALSE),"")</f>
        <v>AUGUSTO CEZAR LOPES CUNHA</v>
      </c>
      <c r="L52" s="31" t="str">
        <f>IFERROR(Table_ocorrencias11[[#This Row],[viatura4]],"")</f>
        <v>UP006</v>
      </c>
      <c r="M52" s="31" t="str">
        <f>IFERROR(IF(Table_ocorrencias11[[#This Row],[DPH2]] ="","",Table_ocorrencias11[[#This Row],[DPH2]]&amp;"º DPH"),"")</f>
        <v>7º DPH</v>
      </c>
      <c r="N52" s="31" t="str">
        <f>UPPER(IFERROR(VLOOKUP(Table_ocorrencias11[[#This Row],[municipio]],Table_municipios[],2,FALSE),""))</f>
        <v>PAULISTA</v>
      </c>
      <c r="O52" s="31" t="str">
        <f>UPPER(IFERROR(Table_ocorrencias11[[#This Row],[bairro7]],""))</f>
        <v>JARDIM PAULISTA ALTO</v>
      </c>
      <c r="P52" s="31" t="str">
        <f>IFERROR(IF(Table_ocorrencias11[[#This Row],[rua8]] ="","",Table_ocorrencias11[[#This Row],[rua8]]),"")</f>
        <v>PRAÇA DE JD PAULISTA ALTO</v>
      </c>
      <c r="Q52" s="31" t="str">
        <f>IFERROR(IF(Table_ocorrencias11[[#This Row],[latitude5]] ="","",Table_ocorrencias11[[#This Row],[latitude5]]),"")</f>
        <v>-7.957720</v>
      </c>
      <c r="R52" s="31" t="str">
        <f>IFERROR(IF(Table_ocorrencias11[[#This Row],[longitude6]] ="","",Table_ocorrencias11[[#This Row],[longitude6]]),"")</f>
        <v>-34.899110</v>
      </c>
      <c r="S52" s="31" t="str">
        <f>IFERROR(UPPER(VLOOKUP(Table_ocorrencias11[[#This Row],[ocorrencia_id]],Table_vitimas[],3,FALSE) &amp; " (NIC: "&amp; VLOOKUP(Table_ocorrencias11[[#This Row],[ocorrencia_id]],Table_vitimas[],9,FALSE)) &amp;")","")</f>
        <v>MATEUS FELIPE NELCINA DA SILVA (NIC: 115660)</v>
      </c>
      <c r="T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2" s="31" t="str">
        <f>UPPER(IFERROR(Table_ocorrencias11[[#This Row],[descricao]],""))</f>
        <v>PM 995605060</v>
      </c>
      <c r="V52" s="24">
        <f>IFERROR(IF(Table_ocorrencias11[[#This Row],[data_ciencia]]="","",Table_ocorrencias11[[#This Row],[data_ciencia]]),"")</f>
        <v>0.35416666666666669</v>
      </c>
      <c r="W52" s="24">
        <f>IFERROR(IF(Table_ocorrencias11[[#This Row],[data_saida]]="","",Table_ocorrencias11[[#This Row],[data_saida]]),"")</f>
        <v>0.3611111111111111</v>
      </c>
      <c r="X52" s="24">
        <f>IFERROR(IF(Table_ocorrencias11[[#This Row],[data_chegada]]="","",Table_ocorrencias11[[#This Row],[data_chegada]]),"")</f>
        <v>0.37152777777777779</v>
      </c>
      <c r="Y52" s="24">
        <f>IFERROR(IF(Table_ocorrencias11[[#This Row],[data_conclusao]]="","",Table_ocorrencias11[[#This Row],[data_conclusao]]),"")</f>
        <v>0.41666666666666669</v>
      </c>
      <c r="Z52" s="22">
        <v>2076</v>
      </c>
      <c r="AA52" s="22">
        <v>40</v>
      </c>
      <c r="AB52" s="22">
        <v>7</v>
      </c>
      <c r="AC52" s="22">
        <v>1917099</v>
      </c>
      <c r="AD52" s="22">
        <v>3876098</v>
      </c>
      <c r="AE52" s="22">
        <v>3864669</v>
      </c>
      <c r="AF52" s="22">
        <v>1280</v>
      </c>
      <c r="AG52" s="23">
        <v>44208</v>
      </c>
      <c r="AH52" s="22" t="s">
        <v>12497</v>
      </c>
      <c r="AI52" s="22" t="s">
        <v>167</v>
      </c>
      <c r="AJ52" s="22" t="s">
        <v>168</v>
      </c>
      <c r="AK52" s="22" t="s">
        <v>1258</v>
      </c>
      <c r="AL52" s="25">
        <v>0.35416666666666669</v>
      </c>
      <c r="AM52" s="26">
        <v>0.3611111111111111</v>
      </c>
      <c r="AN52" s="26">
        <v>0.37152777777777779</v>
      </c>
      <c r="AO52" s="26">
        <v>0.41666666666666669</v>
      </c>
      <c r="AP52" s="22" t="s">
        <v>12522</v>
      </c>
      <c r="AQ52" s="22" t="s">
        <v>12523</v>
      </c>
      <c r="AR52" s="22">
        <v>13</v>
      </c>
      <c r="AS52" s="22" t="s">
        <v>12498</v>
      </c>
      <c r="AT52" s="22" t="s">
        <v>12499</v>
      </c>
      <c r="AU52" s="22" t="s">
        <v>12500</v>
      </c>
      <c r="AV52" s="27" t="s">
        <v>276</v>
      </c>
      <c r="AW52" s="22" t="s">
        <v>12501</v>
      </c>
      <c r="AX52" s="22" t="s">
        <v>12502</v>
      </c>
      <c r="AY52" s="22" t="b">
        <v>1</v>
      </c>
      <c r="AZ52" s="22" t="s">
        <v>273</v>
      </c>
      <c r="BA52" s="22" t="b">
        <v>1</v>
      </c>
      <c r="BB52" s="22" t="s">
        <v>12503</v>
      </c>
      <c r="BC52" s="22" t="s">
        <v>12504</v>
      </c>
    </row>
    <row r="53" spans="1:55" hidden="1" x14ac:dyDescent="0.25">
      <c r="A53" s="31" t="str">
        <f>IFERROR(TEXT(Table_ocorrencias11[[#This Row],[caso_n]],"000")&amp;Table_ocorrencias11[[#This Row],[ponto]]&amp;"/"&amp;YEAR(Table_ocorrencias11[[#This Row],[DATA PLANTÃO]]),"")</f>
        <v>041.9/2021</v>
      </c>
      <c r="B53" s="31" t="str">
        <f>IFERROR(IF(Table_ocorrencias11[[#This Row],[GDL]] = "","", Table_ocorrencias11[[#This Row],[GDL]]&amp;"/"&amp;YEAR(Table_ocorrencias11[[#This Row],[data_plantao]])),"")</f>
        <v>1298/2021</v>
      </c>
      <c r="C53" s="31" t="str">
        <f>IF(Table_ocorrencias11[[#This Row],[fotos_gdl]] = TRUE,"ENVIADAS","PENDENTE")</f>
        <v>ENVIADAS</v>
      </c>
      <c r="D53" s="23">
        <f>IFERROR(Table_ocorrencias11[[#This Row],[data_plantao]],"")</f>
        <v>44208</v>
      </c>
      <c r="E53" s="31" t="str">
        <f>IFERROR(Table_ocorrencias11[[#This Row],[CIODS]],"")</f>
        <v>D700927</v>
      </c>
      <c r="F53" s="31" t="str">
        <f>IFERROR(Table_ocorrencias11[[#This Row],[natureza3]],"")</f>
        <v>Homicídio</v>
      </c>
      <c r="G53" s="31" t="str">
        <f>IFERROR(Table_ocorrencias11[[#This Row],[tipo_local]],"")</f>
        <v>Externo</v>
      </c>
      <c r="H53" s="31" t="str">
        <f>IFERROR(IF(Table_ocorrencias11[[#This Row],[instrumento9]] = 0,"",Table_ocorrencias11[[#This Row],[instrumento9]]),"")</f>
        <v>PÉRFURO-CONTUNDENTE</v>
      </c>
      <c r="I53" s="31" t="str">
        <f>IFERROR(VLOOKUP(Table_ocorrencias11[[#This Row],[matricula_perito]],Table_peritos[],2,FALSE),"")</f>
        <v>FERNANDO HENRIQUE LEAL BENEVIDES</v>
      </c>
      <c r="J53" s="31" t="str">
        <f>IFERROR(VLOOKUP(Table_ocorrencias11[[#This Row],[matricula_auxiliar]],Table_auxiliares[],2,FALSE),"")</f>
        <v>HILTON PESSOA DE FREITAS NETO</v>
      </c>
      <c r="K53" s="31" t="str">
        <f>IFERROR(VLOOKUP(Table_ocorrencias11[[#This Row],[matricula_delegado]],Table_delegados[],2,FALSE),"")</f>
        <v>ADYR MARTENS DE ALMEIDA</v>
      </c>
      <c r="L53" s="31" t="str">
        <f>IFERROR(Table_ocorrencias11[[#This Row],[viatura4]],"")</f>
        <v>UP004</v>
      </c>
      <c r="M53" s="31" t="str">
        <f>IFERROR(IF(Table_ocorrencias11[[#This Row],[DPH2]] ="","",Table_ocorrencias11[[#This Row],[DPH2]]&amp;"º DPH"),"")</f>
        <v>14º DPH</v>
      </c>
      <c r="N53" s="31" t="str">
        <f>UPPER(IFERROR(VLOOKUP(Table_ocorrencias11[[#This Row],[municipio]],Table_municipios[],2,FALSE),""))</f>
        <v>CABO DE SANTO AGOSTINHO</v>
      </c>
      <c r="O53" s="31" t="str">
        <f>UPPER(IFERROR(Table_ocorrencias11[[#This Row],[bairro7]],""))</f>
        <v>ENSEADA DOS CORAIS</v>
      </c>
      <c r="P53" s="31" t="str">
        <f>IFERROR(IF(Table_ocorrencias11[[#This Row],[rua8]] ="","",Table_ocorrencias11[[#This Row],[rua8]]),"")</f>
        <v>RUA VT 02</v>
      </c>
      <c r="Q53" s="31" t="str">
        <f>IFERROR(IF(Table_ocorrencias11[[#This Row],[latitude5]] ="","",Table_ocorrencias11[[#This Row],[latitude5]]),"")</f>
        <v>-8.304170</v>
      </c>
      <c r="R53" s="31" t="str">
        <f>IFERROR(IF(Table_ocorrencias11[[#This Row],[longitude6]] ="","",Table_ocorrencias11[[#This Row],[longitude6]]),"")</f>
        <v>-34.953672</v>
      </c>
      <c r="S5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3" s="31" t="str">
        <f>UPPER(IFERROR(Table_ocorrencias11[[#This Row],[descricao]],""))</f>
        <v>PAF - MASC_x000D_
PM CB PINHEIRO: 997899947</v>
      </c>
      <c r="V53" s="24">
        <f>IFERROR(IF(Table_ocorrencias11[[#This Row],[data_ciencia]]="","",Table_ocorrencias11[[#This Row],[data_ciencia]]),"")</f>
        <v>0.9375</v>
      </c>
      <c r="W53" s="24">
        <f>IFERROR(IF(Table_ocorrencias11[[#This Row],[data_saida]]="","",Table_ocorrencias11[[#This Row],[data_saida]]),"")</f>
        <v>0.93888888888888888</v>
      </c>
      <c r="X53" s="24">
        <f>IFERROR(IF(Table_ocorrencias11[[#This Row],[data_chegada]]="","",Table_ocorrencias11[[#This Row],[data_chegada]]),"")</f>
        <v>0.97222222222222221</v>
      </c>
      <c r="Y53" s="24">
        <f>IFERROR(IF(Table_ocorrencias11[[#This Row],[data_conclusao]]="","",Table_ocorrencias11[[#This Row],[data_conclusao]]),"")</f>
        <v>2.7777777777777776E-2</v>
      </c>
      <c r="Z53" s="22">
        <v>2078</v>
      </c>
      <c r="AA53" s="22">
        <v>41</v>
      </c>
      <c r="AB53" s="22">
        <v>14</v>
      </c>
      <c r="AC53" s="22">
        <v>2962063</v>
      </c>
      <c r="AD53" s="22">
        <v>3865967</v>
      </c>
      <c r="AE53" s="22">
        <v>2960397</v>
      </c>
      <c r="AF53" s="22">
        <v>1298</v>
      </c>
      <c r="AG53" s="23">
        <v>44208</v>
      </c>
      <c r="AH53" s="22" t="s">
        <v>12516</v>
      </c>
      <c r="AI53" s="22" t="s">
        <v>167</v>
      </c>
      <c r="AJ53" s="22" t="s">
        <v>168</v>
      </c>
      <c r="AK53" s="22" t="s">
        <v>255</v>
      </c>
      <c r="AL53" s="25">
        <v>0.9375</v>
      </c>
      <c r="AM53" s="26">
        <v>0.93888888888888888</v>
      </c>
      <c r="AN53" s="26">
        <v>0.97222222222222221</v>
      </c>
      <c r="AO53" s="26">
        <v>2.7777777777777776E-2</v>
      </c>
      <c r="AP53" s="22" t="s">
        <v>12579</v>
      </c>
      <c r="AQ53" s="22" t="s">
        <v>12580</v>
      </c>
      <c r="AR53" s="22">
        <v>3</v>
      </c>
      <c r="AS53" s="22" t="s">
        <v>12517</v>
      </c>
      <c r="AT53" s="22" t="s">
        <v>12518</v>
      </c>
      <c r="AU53" s="22" t="s">
        <v>12519</v>
      </c>
      <c r="AV53" s="27" t="s">
        <v>276</v>
      </c>
      <c r="AW53" s="22" t="s">
        <v>12520</v>
      </c>
      <c r="AX53" s="22" t="s">
        <v>12521</v>
      </c>
      <c r="AY53" s="22" t="b">
        <v>1</v>
      </c>
      <c r="AZ53" s="22" t="s">
        <v>273</v>
      </c>
      <c r="BA53" s="22" t="b">
        <v>0</v>
      </c>
      <c r="BB53" s="22"/>
      <c r="BC53" s="22"/>
    </row>
    <row r="54" spans="1:55" hidden="1" x14ac:dyDescent="0.25">
      <c r="A54" s="31" t="str">
        <f>IFERROR(TEXT(Table_ocorrencias11[[#This Row],[caso_n]],"000")&amp;Table_ocorrencias11[[#This Row],[ponto]]&amp;"/"&amp;YEAR(Table_ocorrencias11[[#This Row],[DATA PLANTÃO]]),"")</f>
        <v>042.9/2021</v>
      </c>
      <c r="B54" s="31" t="str">
        <f>IFERROR(IF(Table_ocorrencias11[[#This Row],[GDL]] = "","", Table_ocorrencias11[[#This Row],[GDL]]&amp;"/"&amp;YEAR(Table_ocorrencias11[[#This Row],[data_plantao]])),"")</f>
        <v>1430/2021</v>
      </c>
      <c r="C54" s="31" t="str">
        <f>IF(Table_ocorrencias11[[#This Row],[fotos_gdl]] = TRUE,"ENVIADAS","PENDENTE")</f>
        <v>ENVIADAS</v>
      </c>
      <c r="D54" s="23">
        <f>IFERROR(Table_ocorrencias11[[#This Row],[data_plantao]],"")</f>
        <v>44209</v>
      </c>
      <c r="E54" s="31" t="str">
        <f>IFERROR(Table_ocorrencias11[[#This Row],[CIODS]],"")</f>
        <v>D700999</v>
      </c>
      <c r="F54" s="31" t="str">
        <f>IFERROR(Table_ocorrencias11[[#This Row],[natureza3]],"")</f>
        <v>Homicídio</v>
      </c>
      <c r="G54" s="31" t="str">
        <f>IFERROR(Table_ocorrencias11[[#This Row],[tipo_local]],"")</f>
        <v>Externo</v>
      </c>
      <c r="H54" s="31" t="str">
        <f>IFERROR(IF(Table_ocorrencias11[[#This Row],[instrumento9]] = 0,"",Table_ocorrencias11[[#This Row],[instrumento9]]),"")</f>
        <v>PÉRFURO-CONTUNDENTE</v>
      </c>
      <c r="I54" s="31" t="str">
        <f>IFERROR(VLOOKUP(Table_ocorrencias11[[#This Row],[matricula_perito]],Table_peritos[],2,FALSE),"")</f>
        <v>TADEU MORAIS CRUZ</v>
      </c>
      <c r="J54" s="31" t="str">
        <f>IFERROR(VLOOKUP(Table_ocorrencias11[[#This Row],[matricula_auxiliar]],Table_auxiliares[],2,FALSE),"")</f>
        <v>WILLIAME CORDEIRO DA SILVA JÚNIOR</v>
      </c>
      <c r="K54" s="31" t="str">
        <f>IFERROR(VLOOKUP(Table_ocorrencias11[[#This Row],[matricula_delegado]],Table_delegados[],2,FALSE),"")</f>
        <v>EURICELIA BATISTA NOGUEIRA</v>
      </c>
      <c r="L54" s="31" t="str">
        <f>IFERROR(Table_ocorrencias11[[#This Row],[viatura4]],"")</f>
        <v>UP006</v>
      </c>
      <c r="M54" s="31" t="str">
        <f>IFERROR(IF(Table_ocorrencias11[[#This Row],[DPH2]] ="","",Table_ocorrencias11[[#This Row],[DPH2]]&amp;"º DPH"),"")</f>
        <v>5º DPH</v>
      </c>
      <c r="N54" s="31" t="str">
        <f>UPPER(IFERROR(VLOOKUP(Table_ocorrencias11[[#This Row],[municipio]],Table_municipios[],2,FALSE),""))</f>
        <v>RECIFE</v>
      </c>
      <c r="O54" s="31" t="str">
        <f>UPPER(IFERROR(Table_ocorrencias11[[#This Row],[bairro7]],""))</f>
        <v>PASSARINHO</v>
      </c>
      <c r="P54" s="31" t="str">
        <f>IFERROR(IF(Table_ocorrencias11[[#This Row],[rua8]] ="","",Table_ocorrencias11[[#This Row],[rua8]]),"")</f>
        <v>RUA GRAUNÁ</v>
      </c>
      <c r="Q54" s="31" t="str">
        <f>IFERROR(IF(Table_ocorrencias11[[#This Row],[latitude5]] ="","",Table_ocorrencias11[[#This Row],[latitude5]]),"")</f>
        <v/>
      </c>
      <c r="R54" s="31" t="str">
        <f>IFERROR(IF(Table_ocorrencias11[[#This Row],[longitude6]] ="","",Table_ocorrencias11[[#This Row],[longitude6]]),"")</f>
        <v/>
      </c>
      <c r="S5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" s="31" t="str">
        <f>UPPER(IFERROR(Table_ocorrencias11[[#This Row],[descricao]],""))</f>
        <v>PAF EXTERNO EM LOCAL DE DIFÍCIL ACESSO.</v>
      </c>
      <c r="V54" s="24">
        <f>IFERROR(IF(Table_ocorrencias11[[#This Row],[data_ciencia]]="","",Table_ocorrencias11[[#This Row],[data_ciencia]]),"")</f>
        <v>0.875</v>
      </c>
      <c r="W54" s="24" t="str">
        <f>IFERROR(IF(Table_ocorrencias11[[#This Row],[data_saida]]="","",Table_ocorrencias11[[#This Row],[data_saida]]),"")</f>
        <v/>
      </c>
      <c r="X54" s="24" t="str">
        <f>IFERROR(IF(Table_ocorrencias11[[#This Row],[data_chegada]]="","",Table_ocorrencias11[[#This Row],[data_chegada]]),"")</f>
        <v/>
      </c>
      <c r="Y54" s="24" t="str">
        <f>IFERROR(IF(Table_ocorrencias11[[#This Row],[data_conclusao]]="","",Table_ocorrencias11[[#This Row],[data_conclusao]]),"")</f>
        <v/>
      </c>
      <c r="Z54" s="22">
        <v>2079</v>
      </c>
      <c r="AA54" s="22">
        <v>42</v>
      </c>
      <c r="AB54" s="22">
        <v>5</v>
      </c>
      <c r="AC54" s="22">
        <v>2962136</v>
      </c>
      <c r="AD54" s="22">
        <v>3870332</v>
      </c>
      <c r="AE54" s="22">
        <v>2960494</v>
      </c>
      <c r="AF54" s="22">
        <v>1430</v>
      </c>
      <c r="AG54" s="23">
        <v>44209</v>
      </c>
      <c r="AH54" s="22" t="s">
        <v>12524</v>
      </c>
      <c r="AI54" s="22" t="s">
        <v>167</v>
      </c>
      <c r="AJ54" s="22" t="s">
        <v>168</v>
      </c>
      <c r="AK54" s="22" t="s">
        <v>1258</v>
      </c>
      <c r="AL54" s="25">
        <v>0.875</v>
      </c>
      <c r="AM54" s="26"/>
      <c r="AN54" s="26"/>
      <c r="AO54" s="26"/>
      <c r="AP54" s="22"/>
      <c r="AQ54" s="22"/>
      <c r="AR54" s="22">
        <v>14</v>
      </c>
      <c r="AS54" s="22" t="s">
        <v>678</v>
      </c>
      <c r="AT54" s="22" t="s">
        <v>12525</v>
      </c>
      <c r="AU54" s="22" t="s">
        <v>4307</v>
      </c>
      <c r="AV54" s="27" t="s">
        <v>276</v>
      </c>
      <c r="AW54" s="22" t="s">
        <v>12526</v>
      </c>
      <c r="AX54" s="22" t="s">
        <v>12527</v>
      </c>
      <c r="AY54" s="22" t="b">
        <v>1</v>
      </c>
      <c r="AZ54" s="22" t="s">
        <v>273</v>
      </c>
      <c r="BA54" s="22" t="b">
        <v>1</v>
      </c>
      <c r="BB54" s="22" t="s">
        <v>12528</v>
      </c>
      <c r="BC54" s="22" t="s">
        <v>12529</v>
      </c>
    </row>
    <row r="55" spans="1:55" hidden="1" x14ac:dyDescent="0.25">
      <c r="A55" s="31" t="str">
        <f>IFERROR(TEXT(Table_ocorrencias11[[#This Row],[caso_n]],"000")&amp;Table_ocorrencias11[[#This Row],[ponto]]&amp;"/"&amp;YEAR(Table_ocorrencias11[[#This Row],[DATA PLANTÃO]]),"")</f>
        <v>043.9/2021</v>
      </c>
      <c r="B55" s="31" t="str">
        <f>IFERROR(IF(Table_ocorrencias11[[#This Row],[GDL]] = "","", Table_ocorrencias11[[#This Row],[GDL]]&amp;"/"&amp;YEAR(Table_ocorrencias11[[#This Row],[data_plantao]])),"")</f>
        <v/>
      </c>
      <c r="C55" s="31" t="str">
        <f>IF(Table_ocorrencias11[[#This Row],[fotos_gdl]] = TRUE,"ENVIADAS","PENDENTE")</f>
        <v>PENDENTE</v>
      </c>
      <c r="D55" s="23">
        <f>IFERROR(Table_ocorrencias11[[#This Row],[data_plantao]],"")</f>
        <v>44209</v>
      </c>
      <c r="E55" s="31" t="str">
        <f>IFERROR(Table_ocorrencias11[[#This Row],[CIODS]],"")</f>
        <v>D701025</v>
      </c>
      <c r="F55" s="31" t="str">
        <f>IFERROR(Table_ocorrencias11[[#This Row],[natureza3]],"")</f>
        <v>Homicídio</v>
      </c>
      <c r="G55" s="31" t="str">
        <f>IFERROR(Table_ocorrencias11[[#This Row],[tipo_local]],"")</f>
        <v>Externo</v>
      </c>
      <c r="H55" s="31" t="str">
        <f>IFERROR(IF(Table_ocorrencias11[[#This Row],[instrumento9]] = 0,"",Table_ocorrencias11[[#This Row],[instrumento9]]),"")</f>
        <v/>
      </c>
      <c r="I55" s="31" t="str">
        <f>IFERROR(VLOOKUP(Table_ocorrencias11[[#This Row],[matricula_perito]],Table_peritos[],2,FALSE),"")</f>
        <v>BETSON FERNANDO DELGADO DOS SANTOS ANDRADE</v>
      </c>
      <c r="J55" s="31" t="str">
        <f>IFERROR(VLOOKUP(Table_ocorrencias11[[#This Row],[matricula_auxiliar]],Table_auxiliares[],2,FALSE),"")</f>
        <v>THIAGO ANDRÉ</v>
      </c>
      <c r="K55" s="31" t="str">
        <f>IFERROR(VLOOKUP(Table_ocorrencias11[[#This Row],[matricula_delegado]],Table_delegados[],2,FALSE),"")</f>
        <v>FELIPE MONTEIRO COSTA</v>
      </c>
      <c r="L55" s="31" t="str">
        <f>IFERROR(Table_ocorrencias11[[#This Row],[viatura4]],"")</f>
        <v>UP004</v>
      </c>
      <c r="M55" s="31" t="str">
        <f>IFERROR(IF(Table_ocorrencias11[[#This Row],[DPH2]] ="","",Table_ocorrencias11[[#This Row],[DPH2]]&amp;"º DPH"),"")</f>
        <v>7º DPH</v>
      </c>
      <c r="N55" s="31" t="str">
        <f>UPPER(IFERROR(VLOOKUP(Table_ocorrencias11[[#This Row],[municipio]],Table_municipios[],2,FALSE),""))</f>
        <v>PAULISTA</v>
      </c>
      <c r="O55" s="31" t="str">
        <f>UPPER(IFERROR(Table_ocorrencias11[[#This Row],[bairro7]],""))</f>
        <v>ENGENHO MARANGUAPE</v>
      </c>
      <c r="P55" s="31" t="str">
        <f>IFERROR(IF(Table_ocorrencias11[[#This Row],[rua8]] ="","",Table_ocorrencias11[[#This Row],[rua8]]),"")</f>
        <v>RUA SÃO JOSE</v>
      </c>
      <c r="Q55" s="31" t="str">
        <f>IFERROR(IF(Table_ocorrencias11[[#This Row],[latitude5]] ="","",Table_ocorrencias11[[#This Row],[latitude5]]),"")</f>
        <v>-7.912535</v>
      </c>
      <c r="R55" s="31" t="str">
        <f>IFERROR(IF(Table_ocorrencias11[[#This Row],[longitude6]] ="","",Table_ocorrencias11[[#This Row],[longitude6]]),"")</f>
        <v>34.843845</v>
      </c>
      <c r="S55" s="31" t="str">
        <f>IFERROR(UPPER(VLOOKUP(Table_ocorrencias11[[#This Row],[ocorrencia_id]],Table_vitimas[],3,FALSE) &amp; " (NIC: "&amp; VLOOKUP(Table_ocorrencias11[[#This Row],[ocorrencia_id]],Table_vitimas[],9,FALSE)) &amp;")","")</f>
        <v>PAULO RICARDO MORAIS SILVA SOUZA (NIC: 115653)</v>
      </c>
      <c r="T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" s="31" t="str">
        <f>UPPER(IFERROR(Table_ocorrencias11[[#This Row],[descricao]],""))</f>
        <v/>
      </c>
      <c r="V55" s="24">
        <f>IFERROR(IF(Table_ocorrencias11[[#This Row],[data_ciencia]]="","",Table_ocorrencias11[[#This Row],[data_ciencia]]),"")</f>
        <v>1.3888888888888889E-3</v>
      </c>
      <c r="W55" s="24">
        <f>IFERROR(IF(Table_ocorrencias11[[#This Row],[data_saida]]="","",Table_ocorrencias11[[#This Row],[data_saida]]),"")</f>
        <v>1.3888888888888888E-2</v>
      </c>
      <c r="X55" s="24">
        <f>IFERROR(IF(Table_ocorrencias11[[#This Row],[data_chegada]]="","",Table_ocorrencias11[[#This Row],[data_chegada]]),"")</f>
        <v>2.7777777777777776E-2</v>
      </c>
      <c r="Y55" s="24">
        <f>IFERROR(IF(Table_ocorrencias11[[#This Row],[data_conclusao]]="","",Table_ocorrencias11[[#This Row],[data_conclusao]]),"")</f>
        <v>5.4166666666666669E-2</v>
      </c>
      <c r="Z55" s="22">
        <v>2080</v>
      </c>
      <c r="AA55" s="22">
        <v>43</v>
      </c>
      <c r="AB55" s="22">
        <v>7</v>
      </c>
      <c r="AC55" s="22">
        <v>3869903</v>
      </c>
      <c r="AD55" s="22">
        <v>3870464</v>
      </c>
      <c r="AE55" s="22">
        <v>2724723</v>
      </c>
      <c r="AF55" s="22"/>
      <c r="AG55" s="23">
        <v>44209</v>
      </c>
      <c r="AH55" s="22" t="s">
        <v>12530</v>
      </c>
      <c r="AI55" s="22" t="s">
        <v>167</v>
      </c>
      <c r="AJ55" s="22" t="s">
        <v>168</v>
      </c>
      <c r="AK55" s="22" t="s">
        <v>255</v>
      </c>
      <c r="AL55" s="25">
        <v>1.3888888888888889E-3</v>
      </c>
      <c r="AM55" s="26">
        <v>1.3888888888888888E-2</v>
      </c>
      <c r="AN55" s="26">
        <v>2.7777777777777776E-2</v>
      </c>
      <c r="AO55" s="26">
        <v>5.4166666666666669E-2</v>
      </c>
      <c r="AP55" s="22" t="s">
        <v>12534</v>
      </c>
      <c r="AQ55" s="22" t="s">
        <v>12535</v>
      </c>
      <c r="AR55" s="22">
        <v>13</v>
      </c>
      <c r="AS55" s="22" t="s">
        <v>458</v>
      </c>
      <c r="AT55" s="22" t="s">
        <v>12531</v>
      </c>
      <c r="AU55" s="22" t="s">
        <v>12532</v>
      </c>
      <c r="AV55" s="27"/>
      <c r="AW55" s="22" t="s">
        <v>12533</v>
      </c>
      <c r="AX55" s="22" t="s">
        <v>283</v>
      </c>
      <c r="AY55" s="22" t="b">
        <v>0</v>
      </c>
      <c r="AZ55" s="22" t="s">
        <v>273</v>
      </c>
      <c r="BA55" s="22" t="b">
        <v>0</v>
      </c>
      <c r="BB55" s="22"/>
      <c r="BC55" s="22"/>
    </row>
    <row r="56" spans="1:55" hidden="1" x14ac:dyDescent="0.25">
      <c r="A56" s="31" t="str">
        <f>IFERROR(TEXT(Table_ocorrencias11[[#This Row],[caso_n]],"000")&amp;Table_ocorrencias11[[#This Row],[ponto]]&amp;"/"&amp;YEAR(Table_ocorrencias11[[#This Row],[DATA PLANTÃO]]),"")</f>
        <v>044.9/2021</v>
      </c>
      <c r="B56" s="31" t="str">
        <f>IFERROR(IF(Table_ocorrencias11[[#This Row],[GDL]] = "","", Table_ocorrencias11[[#This Row],[GDL]]&amp;"/"&amp;YEAR(Table_ocorrencias11[[#This Row],[data_plantao]])),"")</f>
        <v>1435/2021</v>
      </c>
      <c r="C56" s="31" t="str">
        <f>IF(Table_ocorrencias11[[#This Row],[fotos_gdl]] = TRUE,"ENVIADAS","PENDENTE")</f>
        <v>ENVIADAS</v>
      </c>
      <c r="D56" s="23">
        <f>IFERROR(Table_ocorrencias11[[#This Row],[data_plantao]],"")</f>
        <v>44209</v>
      </c>
      <c r="E56" s="31" t="str">
        <f>IFERROR(Table_ocorrencias11[[#This Row],[CIODS]],"")</f>
        <v>D701033</v>
      </c>
      <c r="F56" s="31" t="str">
        <f>IFERROR(Table_ocorrencias11[[#This Row],[natureza3]],"")</f>
        <v>Homicídio</v>
      </c>
      <c r="G56" s="31" t="str">
        <f>IFERROR(Table_ocorrencias11[[#This Row],[tipo_local]],"")</f>
        <v>Externo</v>
      </c>
      <c r="H56" s="31" t="str">
        <f>IFERROR(IF(Table_ocorrencias11[[#This Row],[instrumento9]] = 0,"",Table_ocorrencias11[[#This Row],[instrumento9]]),"")</f>
        <v>CONTUNDENTE</v>
      </c>
      <c r="I56" s="31" t="str">
        <f>IFERROR(VLOOKUP(Table_ocorrencias11[[#This Row],[matricula_perito]],Table_peritos[],2,FALSE),"")</f>
        <v>DIEGO NUNES TELES DE MENDONÇA</v>
      </c>
      <c r="J56" s="31" t="str">
        <f>IFERROR(VLOOKUP(Table_ocorrencias11[[#This Row],[matricula_auxiliar]],Table_auxiliares[],2,FALSE),"")</f>
        <v>WILLIAME CORDEIRO DA SILVA JÚNIOR</v>
      </c>
      <c r="K56" s="31" t="str">
        <f>IFERROR(VLOOKUP(Table_ocorrencias11[[#This Row],[matricula_delegado]],Table_delegados[],2,FALSE),"")</f>
        <v>EURICELIA BATISTA NOGUEIRA</v>
      </c>
      <c r="L56" s="31" t="str">
        <f>IFERROR(Table_ocorrencias11[[#This Row],[viatura4]],"")</f>
        <v>UP006</v>
      </c>
      <c r="M56" s="31" t="str">
        <f>IFERROR(IF(Table_ocorrencias11[[#This Row],[DPH2]] ="","",Table_ocorrencias11[[#This Row],[DPH2]]&amp;"º DPH"),"")</f>
        <v>12º DPH</v>
      </c>
      <c r="N56" s="31" t="str">
        <f>UPPER(IFERROR(VLOOKUP(Table_ocorrencias11[[#This Row],[municipio]],Table_municipios[],2,FALSE),""))</f>
        <v>JABOATÃO DOS GUARARAPES</v>
      </c>
      <c r="O56" s="31" t="str">
        <f>UPPER(IFERROR(Table_ocorrencias11[[#This Row],[bairro7]],""))</f>
        <v>PIEDADE</v>
      </c>
      <c r="P56" s="31" t="str">
        <f>IFERROR(IF(Table_ocorrencias11[[#This Row],[rua8]] ="","",Table_ocorrencias11[[#This Row],[rua8]]),"")</f>
        <v>AV. BERNARDO VIEIRA DE MELO</v>
      </c>
      <c r="Q56" s="31" t="str">
        <f>IFERROR(IF(Table_ocorrencias11[[#This Row],[latitude5]] ="","",Table_ocorrencias11[[#This Row],[latitude5]]),"")</f>
        <v>-8174264</v>
      </c>
      <c r="R56" s="31" t="str">
        <f>IFERROR(IF(Table_ocorrencias11[[#This Row],[longitude6]] ="","",Table_ocorrencias11[[#This Row],[longitude6]]),"")</f>
        <v>-34916751</v>
      </c>
      <c r="S5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6" s="31" t="str">
        <f>UPPER(IFERROR(Table_ocorrencias11[[#This Row],[descricao]],""))</f>
        <v>INSTRUMENTO CONTUNDENTE (BARRA DE MADEIRA)</v>
      </c>
      <c r="V56" s="24">
        <f>IFERROR(IF(Table_ocorrencias11[[#This Row],[data_ciencia]]="","",Table_ocorrencias11[[#This Row],[data_ciencia]]),"")</f>
        <v>0.125</v>
      </c>
      <c r="W56" s="24">
        <f>IFERROR(IF(Table_ocorrencias11[[#This Row],[data_saida]]="","",Table_ocorrencias11[[#This Row],[data_saida]]),"")</f>
        <v>0.14097222222222222</v>
      </c>
      <c r="X56" s="24">
        <f>IFERROR(IF(Table_ocorrencias11[[#This Row],[data_chegada]]="","",Table_ocorrencias11[[#This Row],[data_chegada]]),"")</f>
        <v>0.15277777777777779</v>
      </c>
      <c r="Y56" s="24">
        <f>IFERROR(IF(Table_ocorrencias11[[#This Row],[data_conclusao]]="","",Table_ocorrencias11[[#This Row],[data_conclusao]]),"")</f>
        <v>0.18055555555555555</v>
      </c>
      <c r="Z56" s="22">
        <v>2081</v>
      </c>
      <c r="AA56" s="22">
        <v>44</v>
      </c>
      <c r="AB56" s="22">
        <v>12</v>
      </c>
      <c r="AC56" s="22">
        <v>3869148</v>
      </c>
      <c r="AD56" s="22">
        <v>3870332</v>
      </c>
      <c r="AE56" s="22">
        <v>2960494</v>
      </c>
      <c r="AF56" s="22">
        <v>1435</v>
      </c>
      <c r="AG56" s="23">
        <v>44209</v>
      </c>
      <c r="AH56" s="22" t="s">
        <v>12541</v>
      </c>
      <c r="AI56" s="22" t="s">
        <v>167</v>
      </c>
      <c r="AJ56" s="22" t="s">
        <v>168</v>
      </c>
      <c r="AK56" s="22" t="s">
        <v>1258</v>
      </c>
      <c r="AL56" s="25">
        <v>0.125</v>
      </c>
      <c r="AM56" s="26">
        <v>0.14097222222222222</v>
      </c>
      <c r="AN56" s="26">
        <v>0.15277777777777779</v>
      </c>
      <c r="AO56" s="26">
        <v>0.18055555555555555</v>
      </c>
      <c r="AP56" s="22" t="s">
        <v>12542</v>
      </c>
      <c r="AQ56" s="22" t="s">
        <v>12543</v>
      </c>
      <c r="AR56" s="22">
        <v>10</v>
      </c>
      <c r="AS56" s="22" t="s">
        <v>711</v>
      </c>
      <c r="AT56" s="22" t="s">
        <v>12544</v>
      </c>
      <c r="AU56" s="22" t="s">
        <v>12545</v>
      </c>
      <c r="AV56" s="27" t="s">
        <v>481</v>
      </c>
      <c r="AW56" s="22" t="s">
        <v>12546</v>
      </c>
      <c r="AX56" s="22" t="s">
        <v>12547</v>
      </c>
      <c r="AY56" s="22" t="b">
        <v>1</v>
      </c>
      <c r="AZ56" s="22" t="s">
        <v>273</v>
      </c>
      <c r="BA56" s="22" t="b">
        <v>0</v>
      </c>
      <c r="BB56" s="22"/>
      <c r="BC56" s="22"/>
    </row>
    <row r="57" spans="1:55" hidden="1" x14ac:dyDescent="0.25">
      <c r="A57" s="31" t="str">
        <f>IFERROR(TEXT(Table_ocorrencias11[[#This Row],[caso_n]],"000")&amp;Table_ocorrencias11[[#This Row],[ponto]]&amp;"/"&amp;YEAR(Table_ocorrencias11[[#This Row],[DATA PLANTÃO]]),"")</f>
        <v>045.9/2021</v>
      </c>
      <c r="B57" s="31" t="str">
        <f>IFERROR(IF(Table_ocorrencias11[[#This Row],[GDL]] = "","", Table_ocorrencias11[[#This Row],[GDL]]&amp;"/"&amp;YEAR(Table_ocorrencias11[[#This Row],[data_plantao]])),"")</f>
        <v>1512/2021</v>
      </c>
      <c r="C57" s="31" t="str">
        <f>IF(Table_ocorrencias11[[#This Row],[fotos_gdl]] = TRUE,"ENVIADAS","PENDENTE")</f>
        <v>ENVIADAS</v>
      </c>
      <c r="D57" s="23">
        <f>IFERROR(Table_ocorrencias11[[#This Row],[data_plantao]],"")</f>
        <v>44210</v>
      </c>
      <c r="E57" s="31" t="str">
        <f>IFERROR(Table_ocorrencias11[[#This Row],[CIODS]],"")</f>
        <v>D701056</v>
      </c>
      <c r="F57" s="31" t="str">
        <f>IFERROR(Table_ocorrencias11[[#This Row],[natureza3]],"")</f>
        <v>Homicídio</v>
      </c>
      <c r="G57" s="31" t="str">
        <f>IFERROR(Table_ocorrencias11[[#This Row],[tipo_local]],"")</f>
        <v>Externo</v>
      </c>
      <c r="H57" s="31" t="str">
        <f>IFERROR(IF(Table_ocorrencias11[[#This Row],[instrumento9]] = 0,"",Table_ocorrencias11[[#This Row],[instrumento9]]),"")</f>
        <v>PÉRFURO-CONTUNDENTE</v>
      </c>
      <c r="I57" s="31" t="str">
        <f>IFERROR(VLOOKUP(Table_ocorrencias11[[#This Row],[matricula_perito]],Table_peritos[],2,FALSE),"")</f>
        <v>FERNANDO HENRIQUE LEAL BENEVIDES</v>
      </c>
      <c r="J57" s="31" t="str">
        <f>IFERROR(VLOOKUP(Table_ocorrencias11[[#This Row],[matricula_auxiliar]],Table_auxiliares[],2,FALSE),"")</f>
        <v>ANDREZA CRISTINA MAIA DOS SANTOS</v>
      </c>
      <c r="K57" s="31" t="str">
        <f>IFERROR(VLOOKUP(Table_ocorrencias11[[#This Row],[matricula_delegado]],Table_delegados[],2,FALSE),"")</f>
        <v>MARCONI LUSTOSA FELIX FILHO</v>
      </c>
      <c r="L57" s="31" t="str">
        <f>IFERROR(Table_ocorrencias11[[#This Row],[viatura4]],"")</f>
        <v>UP006</v>
      </c>
      <c r="M57" s="31" t="str">
        <f>IFERROR(IF(Table_ocorrencias11[[#This Row],[DPH2]] ="","",Table_ocorrencias11[[#This Row],[DPH2]]&amp;"º DPH"),"")</f>
        <v>14º DPH</v>
      </c>
      <c r="N57" s="31" t="str">
        <f>UPPER(IFERROR(VLOOKUP(Table_ocorrencias11[[#This Row],[municipio]],Table_municipios[],2,FALSE),""))</f>
        <v>CABO DE SANTO AGOSTINHO</v>
      </c>
      <c r="O57" s="31" t="str">
        <f>UPPER(IFERROR(Table_ocorrencias11[[#This Row],[bairro7]],""))</f>
        <v>SUAPE</v>
      </c>
      <c r="P57" s="31" t="str">
        <f>IFERROR(IF(Table_ocorrencias11[[#This Row],[rua8]] ="","",Table_ocorrencias11[[#This Row],[rua8]]),"")</f>
        <v>PE 08</v>
      </c>
      <c r="Q57" s="31" t="str">
        <f>IFERROR(IF(Table_ocorrencias11[[#This Row],[latitude5]] ="","",Table_ocorrencias11[[#This Row],[latitude5]]),"")</f>
        <v>-8°307670</v>
      </c>
      <c r="R57" s="31" t="str">
        <f>IFERROR(IF(Table_ocorrencias11[[#This Row],[longitude6]] ="","",Table_ocorrencias11[[#This Row],[longitude6]]),"")</f>
        <v>-34°979301</v>
      </c>
      <c r="S5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115657)</v>
      </c>
      <c r="T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" s="31" t="str">
        <f>UPPER(IFERROR(Table_ocorrencias11[[#This Row],[descricao]],""))</f>
        <v>PM CB GOMES 998529655</v>
      </c>
      <c r="V57" s="24">
        <f>IFERROR(IF(Table_ocorrencias11[[#This Row],[data_ciencia]]="","",Table_ocorrencias11[[#This Row],[data_ciencia]]),"")</f>
        <v>0.42708333333333331</v>
      </c>
      <c r="W57" s="24">
        <f>IFERROR(IF(Table_ocorrencias11[[#This Row],[data_saida]]="","",Table_ocorrencias11[[#This Row],[data_saida]]),"")</f>
        <v>0.43055555555555558</v>
      </c>
      <c r="X57" s="24">
        <f>IFERROR(IF(Table_ocorrencias11[[#This Row],[data_chegada]]="","",Table_ocorrencias11[[#This Row],[data_chegada]]),"")</f>
        <v>0.45555555555555555</v>
      </c>
      <c r="Y57" s="24">
        <f>IFERROR(IF(Table_ocorrencias11[[#This Row],[data_conclusao]]="","",Table_ocorrencias11[[#This Row],[data_conclusao]]),"")</f>
        <v>0.50347222222222221</v>
      </c>
      <c r="Z57" s="22">
        <v>2082</v>
      </c>
      <c r="AA57" s="22">
        <v>45</v>
      </c>
      <c r="AB57" s="22">
        <v>14</v>
      </c>
      <c r="AC57" s="22">
        <v>2962063</v>
      </c>
      <c r="AD57" s="22">
        <v>3876098</v>
      </c>
      <c r="AE57" s="22">
        <v>3864405</v>
      </c>
      <c r="AF57" s="22">
        <v>1512</v>
      </c>
      <c r="AG57" s="23">
        <v>44210</v>
      </c>
      <c r="AH57" s="22" t="s">
        <v>12548</v>
      </c>
      <c r="AI57" s="22" t="s">
        <v>167</v>
      </c>
      <c r="AJ57" s="22" t="s">
        <v>168</v>
      </c>
      <c r="AK57" s="22" t="s">
        <v>1258</v>
      </c>
      <c r="AL57" s="25">
        <v>0.42708333333333331</v>
      </c>
      <c r="AM57" s="26">
        <v>0.43055555555555558</v>
      </c>
      <c r="AN57" s="26">
        <v>0.45555555555555555</v>
      </c>
      <c r="AO57" s="26">
        <v>0.50347222222222221</v>
      </c>
      <c r="AP57" s="22" t="s">
        <v>12577</v>
      </c>
      <c r="AQ57" s="22" t="s">
        <v>12578</v>
      </c>
      <c r="AR57" s="22">
        <v>3</v>
      </c>
      <c r="AS57" s="22" t="s">
        <v>12549</v>
      </c>
      <c r="AT57" s="22" t="s">
        <v>12550</v>
      </c>
      <c r="AU57" s="22" t="s">
        <v>12551</v>
      </c>
      <c r="AV57" s="27" t="s">
        <v>276</v>
      </c>
      <c r="AW57" s="22" t="s">
        <v>12552</v>
      </c>
      <c r="AX57" s="22" t="s">
        <v>12553</v>
      </c>
      <c r="AY57" s="22" t="b">
        <v>1</v>
      </c>
      <c r="AZ57" s="22" t="s">
        <v>273</v>
      </c>
      <c r="BA57" s="22" t="b">
        <v>0</v>
      </c>
      <c r="BB57" s="22"/>
      <c r="BC57" s="22"/>
    </row>
    <row r="58" spans="1:55" hidden="1" x14ac:dyDescent="0.25">
      <c r="A58" s="31" t="str">
        <f>IFERROR(TEXT(Table_ocorrencias11[[#This Row],[caso_n]],"000")&amp;Table_ocorrencias11[[#This Row],[ponto]]&amp;"/"&amp;YEAR(Table_ocorrencias11[[#This Row],[DATA PLANTÃO]]),"")</f>
        <v>046.10/2020</v>
      </c>
      <c r="B58" s="31" t="str">
        <f>IFERROR(IF(Table_ocorrencias11[[#This Row],[GDL]] = "","", Table_ocorrencias11[[#This Row],[GDL]]&amp;"/"&amp;YEAR(Table_ocorrencias11[[#This Row],[data_plantao]])),"")</f>
        <v>18083/2020</v>
      </c>
      <c r="C58" s="31" t="str">
        <f>IF(Table_ocorrencias11[[#This Row],[fotos_gdl]] = TRUE,"ENVIADAS","PENDENTE")</f>
        <v>PENDENTE</v>
      </c>
      <c r="D58" s="23">
        <f>IFERROR(Table_ocorrencias11[[#This Row],[data_plantao]],"")</f>
        <v>44014</v>
      </c>
      <c r="E58" s="31" t="str">
        <f>IFERROR(Table_ocorrencias11[[#This Row],[CIODS]],"")</f>
        <v>D000000</v>
      </c>
      <c r="F58" s="31" t="str">
        <f>IFERROR(Table_ocorrencias11[[#This Row],[natureza3]],"")</f>
        <v>Perícia em veículo(s)</v>
      </c>
      <c r="G58" s="31" t="str">
        <f>IFERROR(Table_ocorrencias11[[#This Row],[tipo_local]],"")</f>
        <v/>
      </c>
      <c r="H58" s="31" t="str">
        <f>IFERROR(IF(Table_ocorrencias11[[#This Row],[instrumento9]] = 0,"",Table_ocorrencias11[[#This Row],[instrumento9]]),"")</f>
        <v/>
      </c>
      <c r="I58" s="31" t="str">
        <f>IFERROR(VLOOKUP(Table_ocorrencias11[[#This Row],[matricula_perito]],Table_peritos[],2,FALSE),"")</f>
        <v>DIEGO NUNES TELES DE MENDONÇA</v>
      </c>
      <c r="J58" s="31" t="str">
        <f>IFERROR(VLOOKUP(Table_ocorrencias11[[#This Row],[matricula_auxiliar]],Table_auxiliares[],2,FALSE),"")</f>
        <v>HILTON PESSOA DE FREITAS NETO</v>
      </c>
      <c r="K58" s="31" t="str">
        <f>IFERROR(VLOOKUP(Table_ocorrencias11[[#This Row],[matricula_delegado]],Table_delegados[],2,FALSE),"")</f>
        <v>FRANCISCO OCELIO LIMA RIBEIRO</v>
      </c>
      <c r="L58" s="31" t="str">
        <f>IFERROR(Table_ocorrencias11[[#This Row],[viatura4]],"")</f>
        <v/>
      </c>
      <c r="M58" s="31" t="str">
        <f>IFERROR(IF(Table_ocorrencias11[[#This Row],[DPH2]] ="","",Table_ocorrencias11[[#This Row],[DPH2]]&amp;"º DPH"),"")</f>
        <v/>
      </c>
      <c r="N58" s="31" t="str">
        <f>UPPER(IFERROR(VLOOKUP(Table_ocorrencias11[[#This Row],[municipio]],Table_municipios[],2,FALSE),""))</f>
        <v>RECIFE</v>
      </c>
      <c r="O58" s="31" t="str">
        <f>UPPER(IFERROR(Table_ocorrencias11[[#This Row],[bairro7]],""))</f>
        <v>PÁTIO</v>
      </c>
      <c r="P58" s="31" t="str">
        <f>IFERROR(IF(Table_ocorrencias11[[#This Row],[rua8]] ="","",Table_ocorrencias11[[#This Row],[rua8]]),"")</f>
        <v/>
      </c>
      <c r="Q58" s="31" t="str">
        <f>IFERROR(IF(Table_ocorrencias11[[#This Row],[latitude5]] ="","",Table_ocorrencias11[[#This Row],[latitude5]]),"")</f>
        <v/>
      </c>
      <c r="R58" s="31" t="str">
        <f>IFERROR(IF(Table_ocorrencias11[[#This Row],[longitude6]] ="","",Table_ocorrencias11[[#This Row],[longitude6]]),"")</f>
        <v/>
      </c>
      <c r="S5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8" s="31" t="str">
        <f>UPPER(IFERROR(Table_ocorrencias11[[#This Row],[descricao]],""))</f>
        <v>FIAT UNO MILLE ELETRONI, AZUL, PLACA MXV-7469</v>
      </c>
      <c r="V58" s="24">
        <f>IFERROR(IF(Table_ocorrencias11[[#This Row],[data_ciencia]]="","",Table_ocorrencias11[[#This Row],[data_ciencia]]),"")</f>
        <v>0.375</v>
      </c>
      <c r="W58" s="24" t="str">
        <f>IFERROR(IF(Table_ocorrencias11[[#This Row],[data_saida]]="","",Table_ocorrencias11[[#This Row],[data_saida]]),"")</f>
        <v/>
      </c>
      <c r="X58" s="24" t="str">
        <f>IFERROR(IF(Table_ocorrencias11[[#This Row],[data_chegada]]="","",Table_ocorrencias11[[#This Row],[data_chegada]]),"")</f>
        <v/>
      </c>
      <c r="Y58" s="24" t="str">
        <f>IFERROR(IF(Table_ocorrencias11[[#This Row],[data_conclusao]]="","",Table_ocorrencias11[[#This Row],[data_conclusao]]),"")</f>
        <v/>
      </c>
      <c r="Z58" s="22">
        <v>1413</v>
      </c>
      <c r="AA58" s="22">
        <v>46</v>
      </c>
      <c r="AB58" s="22"/>
      <c r="AC58" s="22">
        <v>3869148</v>
      </c>
      <c r="AD58" s="22">
        <v>3865967</v>
      </c>
      <c r="AE58" s="22">
        <v>3467520</v>
      </c>
      <c r="AF58" s="22">
        <v>18083</v>
      </c>
      <c r="AG58" s="23">
        <v>44014</v>
      </c>
      <c r="AH58" s="22" t="s">
        <v>318</v>
      </c>
      <c r="AI58" s="22" t="s">
        <v>322</v>
      </c>
      <c r="AJ58" s="22" t="s">
        <v>283</v>
      </c>
      <c r="AK58" s="22" t="s">
        <v>283</v>
      </c>
      <c r="AL58" s="25">
        <v>0.375</v>
      </c>
      <c r="AM58" s="26"/>
      <c r="AN58" s="26"/>
      <c r="AO58" s="26"/>
      <c r="AP58" s="22"/>
      <c r="AQ58" s="22"/>
      <c r="AR58" s="22">
        <v>14</v>
      </c>
      <c r="AS58" s="22" t="s">
        <v>319</v>
      </c>
      <c r="AT58" s="22" t="s">
        <v>283</v>
      </c>
      <c r="AU58" s="22" t="s">
        <v>320</v>
      </c>
      <c r="AV58" s="27"/>
      <c r="AW58" s="22" t="s">
        <v>487</v>
      </c>
      <c r="AX58" s="22" t="s">
        <v>321</v>
      </c>
      <c r="AY58" s="22" t="b">
        <v>0</v>
      </c>
      <c r="AZ58" s="22" t="s">
        <v>486</v>
      </c>
      <c r="BA58" s="22" t="b">
        <v>0</v>
      </c>
      <c r="BB58" s="22"/>
      <c r="BC58" s="22"/>
    </row>
    <row r="59" spans="1:55" hidden="1" x14ac:dyDescent="0.25">
      <c r="A59" s="31" t="str">
        <f>IFERROR(TEXT(Table_ocorrencias11[[#This Row],[caso_n]],"000")&amp;Table_ocorrencias11[[#This Row],[ponto]]&amp;"/"&amp;YEAR(Table_ocorrencias11[[#This Row],[DATA PLANTÃO]]),"")</f>
        <v>046.9/2021</v>
      </c>
      <c r="B59" s="31" t="str">
        <f>IFERROR(IF(Table_ocorrencias11[[#This Row],[GDL]] = "","", Table_ocorrencias11[[#This Row],[GDL]]&amp;"/"&amp;YEAR(Table_ocorrencias11[[#This Row],[data_plantao]])),"")</f>
        <v>1578/2021</v>
      </c>
      <c r="C59" s="31" t="str">
        <f>IF(Table_ocorrencias11[[#This Row],[fotos_gdl]] = TRUE,"ENVIADAS","PENDENTE")</f>
        <v>ENVIADAS</v>
      </c>
      <c r="D59" s="23">
        <f>IFERROR(Table_ocorrencias11[[#This Row],[data_plantao]],"")</f>
        <v>44210</v>
      </c>
      <c r="E59" s="31" t="str">
        <f>IFERROR(Table_ocorrencias11[[#This Row],[CIODS]],"")</f>
        <v>D701087</v>
      </c>
      <c r="F59" s="31" t="str">
        <f>IFERROR(Table_ocorrencias11[[#This Row],[natureza3]],"")</f>
        <v>Homicídio</v>
      </c>
      <c r="G59" s="31" t="str">
        <f>IFERROR(Table_ocorrencias11[[#This Row],[tipo_local]],"")</f>
        <v>Externo</v>
      </c>
      <c r="H59" s="31" t="str">
        <f>IFERROR(IF(Table_ocorrencias11[[#This Row],[instrumento9]] = 0,"",Table_ocorrencias11[[#This Row],[instrumento9]]),"")</f>
        <v>OUTROS</v>
      </c>
      <c r="I59" s="31" t="str">
        <f>IFERROR(VLOOKUP(Table_ocorrencias11[[#This Row],[matricula_perito]],Table_peritos[],2,FALSE),"")</f>
        <v>FERNANDO HENRIQUE LEAL BENEVIDES</v>
      </c>
      <c r="J59" s="31" t="str">
        <f>IFERROR(VLOOKUP(Table_ocorrencias11[[#This Row],[matricula_auxiliar]],Table_auxiliares[],2,FALSE),"")</f>
        <v>ANDREZA CRISTINA MAIA DOS SANTOS</v>
      </c>
      <c r="K59" s="31" t="str">
        <f>IFERROR(VLOOKUP(Table_ocorrencias11[[#This Row],[matricula_delegado]],Table_delegados[],2,FALSE),"")</f>
        <v>MARCONI LUSTOSA FELIX FILHO</v>
      </c>
      <c r="L59" s="31" t="str">
        <f>IFERROR(Table_ocorrencias11[[#This Row],[viatura4]],"")</f>
        <v>UP006</v>
      </c>
      <c r="M59" s="31" t="str">
        <f>IFERROR(IF(Table_ocorrencias11[[#This Row],[DPH2]] ="","",Table_ocorrencias11[[#This Row],[DPH2]]&amp;"º DPH"),"")</f>
        <v>15º DPH</v>
      </c>
      <c r="N59" s="31" t="str">
        <f>UPPER(IFERROR(VLOOKUP(Table_ocorrencias11[[#This Row],[municipio]],Table_municipios[],2,FALSE),""))</f>
        <v>IPOJUCA</v>
      </c>
      <c r="O59" s="31" t="str">
        <f>UPPER(IFERROR(Table_ocorrencias11[[#This Row],[bairro7]],""))</f>
        <v>NOSSA SRA DO Ó</v>
      </c>
      <c r="P59" s="31" t="str">
        <f>IFERROR(IF(Table_ocorrencias11[[#This Row],[rua8]] ="","",Table_ocorrencias11[[#This Row],[rua8]]),"")</f>
        <v>ENGENHO AGUA FRIA 2</v>
      </c>
      <c r="Q59" s="31" t="str">
        <f>IFERROR(IF(Table_ocorrencias11[[#This Row],[latitude5]] ="","",Table_ocorrencias11[[#This Row],[latitude5]]),"")</f>
        <v>-8°473773</v>
      </c>
      <c r="R59" s="31" t="str">
        <f>IFERROR(IF(Table_ocorrencias11[[#This Row],[longitude6]] ="","",Table_ocorrencias11[[#This Row],[longitude6]]),"")</f>
        <v>-35°02312</v>
      </c>
      <c r="S5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115592)</v>
      </c>
      <c r="T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9" s="31" t="str">
        <f>UPPER(IFERROR(Table_ocorrencias11[[#This Row],[descricao]],""))</f>
        <v>PM 994445086</v>
      </c>
      <c r="V59" s="24">
        <f>IFERROR(IF(Table_ocorrencias11[[#This Row],[data_ciencia]]="","",Table_ocorrencias11[[#This Row],[data_ciencia]]),"")</f>
        <v>0.67708333333333337</v>
      </c>
      <c r="W59" s="24">
        <f>IFERROR(IF(Table_ocorrencias11[[#This Row],[data_saida]]="","",Table_ocorrencias11[[#This Row],[data_saida]]),"")</f>
        <v>0.6875</v>
      </c>
      <c r="X59" s="24">
        <f>IFERROR(IF(Table_ocorrencias11[[#This Row],[data_chegada]]="","",Table_ocorrencias11[[#This Row],[data_chegada]]),"")</f>
        <v>0.72916666666666663</v>
      </c>
      <c r="Y59" s="24">
        <f>IFERROR(IF(Table_ocorrencias11[[#This Row],[data_conclusao]]="","",Table_ocorrencias11[[#This Row],[data_conclusao]]),"")</f>
        <v>0.79166666666666663</v>
      </c>
      <c r="Z59" s="22">
        <v>2083</v>
      </c>
      <c r="AA59" s="22">
        <v>46</v>
      </c>
      <c r="AB59" s="22">
        <v>15</v>
      </c>
      <c r="AC59" s="22">
        <v>2962063</v>
      </c>
      <c r="AD59" s="22">
        <v>3876098</v>
      </c>
      <c r="AE59" s="22">
        <v>3864405</v>
      </c>
      <c r="AF59" s="22">
        <v>1578</v>
      </c>
      <c r="AG59" s="23">
        <v>44210</v>
      </c>
      <c r="AH59" s="22" t="s">
        <v>12564</v>
      </c>
      <c r="AI59" s="22" t="s">
        <v>167</v>
      </c>
      <c r="AJ59" s="22" t="s">
        <v>168</v>
      </c>
      <c r="AK59" s="22" t="s">
        <v>1258</v>
      </c>
      <c r="AL59" s="25">
        <v>0.67708333333333337</v>
      </c>
      <c r="AM59" s="26">
        <v>0.6875</v>
      </c>
      <c r="AN59" s="26">
        <v>0.72916666666666663</v>
      </c>
      <c r="AO59" s="26">
        <v>0.79166666666666663</v>
      </c>
      <c r="AP59" s="22" t="s">
        <v>12565</v>
      </c>
      <c r="AQ59" s="22" t="s">
        <v>12566</v>
      </c>
      <c r="AR59" s="22">
        <v>8</v>
      </c>
      <c r="AS59" s="22" t="s">
        <v>6792</v>
      </c>
      <c r="AT59" s="22" t="s">
        <v>12567</v>
      </c>
      <c r="AU59" s="22" t="s">
        <v>12568</v>
      </c>
      <c r="AV59" s="27" t="s">
        <v>433</v>
      </c>
      <c r="AW59" s="22" t="s">
        <v>12569</v>
      </c>
      <c r="AX59" s="22" t="s">
        <v>12570</v>
      </c>
      <c r="AY59" s="22" t="b">
        <v>1</v>
      </c>
      <c r="AZ59" s="22" t="s">
        <v>273</v>
      </c>
      <c r="BA59" s="22" t="b">
        <v>0</v>
      </c>
      <c r="BB59" s="22"/>
      <c r="BC59" s="22"/>
    </row>
    <row r="60" spans="1:55" hidden="1" x14ac:dyDescent="0.25">
      <c r="A60" s="31" t="str">
        <f>IFERROR(TEXT(Table_ocorrencias11[[#This Row],[caso_n]],"000")&amp;Table_ocorrencias11[[#This Row],[ponto]]&amp;"/"&amp;YEAR(Table_ocorrencias11[[#This Row],[DATA PLANTÃO]]),"")</f>
        <v>047.10/2020</v>
      </c>
      <c r="B60" s="31" t="str">
        <f>IFERROR(IF(Table_ocorrencias11[[#This Row],[GDL]] = "","", Table_ocorrencias11[[#This Row],[GDL]]&amp;"/"&amp;YEAR(Table_ocorrencias11[[#This Row],[data_plantao]])),"")</f>
        <v>18077/2020</v>
      </c>
      <c r="C60" s="31" t="str">
        <f>IF(Table_ocorrencias11[[#This Row],[fotos_gdl]] = TRUE,"ENVIADAS","PENDENTE")</f>
        <v>ENVIADAS</v>
      </c>
      <c r="D60" s="23">
        <f>IFERROR(Table_ocorrencias11[[#This Row],[data_plantao]],"")</f>
        <v>44014</v>
      </c>
      <c r="E60" s="31" t="str">
        <f>IFERROR(Table_ocorrencias11[[#This Row],[CIODS]],"")</f>
        <v>D680540</v>
      </c>
      <c r="F60" s="31" t="str">
        <f>IFERROR(Table_ocorrencias11[[#This Row],[natureza3]],"")</f>
        <v>Perícia em veículo(s)</v>
      </c>
      <c r="G60" s="31" t="str">
        <f>IFERROR(Table_ocorrencias11[[#This Row],[tipo_local]],"")</f>
        <v>Externo</v>
      </c>
      <c r="H60" s="31" t="str">
        <f>IFERROR(IF(Table_ocorrencias11[[#This Row],[instrumento9]] = 0,"",Table_ocorrencias11[[#This Row],[instrumento9]]),"")</f>
        <v>PÉRFURO-CONTUNDENTE</v>
      </c>
      <c r="I60" s="31" t="str">
        <f>IFERROR(VLOOKUP(Table_ocorrencias11[[#This Row],[matricula_perito]],Table_peritos[],2,FALSE),"")</f>
        <v>DIOGO SINESIO TRAJANO DE ARRUDA</v>
      </c>
      <c r="J60" s="31" t="str">
        <f>IFERROR(VLOOKUP(Table_ocorrencias11[[#This Row],[matricula_auxiliar]],Table_auxiliares[],2,FALSE),"")</f>
        <v>THIAGO CHALEGRE</v>
      </c>
      <c r="K60" s="31" t="str">
        <f>IFERROR(VLOOKUP(Table_ocorrencias11[[#This Row],[matricula_delegado]],Table_delegados[],2,FALSE),"")</f>
        <v>DANIEL LIRA PIMENTEL</v>
      </c>
      <c r="L60" s="31" t="str">
        <f>IFERROR(Table_ocorrencias11[[#This Row],[viatura4]],"")</f>
        <v>UP004</v>
      </c>
      <c r="M60" s="31" t="str">
        <f>IFERROR(IF(Table_ocorrencias11[[#This Row],[DPH2]] ="","",Table_ocorrencias11[[#This Row],[DPH2]]&amp;"º DPH"),"")</f>
        <v>10º DPH</v>
      </c>
      <c r="N60" s="31" t="str">
        <f>UPPER(IFERROR(VLOOKUP(Table_ocorrencias11[[#This Row],[municipio]],Table_municipios[],2,FALSE),""))</f>
        <v>CAMARAGIBE</v>
      </c>
      <c r="O60" s="31" t="str">
        <f>UPPER(IFERROR(Table_ocorrencias11[[#This Row],[bairro7]],""))</f>
        <v>CARMELO</v>
      </c>
      <c r="P60" s="31" t="str">
        <f>IFERROR(IF(Table_ocorrencias11[[#This Row],[rua8]] ="","",Table_ocorrencias11[[#This Row],[rua8]]),"")</f>
        <v>RUA DOS NARCÍSIOS, 15</v>
      </c>
      <c r="Q60" s="31" t="str">
        <f>IFERROR(IF(Table_ocorrencias11[[#This Row],[latitude5]] ="","",Table_ocorrencias11[[#This Row],[latitude5]]),"")</f>
        <v/>
      </c>
      <c r="R60" s="31" t="str">
        <f>IFERROR(IF(Table_ocorrencias11[[#This Row],[longitude6]] ="","",Table_ocorrencias11[[#This Row],[longitude6]]),"")</f>
        <v/>
      </c>
      <c r="S6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60" s="31" t="str">
        <f>UPPER(IFERROR(Table_ocorrencias11[[#This Row],[descricao]],""))</f>
        <v>SGT VANDRE  998717404_x000D_
INTERVENÇÃO POLICIAL COM VEÍCULO ENVOLVIDOS</v>
      </c>
      <c r="V60" s="24">
        <f>IFERROR(IF(Table_ocorrencias11[[#This Row],[data_ciencia]]="","",Table_ocorrencias11[[#This Row],[data_ciencia]]),"")</f>
        <v>0.57777777777777772</v>
      </c>
      <c r="W60" s="24">
        <f>IFERROR(IF(Table_ocorrencias11[[#This Row],[data_saida]]="","",Table_ocorrencias11[[#This Row],[data_saida]]),"")</f>
        <v>0.60069444444444442</v>
      </c>
      <c r="X60" s="24">
        <f>IFERROR(IF(Table_ocorrencias11[[#This Row],[data_chegada]]="","",Table_ocorrencias11[[#This Row],[data_chegada]]),"")</f>
        <v>0.61805555555555558</v>
      </c>
      <c r="Y60" s="24">
        <f>IFERROR(IF(Table_ocorrencias11[[#This Row],[data_conclusao]]="","",Table_ocorrencias11[[#This Row],[data_conclusao]]),"")</f>
        <v>0.6875</v>
      </c>
      <c r="Z60" s="22">
        <v>1411</v>
      </c>
      <c r="AA60" s="22">
        <v>47</v>
      </c>
      <c r="AB60" s="22">
        <v>10</v>
      </c>
      <c r="AC60" s="22">
        <v>3871193</v>
      </c>
      <c r="AD60" s="22">
        <v>3868877</v>
      </c>
      <c r="AE60" s="22">
        <v>3864227</v>
      </c>
      <c r="AF60" s="22">
        <v>18077</v>
      </c>
      <c r="AG60" s="23">
        <v>44014</v>
      </c>
      <c r="AH60" s="22" t="s">
        <v>310</v>
      </c>
      <c r="AI60" s="22" t="s">
        <v>322</v>
      </c>
      <c r="AJ60" s="22" t="s">
        <v>168</v>
      </c>
      <c r="AK60" s="22" t="s">
        <v>255</v>
      </c>
      <c r="AL60" s="25">
        <v>0.57777777777777772</v>
      </c>
      <c r="AM60" s="26">
        <v>0.60069444444444442</v>
      </c>
      <c r="AN60" s="26">
        <v>0.61805555555555558</v>
      </c>
      <c r="AO60" s="26">
        <v>0.6875</v>
      </c>
      <c r="AP60" s="22"/>
      <c r="AQ60" s="22"/>
      <c r="AR60" s="22">
        <v>4</v>
      </c>
      <c r="AS60" s="22" t="s">
        <v>333</v>
      </c>
      <c r="AT60" s="22" t="s">
        <v>334</v>
      </c>
      <c r="AU60" s="22" t="s">
        <v>283</v>
      </c>
      <c r="AV60" s="27" t="s">
        <v>276</v>
      </c>
      <c r="AW60" s="22" t="s">
        <v>485</v>
      </c>
      <c r="AX60" s="22" t="s">
        <v>311</v>
      </c>
      <c r="AY60" s="22" t="b">
        <v>1</v>
      </c>
      <c r="AZ60" s="22" t="s">
        <v>486</v>
      </c>
      <c r="BA60" s="22" t="b">
        <v>0</v>
      </c>
      <c r="BB60" s="22"/>
      <c r="BC60" s="22"/>
    </row>
    <row r="61" spans="1:55" hidden="1" x14ac:dyDescent="0.25">
      <c r="A61" s="31" t="str">
        <f>IFERROR(TEXT(Table_ocorrencias11[[#This Row],[caso_n]],"000")&amp;Table_ocorrencias11[[#This Row],[ponto]]&amp;"/"&amp;YEAR(Table_ocorrencias11[[#This Row],[DATA PLANTÃO]]),"")</f>
        <v>047.9/2021</v>
      </c>
      <c r="B61" s="31" t="str">
        <f>IFERROR(IF(Table_ocorrencias11[[#This Row],[GDL]] = "","", Table_ocorrencias11[[#This Row],[GDL]]&amp;"/"&amp;YEAR(Table_ocorrencias11[[#This Row],[data_plantao]])),"")</f>
        <v>1585/2021</v>
      </c>
      <c r="C61" s="31" t="str">
        <f>IF(Table_ocorrencias11[[#This Row],[fotos_gdl]] = TRUE,"ENVIADAS","PENDENTE")</f>
        <v>ENVIADAS</v>
      </c>
      <c r="D61" s="23">
        <f>IFERROR(Table_ocorrencias11[[#This Row],[data_plantao]],"")</f>
        <v>44210</v>
      </c>
      <c r="E61" s="31" t="str">
        <f>IFERROR(Table_ocorrencias11[[#This Row],[CIODS]],"")</f>
        <v>D701125</v>
      </c>
      <c r="F61" s="31" t="str">
        <f>IFERROR(Table_ocorrencias11[[#This Row],[natureza3]],"")</f>
        <v>Homicídio</v>
      </c>
      <c r="G61" s="31" t="str">
        <f>IFERROR(Table_ocorrencias11[[#This Row],[tipo_local]],"")</f>
        <v>Interno</v>
      </c>
      <c r="H61" s="31" t="str">
        <f>IFERROR(IF(Table_ocorrencias11[[#This Row],[instrumento9]] = 0,"",Table_ocorrencias11[[#This Row],[instrumento9]]),"")</f>
        <v>PÉRFURO-CONTUNDENTE</v>
      </c>
      <c r="I61" s="31" t="str">
        <f>IFERROR(VLOOKUP(Table_ocorrencias11[[#This Row],[matricula_perito]],Table_peritos[],2,FALSE),"")</f>
        <v>AUGUSTO GUILHERME FEITOSA CACHO BORGES</v>
      </c>
      <c r="J61" s="31" t="str">
        <f>IFERROR(VLOOKUP(Table_ocorrencias11[[#This Row],[matricula_auxiliar]],Table_auxiliares[],2,FALSE),"")</f>
        <v>HILTON PESSOA DE FREITAS NETO</v>
      </c>
      <c r="K61" s="31" t="str">
        <f>IFERROR(VLOOKUP(Table_ocorrencias11[[#This Row],[matricula_delegado]],Table_delegados[],2,FALSE),"")</f>
        <v>ANTONIO DE CAMPOS FRANCISCO</v>
      </c>
      <c r="L61" s="31" t="str">
        <f>IFERROR(Table_ocorrencias11[[#This Row],[viatura4]],"")</f>
        <v>UP006</v>
      </c>
      <c r="M61" s="31" t="str">
        <f>IFERROR(IF(Table_ocorrencias11[[#This Row],[DPH2]] ="","",Table_ocorrencias11[[#This Row],[DPH2]]&amp;"º DPH"),"")</f>
        <v>5º DPH</v>
      </c>
      <c r="N61" s="31" t="str">
        <f>UPPER(IFERROR(VLOOKUP(Table_ocorrencias11[[#This Row],[municipio]],Table_municipios[],2,FALSE),""))</f>
        <v>RECIFE</v>
      </c>
      <c r="O61" s="31" t="str">
        <f>UPPER(IFERROR(Table_ocorrencias11[[#This Row],[bairro7]],""))</f>
        <v>NOVA DESCOBERTA</v>
      </c>
      <c r="P61" s="31" t="str">
        <f>IFERROR(IF(Table_ocorrencias11[[#This Row],[rua8]] ="","",Table_ocorrencias11[[#This Row],[rua8]]),"")</f>
        <v>RUA DO BOLEIRO, 300</v>
      </c>
      <c r="Q61" s="31" t="str">
        <f>IFERROR(IF(Table_ocorrencias11[[#This Row],[latitude5]] ="","",Table_ocorrencias11[[#This Row],[latitude5]]),"")</f>
        <v>-8.001541</v>
      </c>
      <c r="R61" s="31" t="str">
        <f>IFERROR(IF(Table_ocorrencias11[[#This Row],[longitude6]] ="","",Table_ocorrencias11[[#This Row],[longitude6]]),"")</f>
        <v>-34.933422</v>
      </c>
      <c r="S61" s="31" t="str">
        <f>IFERROR(UPPER(VLOOKUP(Table_ocorrencias11[[#This Row],[ocorrencia_id]],Table_vitimas[],3,FALSE) &amp; " (NIC: "&amp; VLOOKUP(Table_ocorrencias11[[#This Row],[ocorrencia_id]],Table_vitimas[],9,FALSE)) &amp;")","")</f>
        <v>VITOR LIMA DA SILVA (NIC: 115651)</v>
      </c>
      <c r="T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1" s="31" t="str">
        <f>UPPER(IFERROR(Table_ocorrencias11[[#This Row],[descricao]],""))</f>
        <v>PAF - MASC - VITIMA NO QUINTAL DA CASA_x000D_
PM SGT JOSELINO: 995954545</v>
      </c>
      <c r="V61" s="24">
        <f>IFERROR(IF(Table_ocorrencias11[[#This Row],[data_ciencia]]="","",Table_ocorrencias11[[#This Row],[data_ciencia]]),"")</f>
        <v>0.89583333333333337</v>
      </c>
      <c r="W61" s="24">
        <f>IFERROR(IF(Table_ocorrencias11[[#This Row],[data_saida]]="","",Table_ocorrencias11[[#This Row],[data_saida]]),"")</f>
        <v>0.90277777777777779</v>
      </c>
      <c r="X61" s="24">
        <f>IFERROR(IF(Table_ocorrencias11[[#This Row],[data_chegada]]="","",Table_ocorrencias11[[#This Row],[data_chegada]]),"")</f>
        <v>0.92013888888888884</v>
      </c>
      <c r="Y61" s="24">
        <f>IFERROR(IF(Table_ocorrencias11[[#This Row],[data_conclusao]]="","",Table_ocorrencias11[[#This Row],[data_conclusao]]),"")</f>
        <v>0.95486111111111116</v>
      </c>
      <c r="Z61" s="22">
        <v>2085</v>
      </c>
      <c r="AA61" s="22">
        <v>47</v>
      </c>
      <c r="AB61" s="22">
        <v>5</v>
      </c>
      <c r="AC61" s="22">
        <v>3870731</v>
      </c>
      <c r="AD61" s="22">
        <v>3865967</v>
      </c>
      <c r="AE61" s="22">
        <v>1967371</v>
      </c>
      <c r="AF61" s="22">
        <v>1585</v>
      </c>
      <c r="AG61" s="23">
        <v>44210</v>
      </c>
      <c r="AH61" s="22" t="s">
        <v>12581</v>
      </c>
      <c r="AI61" s="22" t="s">
        <v>167</v>
      </c>
      <c r="AJ61" s="22" t="s">
        <v>414</v>
      </c>
      <c r="AK61" s="22" t="s">
        <v>1258</v>
      </c>
      <c r="AL61" s="25">
        <v>0.89583333333333337</v>
      </c>
      <c r="AM61" s="26">
        <v>0.90277777777777779</v>
      </c>
      <c r="AN61" s="26">
        <v>0.92013888888888884</v>
      </c>
      <c r="AO61" s="26">
        <v>0.95486111111111116</v>
      </c>
      <c r="AP61" s="22" t="s">
        <v>12582</v>
      </c>
      <c r="AQ61" s="22" t="s">
        <v>12583</v>
      </c>
      <c r="AR61" s="22">
        <v>14</v>
      </c>
      <c r="AS61" s="22" t="s">
        <v>2270</v>
      </c>
      <c r="AT61" s="22" t="s">
        <v>12584</v>
      </c>
      <c r="AU61" s="22" t="s">
        <v>12585</v>
      </c>
      <c r="AV61" s="27" t="s">
        <v>276</v>
      </c>
      <c r="AW61" s="22" t="s">
        <v>12586</v>
      </c>
      <c r="AX61" s="22" t="s">
        <v>12587</v>
      </c>
      <c r="AY61" s="22" t="b">
        <v>1</v>
      </c>
      <c r="AZ61" s="22" t="s">
        <v>273</v>
      </c>
      <c r="BA61" s="22" t="b">
        <v>0</v>
      </c>
      <c r="BB61" s="22"/>
      <c r="BC61" s="22"/>
    </row>
    <row r="62" spans="1:55" hidden="1" x14ac:dyDescent="0.25">
      <c r="A62" s="31" t="str">
        <f>IFERROR(TEXT(Table_ocorrencias11[[#This Row],[caso_n]],"000")&amp;Table_ocorrencias11[[#This Row],[ponto]]&amp;"/"&amp;YEAR(Table_ocorrencias11[[#This Row],[DATA PLANTÃO]]),"")</f>
        <v>048.10/2020</v>
      </c>
      <c r="B62" s="31" t="str">
        <f>IFERROR(IF(Table_ocorrencias11[[#This Row],[GDL]] = "","", Table_ocorrencias11[[#This Row],[GDL]]&amp;"/"&amp;YEAR(Table_ocorrencias11[[#This Row],[data_plantao]])),"")</f>
        <v>18110/2020</v>
      </c>
      <c r="C62" s="31" t="str">
        <f>IF(Table_ocorrencias11[[#This Row],[fotos_gdl]] = TRUE,"ENVIADAS","PENDENTE")</f>
        <v>ENVIADAS</v>
      </c>
      <c r="D62" s="23">
        <f>IFERROR(Table_ocorrencias11[[#This Row],[data_plantao]],"")</f>
        <v>44015</v>
      </c>
      <c r="E62" s="31" t="str">
        <f>IFERROR(Table_ocorrencias11[[#This Row],[CIODS]],"")</f>
        <v>OF. 159</v>
      </c>
      <c r="F62" s="31" t="str">
        <f>IFERROR(Table_ocorrencias11[[#This Row],[natureza3]],"")</f>
        <v>Perícia em veículo(s)</v>
      </c>
      <c r="G62" s="31" t="str">
        <f>IFERROR(Table_ocorrencias11[[#This Row],[tipo_local]],"")</f>
        <v/>
      </c>
      <c r="H62" s="31" t="str">
        <f>IFERROR(IF(Table_ocorrencias11[[#This Row],[instrumento9]] = 0,"",Table_ocorrencias11[[#This Row],[instrumento9]]),"")</f>
        <v/>
      </c>
      <c r="I62" s="31" t="str">
        <f>IFERROR(VLOOKUP(Table_ocorrencias11[[#This Row],[matricula_perito]],Table_peritos[],2,FALSE),"")</f>
        <v>RANON BARROS BEZERRA</v>
      </c>
      <c r="J62" s="31" t="str">
        <f>IFERROR(VLOOKUP(Table_ocorrencias11[[#This Row],[matricula_auxiliar]],Table_auxiliares[],2,FALSE),"")</f>
        <v>JÚLIO CÉSAR DINIZ</v>
      </c>
      <c r="K62" s="31" t="str">
        <f>IFERROR(VLOOKUP(Table_ocorrencias11[[#This Row],[matricula_delegado]],Table_delegados[],2,FALSE),"")</f>
        <v>FRANCISCO OCELIO LIMA RIBEIRO</v>
      </c>
      <c r="L62" s="31" t="str">
        <f>IFERROR(Table_ocorrencias11[[#This Row],[viatura4]],"")</f>
        <v/>
      </c>
      <c r="M62" s="31" t="str">
        <f>IFERROR(IF(Table_ocorrencias11[[#This Row],[DPH2]] ="","",Table_ocorrencias11[[#This Row],[DPH2]]&amp;"º DPH"),"")</f>
        <v>3º DPH</v>
      </c>
      <c r="N62" s="31" t="str">
        <f>UPPER(IFERROR(VLOOKUP(Table_ocorrencias11[[#This Row],[municipio]],Table_municipios[],2,FALSE),""))</f>
        <v>RECIFE</v>
      </c>
      <c r="O62" s="31" t="str">
        <f>UPPER(IFERROR(Table_ocorrencias11[[#This Row],[bairro7]],""))</f>
        <v>CORDEIRO</v>
      </c>
      <c r="P62" s="31" t="str">
        <f>IFERROR(IF(Table_ocorrencias11[[#This Row],[rua8]] ="","",Table_ocorrencias11[[#This Row],[rua8]]),"")</f>
        <v>PATIO DHPP</v>
      </c>
      <c r="Q62" s="31" t="str">
        <f>IFERROR(IF(Table_ocorrencias11[[#This Row],[latitude5]] ="","",Table_ocorrencias11[[#This Row],[latitude5]]),"")</f>
        <v/>
      </c>
      <c r="R62" s="31" t="str">
        <f>IFERROR(IF(Table_ocorrencias11[[#This Row],[longitude6]] ="","",Table_ocorrencias11[[#This Row],[longitude6]]),"")</f>
        <v/>
      </c>
      <c r="S6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" s="31" t="str">
        <f>UPPER(IFERROR(Table_ocorrencias11[[#This Row],[descricao]],""))</f>
        <v>PERÍCIA EM VEÍCULO AUTOMOTOR, VW/FOX 1.6 GII, BRANCO, PLACA PFN-0835, NO PÁTIO DO DHPP</v>
      </c>
      <c r="V62" s="24">
        <f>IFERROR(IF(Table_ocorrencias11[[#This Row],[data_ciencia]]="","",Table_ocorrencias11[[#This Row],[data_ciencia]]),"")</f>
        <v>0.33333333333333331</v>
      </c>
      <c r="W62" s="24" t="str">
        <f>IFERROR(IF(Table_ocorrencias11[[#This Row],[data_saida]]="","",Table_ocorrencias11[[#This Row],[data_saida]]),"")</f>
        <v/>
      </c>
      <c r="X62" s="24" t="str">
        <f>IFERROR(IF(Table_ocorrencias11[[#This Row],[data_chegada]]="","",Table_ocorrencias11[[#This Row],[data_chegada]]),"")</f>
        <v/>
      </c>
      <c r="Y62" s="24" t="str">
        <f>IFERROR(IF(Table_ocorrencias11[[#This Row],[data_conclusao]]="","",Table_ocorrencias11[[#This Row],[data_conclusao]]),"")</f>
        <v/>
      </c>
      <c r="Z62" s="22">
        <v>1414</v>
      </c>
      <c r="AA62" s="22">
        <v>48</v>
      </c>
      <c r="AB62" s="22">
        <v>3</v>
      </c>
      <c r="AC62" s="22">
        <v>3866670</v>
      </c>
      <c r="AD62" s="22">
        <v>3867595</v>
      </c>
      <c r="AE62" s="22">
        <v>3467520</v>
      </c>
      <c r="AF62" s="22">
        <v>18110</v>
      </c>
      <c r="AG62" s="23">
        <v>44015</v>
      </c>
      <c r="AH62" s="22" t="s">
        <v>339</v>
      </c>
      <c r="AI62" s="22" t="s">
        <v>322</v>
      </c>
      <c r="AJ62" s="22" t="s">
        <v>283</v>
      </c>
      <c r="AK62" s="22" t="s">
        <v>283</v>
      </c>
      <c r="AL62" s="25">
        <v>0.33333333333333331</v>
      </c>
      <c r="AM62" s="26"/>
      <c r="AN62" s="26"/>
      <c r="AO62" s="26"/>
      <c r="AP62" s="22"/>
      <c r="AQ62" s="22"/>
      <c r="AR62" s="22">
        <v>14</v>
      </c>
      <c r="AS62" s="22" t="s">
        <v>340</v>
      </c>
      <c r="AT62" s="22" t="s">
        <v>341</v>
      </c>
      <c r="AU62" s="22" t="s">
        <v>283</v>
      </c>
      <c r="AV62" s="27"/>
      <c r="AW62" s="22" t="s">
        <v>488</v>
      </c>
      <c r="AX62" s="22" t="s">
        <v>342</v>
      </c>
      <c r="AY62" s="22" t="b">
        <v>1</v>
      </c>
      <c r="AZ62" s="22" t="s">
        <v>486</v>
      </c>
      <c r="BA62" s="22" t="b">
        <v>0</v>
      </c>
      <c r="BB62" s="22"/>
      <c r="BC62" s="22"/>
    </row>
    <row r="63" spans="1:55" hidden="1" x14ac:dyDescent="0.25">
      <c r="A63" s="31" t="str">
        <f>IFERROR(TEXT(Table_ocorrencias11[[#This Row],[caso_n]],"000")&amp;Table_ocorrencias11[[#This Row],[ponto]]&amp;"/"&amp;YEAR(Table_ocorrencias11[[#This Row],[DATA PLANTÃO]]),"")</f>
        <v>048.9/2021</v>
      </c>
      <c r="B63" s="31" t="str">
        <f>IFERROR(IF(Table_ocorrencias11[[#This Row],[GDL]] = "","", Table_ocorrencias11[[#This Row],[GDL]]&amp;"/"&amp;YEAR(Table_ocorrencias11[[#This Row],[data_plantao]])),"")</f>
        <v>1627/2021</v>
      </c>
      <c r="C63" s="31" t="str">
        <f>IF(Table_ocorrencias11[[#This Row],[fotos_gdl]] = TRUE,"ENVIADAS","PENDENTE")</f>
        <v>ENVIADAS</v>
      </c>
      <c r="D63" s="23">
        <f>IFERROR(Table_ocorrencias11[[#This Row],[data_plantao]],"")</f>
        <v>44211</v>
      </c>
      <c r="E63" s="31" t="str">
        <f>IFERROR(Table_ocorrencias11[[#This Row],[CIODS]],"")</f>
        <v>D701146</v>
      </c>
      <c r="F63" s="31" t="str">
        <f>IFERROR(Table_ocorrencias11[[#This Row],[natureza3]],"")</f>
        <v>Homicídio</v>
      </c>
      <c r="G63" s="31" t="str">
        <f>IFERROR(Table_ocorrencias11[[#This Row],[tipo_local]],"")</f>
        <v>Externo</v>
      </c>
      <c r="H63" s="31" t="str">
        <f>IFERROR(IF(Table_ocorrencias11[[#This Row],[instrumento9]] = 0,"",Table_ocorrencias11[[#This Row],[instrumento9]]),"")</f>
        <v>PÉRFURO-CONTUNDENTE</v>
      </c>
      <c r="I63" s="31" t="str">
        <f>IFERROR(VLOOKUP(Table_ocorrencias11[[#This Row],[matricula_perito]],Table_peritos[],2,FALSE),"")</f>
        <v>FERNANDO HENRIQUE LEAL BENEVIDES</v>
      </c>
      <c r="J63" s="31" t="str">
        <f>IFERROR(VLOOKUP(Table_ocorrencias11[[#This Row],[matricula_auxiliar]],Table_auxiliares[],2,FALSE),"")</f>
        <v>TALITA ATANAZIO ROSA</v>
      </c>
      <c r="K63" s="31" t="str">
        <f>IFERROR(VLOOKUP(Table_ocorrencias11[[#This Row],[matricula_delegado]],Table_delegados[],2,FALSE),"")</f>
        <v>ROBERTO MONTEIRO LOBO</v>
      </c>
      <c r="L63" s="31" t="str">
        <f>IFERROR(Table_ocorrencias11[[#This Row],[viatura4]],"")</f>
        <v>UP004</v>
      </c>
      <c r="M63" s="31" t="str">
        <f>IFERROR(IF(Table_ocorrencias11[[#This Row],[DPH2]] ="","",Table_ocorrencias11[[#This Row],[DPH2]]&amp;"º DPH"),"")</f>
        <v>13º DPH</v>
      </c>
      <c r="N63" s="31" t="str">
        <f>UPPER(IFERROR(VLOOKUP(Table_ocorrencias11[[#This Row],[municipio]],Table_municipios[],2,FALSE),""))</f>
        <v>RECIFE</v>
      </c>
      <c r="O63" s="31" t="str">
        <f>UPPER(IFERROR(Table_ocorrencias11[[#This Row],[bairro7]],""))</f>
        <v>CURADO</v>
      </c>
      <c r="P63" s="31" t="str">
        <f>IFERROR(IF(Table_ocorrencias11[[#This Row],[rua8]] ="","",Table_ocorrencias11[[#This Row],[rua8]]),"")</f>
        <v>BR 101</v>
      </c>
      <c r="Q63" s="31" t="str">
        <f>IFERROR(IF(Table_ocorrencias11[[#This Row],[latitude5]] ="","",Table_ocorrencias11[[#This Row],[latitude5]]),"")</f>
        <v>-8°04305</v>
      </c>
      <c r="R63" s="31" t="str">
        <f>IFERROR(IF(Table_ocorrencias11[[#This Row],[longitude6]] ="","",Table_ocorrencias11[[#This Row],[longitude6]]),"")</f>
        <v>-34°56277</v>
      </c>
      <c r="S6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115652)</v>
      </c>
      <c r="T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3" s="31" t="str">
        <f>UPPER(IFERROR(Table_ocorrencias11[[#This Row],[descricao]],""))</f>
        <v>MASCULINO, PAF</v>
      </c>
      <c r="V63" s="24">
        <f>IFERROR(IF(Table_ocorrencias11[[#This Row],[data_ciencia]]="","",Table_ocorrencias11[[#This Row],[data_ciencia]]),"")</f>
        <v>0.29166666666666669</v>
      </c>
      <c r="W63" s="24">
        <f>IFERROR(IF(Table_ocorrencias11[[#This Row],[data_saida]]="","",Table_ocorrencias11[[#This Row],[data_saida]]),"")</f>
        <v>0.3263888888888889</v>
      </c>
      <c r="X63" s="24">
        <f>IFERROR(IF(Table_ocorrencias11[[#This Row],[data_chegada]]="","",Table_ocorrencias11[[#This Row],[data_chegada]]),"")</f>
        <v>0.34444444444444444</v>
      </c>
      <c r="Y63" s="24">
        <f>IFERROR(IF(Table_ocorrencias11[[#This Row],[data_conclusao]]="","",Table_ocorrencias11[[#This Row],[data_conclusao]]),"")</f>
        <v>0.37152777777777779</v>
      </c>
      <c r="Z63" s="22">
        <v>2086</v>
      </c>
      <c r="AA63" s="22">
        <v>48</v>
      </c>
      <c r="AB63" s="22">
        <v>13</v>
      </c>
      <c r="AC63" s="22">
        <v>2962063</v>
      </c>
      <c r="AD63" s="22">
        <v>3875598</v>
      </c>
      <c r="AE63" s="22">
        <v>3864146</v>
      </c>
      <c r="AF63" s="22">
        <v>1627</v>
      </c>
      <c r="AG63" s="23">
        <v>44211</v>
      </c>
      <c r="AH63" s="22" t="s">
        <v>12571</v>
      </c>
      <c r="AI63" s="22" t="s">
        <v>167</v>
      </c>
      <c r="AJ63" s="22" t="s">
        <v>168</v>
      </c>
      <c r="AK63" s="22" t="s">
        <v>255</v>
      </c>
      <c r="AL63" s="25">
        <v>0.29166666666666669</v>
      </c>
      <c r="AM63" s="26">
        <v>0.3263888888888889</v>
      </c>
      <c r="AN63" s="26">
        <v>0.34444444444444444</v>
      </c>
      <c r="AO63" s="26">
        <v>0.37152777777777779</v>
      </c>
      <c r="AP63" s="22" t="s">
        <v>12572</v>
      </c>
      <c r="AQ63" s="22" t="s">
        <v>12573</v>
      </c>
      <c r="AR63" s="22">
        <v>14</v>
      </c>
      <c r="AS63" s="22" t="s">
        <v>1193</v>
      </c>
      <c r="AT63" s="22" t="s">
        <v>1484</v>
      </c>
      <c r="AU63" s="22" t="s">
        <v>12574</v>
      </c>
      <c r="AV63" s="27" t="s">
        <v>276</v>
      </c>
      <c r="AW63" s="22" t="s">
        <v>12575</v>
      </c>
      <c r="AX63" s="22" t="s">
        <v>12576</v>
      </c>
      <c r="AY63" s="22" t="b">
        <v>1</v>
      </c>
      <c r="AZ63" s="22" t="s">
        <v>273</v>
      </c>
      <c r="BA63" s="22" t="b">
        <v>0</v>
      </c>
      <c r="BB63" s="22"/>
      <c r="BC63" s="22"/>
    </row>
    <row r="64" spans="1:55" hidden="1" x14ac:dyDescent="0.25">
      <c r="A64" s="31" t="str">
        <f>IFERROR(TEXT(Table_ocorrencias11[[#This Row],[caso_n]],"000")&amp;Table_ocorrencias11[[#This Row],[ponto]]&amp;"/"&amp;YEAR(Table_ocorrencias11[[#This Row],[DATA PLANTÃO]]),"")</f>
        <v>049.10/2020</v>
      </c>
      <c r="B64" s="31" t="str">
        <f>IFERROR(IF(Table_ocorrencias11[[#This Row],[GDL]] = "","", Table_ocorrencias11[[#This Row],[GDL]]&amp;"/"&amp;YEAR(Table_ocorrencias11[[#This Row],[data_plantao]])),"")</f>
        <v>18203/2020</v>
      </c>
      <c r="C64" s="31" t="str">
        <f>IF(Table_ocorrencias11[[#This Row],[fotos_gdl]] = TRUE,"ENVIADAS","PENDENTE")</f>
        <v>ENVIADAS</v>
      </c>
      <c r="D64" s="23">
        <f>IFERROR(Table_ocorrencias11[[#This Row],[data_plantao]],"")</f>
        <v>44015</v>
      </c>
      <c r="E64" s="31" t="str">
        <f>IFERROR(Table_ocorrencias11[[#This Row],[CIODS]],"")</f>
        <v>D680631</v>
      </c>
      <c r="F64" s="31" t="str">
        <f>IFERROR(Table_ocorrencias11[[#This Row],[natureza3]],"")</f>
        <v>Tentativa de Homicídio</v>
      </c>
      <c r="G64" s="31" t="str">
        <f>IFERROR(Table_ocorrencias11[[#This Row],[tipo_local]],"")</f>
        <v>Externo</v>
      </c>
      <c r="H64" s="31" t="str">
        <f>IFERROR(IF(Table_ocorrencias11[[#This Row],[instrumento9]] = 0,"",Table_ocorrencias11[[#This Row],[instrumento9]]),"")</f>
        <v>OUTROS</v>
      </c>
      <c r="I64" s="31" t="str">
        <f>IFERROR(VLOOKUP(Table_ocorrencias11[[#This Row],[matricula_perito]],Table_peritos[],2,FALSE),"")</f>
        <v>DOUGLAS DE OLIVEIRA MENDONÇA</v>
      </c>
      <c r="J64" s="31" t="str">
        <f>IFERROR(VLOOKUP(Table_ocorrencias11[[#This Row],[matricula_auxiliar]],Table_auxiliares[],2,FALSE),"")</f>
        <v>THAYSE BATISTA</v>
      </c>
      <c r="K64" s="31" t="str">
        <f>IFERROR(VLOOKUP(Table_ocorrencias11[[#This Row],[matricula_delegado]],Table_delegados[],2,FALSE),"")</f>
        <v>ROBERTO MONTEIRO LOBO</v>
      </c>
      <c r="L64" s="31" t="str">
        <f>IFERROR(Table_ocorrencias11[[#This Row],[viatura4]],"")</f>
        <v>UP004</v>
      </c>
      <c r="M64" s="31" t="str">
        <f>IFERROR(IF(Table_ocorrencias11[[#This Row],[DPH2]] ="","",Table_ocorrencias11[[#This Row],[DPH2]]&amp;"º DPH"),"")</f>
        <v>3º DPH</v>
      </c>
      <c r="N64" s="31" t="str">
        <f>UPPER(IFERROR(VLOOKUP(Table_ocorrencias11[[#This Row],[municipio]],Table_municipios[],2,FALSE),""))</f>
        <v>RECIFE</v>
      </c>
      <c r="O64" s="31" t="str">
        <f>UPPER(IFERROR(Table_ocorrencias11[[#This Row],[bairro7]],""))</f>
        <v>IMBIRIBEIRA</v>
      </c>
      <c r="P64" s="31" t="str">
        <f>IFERROR(IF(Table_ocorrencias11[[#This Row],[rua8]] ="","",Table_ocorrencias11[[#This Row],[rua8]]),"")</f>
        <v>NO VIADUTO EM FRENTE AO AEROPORTO NA AV. MASCARENHAS DE MORAES</v>
      </c>
      <c r="Q64" s="31" t="str">
        <f>IFERROR(IF(Table_ocorrencias11[[#This Row],[latitude5]] ="","",Table_ocorrencias11[[#This Row],[latitude5]]),"")</f>
        <v>8°7'48.7488"</v>
      </c>
      <c r="R64" s="31" t="str">
        <f>IFERROR(IF(Table_ocorrencias11[[#This Row],[longitude6]] ="","",Table_ocorrencias11[[#This Row],[longitude6]]),"")</f>
        <v>34°54'58.1148''</v>
      </c>
      <c r="S6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" s="31" t="str">
        <f>UPPER(IFERROR(Table_ocorrencias11[[#This Row],[descricao]],""))</f>
        <v>UM HOMEM PULOU COM SEUS DOIS FILHOS MENORES (UM MENOR DE 4  MESES). SAMU SOCORREU AS 3 VÍTIMAS PARA O HR.</v>
      </c>
      <c r="V64" s="24">
        <f>IFERROR(IF(Table_ocorrencias11[[#This Row],[data_ciencia]]="","",Table_ocorrencias11[[#This Row],[data_ciencia]]),"")</f>
        <v>0.81944444444444442</v>
      </c>
      <c r="W64" s="24">
        <f>IFERROR(IF(Table_ocorrencias11[[#This Row],[data_saida]]="","",Table_ocorrencias11[[#This Row],[data_saida]]),"")</f>
        <v>0.82638888888888884</v>
      </c>
      <c r="X64" s="24">
        <f>IFERROR(IF(Table_ocorrencias11[[#This Row],[data_chegada]]="","",Table_ocorrencias11[[#This Row],[data_chegada]]),"")</f>
        <v>0.83888888888888891</v>
      </c>
      <c r="Y64" s="24">
        <f>IFERROR(IF(Table_ocorrencias11[[#This Row],[data_conclusao]]="","",Table_ocorrencias11[[#This Row],[data_conclusao]]),"")</f>
        <v>0.88194444444444442</v>
      </c>
      <c r="Z64" s="22">
        <v>1415</v>
      </c>
      <c r="AA64" s="22">
        <v>49</v>
      </c>
      <c r="AB64" s="22">
        <v>3</v>
      </c>
      <c r="AC64" s="22">
        <v>3870707</v>
      </c>
      <c r="AD64" s="22">
        <v>3870430</v>
      </c>
      <c r="AE64" s="22">
        <v>3864146</v>
      </c>
      <c r="AF64" s="22">
        <v>18203</v>
      </c>
      <c r="AG64" s="23">
        <v>44015</v>
      </c>
      <c r="AH64" s="22" t="s">
        <v>343</v>
      </c>
      <c r="AI64" s="22" t="s">
        <v>344</v>
      </c>
      <c r="AJ64" s="22" t="s">
        <v>168</v>
      </c>
      <c r="AK64" s="22" t="s">
        <v>255</v>
      </c>
      <c r="AL64" s="25">
        <v>0.81944444444444442</v>
      </c>
      <c r="AM64" s="26">
        <v>0.82638888888888884</v>
      </c>
      <c r="AN64" s="26">
        <v>0.83888888888888891</v>
      </c>
      <c r="AO64" s="26">
        <v>0.88194444444444442</v>
      </c>
      <c r="AP64" s="22" t="s">
        <v>348</v>
      </c>
      <c r="AQ64" s="22" t="s">
        <v>349</v>
      </c>
      <c r="AR64" s="22">
        <v>14</v>
      </c>
      <c r="AS64" s="22" t="s">
        <v>345</v>
      </c>
      <c r="AT64" s="22" t="s">
        <v>346</v>
      </c>
      <c r="AU64" s="22" t="s">
        <v>283</v>
      </c>
      <c r="AV64" s="27" t="s">
        <v>433</v>
      </c>
      <c r="AW64" s="22" t="s">
        <v>489</v>
      </c>
      <c r="AX64" s="22" t="s">
        <v>347</v>
      </c>
      <c r="AY64" s="22" t="b">
        <v>1</v>
      </c>
      <c r="AZ64" s="22" t="s">
        <v>486</v>
      </c>
      <c r="BA64" s="22" t="b">
        <v>0</v>
      </c>
      <c r="BB64" s="22"/>
      <c r="BC64" s="22"/>
    </row>
    <row r="65" spans="1:55" hidden="1" x14ac:dyDescent="0.25">
      <c r="A65" s="31" t="str">
        <f>IFERROR(TEXT(Table_ocorrencias11[[#This Row],[caso_n]],"000")&amp;Table_ocorrencias11[[#This Row],[ponto]]&amp;"/"&amp;YEAR(Table_ocorrencias11[[#This Row],[DATA PLANTÃO]]),"")</f>
        <v>049.9/2021</v>
      </c>
      <c r="B65" s="31" t="str">
        <f>IFERROR(IF(Table_ocorrencias11[[#This Row],[GDL]] = "","", Table_ocorrencias11[[#This Row],[GDL]]&amp;"/"&amp;YEAR(Table_ocorrencias11[[#This Row],[data_plantao]])),"")</f>
        <v>1657/2021</v>
      </c>
      <c r="C65" s="31" t="str">
        <f>IF(Table_ocorrencias11[[#This Row],[fotos_gdl]] = TRUE,"ENVIADAS","PENDENTE")</f>
        <v>ENVIADAS</v>
      </c>
      <c r="D65" s="23">
        <f>IFERROR(Table_ocorrencias11[[#This Row],[data_plantao]],"")</f>
        <v>44211</v>
      </c>
      <c r="E65" s="31" t="str">
        <f>IFERROR(Table_ocorrencias11[[#This Row],[CIODS]],"")</f>
        <v>D701150</v>
      </c>
      <c r="F65" s="31" t="str">
        <f>IFERROR(Table_ocorrencias11[[#This Row],[natureza3]],"")</f>
        <v>Homicídio</v>
      </c>
      <c r="G65" s="31" t="str">
        <f>IFERROR(Table_ocorrencias11[[#This Row],[tipo_local]],"")</f>
        <v>Externo</v>
      </c>
      <c r="H65" s="31" t="str">
        <f>IFERROR(IF(Table_ocorrencias11[[#This Row],[instrumento9]] = 0,"",Table_ocorrencias11[[#This Row],[instrumento9]]),"")</f>
        <v>CONTUNDENTE</v>
      </c>
      <c r="I65" s="31" t="str">
        <f>IFERROR(VLOOKUP(Table_ocorrencias11[[#This Row],[matricula_perito]],Table_peritos[],2,FALSE),"")</f>
        <v>LUCAS ARAÚJO DE ALMEIDA</v>
      </c>
      <c r="J65" s="31" t="str">
        <f>IFERROR(VLOOKUP(Table_ocorrencias11[[#This Row],[matricula_auxiliar]],Table_auxiliares[],2,FALSE),"")</f>
        <v>BRENO HENRIQUE DANTAS DOS SANTOS</v>
      </c>
      <c r="K65" s="31" t="str">
        <f>IFERROR(VLOOKUP(Table_ocorrencias11[[#This Row],[matricula_delegado]],Table_delegados[],2,FALSE),"")</f>
        <v>ROBERTO MONTEIRO LOBO</v>
      </c>
      <c r="L65" s="31" t="str">
        <f>IFERROR(Table_ocorrencias11[[#This Row],[viatura4]],"")</f>
        <v>UP006</v>
      </c>
      <c r="M65" s="31" t="str">
        <f>IFERROR(IF(Table_ocorrencias11[[#This Row],[DPH2]] ="","",Table_ocorrencias11[[#This Row],[DPH2]]&amp;"º DPH"),"")</f>
        <v>3º DPH</v>
      </c>
      <c r="N65" s="31" t="str">
        <f>UPPER(IFERROR(VLOOKUP(Table_ocorrencias11[[#This Row],[municipio]],Table_municipios[],2,FALSE),""))</f>
        <v>RECIFE</v>
      </c>
      <c r="O65" s="31" t="str">
        <f>UPPER(IFERROR(Table_ocorrencias11[[#This Row],[bairro7]],""))</f>
        <v>BOA VIAGEM</v>
      </c>
      <c r="P65" s="31" t="str">
        <f>IFERROR(IF(Table_ocorrencias11[[#This Row],[rua8]] ="","",Table_ocorrencias11[[#This Row],[rua8]]),"")</f>
        <v>RUA FRANCISCO DA CUNHA, N422</v>
      </c>
      <c r="Q65" s="31" t="str">
        <f>IFERROR(IF(Table_ocorrencias11[[#This Row],[latitude5]] ="","",Table_ocorrencias11[[#This Row],[latitude5]]),"")</f>
        <v>-8.121272</v>
      </c>
      <c r="R65" s="31" t="str">
        <f>IFERROR(IF(Table_ocorrencias11[[#This Row],[longitude6]] ="","",Table_ocorrencias11[[#This Row],[longitude6]]),"")</f>
        <v>-34.89978</v>
      </c>
      <c r="S6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115652)</v>
      </c>
      <c r="T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5" s="31" t="str">
        <f>UPPER(IFERROR(Table_ocorrencias11[[#This Row],[descricao]],""))</f>
        <v>985202714</v>
      </c>
      <c r="V65" s="24">
        <f>IFERROR(IF(Table_ocorrencias11[[#This Row],[data_ciencia]]="","",Table_ocorrencias11[[#This Row],[data_ciencia]]),"")</f>
        <v>0.34722222222222221</v>
      </c>
      <c r="W65" s="24">
        <f>IFERROR(IF(Table_ocorrencias11[[#This Row],[data_saida]]="","",Table_ocorrencias11[[#This Row],[data_saida]]),"")</f>
        <v>0.35416666666666669</v>
      </c>
      <c r="X65" s="24">
        <f>IFERROR(IF(Table_ocorrencias11[[#This Row],[data_chegada]]="","",Table_ocorrencias11[[#This Row],[data_chegada]]),"")</f>
        <v>0.36805555555555558</v>
      </c>
      <c r="Y65" s="24">
        <f>IFERROR(IF(Table_ocorrencias11[[#This Row],[data_conclusao]]="","",Table_ocorrencias11[[#This Row],[data_conclusao]]),"")</f>
        <v>0.40277777777777779</v>
      </c>
      <c r="Z65" s="22">
        <v>2087</v>
      </c>
      <c r="AA65" s="22">
        <v>49</v>
      </c>
      <c r="AB65" s="22">
        <v>3</v>
      </c>
      <c r="AC65" s="22">
        <v>3870006</v>
      </c>
      <c r="AD65" s="22">
        <v>3867820</v>
      </c>
      <c r="AE65" s="22">
        <v>3864146</v>
      </c>
      <c r="AF65" s="22">
        <v>1657</v>
      </c>
      <c r="AG65" s="23">
        <v>44211</v>
      </c>
      <c r="AH65" s="22" t="s">
        <v>12554</v>
      </c>
      <c r="AI65" s="22" t="s">
        <v>167</v>
      </c>
      <c r="AJ65" s="22" t="s">
        <v>168</v>
      </c>
      <c r="AK65" s="22" t="s">
        <v>1258</v>
      </c>
      <c r="AL65" s="25">
        <v>0.34722222222222221</v>
      </c>
      <c r="AM65" s="26">
        <v>0.35416666666666669</v>
      </c>
      <c r="AN65" s="26">
        <v>0.36805555555555558</v>
      </c>
      <c r="AO65" s="26">
        <v>0.40277777777777779</v>
      </c>
      <c r="AP65" s="22" t="s">
        <v>12603</v>
      </c>
      <c r="AQ65" s="22" t="s">
        <v>12604</v>
      </c>
      <c r="AR65" s="22">
        <v>14</v>
      </c>
      <c r="AS65" s="22" t="s">
        <v>1561</v>
      </c>
      <c r="AT65" s="22" t="s">
        <v>12555</v>
      </c>
      <c r="AU65" s="22" t="s">
        <v>12556</v>
      </c>
      <c r="AV65" s="27" t="s">
        <v>481</v>
      </c>
      <c r="AW65" s="22" t="s">
        <v>12557</v>
      </c>
      <c r="AX65" s="22" t="s">
        <v>12558</v>
      </c>
      <c r="AY65" s="22" t="b">
        <v>1</v>
      </c>
      <c r="AZ65" s="22" t="s">
        <v>273</v>
      </c>
      <c r="BA65" s="22" t="b">
        <v>0</v>
      </c>
      <c r="BB65" s="22"/>
      <c r="BC65" s="22"/>
    </row>
    <row r="66" spans="1:55" hidden="1" x14ac:dyDescent="0.25">
      <c r="A66" s="31" t="str">
        <f>IFERROR(TEXT(Table_ocorrencias11[[#This Row],[caso_n]],"000")&amp;Table_ocorrencias11[[#This Row],[ponto]]&amp;"/"&amp;YEAR(Table_ocorrencias11[[#This Row],[DATA PLANTÃO]]),"")</f>
        <v>050.10/2020</v>
      </c>
      <c r="B66" s="31" t="str">
        <f>IFERROR(IF(Table_ocorrencias11[[#This Row],[GDL]] = "","", Table_ocorrencias11[[#This Row],[GDL]]&amp;"/"&amp;YEAR(Table_ocorrencias11[[#This Row],[data_plantao]])),"")</f>
        <v>20956/2020</v>
      </c>
      <c r="C66" s="31" t="str">
        <f>IF(Table_ocorrencias11[[#This Row],[fotos_gdl]] = TRUE,"ENVIADAS","PENDENTE")</f>
        <v>PENDENTE</v>
      </c>
      <c r="D66" s="23">
        <f>IFERROR(Table_ocorrencias11[[#This Row],[data_plantao]],"")</f>
        <v>44021</v>
      </c>
      <c r="E66" s="31" t="str">
        <f>IFERROR(Table_ocorrencias11[[#This Row],[CIODS]],"")</f>
        <v>7464084</v>
      </c>
      <c r="F66" s="31" t="str">
        <f>IFERROR(Table_ocorrencias11[[#This Row],[natureza3]],"")</f>
        <v>Outros</v>
      </c>
      <c r="G66" s="31" t="str">
        <f>IFERROR(Table_ocorrencias11[[#This Row],[tipo_local]],"")</f>
        <v>LABORATÓRIO GEPH-DHPP</v>
      </c>
      <c r="H66" s="31" t="str">
        <f>IFERROR(IF(Table_ocorrencias11[[#This Row],[instrumento9]] = 0,"",Table_ocorrencias11[[#This Row],[instrumento9]]),"")</f>
        <v/>
      </c>
      <c r="I66" s="31" t="str">
        <f>IFERROR(VLOOKUP(Table_ocorrencias11[[#This Row],[matricula_perito]],Table_peritos[],2,FALSE),"")</f>
        <v>DIOGO SINESIO TRAJANO DE ARRUDA</v>
      </c>
      <c r="J66" s="31" t="str">
        <f>IFERROR(VLOOKUP(Table_ocorrencias11[[#This Row],[matricula_auxiliar]],Table_auxiliares[],2,FALSE),"")</f>
        <v>NÃO CADASTRADO</v>
      </c>
      <c r="K66" s="31" t="str">
        <f>IFERROR(VLOOKUP(Table_ocorrencias11[[#This Row],[matricula_delegado]],Table_delegados[],2,FALSE),"")</f>
        <v>AUSENTE</v>
      </c>
      <c r="L66" s="31" t="str">
        <f>IFERROR(Table_ocorrencias11[[#This Row],[viatura4]],"")</f>
        <v/>
      </c>
      <c r="M66" s="31" t="str">
        <f>IFERROR(IF(Table_ocorrencias11[[#This Row],[DPH2]] ="","",Table_ocorrencias11[[#This Row],[DPH2]]&amp;"º DPH"),"")</f>
        <v>3º DPH</v>
      </c>
      <c r="N66" s="31" t="str">
        <f>UPPER(IFERROR(VLOOKUP(Table_ocorrencias11[[#This Row],[municipio]],Table_municipios[],2,FALSE),""))</f>
        <v>RECIFE</v>
      </c>
      <c r="O66" s="31" t="str">
        <f>UPPER(IFERROR(Table_ocorrencias11[[#This Row],[bairro7]],""))</f>
        <v>CORDEIRO</v>
      </c>
      <c r="P66" s="31" t="str">
        <f>IFERROR(IF(Table_ocorrencias11[[#This Row],[rua8]] ="","",Table_ocorrencias11[[#This Row],[rua8]]),"")</f>
        <v>DOUTOR JOÃO LACERDA</v>
      </c>
      <c r="Q66" s="31" t="str">
        <f>IFERROR(IF(Table_ocorrencias11[[#This Row],[latitude5]] ="","",Table_ocorrencias11[[#This Row],[latitude5]]),"")</f>
        <v/>
      </c>
      <c r="R66" s="31" t="str">
        <f>IFERROR(IF(Table_ocorrencias11[[#This Row],[longitude6]] ="","",Table_ocorrencias11[[#This Row],[longitude6]]),"")</f>
        <v/>
      </c>
      <c r="S6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" s="31" t="str">
        <f>UPPER(IFERROR(Table_ocorrencias11[[#This Row],[descricao]],""))</f>
        <v>LÂMINA AMASSADA DE FACA</v>
      </c>
      <c r="V66" s="24">
        <f>IFERROR(IF(Table_ocorrencias11[[#This Row],[data_ciencia]]="","",Table_ocorrencias11[[#This Row],[data_ciencia]]),"")</f>
        <v>0.4375</v>
      </c>
      <c r="W66" s="24" t="str">
        <f>IFERROR(IF(Table_ocorrencias11[[#This Row],[data_saida]]="","",Table_ocorrencias11[[#This Row],[data_saida]]),"")</f>
        <v/>
      </c>
      <c r="X66" s="24" t="str">
        <f>IFERROR(IF(Table_ocorrencias11[[#This Row],[data_chegada]]="","",Table_ocorrencias11[[#This Row],[data_chegada]]),"")</f>
        <v/>
      </c>
      <c r="Y66" s="24" t="str">
        <f>IFERROR(IF(Table_ocorrencias11[[#This Row],[data_conclusao]]="","",Table_ocorrencias11[[#This Row],[data_conclusao]]),"")</f>
        <v/>
      </c>
      <c r="Z66" s="22">
        <v>1434</v>
      </c>
      <c r="AA66" s="22">
        <v>50</v>
      </c>
      <c r="AB66" s="22">
        <v>3</v>
      </c>
      <c r="AC66" s="22">
        <v>3871193</v>
      </c>
      <c r="AD66" s="22"/>
      <c r="AE66" s="22"/>
      <c r="AF66" s="22">
        <v>20956</v>
      </c>
      <c r="AG66" s="23">
        <v>44021</v>
      </c>
      <c r="AH66" s="22" t="s">
        <v>541</v>
      </c>
      <c r="AI66" s="22" t="s">
        <v>416</v>
      </c>
      <c r="AJ66" s="22" t="s">
        <v>542</v>
      </c>
      <c r="AK66" s="22" t="s">
        <v>283</v>
      </c>
      <c r="AL66" s="25">
        <v>0.4375</v>
      </c>
      <c r="AM66" s="26"/>
      <c r="AN66" s="26"/>
      <c r="AO66" s="26"/>
      <c r="AP66" s="22"/>
      <c r="AQ66" s="22"/>
      <c r="AR66" s="22">
        <v>14</v>
      </c>
      <c r="AS66" s="22" t="s">
        <v>340</v>
      </c>
      <c r="AT66" s="22" t="s">
        <v>543</v>
      </c>
      <c r="AU66" s="22" t="s">
        <v>110</v>
      </c>
      <c r="AV66" s="27"/>
      <c r="AW66" s="22" t="s">
        <v>544</v>
      </c>
      <c r="AX66" s="22" t="s">
        <v>545</v>
      </c>
      <c r="AY66" s="22" t="b">
        <v>0</v>
      </c>
      <c r="AZ66" s="22" t="s">
        <v>486</v>
      </c>
      <c r="BA66" s="22" t="b">
        <v>0</v>
      </c>
      <c r="BB66" s="22"/>
      <c r="BC66" s="22"/>
    </row>
    <row r="67" spans="1:55" hidden="1" x14ac:dyDescent="0.25">
      <c r="A67" s="31" t="str">
        <f>IFERROR(TEXT(Table_ocorrencias11[[#This Row],[caso_n]],"000")&amp;Table_ocorrencias11[[#This Row],[ponto]]&amp;"/"&amp;YEAR(Table_ocorrencias11[[#This Row],[DATA PLANTÃO]]),"")</f>
        <v>050.9/2021</v>
      </c>
      <c r="B67" s="31" t="str">
        <f>IFERROR(IF(Table_ocorrencias11[[#This Row],[GDL]] = "","", Table_ocorrencias11[[#This Row],[GDL]]&amp;"/"&amp;YEAR(Table_ocorrencias11[[#This Row],[data_plantao]])),"")</f>
        <v/>
      </c>
      <c r="C67" s="31" t="str">
        <f>IF(Table_ocorrencias11[[#This Row],[fotos_gdl]] = TRUE,"ENVIADAS","PENDENTE")</f>
        <v>PENDENTE</v>
      </c>
      <c r="D67" s="23">
        <f>IFERROR(Table_ocorrencias11[[#This Row],[data_plantao]],"")</f>
        <v>44211</v>
      </c>
      <c r="E67" s="31" t="str">
        <f>IFERROR(Table_ocorrencias11[[#This Row],[CIODS]],"")</f>
        <v>D701148</v>
      </c>
      <c r="F67" s="31" t="str">
        <f>IFERROR(Table_ocorrencias11[[#This Row],[natureza3]],"")</f>
        <v>Homicídio</v>
      </c>
      <c r="G67" s="31" t="str">
        <f>IFERROR(Table_ocorrencias11[[#This Row],[tipo_local]],"")</f>
        <v>Externo</v>
      </c>
      <c r="H67" s="31" t="str">
        <f>IFERROR(IF(Table_ocorrencias11[[#This Row],[instrumento9]] = 0,"",Table_ocorrencias11[[#This Row],[instrumento9]]),"")</f>
        <v/>
      </c>
      <c r="I67" s="31" t="str">
        <f>IFERROR(VLOOKUP(Table_ocorrencias11[[#This Row],[matricula_perito]],Table_peritos[],2,FALSE),"")</f>
        <v>FERNANDO HENRIQUE LEAL BENEVIDES</v>
      </c>
      <c r="J67" s="31" t="str">
        <f>IFERROR(VLOOKUP(Table_ocorrencias11[[#This Row],[matricula_auxiliar]],Table_auxiliares[],2,FALSE),"")</f>
        <v>RICARDO ALEXANDRE MELO DA SILVA</v>
      </c>
      <c r="K67" s="31" t="str">
        <f>IFERROR(VLOOKUP(Table_ocorrencias11[[#This Row],[matricula_delegado]],Table_delegados[],2,FALSE),"")</f>
        <v>AUSENTE</v>
      </c>
      <c r="L67" s="31" t="str">
        <f>IFERROR(Table_ocorrencias11[[#This Row],[viatura4]],"")</f>
        <v>UP004</v>
      </c>
      <c r="M67" s="31" t="str">
        <f>IFERROR(IF(Table_ocorrencias11[[#This Row],[DPH2]] ="","",Table_ocorrencias11[[#This Row],[DPH2]]&amp;"º DPH"),"")</f>
        <v>14º DPH</v>
      </c>
      <c r="N67" s="31" t="str">
        <f>UPPER(IFERROR(VLOOKUP(Table_ocorrencias11[[#This Row],[municipio]],Table_municipios[],2,FALSE),""))</f>
        <v>CABO DE SANTO AGOSTINHO</v>
      </c>
      <c r="O67" s="31" t="str">
        <f>UPPER(IFERROR(Table_ocorrencias11[[#This Row],[bairro7]],""))</f>
        <v>ENGENHO ALGODOASSEM</v>
      </c>
      <c r="P67" s="31" t="str">
        <f>IFERROR(IF(Table_ocorrencias11[[#This Row],[rua8]] ="","",Table_ocorrencias11[[#This Row],[rua8]]),"")</f>
        <v>ENGENHO ALGODOASSEM</v>
      </c>
      <c r="Q67" s="31" t="str">
        <f>IFERROR(IF(Table_ocorrencias11[[#This Row],[latitude5]] ="","",Table_ocorrencias11[[#This Row],[latitude5]]),"")</f>
        <v/>
      </c>
      <c r="R67" s="31" t="str">
        <f>IFERROR(IF(Table_ocorrencias11[[#This Row],[longitude6]] ="","",Table_ocorrencias11[[#This Row],[longitude6]]),"")</f>
        <v/>
      </c>
      <c r="S6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" s="31" t="str">
        <f>UPPER(IFERROR(Table_ocorrencias11[[#This Row],[descricao]],""))</f>
        <v>PM 996302683</v>
      </c>
      <c r="V67" s="24">
        <f>IFERROR(IF(Table_ocorrencias11[[#This Row],[data_ciencia]]="","",Table_ocorrencias11[[#This Row],[data_ciencia]]),"")</f>
        <v>0.3888888888888889</v>
      </c>
      <c r="W67" s="24" t="str">
        <f>IFERROR(IF(Table_ocorrencias11[[#This Row],[data_saida]]="","",Table_ocorrencias11[[#This Row],[data_saida]]),"")</f>
        <v/>
      </c>
      <c r="X67" s="24" t="str">
        <f>IFERROR(IF(Table_ocorrencias11[[#This Row],[data_chegada]]="","",Table_ocorrencias11[[#This Row],[data_chegada]]),"")</f>
        <v/>
      </c>
      <c r="Y67" s="24" t="str">
        <f>IFERROR(IF(Table_ocorrencias11[[#This Row],[data_conclusao]]="","",Table_ocorrencias11[[#This Row],[data_conclusao]]),"")</f>
        <v/>
      </c>
      <c r="Z67" s="22">
        <v>2088</v>
      </c>
      <c r="AA67" s="22">
        <v>50</v>
      </c>
      <c r="AB67" s="22">
        <v>14</v>
      </c>
      <c r="AC67" s="22">
        <v>2962063</v>
      </c>
      <c r="AD67" s="22">
        <v>3867641</v>
      </c>
      <c r="AE67" s="22"/>
      <c r="AF67" s="22"/>
      <c r="AG67" s="23">
        <v>44211</v>
      </c>
      <c r="AH67" s="22" t="s">
        <v>12559</v>
      </c>
      <c r="AI67" s="22" t="s">
        <v>167</v>
      </c>
      <c r="AJ67" s="22" t="s">
        <v>168</v>
      </c>
      <c r="AK67" s="22" t="s">
        <v>255</v>
      </c>
      <c r="AL67" s="25">
        <v>0.3888888888888889</v>
      </c>
      <c r="AM67" s="26"/>
      <c r="AN67" s="26"/>
      <c r="AO67" s="26"/>
      <c r="AP67" s="22"/>
      <c r="AQ67" s="22"/>
      <c r="AR67" s="22">
        <v>3</v>
      </c>
      <c r="AS67" s="22" t="s">
        <v>12560</v>
      </c>
      <c r="AT67" s="22" t="s">
        <v>12560</v>
      </c>
      <c r="AU67" s="22" t="s">
        <v>12561</v>
      </c>
      <c r="AV67" s="27"/>
      <c r="AW67" s="22" t="s">
        <v>12562</v>
      </c>
      <c r="AX67" s="22" t="s">
        <v>12563</v>
      </c>
      <c r="AY67" s="22" t="b">
        <v>0</v>
      </c>
      <c r="AZ67" s="22" t="s">
        <v>273</v>
      </c>
      <c r="BA67" s="22" t="b">
        <v>0</v>
      </c>
      <c r="BB67" s="22"/>
      <c r="BC67" s="22"/>
    </row>
    <row r="68" spans="1:55" hidden="1" x14ac:dyDescent="0.25">
      <c r="A68" s="31" t="str">
        <f>IFERROR(TEXT(Table_ocorrencias11[[#This Row],[caso_n]],"000")&amp;Table_ocorrencias11[[#This Row],[ponto]]&amp;"/"&amp;YEAR(Table_ocorrencias11[[#This Row],[DATA PLANTÃO]]),"")</f>
        <v>051.10/2020</v>
      </c>
      <c r="B68" s="31" t="str">
        <f>IFERROR(IF(Table_ocorrencias11[[#This Row],[GDL]] = "","", Table_ocorrencias11[[#This Row],[GDL]]&amp;"/"&amp;YEAR(Table_ocorrencias11[[#This Row],[data_plantao]])),"")</f>
        <v>19638/2020</v>
      </c>
      <c r="C68" s="31" t="str">
        <f>IF(Table_ocorrencias11[[#This Row],[fotos_gdl]] = TRUE,"ENVIADAS","PENDENTE")</f>
        <v>ENVIADAS</v>
      </c>
      <c r="D68" s="23">
        <f>IFERROR(Table_ocorrencias11[[#This Row],[data_plantao]],"")</f>
        <v>44028</v>
      </c>
      <c r="E68" s="31" t="str">
        <f>IFERROR(Table_ocorrencias11[[#This Row],[CIODS]],"")</f>
        <v>D000000</v>
      </c>
      <c r="F68" s="31" t="str">
        <f>IFERROR(Table_ocorrencias11[[#This Row],[natureza3]],"")</f>
        <v>Perícia em veículo</v>
      </c>
      <c r="G68" s="31" t="str">
        <f>IFERROR(Table_ocorrencias11[[#This Row],[tipo_local]],"")</f>
        <v>Externo</v>
      </c>
      <c r="H68" s="31" t="str">
        <f>IFERROR(IF(Table_ocorrencias11[[#This Row],[instrumento9]] = 0,"",Table_ocorrencias11[[#This Row],[instrumento9]]),"")</f>
        <v>PÉRFURO-CONTUNDENTE</v>
      </c>
      <c r="I68" s="31" t="str">
        <f>IFERROR(VLOOKUP(Table_ocorrencias11[[#This Row],[matricula_perito]],Table_peritos[],2,FALSE),"")</f>
        <v>LUCAS ARAÚJO DE ALMEIDA</v>
      </c>
      <c r="J68" s="31" t="str">
        <f>IFERROR(VLOOKUP(Table_ocorrencias11[[#This Row],[matricula_auxiliar]],Table_auxiliares[],2,FALSE),"")</f>
        <v>THAYSE BATISTA</v>
      </c>
      <c r="K68" s="31" t="str">
        <f>IFERROR(VLOOKUP(Table_ocorrencias11[[#This Row],[matricula_delegado]],Table_delegados[],2,FALSE),"")</f>
        <v>CAIO WAGNER SIQUEIRA DE MORAIS</v>
      </c>
      <c r="L68" s="31" t="str">
        <f>IFERROR(Table_ocorrencias11[[#This Row],[viatura4]],"")</f>
        <v>UP004</v>
      </c>
      <c r="M68" s="31" t="str">
        <f>IFERROR(IF(Table_ocorrencias11[[#This Row],[DPH2]] ="","",Table_ocorrencias11[[#This Row],[DPH2]]&amp;"º DPH"),"")</f>
        <v>14º DPH</v>
      </c>
      <c r="N68" s="31" t="str">
        <f>UPPER(IFERROR(VLOOKUP(Table_ocorrencias11[[#This Row],[municipio]],Table_municipios[],2,FALSE),""))</f>
        <v>CABO DE SANTO AGOSTINHO</v>
      </c>
      <c r="O68" s="31" t="str">
        <f>UPPER(IFERROR(Table_ocorrencias11[[#This Row],[bairro7]],""))</f>
        <v>PONTE DOS CARVALHOS</v>
      </c>
      <c r="P68" s="31" t="str">
        <f>IFERROR(IF(Table_ocorrencias11[[#This Row],[rua8]] ="","",Table_ocorrencias11[[#This Row],[rua8]]),"")</f>
        <v>RODOVIA BR101 SUL</v>
      </c>
      <c r="Q68" s="31" t="str">
        <f>IFERROR(IF(Table_ocorrencias11[[#This Row],[latitude5]] ="","",Table_ocorrencias11[[#This Row],[latitude5]]),"")</f>
        <v/>
      </c>
      <c r="R68" s="31" t="str">
        <f>IFERROR(IF(Table_ocorrencias11[[#This Row],[longitude6]] ="","",Table_ocorrencias11[[#This Row],[longitude6]]),"")</f>
        <v/>
      </c>
      <c r="S68" s="31" t="str">
        <f>IFERROR(UPPER(VLOOKUP(Table_ocorrencias11[[#This Row],[ocorrencia_id]],Table_vitimas[],3,FALSE) &amp; " (NIC: "&amp; VLOOKUP(Table_ocorrencias11[[#This Row],[ocorrencia_id]],Table_vitimas[],9,FALSE)) &amp;")","")</f>
        <v>ROBERTO ALEXANDRE DE JESUS (NIC: )</v>
      </c>
      <c r="T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8" s="31" t="str">
        <f>UPPER(IFERROR(Table_ocorrencias11[[#This Row],[descricao]],""))</f>
        <v>OF.8002.01.000881/2020, VÉICULO FORD KA, PLACA PCI9479</v>
      </c>
      <c r="V68" s="24">
        <f>IFERROR(IF(Table_ocorrencias11[[#This Row],[data_ciencia]]="","",Table_ocorrencias11[[#This Row],[data_ciencia]]),"")</f>
        <v>0.29166666666666669</v>
      </c>
      <c r="W68" s="24">
        <f>IFERROR(IF(Table_ocorrencias11[[#This Row],[data_saida]]="","",Table_ocorrencias11[[#This Row],[data_saida]]),"")</f>
        <v>0.375</v>
      </c>
      <c r="X68" s="24">
        <f>IFERROR(IF(Table_ocorrencias11[[#This Row],[data_chegada]]="","",Table_ocorrencias11[[#This Row],[data_chegada]]),"")</f>
        <v>0.375</v>
      </c>
      <c r="Y68" s="24">
        <f>IFERROR(IF(Table_ocorrencias11[[#This Row],[data_conclusao]]="","",Table_ocorrencias11[[#This Row],[data_conclusao]]),"")</f>
        <v>0.41666666666666669</v>
      </c>
      <c r="Z68" s="22">
        <v>1459</v>
      </c>
      <c r="AA68" s="22">
        <v>51</v>
      </c>
      <c r="AB68" s="22">
        <v>14</v>
      </c>
      <c r="AC68" s="22">
        <v>3870006</v>
      </c>
      <c r="AD68" s="22">
        <v>3870430</v>
      </c>
      <c r="AE68" s="22">
        <v>3864910</v>
      </c>
      <c r="AF68" s="22">
        <v>19638</v>
      </c>
      <c r="AG68" s="23">
        <v>44028</v>
      </c>
      <c r="AH68" s="22" t="s">
        <v>318</v>
      </c>
      <c r="AI68" s="22" t="s">
        <v>1228</v>
      </c>
      <c r="AJ68" s="22" t="s">
        <v>168</v>
      </c>
      <c r="AK68" s="22" t="s">
        <v>255</v>
      </c>
      <c r="AL68" s="25">
        <v>0.29166666666666669</v>
      </c>
      <c r="AM68" s="26">
        <v>0.375</v>
      </c>
      <c r="AN68" s="26">
        <v>0.375</v>
      </c>
      <c r="AO68" s="26">
        <v>0.41666666666666669</v>
      </c>
      <c r="AP68" s="22"/>
      <c r="AQ68" s="22"/>
      <c r="AR68" s="22">
        <v>3</v>
      </c>
      <c r="AS68" s="22" t="s">
        <v>281</v>
      </c>
      <c r="AT68" s="22" t="s">
        <v>1229</v>
      </c>
      <c r="AU68" s="22" t="s">
        <v>283</v>
      </c>
      <c r="AV68" s="27" t="s">
        <v>276</v>
      </c>
      <c r="AW68" s="22" t="s">
        <v>1230</v>
      </c>
      <c r="AX68" s="22" t="s">
        <v>1231</v>
      </c>
      <c r="AY68" s="22" t="b">
        <v>1</v>
      </c>
      <c r="AZ68" s="22" t="s">
        <v>486</v>
      </c>
      <c r="BA68" s="22" t="b">
        <v>0</v>
      </c>
      <c r="BB68" s="22"/>
      <c r="BC68" s="22"/>
    </row>
    <row r="69" spans="1:55" hidden="1" x14ac:dyDescent="0.25">
      <c r="A69" s="31" t="str">
        <f>IFERROR(TEXT(Table_ocorrencias11[[#This Row],[caso_n]],"000")&amp;Table_ocorrencias11[[#This Row],[ponto]]&amp;"/"&amp;YEAR(Table_ocorrencias11[[#This Row],[DATA PLANTÃO]]),"")</f>
        <v>051.9/2021</v>
      </c>
      <c r="B69" s="31" t="str">
        <f>IFERROR(IF(Table_ocorrencias11[[#This Row],[GDL]] = "","", Table_ocorrencias11[[#This Row],[GDL]]&amp;"/"&amp;YEAR(Table_ocorrencias11[[#This Row],[data_plantao]])),"")</f>
        <v>1714/2021</v>
      </c>
      <c r="C69" s="31" t="str">
        <f>IF(Table_ocorrencias11[[#This Row],[fotos_gdl]] = TRUE,"ENVIADAS","PENDENTE")</f>
        <v>ENVIADAS</v>
      </c>
      <c r="D69" s="23">
        <f>IFERROR(Table_ocorrencias11[[#This Row],[data_plantao]],"")</f>
        <v>44211</v>
      </c>
      <c r="E69" s="31" t="str">
        <f>IFERROR(Table_ocorrencias11[[#This Row],[CIODS]],"")</f>
        <v>D701158</v>
      </c>
      <c r="F69" s="31" t="str">
        <f>IFERROR(Table_ocorrencias11[[#This Row],[natureza3]],"")</f>
        <v>Homicídio</v>
      </c>
      <c r="G69" s="31" t="str">
        <f>IFERROR(Table_ocorrencias11[[#This Row],[tipo_local]],"")</f>
        <v>Externo</v>
      </c>
      <c r="H69" s="31" t="str">
        <f>IFERROR(IF(Table_ocorrencias11[[#This Row],[instrumento9]] = 0,"",Table_ocorrencias11[[#This Row],[instrumento9]]),"")</f>
        <v>PÉRFURO-CONTUNDENTE</v>
      </c>
      <c r="I69" s="31" t="str">
        <f>IFERROR(VLOOKUP(Table_ocorrencias11[[#This Row],[matricula_perito]],Table_peritos[],2,FALSE),"")</f>
        <v>LUCAS ARAÚJO DE ALMEIDA</v>
      </c>
      <c r="J69" s="31" t="str">
        <f>IFERROR(VLOOKUP(Table_ocorrencias11[[#This Row],[matricula_auxiliar]],Table_auxiliares[],2,FALSE),"")</f>
        <v>BRENO HENRIQUE DANTAS DOS SANTOS</v>
      </c>
      <c r="K69" s="31" t="str">
        <f>IFERROR(VLOOKUP(Table_ocorrencias11[[#This Row],[matricula_delegado]],Table_delegados[],2,FALSE),"")</f>
        <v>CAIO WAGNER SIQUEIRA DE MORAIS</v>
      </c>
      <c r="L69" s="31" t="str">
        <f>IFERROR(Table_ocorrencias11[[#This Row],[viatura4]],"")</f>
        <v>UP006</v>
      </c>
      <c r="M69" s="31" t="str">
        <f>IFERROR(IF(Table_ocorrencias11[[#This Row],[DPH2]] ="","",Table_ocorrencias11[[#This Row],[DPH2]]&amp;"º DPH"),"")</f>
        <v>11º DPH</v>
      </c>
      <c r="N69" s="31" t="str">
        <f>UPPER(IFERROR(VLOOKUP(Table_ocorrencias11[[#This Row],[municipio]],Table_municipios[],2,FALSE),""))</f>
        <v>JABOATÃO DOS GUARARAPES</v>
      </c>
      <c r="O69" s="31" t="str">
        <f>UPPER(IFERROR(Table_ocorrencias11[[#This Row],[bairro7]],""))</f>
        <v>JARDIM JORDÃO</v>
      </c>
      <c r="P69" s="31" t="str">
        <f>IFERROR(IF(Table_ocorrencias11[[#This Row],[rua8]] ="","",Table_ocorrencias11[[#This Row],[rua8]]),"")</f>
        <v>AV CÓRREGO DA BATALHA, N. 142</v>
      </c>
      <c r="Q69" s="31" t="str">
        <f>IFERROR(IF(Table_ocorrencias11[[#This Row],[latitude5]] ="","",Table_ocorrencias11[[#This Row],[latitude5]]),"")</f>
        <v>-9.149874</v>
      </c>
      <c r="R69" s="31" t="str">
        <f>IFERROR(IF(Table_ocorrencias11[[#This Row],[longitude6]] ="","",Table_ocorrencias11[[#This Row],[longitude6]]),"")</f>
        <v>-34.930654</v>
      </c>
      <c r="S69" s="31" t="str">
        <f>IFERROR(UPPER(VLOOKUP(Table_ocorrencias11[[#This Row],[ocorrencia_id]],Table_vitimas[],3,FALSE) &amp; " (NIC: "&amp; VLOOKUP(Table_ocorrencias11[[#This Row],[ocorrencia_id]],Table_vitimas[],9,FALSE)) &amp;")","")</f>
        <v>JONATHAN GONÇALVES DA SILVA (NIC: )</v>
      </c>
      <c r="T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" s="31" t="str">
        <f>UPPER(IFERROR(Table_ocorrencias11[[#This Row],[descricao]],""))</f>
        <v>SGT. AMANDA: 99865-1472</v>
      </c>
      <c r="V69" s="24">
        <f>IFERROR(IF(Table_ocorrencias11[[#This Row],[data_ciencia]]="","",Table_ocorrencias11[[#This Row],[data_ciencia]]),"")</f>
        <v>0.43472222222222223</v>
      </c>
      <c r="W69" s="24">
        <f>IFERROR(IF(Table_ocorrencias11[[#This Row],[data_saida]]="","",Table_ocorrencias11[[#This Row],[data_saida]]),"")</f>
        <v>0.44444444444444442</v>
      </c>
      <c r="X69" s="24">
        <f>IFERROR(IF(Table_ocorrencias11[[#This Row],[data_chegada]]="","",Table_ocorrencias11[[#This Row],[data_chegada]]),"")</f>
        <v>0.47222222222222221</v>
      </c>
      <c r="Y69" s="24">
        <f>IFERROR(IF(Table_ocorrencias11[[#This Row],[data_conclusao]]="","",Table_ocorrencias11[[#This Row],[data_conclusao]]),"")</f>
        <v>0.51388888888888884</v>
      </c>
      <c r="Z69" s="22">
        <v>2089</v>
      </c>
      <c r="AA69" s="22">
        <v>51</v>
      </c>
      <c r="AB69" s="22">
        <v>11</v>
      </c>
      <c r="AC69" s="22">
        <v>3870006</v>
      </c>
      <c r="AD69" s="22">
        <v>3867820</v>
      </c>
      <c r="AE69" s="22">
        <v>3864910</v>
      </c>
      <c r="AF69" s="22">
        <v>1714</v>
      </c>
      <c r="AG69" s="23">
        <v>44211</v>
      </c>
      <c r="AH69" s="22" t="s">
        <v>12605</v>
      </c>
      <c r="AI69" s="22" t="s">
        <v>167</v>
      </c>
      <c r="AJ69" s="22" t="s">
        <v>168</v>
      </c>
      <c r="AK69" s="22" t="s">
        <v>1258</v>
      </c>
      <c r="AL69" s="25">
        <v>0.43472222222222223</v>
      </c>
      <c r="AM69" s="26">
        <v>0.44444444444444442</v>
      </c>
      <c r="AN69" s="26">
        <v>0.47222222222222221</v>
      </c>
      <c r="AO69" s="26">
        <v>0.51388888888888884</v>
      </c>
      <c r="AP69" s="22" t="s">
        <v>12606</v>
      </c>
      <c r="AQ69" s="22" t="s">
        <v>12607</v>
      </c>
      <c r="AR69" s="22">
        <v>10</v>
      </c>
      <c r="AS69" s="22" t="s">
        <v>716</v>
      </c>
      <c r="AT69" s="22" t="s">
        <v>12608</v>
      </c>
      <c r="AU69" s="22" t="s">
        <v>12609</v>
      </c>
      <c r="AV69" s="27" t="s">
        <v>276</v>
      </c>
      <c r="AW69" s="22" t="s">
        <v>12610</v>
      </c>
      <c r="AX69" s="22" t="s">
        <v>12611</v>
      </c>
      <c r="AY69" s="22" t="b">
        <v>1</v>
      </c>
      <c r="AZ69" s="22" t="s">
        <v>273</v>
      </c>
      <c r="BA69" s="22" t="b">
        <v>0</v>
      </c>
      <c r="BB69" s="22"/>
      <c r="BC69" s="22"/>
    </row>
    <row r="70" spans="1:55" hidden="1" x14ac:dyDescent="0.25">
      <c r="A70" s="31" t="str">
        <f>IFERROR(TEXT(Table_ocorrencias11[[#This Row],[caso_n]],"000")&amp;Table_ocorrencias11[[#This Row],[ponto]]&amp;"/"&amp;YEAR(Table_ocorrencias11[[#This Row],[DATA PLANTÃO]]),"")</f>
        <v>052.10/2020</v>
      </c>
      <c r="B70" s="31" t="str">
        <f>IFERROR(IF(Table_ocorrencias11[[#This Row],[GDL]] = "","", Table_ocorrencias11[[#This Row],[GDL]]&amp;"/"&amp;YEAR(Table_ocorrencias11[[#This Row],[data_plantao]])),"")</f>
        <v>19907/2020</v>
      </c>
      <c r="C70" s="31" t="str">
        <f>IF(Table_ocorrencias11[[#This Row],[fotos_gdl]] = TRUE,"ENVIADAS","PENDENTE")</f>
        <v>ENVIADAS</v>
      </c>
      <c r="D70" s="23">
        <f>IFERROR(Table_ocorrencias11[[#This Row],[data_plantao]],"")</f>
        <v>44030</v>
      </c>
      <c r="E70" s="31" t="str">
        <f>IFERROR(Table_ocorrencias11[[#This Row],[CIODS]],"")</f>
        <v>OFÍCIO 160/2020</v>
      </c>
      <c r="F70" s="31" t="str">
        <f>IFERROR(Table_ocorrencias11[[#This Row],[natureza3]],"")</f>
        <v>Perícia em veículo(s)</v>
      </c>
      <c r="G70" s="31" t="str">
        <f>IFERROR(Table_ocorrencias11[[#This Row],[tipo_local]],"")</f>
        <v>Misto</v>
      </c>
      <c r="H70" s="31" t="str">
        <f>IFERROR(IF(Table_ocorrencias11[[#This Row],[instrumento9]] = 0,"",Table_ocorrencias11[[#This Row],[instrumento9]]),"")</f>
        <v>PÉRFURO-CONTUNDENTE</v>
      </c>
      <c r="I70" s="31" t="str">
        <f>IFERROR(VLOOKUP(Table_ocorrencias11[[#This Row],[matricula_perito]],Table_peritos[],2,FALSE),"")</f>
        <v>DIEGO NUNES TELES DE MENDONÇA</v>
      </c>
      <c r="J70" s="31" t="str">
        <f>IFERROR(VLOOKUP(Table_ocorrencias11[[#This Row],[matricula_auxiliar]],Table_auxiliares[],2,FALSE),"")</f>
        <v>ANDREZA CRISTINA MAIA DOS SANTOS</v>
      </c>
      <c r="K70" s="31" t="str">
        <f>IFERROR(VLOOKUP(Table_ocorrencias11[[#This Row],[matricula_delegado]],Table_delegados[],2,FALSE),"")</f>
        <v>SERGIO RICARDO FERREIRA DE VASCONCELOS</v>
      </c>
      <c r="L70" s="31" t="str">
        <f>IFERROR(Table_ocorrencias11[[#This Row],[viatura4]],"")</f>
        <v>UP004</v>
      </c>
      <c r="M70" s="31" t="str">
        <f>IFERROR(IF(Table_ocorrencias11[[#This Row],[DPH2]] ="","",Table_ocorrencias11[[#This Row],[DPH2]]&amp;"º DPH"),"")</f>
        <v>6º DPH</v>
      </c>
      <c r="N70" s="31" t="str">
        <f>UPPER(IFERROR(VLOOKUP(Table_ocorrencias11[[#This Row],[municipio]],Table_municipios[],2,FALSE),""))</f>
        <v>IGARASSU</v>
      </c>
      <c r="O70" s="31" t="str">
        <f>UPPER(IFERROR(Table_ocorrencias11[[#This Row],[bairro7]],""))</f>
        <v>CRUZ DE REBOUÇAS</v>
      </c>
      <c r="P70" s="31" t="str">
        <f>IFERROR(IF(Table_ocorrencias11[[#This Row],[rua8]] ="","",Table_ocorrencias11[[#This Row],[rua8]]),"")</f>
        <v>RUA PRIMAVERA</v>
      </c>
      <c r="Q70" s="31" t="str">
        <f>IFERROR(IF(Table_ocorrencias11[[#This Row],[latitude5]] ="","",Table_ocorrencias11[[#This Row],[latitude5]]),"")</f>
        <v>-7,87988</v>
      </c>
      <c r="R70" s="31" t="str">
        <f>IFERROR(IF(Table_ocorrencias11[[#This Row],[longitude6]] ="","",Table_ocorrencias11[[#This Row],[longitude6]]),"")</f>
        <v>-34,90876</v>
      </c>
      <c r="S7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" s="31" t="str">
        <f>UPPER(IFERROR(Table_ocorrencias11[[#This Row],[descricao]],""))</f>
        <v>VEÍCULO HB 20 (PIE-1817) NO LOCAL;  DUPLA MORTE DECORRENTE DE INTERVENÇÃO POLICIAL (SOCORRIDOS PRA UPA); UM FUGITIVO.</v>
      </c>
      <c r="V70" s="24">
        <f>IFERROR(IF(Table_ocorrencias11[[#This Row],[data_ciencia]]="","",Table_ocorrencias11[[#This Row],[data_ciencia]]),"")</f>
        <v>0.82291666666666663</v>
      </c>
      <c r="W70" s="24">
        <f>IFERROR(IF(Table_ocorrencias11[[#This Row],[data_saida]]="","",Table_ocorrencias11[[#This Row],[data_saida]]),"")</f>
        <v>0.83333333333333337</v>
      </c>
      <c r="X70" s="24">
        <f>IFERROR(IF(Table_ocorrencias11[[#This Row],[data_chegada]]="","",Table_ocorrencias11[[#This Row],[data_chegada]]),"")</f>
        <v>0.84722222222222221</v>
      </c>
      <c r="Y70" s="24">
        <f>IFERROR(IF(Table_ocorrencias11[[#This Row],[data_conclusao]]="","",Table_ocorrencias11[[#This Row],[data_conclusao]]),"")</f>
        <v>0.88194444444444442</v>
      </c>
      <c r="Z70" s="22">
        <v>1464</v>
      </c>
      <c r="AA70" s="22">
        <v>52</v>
      </c>
      <c r="AB70" s="22">
        <v>6</v>
      </c>
      <c r="AC70" s="22">
        <v>3869148</v>
      </c>
      <c r="AD70" s="22">
        <v>3876098</v>
      </c>
      <c r="AE70" s="22">
        <v>2139219</v>
      </c>
      <c r="AF70" s="22">
        <v>19907</v>
      </c>
      <c r="AG70" s="23">
        <v>44030</v>
      </c>
      <c r="AH70" s="22" t="s">
        <v>1334</v>
      </c>
      <c r="AI70" s="22" t="s">
        <v>322</v>
      </c>
      <c r="AJ70" s="22" t="s">
        <v>1310</v>
      </c>
      <c r="AK70" s="22" t="s">
        <v>255</v>
      </c>
      <c r="AL70" s="25">
        <v>0.82291666666666663</v>
      </c>
      <c r="AM70" s="26">
        <v>0.83333333333333337</v>
      </c>
      <c r="AN70" s="26">
        <v>0.84722222222222221</v>
      </c>
      <c r="AO70" s="26">
        <v>0.88194444444444442</v>
      </c>
      <c r="AP70" s="22" t="s">
        <v>1335</v>
      </c>
      <c r="AQ70" s="22" t="s">
        <v>1336</v>
      </c>
      <c r="AR70" s="22">
        <v>6</v>
      </c>
      <c r="AS70" s="22" t="s">
        <v>535</v>
      </c>
      <c r="AT70" s="22" t="s">
        <v>1311</v>
      </c>
      <c r="AU70" s="22"/>
      <c r="AV70" s="27" t="s">
        <v>276</v>
      </c>
      <c r="AW70" s="22" t="s">
        <v>1275</v>
      </c>
      <c r="AX70" s="22" t="s">
        <v>1276</v>
      </c>
      <c r="AY70" s="22" t="b">
        <v>1</v>
      </c>
      <c r="AZ70" s="22" t="s">
        <v>486</v>
      </c>
      <c r="BA70" s="22" t="b">
        <v>0</v>
      </c>
      <c r="BB70" s="22"/>
      <c r="BC70" s="22"/>
    </row>
    <row r="71" spans="1:55" hidden="1" x14ac:dyDescent="0.25">
      <c r="A71" s="31" t="str">
        <f>IFERROR(TEXT(Table_ocorrencias11[[#This Row],[caso_n]],"000")&amp;Table_ocorrencias11[[#This Row],[ponto]]&amp;"/"&amp;YEAR(Table_ocorrencias11[[#This Row],[DATA PLANTÃO]]),"")</f>
        <v>052.9/2021</v>
      </c>
      <c r="B71" s="31" t="str">
        <f>IFERROR(IF(Table_ocorrencias11[[#This Row],[GDL]] = "","", Table_ocorrencias11[[#This Row],[GDL]]&amp;"/"&amp;YEAR(Table_ocorrencias11[[#This Row],[data_plantao]])),"")</f>
        <v/>
      </c>
      <c r="C71" s="31" t="str">
        <f>IF(Table_ocorrencias11[[#This Row],[fotos_gdl]] = TRUE,"ENVIADAS","PENDENTE")</f>
        <v>PENDENTE</v>
      </c>
      <c r="D71" s="23">
        <f>IFERROR(Table_ocorrencias11[[#This Row],[data_plantao]],"")</f>
        <v>44211</v>
      </c>
      <c r="E71" s="31" t="str">
        <f>IFERROR(Table_ocorrencias11[[#This Row],[CIODS]],"")</f>
        <v>D701198</v>
      </c>
      <c r="F71" s="31" t="str">
        <f>IFERROR(Table_ocorrencias11[[#This Row],[natureza3]],"")</f>
        <v>Homicídio</v>
      </c>
      <c r="G71" s="31" t="str">
        <f>IFERROR(Table_ocorrencias11[[#This Row],[tipo_local]],"")</f>
        <v>Externo</v>
      </c>
      <c r="H71" s="31" t="str">
        <f>IFERROR(IF(Table_ocorrencias11[[#This Row],[instrumento9]] = 0,"",Table_ocorrencias11[[#This Row],[instrumento9]]),"")</f>
        <v/>
      </c>
      <c r="I71" s="31" t="str">
        <f>IFERROR(VLOOKUP(Table_ocorrencias11[[#This Row],[matricula_perito]],Table_peritos[],2,FALSE),"")</f>
        <v>FERNANDO HENRIQUE LEAL BENEVIDES</v>
      </c>
      <c r="J71" s="31" t="str">
        <f>IFERROR(VLOOKUP(Table_ocorrencias11[[#This Row],[matricula_auxiliar]],Table_auxiliares[],2,FALSE),"")</f>
        <v>THIAGO ANDRÉ</v>
      </c>
      <c r="K71" s="31" t="str">
        <f>IFERROR(VLOOKUP(Table_ocorrencias11[[#This Row],[matricula_delegado]],Table_delegados[],2,FALSE),"")</f>
        <v>AUSENTE</v>
      </c>
      <c r="L71" s="31" t="str">
        <f>IFERROR(Table_ocorrencias11[[#This Row],[viatura4]],"")</f>
        <v>UP004</v>
      </c>
      <c r="M71" s="31" t="str">
        <f>IFERROR(IF(Table_ocorrencias11[[#This Row],[DPH2]] ="","",Table_ocorrencias11[[#This Row],[DPH2]]&amp;"º DPH"),"")</f>
        <v>9º DPH</v>
      </c>
      <c r="N71" s="31" t="str">
        <f>UPPER(IFERROR(VLOOKUP(Table_ocorrencias11[[#This Row],[municipio]],Table_municipios[],2,FALSE),""))</f>
        <v>OLINDA</v>
      </c>
      <c r="O71" s="31" t="str">
        <f>UPPER(IFERROR(Table_ocorrencias11[[#This Row],[bairro7]],""))</f>
        <v>PEIXINHOS</v>
      </c>
      <c r="P71" s="31" t="str">
        <f>IFERROR(IF(Table_ocorrencias11[[#This Row],[rua8]] ="","",Table_ocorrencias11[[#This Row],[rua8]]),"")</f>
        <v>RUA: JONAS TAURINO, 372</v>
      </c>
      <c r="Q71" s="31" t="str">
        <f>IFERROR(IF(Table_ocorrencias11[[#This Row],[latitude5]] ="","",Table_ocorrencias11[[#This Row],[latitude5]]),"")</f>
        <v/>
      </c>
      <c r="R71" s="31" t="str">
        <f>IFERROR(IF(Table_ocorrencias11[[#This Row],[longitude6]] ="","",Table_ocorrencias11[[#This Row],[longitude6]]),"")</f>
        <v/>
      </c>
      <c r="S71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1" s="31" t="str">
        <f>UPPER(IFERROR(Table_ocorrencias11[[#This Row],[descricao]],""))</f>
        <v>MASCULINO, "PAF".</v>
      </c>
      <c r="V71" s="24">
        <f>IFERROR(IF(Table_ocorrencias11[[#This Row],[data_ciencia]]="","",Table_ocorrencias11[[#This Row],[data_ciencia]]),"")</f>
        <v>0.7416666666666667</v>
      </c>
      <c r="W71" s="24" t="str">
        <f>IFERROR(IF(Table_ocorrencias11[[#This Row],[data_saida]]="","",Table_ocorrencias11[[#This Row],[data_saida]]),"")</f>
        <v/>
      </c>
      <c r="X71" s="24" t="str">
        <f>IFERROR(IF(Table_ocorrencias11[[#This Row],[data_chegada]]="","",Table_ocorrencias11[[#This Row],[data_chegada]]),"")</f>
        <v/>
      </c>
      <c r="Y71" s="24" t="str">
        <f>IFERROR(IF(Table_ocorrencias11[[#This Row],[data_conclusao]]="","",Table_ocorrencias11[[#This Row],[data_conclusao]]),"")</f>
        <v/>
      </c>
      <c r="Z71" s="22">
        <v>2090</v>
      </c>
      <c r="AA71" s="22">
        <v>52</v>
      </c>
      <c r="AB71" s="22">
        <v>9</v>
      </c>
      <c r="AC71" s="22">
        <v>2962063</v>
      </c>
      <c r="AD71" s="22">
        <v>3870464</v>
      </c>
      <c r="AE71" s="22"/>
      <c r="AF71" s="22"/>
      <c r="AG71" s="23">
        <v>44211</v>
      </c>
      <c r="AH71" s="22" t="s">
        <v>12618</v>
      </c>
      <c r="AI71" s="22" t="s">
        <v>167</v>
      </c>
      <c r="AJ71" s="22" t="s">
        <v>168</v>
      </c>
      <c r="AK71" s="22" t="s">
        <v>255</v>
      </c>
      <c r="AL71" s="25">
        <v>0.7416666666666667</v>
      </c>
      <c r="AM71" s="26"/>
      <c r="AN71" s="26"/>
      <c r="AO71" s="26"/>
      <c r="AP71" s="22"/>
      <c r="AQ71" s="22"/>
      <c r="AR71" s="22">
        <v>12</v>
      </c>
      <c r="AS71" s="22" t="s">
        <v>2424</v>
      </c>
      <c r="AT71" s="22" t="s">
        <v>12619</v>
      </c>
      <c r="AU71" s="22" t="s">
        <v>12620</v>
      </c>
      <c r="AV71" s="27"/>
      <c r="AW71" s="22" t="s">
        <v>12621</v>
      </c>
      <c r="AX71" s="22" t="s">
        <v>12622</v>
      </c>
      <c r="AY71" s="22" t="b">
        <v>0</v>
      </c>
      <c r="AZ71" s="22" t="s">
        <v>273</v>
      </c>
      <c r="BA71" s="22" t="b">
        <v>0</v>
      </c>
      <c r="BB71" s="22"/>
      <c r="BC71" s="22"/>
    </row>
    <row r="72" spans="1:55" hidden="1" x14ac:dyDescent="0.25">
      <c r="A72" s="31" t="str">
        <f>IFERROR(TEXT(Table_ocorrencias11[[#This Row],[caso_n]],"000")&amp;Table_ocorrencias11[[#This Row],[ponto]]&amp;"/"&amp;YEAR(Table_ocorrencias11[[#This Row],[DATA PLANTÃO]]),"")</f>
        <v>053.10/2020</v>
      </c>
      <c r="B72" s="31" t="str">
        <f>IFERROR(IF(Table_ocorrencias11[[#This Row],[GDL]] = "","", Table_ocorrencias11[[#This Row],[GDL]]&amp;"/"&amp;YEAR(Table_ocorrencias11[[#This Row],[data_plantao]])),"")</f>
        <v>19920/2020</v>
      </c>
      <c r="C72" s="31" t="str">
        <f>IF(Table_ocorrencias11[[#This Row],[fotos_gdl]] = TRUE,"ENVIADAS","PENDENTE")</f>
        <v>ENVIADAS</v>
      </c>
      <c r="D72" s="23">
        <f>IFERROR(Table_ocorrencias11[[#This Row],[data_plantao]],"")</f>
        <v>44032</v>
      </c>
      <c r="E72" s="31" t="str">
        <f>IFERROR(Table_ocorrencias11[[#This Row],[CIODS]],"")</f>
        <v>OFICIO 192/2020</v>
      </c>
      <c r="F72" s="31" t="str">
        <f>IFERROR(Table_ocorrencias11[[#This Row],[natureza3]],"")</f>
        <v>Perícia em veículo</v>
      </c>
      <c r="G72" s="31" t="str">
        <f>IFERROR(Table_ocorrencias11[[#This Row],[tipo_local]],"")</f>
        <v/>
      </c>
      <c r="H72" s="31" t="str">
        <f>IFERROR(IF(Table_ocorrencias11[[#This Row],[instrumento9]] = 0,"",Table_ocorrencias11[[#This Row],[instrumento9]]),"")</f>
        <v/>
      </c>
      <c r="I72" s="31" t="str">
        <f>IFERROR(VLOOKUP(Table_ocorrencias11[[#This Row],[matricula_perito]],Table_peritos[],2,FALSE),"")</f>
        <v>CARLOS ARMANDO CORREIA LYRA</v>
      </c>
      <c r="J72" s="31" t="str">
        <f>IFERROR(VLOOKUP(Table_ocorrencias11[[#This Row],[matricula_auxiliar]],Table_auxiliares[],2,FALSE),"")</f>
        <v>HILTON PESSOA DE FREITAS NETO</v>
      </c>
      <c r="K72" s="31" t="str">
        <f>IFERROR(VLOOKUP(Table_ocorrencias11[[#This Row],[matricula_delegado]],Table_delegados[],2,FALSE),"")</f>
        <v>BRUNO DE UGALDE MELLO</v>
      </c>
      <c r="L72" s="31" t="str">
        <f>IFERROR(Table_ocorrencias11[[#This Row],[viatura4]],"")</f>
        <v/>
      </c>
      <c r="M72" s="31" t="str">
        <f>IFERROR(IF(Table_ocorrencias11[[#This Row],[DPH2]] ="","",Table_ocorrencias11[[#This Row],[DPH2]]&amp;"º DPH"),"")</f>
        <v>3º DPH</v>
      </c>
      <c r="N72" s="31" t="str">
        <f>UPPER(IFERROR(VLOOKUP(Table_ocorrencias11[[#This Row],[municipio]],Table_municipios[],2,FALSE),""))</f>
        <v>RECIFE</v>
      </c>
      <c r="O72" s="31" t="str">
        <f>UPPER(IFERROR(Table_ocorrencias11[[#This Row],[bairro7]],""))</f>
        <v>CORDEIRO</v>
      </c>
      <c r="P72" s="31" t="str">
        <f>IFERROR(IF(Table_ocorrencias11[[#This Row],[rua8]] ="","",Table_ocorrencias11[[#This Row],[rua8]]),"")</f>
        <v/>
      </c>
      <c r="Q72" s="31" t="str">
        <f>IFERROR(IF(Table_ocorrencias11[[#This Row],[latitude5]] ="","",Table_ocorrencias11[[#This Row],[latitude5]]),"")</f>
        <v/>
      </c>
      <c r="R72" s="31" t="str">
        <f>IFERROR(IF(Table_ocorrencias11[[#This Row],[longitude6]] ="","",Table_ocorrencias11[[#This Row],[longitude6]]),"")</f>
        <v/>
      </c>
      <c r="S7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72" s="31" t="str">
        <f>UPPER(IFERROR(Table_ocorrencias11[[#This Row],[descricao]],""))</f>
        <v>VEICULO VW VOYAGE, ANO/MODELO 2017/2018, COR PRATA PLACA PZR-7420</v>
      </c>
      <c r="V72" s="24">
        <f>IFERROR(IF(Table_ocorrencias11[[#This Row],[data_ciencia]]="","",Table_ocorrencias11[[#This Row],[data_ciencia]]),"")</f>
        <v>0.41666666666666669</v>
      </c>
      <c r="W72" s="24" t="str">
        <f>IFERROR(IF(Table_ocorrencias11[[#This Row],[data_saida]]="","",Table_ocorrencias11[[#This Row],[data_saida]]),"")</f>
        <v/>
      </c>
      <c r="X72" s="24" t="str">
        <f>IFERROR(IF(Table_ocorrencias11[[#This Row],[data_chegada]]="","",Table_ocorrencias11[[#This Row],[data_chegada]]),"")</f>
        <v/>
      </c>
      <c r="Y72" s="24" t="str">
        <f>IFERROR(IF(Table_ocorrencias11[[#This Row],[data_conclusao]]="","",Table_ocorrencias11[[#This Row],[data_conclusao]]),"")</f>
        <v/>
      </c>
      <c r="Z72" s="22">
        <v>1470</v>
      </c>
      <c r="AA72" s="22">
        <v>53</v>
      </c>
      <c r="AB72" s="22">
        <v>3</v>
      </c>
      <c r="AC72" s="22">
        <v>3869091</v>
      </c>
      <c r="AD72" s="22">
        <v>3865967</v>
      </c>
      <c r="AE72" s="22">
        <v>3865339</v>
      </c>
      <c r="AF72" s="22">
        <v>19920</v>
      </c>
      <c r="AG72" s="23">
        <v>44032</v>
      </c>
      <c r="AH72" s="22" t="s">
        <v>1333</v>
      </c>
      <c r="AI72" s="22" t="s">
        <v>1228</v>
      </c>
      <c r="AJ72" s="22" t="s">
        <v>283</v>
      </c>
      <c r="AK72" s="22" t="s">
        <v>283</v>
      </c>
      <c r="AL72" s="25">
        <v>0.41666666666666669</v>
      </c>
      <c r="AM72" s="26"/>
      <c r="AN72" s="26"/>
      <c r="AO72" s="26"/>
      <c r="AP72" s="22"/>
      <c r="AQ72" s="22"/>
      <c r="AR72" s="22">
        <v>14</v>
      </c>
      <c r="AS72" s="22" t="s">
        <v>340</v>
      </c>
      <c r="AT72" s="22" t="s">
        <v>283</v>
      </c>
      <c r="AU72" s="22" t="s">
        <v>1330</v>
      </c>
      <c r="AV72" s="27"/>
      <c r="AW72" s="22" t="s">
        <v>1331</v>
      </c>
      <c r="AX72" s="22" t="s">
        <v>1332</v>
      </c>
      <c r="AY72" s="22" t="b">
        <v>1</v>
      </c>
      <c r="AZ72" s="22" t="s">
        <v>486</v>
      </c>
      <c r="BA72" s="22" t="b">
        <v>0</v>
      </c>
      <c r="BB72" s="22"/>
      <c r="BC72" s="22"/>
    </row>
    <row r="73" spans="1:55" hidden="1" x14ac:dyDescent="0.25">
      <c r="A73" s="31" t="str">
        <f>IFERROR(TEXT(Table_ocorrencias11[[#This Row],[caso_n]],"000")&amp;Table_ocorrencias11[[#This Row],[ponto]]&amp;"/"&amp;YEAR(Table_ocorrencias11[[#This Row],[DATA PLANTÃO]]),"")</f>
        <v>053.9/2021</v>
      </c>
      <c r="B73" s="31" t="str">
        <f>IFERROR(IF(Table_ocorrencias11[[#This Row],[GDL]] = "","", Table_ocorrencias11[[#This Row],[GDL]]&amp;"/"&amp;YEAR(Table_ocorrencias11[[#This Row],[data_plantao]])),"")</f>
        <v>1791/2021</v>
      </c>
      <c r="C73" s="31" t="str">
        <f>IF(Table_ocorrencias11[[#This Row],[fotos_gdl]] = TRUE,"ENVIADAS","PENDENTE")</f>
        <v>ENVIADAS</v>
      </c>
      <c r="D73" s="23">
        <f>IFERROR(Table_ocorrencias11[[#This Row],[data_plantao]],"")</f>
        <v>44212</v>
      </c>
      <c r="E73" s="31" t="str">
        <f>IFERROR(Table_ocorrencias11[[#This Row],[CIODS]],"")</f>
        <v>D701259</v>
      </c>
      <c r="F73" s="31" t="str">
        <f>IFERROR(Table_ocorrencias11[[#This Row],[natureza3]],"")</f>
        <v>Homicídio</v>
      </c>
      <c r="G73" s="31" t="str">
        <f>IFERROR(Table_ocorrencias11[[#This Row],[tipo_local]],"")</f>
        <v>Externo</v>
      </c>
      <c r="H73" s="31" t="str">
        <f>IFERROR(IF(Table_ocorrencias11[[#This Row],[instrumento9]] = 0,"",Table_ocorrencias11[[#This Row],[instrumento9]]),"")</f>
        <v>PÉRFURO-CORTANTE</v>
      </c>
      <c r="I73" s="31" t="str">
        <f>IFERROR(VLOOKUP(Table_ocorrencias11[[#This Row],[matricula_perito]],Table_peritos[],2,FALSE),"")</f>
        <v>RANON BARROS BEZERRA</v>
      </c>
      <c r="J73" s="31" t="str">
        <f>IFERROR(VLOOKUP(Table_ocorrencias11[[#This Row],[matricula_auxiliar]],Table_auxiliares[],2,FALSE),"")</f>
        <v>ERIVALDO CAMARA CORREIA</v>
      </c>
      <c r="K73" s="31" t="str">
        <f>IFERROR(VLOOKUP(Table_ocorrencias11[[#This Row],[matricula_delegado]],Table_delegados[],2,FALSE),"")</f>
        <v>EURICELIA BATISTA NOGUEIRA</v>
      </c>
      <c r="L73" s="31" t="str">
        <f>IFERROR(Table_ocorrencias11[[#This Row],[viatura4]],"")</f>
        <v>UP006</v>
      </c>
      <c r="M73" s="31" t="str">
        <f>IFERROR(IF(Table_ocorrencias11[[#This Row],[DPH2]] ="","",Table_ocorrencias11[[#This Row],[DPH2]]&amp;"º DPH"),"")</f>
        <v>12º DPH</v>
      </c>
      <c r="N73" s="31" t="str">
        <f>UPPER(IFERROR(VLOOKUP(Table_ocorrencias11[[#This Row],[municipio]],Table_municipios[],2,FALSE),""))</f>
        <v>JABOATÃO DOS GUARARAPES</v>
      </c>
      <c r="O73" s="31" t="str">
        <f>UPPER(IFERROR(Table_ocorrencias11[[#This Row],[bairro7]],""))</f>
        <v>JARDIM PIEDADE</v>
      </c>
      <c r="P73" s="31" t="str">
        <f>IFERROR(IF(Table_ocorrencias11[[#This Row],[rua8]] ="","",Table_ocorrencias11[[#This Row],[rua8]]),"")</f>
        <v>RUA NOSSA SENHORA DO LORETO , Nº 632.</v>
      </c>
      <c r="Q73" s="31" t="str">
        <f>IFERROR(IF(Table_ocorrencias11[[#This Row],[latitude5]] ="","",Table_ocorrencias11[[#This Row],[latitude5]]),"")</f>
        <v>-8.186676</v>
      </c>
      <c r="R73" s="31" t="str">
        <f>IFERROR(IF(Table_ocorrencias11[[#This Row],[longitude6]] ="","",Table_ocorrencias11[[#This Row],[longitude6]]),"")</f>
        <v>-34.925810</v>
      </c>
      <c r="S73" s="31" t="str">
        <f>IFERROR(UPPER(VLOOKUP(Table_ocorrencias11[[#This Row],[ocorrencia_id]],Table_vitimas[],3,FALSE) &amp; " (NIC: "&amp; VLOOKUP(Table_ocorrencias11[[#This Row],[ocorrencia_id]],Table_vitimas[],9,FALSE)) &amp;")","")</f>
        <v>ALTAMIR FIRMINO DOS SANTOS (NIC: 115663)</v>
      </c>
      <c r="T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3" s="31" t="str">
        <f>UPPER(IFERROR(Table_ocorrencias11[[#This Row],[descricao]],""))</f>
        <v>INSTRUMENTO PÉRFURO-CORTANTE, MASC. , EXTERNO.                                                  CONTATO:   SGT PMPE- EDJAIR  , 999304701.</v>
      </c>
      <c r="V73" s="24">
        <f>IFERROR(IF(Table_ocorrencias11[[#This Row],[data_ciencia]]="","",Table_ocorrencias11[[#This Row],[data_ciencia]]),"")</f>
        <v>0.38194444444444442</v>
      </c>
      <c r="W73" s="24">
        <f>IFERROR(IF(Table_ocorrencias11[[#This Row],[data_saida]]="","",Table_ocorrencias11[[#This Row],[data_saida]]),"")</f>
        <v>0.40277777777777779</v>
      </c>
      <c r="X73" s="24">
        <f>IFERROR(IF(Table_ocorrencias11[[#This Row],[data_chegada]]="","",Table_ocorrencias11[[#This Row],[data_chegada]]),"")</f>
        <v>0.43402777777777779</v>
      </c>
      <c r="Y73" s="24">
        <f>IFERROR(IF(Table_ocorrencias11[[#This Row],[data_conclusao]]="","",Table_ocorrencias11[[#This Row],[data_conclusao]]),"")</f>
        <v>0.5</v>
      </c>
      <c r="Z73" s="22">
        <v>2091</v>
      </c>
      <c r="AA73" s="22">
        <v>53</v>
      </c>
      <c r="AB73" s="22">
        <v>12</v>
      </c>
      <c r="AC73" s="22">
        <v>3866670</v>
      </c>
      <c r="AD73" s="22">
        <v>1195204</v>
      </c>
      <c r="AE73" s="22">
        <v>2960494</v>
      </c>
      <c r="AF73" s="22">
        <v>1791</v>
      </c>
      <c r="AG73" s="23">
        <v>44212</v>
      </c>
      <c r="AH73" s="22" t="s">
        <v>12623</v>
      </c>
      <c r="AI73" s="22" t="s">
        <v>167</v>
      </c>
      <c r="AJ73" s="22" t="s">
        <v>168</v>
      </c>
      <c r="AK73" s="22" t="s">
        <v>1258</v>
      </c>
      <c r="AL73" s="25">
        <v>0.38194444444444442</v>
      </c>
      <c r="AM73" s="26">
        <v>0.40277777777777779</v>
      </c>
      <c r="AN73" s="26">
        <v>0.43402777777777779</v>
      </c>
      <c r="AO73" s="26">
        <v>0.5</v>
      </c>
      <c r="AP73" s="22" t="s">
        <v>12624</v>
      </c>
      <c r="AQ73" s="22" t="s">
        <v>12625</v>
      </c>
      <c r="AR73" s="22">
        <v>10</v>
      </c>
      <c r="AS73" s="22" t="s">
        <v>2462</v>
      </c>
      <c r="AT73" s="22" t="s">
        <v>12626</v>
      </c>
      <c r="AU73" s="22" t="s">
        <v>12627</v>
      </c>
      <c r="AV73" s="27" t="s">
        <v>744</v>
      </c>
      <c r="AW73" s="22" t="s">
        <v>12628</v>
      </c>
      <c r="AX73" s="22" t="s">
        <v>12629</v>
      </c>
      <c r="AY73" s="22" t="b">
        <v>1</v>
      </c>
      <c r="AZ73" s="22" t="s">
        <v>273</v>
      </c>
      <c r="BA73" s="22" t="b">
        <v>0</v>
      </c>
      <c r="BB73" s="22"/>
      <c r="BC73" s="22"/>
    </row>
    <row r="74" spans="1:55" hidden="1" x14ac:dyDescent="0.25">
      <c r="A74" s="31" t="str">
        <f>IFERROR(TEXT(Table_ocorrencias11[[#This Row],[caso_n]],"000")&amp;Table_ocorrencias11[[#This Row],[ponto]]&amp;"/"&amp;YEAR(Table_ocorrencias11[[#This Row],[DATA PLANTÃO]]),"")</f>
        <v>054.10/2020</v>
      </c>
      <c r="B74" s="31" t="str">
        <f>IFERROR(IF(Table_ocorrencias11[[#This Row],[GDL]] = "","", Table_ocorrencias11[[#This Row],[GDL]]&amp;"/"&amp;YEAR(Table_ocorrencias11[[#This Row],[data_plantao]])),"")</f>
        <v>20448/2020</v>
      </c>
      <c r="C74" s="31" t="str">
        <f>IF(Table_ocorrencias11[[#This Row],[fotos_gdl]] = TRUE,"ENVIADAS","PENDENTE")</f>
        <v>PENDENTE</v>
      </c>
      <c r="D74" s="23">
        <f>IFERROR(Table_ocorrencias11[[#This Row],[data_plantao]],"")</f>
        <v>44035</v>
      </c>
      <c r="E74" s="31" t="str">
        <f>IFERROR(Table_ocorrencias11[[#This Row],[CIODS]],"")</f>
        <v>D000000</v>
      </c>
      <c r="F74" s="31" t="str">
        <f>IFERROR(Table_ocorrencias11[[#This Row],[natureza3]],"")</f>
        <v>Perícia em veículo</v>
      </c>
      <c r="G74" s="31" t="str">
        <f>IFERROR(Table_ocorrencias11[[#This Row],[tipo_local]],"")</f>
        <v>Externo</v>
      </c>
      <c r="H74" s="31" t="str">
        <f>IFERROR(IF(Table_ocorrencias11[[#This Row],[instrumento9]] = 0,"",Table_ocorrencias11[[#This Row],[instrumento9]]),"")</f>
        <v/>
      </c>
      <c r="I74" s="31" t="str">
        <f>IFERROR(VLOOKUP(Table_ocorrencias11[[#This Row],[matricula_perito]],Table_peritos[],2,FALSE),"")</f>
        <v>DIEGO NUNES TELES DE MENDONÇA</v>
      </c>
      <c r="J74" s="31" t="str">
        <f>IFERROR(VLOOKUP(Table_ocorrencias11[[#This Row],[matricula_auxiliar]],Table_auxiliares[],2,FALSE),"")</f>
        <v>FLAVIA ROBERTA FERREIRA</v>
      </c>
      <c r="K74" s="31" t="str">
        <f>IFERROR(VLOOKUP(Table_ocorrencias11[[#This Row],[matricula_delegado]],Table_delegados[],2,FALSE),"")</f>
        <v>MARCOS DE CASTRO GUIMARAES JUNIOR</v>
      </c>
      <c r="L74" s="31" t="str">
        <f>IFERROR(Table_ocorrencias11[[#This Row],[viatura4]],"")</f>
        <v>UP004</v>
      </c>
      <c r="M74" s="31" t="str">
        <f>IFERROR(IF(Table_ocorrencias11[[#This Row],[DPH2]] ="","",Table_ocorrencias11[[#This Row],[DPH2]]&amp;"º DPH"),"")</f>
        <v>14º DPH</v>
      </c>
      <c r="N74" s="31" t="str">
        <f>UPPER(IFERROR(VLOOKUP(Table_ocorrencias11[[#This Row],[municipio]],Table_municipios[],2,FALSE),""))</f>
        <v>CABO DE SANTO AGOSTINHO</v>
      </c>
      <c r="O74" s="31" t="str">
        <f>UPPER(IFERROR(Table_ocorrencias11[[#This Row],[bairro7]],""))</f>
        <v>ZONA RURAL</v>
      </c>
      <c r="P74" s="31" t="str">
        <f>IFERROR(IF(Table_ocorrencias11[[#This Row],[rua8]] ="","",Table_ocorrencias11[[#This Row],[rua8]]),"")</f>
        <v>ZONA RURAL</v>
      </c>
      <c r="Q74" s="31" t="str">
        <f>IFERROR(IF(Table_ocorrencias11[[#This Row],[latitude5]] ="","",Table_ocorrencias11[[#This Row],[latitude5]]),"")</f>
        <v>-8,2940890</v>
      </c>
      <c r="R74" s="31" t="str">
        <f>IFERROR(IF(Table_ocorrencias11[[#This Row],[longitude6]] ="","",Table_ocorrencias11[[#This Row],[longitude6]]),"")</f>
        <v>-35,0632780</v>
      </c>
      <c r="S7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74" s="31" t="str">
        <f>UPPER(IFERROR(Table_ocorrencias11[[#This Row],[descricao]],""))</f>
        <v/>
      </c>
      <c r="V74" s="24">
        <f>IFERROR(IF(Table_ocorrencias11[[#This Row],[data_ciencia]]="","",Table_ocorrencias11[[#This Row],[data_ciencia]]),"")</f>
        <v>0.58333333333333337</v>
      </c>
      <c r="W74" s="24">
        <f>IFERROR(IF(Table_ocorrencias11[[#This Row],[data_saida]]="","",Table_ocorrencias11[[#This Row],[data_saida]]),"")</f>
        <v>0.59722222222222221</v>
      </c>
      <c r="X74" s="24">
        <f>IFERROR(IF(Table_ocorrencias11[[#This Row],[data_chegada]]="","",Table_ocorrencias11[[#This Row],[data_chegada]]),"")</f>
        <v>0.66666666666666663</v>
      </c>
      <c r="Y74" s="24">
        <f>IFERROR(IF(Table_ocorrencias11[[#This Row],[data_conclusao]]="","",Table_ocorrencias11[[#This Row],[data_conclusao]]),"")</f>
        <v>0.70833333333333337</v>
      </c>
      <c r="Z74" s="22">
        <v>1488</v>
      </c>
      <c r="AA74" s="22">
        <v>54</v>
      </c>
      <c r="AB74" s="22">
        <v>14</v>
      </c>
      <c r="AC74" s="22">
        <v>3869148</v>
      </c>
      <c r="AD74" s="22">
        <v>3867684</v>
      </c>
      <c r="AE74" s="22">
        <v>3865126</v>
      </c>
      <c r="AF74" s="22">
        <v>20448</v>
      </c>
      <c r="AG74" s="23">
        <v>44035</v>
      </c>
      <c r="AH74" s="22" t="s">
        <v>318</v>
      </c>
      <c r="AI74" s="22" t="s">
        <v>1228</v>
      </c>
      <c r="AJ74" s="22" t="s">
        <v>168</v>
      </c>
      <c r="AK74" s="22" t="s">
        <v>255</v>
      </c>
      <c r="AL74" s="25">
        <v>0.58333333333333337</v>
      </c>
      <c r="AM74" s="26">
        <v>0.59722222222222221</v>
      </c>
      <c r="AN74" s="26">
        <v>0.66666666666666663</v>
      </c>
      <c r="AO74" s="26">
        <v>0.70833333333333337</v>
      </c>
      <c r="AP74" s="22" t="s">
        <v>1489</v>
      </c>
      <c r="AQ74" s="22" t="s">
        <v>1490</v>
      </c>
      <c r="AR74" s="22">
        <v>3</v>
      </c>
      <c r="AS74" s="22" t="s">
        <v>471</v>
      </c>
      <c r="AT74" s="22" t="s">
        <v>471</v>
      </c>
      <c r="AU74" s="22" t="s">
        <v>283</v>
      </c>
      <c r="AV74" s="27"/>
      <c r="AW74" s="22" t="s">
        <v>1488</v>
      </c>
      <c r="AX74" s="22" t="s">
        <v>283</v>
      </c>
      <c r="AY74" s="22" t="b">
        <v>0</v>
      </c>
      <c r="AZ74" s="22" t="s">
        <v>486</v>
      </c>
      <c r="BA74" s="22" t="b">
        <v>0</v>
      </c>
      <c r="BB74" s="22"/>
      <c r="BC74" s="22"/>
    </row>
    <row r="75" spans="1:55" hidden="1" x14ac:dyDescent="0.25">
      <c r="A75" s="31" t="str">
        <f>IFERROR(TEXT(Table_ocorrencias11[[#This Row],[caso_n]],"000")&amp;Table_ocorrencias11[[#This Row],[ponto]]&amp;"/"&amp;YEAR(Table_ocorrencias11[[#This Row],[DATA PLANTÃO]]),"")</f>
        <v>054.9/2021</v>
      </c>
      <c r="B75" s="31" t="str">
        <f>IFERROR(IF(Table_ocorrencias11[[#This Row],[GDL]] = "","", Table_ocorrencias11[[#This Row],[GDL]]&amp;"/"&amp;YEAR(Table_ocorrencias11[[#This Row],[data_plantao]])),"")</f>
        <v>1816/2021</v>
      </c>
      <c r="C75" s="31" t="str">
        <f>IF(Table_ocorrencias11[[#This Row],[fotos_gdl]] = TRUE,"ENVIADAS","PENDENTE")</f>
        <v>ENVIADAS</v>
      </c>
      <c r="D75" s="23">
        <f>IFERROR(Table_ocorrencias11[[#This Row],[data_plantao]],"")</f>
        <v>44212</v>
      </c>
      <c r="E75" s="31" t="str">
        <f>IFERROR(Table_ocorrencias11[[#This Row],[CIODS]],"")</f>
        <v>D701347</v>
      </c>
      <c r="F75" s="31" t="str">
        <f>IFERROR(Table_ocorrencias11[[#This Row],[natureza3]],"")</f>
        <v>Homicídio</v>
      </c>
      <c r="G75" s="31" t="str">
        <f>IFERROR(Table_ocorrencias11[[#This Row],[tipo_local]],"")</f>
        <v>Interno</v>
      </c>
      <c r="H75" s="31" t="str">
        <f>IFERROR(IF(Table_ocorrencias11[[#This Row],[instrumento9]] = 0,"",Table_ocorrencias11[[#This Row],[instrumento9]]),"")</f>
        <v>PÉRFURO-CONTUNDENTE</v>
      </c>
      <c r="I75" s="31" t="str">
        <f>IFERROR(VLOOKUP(Table_ocorrencias11[[#This Row],[matricula_perito]],Table_peritos[],2,FALSE),"")</f>
        <v>DIEGO NUNES TELES DE MENDONÇA</v>
      </c>
      <c r="J75" s="31" t="str">
        <f>IFERROR(VLOOKUP(Table_ocorrencias11[[#This Row],[matricula_auxiliar]],Table_auxiliares[],2,FALSE),"")</f>
        <v>THAYSE BATISTA</v>
      </c>
      <c r="K75" s="31" t="str">
        <f>IFERROR(VLOOKUP(Table_ocorrencias11[[#This Row],[matricula_delegado]],Table_delegados[],2,FALSE),"")</f>
        <v>EURICELIA BATISTA NOGUEIRA</v>
      </c>
      <c r="L75" s="31" t="str">
        <f>IFERROR(Table_ocorrencias11[[#This Row],[viatura4]],"")</f>
        <v>UP004</v>
      </c>
      <c r="M75" s="31" t="str">
        <f>IFERROR(IF(Table_ocorrencias11[[#This Row],[DPH2]] ="","",Table_ocorrencias11[[#This Row],[DPH2]]&amp;"º DPH"),"")</f>
        <v>13º DPH</v>
      </c>
      <c r="N75" s="31" t="str">
        <f>UPPER(IFERROR(VLOOKUP(Table_ocorrencias11[[#This Row],[municipio]],Table_municipios[],2,FALSE),""))</f>
        <v>JABOATÃO DOS GUARARAPES</v>
      </c>
      <c r="O75" s="31" t="str">
        <f>UPPER(IFERROR(Table_ocorrencias11[[#This Row],[bairro7]],""))</f>
        <v>VILA RICA</v>
      </c>
      <c r="P75" s="31" t="str">
        <f>IFERROR(IF(Table_ocorrencias11[[#This Row],[rua8]] ="","",Table_ocorrencias11[[#This Row],[rua8]]),"")</f>
        <v>CAMPO DA MACAXEIRA, COAHB DO MEIO</v>
      </c>
      <c r="Q75" s="31" t="str">
        <f>IFERROR(IF(Table_ocorrencias11[[#This Row],[latitude5]] ="","",Table_ocorrencias11[[#This Row],[latitude5]]),"")</f>
        <v>-8.125560</v>
      </c>
      <c r="R75" s="31" t="str">
        <f>IFERROR(IF(Table_ocorrencias11[[#This Row],[longitude6]] ="","",Table_ocorrencias11[[#This Row],[longitude6]]),"")</f>
        <v>-35.024464</v>
      </c>
      <c r="S75" s="31" t="str">
        <f>IFERROR(UPPER(VLOOKUP(Table_ocorrencias11[[#This Row],[ocorrencia_id]],Table_vitimas[],3,FALSE) &amp; " (NIC: "&amp; VLOOKUP(Table_ocorrencias11[[#This Row],[ocorrencia_id]],Table_vitimas[],9,FALSE)) &amp;")","")</f>
        <v>RODRIGO HENRIQUE NASCIMENTO DA SILVA (NIC: 115654)</v>
      </c>
      <c r="T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5" s="31" t="str">
        <f>UPPER(IFERROR(Table_ocorrencias11[[#This Row],[descricao]],""))</f>
        <v>98463-2350 -  PAF - MASC</v>
      </c>
      <c r="V75" s="24">
        <f>IFERROR(IF(Table_ocorrencias11[[#This Row],[data_ciencia]]="","",Table_ocorrencias11[[#This Row],[data_ciencia]]),"")</f>
        <v>9.0277777777777776E-2</v>
      </c>
      <c r="W75" s="24">
        <f>IFERROR(IF(Table_ocorrencias11[[#This Row],[data_saida]]="","",Table_ocorrencias11[[#This Row],[data_saida]]),"")</f>
        <v>0.10416666666666667</v>
      </c>
      <c r="X75" s="24">
        <f>IFERROR(IF(Table_ocorrencias11[[#This Row],[data_chegada]]="","",Table_ocorrencias11[[#This Row],[data_chegada]]),"")</f>
        <v>0.125</v>
      </c>
      <c r="Y75" s="24">
        <f>IFERROR(IF(Table_ocorrencias11[[#This Row],[data_conclusao]]="","",Table_ocorrencias11[[#This Row],[data_conclusao]]),"")</f>
        <v>0.16666666666666666</v>
      </c>
      <c r="Z75" s="22">
        <v>2092</v>
      </c>
      <c r="AA75" s="22">
        <v>54</v>
      </c>
      <c r="AB75" s="22">
        <v>13</v>
      </c>
      <c r="AC75" s="22">
        <v>3869148</v>
      </c>
      <c r="AD75" s="22">
        <v>3870430</v>
      </c>
      <c r="AE75" s="22">
        <v>2960494</v>
      </c>
      <c r="AF75" s="22">
        <v>1816</v>
      </c>
      <c r="AG75" s="23">
        <v>44212</v>
      </c>
      <c r="AH75" s="22" t="s">
        <v>12651</v>
      </c>
      <c r="AI75" s="22" t="s">
        <v>167</v>
      </c>
      <c r="AJ75" s="22" t="s">
        <v>414</v>
      </c>
      <c r="AK75" s="22" t="s">
        <v>255</v>
      </c>
      <c r="AL75" s="25">
        <v>9.0277777777777776E-2</v>
      </c>
      <c r="AM75" s="26">
        <v>0.10416666666666667</v>
      </c>
      <c r="AN75" s="26">
        <v>0.125</v>
      </c>
      <c r="AO75" s="26">
        <v>0.16666666666666666</v>
      </c>
      <c r="AP75" s="22" t="s">
        <v>12652</v>
      </c>
      <c r="AQ75" s="22" t="s">
        <v>12653</v>
      </c>
      <c r="AR75" s="22">
        <v>10</v>
      </c>
      <c r="AS75" s="22" t="s">
        <v>435</v>
      </c>
      <c r="AT75" s="22" t="s">
        <v>12654</v>
      </c>
      <c r="AU75" s="22" t="s">
        <v>12655</v>
      </c>
      <c r="AV75" s="27" t="s">
        <v>276</v>
      </c>
      <c r="AW75" s="22" t="s">
        <v>12656</v>
      </c>
      <c r="AX75" s="22" t="s">
        <v>12657</v>
      </c>
      <c r="AY75" s="22" t="b">
        <v>1</v>
      </c>
      <c r="AZ75" s="22" t="s">
        <v>273</v>
      </c>
      <c r="BA75" s="22" t="b">
        <v>0</v>
      </c>
      <c r="BB75" s="22"/>
      <c r="BC75" s="22"/>
    </row>
    <row r="76" spans="1:55" hidden="1" x14ac:dyDescent="0.25">
      <c r="A76" s="31" t="str">
        <f>IFERROR(TEXT(Table_ocorrencias11[[#This Row],[caso_n]],"000")&amp;Table_ocorrencias11[[#This Row],[ponto]]&amp;"/"&amp;YEAR(Table_ocorrencias11[[#This Row],[DATA PLANTÃO]]),"")</f>
        <v>055.10/2020</v>
      </c>
      <c r="B76" s="31" t="str">
        <f>IFERROR(IF(Table_ocorrencias11[[#This Row],[GDL]] = "","", Table_ocorrencias11[[#This Row],[GDL]]&amp;"/"&amp;YEAR(Table_ocorrencias11[[#This Row],[data_plantao]])),"")</f>
        <v>24356/2020</v>
      </c>
      <c r="C76" s="31" t="str">
        <f>IF(Table_ocorrencias11[[#This Row],[fotos_gdl]] = TRUE,"ENVIADAS","PENDENTE")</f>
        <v>PENDENTE</v>
      </c>
      <c r="D76" s="23">
        <f>IFERROR(Table_ocorrencias11[[#This Row],[data_plantao]],"")</f>
        <v>44037</v>
      </c>
      <c r="E76" s="31" t="str">
        <f>IFERROR(Table_ocorrencias11[[#This Row],[CIODS]],"")</f>
        <v>D682672</v>
      </c>
      <c r="F76" s="31" t="str">
        <f>IFERROR(Table_ocorrencias11[[#This Row],[natureza3]],"")</f>
        <v>Tentativa de Homicídio</v>
      </c>
      <c r="G76" s="31" t="str">
        <f>IFERROR(Table_ocorrencias11[[#This Row],[tipo_local]],"")</f>
        <v>Misto</v>
      </c>
      <c r="H76" s="31" t="str">
        <f>IFERROR(IF(Table_ocorrencias11[[#This Row],[instrumento9]] = 0,"",Table_ocorrencias11[[#This Row],[instrumento9]]),"")</f>
        <v/>
      </c>
      <c r="I76" s="31" t="str">
        <f>IFERROR(VLOOKUP(Table_ocorrencias11[[#This Row],[matricula_perito]],Table_peritos[],2,FALSE),"")</f>
        <v>DIOGO SINESIO TRAJANO DE ARRUDA</v>
      </c>
      <c r="J76" s="31" t="str">
        <f>IFERROR(VLOOKUP(Table_ocorrencias11[[#This Row],[matricula_auxiliar]],Table_auxiliares[],2,FALSE),"")</f>
        <v>ALMIR CARLOS DE SOUZA</v>
      </c>
      <c r="K76" s="31" t="str">
        <f>IFERROR(VLOOKUP(Table_ocorrencias11[[#This Row],[matricula_delegado]],Table_delegados[],2,FALSE),"")</f>
        <v>NATASHA DOLCI</v>
      </c>
      <c r="L76" s="31" t="str">
        <f>IFERROR(Table_ocorrencias11[[#This Row],[viatura4]],"")</f>
        <v>UP004</v>
      </c>
      <c r="M76" s="31" t="str">
        <f>IFERROR(IF(Table_ocorrencias11[[#This Row],[DPH2]] ="","",Table_ocorrencias11[[#This Row],[DPH2]]&amp;"º DPH"),"")</f>
        <v>7º DPH</v>
      </c>
      <c r="N76" s="31" t="str">
        <f>UPPER(IFERROR(VLOOKUP(Table_ocorrencias11[[#This Row],[municipio]],Table_municipios[],2,FALSE),""))</f>
        <v>PAULISTA</v>
      </c>
      <c r="O76" s="31" t="str">
        <f>UPPER(IFERROR(Table_ocorrencias11[[#This Row],[bairro7]],""))</f>
        <v>ARTUR LUNDGREN</v>
      </c>
      <c r="P76" s="31" t="str">
        <f>IFERROR(IF(Table_ocorrencias11[[#This Row],[rua8]] ="","",Table_ocorrencias11[[#This Row],[rua8]]),"")</f>
        <v>AV. PAULISTA, 810</v>
      </c>
      <c r="Q76" s="31" t="str">
        <f>IFERROR(IF(Table_ocorrencias11[[#This Row],[latitude5]] ="","",Table_ocorrencias11[[#This Row],[latitude5]]),"")</f>
        <v>-7.930492</v>
      </c>
      <c r="R76" s="31" t="str">
        <f>IFERROR(IF(Table_ocorrencias11[[#This Row],[longitude6]] ="","",Table_ocorrencias11[[#This Row],[longitude6]]),"")</f>
        <v>-34.890806</v>
      </c>
      <c r="S7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76" s="31" t="str">
        <f>UPPER(IFERROR(Table_ocorrencias11[[#This Row],[descricao]],""))</f>
        <v>RESIDÊNCIA. ARMA DE FOGO.</v>
      </c>
      <c r="V76" s="24">
        <f>IFERROR(IF(Table_ocorrencias11[[#This Row],[data_ciencia]]="","",Table_ocorrencias11[[#This Row],[data_ciencia]]),"")</f>
        <v>0.99652777777777779</v>
      </c>
      <c r="W76" s="24">
        <f>IFERROR(IF(Table_ocorrencias11[[#This Row],[data_saida]]="","",Table_ocorrencias11[[#This Row],[data_saida]]),"")</f>
        <v>1.0416666666666666E-2</v>
      </c>
      <c r="X76" s="24">
        <f>IFERROR(IF(Table_ocorrencias11[[#This Row],[data_chegada]]="","",Table_ocorrencias11[[#This Row],[data_chegada]]),"")</f>
        <v>3.125E-2</v>
      </c>
      <c r="Y76" s="24">
        <f>IFERROR(IF(Table_ocorrencias11[[#This Row],[data_conclusao]]="","",Table_ocorrencias11[[#This Row],[data_conclusao]]),"")</f>
        <v>4.8611111111111112E-2</v>
      </c>
      <c r="Z76" s="22">
        <v>1501</v>
      </c>
      <c r="AA76" s="22">
        <v>55</v>
      </c>
      <c r="AB76" s="22">
        <v>7</v>
      </c>
      <c r="AC76" s="22">
        <v>3871193</v>
      </c>
      <c r="AD76" s="22">
        <v>1586920</v>
      </c>
      <c r="AE76" s="22">
        <v>3865037</v>
      </c>
      <c r="AF76" s="22">
        <v>24356</v>
      </c>
      <c r="AG76" s="23">
        <v>44037</v>
      </c>
      <c r="AH76" s="22" t="s">
        <v>1584</v>
      </c>
      <c r="AI76" s="22" t="s">
        <v>344</v>
      </c>
      <c r="AJ76" s="22" t="s">
        <v>1310</v>
      </c>
      <c r="AK76" s="22" t="s">
        <v>255</v>
      </c>
      <c r="AL76" s="25">
        <v>0.99652777777777779</v>
      </c>
      <c r="AM76" s="26">
        <v>1.0416666666666666E-2</v>
      </c>
      <c r="AN76" s="26">
        <v>3.125E-2</v>
      </c>
      <c r="AO76" s="26">
        <v>4.8611111111111112E-2</v>
      </c>
      <c r="AP76" s="22" t="s">
        <v>1585</v>
      </c>
      <c r="AQ76" s="22" t="s">
        <v>1586</v>
      </c>
      <c r="AR76" s="22">
        <v>13</v>
      </c>
      <c r="AS76" s="22" t="s">
        <v>1587</v>
      </c>
      <c r="AT76" s="22" t="s">
        <v>1588</v>
      </c>
      <c r="AU76" s="22" t="s">
        <v>1589</v>
      </c>
      <c r="AV76" s="27"/>
      <c r="AW76" s="22" t="s">
        <v>1590</v>
      </c>
      <c r="AX76" s="22" t="s">
        <v>1591</v>
      </c>
      <c r="AY76" s="22" t="b">
        <v>0</v>
      </c>
      <c r="AZ76" s="22" t="s">
        <v>486</v>
      </c>
      <c r="BA76" s="22" t="b">
        <v>0</v>
      </c>
      <c r="BB76" s="22"/>
      <c r="BC76" s="22"/>
    </row>
    <row r="77" spans="1:55" hidden="1" x14ac:dyDescent="0.25">
      <c r="A77" s="31" t="str">
        <f>IFERROR(TEXT(Table_ocorrencias11[[#This Row],[caso_n]],"000")&amp;Table_ocorrencias11[[#This Row],[ponto]]&amp;"/"&amp;YEAR(Table_ocorrencias11[[#This Row],[DATA PLANTÃO]]),"")</f>
        <v>055.9/2021</v>
      </c>
      <c r="B77" s="31" t="str">
        <f>IFERROR(IF(Table_ocorrencias11[[#This Row],[GDL]] = "","", Table_ocorrencias11[[#This Row],[GDL]]&amp;"/"&amp;YEAR(Table_ocorrencias11[[#This Row],[data_plantao]])),"")</f>
        <v>1836/2021</v>
      </c>
      <c r="C77" s="31" t="str">
        <f>IF(Table_ocorrencias11[[#This Row],[fotos_gdl]] = TRUE,"ENVIADAS","PENDENTE")</f>
        <v>PENDENTE</v>
      </c>
      <c r="D77" s="23">
        <f>IFERROR(Table_ocorrencias11[[#This Row],[data_plantao]],"")</f>
        <v>44213</v>
      </c>
      <c r="E77" s="31" t="str">
        <f>IFERROR(Table_ocorrencias11[[#This Row],[CIODS]],"")</f>
        <v>D701364</v>
      </c>
      <c r="F77" s="31" t="str">
        <f>IFERROR(Table_ocorrencias11[[#This Row],[natureza3]],"")</f>
        <v>Homicídio</v>
      </c>
      <c r="G77" s="31" t="str">
        <f>IFERROR(Table_ocorrencias11[[#This Row],[tipo_local]],"")</f>
        <v>Externo</v>
      </c>
      <c r="H77" s="31" t="str">
        <f>IFERROR(IF(Table_ocorrencias11[[#This Row],[instrumento9]] = 0,"",Table_ocorrencias11[[#This Row],[instrumento9]]),"")</f>
        <v/>
      </c>
      <c r="I77" s="31" t="str">
        <f>IFERROR(VLOOKUP(Table_ocorrencias11[[#This Row],[matricula_perito]],Table_peritos[],2,FALSE),"")</f>
        <v>DIEGO NUNES TELES DE MENDONÇA</v>
      </c>
      <c r="J77" s="31" t="str">
        <f>IFERROR(VLOOKUP(Table_ocorrencias11[[#This Row],[matricula_auxiliar]],Table_auxiliares[],2,FALSE),"")</f>
        <v>FELIPE FRAGOSO MARINHO DE LIMA</v>
      </c>
      <c r="K77" s="31" t="str">
        <f>IFERROR(VLOOKUP(Table_ocorrencias11[[#This Row],[matricula_delegado]],Table_delegados[],2,FALSE),"")</f>
        <v>CAIO WAGNER SIQUEIRA DE MORAIS</v>
      </c>
      <c r="L77" s="31" t="str">
        <f>IFERROR(Table_ocorrencias11[[#This Row],[viatura4]],"")</f>
        <v>UP006</v>
      </c>
      <c r="M77" s="31" t="str">
        <f>IFERROR(IF(Table_ocorrencias11[[#This Row],[DPH2]] ="","",Table_ocorrencias11[[#This Row],[DPH2]]&amp;"º DPH"),"")</f>
        <v>13º DPH</v>
      </c>
      <c r="N77" s="31" t="str">
        <f>UPPER(IFERROR(VLOOKUP(Table_ocorrencias11[[#This Row],[municipio]],Table_municipios[],2,FALSE),""))</f>
        <v>JABOATÃO DOS GUARARAPES</v>
      </c>
      <c r="O77" s="31" t="str">
        <f>UPPER(IFERROR(Table_ocorrencias11[[#This Row],[bairro7]],""))</f>
        <v>MANASSU</v>
      </c>
      <c r="P77" s="31" t="str">
        <f>IFERROR(IF(Table_ocorrencias11[[#This Row],[rua8]] ="","",Table_ocorrencias11[[#This Row],[rua8]]),"")</f>
        <v>RUA APOLO</v>
      </c>
      <c r="Q77" s="31" t="str">
        <f>IFERROR(IF(Table_ocorrencias11[[#This Row],[latitude5]] ="","",Table_ocorrencias11[[#This Row],[latitude5]]),"")</f>
        <v>-8.084966</v>
      </c>
      <c r="R77" s="31" t="str">
        <f>IFERROR(IF(Table_ocorrencias11[[#This Row],[longitude6]] ="","",Table_ocorrencias11[[#This Row],[longitude6]]),"")</f>
        <v>-35.028553</v>
      </c>
      <c r="S77" s="31" t="str">
        <f>IFERROR(UPPER(VLOOKUP(Table_ocorrencias11[[#This Row],[ocorrencia_id]],Table_vitimas[],3,FALSE) &amp; " (NIC: "&amp; VLOOKUP(Table_ocorrencias11[[#This Row],[ocorrencia_id]],Table_vitimas[],9,FALSE)) &amp;")","")</f>
        <v>ELISAEL SANTOS DE SOUZA (NIC: 115957)</v>
      </c>
      <c r="T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7" s="31" t="str">
        <f>UPPER(IFERROR(Table_ocorrencias11[[#This Row],[descricao]],""))</f>
        <v/>
      </c>
      <c r="V77" s="24">
        <f>IFERROR(IF(Table_ocorrencias11[[#This Row],[data_ciencia]]="","",Table_ocorrencias11[[#This Row],[data_ciencia]]),"")</f>
        <v>0.36805555555555558</v>
      </c>
      <c r="W77" s="24">
        <f>IFERROR(IF(Table_ocorrencias11[[#This Row],[data_saida]]="","",Table_ocorrencias11[[#This Row],[data_saida]]),"")</f>
        <v>0.375</v>
      </c>
      <c r="X77" s="24">
        <f>IFERROR(IF(Table_ocorrencias11[[#This Row],[data_chegada]]="","",Table_ocorrencias11[[#This Row],[data_chegada]]),"")</f>
        <v>0.40277777777777779</v>
      </c>
      <c r="Y77" s="24">
        <f>IFERROR(IF(Table_ocorrencias11[[#This Row],[data_conclusao]]="","",Table_ocorrencias11[[#This Row],[data_conclusao]]),"")</f>
        <v>0.44444444444444442</v>
      </c>
      <c r="Z77" s="22">
        <v>2093</v>
      </c>
      <c r="AA77" s="22">
        <v>55</v>
      </c>
      <c r="AB77" s="22">
        <v>13</v>
      </c>
      <c r="AC77" s="22">
        <v>3869148</v>
      </c>
      <c r="AD77" s="22">
        <v>3872629</v>
      </c>
      <c r="AE77" s="22">
        <v>3864910</v>
      </c>
      <c r="AF77" s="22">
        <v>1836</v>
      </c>
      <c r="AG77" s="23">
        <v>44213</v>
      </c>
      <c r="AH77" s="22" t="s">
        <v>12630</v>
      </c>
      <c r="AI77" s="22" t="s">
        <v>167</v>
      </c>
      <c r="AJ77" s="22" t="s">
        <v>168</v>
      </c>
      <c r="AK77" s="22" t="s">
        <v>1258</v>
      </c>
      <c r="AL77" s="25">
        <v>0.36805555555555558</v>
      </c>
      <c r="AM77" s="26">
        <v>0.375</v>
      </c>
      <c r="AN77" s="26">
        <v>0.40277777777777779</v>
      </c>
      <c r="AO77" s="26">
        <v>0.44444444444444442</v>
      </c>
      <c r="AP77" s="22" t="s">
        <v>12631</v>
      </c>
      <c r="AQ77" s="22" t="s">
        <v>12632</v>
      </c>
      <c r="AR77" s="22">
        <v>10</v>
      </c>
      <c r="AS77" s="22" t="s">
        <v>12633</v>
      </c>
      <c r="AT77" s="22" t="s">
        <v>12634</v>
      </c>
      <c r="AU77" s="22" t="s">
        <v>12635</v>
      </c>
      <c r="AV77" s="27"/>
      <c r="AW77" s="22" t="s">
        <v>12636</v>
      </c>
      <c r="AX77" s="22" t="s">
        <v>283</v>
      </c>
      <c r="AY77" s="22" t="b">
        <v>0</v>
      </c>
      <c r="AZ77" s="22" t="s">
        <v>273</v>
      </c>
      <c r="BA77" s="22" t="b">
        <v>0</v>
      </c>
      <c r="BB77" s="22"/>
      <c r="BC77" s="22"/>
    </row>
    <row r="78" spans="1:55" hidden="1" x14ac:dyDescent="0.25">
      <c r="A78" s="31" t="str">
        <f>IFERROR(TEXT(Table_ocorrencias11[[#This Row],[caso_n]],"000")&amp;Table_ocorrencias11[[#This Row],[ponto]]&amp;"/"&amp;YEAR(Table_ocorrencias11[[#This Row],[DATA PLANTÃO]]),"")</f>
        <v>056.10/2020</v>
      </c>
      <c r="B78" s="31" t="str">
        <f>IFERROR(IF(Table_ocorrencias11[[#This Row],[GDL]] = "","", Table_ocorrencias11[[#This Row],[GDL]]&amp;"/"&amp;YEAR(Table_ocorrencias11[[#This Row],[data_plantao]])),"")</f>
        <v>21494/2020</v>
      </c>
      <c r="C78" s="31" t="str">
        <f>IF(Table_ocorrencias11[[#This Row],[fotos_gdl]] = TRUE,"ENVIADAS","PENDENTE")</f>
        <v>ENVIADAS</v>
      </c>
      <c r="D78" s="23">
        <f>IFERROR(Table_ocorrencias11[[#This Row],[data_plantao]],"")</f>
        <v>44043</v>
      </c>
      <c r="E78" s="31" t="str">
        <f>IFERROR(Table_ocorrencias11[[#This Row],[CIODS]],"")</f>
        <v>161/2020</v>
      </c>
      <c r="F78" s="31" t="str">
        <f>IFERROR(Table_ocorrencias11[[#This Row],[natureza3]],"")</f>
        <v>Perícia em veículo(s)</v>
      </c>
      <c r="G78" s="31" t="str">
        <f>IFERROR(Table_ocorrencias11[[#This Row],[tipo_local]],"")</f>
        <v>Externo</v>
      </c>
      <c r="H78" s="31" t="str">
        <f>IFERROR(IF(Table_ocorrencias11[[#This Row],[instrumento9]] = 0,"",Table_ocorrencias11[[#This Row],[instrumento9]]),"")</f>
        <v>PÉRFURO-CONTUNDENTE</v>
      </c>
      <c r="I78" s="31" t="str">
        <f>IFERROR(VLOOKUP(Table_ocorrencias11[[#This Row],[matricula_perito]],Table_peritos[],2,FALSE),"")</f>
        <v>VICTOR CEZAR LUCENA TAVARES DE SÁ LEITÃO</v>
      </c>
      <c r="J78" s="31" t="str">
        <f>IFERROR(VLOOKUP(Table_ocorrencias11[[#This Row],[matricula_auxiliar]],Table_auxiliares[],2,FALSE),"")</f>
        <v>MOISES JOSE SEABRA</v>
      </c>
      <c r="K78" s="31" t="str">
        <f>IFERROR(VLOOKUP(Table_ocorrencias11[[#This Row],[matricula_delegado]],Table_delegados[],2,FALSE),"")</f>
        <v>RODOLFO LIMA CARTAXO</v>
      </c>
      <c r="L78" s="31" t="str">
        <f>IFERROR(Table_ocorrencias11[[#This Row],[viatura4]],"")</f>
        <v/>
      </c>
      <c r="M78" s="31" t="str">
        <f>IFERROR(IF(Table_ocorrencias11[[#This Row],[DPH2]] ="","",Table_ocorrencias11[[#This Row],[DPH2]]&amp;"º DPH"),"")</f>
        <v>4º DPH</v>
      </c>
      <c r="N78" s="31" t="str">
        <f>UPPER(IFERROR(VLOOKUP(Table_ocorrencias11[[#This Row],[municipio]],Table_municipios[],2,FALSE),""))</f>
        <v>RECIFE</v>
      </c>
      <c r="O78" s="31" t="str">
        <f>UPPER(IFERROR(Table_ocorrencias11[[#This Row],[bairro7]],""))</f>
        <v>JARDIM SÃO PAULO</v>
      </c>
      <c r="P78" s="31" t="str">
        <f>IFERROR(IF(Table_ocorrencias11[[#This Row],[rua8]] ="","",Table_ocorrencias11[[#This Row],[rua8]]),"")</f>
        <v>RUA GUARULHOS, 34A</v>
      </c>
      <c r="Q78" s="31" t="str">
        <f>IFERROR(IF(Table_ocorrencias11[[#This Row],[latitude5]] ="","",Table_ocorrencias11[[#This Row],[latitude5]]),"")</f>
        <v/>
      </c>
      <c r="R78" s="31" t="str">
        <f>IFERROR(IF(Table_ocorrencias11[[#This Row],[longitude6]] ="","",Table_ocorrencias11[[#This Row],[longitude6]]),"")</f>
        <v/>
      </c>
      <c r="S7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8" s="31" t="str">
        <f>UPPER(IFERROR(Table_ocorrencias11[[#This Row],[descricao]],""))</f>
        <v>VEÍCULO ONIX, COR: PRATA, PLACA: BBI7364,  DE PROPRIEDADE DA VÍTIMA, ESTE FOI REBOCADO E TRAZIDO PARA O PÁTIO DA DELEGACIA PARA SER PERICIADO; VÍTIMA MOTORISTA DE UBER (WELITON FIDELIS DA SILVA, 22/11/1970, RG:4077882 SDS-PE; MAE: SILENE FIDELIS DA SILVA),</v>
      </c>
      <c r="V78" s="24">
        <f>IFERROR(IF(Table_ocorrencias11[[#This Row],[data_ciencia]]="","",Table_ocorrencias11[[#This Row],[data_ciencia]]),"")</f>
        <v>0.33333333333333331</v>
      </c>
      <c r="W78" s="24">
        <f>IFERROR(IF(Table_ocorrencias11[[#This Row],[data_saida]]="","",Table_ocorrencias11[[#This Row],[data_saida]]),"")</f>
        <v>0.375</v>
      </c>
      <c r="X78" s="24">
        <f>IFERROR(IF(Table_ocorrencias11[[#This Row],[data_chegada]]="","",Table_ocorrencias11[[#This Row],[data_chegada]]),"")</f>
        <v>0.375</v>
      </c>
      <c r="Y78" s="24">
        <f>IFERROR(IF(Table_ocorrencias11[[#This Row],[data_conclusao]]="","",Table_ocorrencias11[[#This Row],[data_conclusao]]),"")</f>
        <v>0.41666666666666669</v>
      </c>
      <c r="Z78" s="22">
        <v>1526</v>
      </c>
      <c r="AA78" s="22">
        <v>56</v>
      </c>
      <c r="AB78" s="22">
        <v>4</v>
      </c>
      <c r="AC78" s="22">
        <v>3866947</v>
      </c>
      <c r="AD78" s="22">
        <v>1347241</v>
      </c>
      <c r="AE78" s="22">
        <v>2725649</v>
      </c>
      <c r="AF78" s="22">
        <v>21494</v>
      </c>
      <c r="AG78" s="23">
        <v>44043</v>
      </c>
      <c r="AH78" s="22" t="s">
        <v>1853</v>
      </c>
      <c r="AI78" s="22" t="s">
        <v>322</v>
      </c>
      <c r="AJ78" s="22" t="s">
        <v>168</v>
      </c>
      <c r="AK78" s="22" t="s">
        <v>283</v>
      </c>
      <c r="AL78" s="25">
        <v>0.33333333333333331</v>
      </c>
      <c r="AM78" s="26">
        <v>0.375</v>
      </c>
      <c r="AN78" s="26">
        <v>0.375</v>
      </c>
      <c r="AO78" s="26">
        <v>0.41666666666666669</v>
      </c>
      <c r="AP78" s="22"/>
      <c r="AQ78" s="22"/>
      <c r="AR78" s="22">
        <v>14</v>
      </c>
      <c r="AS78" s="22" t="s">
        <v>404</v>
      </c>
      <c r="AT78" s="22" t="s">
        <v>1854</v>
      </c>
      <c r="AU78" s="22"/>
      <c r="AV78" s="27" t="s">
        <v>276</v>
      </c>
      <c r="AW78" s="22" t="s">
        <v>1796</v>
      </c>
      <c r="AX78" s="22" t="s">
        <v>1855</v>
      </c>
      <c r="AY78" s="22" t="b">
        <v>1</v>
      </c>
      <c r="AZ78" s="22" t="s">
        <v>486</v>
      </c>
      <c r="BA78" s="22" t="b">
        <v>0</v>
      </c>
      <c r="BB78" s="22"/>
      <c r="BC78" s="22"/>
    </row>
    <row r="79" spans="1:55" hidden="1" x14ac:dyDescent="0.25">
      <c r="A79" s="31" t="str">
        <f>IFERROR(TEXT(Table_ocorrencias11[[#This Row],[caso_n]],"000")&amp;Table_ocorrencias11[[#This Row],[ponto]]&amp;"/"&amp;YEAR(Table_ocorrencias11[[#This Row],[DATA PLANTÃO]]),"")</f>
        <v>056.9/2021</v>
      </c>
      <c r="B79" s="31" t="str">
        <f>IFERROR(IF(Table_ocorrencias11[[#This Row],[GDL]] = "","", Table_ocorrencias11[[#This Row],[GDL]]&amp;"/"&amp;YEAR(Table_ocorrencias11[[#This Row],[data_plantao]])),"")</f>
        <v/>
      </c>
      <c r="C79" s="31" t="str">
        <f>IF(Table_ocorrencias11[[#This Row],[fotos_gdl]] = TRUE,"ENVIADAS","PENDENTE")</f>
        <v>PENDENTE</v>
      </c>
      <c r="D79" s="23">
        <f>IFERROR(Table_ocorrencias11[[#This Row],[data_plantao]],"")</f>
        <v>44213</v>
      </c>
      <c r="E79" s="31" t="str">
        <f>IFERROR(Table_ocorrencias11[[#This Row],[CIODS]],"")</f>
        <v>D701372</v>
      </c>
      <c r="F79" s="31" t="str">
        <f>IFERROR(Table_ocorrencias11[[#This Row],[natureza3]],"")</f>
        <v>Homicídio</v>
      </c>
      <c r="G79" s="31" t="str">
        <f>IFERROR(Table_ocorrencias11[[#This Row],[tipo_local]],"")</f>
        <v>Interno</v>
      </c>
      <c r="H79" s="31" t="str">
        <f>IFERROR(IF(Table_ocorrencias11[[#This Row],[instrumento9]] = 0,"",Table_ocorrencias11[[#This Row],[instrumento9]]),"")</f>
        <v/>
      </c>
      <c r="I79" s="31" t="str">
        <f>IFERROR(VLOOKUP(Table_ocorrencias11[[#This Row],[matricula_perito]],Table_peritos[],2,FALSE),"")</f>
        <v>FERNANDO HENRIQUE LEAL BENEVIDES</v>
      </c>
      <c r="J79" s="31" t="str">
        <f>IFERROR(VLOOKUP(Table_ocorrencias11[[#This Row],[matricula_auxiliar]],Table_auxiliares[],2,FALSE),"")</f>
        <v>THIAGO ANDRÉ</v>
      </c>
      <c r="K79" s="31" t="str">
        <f>IFERROR(VLOOKUP(Table_ocorrencias11[[#This Row],[matricula_delegado]],Table_delegados[],2,FALSE),"")</f>
        <v>SERGIO RICARDO FERREIRA DE VASCONCELOS</v>
      </c>
      <c r="L79" s="31" t="str">
        <f>IFERROR(Table_ocorrencias11[[#This Row],[viatura4]],"")</f>
        <v>UP004</v>
      </c>
      <c r="M79" s="31" t="str">
        <f>IFERROR(IF(Table_ocorrencias11[[#This Row],[DPH2]] ="","",Table_ocorrencias11[[#This Row],[DPH2]]&amp;"º DPH"),"")</f>
        <v/>
      </c>
      <c r="N79" s="31" t="str">
        <f>UPPER(IFERROR(VLOOKUP(Table_ocorrencias11[[#This Row],[municipio]],Table_municipios[],2,FALSE),""))</f>
        <v>PAULISTA</v>
      </c>
      <c r="O79" s="31" t="str">
        <f>UPPER(IFERROR(Table_ocorrencias11[[#This Row],[bairro7]],""))</f>
        <v>PAU AMARELO</v>
      </c>
      <c r="P79" s="31" t="str">
        <f>IFERROR(IF(Table_ocorrencias11[[#This Row],[rua8]] ="","",Table_ocorrencias11[[#This Row],[rua8]]),"")</f>
        <v>RUA DOUTOR SEBASTIÃO, AMARAL</v>
      </c>
      <c r="Q79" s="31" t="str">
        <f>IFERROR(IF(Table_ocorrencias11[[#This Row],[latitude5]] ="","",Table_ocorrencias11[[#This Row],[latitude5]]),"")</f>
        <v>-7°912921</v>
      </c>
      <c r="R79" s="31" t="str">
        <f>IFERROR(IF(Table_ocorrencias11[[#This Row],[longitude6]] ="","",Table_ocorrencias11[[#This Row],[longitude6]]),"")</f>
        <v>-34°827519</v>
      </c>
      <c r="S79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9" s="31" t="str">
        <f>UPPER(IFERROR(Table_ocorrencias11[[#This Row],[descricao]],""))</f>
        <v/>
      </c>
      <c r="V79" s="24">
        <f>IFERROR(IF(Table_ocorrencias11[[#This Row],[data_ciencia]]="","",Table_ocorrencias11[[#This Row],[data_ciencia]]),"")</f>
        <v>0.51041666666666663</v>
      </c>
      <c r="W79" s="24">
        <f>IFERROR(IF(Table_ocorrencias11[[#This Row],[data_saida]]="","",Table_ocorrencias11[[#This Row],[data_saida]]),"")</f>
        <v>0.52222222222222225</v>
      </c>
      <c r="X79" s="24" t="str">
        <f>IFERROR(IF(Table_ocorrencias11[[#This Row],[data_chegada]]="","",Table_ocorrencias11[[#This Row],[data_chegada]]),"")</f>
        <v/>
      </c>
      <c r="Y79" s="24" t="str">
        <f>IFERROR(IF(Table_ocorrencias11[[#This Row],[data_conclusao]]="","",Table_ocorrencias11[[#This Row],[data_conclusao]]),"")</f>
        <v/>
      </c>
      <c r="Z79" s="22">
        <v>2094</v>
      </c>
      <c r="AA79" s="22">
        <v>56</v>
      </c>
      <c r="AB79" s="22"/>
      <c r="AC79" s="22">
        <v>2962063</v>
      </c>
      <c r="AD79" s="22">
        <v>3870464</v>
      </c>
      <c r="AE79" s="22">
        <v>2139219</v>
      </c>
      <c r="AF79" s="22"/>
      <c r="AG79" s="23">
        <v>44213</v>
      </c>
      <c r="AH79" s="22" t="s">
        <v>12658</v>
      </c>
      <c r="AI79" s="22" t="s">
        <v>167</v>
      </c>
      <c r="AJ79" s="22" t="s">
        <v>414</v>
      </c>
      <c r="AK79" s="22" t="s">
        <v>255</v>
      </c>
      <c r="AL79" s="25">
        <v>0.51041666666666663</v>
      </c>
      <c r="AM79" s="26">
        <v>0.52222222222222225</v>
      </c>
      <c r="AN79" s="26"/>
      <c r="AO79" s="26"/>
      <c r="AP79" s="22" t="s">
        <v>12659</v>
      </c>
      <c r="AQ79" s="22" t="s">
        <v>12660</v>
      </c>
      <c r="AR79" s="22">
        <v>13</v>
      </c>
      <c r="AS79" s="22" t="s">
        <v>377</v>
      </c>
      <c r="AT79" s="22" t="s">
        <v>12661</v>
      </c>
      <c r="AU79" s="22" t="s">
        <v>283</v>
      </c>
      <c r="AV79" s="27"/>
      <c r="AW79" s="22" t="s">
        <v>12662</v>
      </c>
      <c r="AX79" s="22" t="s">
        <v>283</v>
      </c>
      <c r="AY79" s="22" t="b">
        <v>0</v>
      </c>
      <c r="AZ79" s="22" t="s">
        <v>273</v>
      </c>
      <c r="BA79" s="22" t="b">
        <v>0</v>
      </c>
      <c r="BB79" s="22"/>
      <c r="BC79" s="22"/>
    </row>
    <row r="80" spans="1:55" hidden="1" x14ac:dyDescent="0.25">
      <c r="A80" s="31" t="str">
        <f>IFERROR(TEXT(Table_ocorrencias11[[#This Row],[caso_n]],"000")&amp;Table_ocorrencias11[[#This Row],[ponto]]&amp;"/"&amp;YEAR(Table_ocorrencias11[[#This Row],[DATA PLANTÃO]]),"")</f>
        <v>057.10/2020</v>
      </c>
      <c r="B80" s="31" t="str">
        <f>IFERROR(IF(Table_ocorrencias11[[#This Row],[GDL]] = "","", Table_ocorrencias11[[#This Row],[GDL]]&amp;"/"&amp;YEAR(Table_ocorrencias11[[#This Row],[data_plantao]])),"")</f>
        <v>21577/2020</v>
      </c>
      <c r="C80" s="31" t="str">
        <f>IF(Table_ocorrencias11[[#This Row],[fotos_gdl]] = TRUE,"ENVIADAS","PENDENTE")</f>
        <v>ENVIADAS</v>
      </c>
      <c r="D80" s="23">
        <f>IFERROR(Table_ocorrencias11[[#This Row],[data_plantao]],"")</f>
        <v>44044</v>
      </c>
      <c r="E80" s="31" t="str">
        <f>IFERROR(Table_ocorrencias11[[#This Row],[CIODS]],"")</f>
        <v>60/2020</v>
      </c>
      <c r="F80" s="31" t="str">
        <f>IFERROR(Table_ocorrencias11[[#This Row],[natureza3]],"")</f>
        <v>Perícia em veículo</v>
      </c>
      <c r="G80" s="31" t="str">
        <f>IFERROR(Table_ocorrencias11[[#This Row],[tipo_local]],"")</f>
        <v>Externo</v>
      </c>
      <c r="H80" s="31" t="str">
        <f>IFERROR(IF(Table_ocorrencias11[[#This Row],[instrumento9]] = 0,"",Table_ocorrencias11[[#This Row],[instrumento9]]),"")</f>
        <v>PÉRFURO-CONTUNDENTE</v>
      </c>
      <c r="I80" s="31" t="str">
        <f>IFERROR(VLOOKUP(Table_ocorrencias11[[#This Row],[matricula_perito]],Table_peritos[],2,FALSE),"")</f>
        <v>RAISSA MATOS FONTES</v>
      </c>
      <c r="J80" s="31" t="str">
        <f>IFERROR(VLOOKUP(Table_ocorrencias11[[#This Row],[matricula_auxiliar]],Table_auxiliares[],2,FALSE),"")</f>
        <v>FÁBIO JOSÉ DE FARIAS</v>
      </c>
      <c r="K80" s="31" t="str">
        <f>IFERROR(VLOOKUP(Table_ocorrencias11[[#This Row],[matricula_delegado]],Table_delegados[],2,FALSE),"")</f>
        <v>JOAO BAPTISTA DE BRITTO ALVES FILHO</v>
      </c>
      <c r="L80" s="31">
        <f>IFERROR(Table_ocorrencias11[[#This Row],[viatura4]],"")</f>
        <v>0</v>
      </c>
      <c r="M80" s="31" t="str">
        <f>IFERROR(IF(Table_ocorrencias11[[#This Row],[DPH2]] ="","",Table_ocorrencias11[[#This Row],[DPH2]]&amp;"º DPH"),"")</f>
        <v>11º DPH</v>
      </c>
      <c r="N80" s="31" t="str">
        <f>UPPER(IFERROR(VLOOKUP(Table_ocorrencias11[[#This Row],[municipio]],Table_municipios[],2,FALSE),""))</f>
        <v>JABOATÃO DOS GUARARAPES</v>
      </c>
      <c r="O80" s="31" t="str">
        <f>UPPER(IFERROR(Table_ocorrencias11[[#This Row],[bairro7]],""))</f>
        <v>JABOATÃO CENTRO</v>
      </c>
      <c r="P80" s="31" t="str">
        <f>IFERROR(IF(Table_ocorrencias11[[#This Row],[rua8]] ="","",Table_ocorrencias11[[#This Row],[rua8]]),"")</f>
        <v>BR 101</v>
      </c>
      <c r="Q80" s="31" t="str">
        <f>IFERROR(IF(Table_ocorrencias11[[#This Row],[latitude5]] ="","",Table_ocorrencias11[[#This Row],[latitude5]]),"")</f>
        <v/>
      </c>
      <c r="R80" s="31" t="str">
        <f>IFERROR(IF(Table_ocorrencias11[[#This Row],[longitude6]] ="","",Table_ocorrencias11[[#This Row],[longitude6]]),"")</f>
        <v/>
      </c>
      <c r="S8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0" s="31" t="str">
        <f>UPPER(IFERROR(Table_ocorrencias11[[#This Row],[descricao]],""))</f>
        <v>VEÍCULO ONIX, COR: BRANCA, PLACA: PCQ6656, PERÍCIA DE OFÍCIO REALIZADA NO PÁTIO DO DHPP</v>
      </c>
      <c r="V80" s="24">
        <f>IFERROR(IF(Table_ocorrencias11[[#This Row],[data_ciencia]]="","",Table_ocorrencias11[[#This Row],[data_ciencia]]),"")</f>
        <v>0.46527777777777779</v>
      </c>
      <c r="W80" s="24" t="str">
        <f>IFERROR(IF(Table_ocorrencias11[[#This Row],[data_saida]]="","",Table_ocorrencias11[[#This Row],[data_saida]]),"")</f>
        <v/>
      </c>
      <c r="X80" s="24" t="str">
        <f>IFERROR(IF(Table_ocorrencias11[[#This Row],[data_chegada]]="","",Table_ocorrencias11[[#This Row],[data_chegada]]),"")</f>
        <v/>
      </c>
      <c r="Y80" s="24" t="str">
        <f>IFERROR(IF(Table_ocorrencias11[[#This Row],[data_conclusao]]="","",Table_ocorrencias11[[#This Row],[data_conclusao]]),"")</f>
        <v/>
      </c>
      <c r="Z80" s="22">
        <v>1527</v>
      </c>
      <c r="AA80" s="22">
        <v>57</v>
      </c>
      <c r="AB80" s="22">
        <v>11</v>
      </c>
      <c r="AC80" s="22">
        <v>3869105</v>
      </c>
      <c r="AD80" s="22">
        <v>3872769</v>
      </c>
      <c r="AE80" s="22">
        <v>2139065</v>
      </c>
      <c r="AF80" s="22">
        <v>21577</v>
      </c>
      <c r="AG80" s="23">
        <v>44044</v>
      </c>
      <c r="AH80" s="22" t="s">
        <v>1793</v>
      </c>
      <c r="AI80" s="22" t="s">
        <v>1228</v>
      </c>
      <c r="AJ80" s="22" t="s">
        <v>168</v>
      </c>
      <c r="AK80" s="22"/>
      <c r="AL80" s="25">
        <v>0.46527777777777779</v>
      </c>
      <c r="AM80" s="26"/>
      <c r="AN80" s="26"/>
      <c r="AO80" s="26"/>
      <c r="AP80" s="22"/>
      <c r="AQ80" s="22"/>
      <c r="AR80" s="22">
        <v>10</v>
      </c>
      <c r="AS80" s="22" t="s">
        <v>1794</v>
      </c>
      <c r="AT80" s="22" t="s">
        <v>1484</v>
      </c>
      <c r="AU80" s="22" t="s">
        <v>1795</v>
      </c>
      <c r="AV80" s="27" t="s">
        <v>276</v>
      </c>
      <c r="AW80" s="22" t="s">
        <v>1798</v>
      </c>
      <c r="AX80" s="22" t="s">
        <v>1797</v>
      </c>
      <c r="AY80" s="22" t="b">
        <v>1</v>
      </c>
      <c r="AZ80" s="22" t="s">
        <v>486</v>
      </c>
      <c r="BA80" s="22" t="b">
        <v>0</v>
      </c>
      <c r="BB80" s="22"/>
      <c r="BC80" s="22"/>
    </row>
    <row r="81" spans="1:55" hidden="1" x14ac:dyDescent="0.25">
      <c r="A81" s="31" t="str">
        <f>IFERROR(TEXT(Table_ocorrencias11[[#This Row],[caso_n]],"000")&amp;Table_ocorrencias11[[#This Row],[ponto]]&amp;"/"&amp;YEAR(Table_ocorrencias11[[#This Row],[DATA PLANTÃO]]),"")</f>
        <v>057.9/2021</v>
      </c>
      <c r="B81" s="31" t="str">
        <f>IFERROR(IF(Table_ocorrencias11[[#This Row],[GDL]] = "","", Table_ocorrencias11[[#This Row],[GDL]]&amp;"/"&amp;YEAR(Table_ocorrencias11[[#This Row],[data_plantao]])),"")</f>
        <v>1840/2021</v>
      </c>
      <c r="C81" s="31" t="str">
        <f>IF(Table_ocorrencias11[[#This Row],[fotos_gdl]] = TRUE,"ENVIADAS","PENDENTE")</f>
        <v>PENDENTE</v>
      </c>
      <c r="D81" s="23">
        <f>IFERROR(Table_ocorrencias11[[#This Row],[data_plantao]],"")</f>
        <v>44213</v>
      </c>
      <c r="E81" s="31" t="str">
        <f>IFERROR(Table_ocorrencias11[[#This Row],[CIODS]],"")</f>
        <v>D701370</v>
      </c>
      <c r="F81" s="31" t="str">
        <f>IFERROR(Table_ocorrencias11[[#This Row],[natureza3]],"")</f>
        <v>Morte a esclarecer</v>
      </c>
      <c r="G81" s="31" t="str">
        <f>IFERROR(Table_ocorrencias11[[#This Row],[tipo_local]],"")</f>
        <v>Externo</v>
      </c>
      <c r="H81" s="31" t="str">
        <f>IFERROR(IF(Table_ocorrencias11[[#This Row],[instrumento9]] = 0,"",Table_ocorrencias11[[#This Row],[instrumento9]]),"")</f>
        <v>CONTUNDENTE</v>
      </c>
      <c r="I81" s="31" t="str">
        <f>IFERROR(VLOOKUP(Table_ocorrencias11[[#This Row],[matricula_perito]],Table_peritos[],2,FALSE),"")</f>
        <v>BETSON FERNANDO DELGADO DOS SANTOS ANDRADE</v>
      </c>
      <c r="J81" s="31" t="str">
        <f>IFERROR(VLOOKUP(Table_ocorrencias11[[#This Row],[matricula_auxiliar]],Table_auxiliares[],2,FALSE),"")</f>
        <v>FELIPE JOSÉ DE LIMA ALBUQUERQUE</v>
      </c>
      <c r="K81" s="31" t="str">
        <f>IFERROR(VLOOKUP(Table_ocorrencias11[[#This Row],[matricula_delegado]],Table_delegados[],2,FALSE),"")</f>
        <v>ANA CAROLINA GUERRA PEREIRA</v>
      </c>
      <c r="L81" s="31" t="str">
        <f>IFERROR(Table_ocorrencias11[[#This Row],[viatura4]],"")</f>
        <v>UP006</v>
      </c>
      <c r="M81" s="31" t="str">
        <f>IFERROR(IF(Table_ocorrencias11[[#This Row],[DPH2]] ="","",Table_ocorrencias11[[#This Row],[DPH2]]&amp;"º DPH"),"")</f>
        <v>13º DPH</v>
      </c>
      <c r="N81" s="31" t="str">
        <f>UPPER(IFERROR(VLOOKUP(Table_ocorrencias11[[#This Row],[municipio]],Table_municipios[],2,FALSE),""))</f>
        <v>MORENO</v>
      </c>
      <c r="O81" s="31" t="str">
        <f>UPPER(IFERROR(Table_ocorrencias11[[#This Row],[bairro7]],""))</f>
        <v>ZONA RURAL</v>
      </c>
      <c r="P81" s="31" t="str">
        <f>IFERROR(IF(Table_ocorrencias11[[#This Row],[rua8]] ="","",Table_ocorrencias11[[#This Row],[rua8]]),"")</f>
        <v>USINA AUXILIADORA</v>
      </c>
      <c r="Q81" s="31" t="str">
        <f>IFERROR(IF(Table_ocorrencias11[[#This Row],[latitude5]] ="","",Table_ocorrencias11[[#This Row],[latitude5]]),"")</f>
        <v>-8,0906</v>
      </c>
      <c r="R81" s="31" t="str">
        <f>IFERROR(IF(Table_ocorrencias11[[#This Row],[longitude6]] ="","",Table_ocorrencias11[[#This Row],[longitude6]]),"")</f>
        <v>-35,14258</v>
      </c>
      <c r="S81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1" s="31" t="str">
        <f>UPPER(IFERROR(Table_ocorrencias11[[#This Row],[descricao]],""))</f>
        <v/>
      </c>
      <c r="V81" s="24">
        <f>IFERROR(IF(Table_ocorrencias11[[#This Row],[data_ciencia]]="","",Table_ocorrencias11[[#This Row],[data_ciencia]]),"")</f>
        <v>0.46180555555555558</v>
      </c>
      <c r="W81" s="24" t="str">
        <f>IFERROR(IF(Table_ocorrencias11[[#This Row],[data_saida]]="","",Table_ocorrencias11[[#This Row],[data_saida]]),"")</f>
        <v/>
      </c>
      <c r="X81" s="24" t="str">
        <f>IFERROR(IF(Table_ocorrencias11[[#This Row],[data_chegada]]="","",Table_ocorrencias11[[#This Row],[data_chegada]]),"")</f>
        <v/>
      </c>
      <c r="Y81" s="24" t="str">
        <f>IFERROR(IF(Table_ocorrencias11[[#This Row],[data_conclusao]]="","",Table_ocorrencias11[[#This Row],[data_conclusao]]),"")</f>
        <v/>
      </c>
      <c r="Z81" s="22">
        <v>2095</v>
      </c>
      <c r="AA81" s="22">
        <v>57</v>
      </c>
      <c r="AB81" s="22">
        <v>13</v>
      </c>
      <c r="AC81" s="22">
        <v>3869903</v>
      </c>
      <c r="AD81" s="22">
        <v>3870367</v>
      </c>
      <c r="AE81" s="22">
        <v>2724472</v>
      </c>
      <c r="AF81" s="22">
        <v>1840</v>
      </c>
      <c r="AG81" s="23">
        <v>44213</v>
      </c>
      <c r="AH81" s="22" t="s">
        <v>12663</v>
      </c>
      <c r="AI81" s="22" t="s">
        <v>425</v>
      </c>
      <c r="AJ81" s="22" t="s">
        <v>168</v>
      </c>
      <c r="AK81" s="22" t="s">
        <v>1258</v>
      </c>
      <c r="AL81" s="25">
        <v>0.46180555555555558</v>
      </c>
      <c r="AM81" s="26"/>
      <c r="AN81" s="26"/>
      <c r="AO81" s="26"/>
      <c r="AP81" s="22" t="s">
        <v>12664</v>
      </c>
      <c r="AQ81" s="22" t="s">
        <v>12665</v>
      </c>
      <c r="AR81" s="22">
        <v>11</v>
      </c>
      <c r="AS81" s="22" t="s">
        <v>471</v>
      </c>
      <c r="AT81" s="22" t="s">
        <v>12666</v>
      </c>
      <c r="AU81" s="22" t="s">
        <v>12667</v>
      </c>
      <c r="AV81" s="27" t="s">
        <v>481</v>
      </c>
      <c r="AW81" s="22" t="s">
        <v>12668</v>
      </c>
      <c r="AX81" s="22" t="s">
        <v>283</v>
      </c>
      <c r="AY81" s="22" t="b">
        <v>0</v>
      </c>
      <c r="AZ81" s="22" t="s">
        <v>273</v>
      </c>
      <c r="BA81" s="22" t="b">
        <v>0</v>
      </c>
      <c r="BB81" s="22"/>
      <c r="BC81" s="22"/>
    </row>
    <row r="82" spans="1:55" hidden="1" x14ac:dyDescent="0.25">
      <c r="A82" s="31" t="str">
        <f>IFERROR(TEXT(Table_ocorrencias11[[#This Row],[caso_n]],"000")&amp;Table_ocorrencias11[[#This Row],[ponto]]&amp;"/"&amp;YEAR(Table_ocorrencias11[[#This Row],[DATA PLANTÃO]]),"")</f>
        <v>058.10/2020</v>
      </c>
      <c r="B82" s="31" t="str">
        <f>IFERROR(IF(Table_ocorrencias11[[#This Row],[GDL]] = "","", Table_ocorrencias11[[#This Row],[GDL]]&amp;"/"&amp;YEAR(Table_ocorrencias11[[#This Row],[data_plantao]])),"")</f>
        <v>25016/2020</v>
      </c>
      <c r="C82" s="31" t="str">
        <f>IF(Table_ocorrencias11[[#This Row],[fotos_gdl]] = TRUE,"ENVIADAS","PENDENTE")</f>
        <v>PENDENTE</v>
      </c>
      <c r="D82" s="23">
        <f>IFERROR(Table_ocorrencias11[[#This Row],[data_plantao]],"")</f>
        <v>44050</v>
      </c>
      <c r="E82" s="31" t="str">
        <f>IFERROR(Table_ocorrencias11[[#This Row],[CIODS]],"")</f>
        <v>D683802</v>
      </c>
      <c r="F82" s="31" t="str">
        <f>IFERROR(Table_ocorrencias11[[#This Row],[natureza3]],"")</f>
        <v>Tentativa de Homicídio</v>
      </c>
      <c r="G82" s="31" t="str">
        <f>IFERROR(Table_ocorrencias11[[#This Row],[tipo_local]],"")</f>
        <v>Interno</v>
      </c>
      <c r="H82" s="31" t="str">
        <f>IFERROR(IF(Table_ocorrencias11[[#This Row],[instrumento9]] = 0,"",Table_ocorrencias11[[#This Row],[instrumento9]]),"")</f>
        <v>PÉRFURO-CONTUNDENTE</v>
      </c>
      <c r="I82" s="31" t="str">
        <f>IFERROR(VLOOKUP(Table_ocorrencias11[[#This Row],[matricula_perito]],Table_peritos[],2,FALSE),"")</f>
        <v>LUCAS ARAÚJO DE ALMEIDA</v>
      </c>
      <c r="J82" s="31" t="str">
        <f>IFERROR(VLOOKUP(Table_ocorrencias11[[#This Row],[matricula_auxiliar]],Table_auxiliares[],2,FALSE),"")</f>
        <v>THIAGO ANDRÉ</v>
      </c>
      <c r="K82" s="31" t="str">
        <f>IFERROR(VLOOKUP(Table_ocorrencias11[[#This Row],[matricula_delegado]],Table_delegados[],2,FALSE),"")</f>
        <v>ANDRE RUBENS DE LIMA LUNA</v>
      </c>
      <c r="L82" s="31" t="str">
        <f>IFERROR(Table_ocorrencias11[[#This Row],[viatura4]],"")</f>
        <v>UP004</v>
      </c>
      <c r="M82" s="31" t="str">
        <f>IFERROR(IF(Table_ocorrencias11[[#This Row],[DPH2]] ="","",Table_ocorrencias11[[#This Row],[DPH2]]&amp;"º DPH"),"")</f>
        <v>7º DPH</v>
      </c>
      <c r="N82" s="31" t="str">
        <f>UPPER(IFERROR(VLOOKUP(Table_ocorrencias11[[#This Row],[municipio]],Table_municipios[],2,FALSE),""))</f>
        <v>PAULISTA</v>
      </c>
      <c r="O82" s="31" t="str">
        <f>UPPER(IFERROR(Table_ocorrencias11[[#This Row],[bairro7]],""))</f>
        <v>JANGA</v>
      </c>
      <c r="P82" s="31" t="str">
        <f>IFERROR(IF(Table_ocorrencias11[[#This Row],[rua8]] ="","",Table_ocorrencias11[[#This Row],[rua8]]),"")</f>
        <v>AVENIDA PE -001</v>
      </c>
      <c r="Q82" s="35" t="str">
        <f>IFERROR(IF(Table_ocorrencias11[[#This Row],[latitude5]] ="","",Table_ocorrencias11[[#This Row],[latitude5]]),"")</f>
        <v/>
      </c>
      <c r="R82" s="31" t="str">
        <f>IFERROR(IF(Table_ocorrencias11[[#This Row],[longitude6]] ="","",Table_ocorrencias11[[#This Row],[longitude6]]),"")</f>
        <v/>
      </c>
      <c r="S8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82" s="31" t="str">
        <f>UPPER(IFERROR(Table_ocorrencias11[[#This Row],[descricao]],""))</f>
        <v>INTERVENÇÃO POLICIAL DENTRO DE UMA ACADEMIA.</v>
      </c>
      <c r="V82" s="24">
        <f>IFERROR(IF(Table_ocorrencias11[[#This Row],[data_ciencia]]="","",Table_ocorrencias11[[#This Row],[data_ciencia]]),"")</f>
        <v>0.45833333333333331</v>
      </c>
      <c r="W82" s="24">
        <f>IFERROR(IF(Table_ocorrencias11[[#This Row],[data_saida]]="","",Table_ocorrencias11[[#This Row],[data_saida]]),"")</f>
        <v>0.46527777777777779</v>
      </c>
      <c r="X82" s="24">
        <f>IFERROR(IF(Table_ocorrencias11[[#This Row],[data_chegada]]="","",Table_ocorrencias11[[#This Row],[data_chegada]]),"")</f>
        <v>0.4861111111111111</v>
      </c>
      <c r="Y82" s="24">
        <f>IFERROR(IF(Table_ocorrencias11[[#This Row],[data_conclusao]]="","",Table_ocorrencias11[[#This Row],[data_conclusao]]),"")</f>
        <v>0.51388888888888884</v>
      </c>
      <c r="Z82" s="22">
        <v>1548</v>
      </c>
      <c r="AA82" s="22">
        <v>58</v>
      </c>
      <c r="AB82" s="22">
        <v>7</v>
      </c>
      <c r="AC82" s="22">
        <v>3870006</v>
      </c>
      <c r="AD82" s="22">
        <v>3870464</v>
      </c>
      <c r="AE82" s="22">
        <v>3864758</v>
      </c>
      <c r="AF82" s="22">
        <v>25016</v>
      </c>
      <c r="AG82" s="23">
        <v>44050</v>
      </c>
      <c r="AH82" s="22" t="s">
        <v>2035</v>
      </c>
      <c r="AI82" s="22" t="s">
        <v>344</v>
      </c>
      <c r="AJ82" s="22" t="s">
        <v>414</v>
      </c>
      <c r="AK82" s="22" t="s">
        <v>255</v>
      </c>
      <c r="AL82" s="25">
        <v>0.45833333333333331</v>
      </c>
      <c r="AM82" s="26">
        <v>0.46527777777777779</v>
      </c>
      <c r="AN82" s="26">
        <v>0.4861111111111111</v>
      </c>
      <c r="AO82" s="26">
        <v>0.51388888888888884</v>
      </c>
      <c r="AP82" s="22"/>
      <c r="AQ82" s="22"/>
      <c r="AR82" s="22">
        <v>13</v>
      </c>
      <c r="AS82" s="22" t="s">
        <v>2036</v>
      </c>
      <c r="AT82" s="22" t="s">
        <v>2037</v>
      </c>
      <c r="AU82" s="22" t="s">
        <v>283</v>
      </c>
      <c r="AV82" s="27" t="s">
        <v>276</v>
      </c>
      <c r="AW82" s="22" t="s">
        <v>2038</v>
      </c>
      <c r="AX82" s="22" t="s">
        <v>2039</v>
      </c>
      <c r="AY82" s="22" t="b">
        <v>0</v>
      </c>
      <c r="AZ82" s="22" t="s">
        <v>486</v>
      </c>
      <c r="BA82" s="22" t="b">
        <v>0</v>
      </c>
      <c r="BB82" s="22"/>
      <c r="BC82" s="22"/>
    </row>
    <row r="83" spans="1:55" hidden="1" x14ac:dyDescent="0.25">
      <c r="A83" s="31" t="str">
        <f>IFERROR(TEXT(Table_ocorrencias11[[#This Row],[caso_n]],"000")&amp;Table_ocorrencias11[[#This Row],[ponto]]&amp;"/"&amp;YEAR(Table_ocorrencias11[[#This Row],[DATA PLANTÃO]]),"")</f>
        <v>058.9/2021</v>
      </c>
      <c r="B83" s="31" t="str">
        <f>IFERROR(IF(Table_ocorrencias11[[#This Row],[GDL]] = "","", Table_ocorrencias11[[#This Row],[GDL]]&amp;"/"&amp;YEAR(Table_ocorrencias11[[#This Row],[data_plantao]])),"")</f>
        <v>1860/2021</v>
      </c>
      <c r="C83" s="31" t="str">
        <f>IF(Table_ocorrencias11[[#This Row],[fotos_gdl]] = TRUE,"ENVIADAS","PENDENTE")</f>
        <v>PENDENTE</v>
      </c>
      <c r="D83" s="23">
        <f>IFERROR(Table_ocorrencias11[[#This Row],[data_plantao]],"")</f>
        <v>44213</v>
      </c>
      <c r="E83" s="31" t="str">
        <f>IFERROR(Table_ocorrencias11[[#This Row],[CIODS]],"")</f>
        <v>D701421</v>
      </c>
      <c r="F83" s="31" t="str">
        <f>IFERROR(Table_ocorrencias11[[#This Row],[natureza3]],"")</f>
        <v>Homicídio</v>
      </c>
      <c r="G83" s="31" t="str">
        <f>IFERROR(Table_ocorrencias11[[#This Row],[tipo_local]],"")</f>
        <v>Externo</v>
      </c>
      <c r="H83" s="31" t="str">
        <f>IFERROR(IF(Table_ocorrencias11[[#This Row],[instrumento9]] = 0,"",Table_ocorrencias11[[#This Row],[instrumento9]]),"")</f>
        <v/>
      </c>
      <c r="I83" s="31" t="str">
        <f>IFERROR(VLOOKUP(Table_ocorrencias11[[#This Row],[matricula_perito]],Table_peritos[],2,FALSE),"")</f>
        <v>BETSON FERNANDO DELGADO DOS SANTOS ANDRADE</v>
      </c>
      <c r="J83" s="31" t="str">
        <f>IFERROR(VLOOKUP(Table_ocorrencias11[[#This Row],[matricula_auxiliar]],Table_auxiliares[],2,FALSE),"")</f>
        <v>FELIPE FRAGOSO MARINHO DE LIMA</v>
      </c>
      <c r="K83" s="31" t="str">
        <f>IFERROR(VLOOKUP(Table_ocorrencias11[[#This Row],[matricula_delegado]],Table_delegados[],2,FALSE),"")</f>
        <v>ROBERTO DE LIMA FERREIRA</v>
      </c>
      <c r="L83" s="31" t="str">
        <f>IFERROR(Table_ocorrencias11[[#This Row],[viatura4]],"")</f>
        <v>UP004</v>
      </c>
      <c r="M83" s="31" t="str">
        <f>IFERROR(IF(Table_ocorrencias11[[#This Row],[DPH2]] ="","",Table_ocorrencias11[[#This Row],[DPH2]]&amp;"º DPH"),"")</f>
        <v>10º DPH</v>
      </c>
      <c r="N83" s="31" t="str">
        <f>UPPER(IFERROR(VLOOKUP(Table_ocorrencias11[[#This Row],[municipio]],Table_municipios[],2,FALSE),""))</f>
        <v>SÃO LOURENÇO DA MATA</v>
      </c>
      <c r="O83" s="31" t="str">
        <f>UPPER(IFERROR(Table_ocorrencias11[[#This Row],[bairro7]],""))</f>
        <v>TIÚMA</v>
      </c>
      <c r="P83" s="31" t="str">
        <f>IFERROR(IF(Table_ocorrencias11[[#This Row],[rua8]] ="","",Table_ocorrencias11[[#This Row],[rua8]]),"")</f>
        <v>BR-408</v>
      </c>
      <c r="Q83" s="31" t="str">
        <f>IFERROR(IF(Table_ocorrencias11[[#This Row],[latitude5]] ="","",Table_ocorrencias11[[#This Row],[latitude5]]),"")</f>
        <v>-7.9829502</v>
      </c>
      <c r="R83" s="31" t="str">
        <f>IFERROR(IF(Table_ocorrencias11[[#This Row],[longitude6]] ="","",Table_ocorrencias11[[#This Row],[longitude6]]),"")</f>
        <v>-35.0796974</v>
      </c>
      <c r="S83" s="31" t="str">
        <f>IFERROR(UPPER(VLOOKUP(Table_ocorrencias11[[#This Row],[ocorrencia_id]],Table_vitimas[],3,FALSE) &amp; " (NIC: "&amp; VLOOKUP(Table_ocorrencias11[[#This Row],[ocorrencia_id]],Table_vitimas[],9,FALSE)) &amp;")","")</f>
        <v>MARCO ROBERTO DA SILVA (NIC: 115953)</v>
      </c>
      <c r="T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83" s="31" t="str">
        <f>UPPER(IFERROR(Table_ocorrencias11[[#This Row],[descricao]],""))</f>
        <v>PAF MASCULINO EXTERNO</v>
      </c>
      <c r="V83" s="24">
        <f>IFERROR(IF(Table_ocorrencias11[[#This Row],[data_ciencia]]="","",Table_ocorrencias11[[#This Row],[data_ciencia]]),"")</f>
        <v>0.83333333333333337</v>
      </c>
      <c r="W83" s="24">
        <f>IFERROR(IF(Table_ocorrencias11[[#This Row],[data_saida]]="","",Table_ocorrencias11[[#This Row],[data_saida]]),"")</f>
        <v>0.85416666666666663</v>
      </c>
      <c r="X83" s="24">
        <f>IFERROR(IF(Table_ocorrencias11[[#This Row],[data_chegada]]="","",Table_ocorrencias11[[#This Row],[data_chegada]]),"")</f>
        <v>0.875</v>
      </c>
      <c r="Y83" s="24">
        <f>IFERROR(IF(Table_ocorrencias11[[#This Row],[data_conclusao]]="","",Table_ocorrencias11[[#This Row],[data_conclusao]]),"")</f>
        <v>0.91319444444444442</v>
      </c>
      <c r="Z83" s="22">
        <v>2096</v>
      </c>
      <c r="AA83" s="22">
        <v>58</v>
      </c>
      <c r="AB83" s="22">
        <v>10</v>
      </c>
      <c r="AC83" s="22">
        <v>3869903</v>
      </c>
      <c r="AD83" s="22">
        <v>3872629</v>
      </c>
      <c r="AE83" s="22">
        <v>3864723</v>
      </c>
      <c r="AF83" s="22">
        <v>1860</v>
      </c>
      <c r="AG83" s="23">
        <v>44213</v>
      </c>
      <c r="AH83" s="22" t="s">
        <v>12637</v>
      </c>
      <c r="AI83" s="22" t="s">
        <v>167</v>
      </c>
      <c r="AJ83" s="22" t="s">
        <v>168</v>
      </c>
      <c r="AK83" s="22" t="s">
        <v>255</v>
      </c>
      <c r="AL83" s="25">
        <v>0.83333333333333337</v>
      </c>
      <c r="AM83" s="26">
        <v>0.85416666666666663</v>
      </c>
      <c r="AN83" s="26">
        <v>0.875</v>
      </c>
      <c r="AO83" s="26">
        <v>0.91319444444444442</v>
      </c>
      <c r="AP83" s="22" t="s">
        <v>12638</v>
      </c>
      <c r="AQ83" s="22" t="s">
        <v>12639</v>
      </c>
      <c r="AR83" s="22">
        <v>15</v>
      </c>
      <c r="AS83" s="22" t="s">
        <v>3727</v>
      </c>
      <c r="AT83" s="22" t="s">
        <v>12640</v>
      </c>
      <c r="AU83" s="22" t="s">
        <v>12641</v>
      </c>
      <c r="AV83" s="27"/>
      <c r="AW83" s="22" t="s">
        <v>12642</v>
      </c>
      <c r="AX83" s="22" t="s">
        <v>12643</v>
      </c>
      <c r="AY83" s="22" t="b">
        <v>0</v>
      </c>
      <c r="AZ83" s="22" t="s">
        <v>273</v>
      </c>
      <c r="BA83" s="22" t="b">
        <v>0</v>
      </c>
      <c r="BB83" s="22"/>
      <c r="BC83" s="22"/>
    </row>
    <row r="84" spans="1:55" hidden="1" x14ac:dyDescent="0.25">
      <c r="A84" s="31" t="str">
        <f>IFERROR(TEXT(Table_ocorrencias11[[#This Row],[caso_n]],"000")&amp;Table_ocorrencias11[[#This Row],[ponto]]&amp;"/"&amp;YEAR(Table_ocorrencias11[[#This Row],[DATA PLANTÃO]]),"")</f>
        <v>059.10/2020</v>
      </c>
      <c r="B84" s="31" t="str">
        <f>IFERROR(IF(Table_ocorrencias11[[#This Row],[GDL]] = "","", Table_ocorrencias11[[#This Row],[GDL]]&amp;"/"&amp;YEAR(Table_ocorrencias11[[#This Row],[data_plantao]])),"")</f>
        <v>22830/2020</v>
      </c>
      <c r="C84" s="31" t="str">
        <f>IF(Table_ocorrencias11[[#This Row],[fotos_gdl]] = TRUE,"ENVIADAS","PENDENTE")</f>
        <v>ENVIADAS</v>
      </c>
      <c r="D84" s="23">
        <f>IFERROR(Table_ocorrencias11[[#This Row],[data_plantao]],"")</f>
        <v>44054</v>
      </c>
      <c r="E84" s="31" t="str">
        <f>IFERROR(Table_ocorrencias11[[#This Row],[CIODS]],"")</f>
        <v>64/2020</v>
      </c>
      <c r="F84" s="31" t="str">
        <f>IFERROR(Table_ocorrencias11[[#This Row],[natureza3]],"")</f>
        <v>Perícia em veículo</v>
      </c>
      <c r="G84" s="31" t="str">
        <f>IFERROR(Table_ocorrencias11[[#This Row],[tipo_local]],"")</f>
        <v>Externo</v>
      </c>
      <c r="H84" s="31" t="str">
        <f>IFERROR(IF(Table_ocorrencias11[[#This Row],[instrumento9]] = 0,"",Table_ocorrencias11[[#This Row],[instrumento9]]),"")</f>
        <v>PÉRFURO-CONTUNDENTE</v>
      </c>
      <c r="I84" s="31" t="str">
        <f>IFERROR(VLOOKUP(Table_ocorrencias11[[#This Row],[matricula_perito]],Table_peritos[],2,FALSE),"")</f>
        <v>FERNANDO HENRIQUE LEAL BENEVIDES</v>
      </c>
      <c r="J84" s="31" t="str">
        <f>IFERROR(VLOOKUP(Table_ocorrencias11[[#This Row],[matricula_auxiliar]],Table_auxiliares[],2,FALSE),"")</f>
        <v>HILTON PESSOA DE FREITAS NETO</v>
      </c>
      <c r="K84" s="31" t="str">
        <f>IFERROR(VLOOKUP(Table_ocorrencias11[[#This Row],[matricula_delegado]],Table_delegados[],2,FALSE),"")</f>
        <v>ROBERTO DE LIMA FERREIRA</v>
      </c>
      <c r="L84" s="31" t="str">
        <f>IFERROR(Table_ocorrencias11[[#This Row],[viatura4]],"")</f>
        <v/>
      </c>
      <c r="M84" s="31" t="str">
        <f>IFERROR(IF(Table_ocorrencias11[[#This Row],[DPH2]] ="","",Table_ocorrencias11[[#This Row],[DPH2]]&amp;"º DPH"),"")</f>
        <v>15º DPH</v>
      </c>
      <c r="N84" s="31" t="str">
        <f>UPPER(IFERROR(VLOOKUP(Table_ocorrencias11[[#This Row],[municipio]],Table_municipios[],2,FALSE),""))</f>
        <v>IPOJUCA</v>
      </c>
      <c r="O84" s="31" t="str">
        <f>UPPER(IFERROR(Table_ocorrencias11[[#This Row],[bairro7]],""))</f>
        <v>RURÓPOLIS</v>
      </c>
      <c r="P84" s="31" t="str">
        <f>IFERROR(IF(Table_ocorrencias11[[#This Row],[rua8]] ="","",Table_ocorrencias11[[#This Row],[rua8]]),"")</f>
        <v/>
      </c>
      <c r="Q84" s="31" t="str">
        <f>IFERROR(IF(Table_ocorrencias11[[#This Row],[latitude5]] ="","",Table_ocorrencias11[[#This Row],[latitude5]]),"")</f>
        <v/>
      </c>
      <c r="R84" s="31" t="str">
        <f>IFERROR(IF(Table_ocorrencias11[[#This Row],[longitude6]] ="","",Table_ocorrencias11[[#This Row],[longitude6]]),"")</f>
        <v/>
      </c>
      <c r="S8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4" s="31" t="str">
        <f>UPPER(IFERROR(Table_ocorrencias11[[#This Row],[descricao]],""))</f>
        <v>VEÍCULO (MARCA: FORD, MODELO: KA, COR: BRANCA, PLACA: PDT5646)</v>
      </c>
      <c r="V84" s="24">
        <f>IFERROR(IF(Table_ocorrencias11[[#This Row],[data_ciencia]]="","",Table_ocorrencias11[[#This Row],[data_ciencia]]),"")</f>
        <v>0.29166666666666669</v>
      </c>
      <c r="W84" s="24" t="str">
        <f>IFERROR(IF(Table_ocorrencias11[[#This Row],[data_saida]]="","",Table_ocorrencias11[[#This Row],[data_saida]]),"")</f>
        <v/>
      </c>
      <c r="X84" s="24" t="str">
        <f>IFERROR(IF(Table_ocorrencias11[[#This Row],[data_chegada]]="","",Table_ocorrencias11[[#This Row],[data_chegada]]),"")</f>
        <v/>
      </c>
      <c r="Y84" s="24" t="str">
        <f>IFERROR(IF(Table_ocorrencias11[[#This Row],[data_conclusao]]="","",Table_ocorrencias11[[#This Row],[data_conclusao]]),"")</f>
        <v/>
      </c>
      <c r="Z84" s="22">
        <v>1558</v>
      </c>
      <c r="AA84" s="22">
        <v>59</v>
      </c>
      <c r="AB84" s="22">
        <v>15</v>
      </c>
      <c r="AC84" s="22">
        <v>2962063</v>
      </c>
      <c r="AD84" s="22">
        <v>3865967</v>
      </c>
      <c r="AE84" s="22">
        <v>3864723</v>
      </c>
      <c r="AF84" s="22">
        <v>22830</v>
      </c>
      <c r="AG84" s="23">
        <v>44054</v>
      </c>
      <c r="AH84" s="22" t="s">
        <v>2119</v>
      </c>
      <c r="AI84" s="22" t="s">
        <v>1228</v>
      </c>
      <c r="AJ84" s="22" t="s">
        <v>168</v>
      </c>
      <c r="AK84" s="22" t="s">
        <v>283</v>
      </c>
      <c r="AL84" s="25">
        <v>0.29166666666666669</v>
      </c>
      <c r="AM84" s="26"/>
      <c r="AN84" s="26"/>
      <c r="AO84" s="26"/>
      <c r="AP84" s="22"/>
      <c r="AQ84" s="22"/>
      <c r="AR84" s="22">
        <v>8</v>
      </c>
      <c r="AS84" s="22" t="s">
        <v>2067</v>
      </c>
      <c r="AT84" s="22" t="s">
        <v>283</v>
      </c>
      <c r="AU84" s="22" t="s">
        <v>283</v>
      </c>
      <c r="AV84" s="27" t="s">
        <v>276</v>
      </c>
      <c r="AW84" s="22" t="s">
        <v>2120</v>
      </c>
      <c r="AX84" s="22" t="s">
        <v>2121</v>
      </c>
      <c r="AY84" s="22" t="b">
        <v>1</v>
      </c>
      <c r="AZ84" s="22" t="s">
        <v>486</v>
      </c>
      <c r="BA84" s="22" t="b">
        <v>1</v>
      </c>
      <c r="BB84" s="22" t="s">
        <v>2122</v>
      </c>
      <c r="BC84" s="22" t="s">
        <v>2123</v>
      </c>
    </row>
    <row r="85" spans="1:55" hidden="1" x14ac:dyDescent="0.25">
      <c r="A85" s="31" t="str">
        <f>IFERROR(TEXT(Table_ocorrencias11[[#This Row],[caso_n]],"000")&amp;Table_ocorrencias11[[#This Row],[ponto]]&amp;"/"&amp;YEAR(Table_ocorrencias11[[#This Row],[DATA PLANTÃO]]),"")</f>
        <v>059.9/2021</v>
      </c>
      <c r="B85" s="31" t="str">
        <f>IFERROR(IF(Table_ocorrencias11[[#This Row],[GDL]] = "","", Table_ocorrencias11[[#This Row],[GDL]]&amp;"/"&amp;YEAR(Table_ocorrencias11[[#This Row],[data_plantao]])),"")</f>
        <v>1865/2021</v>
      </c>
      <c r="C85" s="31" t="str">
        <f>IF(Table_ocorrencias11[[#This Row],[fotos_gdl]] = TRUE,"ENVIADAS","PENDENTE")</f>
        <v>PENDENTE</v>
      </c>
      <c r="D85" s="23">
        <f>IFERROR(Table_ocorrencias11[[#This Row],[data_plantao]],"")</f>
        <v>44213</v>
      </c>
      <c r="E85" s="31" t="str">
        <f>IFERROR(Table_ocorrencias11[[#This Row],[CIODS]],"")</f>
        <v>D701460</v>
      </c>
      <c r="F85" s="31" t="str">
        <f>IFERROR(Table_ocorrencias11[[#This Row],[natureza3]],"")</f>
        <v>Homicídio</v>
      </c>
      <c r="G85" s="31" t="str">
        <f>IFERROR(Table_ocorrencias11[[#This Row],[tipo_local]],"")</f>
        <v>Externo</v>
      </c>
      <c r="H85" s="31" t="str">
        <f>IFERROR(IF(Table_ocorrencias11[[#This Row],[instrumento9]] = 0,"",Table_ocorrencias11[[#This Row],[instrumento9]]),"")</f>
        <v>PÉRFURO-CONTUNDENTE</v>
      </c>
      <c r="I85" s="31" t="str">
        <f>IFERROR(VLOOKUP(Table_ocorrencias11[[#This Row],[matricula_perito]],Table_peritos[],2,FALSE),"")</f>
        <v>DIEGO NUNES TELES DE MENDONÇA</v>
      </c>
      <c r="J85" s="31" t="str">
        <f>IFERROR(VLOOKUP(Table_ocorrencias11[[#This Row],[matricula_auxiliar]],Table_auxiliares[],2,FALSE),"")</f>
        <v>FELIPE JOSÉ DE LIMA ALBUQUERQUE</v>
      </c>
      <c r="K85" s="31" t="str">
        <f>IFERROR(VLOOKUP(Table_ocorrencias11[[#This Row],[matricula_delegado]],Table_delegados[],2,FALSE),"")</f>
        <v>ADYR MARTENS DE ALMEIDA</v>
      </c>
      <c r="L85" s="31" t="str">
        <f>IFERROR(Table_ocorrencias11[[#This Row],[viatura4]],"")</f>
        <v>UP006</v>
      </c>
      <c r="M85" s="31" t="str">
        <f>IFERROR(IF(Table_ocorrencias11[[#This Row],[DPH2]] ="","",Table_ocorrencias11[[#This Row],[DPH2]]&amp;"º DPH"),"")</f>
        <v>13º DPH</v>
      </c>
      <c r="N85" s="31" t="str">
        <f>UPPER(IFERROR(VLOOKUP(Table_ocorrencias11[[#This Row],[municipio]],Table_municipios[],2,FALSE),""))</f>
        <v>MORENO</v>
      </c>
      <c r="O85" s="31" t="str">
        <f>UPPER(IFERROR(Table_ocorrencias11[[#This Row],[bairro7]],""))</f>
        <v>CAPADOCIA</v>
      </c>
      <c r="P85" s="31" t="str">
        <f>IFERROR(IF(Table_ocorrencias11[[#This Row],[rua8]] ="","",Table_ocorrencias11[[#This Row],[rua8]]),"")</f>
        <v>RUA SEVERINO LAURENTINO</v>
      </c>
      <c r="Q85" s="31" t="str">
        <f>IFERROR(IF(Table_ocorrencias11[[#This Row],[latitude5]] ="","",Table_ocorrencias11[[#This Row],[latitude5]]),"")</f>
        <v>-8,118707</v>
      </c>
      <c r="R85" s="31" t="str">
        <f>IFERROR(IF(Table_ocorrencias11[[#This Row],[longitude6]] ="","",Table_ocorrencias11[[#This Row],[longitude6]]),"")</f>
        <v>-35,081707</v>
      </c>
      <c r="S85" s="31" t="str">
        <f>IFERROR(UPPER(VLOOKUP(Table_ocorrencias11[[#This Row],[ocorrencia_id]],Table_vitimas[],3,FALSE) &amp; " (NIC: "&amp; VLOOKUP(Table_ocorrencias11[[#This Row],[ocorrencia_id]],Table_vitimas[],9,FALSE)) &amp;")","")</f>
        <v>EDMILSON NASCIMENTO DOS SANTOS (NIC: 115956)</v>
      </c>
      <c r="T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5" s="31" t="str">
        <f>UPPER(IFERROR(Table_ocorrencias11[[#This Row],[descricao]],""))</f>
        <v>PAF EXT MASC</v>
      </c>
      <c r="V85" s="24">
        <f>IFERROR(IF(Table_ocorrencias11[[#This Row],[data_ciencia]]="","",Table_ocorrencias11[[#This Row],[data_ciencia]]),"")</f>
        <v>0.92361111111111116</v>
      </c>
      <c r="W85" s="24">
        <f>IFERROR(IF(Table_ocorrencias11[[#This Row],[data_saida]]="","",Table_ocorrencias11[[#This Row],[data_saida]]),"")</f>
        <v>0.9375</v>
      </c>
      <c r="X85" s="24">
        <f>IFERROR(IF(Table_ocorrencias11[[#This Row],[data_chegada]]="","",Table_ocorrencias11[[#This Row],[data_chegada]]),"")</f>
        <v>0.95833333333333337</v>
      </c>
      <c r="Y85" s="24">
        <f>IFERROR(IF(Table_ocorrencias11[[#This Row],[data_conclusao]]="","",Table_ocorrencias11[[#This Row],[data_conclusao]]),"")</f>
        <v>0.98611111111111116</v>
      </c>
      <c r="Z85" s="22">
        <v>2097</v>
      </c>
      <c r="AA85" s="22">
        <v>59</v>
      </c>
      <c r="AB85" s="22">
        <v>13</v>
      </c>
      <c r="AC85" s="22">
        <v>3869148</v>
      </c>
      <c r="AD85" s="22">
        <v>3870367</v>
      </c>
      <c r="AE85" s="22">
        <v>2960397</v>
      </c>
      <c r="AF85" s="22">
        <v>1865</v>
      </c>
      <c r="AG85" s="23">
        <v>44213</v>
      </c>
      <c r="AH85" s="22" t="s">
        <v>12644</v>
      </c>
      <c r="AI85" s="22" t="s">
        <v>167</v>
      </c>
      <c r="AJ85" s="22" t="s">
        <v>168</v>
      </c>
      <c r="AK85" s="22" t="s">
        <v>1258</v>
      </c>
      <c r="AL85" s="25">
        <v>0.92361111111111116</v>
      </c>
      <c r="AM85" s="26">
        <v>0.9375</v>
      </c>
      <c r="AN85" s="26">
        <v>0.95833333333333337</v>
      </c>
      <c r="AO85" s="26">
        <v>0.98611111111111116</v>
      </c>
      <c r="AP85" s="22" t="s">
        <v>12645</v>
      </c>
      <c r="AQ85" s="22" t="s">
        <v>12646</v>
      </c>
      <c r="AR85" s="22">
        <v>11</v>
      </c>
      <c r="AS85" s="22" t="s">
        <v>12647</v>
      </c>
      <c r="AT85" s="22" t="s">
        <v>12648</v>
      </c>
      <c r="AU85" s="22" t="s">
        <v>12649</v>
      </c>
      <c r="AV85" s="27" t="s">
        <v>276</v>
      </c>
      <c r="AW85" s="22" t="s">
        <v>12650</v>
      </c>
      <c r="AX85" s="22" t="s">
        <v>3960</v>
      </c>
      <c r="AY85" s="22" t="b">
        <v>0</v>
      </c>
      <c r="AZ85" s="22" t="s">
        <v>273</v>
      </c>
      <c r="BA85" s="22" t="b">
        <v>0</v>
      </c>
      <c r="BB85" s="22"/>
      <c r="BC85" s="22"/>
    </row>
    <row r="86" spans="1:55" hidden="1" x14ac:dyDescent="0.25">
      <c r="A86" s="31" t="str">
        <f>IFERROR(TEXT(Table_ocorrencias11[[#This Row],[caso_n]],"000")&amp;Table_ocorrencias11[[#This Row],[ponto]]&amp;"/"&amp;YEAR(Table_ocorrencias11[[#This Row],[DATA PLANTÃO]]),"")</f>
        <v>060.10/2020</v>
      </c>
      <c r="B86" s="31" t="str">
        <f>IFERROR(IF(Table_ocorrencias11[[#This Row],[GDL]] = "","", Table_ocorrencias11[[#This Row],[GDL]]&amp;"/"&amp;YEAR(Table_ocorrencias11[[#This Row],[data_plantao]])),"")</f>
        <v>23495/2020</v>
      </c>
      <c r="C86" s="31" t="str">
        <f>IF(Table_ocorrencias11[[#This Row],[fotos_gdl]] = TRUE,"ENVIADAS","PENDENTE")</f>
        <v>ENVIADAS</v>
      </c>
      <c r="D86" s="23">
        <f>IFERROR(Table_ocorrencias11[[#This Row],[data_plantao]],"")</f>
        <v>44060</v>
      </c>
      <c r="E86" s="31" t="str">
        <f>IFERROR(Table_ocorrencias11[[#This Row],[CIODS]],"")</f>
        <v>187/2020</v>
      </c>
      <c r="F86" s="31" t="str">
        <f>IFERROR(Table_ocorrencias11[[#This Row],[natureza3]],"")</f>
        <v>Tentativa de Homicídio</v>
      </c>
      <c r="G86" s="31" t="str">
        <f>IFERROR(Table_ocorrencias11[[#This Row],[tipo_local]],"")</f>
        <v>Misto</v>
      </c>
      <c r="H86" s="31" t="str">
        <f>IFERROR(IF(Table_ocorrencias11[[#This Row],[instrumento9]] = 0,"",Table_ocorrencias11[[#This Row],[instrumento9]]),"")</f>
        <v>PÉRFURO-CONTUNDENTE</v>
      </c>
      <c r="I86" s="31" t="str">
        <f>IFERROR(VLOOKUP(Table_ocorrencias11[[#This Row],[matricula_perito]],Table_peritos[],2,FALSE),"")</f>
        <v>LUCAS ARAÚJO DE ALMEIDA</v>
      </c>
      <c r="J86" s="31" t="str">
        <f>IFERROR(VLOOKUP(Table_ocorrencias11[[#This Row],[matricula_auxiliar]],Table_auxiliares[],2,FALSE),"")</f>
        <v>THAYSE BATISTA</v>
      </c>
      <c r="K86" s="31" t="str">
        <f>IFERROR(VLOOKUP(Table_ocorrencias11[[#This Row],[matricula_delegado]],Table_delegados[],2,FALSE),"")</f>
        <v>ROBERTO MONTEIRO LOBO</v>
      </c>
      <c r="L86" s="31" t="str">
        <f>IFERROR(Table_ocorrencias11[[#This Row],[viatura4]],"")</f>
        <v>UP002</v>
      </c>
      <c r="M86" s="31" t="str">
        <f>IFERROR(IF(Table_ocorrencias11[[#This Row],[DPH2]] ="","",Table_ocorrencias11[[#This Row],[DPH2]]&amp;"º DPH"),"")</f>
        <v>5º DPH</v>
      </c>
      <c r="N86" s="31" t="str">
        <f>UPPER(IFERROR(VLOOKUP(Table_ocorrencias11[[#This Row],[municipio]],Table_municipios[],2,FALSE),""))</f>
        <v>RECIFE</v>
      </c>
      <c r="O86" s="31" t="str">
        <f>UPPER(IFERROR(Table_ocorrencias11[[#This Row],[bairro7]],""))</f>
        <v>NOVA DESCOBERTA</v>
      </c>
      <c r="P86" s="31" t="str">
        <f>IFERROR(IF(Table_ocorrencias11[[#This Row],[rua8]] ="","",Table_ocorrencias11[[#This Row],[rua8]]),"")</f>
        <v>ALTO  SANTA LUZIA, Nº:57</v>
      </c>
      <c r="Q86" s="31" t="str">
        <f>IFERROR(IF(Table_ocorrencias11[[#This Row],[latitude5]] ="","",Table_ocorrencias11[[#This Row],[latitude5]]),"")</f>
        <v>-8.004296</v>
      </c>
      <c r="R86" s="31" t="str">
        <f>IFERROR(IF(Table_ocorrencias11[[#This Row],[longitude6]] ="","",Table_ocorrencias11[[#This Row],[longitude6]]),"")</f>
        <v>-34.932758</v>
      </c>
      <c r="S86" s="31" t="str">
        <f>IFERROR(UPPER(VLOOKUP(Table_ocorrencias11[[#This Row],[ocorrencia_id]],Table_vitimas[],3,FALSE) &amp; " (NIC: "&amp; VLOOKUP(Table_ocorrencias11[[#This Row],[ocorrencia_id]],Table_vitimas[],9,FALSE)) &amp;")","")</f>
        <v>OZEAS RODRIGUES DE PAIVA (NIC: )</v>
      </c>
      <c r="T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86" s="31" t="str">
        <f>UPPER(IFERROR(Table_ocorrencias11[[#This Row],[descricao]],""))</f>
        <v>IMÓVEL DE UM PM / SEI N°: 8231112</v>
      </c>
      <c r="V86" s="24">
        <f>IFERROR(IF(Table_ocorrencias11[[#This Row],[data_ciencia]]="","",Table_ocorrencias11[[#This Row],[data_ciencia]]),"")</f>
        <v>0.4375</v>
      </c>
      <c r="W86" s="24">
        <f>IFERROR(IF(Table_ocorrencias11[[#This Row],[data_saida]]="","",Table_ocorrencias11[[#This Row],[data_saida]]),"")</f>
        <v>0.45833333333333331</v>
      </c>
      <c r="X86" s="24">
        <f>IFERROR(IF(Table_ocorrencias11[[#This Row],[data_chegada]]="","",Table_ocorrencias11[[#This Row],[data_chegada]]),"")</f>
        <v>0.46875</v>
      </c>
      <c r="Y86" s="24">
        <f>IFERROR(IF(Table_ocorrencias11[[#This Row],[data_conclusao]]="","",Table_ocorrencias11[[#This Row],[data_conclusao]]),"")</f>
        <v>0.53125</v>
      </c>
      <c r="Z86" s="22">
        <v>1572</v>
      </c>
      <c r="AA86" s="22">
        <v>60</v>
      </c>
      <c r="AB86" s="22">
        <v>5</v>
      </c>
      <c r="AC86" s="22">
        <v>3870006</v>
      </c>
      <c r="AD86" s="22">
        <v>3870430</v>
      </c>
      <c r="AE86" s="22">
        <v>3864146</v>
      </c>
      <c r="AF86" s="22">
        <v>23495</v>
      </c>
      <c r="AG86" s="23">
        <v>44060</v>
      </c>
      <c r="AH86" s="22" t="s">
        <v>2269</v>
      </c>
      <c r="AI86" s="22" t="s">
        <v>344</v>
      </c>
      <c r="AJ86" s="22" t="s">
        <v>1310</v>
      </c>
      <c r="AK86" s="22" t="s">
        <v>278</v>
      </c>
      <c r="AL86" s="25">
        <v>0.4375</v>
      </c>
      <c r="AM86" s="26">
        <v>0.45833333333333331</v>
      </c>
      <c r="AN86" s="26">
        <v>0.46875</v>
      </c>
      <c r="AO86" s="26">
        <v>0.53125</v>
      </c>
      <c r="AP86" s="22" t="s">
        <v>2277</v>
      </c>
      <c r="AQ86" s="22" t="s">
        <v>2278</v>
      </c>
      <c r="AR86" s="22">
        <v>14</v>
      </c>
      <c r="AS86" s="22" t="s">
        <v>2270</v>
      </c>
      <c r="AT86" s="22" t="s">
        <v>2279</v>
      </c>
      <c r="AU86" s="22" t="s">
        <v>283</v>
      </c>
      <c r="AV86" s="27" t="s">
        <v>276</v>
      </c>
      <c r="AW86" s="22" t="s">
        <v>2271</v>
      </c>
      <c r="AX86" s="22" t="s">
        <v>2272</v>
      </c>
      <c r="AY86" s="22" t="b">
        <v>1</v>
      </c>
      <c r="AZ86" s="22" t="s">
        <v>486</v>
      </c>
      <c r="BA86" s="22" t="b">
        <v>0</v>
      </c>
      <c r="BB86" s="22"/>
      <c r="BC86" s="22"/>
    </row>
    <row r="87" spans="1:55" hidden="1" x14ac:dyDescent="0.25">
      <c r="A87" s="31" t="str">
        <f>IFERROR(TEXT(Table_ocorrencias11[[#This Row],[caso_n]],"000")&amp;Table_ocorrencias11[[#This Row],[ponto]]&amp;"/"&amp;YEAR(Table_ocorrencias11[[#This Row],[DATA PLANTÃO]]),"")</f>
        <v>060.9/2021</v>
      </c>
      <c r="B87" s="31" t="str">
        <f>IFERROR(IF(Table_ocorrencias11[[#This Row],[GDL]] = "","", Table_ocorrencias11[[#This Row],[GDL]]&amp;"/"&amp;YEAR(Table_ocorrencias11[[#This Row],[data_plantao]])),"")</f>
        <v>1971/2021</v>
      </c>
      <c r="C87" s="31" t="str">
        <f>IF(Table_ocorrencias11[[#This Row],[fotos_gdl]] = TRUE,"ENVIADAS","PENDENTE")</f>
        <v>ENVIADAS</v>
      </c>
      <c r="D87" s="23">
        <f>IFERROR(Table_ocorrencias11[[#This Row],[data_plantao]],"")</f>
        <v>44214</v>
      </c>
      <c r="E87" s="31" t="str">
        <f>IFERROR(Table_ocorrencias11[[#This Row],[CIODS]],"")</f>
        <v>D701523</v>
      </c>
      <c r="F87" s="31" t="str">
        <f>IFERROR(Table_ocorrencias11[[#This Row],[natureza3]],"")</f>
        <v>Homicídio</v>
      </c>
      <c r="G87" s="31" t="str">
        <f>IFERROR(Table_ocorrencias11[[#This Row],[tipo_local]],"")</f>
        <v>Externo</v>
      </c>
      <c r="H87" s="31" t="str">
        <f>IFERROR(IF(Table_ocorrencias11[[#This Row],[instrumento9]] = 0,"",Table_ocorrencias11[[#This Row],[instrumento9]]),"")</f>
        <v>PÉRFURO-CONTUNDENTE</v>
      </c>
      <c r="I87" s="31" t="str">
        <f>IFERROR(VLOOKUP(Table_ocorrencias11[[#This Row],[matricula_perito]],Table_peritos[],2,FALSE),"")</f>
        <v>LUCAS ARAÚJO DE ALMEIDA</v>
      </c>
      <c r="J87" s="31" t="str">
        <f>IFERROR(VLOOKUP(Table_ocorrencias11[[#This Row],[matricula_auxiliar]],Table_auxiliares[],2,FALSE),"")</f>
        <v>ANDREZA CRISTINA MAIA DOS SANTOS</v>
      </c>
      <c r="K87" s="31" t="str">
        <f>IFERROR(VLOOKUP(Table_ocorrencias11[[#This Row],[matricula_delegado]],Table_delegados[],2,FALSE),"")</f>
        <v>PAULO GUSTAVO COELHO DIAS</v>
      </c>
      <c r="L87" s="31" t="str">
        <f>IFERROR(Table_ocorrencias11[[#This Row],[viatura4]],"")</f>
        <v>UP004</v>
      </c>
      <c r="M87" s="31" t="str">
        <f>IFERROR(IF(Table_ocorrencias11[[#This Row],[DPH2]] ="","",Table_ocorrencias11[[#This Row],[DPH2]]&amp;"º DPH"),"")</f>
        <v>2º DPH</v>
      </c>
      <c r="N87" s="31" t="str">
        <f>UPPER(IFERROR(VLOOKUP(Table_ocorrencias11[[#This Row],[municipio]],Table_municipios[],2,FALSE),""))</f>
        <v>RECIFE</v>
      </c>
      <c r="O87" s="31" t="str">
        <f>UPPER(IFERROR(Table_ocorrencias11[[#This Row],[bairro7]],""))</f>
        <v>ÁGUA FRIA</v>
      </c>
      <c r="P87" s="31" t="str">
        <f>IFERROR(IF(Table_ocorrencias11[[#This Row],[rua8]] ="","",Table_ocorrencias11[[#This Row],[rua8]]),"")</f>
        <v>RUA GUAPIMIRIM, N 49</v>
      </c>
      <c r="Q87" s="31" t="str">
        <f>IFERROR(IF(Table_ocorrencias11[[#This Row],[latitude5]] ="","",Table_ocorrencias11[[#This Row],[latitude5]]),"")</f>
        <v>-8,018879</v>
      </c>
      <c r="R87" s="31" t="str">
        <f>IFERROR(IF(Table_ocorrencias11[[#This Row],[longitude6]] ="","",Table_ocorrencias11[[#This Row],[longitude6]]),"")</f>
        <v>-34,900457</v>
      </c>
      <c r="S87" s="31" t="str">
        <f>IFERROR(UPPER(VLOOKUP(Table_ocorrencias11[[#This Row],[ocorrencia_id]],Table_vitimas[],3,FALSE) &amp; " (NIC: "&amp; VLOOKUP(Table_ocorrencias11[[#This Row],[ocorrencia_id]],Table_vitimas[],9,FALSE)) &amp;")","")</f>
        <v>SALOMÃO PEREIRA DAS NEVES (NIC: 115969)</v>
      </c>
      <c r="T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87" s="31" t="str">
        <f>UPPER(IFERROR(Table_ocorrencias11[[#This Row],[descricao]],""))</f>
        <v>PAF; MASCULINO;</v>
      </c>
      <c r="V87" s="24">
        <f>IFERROR(IF(Table_ocorrencias11[[#This Row],[data_ciencia]]="","",Table_ocorrencias11[[#This Row],[data_ciencia]]),"")</f>
        <v>0.60277777777777775</v>
      </c>
      <c r="W87" s="24">
        <f>IFERROR(IF(Table_ocorrencias11[[#This Row],[data_saida]]="","",Table_ocorrencias11[[#This Row],[data_saida]]),"")</f>
        <v>0.61111111111111116</v>
      </c>
      <c r="X87" s="24">
        <f>IFERROR(IF(Table_ocorrencias11[[#This Row],[data_chegada]]="","",Table_ocorrencias11[[#This Row],[data_chegada]]),"")</f>
        <v>0.625</v>
      </c>
      <c r="Y87" s="24">
        <f>IFERROR(IF(Table_ocorrencias11[[#This Row],[data_conclusao]]="","",Table_ocorrencias11[[#This Row],[data_conclusao]]),"")</f>
        <v>0.65625</v>
      </c>
      <c r="Z87" s="22">
        <v>2099</v>
      </c>
      <c r="AA87" s="22">
        <v>60</v>
      </c>
      <c r="AB87" s="22">
        <v>2</v>
      </c>
      <c r="AC87" s="22">
        <v>3870006</v>
      </c>
      <c r="AD87" s="22">
        <v>3876098</v>
      </c>
      <c r="AE87" s="22">
        <v>2725371</v>
      </c>
      <c r="AF87" s="22">
        <v>1971</v>
      </c>
      <c r="AG87" s="23">
        <v>44214</v>
      </c>
      <c r="AH87" s="22" t="s">
        <v>12698</v>
      </c>
      <c r="AI87" s="22" t="s">
        <v>167</v>
      </c>
      <c r="AJ87" s="22" t="s">
        <v>168</v>
      </c>
      <c r="AK87" s="22" t="s">
        <v>255</v>
      </c>
      <c r="AL87" s="25">
        <v>0.60277777777777775</v>
      </c>
      <c r="AM87" s="26">
        <v>0.61111111111111116</v>
      </c>
      <c r="AN87" s="26">
        <v>0.625</v>
      </c>
      <c r="AO87" s="26">
        <v>0.65625</v>
      </c>
      <c r="AP87" s="22" t="s">
        <v>12699</v>
      </c>
      <c r="AQ87" s="22" t="s">
        <v>12700</v>
      </c>
      <c r="AR87" s="22">
        <v>14</v>
      </c>
      <c r="AS87" s="22" t="s">
        <v>3257</v>
      </c>
      <c r="AT87" s="22" t="s">
        <v>12701</v>
      </c>
      <c r="AU87" s="22" t="s">
        <v>12702</v>
      </c>
      <c r="AV87" s="27" t="s">
        <v>276</v>
      </c>
      <c r="AW87" s="22" t="s">
        <v>12703</v>
      </c>
      <c r="AX87" s="22" t="s">
        <v>12704</v>
      </c>
      <c r="AY87" s="22" t="b">
        <v>1</v>
      </c>
      <c r="AZ87" s="22" t="s">
        <v>273</v>
      </c>
      <c r="BA87" s="22" t="b">
        <v>0</v>
      </c>
      <c r="BB87" s="22"/>
      <c r="BC87" s="22"/>
    </row>
    <row r="88" spans="1:55" x14ac:dyDescent="0.25">
      <c r="A88" s="31" t="str">
        <f>IFERROR(TEXT(Table_ocorrencias11[[#This Row],[caso_n]],"000")&amp;Table_ocorrencias11[[#This Row],[ponto]]&amp;"/"&amp;YEAR(Table_ocorrencias11[[#This Row],[DATA PLANTÃO]]),"")</f>
        <v>061.10/2020</v>
      </c>
      <c r="B88" s="31" t="str">
        <f>IFERROR(IF(Table_ocorrencias11[[#This Row],[GDL]] = "","", Table_ocorrencias11[[#This Row],[GDL]]&amp;"/"&amp;YEAR(Table_ocorrencias11[[#This Row],[data_plantao]])),"")</f>
        <v/>
      </c>
      <c r="C88" s="31" t="str">
        <f>IF(Table_ocorrencias11[[#This Row],[fotos_gdl]] = TRUE,"ENVIADAS","PENDENTE")</f>
        <v>PENDENTE</v>
      </c>
      <c r="D88" s="23">
        <f>IFERROR(Table_ocorrencias11[[#This Row],[data_plantao]],"")</f>
        <v>44063</v>
      </c>
      <c r="E88" s="31" t="str">
        <f>IFERROR(Table_ocorrencias11[[#This Row],[CIODS]],"")</f>
        <v>D685071</v>
      </c>
      <c r="F88" s="31" t="str">
        <f>IFERROR(Table_ocorrencias11[[#This Row],[natureza3]],"")</f>
        <v>Perícia em veículo</v>
      </c>
      <c r="G88" s="31" t="str">
        <f>IFERROR(Table_ocorrencias11[[#This Row],[tipo_local]],"")</f>
        <v>Externo</v>
      </c>
      <c r="H88" s="31" t="str">
        <f>IFERROR(IF(Table_ocorrencias11[[#This Row],[instrumento9]] = 0,"",Table_ocorrencias11[[#This Row],[instrumento9]]),"")</f>
        <v/>
      </c>
      <c r="I88" s="31" t="str">
        <f>IFERROR(VLOOKUP(Table_ocorrencias11[[#This Row],[matricula_perito]],Table_peritos[],2,FALSE),"")</f>
        <v>BETSON FERNANDO DELGADO DOS SANTOS ANDRADE</v>
      </c>
      <c r="J88" s="31" t="str">
        <f>IFERROR(VLOOKUP(Table_ocorrencias11[[#This Row],[matricula_auxiliar]],Table_auxiliares[],2,FALSE),"")</f>
        <v>THIAGO ANDRÉ</v>
      </c>
      <c r="K88" s="31" t="str">
        <f>IFERROR(VLOOKUP(Table_ocorrencias11[[#This Row],[matricula_delegado]],Table_delegados[],2,FALSE),"")</f>
        <v>CAIO WAGNER SIQUEIRA DE MORAIS</v>
      </c>
      <c r="L88" s="31" t="str">
        <f>IFERROR(Table_ocorrencias11[[#This Row],[viatura4]],"")</f>
        <v>UP004</v>
      </c>
      <c r="M88" s="31" t="str">
        <f>IFERROR(IF(Table_ocorrencias11[[#This Row],[DPH2]] ="","",Table_ocorrencias11[[#This Row],[DPH2]]&amp;"º DPH"),"")</f>
        <v>13º DPH</v>
      </c>
      <c r="N88" s="31" t="str">
        <f>UPPER(IFERROR(VLOOKUP(Table_ocorrencias11[[#This Row],[municipio]],Table_municipios[],2,FALSE),""))</f>
        <v>JABOATÃO DOS GUARARAPES</v>
      </c>
      <c r="O88" s="31" t="str">
        <f>UPPER(IFERROR(Table_ocorrencias11[[#This Row],[bairro7]],""))</f>
        <v>CURADO</v>
      </c>
      <c r="P88" s="31" t="str">
        <f>IFERROR(IF(Table_ocorrencias11[[#This Row],[rua8]] ="","",Table_ocorrencias11[[#This Row],[rua8]]),"")</f>
        <v/>
      </c>
      <c r="Q88" s="31" t="str">
        <f>IFERROR(IF(Table_ocorrencias11[[#This Row],[latitude5]] ="","",Table_ocorrencias11[[#This Row],[latitude5]]),"")</f>
        <v>-8.080442</v>
      </c>
      <c r="R88" s="31" t="str">
        <f>IFERROR(IF(Table_ocorrencias11[[#This Row],[longitude6]] ="","",Table_ocorrencias11[[#This Row],[longitude6]]),"")</f>
        <v>-34.996839</v>
      </c>
      <c r="S8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88" s="31" t="str">
        <f>UPPER(IFERROR(Table_ocorrencias11[[#This Row],[descricao]],""))</f>
        <v>VEÍCULO QUE FOI ALVEJADO POR DISPAROS DE ARMA DE FOGO. VÍTIMA DE HOMICÍDIO FOI SOCORRIDA NO PRÓPRIO VEÍCULO PARA A UPA DO CURADO.</v>
      </c>
      <c r="V88" s="24">
        <f>IFERROR(IF(Table_ocorrencias11[[#This Row],[data_ciencia]]="","",Table_ocorrencias11[[#This Row],[data_ciencia]]),"")</f>
        <v>0.36249999999999999</v>
      </c>
      <c r="W88" s="24">
        <f>IFERROR(IF(Table_ocorrencias11[[#This Row],[data_saida]]="","",Table_ocorrencias11[[#This Row],[data_saida]]),"")</f>
        <v>0.39583333333333331</v>
      </c>
      <c r="X88" s="24">
        <f>IFERROR(IF(Table_ocorrencias11[[#This Row],[data_chegada]]="","",Table_ocorrencias11[[#This Row],[data_chegada]]),"")</f>
        <v>0.41666666666666669</v>
      </c>
      <c r="Y88" s="24">
        <f>IFERROR(IF(Table_ocorrencias11[[#This Row],[data_conclusao]]="","",Table_ocorrencias11[[#This Row],[data_conclusao]]),"")</f>
        <v>0.5</v>
      </c>
      <c r="Z88" s="22">
        <v>1579</v>
      </c>
      <c r="AA88" s="22">
        <v>61</v>
      </c>
      <c r="AB88" s="22">
        <v>13</v>
      </c>
      <c r="AC88" s="22">
        <v>3869903</v>
      </c>
      <c r="AD88" s="22">
        <v>3870464</v>
      </c>
      <c r="AE88" s="22">
        <v>3864910</v>
      </c>
      <c r="AF88" s="22"/>
      <c r="AG88" s="23">
        <v>44063</v>
      </c>
      <c r="AH88" s="22" t="s">
        <v>2341</v>
      </c>
      <c r="AI88" s="22" t="s">
        <v>1228</v>
      </c>
      <c r="AJ88" s="22" t="s">
        <v>168</v>
      </c>
      <c r="AK88" s="22" t="s">
        <v>255</v>
      </c>
      <c r="AL88" s="25">
        <v>0.36249999999999999</v>
      </c>
      <c r="AM88" s="26">
        <v>0.39583333333333331</v>
      </c>
      <c r="AN88" s="26">
        <v>0.41666666666666669</v>
      </c>
      <c r="AO88" s="26">
        <v>0.5</v>
      </c>
      <c r="AP88" s="22" t="s">
        <v>2345</v>
      </c>
      <c r="AQ88" s="22" t="s">
        <v>2346</v>
      </c>
      <c r="AR88" s="22">
        <v>10</v>
      </c>
      <c r="AS88" s="22" t="s">
        <v>1193</v>
      </c>
      <c r="AT88" s="22" t="s">
        <v>283</v>
      </c>
      <c r="AU88" s="22" t="s">
        <v>2342</v>
      </c>
      <c r="AV88" s="27"/>
      <c r="AW88" s="22" t="s">
        <v>2343</v>
      </c>
      <c r="AX88" s="22" t="s">
        <v>2344</v>
      </c>
      <c r="AY88" s="22" t="b">
        <v>0</v>
      </c>
      <c r="AZ88" s="22" t="s">
        <v>486</v>
      </c>
      <c r="BA88" s="22" t="b">
        <v>0</v>
      </c>
      <c r="BB88" s="22"/>
      <c r="BC88" s="22"/>
    </row>
    <row r="89" spans="1:55" hidden="1" x14ac:dyDescent="0.25">
      <c r="A89" s="31" t="str">
        <f>IFERROR(TEXT(Table_ocorrencias11[[#This Row],[caso_n]],"000")&amp;Table_ocorrencias11[[#This Row],[ponto]]&amp;"/"&amp;YEAR(Table_ocorrencias11[[#This Row],[DATA PLANTÃO]]),"")</f>
        <v>061.9/2021</v>
      </c>
      <c r="B89" s="31" t="str">
        <f>IFERROR(IF(Table_ocorrencias11[[#This Row],[GDL]] = "","", Table_ocorrencias11[[#This Row],[GDL]]&amp;"/"&amp;YEAR(Table_ocorrencias11[[#This Row],[data_plantao]])),"")</f>
        <v>2123/2021</v>
      </c>
      <c r="C89" s="31" t="str">
        <f>IF(Table_ocorrencias11[[#This Row],[fotos_gdl]] = TRUE,"ENVIADAS","PENDENTE")</f>
        <v>PENDENTE</v>
      </c>
      <c r="D89" s="23">
        <f>IFERROR(Table_ocorrencias11[[#This Row],[data_plantao]],"")</f>
        <v>44215</v>
      </c>
      <c r="E89" s="31" t="str">
        <f>IFERROR(Table_ocorrencias11[[#This Row],[CIODS]],"")</f>
        <v>D701657</v>
      </c>
      <c r="F89" s="31" t="str">
        <f>IFERROR(Table_ocorrencias11[[#This Row],[natureza3]],"")</f>
        <v>Homicídio</v>
      </c>
      <c r="G89" s="31" t="str">
        <f>IFERROR(Table_ocorrencias11[[#This Row],[tipo_local]],"")</f>
        <v>Externo</v>
      </c>
      <c r="H89" s="31" t="str">
        <f>IFERROR(IF(Table_ocorrencias11[[#This Row],[instrumento9]] = 0,"",Table_ocorrencias11[[#This Row],[instrumento9]]),"")</f>
        <v/>
      </c>
      <c r="I89" s="31" t="str">
        <f>IFERROR(VLOOKUP(Table_ocorrencias11[[#This Row],[matricula_perito]],Table_peritos[],2,FALSE),"")</f>
        <v>TADEU MORAIS CRUZ</v>
      </c>
      <c r="J89" s="31" t="str">
        <f>IFERROR(VLOOKUP(Table_ocorrencias11[[#This Row],[matricula_auxiliar]],Table_auxiliares[],2,FALSE),"")</f>
        <v>THIAGO ANDRÉ</v>
      </c>
      <c r="K89" s="31" t="str">
        <f>IFERROR(VLOOKUP(Table_ocorrencias11[[#This Row],[matricula_delegado]],Table_delegados[],2,FALSE),"")</f>
        <v>BARBARA ALICE FORT DOS SANTOS</v>
      </c>
      <c r="L89" s="31" t="str">
        <f>IFERROR(Table_ocorrencias11[[#This Row],[viatura4]],"")</f>
        <v>UP006</v>
      </c>
      <c r="M89" s="31" t="str">
        <f>IFERROR(IF(Table_ocorrencias11[[#This Row],[DPH2]] ="","",Table_ocorrencias11[[#This Row],[DPH2]]&amp;"º DPH"),"")</f>
        <v>5º DPH</v>
      </c>
      <c r="N89" s="31" t="str">
        <f>UPPER(IFERROR(VLOOKUP(Table_ocorrencias11[[#This Row],[municipio]],Table_municipios[],2,FALSE),""))</f>
        <v>RECIFE</v>
      </c>
      <c r="O89" s="31" t="str">
        <f>UPPER(IFERROR(Table_ocorrencias11[[#This Row],[bairro7]],""))</f>
        <v>LINHA DO TIRO</v>
      </c>
      <c r="P89" s="31" t="str">
        <f>IFERROR(IF(Table_ocorrencias11[[#This Row],[rua8]] ="","",Table_ocorrencias11[[#This Row],[rua8]]),"")</f>
        <v>RUA  ELADIO CAMBOIM</v>
      </c>
      <c r="Q89" s="31" t="str">
        <f>IFERROR(IF(Table_ocorrencias11[[#This Row],[latitude5]] ="","",Table_ocorrencias11[[#This Row],[latitude5]]),"")</f>
        <v>8° 0' 34"</v>
      </c>
      <c r="R89" s="31" t="str">
        <f>IFERROR(IF(Table_ocorrencias11[[#This Row],[longitude6]] ="","",Table_ocorrencias11[[#This Row],[longitude6]]),"")</f>
        <v>34° 54' 29"</v>
      </c>
      <c r="S89" s="31" t="str">
        <f>IFERROR(UPPER(VLOOKUP(Table_ocorrencias11[[#This Row],[ocorrencia_id]],Table_vitimas[],3,FALSE) &amp; " (NIC: "&amp; VLOOKUP(Table_ocorrencias11[[#This Row],[ocorrencia_id]],Table_vitimas[],9,FALSE)) &amp;")","")</f>
        <v>DIOGO VILAS BÔAS DA SILVA (NIC: 115954)</v>
      </c>
      <c r="T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89" s="31" t="str">
        <f>UPPER(IFERROR(Table_ocorrencias11[[#This Row],[descricao]],""))</f>
        <v>985429829</v>
      </c>
      <c r="V89" s="24">
        <f>IFERROR(IF(Table_ocorrencias11[[#This Row],[data_ciencia]]="","",Table_ocorrencias11[[#This Row],[data_ciencia]]),"")</f>
        <v>0.80208333333333337</v>
      </c>
      <c r="W89" s="24">
        <f>IFERROR(IF(Table_ocorrencias11[[#This Row],[data_saida]]="","",Table_ocorrencias11[[#This Row],[data_saida]]),"")</f>
        <v>0.82638888888888884</v>
      </c>
      <c r="X89" s="24">
        <f>IFERROR(IF(Table_ocorrencias11[[#This Row],[data_chegada]]="","",Table_ocorrencias11[[#This Row],[data_chegada]]),"")</f>
        <v>0.85416666666666663</v>
      </c>
      <c r="Y89" s="24">
        <f>IFERROR(IF(Table_ocorrencias11[[#This Row],[data_conclusao]]="","",Table_ocorrencias11[[#This Row],[data_conclusao]]),"")</f>
        <v>0.88888888888888884</v>
      </c>
      <c r="Z89" s="22">
        <v>2100</v>
      </c>
      <c r="AA89" s="22">
        <v>61</v>
      </c>
      <c r="AB89" s="22">
        <v>5</v>
      </c>
      <c r="AC89" s="22">
        <v>2962136</v>
      </c>
      <c r="AD89" s="22">
        <v>3870464</v>
      </c>
      <c r="AE89" s="22">
        <v>3864090</v>
      </c>
      <c r="AF89" s="22">
        <v>2123</v>
      </c>
      <c r="AG89" s="23">
        <v>44215</v>
      </c>
      <c r="AH89" s="22" t="s">
        <v>12713</v>
      </c>
      <c r="AI89" s="22" t="s">
        <v>167</v>
      </c>
      <c r="AJ89" s="22" t="s">
        <v>168</v>
      </c>
      <c r="AK89" s="22" t="s">
        <v>1258</v>
      </c>
      <c r="AL89" s="25">
        <v>0.80208333333333337</v>
      </c>
      <c r="AM89" s="26">
        <v>0.82638888888888884</v>
      </c>
      <c r="AN89" s="26">
        <v>0.85416666666666663</v>
      </c>
      <c r="AO89" s="26">
        <v>0.88888888888888884</v>
      </c>
      <c r="AP89" s="22" t="s">
        <v>12714</v>
      </c>
      <c r="AQ89" s="22" t="s">
        <v>12715</v>
      </c>
      <c r="AR89" s="22">
        <v>14</v>
      </c>
      <c r="AS89" s="22" t="s">
        <v>766</v>
      </c>
      <c r="AT89" s="22" t="s">
        <v>12716</v>
      </c>
      <c r="AU89" s="22" t="s">
        <v>283</v>
      </c>
      <c r="AV89" s="27"/>
      <c r="AW89" s="22" t="s">
        <v>12717</v>
      </c>
      <c r="AX89" s="22" t="s">
        <v>12718</v>
      </c>
      <c r="AY89" s="22" t="b">
        <v>0</v>
      </c>
      <c r="AZ89" s="22" t="s">
        <v>273</v>
      </c>
      <c r="BA89" s="22" t="b">
        <v>0</v>
      </c>
      <c r="BB89" s="22"/>
      <c r="BC89" s="22"/>
    </row>
    <row r="90" spans="1:55" hidden="1" x14ac:dyDescent="0.25">
      <c r="A90" s="31" t="str">
        <f>IFERROR(TEXT(Table_ocorrencias11[[#This Row],[caso_n]],"000")&amp;Table_ocorrencias11[[#This Row],[ponto]]&amp;"/"&amp;YEAR(Table_ocorrencias11[[#This Row],[DATA PLANTÃO]]),"")</f>
        <v>062.10/2020</v>
      </c>
      <c r="B90" s="31" t="str">
        <f>IFERROR(IF(Table_ocorrencias11[[#This Row],[GDL]] = "","", Table_ocorrencias11[[#This Row],[GDL]]&amp;"/"&amp;YEAR(Table_ocorrencias11[[#This Row],[data_plantao]])),"")</f>
        <v>24177/2020</v>
      </c>
      <c r="C90" s="31" t="str">
        <f>IF(Table_ocorrencias11[[#This Row],[fotos_gdl]] = TRUE,"ENVIADAS","PENDENTE")</f>
        <v>ENVIADAS</v>
      </c>
      <c r="D90" s="23">
        <f>IFERROR(Table_ocorrencias11[[#This Row],[data_plantao]],"")</f>
        <v>44063</v>
      </c>
      <c r="E90" s="31" t="str">
        <f>IFERROR(Table_ocorrencias11[[#This Row],[CIODS]],"")</f>
        <v>122/2020</v>
      </c>
      <c r="F90" s="31" t="str">
        <f>IFERROR(Table_ocorrencias11[[#This Row],[natureza3]],"")</f>
        <v>Outros</v>
      </c>
      <c r="G90" s="31" t="str">
        <f>IFERROR(Table_ocorrencias11[[#This Row],[tipo_local]],"")</f>
        <v>Interno</v>
      </c>
      <c r="H90" s="31" t="str">
        <f>IFERROR(IF(Table_ocorrencias11[[#This Row],[instrumento9]] = 0,"",Table_ocorrencias11[[#This Row],[instrumento9]]),"")</f>
        <v/>
      </c>
      <c r="I90" s="31" t="str">
        <f>IFERROR(VLOOKUP(Table_ocorrencias11[[#This Row],[matricula_perito]],Table_peritos[],2,FALSE),"")</f>
        <v>DIEGO NUNES TELES DE MENDONÇA</v>
      </c>
      <c r="J90" s="31" t="str">
        <f>IFERROR(VLOOKUP(Table_ocorrencias11[[#This Row],[matricula_auxiliar]],Table_auxiliares[],2,FALSE),"")</f>
        <v>HILTON PESSOA DE FREITAS NETO</v>
      </c>
      <c r="K90" s="31" t="str">
        <f>IFERROR(VLOOKUP(Table_ocorrencias11[[#This Row],[matricula_delegado]],Table_delegados[],2,FALSE),"")</f>
        <v>MAGNNO FEITOSA CORREIA LIMA</v>
      </c>
      <c r="L90" s="31" t="str">
        <f>IFERROR(Table_ocorrencias11[[#This Row],[viatura4]],"")</f>
        <v>UP004</v>
      </c>
      <c r="M90" s="31" t="str">
        <f>IFERROR(IF(Table_ocorrencias11[[#This Row],[DPH2]] ="","",Table_ocorrencias11[[#This Row],[DPH2]]&amp;"º DPH"),"")</f>
        <v/>
      </c>
      <c r="N90" s="31" t="str">
        <f>UPPER(IFERROR(VLOOKUP(Table_ocorrencias11[[#This Row],[municipio]],Table_municipios[],2,FALSE),""))</f>
        <v>JABOATÃO DOS GUARARAPES</v>
      </c>
      <c r="O90" s="31" t="str">
        <f>UPPER(IFERROR(Table_ocorrencias11[[#This Row],[bairro7]],""))</f>
        <v>CAVALEIRO</v>
      </c>
      <c r="P90" s="31" t="str">
        <f>IFERROR(IF(Table_ocorrencias11[[#This Row],[rua8]] ="","",Table_ocorrencias11[[#This Row],[rua8]]),"")</f>
        <v>RUA DAS VERTENTES</v>
      </c>
      <c r="Q90" s="31" t="str">
        <f>IFERROR(IF(Table_ocorrencias11[[#This Row],[latitude5]] ="","",Table_ocorrencias11[[#This Row],[latitude5]]),"")</f>
        <v/>
      </c>
      <c r="R90" s="31" t="str">
        <f>IFERROR(IF(Table_ocorrencias11[[#This Row],[longitude6]] ="","",Table_ocorrencias11[[#This Row],[longitude6]]),"")</f>
        <v/>
      </c>
      <c r="S90" s="31" t="str">
        <f>IFERROR(UPPER(VLOOKUP(Table_ocorrencias11[[#This Row],[ocorrencia_id]],Table_vitimas[],3,FALSE) &amp; " (NIC: "&amp; VLOOKUP(Table_ocorrencias11[[#This Row],[ocorrencia_id]],Table_vitimas[],9,FALSE)) &amp;")","")</f>
        <v>SAMUEL FRANCISCO DOS SANTOS (NIC: )</v>
      </c>
      <c r="T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0" s="31" t="str">
        <f>UPPER(IFERROR(Table_ocorrencias11[[#This Row],[descricao]],""))</f>
        <v>IMÓVEL</v>
      </c>
      <c r="V90" s="24">
        <f>IFERROR(IF(Table_ocorrencias11[[#This Row],[data_ciencia]]="","",Table_ocorrencias11[[#This Row],[data_ciencia]]),"")</f>
        <v>0.77083333333333337</v>
      </c>
      <c r="W90" s="24">
        <f>IFERROR(IF(Table_ocorrencias11[[#This Row],[data_saida]]="","",Table_ocorrencias11[[#This Row],[data_saida]]),"")</f>
        <v>0.79861111111111116</v>
      </c>
      <c r="X90" s="24">
        <f>IFERROR(IF(Table_ocorrencias11[[#This Row],[data_chegada]]="","",Table_ocorrencias11[[#This Row],[data_chegada]]),"")</f>
        <v>0.82638888888888884</v>
      </c>
      <c r="Y90" s="24">
        <f>IFERROR(IF(Table_ocorrencias11[[#This Row],[data_conclusao]]="","",Table_ocorrencias11[[#This Row],[data_conclusao]]),"")</f>
        <v>0.85416666666666663</v>
      </c>
      <c r="Z90" s="22">
        <v>1580</v>
      </c>
      <c r="AA90" s="22">
        <v>62</v>
      </c>
      <c r="AB90" s="22"/>
      <c r="AC90" s="22">
        <v>3869148</v>
      </c>
      <c r="AD90" s="22">
        <v>3865967</v>
      </c>
      <c r="AE90" s="22">
        <v>3864316</v>
      </c>
      <c r="AF90" s="22">
        <v>24177</v>
      </c>
      <c r="AG90" s="23">
        <v>44063</v>
      </c>
      <c r="AH90" s="22" t="s">
        <v>2347</v>
      </c>
      <c r="AI90" s="22" t="s">
        <v>416</v>
      </c>
      <c r="AJ90" s="22" t="s">
        <v>414</v>
      </c>
      <c r="AK90" s="22" t="s">
        <v>255</v>
      </c>
      <c r="AL90" s="25">
        <v>0.77083333333333337</v>
      </c>
      <c r="AM90" s="26">
        <v>0.79861111111111116</v>
      </c>
      <c r="AN90" s="26">
        <v>0.82638888888888884</v>
      </c>
      <c r="AO90" s="26">
        <v>0.85416666666666663</v>
      </c>
      <c r="AP90" s="22"/>
      <c r="AQ90" s="22"/>
      <c r="AR90" s="22">
        <v>10</v>
      </c>
      <c r="AS90" s="22" t="s">
        <v>2108</v>
      </c>
      <c r="AT90" s="22" t="s">
        <v>2348</v>
      </c>
      <c r="AU90" s="22" t="s">
        <v>2349</v>
      </c>
      <c r="AV90" s="27"/>
      <c r="AW90" s="22" t="s">
        <v>2350</v>
      </c>
      <c r="AX90" s="22" t="s">
        <v>2351</v>
      </c>
      <c r="AY90" s="22" t="b">
        <v>1</v>
      </c>
      <c r="AZ90" s="22" t="s">
        <v>486</v>
      </c>
      <c r="BA90" s="22" t="b">
        <v>0</v>
      </c>
      <c r="BB90" s="22"/>
      <c r="BC90" s="22"/>
    </row>
    <row r="91" spans="1:55" hidden="1" x14ac:dyDescent="0.25">
      <c r="A91" s="31" t="str">
        <f>IFERROR(TEXT(Table_ocorrencias11[[#This Row],[caso_n]],"000")&amp;Table_ocorrencias11[[#This Row],[ponto]]&amp;"/"&amp;YEAR(Table_ocorrencias11[[#This Row],[DATA PLANTÃO]]),"")</f>
        <v>062.9/2021</v>
      </c>
      <c r="B91" s="31" t="str">
        <f>IFERROR(IF(Table_ocorrencias11[[#This Row],[GDL]] = "","", Table_ocorrencias11[[#This Row],[GDL]]&amp;"/"&amp;YEAR(Table_ocorrencias11[[#This Row],[data_plantao]])),"")</f>
        <v>2124/2021</v>
      </c>
      <c r="C91" s="31" t="str">
        <f>IF(Table_ocorrencias11[[#This Row],[fotos_gdl]] = TRUE,"ENVIADAS","PENDENTE")</f>
        <v>ENVIADAS</v>
      </c>
      <c r="D91" s="23">
        <f>IFERROR(Table_ocorrencias11[[#This Row],[data_plantao]],"")</f>
        <v>44215</v>
      </c>
      <c r="E91" s="31" t="str">
        <f>IFERROR(Table_ocorrencias11[[#This Row],[CIODS]],"")</f>
        <v>D701669</v>
      </c>
      <c r="F91" s="31" t="str">
        <f>IFERROR(Table_ocorrencias11[[#This Row],[natureza3]],"")</f>
        <v>Homicídio</v>
      </c>
      <c r="G91" s="31" t="str">
        <f>IFERROR(Table_ocorrencias11[[#This Row],[tipo_local]],"")</f>
        <v>Externo</v>
      </c>
      <c r="H91" s="31" t="str">
        <f>IFERROR(IF(Table_ocorrencias11[[#This Row],[instrumento9]] = 0,"",Table_ocorrencias11[[#This Row],[instrumento9]]),"")</f>
        <v>PÉRFURO-CONTUNDENTE</v>
      </c>
      <c r="I91" s="31" t="str">
        <f>IFERROR(VLOOKUP(Table_ocorrencias11[[#This Row],[matricula_perito]],Table_peritos[],2,FALSE),"")</f>
        <v>VICTOR CEZAR LUCENA TAVARES DE SÁ LEITÃO</v>
      </c>
      <c r="J91" s="31" t="str">
        <f>IFERROR(VLOOKUP(Table_ocorrencias11[[#This Row],[matricula_auxiliar]],Table_auxiliares[],2,FALSE),"")</f>
        <v>BRENO HENRIQUE DANTAS DOS SANTOS</v>
      </c>
      <c r="K91" s="31" t="str">
        <f>IFERROR(VLOOKUP(Table_ocorrencias11[[#This Row],[matricula_delegado]],Table_delegados[],2,FALSE),"")</f>
        <v>VILANEIDA PARENTE AGUIAR</v>
      </c>
      <c r="L91" s="31" t="str">
        <f>IFERROR(Table_ocorrencias11[[#This Row],[viatura4]],"")</f>
        <v>UP002</v>
      </c>
      <c r="M91" s="31" t="str">
        <f>IFERROR(IF(Table_ocorrencias11[[#This Row],[DPH2]] ="","",Table_ocorrencias11[[#This Row],[DPH2]]&amp;"º DPH"),"")</f>
        <v>2º DPH</v>
      </c>
      <c r="N91" s="31" t="str">
        <f>UPPER(IFERROR(VLOOKUP(Table_ocorrencias11[[#This Row],[municipio]],Table_municipios[],2,FALSE),""))</f>
        <v>RECIFE</v>
      </c>
      <c r="O91" s="31" t="str">
        <f>UPPER(IFERROR(Table_ocorrencias11[[#This Row],[bairro7]],""))</f>
        <v>AGUA FRIA</v>
      </c>
      <c r="P91" s="31" t="str">
        <f>IFERROR(IF(Table_ocorrencias11[[#This Row],[rua8]] ="","",Table_ocorrencias11[[#This Row],[rua8]]),"")</f>
        <v>RUA ZEFERINO AGRA, 63</v>
      </c>
      <c r="Q91" s="31" t="str">
        <f>IFERROR(IF(Table_ocorrencias11[[#This Row],[latitude5]] ="","",Table_ocorrencias11[[#This Row],[latitude5]]),"")</f>
        <v>-8.022760</v>
      </c>
      <c r="R91" s="31" t="str">
        <f>IFERROR(IF(Table_ocorrencias11[[#This Row],[longitude6]] ="","",Table_ocorrencias11[[#This Row],[longitude6]]),"")</f>
        <v>-34</v>
      </c>
      <c r="S9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115964)</v>
      </c>
      <c r="T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91" s="31" t="str">
        <f>UPPER(IFERROR(Table_ocorrencias11[[#This Row],[descricao]],""))</f>
        <v>PAF-MASC-EXT-988289680</v>
      </c>
      <c r="V91" s="24">
        <f>IFERROR(IF(Table_ocorrencias11[[#This Row],[data_ciencia]]="","",Table_ocorrencias11[[#This Row],[data_ciencia]]),"")</f>
        <v>0.86111111111111116</v>
      </c>
      <c r="W91" s="24">
        <f>IFERROR(IF(Table_ocorrencias11[[#This Row],[data_saida]]="","",Table_ocorrencias11[[#This Row],[data_saida]]),"")</f>
        <v>0.87152777777777779</v>
      </c>
      <c r="X91" s="24">
        <f>IFERROR(IF(Table_ocorrencias11[[#This Row],[data_chegada]]="","",Table_ocorrencias11[[#This Row],[data_chegada]]),"")</f>
        <v>0.88888888888888884</v>
      </c>
      <c r="Y91" s="24">
        <f>IFERROR(IF(Table_ocorrencias11[[#This Row],[data_conclusao]]="","",Table_ocorrencias11[[#This Row],[data_conclusao]]),"")</f>
        <v>0.92361111111111116</v>
      </c>
      <c r="Z91" s="22">
        <v>2101</v>
      </c>
      <c r="AA91" s="22">
        <v>62</v>
      </c>
      <c r="AB91" s="22">
        <v>2</v>
      </c>
      <c r="AC91" s="22">
        <v>3866947</v>
      </c>
      <c r="AD91" s="22">
        <v>3867820</v>
      </c>
      <c r="AE91" s="22">
        <v>2725070</v>
      </c>
      <c r="AF91" s="22">
        <v>2124</v>
      </c>
      <c r="AG91" s="23">
        <v>44215</v>
      </c>
      <c r="AH91" s="22" t="s">
        <v>12726</v>
      </c>
      <c r="AI91" s="22" t="s">
        <v>167</v>
      </c>
      <c r="AJ91" s="22" t="s">
        <v>168</v>
      </c>
      <c r="AK91" s="22" t="s">
        <v>278</v>
      </c>
      <c r="AL91" s="25">
        <v>0.86111111111111116</v>
      </c>
      <c r="AM91" s="26">
        <v>0.87152777777777779</v>
      </c>
      <c r="AN91" s="26">
        <v>0.88888888888888884</v>
      </c>
      <c r="AO91" s="26">
        <v>0.92361111111111116</v>
      </c>
      <c r="AP91" s="22" t="s">
        <v>12727</v>
      </c>
      <c r="AQ91" s="22" t="s">
        <v>12728</v>
      </c>
      <c r="AR91" s="22">
        <v>14</v>
      </c>
      <c r="AS91" s="22" t="s">
        <v>3335</v>
      </c>
      <c r="AT91" s="22" t="s">
        <v>12729</v>
      </c>
      <c r="AU91" s="22" t="s">
        <v>12730</v>
      </c>
      <c r="AV91" s="27" t="s">
        <v>276</v>
      </c>
      <c r="AW91" s="22" t="s">
        <v>12731</v>
      </c>
      <c r="AX91" s="22" t="s">
        <v>12732</v>
      </c>
      <c r="AY91" s="22" t="b">
        <v>1</v>
      </c>
      <c r="AZ91" s="22" t="s">
        <v>273</v>
      </c>
      <c r="BA91" s="22" t="b">
        <v>0</v>
      </c>
      <c r="BB91" s="22"/>
      <c r="BC91" s="22"/>
    </row>
    <row r="92" spans="1:55" hidden="1" x14ac:dyDescent="0.25">
      <c r="A92" s="31" t="str">
        <f>IFERROR(TEXT(Table_ocorrencias11[[#This Row],[caso_n]],"000")&amp;Table_ocorrencias11[[#This Row],[ponto]]&amp;"/"&amp;YEAR(Table_ocorrencias11[[#This Row],[DATA PLANTÃO]]),"")</f>
        <v>063.10/2020</v>
      </c>
      <c r="B92" s="31" t="str">
        <f>IFERROR(IF(Table_ocorrencias11[[#This Row],[GDL]] = "","", Table_ocorrencias11[[#This Row],[GDL]]&amp;"/"&amp;YEAR(Table_ocorrencias11[[#This Row],[data_plantao]])),"")</f>
        <v/>
      </c>
      <c r="C92" s="31" t="str">
        <f>IF(Table_ocorrencias11[[#This Row],[fotos_gdl]] = TRUE,"ENVIADAS","PENDENTE")</f>
        <v>ENVIADAS</v>
      </c>
      <c r="D92" s="23">
        <f>IFERROR(Table_ocorrencias11[[#This Row],[data_plantao]],"")</f>
        <v>44064</v>
      </c>
      <c r="E92" s="31" t="str">
        <f>IFERROR(Table_ocorrencias11[[#This Row],[CIODS]],"")</f>
        <v>2362020</v>
      </c>
      <c r="F92" s="31" t="str">
        <f>IFERROR(Table_ocorrencias11[[#This Row],[natureza3]],"")</f>
        <v>Perícia em veículo</v>
      </c>
      <c r="G92" s="31" t="str">
        <f>IFERROR(Table_ocorrencias11[[#This Row],[tipo_local]],"")</f>
        <v>PATIO</v>
      </c>
      <c r="H92" s="31" t="str">
        <f>IFERROR(IF(Table_ocorrencias11[[#This Row],[instrumento9]] = 0,"",Table_ocorrencias11[[#This Row],[instrumento9]]),"")</f>
        <v/>
      </c>
      <c r="I92" s="31" t="str">
        <f>IFERROR(VLOOKUP(Table_ocorrencias11[[#This Row],[matricula_perito]],Table_peritos[],2,FALSE),"")</f>
        <v>RODION MALINOVSKY DE OLIVEIRA GOMES</v>
      </c>
      <c r="J92" s="31" t="str">
        <f>IFERROR(VLOOKUP(Table_ocorrencias11[[#This Row],[matricula_auxiliar]],Table_auxiliares[],2,FALSE),"")</f>
        <v>HILTON PESSOA DE FREITAS NETO</v>
      </c>
      <c r="K92" s="31" t="str">
        <f>IFERROR(VLOOKUP(Table_ocorrencias11[[#This Row],[matricula_delegado]],Table_delegados[],2,FALSE),"")</f>
        <v>FRANCISCO OCELIO LIMA RIBEIRO</v>
      </c>
      <c r="L92" s="31" t="str">
        <f>IFERROR(Table_ocorrencias11[[#This Row],[viatura4]],"")</f>
        <v/>
      </c>
      <c r="M92" s="31" t="str">
        <f>IFERROR(IF(Table_ocorrencias11[[#This Row],[DPH2]] ="","",Table_ocorrencias11[[#This Row],[DPH2]]&amp;"º DPH"),"")</f>
        <v>3º DPH</v>
      </c>
      <c r="N92" s="31" t="str">
        <f>UPPER(IFERROR(VLOOKUP(Table_ocorrencias11[[#This Row],[municipio]],Table_municipios[],2,FALSE),""))</f>
        <v>RECIFE</v>
      </c>
      <c r="O92" s="31" t="str">
        <f>UPPER(IFERROR(Table_ocorrencias11[[#This Row],[bairro7]],""))</f>
        <v>IBURA</v>
      </c>
      <c r="P92" s="31" t="str">
        <f>IFERROR(IF(Table_ocorrencias11[[#This Row],[rua8]] ="","",Table_ocorrencias11[[#This Row],[rua8]]),"")</f>
        <v>RUA MANAIRA</v>
      </c>
      <c r="Q92" s="31" t="str">
        <f>IFERROR(IF(Table_ocorrencias11[[#This Row],[latitude5]] ="","",Table_ocorrencias11[[#This Row],[latitude5]]),"")</f>
        <v/>
      </c>
      <c r="R92" s="31" t="str">
        <f>IFERROR(IF(Table_ocorrencias11[[#This Row],[longitude6]] ="","",Table_ocorrencias11[[#This Row],[longitude6]]),"")</f>
        <v/>
      </c>
      <c r="S92" s="31" t="str">
        <f>IFERROR(UPPER(VLOOKUP(Table_ocorrencias11[[#This Row],[ocorrencia_id]],Table_vitimas[],3,FALSE) &amp; " (NIC: "&amp; VLOOKUP(Table_ocorrencias11[[#This Row],[ocorrencia_id]],Table_vitimas[],9,FALSE)) &amp;")","")</f>
        <v>RODRIGO LUCAS LEAL (NIC: )</v>
      </c>
      <c r="T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2" s="31" t="str">
        <f>UPPER(IFERROR(Table_ocorrencias11[[#This Row],[descricao]],""))</f>
        <v>VEICULO PRISMA, COR PRETA, PLACA PCE-9419</v>
      </c>
      <c r="V92" s="24">
        <f>IFERROR(IF(Table_ocorrencias11[[#This Row],[data_ciencia]]="","",Table_ocorrencias11[[#This Row],[data_ciencia]]),"")</f>
        <v>0.39583333333333331</v>
      </c>
      <c r="W92" s="24">
        <f>IFERROR(IF(Table_ocorrencias11[[#This Row],[data_saida]]="","",Table_ocorrencias11[[#This Row],[data_saida]]),"")</f>
        <v>0.40972222222222221</v>
      </c>
      <c r="X92" s="24">
        <f>IFERROR(IF(Table_ocorrencias11[[#This Row],[data_chegada]]="","",Table_ocorrencias11[[#This Row],[data_chegada]]),"")</f>
        <v>0.45833333333333331</v>
      </c>
      <c r="Y92" s="24">
        <f>IFERROR(IF(Table_ocorrencias11[[#This Row],[data_conclusao]]="","",Table_ocorrencias11[[#This Row],[data_conclusao]]),"")</f>
        <v>0.51041666666666663</v>
      </c>
      <c r="Z92" s="22">
        <v>1583</v>
      </c>
      <c r="AA92" s="22">
        <v>63</v>
      </c>
      <c r="AB92" s="22">
        <v>3</v>
      </c>
      <c r="AC92" s="22">
        <v>1917099</v>
      </c>
      <c r="AD92" s="22">
        <v>3865967</v>
      </c>
      <c r="AE92" s="22">
        <v>3467520</v>
      </c>
      <c r="AF92" s="22"/>
      <c r="AG92" s="23">
        <v>44064</v>
      </c>
      <c r="AH92" s="22" t="s">
        <v>2358</v>
      </c>
      <c r="AI92" s="22" t="s">
        <v>1228</v>
      </c>
      <c r="AJ92" s="22" t="s">
        <v>2381</v>
      </c>
      <c r="AK92" s="22" t="s">
        <v>283</v>
      </c>
      <c r="AL92" s="25">
        <v>0.39583333333333331</v>
      </c>
      <c r="AM92" s="26">
        <v>0.40972222222222221</v>
      </c>
      <c r="AN92" s="26">
        <v>0.45833333333333331</v>
      </c>
      <c r="AO92" s="26">
        <v>0.51041666666666663</v>
      </c>
      <c r="AP92" s="22"/>
      <c r="AQ92" s="22"/>
      <c r="AR92" s="22">
        <v>14</v>
      </c>
      <c r="AS92" s="22" t="s">
        <v>1483</v>
      </c>
      <c r="AT92" s="22" t="s">
        <v>2359</v>
      </c>
      <c r="AU92" s="22" t="s">
        <v>2360</v>
      </c>
      <c r="AV92" s="27"/>
      <c r="AW92" s="22" t="s">
        <v>2361</v>
      </c>
      <c r="AX92" s="22" t="s">
        <v>2362</v>
      </c>
      <c r="AY92" s="22" t="b">
        <v>1</v>
      </c>
      <c r="AZ92" s="22" t="s">
        <v>486</v>
      </c>
      <c r="BA92" s="22" t="b">
        <v>1</v>
      </c>
      <c r="BB92" s="22" t="s">
        <v>3247</v>
      </c>
      <c r="BC92" s="22" t="s">
        <v>3248</v>
      </c>
    </row>
    <row r="93" spans="1:55" hidden="1" x14ac:dyDescent="0.25">
      <c r="A93" s="31" t="str">
        <f>IFERROR(TEXT(Table_ocorrencias11[[#This Row],[caso_n]],"000")&amp;Table_ocorrencias11[[#This Row],[ponto]]&amp;"/"&amp;YEAR(Table_ocorrencias11[[#This Row],[DATA PLANTÃO]]),"")</f>
        <v>063.9/2021</v>
      </c>
      <c r="B93" s="31" t="str">
        <f>IFERROR(IF(Table_ocorrencias11[[#This Row],[GDL]] = "","", Table_ocorrencias11[[#This Row],[GDL]]&amp;"/"&amp;YEAR(Table_ocorrencias11[[#This Row],[data_plantao]])),"")</f>
        <v>2126/2021</v>
      </c>
      <c r="C93" s="31" t="str">
        <f>IF(Table_ocorrencias11[[#This Row],[fotos_gdl]] = TRUE,"ENVIADAS","PENDENTE")</f>
        <v>ENVIADAS</v>
      </c>
      <c r="D93" s="23">
        <f>IFERROR(Table_ocorrencias11[[#This Row],[data_plantao]],"")</f>
        <v>44215</v>
      </c>
      <c r="E93" s="31" t="str">
        <f>IFERROR(Table_ocorrencias11[[#This Row],[CIODS]],"")</f>
        <v>D701674</v>
      </c>
      <c r="F93" s="31" t="str">
        <f>IFERROR(Table_ocorrencias11[[#This Row],[natureza3]],"")</f>
        <v>Homicídio</v>
      </c>
      <c r="G93" s="31" t="str">
        <f>IFERROR(Table_ocorrencias11[[#This Row],[tipo_local]],"")</f>
        <v>Interno</v>
      </c>
      <c r="H93" s="31" t="str">
        <f>IFERROR(IF(Table_ocorrencias11[[#This Row],[instrumento9]] = 0,"",Table_ocorrencias11[[#This Row],[instrumento9]]),"")</f>
        <v>PÉRFURO-CONTUNDENTE</v>
      </c>
      <c r="I93" s="31" t="str">
        <f>IFERROR(VLOOKUP(Table_ocorrencias11[[#This Row],[matricula_perito]],Table_peritos[],2,FALSE),"")</f>
        <v>RANON BARROS BEZERRA</v>
      </c>
      <c r="J93" s="31" t="str">
        <f>IFERROR(VLOOKUP(Table_ocorrencias11[[#This Row],[matricula_auxiliar]],Table_auxiliares[],2,FALSE),"")</f>
        <v>RICARDO ALEXANDRE MELO DA SILVA</v>
      </c>
      <c r="K93" s="31" t="str">
        <f>IFERROR(VLOOKUP(Table_ocorrencias11[[#This Row],[matricula_delegado]],Table_delegados[],2,FALSE),"")</f>
        <v>ALAUMO LIMA</v>
      </c>
      <c r="L93" s="31" t="str">
        <f>IFERROR(Table_ocorrencias11[[#This Row],[viatura4]],"")</f>
        <v>UP004</v>
      </c>
      <c r="M93" s="31" t="str">
        <f>IFERROR(IF(Table_ocorrencias11[[#This Row],[DPH2]] ="","",Table_ocorrencias11[[#This Row],[DPH2]]&amp;"º DPH"),"")</f>
        <v>4º DPH</v>
      </c>
      <c r="N93" s="31" t="str">
        <f>UPPER(IFERROR(VLOOKUP(Table_ocorrencias11[[#This Row],[municipio]],Table_municipios[],2,FALSE),""))</f>
        <v>JABOATÃO DOS GUARARAPES</v>
      </c>
      <c r="O93" s="31" t="str">
        <f>UPPER(IFERROR(Table_ocorrencias11[[#This Row],[bairro7]],""))</f>
        <v>CURADO IV</v>
      </c>
      <c r="P93" s="31" t="str">
        <f>IFERROR(IF(Table_ocorrencias11[[#This Row],[rua8]] ="","",Table_ocorrencias11[[#This Row],[rua8]]),"")</f>
        <v>RUA NACIONAL/CAMPO DA XUXA</v>
      </c>
      <c r="Q93" s="31" t="str">
        <f>IFERROR(IF(Table_ocorrencias11[[#This Row],[latitude5]] ="","",Table_ocorrencias11[[#This Row],[latitude5]]),"")</f>
        <v>-8.070530867521326</v>
      </c>
      <c r="R93" s="31" t="str">
        <f>IFERROR(IF(Table_ocorrencias11[[#This Row],[longitude6]] ="","",Table_ocorrencias11[[#This Row],[longitude6]]),"")</f>
        <v>-34.99272682432073</v>
      </c>
      <c r="S9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115961)</v>
      </c>
      <c r="T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93" s="31" t="str">
        <f>UPPER(IFERROR(Table_ocorrencias11[[#This Row],[descricao]],""))</f>
        <v/>
      </c>
      <c r="V93" s="24">
        <f>IFERROR(IF(Table_ocorrencias11[[#This Row],[data_ciencia]]="","",Table_ocorrencias11[[#This Row],[data_ciencia]]),"")</f>
        <v>0.90694444444444444</v>
      </c>
      <c r="W93" s="24">
        <f>IFERROR(IF(Table_ocorrencias11[[#This Row],[data_saida]]="","",Table_ocorrencias11[[#This Row],[data_saida]]),"")</f>
        <v>0.91666666666666663</v>
      </c>
      <c r="X93" s="24">
        <f>IFERROR(IF(Table_ocorrencias11[[#This Row],[data_chegada]]="","",Table_ocorrencias11[[#This Row],[data_chegada]]),"")</f>
        <v>0.9375</v>
      </c>
      <c r="Y93" s="24">
        <f>IFERROR(IF(Table_ocorrencias11[[#This Row],[data_conclusao]]="","",Table_ocorrencias11[[#This Row],[data_conclusao]]),"")</f>
        <v>0.96527777777777779</v>
      </c>
      <c r="Z93" s="22">
        <v>2102</v>
      </c>
      <c r="AA93" s="22">
        <v>63</v>
      </c>
      <c r="AB93" s="22">
        <v>4</v>
      </c>
      <c r="AC93" s="22">
        <v>3866670</v>
      </c>
      <c r="AD93" s="22">
        <v>3867641</v>
      </c>
      <c r="AE93" s="22">
        <v>3910180</v>
      </c>
      <c r="AF93" s="22">
        <v>2126</v>
      </c>
      <c r="AG93" s="23">
        <v>44215</v>
      </c>
      <c r="AH93" s="22" t="s">
        <v>12741</v>
      </c>
      <c r="AI93" s="22" t="s">
        <v>167</v>
      </c>
      <c r="AJ93" s="22" t="s">
        <v>414</v>
      </c>
      <c r="AK93" s="22" t="s">
        <v>255</v>
      </c>
      <c r="AL93" s="25">
        <v>0.90694444444444444</v>
      </c>
      <c r="AM93" s="26">
        <v>0.91666666666666663</v>
      </c>
      <c r="AN93" s="26">
        <v>0.9375</v>
      </c>
      <c r="AO93" s="26">
        <v>0.96527777777777779</v>
      </c>
      <c r="AP93" s="22" t="s">
        <v>12742</v>
      </c>
      <c r="AQ93" s="22" t="s">
        <v>12743</v>
      </c>
      <c r="AR93" s="22">
        <v>10</v>
      </c>
      <c r="AS93" s="22" t="s">
        <v>3356</v>
      </c>
      <c r="AT93" s="22" t="s">
        <v>12744</v>
      </c>
      <c r="AU93" s="22" t="s">
        <v>2024</v>
      </c>
      <c r="AV93" s="27" t="s">
        <v>276</v>
      </c>
      <c r="AW93" s="22" t="s">
        <v>12745</v>
      </c>
      <c r="AX93" s="22" t="s">
        <v>283</v>
      </c>
      <c r="AY93" s="22" t="b">
        <v>1</v>
      </c>
      <c r="AZ93" s="22" t="s">
        <v>273</v>
      </c>
      <c r="BA93" s="22" t="b">
        <v>0</v>
      </c>
      <c r="BB93" s="22"/>
      <c r="BC93" s="22"/>
    </row>
    <row r="94" spans="1:55" hidden="1" x14ac:dyDescent="0.25">
      <c r="A94" s="31" t="str">
        <f>IFERROR(TEXT(Table_ocorrencias11[[#This Row],[caso_n]],"000")&amp;Table_ocorrencias11[[#This Row],[ponto]]&amp;"/"&amp;YEAR(Table_ocorrencias11[[#This Row],[DATA PLANTÃO]]),"")</f>
        <v>064.10/2020</v>
      </c>
      <c r="B94" s="31" t="str">
        <f>IFERROR(IF(Table_ocorrencias11[[#This Row],[GDL]] = "","", Table_ocorrencias11[[#This Row],[GDL]]&amp;"/"&amp;YEAR(Table_ocorrencias11[[#This Row],[data_plantao]])),"")</f>
        <v>24436/2020</v>
      </c>
      <c r="C94" s="31" t="str">
        <f>IF(Table_ocorrencias11[[#This Row],[fotos_gdl]] = TRUE,"ENVIADAS","PENDENTE")</f>
        <v>ENVIADAS</v>
      </c>
      <c r="D94" s="23">
        <f>IFERROR(Table_ocorrencias11[[#This Row],[data_plantao]],"")</f>
        <v>44066</v>
      </c>
      <c r="E94" s="31" t="str">
        <f>IFERROR(Table_ocorrencias11[[#This Row],[CIODS]],"")</f>
        <v>D685410</v>
      </c>
      <c r="F94" s="31" t="str">
        <f>IFERROR(Table_ocorrencias11[[#This Row],[natureza3]],"")</f>
        <v>Perícia em veículo</v>
      </c>
      <c r="G94" s="31" t="str">
        <f>IFERROR(Table_ocorrencias11[[#This Row],[tipo_local]],"")</f>
        <v>Externo</v>
      </c>
      <c r="H94" s="31" t="str">
        <f>IFERROR(IF(Table_ocorrencias11[[#This Row],[instrumento9]] = 0,"",Table_ocorrencias11[[#This Row],[instrumento9]]),"")</f>
        <v/>
      </c>
      <c r="I94" s="31" t="str">
        <f>IFERROR(VLOOKUP(Table_ocorrencias11[[#This Row],[matricula_perito]],Table_peritos[],2,FALSE),"")</f>
        <v>DIEGO NUNES TELES DE MENDONÇA</v>
      </c>
      <c r="J94" s="31" t="str">
        <f>IFERROR(VLOOKUP(Table_ocorrencias11[[#This Row],[matricula_auxiliar]],Table_auxiliares[],2,FALSE),"")</f>
        <v>JÚLIO CÉSAR DINIZ</v>
      </c>
      <c r="K94" s="31" t="str">
        <f>IFERROR(VLOOKUP(Table_ocorrencias11[[#This Row],[matricula_delegado]],Table_delegados[],2,FALSE),"")</f>
        <v>CAIO WAGNER SIQUEIRA DE MORAIS</v>
      </c>
      <c r="L94" s="31" t="str">
        <f>IFERROR(Table_ocorrencias11[[#This Row],[viatura4]],"")</f>
        <v>UP004</v>
      </c>
      <c r="M94" s="31" t="str">
        <f>IFERROR(IF(Table_ocorrencias11[[#This Row],[DPH2]] ="","",Table_ocorrencias11[[#This Row],[DPH2]]&amp;"º DPH"),"")</f>
        <v>3º DPH</v>
      </c>
      <c r="N94" s="31" t="str">
        <f>UPPER(IFERROR(VLOOKUP(Table_ocorrencias11[[#This Row],[municipio]],Table_municipios[],2,FALSE),""))</f>
        <v>RECIFE</v>
      </c>
      <c r="O94" s="31" t="str">
        <f>UPPER(IFERROR(Table_ocorrencias11[[#This Row],[bairro7]],""))</f>
        <v>PINA</v>
      </c>
      <c r="P94" s="31" t="str">
        <f>IFERROR(IF(Table_ocorrencias11[[#This Row],[rua8]] ="","",Table_ocorrencias11[[#This Row],[rua8]]),"")</f>
        <v>PRÓXIMO ÀS PEDRAS DA PRAIA DO PINA</v>
      </c>
      <c r="Q94" s="31" t="str">
        <f>IFERROR(IF(Table_ocorrencias11[[#This Row],[latitude5]] ="","",Table_ocorrencias11[[#This Row],[latitude5]]),"")</f>
        <v/>
      </c>
      <c r="R94" s="31" t="str">
        <f>IFERROR(IF(Table_ocorrencias11[[#This Row],[longitude6]] ="","",Table_ocorrencias11[[#This Row],[longitude6]]),"")</f>
        <v/>
      </c>
      <c r="S9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4" s="31" t="str">
        <f>UPPER(IFERROR(Table_ocorrencias11[[#This Row],[descricao]],""))</f>
        <v>VEÍCULO ECOSPORT PLACA: PGQ-1040. NATUREZA: PESSOA DESAPARECIDA POLICIAL MILITAR. PERÍCIA COMPLEMENTAR REALIZADA EM FLAT NO GOLDEN BEACH, AVENIDA BERNARDO VIEIRA DE MELO.</v>
      </c>
      <c r="V94" s="24">
        <f>IFERROR(IF(Table_ocorrencias11[[#This Row],[data_ciencia]]="","",Table_ocorrencias11[[#This Row],[data_ciencia]]),"")</f>
        <v>0.47222222222222221</v>
      </c>
      <c r="W94" s="24">
        <f>IFERROR(IF(Table_ocorrencias11[[#This Row],[data_saida]]="","",Table_ocorrencias11[[#This Row],[data_saida]]),"")</f>
        <v>0.4861111111111111</v>
      </c>
      <c r="X94" s="24">
        <f>IFERROR(IF(Table_ocorrencias11[[#This Row],[data_chegada]]="","",Table_ocorrencias11[[#This Row],[data_chegada]]),"")</f>
        <v>0.61111111111111116</v>
      </c>
      <c r="Y94" s="24">
        <f>IFERROR(IF(Table_ocorrencias11[[#This Row],[data_conclusao]]="","",Table_ocorrencias11[[#This Row],[data_conclusao]]),"")</f>
        <v>0.625</v>
      </c>
      <c r="Z94" s="22">
        <v>1586</v>
      </c>
      <c r="AA94" s="22">
        <v>64</v>
      </c>
      <c r="AB94" s="22">
        <v>3</v>
      </c>
      <c r="AC94" s="22">
        <v>3869148</v>
      </c>
      <c r="AD94" s="22">
        <v>3867595</v>
      </c>
      <c r="AE94" s="22">
        <v>3864910</v>
      </c>
      <c r="AF94" s="22">
        <v>24436</v>
      </c>
      <c r="AG94" s="23">
        <v>44066</v>
      </c>
      <c r="AH94" s="22" t="s">
        <v>2398</v>
      </c>
      <c r="AI94" s="22" t="s">
        <v>1228</v>
      </c>
      <c r="AJ94" s="22" t="s">
        <v>168</v>
      </c>
      <c r="AK94" s="22" t="s">
        <v>255</v>
      </c>
      <c r="AL94" s="25">
        <v>0.47222222222222221</v>
      </c>
      <c r="AM94" s="26">
        <v>0.4861111111111111</v>
      </c>
      <c r="AN94" s="26">
        <v>0.61111111111111116</v>
      </c>
      <c r="AO94" s="26">
        <v>0.625</v>
      </c>
      <c r="AP94" s="22"/>
      <c r="AQ94" s="22"/>
      <c r="AR94" s="22">
        <v>14</v>
      </c>
      <c r="AS94" s="22" t="s">
        <v>2399</v>
      </c>
      <c r="AT94" s="22" t="s">
        <v>2400</v>
      </c>
      <c r="AU94" s="22" t="s">
        <v>2401</v>
      </c>
      <c r="AV94" s="27"/>
      <c r="AW94" s="22" t="s">
        <v>2402</v>
      </c>
      <c r="AX94" s="22" t="s">
        <v>2409</v>
      </c>
      <c r="AY94" s="22" t="b">
        <v>1</v>
      </c>
      <c r="AZ94" s="22" t="s">
        <v>486</v>
      </c>
      <c r="BA94" s="22" t="b">
        <v>0</v>
      </c>
      <c r="BB94" s="22"/>
      <c r="BC94" s="22"/>
    </row>
    <row r="95" spans="1:55" hidden="1" x14ac:dyDescent="0.25">
      <c r="A95" s="31" t="str">
        <f>IFERROR(TEXT(Table_ocorrencias11[[#This Row],[caso_n]],"000")&amp;Table_ocorrencias11[[#This Row],[ponto]]&amp;"/"&amp;YEAR(Table_ocorrencias11[[#This Row],[DATA PLANTÃO]]),"")</f>
        <v>064.9/2021</v>
      </c>
      <c r="B95" s="31" t="str">
        <f>IFERROR(IF(Table_ocorrencias11[[#This Row],[GDL]] = "","", Table_ocorrencias11[[#This Row],[GDL]]&amp;"/"&amp;YEAR(Table_ocorrencias11[[#This Row],[data_plantao]])),"")</f>
        <v/>
      </c>
      <c r="C95" s="31" t="str">
        <f>IF(Table_ocorrencias11[[#This Row],[fotos_gdl]] = TRUE,"ENVIADAS","PENDENTE")</f>
        <v>PENDENTE</v>
      </c>
      <c r="D95" s="23">
        <f>IFERROR(Table_ocorrencias11[[#This Row],[data_plantao]],"")</f>
        <v>44215</v>
      </c>
      <c r="E95" s="31" t="str">
        <f>IFERROR(Table_ocorrencias11[[#This Row],[CIODS]],"")</f>
        <v>D701680</v>
      </c>
      <c r="F95" s="31" t="str">
        <f>IFERROR(Table_ocorrencias11[[#This Row],[natureza3]],"")</f>
        <v>Homicídio</v>
      </c>
      <c r="G95" s="31" t="str">
        <f>IFERROR(Table_ocorrencias11[[#This Row],[tipo_local]],"")</f>
        <v>Externo</v>
      </c>
      <c r="H95" s="31" t="str">
        <f>IFERROR(IF(Table_ocorrencias11[[#This Row],[instrumento9]] = 0,"",Table_ocorrencias11[[#This Row],[instrumento9]]),"")</f>
        <v/>
      </c>
      <c r="I95" s="31" t="str">
        <f>IFERROR(VLOOKUP(Table_ocorrencias11[[#This Row],[matricula_perito]],Table_peritos[],2,FALSE),"")</f>
        <v>TADEU MORAIS CRUZ</v>
      </c>
      <c r="J95" s="31" t="str">
        <f>IFERROR(VLOOKUP(Table_ocorrencias11[[#This Row],[matricula_auxiliar]],Table_auxiliares[],2,FALSE),"")</f>
        <v>THIAGO ANDRÉ</v>
      </c>
      <c r="K95" s="31" t="str">
        <f>IFERROR(VLOOKUP(Table_ocorrencias11[[#This Row],[matricula_delegado]],Table_delegados[],2,FALSE),"")</f>
        <v>BARBARA ALICE FORT DOS SANTOS</v>
      </c>
      <c r="L95" s="31" t="str">
        <f>IFERROR(Table_ocorrencias11[[#This Row],[viatura4]],"")</f>
        <v>UP004</v>
      </c>
      <c r="M95" s="31" t="str">
        <f>IFERROR(IF(Table_ocorrencias11[[#This Row],[DPH2]] ="","",Table_ocorrencias11[[#This Row],[DPH2]]&amp;"º DPH"),"")</f>
        <v>13º DPH</v>
      </c>
      <c r="N95" s="31" t="str">
        <f>UPPER(IFERROR(VLOOKUP(Table_ocorrencias11[[#This Row],[municipio]],Table_municipios[],2,FALSE),""))</f>
        <v>CABO DE SANTO AGOSTINHO</v>
      </c>
      <c r="O95" s="31" t="str">
        <f>UPPER(IFERROR(Table_ocorrencias11[[#This Row],[bairro7]],""))</f>
        <v>CENTRO</v>
      </c>
      <c r="P95" s="31" t="str">
        <f>IFERROR(IF(Table_ocorrencias11[[#This Row],[rua8]] ="","",Table_ocorrencias11[[#This Row],[rua8]]),"")</f>
        <v>RUA TEIXEIRA DE SÁ</v>
      </c>
      <c r="Q95" s="31" t="str">
        <f>IFERROR(IF(Table_ocorrencias11[[#This Row],[latitude5]] ="","",Table_ocorrencias11[[#This Row],[latitude5]]),"")</f>
        <v>8° 17' 15"</v>
      </c>
      <c r="R95" s="31" t="str">
        <f>IFERROR(IF(Table_ocorrencias11[[#This Row],[longitude6]] ="","",Table_ocorrencias11[[#This Row],[longitude6]]),"")</f>
        <v>35° 2' 10"</v>
      </c>
      <c r="S95" s="31" t="str">
        <f>IFERROR(UPPER(VLOOKUP(Table_ocorrencias11[[#This Row],[ocorrencia_id]],Table_vitimas[],3,FALSE) &amp; " (NIC: "&amp; VLOOKUP(Table_ocorrencias11[[#This Row],[ocorrencia_id]],Table_vitimas[],9,FALSE)) &amp;")","")</f>
        <v>MAURICEA ANGELA DA SILVA (NIC: 115970)</v>
      </c>
      <c r="T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5" s="31" t="str">
        <f>UPPER(IFERROR(Table_ocorrencias11[[#This Row],[descricao]],""))</f>
        <v>99644266</v>
      </c>
      <c r="V95" s="24">
        <f>IFERROR(IF(Table_ocorrencias11[[#This Row],[data_ciencia]]="","",Table_ocorrencias11[[#This Row],[data_ciencia]]),"")</f>
        <v>0.9375</v>
      </c>
      <c r="W95" s="24">
        <f>IFERROR(IF(Table_ocorrencias11[[#This Row],[data_saida]]="","",Table_ocorrencias11[[#This Row],[data_saida]]),"")</f>
        <v>0.95833333333333337</v>
      </c>
      <c r="X95" s="24">
        <f>IFERROR(IF(Table_ocorrencias11[[#This Row],[data_chegada]]="","",Table_ocorrencias11[[#This Row],[data_chegada]]),"")</f>
        <v>0.97916666666666663</v>
      </c>
      <c r="Y95" s="24">
        <f>IFERROR(IF(Table_ocorrencias11[[#This Row],[data_conclusao]]="","",Table_ocorrencias11[[#This Row],[data_conclusao]]),"")</f>
        <v>2.0833333333333332E-2</v>
      </c>
      <c r="Z95" s="22">
        <v>2103</v>
      </c>
      <c r="AA95" s="22">
        <v>64</v>
      </c>
      <c r="AB95" s="22">
        <v>13</v>
      </c>
      <c r="AC95" s="22">
        <v>2962136</v>
      </c>
      <c r="AD95" s="22">
        <v>3870464</v>
      </c>
      <c r="AE95" s="22">
        <v>3864090</v>
      </c>
      <c r="AF95" s="22"/>
      <c r="AG95" s="23">
        <v>44215</v>
      </c>
      <c r="AH95" s="22" t="s">
        <v>12719</v>
      </c>
      <c r="AI95" s="22" t="s">
        <v>167</v>
      </c>
      <c r="AJ95" s="22" t="s">
        <v>168</v>
      </c>
      <c r="AK95" s="22" t="s">
        <v>255</v>
      </c>
      <c r="AL95" s="25">
        <v>0.9375</v>
      </c>
      <c r="AM95" s="26">
        <v>0.95833333333333337</v>
      </c>
      <c r="AN95" s="26">
        <v>0.97916666666666663</v>
      </c>
      <c r="AO95" s="26">
        <v>2.0833333333333332E-2</v>
      </c>
      <c r="AP95" s="22" t="s">
        <v>12720</v>
      </c>
      <c r="AQ95" s="22" t="s">
        <v>12721</v>
      </c>
      <c r="AR95" s="22">
        <v>3</v>
      </c>
      <c r="AS95" s="22" t="s">
        <v>265</v>
      </c>
      <c r="AT95" s="22" t="s">
        <v>12722</v>
      </c>
      <c r="AU95" s="22" t="s">
        <v>12723</v>
      </c>
      <c r="AV95" s="27"/>
      <c r="AW95" s="22" t="s">
        <v>12724</v>
      </c>
      <c r="AX95" s="22" t="s">
        <v>12725</v>
      </c>
      <c r="AY95" s="22" t="b">
        <v>0</v>
      </c>
      <c r="AZ95" s="22" t="s">
        <v>273</v>
      </c>
      <c r="BA95" s="22" t="b">
        <v>0</v>
      </c>
      <c r="BB95" s="22"/>
      <c r="BC95" s="22"/>
    </row>
    <row r="96" spans="1:55" hidden="1" x14ac:dyDescent="0.25">
      <c r="A96" s="31" t="str">
        <f>IFERROR(TEXT(Table_ocorrencias11[[#This Row],[caso_n]],"000")&amp;Table_ocorrencias11[[#This Row],[ponto]]&amp;"/"&amp;YEAR(Table_ocorrencias11[[#This Row],[DATA PLANTÃO]]),"")</f>
        <v>065.10/2020</v>
      </c>
      <c r="B96" s="31" t="str">
        <f>IFERROR(IF(Table_ocorrencias11[[#This Row],[GDL]] = "","", Table_ocorrencias11[[#This Row],[GDL]]&amp;"/"&amp;YEAR(Table_ocorrencias11[[#This Row],[data_plantao]])),"")</f>
        <v>24449/2020</v>
      </c>
      <c r="C96" s="31" t="str">
        <f>IF(Table_ocorrencias11[[#This Row],[fotos_gdl]] = TRUE,"ENVIADAS","PENDENTE")</f>
        <v>PENDENTE</v>
      </c>
      <c r="D96" s="23">
        <f>IFERROR(Table_ocorrencias11[[#This Row],[data_plantao]],"")</f>
        <v>44066</v>
      </c>
      <c r="E96" s="31" t="str">
        <f>IFERROR(Table_ocorrencias11[[#This Row],[CIODS]],"")</f>
        <v>D685439</v>
      </c>
      <c r="F96" s="31" t="str">
        <f>IFERROR(Table_ocorrencias11[[#This Row],[natureza3]],"")</f>
        <v>Perícia em veículo(s)</v>
      </c>
      <c r="G96" s="31" t="str">
        <f>IFERROR(Table_ocorrencias11[[#This Row],[tipo_local]],"")</f>
        <v>Externo</v>
      </c>
      <c r="H96" s="31" t="str">
        <f>IFERROR(IF(Table_ocorrencias11[[#This Row],[instrumento9]] = 0,"",Table_ocorrencias11[[#This Row],[instrumento9]]),"")</f>
        <v/>
      </c>
      <c r="I96" s="31" t="str">
        <f>IFERROR(VLOOKUP(Table_ocorrencias11[[#This Row],[matricula_perito]],Table_peritos[],2,FALSE),"")</f>
        <v>DIEGO NUNES TELES DE MENDONÇA</v>
      </c>
      <c r="J96" s="31" t="str">
        <f>IFERROR(VLOOKUP(Table_ocorrencias11[[#This Row],[matricula_auxiliar]],Table_auxiliares[],2,FALSE),"")</f>
        <v>HILTON PESSOA DE FREITAS NETO</v>
      </c>
      <c r="K96" s="31" t="str">
        <f>IFERROR(VLOOKUP(Table_ocorrencias11[[#This Row],[matricula_delegado]],Table_delegados[],2,FALSE),"")</f>
        <v>SERGIO RICARDO FERREIRA DE VASCONCELOS</v>
      </c>
      <c r="L96" s="31" t="str">
        <f>IFERROR(Table_ocorrencias11[[#This Row],[viatura4]],"")</f>
        <v>UP002</v>
      </c>
      <c r="M96" s="31" t="str">
        <f>IFERROR(IF(Table_ocorrencias11[[#This Row],[DPH2]] ="","",Table_ocorrencias11[[#This Row],[DPH2]]&amp;"º DPH"),"")</f>
        <v>3º DPH</v>
      </c>
      <c r="N96" s="31" t="str">
        <f>UPPER(IFERROR(VLOOKUP(Table_ocorrencias11[[#This Row],[municipio]],Table_municipios[],2,FALSE),""))</f>
        <v>RECIFE</v>
      </c>
      <c r="O96" s="31" t="str">
        <f>UPPER(IFERROR(Table_ocorrencias11[[#This Row],[bairro7]],""))</f>
        <v>IBURA</v>
      </c>
      <c r="P96" s="31" t="str">
        <f>IFERROR(IF(Table_ocorrencias11[[#This Row],[rua8]] ="","",Table_ocorrencias11[[#This Row],[rua8]]),"")</f>
        <v>AV. DOIS RIOS</v>
      </c>
      <c r="Q96" s="31" t="str">
        <f>IFERROR(IF(Table_ocorrencias11[[#This Row],[latitude5]] ="","",Table_ocorrencias11[[#This Row],[latitude5]]),"")</f>
        <v/>
      </c>
      <c r="R96" s="31" t="str">
        <f>IFERROR(IF(Table_ocorrencias11[[#This Row],[longitude6]] ="","",Table_ocorrencias11[[#This Row],[longitude6]]),"")</f>
        <v/>
      </c>
      <c r="S96" s="31" t="str">
        <f>IFERROR(UPPER(VLOOKUP(Table_ocorrencias11[[#This Row],[ocorrencia_id]],Table_vitimas[],3,FALSE) &amp; " (NIC: "&amp; VLOOKUP(Table_ocorrencias11[[#This Row],[ocorrencia_id]],Table_vitimas[],9,FALSE)) &amp;")","")</f>
        <v>JOÃO RUFINO DE AQMORIM NETO (NIC: 111496)</v>
      </c>
      <c r="T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6" s="31" t="str">
        <f>UPPER(IFERROR(Table_ocorrencias11[[#This Row],[descricao]],""))</f>
        <v/>
      </c>
      <c r="V96" s="24">
        <f>IFERROR(IF(Table_ocorrencias11[[#This Row],[data_ciencia]]="","",Table_ocorrencias11[[#This Row],[data_ciencia]]),"")</f>
        <v>0.84722222222222221</v>
      </c>
      <c r="W96" s="24">
        <f>IFERROR(IF(Table_ocorrencias11[[#This Row],[data_saida]]="","",Table_ocorrencias11[[#This Row],[data_saida]]),"")</f>
        <v>0.86111111111111116</v>
      </c>
      <c r="X96" s="24">
        <f>IFERROR(IF(Table_ocorrencias11[[#This Row],[data_chegada]]="","",Table_ocorrencias11[[#This Row],[data_chegada]]),"")</f>
        <v>0.875</v>
      </c>
      <c r="Y96" s="24">
        <f>IFERROR(IF(Table_ocorrencias11[[#This Row],[data_conclusao]]="","",Table_ocorrencias11[[#This Row],[data_conclusao]]),"")</f>
        <v>0.91666666666666663</v>
      </c>
      <c r="Z96" s="22">
        <v>1589</v>
      </c>
      <c r="AA96" s="22">
        <v>65</v>
      </c>
      <c r="AB96" s="22">
        <v>3</v>
      </c>
      <c r="AC96" s="22">
        <v>3869148</v>
      </c>
      <c r="AD96" s="22">
        <v>3865967</v>
      </c>
      <c r="AE96" s="22">
        <v>2139219</v>
      </c>
      <c r="AF96" s="22">
        <v>24449</v>
      </c>
      <c r="AG96" s="23">
        <v>44066</v>
      </c>
      <c r="AH96" s="22" t="s">
        <v>2415</v>
      </c>
      <c r="AI96" s="22" t="s">
        <v>322</v>
      </c>
      <c r="AJ96" s="22" t="s">
        <v>168</v>
      </c>
      <c r="AK96" s="22" t="s">
        <v>278</v>
      </c>
      <c r="AL96" s="25">
        <v>0.84722222222222221</v>
      </c>
      <c r="AM96" s="26">
        <v>0.86111111111111116</v>
      </c>
      <c r="AN96" s="26">
        <v>0.875</v>
      </c>
      <c r="AO96" s="26">
        <v>0.91666666666666663</v>
      </c>
      <c r="AP96" s="22"/>
      <c r="AQ96" s="22"/>
      <c r="AR96" s="22">
        <v>14</v>
      </c>
      <c r="AS96" s="22" t="s">
        <v>1483</v>
      </c>
      <c r="AT96" s="22" t="s">
        <v>2416</v>
      </c>
      <c r="AU96" s="22" t="s">
        <v>2417</v>
      </c>
      <c r="AV96" s="27"/>
      <c r="AW96" s="22" t="s">
        <v>2418</v>
      </c>
      <c r="AX96" s="22" t="s">
        <v>283</v>
      </c>
      <c r="AY96" s="22" t="b">
        <v>0</v>
      </c>
      <c r="AZ96" s="22" t="s">
        <v>486</v>
      </c>
      <c r="BA96" s="22" t="b">
        <v>1</v>
      </c>
      <c r="BB96" s="22" t="s">
        <v>2419</v>
      </c>
      <c r="BC96" s="22" t="s">
        <v>2420</v>
      </c>
    </row>
    <row r="97" spans="1:55" hidden="1" x14ac:dyDescent="0.25">
      <c r="A97" s="31" t="str">
        <f>IFERROR(TEXT(Table_ocorrencias11[[#This Row],[caso_n]],"000")&amp;Table_ocorrencias11[[#This Row],[ponto]]&amp;"/"&amp;YEAR(Table_ocorrencias11[[#This Row],[DATA PLANTÃO]]),"")</f>
        <v>065.9/2021</v>
      </c>
      <c r="B97" s="31" t="str">
        <f>IFERROR(IF(Table_ocorrencias11[[#This Row],[GDL]] = "","", Table_ocorrencias11[[#This Row],[GDL]]&amp;"/"&amp;YEAR(Table_ocorrencias11[[#This Row],[data_plantao]])),"")</f>
        <v>2141/2021</v>
      </c>
      <c r="C97" s="31" t="str">
        <f>IF(Table_ocorrencias11[[#This Row],[fotos_gdl]] = TRUE,"ENVIADAS","PENDENTE")</f>
        <v>ENVIADAS</v>
      </c>
      <c r="D97" s="23">
        <f>IFERROR(Table_ocorrencias11[[#This Row],[data_plantao]],"")</f>
        <v>44215</v>
      </c>
      <c r="E97" s="31" t="str">
        <f>IFERROR(Table_ocorrencias11[[#This Row],[CIODS]],"")</f>
        <v>D701695</v>
      </c>
      <c r="F97" s="31" t="str">
        <f>IFERROR(Table_ocorrencias11[[#This Row],[natureza3]],"")</f>
        <v>Homicídio</v>
      </c>
      <c r="G97" s="31" t="str">
        <f>IFERROR(Table_ocorrencias11[[#This Row],[tipo_local]],"")</f>
        <v>Externo</v>
      </c>
      <c r="H97" s="31" t="str">
        <f>IFERROR(IF(Table_ocorrencias11[[#This Row],[instrumento9]] = 0,"",Table_ocorrencias11[[#This Row],[instrumento9]]),"")</f>
        <v>PÉRFURO-CONTUNDENTE</v>
      </c>
      <c r="I97" s="31" t="str">
        <f>IFERROR(VLOOKUP(Table_ocorrencias11[[#This Row],[matricula_perito]],Table_peritos[],2,FALSE),"")</f>
        <v>VICTOR CEZAR LUCENA TAVARES DE SÁ LEITÃO</v>
      </c>
      <c r="J97" s="31" t="str">
        <f>IFERROR(VLOOKUP(Table_ocorrencias11[[#This Row],[matricula_auxiliar]],Table_auxiliares[],2,FALSE),"")</f>
        <v>BRENO HENRIQUE DANTAS DOS SANTOS</v>
      </c>
      <c r="K97" s="31" t="str">
        <f>IFERROR(VLOOKUP(Table_ocorrencias11[[#This Row],[matricula_delegado]],Table_delegados[],2,FALSE),"")</f>
        <v>VILANEIDA PARENTE AGUIAR</v>
      </c>
      <c r="L97" s="31" t="str">
        <f>IFERROR(Table_ocorrencias11[[#This Row],[viatura4]],"")</f>
        <v>UP006</v>
      </c>
      <c r="M97" s="31" t="str">
        <f>IFERROR(IF(Table_ocorrencias11[[#This Row],[DPH2]] ="","",Table_ocorrencias11[[#This Row],[DPH2]]&amp;"º DPH"),"")</f>
        <v>9º DPH</v>
      </c>
      <c r="N97" s="31" t="str">
        <f>UPPER(IFERROR(VLOOKUP(Table_ocorrencias11[[#This Row],[municipio]],Table_municipios[],2,FALSE),""))</f>
        <v>OLINDA</v>
      </c>
      <c r="O97" s="31" t="str">
        <f>UPPER(IFERROR(Table_ocorrencias11[[#This Row],[bairro7]],""))</f>
        <v>JARDIM ATLÂNTICO</v>
      </c>
      <c r="P97" s="31" t="str">
        <f>IFERROR(IF(Table_ocorrencias11[[#This Row],[rua8]] ="","",Table_ocorrencias11[[#This Row],[rua8]]),"")</f>
        <v>RUA PROFESSOR MILTON SANTOS</v>
      </c>
      <c r="Q97" s="31" t="str">
        <f>IFERROR(IF(Table_ocorrencias11[[#This Row],[latitude5]] ="","",Table_ocorrencias11[[#This Row],[latitude5]]),"")</f>
        <v>-7.978098</v>
      </c>
      <c r="R97" s="31" t="str">
        <f>IFERROR(IF(Table_ocorrencias11[[#This Row],[longitude6]] ="","",Table_ocorrencias11[[#This Row],[longitude6]]),"")</f>
        <v>-34.849469</v>
      </c>
      <c r="S97" s="31" t="str">
        <f>IFERROR(UPPER(VLOOKUP(Table_ocorrencias11[[#This Row],[ocorrencia_id]],Table_vitimas[],3,FALSE) &amp; " (NIC: "&amp; VLOOKUP(Table_ocorrencias11[[#This Row],[ocorrencia_id]],Table_vitimas[],9,FALSE)) &amp;")","")</f>
        <v>JOSÉ RICARDO DA SILVA SOUZA (NIC: 115960)</v>
      </c>
      <c r="T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97" s="31" t="str">
        <f>UPPER(IFERROR(Table_ocorrencias11[[#This Row],[descricao]],""))</f>
        <v>PM 996522130</v>
      </c>
      <c r="V97" s="24">
        <f>IFERROR(IF(Table_ocorrencias11[[#This Row],[data_ciencia]]="","",Table_ocorrencias11[[#This Row],[data_ciencia]]),"")</f>
        <v>2.0833333333333332E-2</v>
      </c>
      <c r="W97" s="24">
        <f>IFERROR(IF(Table_ocorrencias11[[#This Row],[data_saida]]="","",Table_ocorrencias11[[#This Row],[data_saida]]),"")</f>
        <v>2.7777777777777776E-2</v>
      </c>
      <c r="X97" s="24">
        <f>IFERROR(IF(Table_ocorrencias11[[#This Row],[data_chegada]]="","",Table_ocorrencias11[[#This Row],[data_chegada]]),"")</f>
        <v>4.1666666666666664E-2</v>
      </c>
      <c r="Y97" s="24">
        <f>IFERROR(IF(Table_ocorrencias11[[#This Row],[data_conclusao]]="","",Table_ocorrencias11[[#This Row],[data_conclusao]]),"")</f>
        <v>8.3333333333333329E-2</v>
      </c>
      <c r="Z97" s="22">
        <v>2104</v>
      </c>
      <c r="AA97" s="22">
        <v>65</v>
      </c>
      <c r="AB97" s="22">
        <v>9</v>
      </c>
      <c r="AC97" s="22">
        <v>3866947</v>
      </c>
      <c r="AD97" s="22">
        <v>3867820</v>
      </c>
      <c r="AE97" s="22">
        <v>2725070</v>
      </c>
      <c r="AF97" s="22">
        <v>2141</v>
      </c>
      <c r="AG97" s="23">
        <v>44215</v>
      </c>
      <c r="AH97" s="22" t="s">
        <v>12733</v>
      </c>
      <c r="AI97" s="22" t="s">
        <v>167</v>
      </c>
      <c r="AJ97" s="22" t="s">
        <v>168</v>
      </c>
      <c r="AK97" s="22" t="s">
        <v>1258</v>
      </c>
      <c r="AL97" s="25">
        <v>2.0833333333333332E-2</v>
      </c>
      <c r="AM97" s="26">
        <v>2.7777777777777776E-2</v>
      </c>
      <c r="AN97" s="26">
        <v>4.1666666666666664E-2</v>
      </c>
      <c r="AO97" s="26">
        <v>8.3333333333333329E-2</v>
      </c>
      <c r="AP97" s="22" t="s">
        <v>12734</v>
      </c>
      <c r="AQ97" s="22" t="s">
        <v>12735</v>
      </c>
      <c r="AR97" s="22">
        <v>12</v>
      </c>
      <c r="AS97" s="22" t="s">
        <v>12736</v>
      </c>
      <c r="AT97" s="22" t="s">
        <v>12737</v>
      </c>
      <c r="AU97" s="22" t="s">
        <v>12738</v>
      </c>
      <c r="AV97" s="27" t="s">
        <v>276</v>
      </c>
      <c r="AW97" s="22" t="s">
        <v>12739</v>
      </c>
      <c r="AX97" s="22" t="s">
        <v>12740</v>
      </c>
      <c r="AY97" s="22" t="b">
        <v>1</v>
      </c>
      <c r="AZ97" s="22" t="s">
        <v>273</v>
      </c>
      <c r="BA97" s="22" t="b">
        <v>0</v>
      </c>
      <c r="BB97" s="22"/>
      <c r="BC97" s="22"/>
    </row>
    <row r="98" spans="1:55" hidden="1" x14ac:dyDescent="0.25">
      <c r="A98" s="31" t="str">
        <f>IFERROR(TEXT(Table_ocorrencias11[[#This Row],[caso_n]],"000")&amp;Table_ocorrencias11[[#This Row],[ponto]]&amp;"/"&amp;YEAR(Table_ocorrencias11[[#This Row],[DATA PLANTÃO]]),"")</f>
        <v>066.10/2020</v>
      </c>
      <c r="B98" s="31" t="str">
        <f>IFERROR(IF(Table_ocorrencias11[[#This Row],[GDL]] = "","", Table_ocorrencias11[[#This Row],[GDL]]&amp;"/"&amp;YEAR(Table_ocorrencias11[[#This Row],[data_plantao]])),"")</f>
        <v>24999/2020</v>
      </c>
      <c r="C98" s="31" t="str">
        <f>IF(Table_ocorrencias11[[#This Row],[fotos_gdl]] = TRUE,"ENVIADAS","PENDENTE")</f>
        <v>ENVIADAS</v>
      </c>
      <c r="D98" s="23">
        <f>IFERROR(Table_ocorrencias11[[#This Row],[data_plantao]],"")</f>
        <v>44069</v>
      </c>
      <c r="E98" s="31" t="str">
        <f>IFERROR(Table_ocorrencias11[[#This Row],[CIODS]],"")</f>
        <v>9044.01.000189/2020</v>
      </c>
      <c r="F98" s="31" t="str">
        <f>IFERROR(Table_ocorrencias11[[#This Row],[natureza3]],"")</f>
        <v>Perícia em veículo</v>
      </c>
      <c r="G98" s="31" t="str">
        <f>IFERROR(Table_ocorrencias11[[#This Row],[tipo_local]],"")</f>
        <v>Externo</v>
      </c>
      <c r="H98" s="31" t="str">
        <f>IFERROR(IF(Table_ocorrencias11[[#This Row],[instrumento9]] = 0,"",Table_ocorrencias11[[#This Row],[instrumento9]]),"")</f>
        <v/>
      </c>
      <c r="I98" s="31" t="str">
        <f>IFERROR(VLOOKUP(Table_ocorrencias11[[#This Row],[matricula_perito]],Table_peritos[],2,FALSE),"")</f>
        <v>DIOGO SINESIO TRAJANO DE ARRUDA</v>
      </c>
      <c r="J98" s="31" t="str">
        <f>IFERROR(VLOOKUP(Table_ocorrencias11[[#This Row],[matricula_auxiliar]],Table_auxiliares[],2,FALSE),"")</f>
        <v>RICARDO ALEXANDRE MELO DA SILVA</v>
      </c>
      <c r="K98" s="31" t="str">
        <f>IFERROR(VLOOKUP(Table_ocorrencias11[[#This Row],[matricula_delegado]],Table_delegados[],2,FALSE),"")</f>
        <v>DANIEL LIRA PIMENTEL</v>
      </c>
      <c r="L98" s="31" t="str">
        <f>IFERROR(Table_ocorrencias11[[#This Row],[viatura4]],"")</f>
        <v>UP004</v>
      </c>
      <c r="M98" s="31" t="str">
        <f>IFERROR(IF(Table_ocorrencias11[[#This Row],[DPH2]] ="","",Table_ocorrencias11[[#This Row],[DPH2]]&amp;"º DPH"),"")</f>
        <v>10º DPH</v>
      </c>
      <c r="N98" s="31" t="str">
        <f>UPPER(IFERROR(VLOOKUP(Table_ocorrencias11[[#This Row],[municipio]],Table_municipios[],2,FALSE),""))</f>
        <v>CAMARAGIBE</v>
      </c>
      <c r="O98" s="31" t="str">
        <f>UPPER(IFERROR(Table_ocorrencias11[[#This Row],[bairro7]],""))</f>
        <v>NOVO DO CARMELO</v>
      </c>
      <c r="P98" s="31" t="str">
        <f>IFERROR(IF(Table_ocorrencias11[[#This Row],[rua8]] ="","",Table_ocorrencias11[[#This Row],[rua8]]),"")</f>
        <v>RUA PADRE OSEIAS CAVALCANTE</v>
      </c>
      <c r="Q98" s="31" t="str">
        <f>IFERROR(IF(Table_ocorrencias11[[#This Row],[latitude5]] ="","",Table_ocorrencias11[[#This Row],[latitude5]]),"")</f>
        <v>-8.016982</v>
      </c>
      <c r="R98" s="31" t="str">
        <f>IFERROR(IF(Table_ocorrencias11[[#This Row],[longitude6]] ="","",Table_ocorrencias11[[#This Row],[longitude6]]),"")</f>
        <v>-34.981651</v>
      </c>
      <c r="S9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98" s="31" t="str">
        <f>UPPER(IFERROR(Table_ocorrencias11[[#This Row],[descricao]],""))</f>
        <v>VEÍCULO MARCA RENAULT, MODELO LOGAN EXP 1.6, PLACA PFL-2493</v>
      </c>
      <c r="V98" s="24">
        <f>IFERROR(IF(Table_ocorrencias11[[#This Row],[data_ciencia]]="","",Table_ocorrencias11[[#This Row],[data_ciencia]]),"")</f>
        <v>0.41666666666666669</v>
      </c>
      <c r="W98" s="24">
        <f>IFERROR(IF(Table_ocorrencias11[[#This Row],[data_saida]]="","",Table_ocorrencias11[[#This Row],[data_saida]]),"")</f>
        <v>0.61458333333333337</v>
      </c>
      <c r="X98" s="24">
        <f>IFERROR(IF(Table_ocorrencias11[[#This Row],[data_chegada]]="","",Table_ocorrencias11[[#This Row],[data_chegada]]),"")</f>
        <v>0.625</v>
      </c>
      <c r="Y98" s="24">
        <f>IFERROR(IF(Table_ocorrencias11[[#This Row],[data_conclusao]]="","",Table_ocorrencias11[[#This Row],[data_conclusao]]),"")</f>
        <v>0.67361111111111116</v>
      </c>
      <c r="Z98" s="22">
        <v>1600</v>
      </c>
      <c r="AA98" s="22">
        <v>66</v>
      </c>
      <c r="AB98" s="22">
        <v>10</v>
      </c>
      <c r="AC98" s="22">
        <v>3871193</v>
      </c>
      <c r="AD98" s="22">
        <v>3867641</v>
      </c>
      <c r="AE98" s="22">
        <v>3864227</v>
      </c>
      <c r="AF98" s="22">
        <v>24999</v>
      </c>
      <c r="AG98" s="23">
        <v>44069</v>
      </c>
      <c r="AH98" s="22" t="s">
        <v>2528</v>
      </c>
      <c r="AI98" s="22" t="s">
        <v>1228</v>
      </c>
      <c r="AJ98" s="22" t="s">
        <v>168</v>
      </c>
      <c r="AK98" s="22" t="s">
        <v>255</v>
      </c>
      <c r="AL98" s="25">
        <v>0.41666666666666669</v>
      </c>
      <c r="AM98" s="26">
        <v>0.61458333333333337</v>
      </c>
      <c r="AN98" s="26">
        <v>0.625</v>
      </c>
      <c r="AO98" s="26">
        <v>0.67361111111111116</v>
      </c>
      <c r="AP98" s="22" t="s">
        <v>2540</v>
      </c>
      <c r="AQ98" s="22" t="s">
        <v>2541</v>
      </c>
      <c r="AR98" s="22">
        <v>4</v>
      </c>
      <c r="AS98" s="22" t="s">
        <v>2529</v>
      </c>
      <c r="AT98" s="22" t="s">
        <v>2530</v>
      </c>
      <c r="AU98" s="22" t="s">
        <v>2531</v>
      </c>
      <c r="AV98" s="27"/>
      <c r="AW98" s="22" t="s">
        <v>2532</v>
      </c>
      <c r="AX98" s="22" t="s">
        <v>2533</v>
      </c>
      <c r="AY98" s="22" t="b">
        <v>1</v>
      </c>
      <c r="AZ98" s="22" t="s">
        <v>486</v>
      </c>
      <c r="BA98" s="22" t="b">
        <v>1</v>
      </c>
      <c r="BB98" s="22" t="s">
        <v>2542</v>
      </c>
      <c r="BC98" s="22" t="s">
        <v>2543</v>
      </c>
    </row>
    <row r="99" spans="1:55" hidden="1" x14ac:dyDescent="0.25">
      <c r="A99" s="31" t="str">
        <f>IFERROR(TEXT(Table_ocorrencias11[[#This Row],[caso_n]],"000")&amp;Table_ocorrencias11[[#This Row],[ponto]]&amp;"/"&amp;YEAR(Table_ocorrencias11[[#This Row],[DATA PLANTÃO]]),"")</f>
        <v>066.9/2021</v>
      </c>
      <c r="B99" s="31" t="str">
        <f>IFERROR(IF(Table_ocorrencias11[[#This Row],[GDL]] = "","", Table_ocorrencias11[[#This Row],[GDL]]&amp;"/"&amp;YEAR(Table_ocorrencias11[[#This Row],[data_plantao]])),"")</f>
        <v>2142/2021</v>
      </c>
      <c r="C99" s="31" t="str">
        <f>IF(Table_ocorrencias11[[#This Row],[fotos_gdl]] = TRUE,"ENVIADAS","PENDENTE")</f>
        <v>ENVIADAS</v>
      </c>
      <c r="D99" s="23">
        <f>IFERROR(Table_ocorrencias11[[#This Row],[data_plantao]],"")</f>
        <v>44215</v>
      </c>
      <c r="E99" s="31" t="str">
        <f>IFERROR(Table_ocorrencias11[[#This Row],[CIODS]],"")</f>
        <v>D701700</v>
      </c>
      <c r="F99" s="31" t="str">
        <f>IFERROR(Table_ocorrencias11[[#This Row],[natureza3]],"")</f>
        <v>Homicídio</v>
      </c>
      <c r="G99" s="31" t="str">
        <f>IFERROR(Table_ocorrencias11[[#This Row],[tipo_local]],"")</f>
        <v>Externo</v>
      </c>
      <c r="H99" s="31" t="str">
        <f>IFERROR(IF(Table_ocorrencias11[[#This Row],[instrumento9]] = 0,"",Table_ocorrencias11[[#This Row],[instrumento9]]),"")</f>
        <v>PÉRFURO-CONTUNDENTE</v>
      </c>
      <c r="I99" s="31" t="str">
        <f>IFERROR(VLOOKUP(Table_ocorrencias11[[#This Row],[matricula_perito]],Table_peritos[],2,FALSE),"")</f>
        <v>RANON BARROS BEZERRA</v>
      </c>
      <c r="J99" s="31" t="str">
        <f>IFERROR(VLOOKUP(Table_ocorrencias11[[#This Row],[matricula_auxiliar]],Table_auxiliares[],2,FALSE),"")</f>
        <v>RICARDO ALEXANDRE MELO DA SILVA</v>
      </c>
      <c r="K99" s="31" t="str">
        <f>IFERROR(VLOOKUP(Table_ocorrencias11[[#This Row],[matricula_delegado]],Table_delegados[],2,FALSE),"")</f>
        <v>ALAUMO LIMA</v>
      </c>
      <c r="L99" s="31" t="str">
        <f>IFERROR(Table_ocorrencias11[[#This Row],[viatura4]],"")</f>
        <v>UP004</v>
      </c>
      <c r="M99" s="31" t="str">
        <f>IFERROR(IF(Table_ocorrencias11[[#This Row],[DPH2]] ="","",Table_ocorrencias11[[#This Row],[DPH2]]&amp;"º DPH"),"")</f>
        <v>9º DPH</v>
      </c>
      <c r="N99" s="31" t="str">
        <f>UPPER(IFERROR(VLOOKUP(Table_ocorrencias11[[#This Row],[municipio]],Table_municipios[],2,FALSE),""))</f>
        <v>OLINDA</v>
      </c>
      <c r="O99" s="31" t="str">
        <f>UPPER(IFERROR(Table_ocorrencias11[[#This Row],[bairro7]],""))</f>
        <v>FRAGOSO</v>
      </c>
      <c r="P99" s="31" t="str">
        <f>IFERROR(IF(Table_ocorrencias11[[#This Row],[rua8]] ="","",Table_ocorrencias11[[#This Row],[rua8]]),"")</f>
        <v>RUA PROCURADOR PEDRO JORGE, 42</v>
      </c>
      <c r="Q99" s="31" t="str">
        <f>IFERROR(IF(Table_ocorrencias11[[#This Row],[latitude5]] ="","",Table_ocorrencias11[[#This Row],[latitude5]]),"")</f>
        <v/>
      </c>
      <c r="R99" s="31" t="str">
        <f>IFERROR(IF(Table_ocorrencias11[[#This Row],[longitude6]] ="","",Table_ocorrencias11[[#This Row],[longitude6]]),"")</f>
        <v/>
      </c>
      <c r="S99" s="31" t="str">
        <f>IFERROR(UPPER(VLOOKUP(Table_ocorrencias11[[#This Row],[ocorrencia_id]],Table_vitimas[],3,FALSE) &amp; " (NIC: "&amp; VLOOKUP(Table_ocorrencias11[[#This Row],[ocorrencia_id]],Table_vitimas[],9,FALSE)) &amp;")","")</f>
        <v>RAMOM MIRANDA DE CARVALHO (NIC: 115963)</v>
      </c>
      <c r="T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99" s="31" t="str">
        <f>UPPER(IFERROR(Table_ocorrencias11[[#This Row],[descricao]],""))</f>
        <v>PAF/MASCULINO/SIMPLES</v>
      </c>
      <c r="V99" s="24">
        <f>IFERROR(IF(Table_ocorrencias11[[#This Row],[data_ciencia]]="","",Table_ocorrencias11[[#This Row],[data_ciencia]]),"")</f>
        <v>0.22152777777777777</v>
      </c>
      <c r="W99" s="24" t="str">
        <f>IFERROR(IF(Table_ocorrencias11[[#This Row],[data_saida]]="","",Table_ocorrencias11[[#This Row],[data_saida]]),"")</f>
        <v/>
      </c>
      <c r="X99" s="24" t="str">
        <f>IFERROR(IF(Table_ocorrencias11[[#This Row],[data_chegada]]="","",Table_ocorrencias11[[#This Row],[data_chegada]]),"")</f>
        <v/>
      </c>
      <c r="Y99" s="24" t="str">
        <f>IFERROR(IF(Table_ocorrencias11[[#This Row],[data_conclusao]]="","",Table_ocorrencias11[[#This Row],[data_conclusao]]),"")</f>
        <v/>
      </c>
      <c r="Z99" s="22">
        <v>2105</v>
      </c>
      <c r="AA99" s="22">
        <v>66</v>
      </c>
      <c r="AB99" s="22">
        <v>9</v>
      </c>
      <c r="AC99" s="22">
        <v>3866670</v>
      </c>
      <c r="AD99" s="22">
        <v>3867641</v>
      </c>
      <c r="AE99" s="22">
        <v>3910180</v>
      </c>
      <c r="AF99" s="22">
        <v>2142</v>
      </c>
      <c r="AG99" s="23">
        <v>44215</v>
      </c>
      <c r="AH99" s="22" t="s">
        <v>12708</v>
      </c>
      <c r="AI99" s="22" t="s">
        <v>167</v>
      </c>
      <c r="AJ99" s="22" t="s">
        <v>168</v>
      </c>
      <c r="AK99" s="22" t="s">
        <v>255</v>
      </c>
      <c r="AL99" s="25">
        <v>0.22152777777777777</v>
      </c>
      <c r="AM99" s="26"/>
      <c r="AN99" s="26"/>
      <c r="AO99" s="26"/>
      <c r="AP99" s="22"/>
      <c r="AQ99" s="22"/>
      <c r="AR99" s="22">
        <v>12</v>
      </c>
      <c r="AS99" s="22" t="s">
        <v>3250</v>
      </c>
      <c r="AT99" s="22" t="s">
        <v>12709</v>
      </c>
      <c r="AU99" s="22" t="s">
        <v>12710</v>
      </c>
      <c r="AV99" s="27" t="s">
        <v>276</v>
      </c>
      <c r="AW99" s="22" t="s">
        <v>12711</v>
      </c>
      <c r="AX99" s="22" t="s">
        <v>12712</v>
      </c>
      <c r="AY99" s="22" t="b">
        <v>1</v>
      </c>
      <c r="AZ99" s="22" t="s">
        <v>273</v>
      </c>
      <c r="BA99" s="22" t="b">
        <v>1</v>
      </c>
      <c r="BB99" s="22" t="s">
        <v>13116</v>
      </c>
      <c r="BC99" s="22" t="s">
        <v>13117</v>
      </c>
    </row>
    <row r="100" spans="1:55" hidden="1" x14ac:dyDescent="0.25">
      <c r="A100" s="31" t="str">
        <f>IFERROR(TEXT(Table_ocorrencias11[[#This Row],[caso_n]],"000")&amp;Table_ocorrencias11[[#This Row],[ponto]]&amp;"/"&amp;YEAR(Table_ocorrencias11[[#This Row],[DATA PLANTÃO]]),"")</f>
        <v>067.10/2020</v>
      </c>
      <c r="B100" s="31" t="str">
        <f>IFERROR(IF(Table_ocorrencias11[[#This Row],[GDL]] = "","", Table_ocorrencias11[[#This Row],[GDL]]&amp;"/"&amp;YEAR(Table_ocorrencias11[[#This Row],[data_plantao]])),"")</f>
        <v>25406/2020</v>
      </c>
      <c r="C100" s="31" t="str">
        <f>IF(Table_ocorrencias11[[#This Row],[fotos_gdl]] = TRUE,"ENVIADAS","PENDENTE")</f>
        <v>ENVIADAS</v>
      </c>
      <c r="D100" s="23">
        <f>IFERROR(Table_ocorrencias11[[#This Row],[data_plantao]],"")</f>
        <v>44072</v>
      </c>
      <c r="E100" s="31" t="str">
        <f>IFERROR(Table_ocorrencias11[[#This Row],[CIODS]],"")</f>
        <v>OFICIO N°350</v>
      </c>
      <c r="F100" s="31" t="str">
        <f>IFERROR(Table_ocorrencias11[[#This Row],[natureza3]],"")</f>
        <v>Perícia em veículo</v>
      </c>
      <c r="G100" s="31" t="str">
        <f>IFERROR(Table_ocorrencias11[[#This Row],[tipo_local]],"")</f>
        <v>Externo</v>
      </c>
      <c r="H100" s="31" t="str">
        <f>IFERROR(IF(Table_ocorrencias11[[#This Row],[instrumento9]] = 0,"",Table_ocorrencias11[[#This Row],[instrumento9]]),"")</f>
        <v>PÉRFURO-CONTUNDENTE</v>
      </c>
      <c r="I100" s="31" t="str">
        <f>IFERROR(VLOOKUP(Table_ocorrencias11[[#This Row],[matricula_perito]],Table_peritos[],2,FALSE),"")</f>
        <v>CARLOS ARMANDO CORREIA LYRA</v>
      </c>
      <c r="J100" s="31" t="str">
        <f>IFERROR(VLOOKUP(Table_ocorrencias11[[#This Row],[matricula_auxiliar]],Table_auxiliares[],2,FALSE),"")</f>
        <v>THAYSE BATISTA</v>
      </c>
      <c r="K100" s="31" t="str">
        <f>IFERROR(VLOOKUP(Table_ocorrencias11[[#This Row],[matricula_delegado]],Table_delegados[],2,FALSE),"")</f>
        <v>ROBERTO MONTEIRO LOBO</v>
      </c>
      <c r="L100" s="31" t="str">
        <f>IFERROR(Table_ocorrencias11[[#This Row],[viatura4]],"")</f>
        <v>UP004</v>
      </c>
      <c r="M100" s="31" t="str">
        <f>IFERROR(IF(Table_ocorrencias11[[#This Row],[DPH2]] ="","",Table_ocorrencias11[[#This Row],[DPH2]]&amp;"º DPH"),"")</f>
        <v>2º DPH</v>
      </c>
      <c r="N100" s="31" t="str">
        <f>UPPER(IFERROR(VLOOKUP(Table_ocorrencias11[[#This Row],[municipio]],Table_municipios[],2,FALSE),""))</f>
        <v>RECIFE</v>
      </c>
      <c r="O100" s="31" t="str">
        <f>UPPER(IFERROR(Table_ocorrencias11[[#This Row],[bairro7]],""))</f>
        <v>ENCRUZILHADA</v>
      </c>
      <c r="P100" s="31" t="str">
        <f>IFERROR(IF(Table_ocorrencias11[[#This Row],[rua8]] ="","",Table_ocorrencias11[[#This Row],[rua8]]),"")</f>
        <v>CONSELHEIRO PORTELA</v>
      </c>
      <c r="Q100" s="31" t="str">
        <f>IFERROR(IF(Table_ocorrencias11[[#This Row],[latitude5]] ="","",Table_ocorrencias11[[#This Row],[latitude5]]),"")</f>
        <v>-8.039928</v>
      </c>
      <c r="R100" s="31" t="str">
        <f>IFERROR(IF(Table_ocorrencias11[[#This Row],[longitude6]] ="","",Table_ocorrencias11[[#This Row],[longitude6]]),"")</f>
        <v xml:space="preserve"> -34.892399</v>
      </c>
      <c r="S10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00" s="31" t="str">
        <f>UPPER(IFERROR(Table_ocorrencias11[[#This Row],[descricao]],""))</f>
        <v>VEÍCULO HONDA CIVIC, COR: CINZA, PLACA: PEZ8787 RELACIONADO AO CASO N°762.9/2020</v>
      </c>
      <c r="V100" s="24">
        <f>IFERROR(IF(Table_ocorrencias11[[#This Row],[data_ciencia]]="","",Table_ocorrencias11[[#This Row],[data_ciencia]]),"")</f>
        <v>0.29166666666666669</v>
      </c>
      <c r="W100" s="24">
        <f>IFERROR(IF(Table_ocorrencias11[[#This Row],[data_saida]]="","",Table_ocorrencias11[[#This Row],[data_saida]]),"")</f>
        <v>0.33333333333333331</v>
      </c>
      <c r="X100" s="24">
        <f>IFERROR(IF(Table_ocorrencias11[[#This Row],[data_chegada]]="","",Table_ocorrencias11[[#This Row],[data_chegada]]),"")</f>
        <v>0.41666666666666669</v>
      </c>
      <c r="Y100" s="24">
        <f>IFERROR(IF(Table_ocorrencias11[[#This Row],[data_conclusao]]="","",Table_ocorrencias11[[#This Row],[data_conclusao]]),"")</f>
        <v>0.45833333333333331</v>
      </c>
      <c r="Z100" s="22">
        <v>1609</v>
      </c>
      <c r="AA100" s="22">
        <v>67</v>
      </c>
      <c r="AB100" s="22">
        <v>2</v>
      </c>
      <c r="AC100" s="22">
        <v>3869091</v>
      </c>
      <c r="AD100" s="22">
        <v>3870430</v>
      </c>
      <c r="AE100" s="22">
        <v>3864146</v>
      </c>
      <c r="AF100" s="22">
        <v>25406</v>
      </c>
      <c r="AG100" s="23">
        <v>44072</v>
      </c>
      <c r="AH100" s="22" t="s">
        <v>3299</v>
      </c>
      <c r="AI100" s="22" t="s">
        <v>1228</v>
      </c>
      <c r="AJ100" s="22" t="s">
        <v>168</v>
      </c>
      <c r="AK100" s="22" t="s">
        <v>255</v>
      </c>
      <c r="AL100" s="25">
        <v>0.29166666666666669</v>
      </c>
      <c r="AM100" s="26">
        <v>0.33333333333333331</v>
      </c>
      <c r="AN100" s="26">
        <v>0.41666666666666669</v>
      </c>
      <c r="AO100" s="26">
        <v>0.45833333333333331</v>
      </c>
      <c r="AP100" s="22" t="s">
        <v>3319</v>
      </c>
      <c r="AQ100" s="22" t="s">
        <v>3320</v>
      </c>
      <c r="AR100" s="22">
        <v>14</v>
      </c>
      <c r="AS100" s="22" t="s">
        <v>3321</v>
      </c>
      <c r="AT100" s="22" t="s">
        <v>3300</v>
      </c>
      <c r="AU100" s="22" t="s">
        <v>283</v>
      </c>
      <c r="AV100" s="27" t="s">
        <v>276</v>
      </c>
      <c r="AW100" s="22" t="s">
        <v>3301</v>
      </c>
      <c r="AX100" s="22" t="s">
        <v>3322</v>
      </c>
      <c r="AY100" s="22" t="b">
        <v>1</v>
      </c>
      <c r="AZ100" s="22" t="s">
        <v>486</v>
      </c>
      <c r="BA100" s="22" t="b">
        <v>1</v>
      </c>
      <c r="BB100" s="22" t="s">
        <v>3302</v>
      </c>
      <c r="BC100" s="22" t="s">
        <v>3303</v>
      </c>
    </row>
    <row r="101" spans="1:55" hidden="1" x14ac:dyDescent="0.25">
      <c r="A101" s="31" t="str">
        <f>IFERROR(TEXT(Table_ocorrencias11[[#This Row],[caso_n]],"000")&amp;Table_ocorrencias11[[#This Row],[ponto]]&amp;"/"&amp;YEAR(Table_ocorrencias11[[#This Row],[DATA PLANTÃO]]),"")</f>
        <v>067.9/2021</v>
      </c>
      <c r="B101" s="31" t="str">
        <f>IFERROR(IF(Table_ocorrencias11[[#This Row],[GDL]] = "","", Table_ocorrencias11[[#This Row],[GDL]]&amp;"/"&amp;YEAR(Table_ocorrencias11[[#This Row],[data_plantao]])),"")</f>
        <v>2334/2021</v>
      </c>
      <c r="C101" s="31" t="str">
        <f>IF(Table_ocorrencias11[[#This Row],[fotos_gdl]] = TRUE,"ENVIADAS","PENDENTE")</f>
        <v>ENVIADAS</v>
      </c>
      <c r="D101" s="23">
        <f>IFERROR(Table_ocorrencias11[[#This Row],[data_plantao]],"")</f>
        <v>44216</v>
      </c>
      <c r="E101" s="31" t="str">
        <f>IFERROR(Table_ocorrencias11[[#This Row],[CIODS]],"")</f>
        <v>D092021</v>
      </c>
      <c r="F101" s="31" t="str">
        <f>IFERROR(Table_ocorrencias11[[#This Row],[natureza3]],"")</f>
        <v>Morte a esclarecer</v>
      </c>
      <c r="G101" s="31" t="str">
        <f>IFERROR(Table_ocorrencias11[[#This Row],[tipo_local]],"")</f>
        <v>Interno</v>
      </c>
      <c r="H101" s="31" t="str">
        <f>IFERROR(IF(Table_ocorrencias11[[#This Row],[instrumento9]] = 0,"",Table_ocorrencias11[[#This Row],[instrumento9]]),"")</f>
        <v>OUTROS</v>
      </c>
      <c r="I101" s="31" t="str">
        <f>IFERROR(VLOOKUP(Table_ocorrencias11[[#This Row],[matricula_perito]],Table_peritos[],2,FALSE),"")</f>
        <v>RANON BARROS BEZERRA</v>
      </c>
      <c r="J101" s="31" t="str">
        <f>IFERROR(VLOOKUP(Table_ocorrencias11[[#This Row],[matricula_auxiliar]],Table_auxiliares[],2,FALSE),"")</f>
        <v>THAYSE BATISTA</v>
      </c>
      <c r="K101" s="31" t="str">
        <f>IFERROR(VLOOKUP(Table_ocorrencias11[[#This Row],[matricula_delegado]],Table_delegados[],2,FALSE),"")</f>
        <v>ALESSANDRO MENEZES ORICO</v>
      </c>
      <c r="L101" s="31" t="str">
        <f>IFERROR(Table_ocorrencias11[[#This Row],[viatura4]],"")</f>
        <v>UP004</v>
      </c>
      <c r="M101" s="31" t="str">
        <f>IFERROR(IF(Table_ocorrencias11[[#This Row],[DPH2]] ="","",Table_ocorrencias11[[#This Row],[DPH2]]&amp;"º DPH"),"")</f>
        <v>12º DPH</v>
      </c>
      <c r="N101" s="31" t="str">
        <f>UPPER(IFERROR(VLOOKUP(Table_ocorrencias11[[#This Row],[municipio]],Table_municipios[],2,FALSE),""))</f>
        <v>JABOATÃO DOS GUARARAPES</v>
      </c>
      <c r="O101" s="31" t="str">
        <f>UPPER(IFERROR(Table_ocorrencias11[[#This Row],[bairro7]],""))</f>
        <v>BARRA DE JANGADA</v>
      </c>
      <c r="P101" s="31" t="str">
        <f>IFERROR(IF(Table_ocorrencias11[[#This Row],[rua8]] ="","",Table_ocorrencias11[[#This Row],[rua8]]),"")</f>
        <v>R. Padre Nestor de Alencar, 8472</v>
      </c>
      <c r="Q101" s="31" t="str">
        <f>IFERROR(IF(Table_ocorrencias11[[#This Row],[latitude5]] ="","",Table_ocorrencias11[[#This Row],[latitude5]]),"")</f>
        <v>-8.2258927</v>
      </c>
      <c r="R101" s="31" t="str">
        <f>IFERROR(IF(Table_ocorrencias11[[#This Row],[longitude6]] ="","",Table_ocorrencias11[[#This Row],[longitude6]]),"")</f>
        <v>-34.9314096</v>
      </c>
      <c r="S101" s="31" t="str">
        <f>IFERROR(UPPER(VLOOKUP(Table_ocorrencias11[[#This Row],[ocorrencia_id]],Table_vitimas[],3,FALSE) &amp; " (NIC: "&amp; VLOOKUP(Table_ocorrencias11[[#This Row],[ocorrencia_id]],Table_vitimas[],9,FALSE)) &amp;")","")</f>
        <v>VANESSA FERNANDA BARBOSA DOS SANTOS (NIC: 114364)</v>
      </c>
      <c r="T1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1" s="31" t="str">
        <f>UPPER(IFERROR(Table_ocorrencias11[[#This Row],[descricao]],""))</f>
        <v/>
      </c>
      <c r="V101" s="24">
        <f>IFERROR(IF(Table_ocorrencias11[[#This Row],[data_ciencia]]="","",Table_ocorrencias11[[#This Row],[data_ciencia]]),"")</f>
        <v>0.70833333333333337</v>
      </c>
      <c r="W101" s="24">
        <f>IFERROR(IF(Table_ocorrencias11[[#This Row],[data_saida]]="","",Table_ocorrencias11[[#This Row],[data_saida]]),"")</f>
        <v>0.70833333333333337</v>
      </c>
      <c r="X101" s="24">
        <f>IFERROR(IF(Table_ocorrencias11[[#This Row],[data_chegada]]="","",Table_ocorrencias11[[#This Row],[data_chegada]]),"")</f>
        <v>0.75</v>
      </c>
      <c r="Y101" s="24">
        <f>IFERROR(IF(Table_ocorrencias11[[#This Row],[data_conclusao]]="","",Table_ocorrencias11[[#This Row],[data_conclusao]]),"")</f>
        <v>0.875</v>
      </c>
      <c r="Z101" s="22">
        <v>2107</v>
      </c>
      <c r="AA101" s="22">
        <v>67</v>
      </c>
      <c r="AB101" s="22">
        <v>12</v>
      </c>
      <c r="AC101" s="22">
        <v>3866670</v>
      </c>
      <c r="AD101" s="22">
        <v>3870430</v>
      </c>
      <c r="AE101" s="22">
        <v>3864693</v>
      </c>
      <c r="AF101" s="22">
        <v>2334</v>
      </c>
      <c r="AG101" s="23">
        <v>44216</v>
      </c>
      <c r="AH101" s="22" t="s">
        <v>12783</v>
      </c>
      <c r="AI101" s="22" t="s">
        <v>425</v>
      </c>
      <c r="AJ101" s="22" t="s">
        <v>414</v>
      </c>
      <c r="AK101" s="22" t="s">
        <v>255</v>
      </c>
      <c r="AL101" s="25">
        <v>0.70833333333333337</v>
      </c>
      <c r="AM101" s="26">
        <v>0.70833333333333337</v>
      </c>
      <c r="AN101" s="26">
        <v>0.75</v>
      </c>
      <c r="AO101" s="26">
        <v>0.875</v>
      </c>
      <c r="AP101" s="22" t="s">
        <v>12922</v>
      </c>
      <c r="AQ101" s="22" t="s">
        <v>12923</v>
      </c>
      <c r="AR101" s="22">
        <v>10</v>
      </c>
      <c r="AS101" s="22" t="s">
        <v>1263</v>
      </c>
      <c r="AT101" s="22" t="s">
        <v>12924</v>
      </c>
      <c r="AU101" s="22" t="s">
        <v>12925</v>
      </c>
      <c r="AV101" s="27" t="s">
        <v>433</v>
      </c>
      <c r="AW101" s="22" t="s">
        <v>12784</v>
      </c>
      <c r="AX101" s="22" t="s">
        <v>283</v>
      </c>
      <c r="AY101" s="22" t="b">
        <v>1</v>
      </c>
      <c r="AZ101" s="22" t="s">
        <v>273</v>
      </c>
      <c r="BA101" s="22" t="b">
        <v>0</v>
      </c>
      <c r="BB101" s="22"/>
      <c r="BC101" s="22"/>
    </row>
    <row r="102" spans="1:55" hidden="1" x14ac:dyDescent="0.25">
      <c r="A102" s="31" t="str">
        <f>IFERROR(TEXT(Table_ocorrencias11[[#This Row],[caso_n]],"000")&amp;Table_ocorrencias11[[#This Row],[ponto]]&amp;"/"&amp;YEAR(Table_ocorrencias11[[#This Row],[DATA PLANTÃO]]),"")</f>
        <v>068.10/2020</v>
      </c>
      <c r="B102" s="31" t="str">
        <f>IFERROR(IF(Table_ocorrencias11[[#This Row],[GDL]] = "","", Table_ocorrencias11[[#This Row],[GDL]]&amp;"/"&amp;YEAR(Table_ocorrencias11[[#This Row],[data_plantao]])),"")</f>
        <v>25568/2020</v>
      </c>
      <c r="C102" s="31" t="str">
        <f>IF(Table_ocorrencias11[[#This Row],[fotos_gdl]] = TRUE,"ENVIADAS","PENDENTE")</f>
        <v>ENVIADAS</v>
      </c>
      <c r="D102" s="23">
        <f>IFERROR(Table_ocorrencias11[[#This Row],[data_plantao]],"")</f>
        <v>44074</v>
      </c>
      <c r="E102" s="31" t="str">
        <f>IFERROR(Table_ocorrencias11[[#This Row],[CIODS]],"")</f>
        <v>OFICIO N°208/2020</v>
      </c>
      <c r="F102" s="31" t="str">
        <f>IFERROR(Table_ocorrencias11[[#This Row],[natureza3]],"")</f>
        <v>Perícia em veículo</v>
      </c>
      <c r="G102" s="31" t="str">
        <f>IFERROR(Table_ocorrencias11[[#This Row],[tipo_local]],"")</f>
        <v>Externo</v>
      </c>
      <c r="H102" s="31" t="str">
        <f>IFERROR(IF(Table_ocorrencias11[[#This Row],[instrumento9]] = 0,"",Table_ocorrencias11[[#This Row],[instrumento9]]),"")</f>
        <v/>
      </c>
      <c r="I102" s="31" t="str">
        <f>IFERROR(VLOOKUP(Table_ocorrencias11[[#This Row],[matricula_perito]],Table_peritos[],2,FALSE),"")</f>
        <v>TADEU MORAIS CRUZ</v>
      </c>
      <c r="J102" s="31" t="str">
        <f>IFERROR(VLOOKUP(Table_ocorrencias11[[#This Row],[matricula_auxiliar]],Table_auxiliares[],2,FALSE),"")</f>
        <v>THAYSE BATISTA</v>
      </c>
      <c r="K102" s="31" t="str">
        <f>IFERROR(VLOOKUP(Table_ocorrencias11[[#This Row],[matricula_delegado]],Table_delegados[],2,FALSE),"")</f>
        <v>PAULO GUSTAVO COELHO DIAS</v>
      </c>
      <c r="L102" s="31" t="str">
        <f>IFERROR(Table_ocorrencias11[[#This Row],[viatura4]],"")</f>
        <v/>
      </c>
      <c r="M102" s="31" t="str">
        <f>IFERROR(IF(Table_ocorrencias11[[#This Row],[DPH2]] ="","",Table_ocorrencias11[[#This Row],[DPH2]]&amp;"º DPH"),"")</f>
        <v>4º DPH</v>
      </c>
      <c r="N102" s="31" t="str">
        <f>UPPER(IFERROR(VLOOKUP(Table_ocorrencias11[[#This Row],[municipio]],Table_municipios[],2,FALSE),""))</f>
        <v>RECIFE</v>
      </c>
      <c r="O102" s="31" t="str">
        <f>UPPER(IFERROR(Table_ocorrencias11[[#This Row],[bairro7]],""))</f>
        <v>CORDEIRO</v>
      </c>
      <c r="P102" s="31" t="str">
        <f>IFERROR(IF(Table_ocorrencias11[[#This Row],[rua8]] ="","",Table_ocorrencias11[[#This Row],[rua8]]),"")</f>
        <v>DR. JOÃO LACERDA, N°395</v>
      </c>
      <c r="Q102" s="31" t="str">
        <f>IFERROR(IF(Table_ocorrencias11[[#This Row],[latitude5]] ="","",Table_ocorrencias11[[#This Row],[latitude5]]),"")</f>
        <v>-8.045515</v>
      </c>
      <c r="R102" s="31" t="str">
        <f>IFERROR(IF(Table_ocorrencias11[[#This Row],[longitude6]] ="","",Table_ocorrencias11[[#This Row],[longitude6]]),"")</f>
        <v>-34.922536</v>
      </c>
      <c r="S102" s="31" t="str">
        <f>IFERROR(UPPER(VLOOKUP(Table_ocorrencias11[[#This Row],[ocorrencia_id]],Table_vitimas[],3,FALSE) &amp; " (NIC: "&amp; VLOOKUP(Table_ocorrencias11[[#This Row],[ocorrencia_id]],Table_vitimas[],9,FALSE)) &amp;")","")</f>
        <v>LUCIANO LEITE MENEZES (NIC: )</v>
      </c>
      <c r="T1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2" s="31" t="str">
        <f>UPPER(IFERROR(Table_ocorrencias11[[#This Row],[descricao]],""))</f>
        <v>VEÍCULO: FIAT SIENA ATTRACTIV 1.4 2014/2015, COR: BEGE, PLACA: PCE4692</v>
      </c>
      <c r="V102" s="24">
        <f>IFERROR(IF(Table_ocorrencias11[[#This Row],[data_ciencia]]="","",Table_ocorrencias11[[#This Row],[data_ciencia]]),"")</f>
        <v>0.41666666666666669</v>
      </c>
      <c r="W102" s="24">
        <f>IFERROR(IF(Table_ocorrencias11[[#This Row],[data_saida]]="","",Table_ocorrencias11[[#This Row],[data_saida]]),"")</f>
        <v>0.41666666666666669</v>
      </c>
      <c r="X102" s="24">
        <f>IFERROR(IF(Table_ocorrencias11[[#This Row],[data_chegada]]="","",Table_ocorrencias11[[#This Row],[data_chegada]]),"")</f>
        <v>0.41666666666666669</v>
      </c>
      <c r="Y102" s="24">
        <f>IFERROR(IF(Table_ocorrencias11[[#This Row],[data_conclusao]]="","",Table_ocorrencias11[[#This Row],[data_conclusao]]),"")</f>
        <v>0.4375</v>
      </c>
      <c r="Z102" s="22">
        <v>1618</v>
      </c>
      <c r="AA102" s="22">
        <v>68</v>
      </c>
      <c r="AB102" s="22">
        <v>4</v>
      </c>
      <c r="AC102" s="22">
        <v>2962136</v>
      </c>
      <c r="AD102" s="22">
        <v>3870430</v>
      </c>
      <c r="AE102" s="22">
        <v>2725371</v>
      </c>
      <c r="AF102" s="22">
        <v>25568</v>
      </c>
      <c r="AG102" s="23">
        <v>44074</v>
      </c>
      <c r="AH102" s="22" t="s">
        <v>3398</v>
      </c>
      <c r="AI102" s="22" t="s">
        <v>1228</v>
      </c>
      <c r="AJ102" s="22" t="s">
        <v>168</v>
      </c>
      <c r="AK102" s="22" t="s">
        <v>283</v>
      </c>
      <c r="AL102" s="25">
        <v>0.41666666666666669</v>
      </c>
      <c r="AM102" s="26">
        <v>0.41666666666666669</v>
      </c>
      <c r="AN102" s="26">
        <v>0.41666666666666669</v>
      </c>
      <c r="AO102" s="26">
        <v>0.4375</v>
      </c>
      <c r="AP102" s="22" t="s">
        <v>3413</v>
      </c>
      <c r="AQ102" s="22" t="s">
        <v>3414</v>
      </c>
      <c r="AR102" s="22">
        <v>14</v>
      </c>
      <c r="AS102" s="22" t="s">
        <v>340</v>
      </c>
      <c r="AT102" s="22" t="s">
        <v>3399</v>
      </c>
      <c r="AU102" s="22" t="s">
        <v>283</v>
      </c>
      <c r="AV102" s="27"/>
      <c r="AW102" s="22" t="s">
        <v>3400</v>
      </c>
      <c r="AX102" s="22" t="s">
        <v>3401</v>
      </c>
      <c r="AY102" s="22" t="b">
        <v>1</v>
      </c>
      <c r="AZ102" s="22" t="s">
        <v>486</v>
      </c>
      <c r="BA102" s="22" t="b">
        <v>1</v>
      </c>
      <c r="BB102" s="22" t="s">
        <v>3402</v>
      </c>
      <c r="BC102" s="22" t="s">
        <v>3403</v>
      </c>
    </row>
    <row r="103" spans="1:55" hidden="1" x14ac:dyDescent="0.25">
      <c r="A103" s="31" t="str">
        <f>IFERROR(TEXT(Table_ocorrencias11[[#This Row],[caso_n]],"000")&amp;Table_ocorrencias11[[#This Row],[ponto]]&amp;"/"&amp;YEAR(Table_ocorrencias11[[#This Row],[DATA PLANTÃO]]),"")</f>
        <v>068.9/2021</v>
      </c>
      <c r="B103" s="31" t="str">
        <f>IFERROR(IF(Table_ocorrencias11[[#This Row],[GDL]] = "","", Table_ocorrencias11[[#This Row],[GDL]]&amp;"/"&amp;YEAR(Table_ocorrencias11[[#This Row],[data_plantao]])),"")</f>
        <v>2333/2021</v>
      </c>
      <c r="C103" s="31" t="str">
        <f>IF(Table_ocorrencias11[[#This Row],[fotos_gdl]] = TRUE,"ENVIADAS","PENDENTE")</f>
        <v>ENVIADAS</v>
      </c>
      <c r="D103" s="23">
        <f>IFERROR(Table_ocorrencias11[[#This Row],[data_plantao]],"")</f>
        <v>44216</v>
      </c>
      <c r="E103" s="31" t="str">
        <f>IFERROR(Table_ocorrencias11[[#This Row],[CIODS]],"")</f>
        <v>D701751</v>
      </c>
      <c r="F103" s="31" t="str">
        <f>IFERROR(Table_ocorrencias11[[#This Row],[natureza3]],"")</f>
        <v>Homicídio</v>
      </c>
      <c r="G103" s="31" t="str">
        <f>IFERROR(Table_ocorrencias11[[#This Row],[tipo_local]],"")</f>
        <v>Externo</v>
      </c>
      <c r="H103" s="31" t="str">
        <f>IFERROR(IF(Table_ocorrencias11[[#This Row],[instrumento9]] = 0,"",Table_ocorrencias11[[#This Row],[instrumento9]]),"")</f>
        <v>PÉRFURO-CONTUNDENTE</v>
      </c>
      <c r="I103" s="31" t="str">
        <f>IFERROR(VLOOKUP(Table_ocorrencias11[[#This Row],[matricula_perito]],Table_peritos[],2,FALSE),"")</f>
        <v>TADEU MORAIS CRUZ</v>
      </c>
      <c r="J103" s="31" t="str">
        <f>IFERROR(VLOOKUP(Table_ocorrencias11[[#This Row],[matricula_auxiliar]],Table_auxiliares[],2,FALSE),"")</f>
        <v>ANDREZA CRISTINA MAIA DOS SANTOS</v>
      </c>
      <c r="K103" s="31" t="str">
        <f>IFERROR(VLOOKUP(Table_ocorrencias11[[#This Row],[matricula_delegado]],Table_delegados[],2,FALSE),"")</f>
        <v>FRANCISCA ERICA DA SILVA BEZERRA</v>
      </c>
      <c r="L103" s="31" t="str">
        <f>IFERROR(Table_ocorrencias11[[#This Row],[viatura4]],"")</f>
        <v>UP006</v>
      </c>
      <c r="M103" s="31" t="str">
        <f>IFERROR(IF(Table_ocorrencias11[[#This Row],[DPH2]] ="","",Table_ocorrencias11[[#This Row],[DPH2]]&amp;"º DPH"),"")</f>
        <v>4º DPH</v>
      </c>
      <c r="N103" s="31" t="str">
        <f>UPPER(IFERROR(VLOOKUP(Table_ocorrencias11[[#This Row],[municipio]],Table_municipios[],2,FALSE),""))</f>
        <v>RECIFE</v>
      </c>
      <c r="O103" s="31" t="str">
        <f>UPPER(IFERROR(Table_ocorrencias11[[#This Row],[bairro7]],""))</f>
        <v>VILA CARDEAL</v>
      </c>
      <c r="P103" s="31" t="str">
        <f>IFERROR(IF(Table_ocorrencias11[[#This Row],[rua8]] ="","",Table_ocorrencias11[[#This Row],[rua8]]),"")</f>
        <v>PRAÇA DAS CRIANÇAS</v>
      </c>
      <c r="Q103" s="31" t="str">
        <f>IFERROR(IF(Table_ocorrencias11[[#This Row],[latitude5]] ="","",Table_ocorrencias11[[#This Row],[latitude5]]),"")</f>
        <v>-8,0556</v>
      </c>
      <c r="R103" s="31" t="str">
        <f>IFERROR(IF(Table_ocorrencias11[[#This Row],[longitude6]] ="","",Table_ocorrencias11[[#This Row],[longitude6]]),"")</f>
        <v>-34,5558</v>
      </c>
      <c r="S10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115989)</v>
      </c>
      <c r="T1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03" s="31" t="str">
        <f>UPPER(IFERROR(Table_ocorrencias11[[#This Row],[descricao]],""))</f>
        <v/>
      </c>
      <c r="V103" s="24">
        <f>IFERROR(IF(Table_ocorrencias11[[#This Row],[data_ciencia]]="","",Table_ocorrencias11[[#This Row],[data_ciencia]]),"")</f>
        <v>0.88194444444444442</v>
      </c>
      <c r="W103" s="24">
        <f>IFERROR(IF(Table_ocorrencias11[[#This Row],[data_saida]]="","",Table_ocorrencias11[[#This Row],[data_saida]]),"")</f>
        <v>0.88888888888888884</v>
      </c>
      <c r="X103" s="24">
        <f>IFERROR(IF(Table_ocorrencias11[[#This Row],[data_chegada]]="","",Table_ocorrencias11[[#This Row],[data_chegada]]),"")</f>
        <v>0.89583333333333337</v>
      </c>
      <c r="Y103" s="24">
        <f>IFERROR(IF(Table_ocorrencias11[[#This Row],[data_conclusao]]="","",Table_ocorrencias11[[#This Row],[data_conclusao]]),"")</f>
        <v>0.92361111111111116</v>
      </c>
      <c r="Z103" s="22">
        <v>2108</v>
      </c>
      <c r="AA103" s="22">
        <v>68</v>
      </c>
      <c r="AB103" s="22">
        <v>4</v>
      </c>
      <c r="AC103" s="22">
        <v>2962136</v>
      </c>
      <c r="AD103" s="22">
        <v>3876098</v>
      </c>
      <c r="AE103" s="22">
        <v>2724782</v>
      </c>
      <c r="AF103" s="22">
        <v>2333</v>
      </c>
      <c r="AG103" s="23">
        <v>44216</v>
      </c>
      <c r="AH103" s="22" t="s">
        <v>12820</v>
      </c>
      <c r="AI103" s="22" t="s">
        <v>167</v>
      </c>
      <c r="AJ103" s="22" t="s">
        <v>168</v>
      </c>
      <c r="AK103" s="22" t="s">
        <v>1258</v>
      </c>
      <c r="AL103" s="25">
        <v>0.88194444444444442</v>
      </c>
      <c r="AM103" s="26">
        <v>0.88888888888888884</v>
      </c>
      <c r="AN103" s="26">
        <v>0.89583333333333337</v>
      </c>
      <c r="AO103" s="26">
        <v>0.92361111111111116</v>
      </c>
      <c r="AP103" s="22" t="s">
        <v>12821</v>
      </c>
      <c r="AQ103" s="22" t="s">
        <v>12822</v>
      </c>
      <c r="AR103" s="22">
        <v>14</v>
      </c>
      <c r="AS103" s="22" t="s">
        <v>12823</v>
      </c>
      <c r="AT103" s="22" t="s">
        <v>12824</v>
      </c>
      <c r="AU103" s="22" t="s">
        <v>283</v>
      </c>
      <c r="AV103" s="27" t="s">
        <v>276</v>
      </c>
      <c r="AW103" s="22" t="s">
        <v>12825</v>
      </c>
      <c r="AX103" s="22" t="s">
        <v>283</v>
      </c>
      <c r="AY103" s="22" t="b">
        <v>1</v>
      </c>
      <c r="AZ103" s="22" t="s">
        <v>273</v>
      </c>
      <c r="BA103" s="22" t="b">
        <v>0</v>
      </c>
      <c r="BB103" s="22"/>
      <c r="BC103" s="22"/>
    </row>
    <row r="104" spans="1:55" hidden="1" x14ac:dyDescent="0.25">
      <c r="A104" s="31" t="str">
        <f>IFERROR(TEXT(Table_ocorrencias11[[#This Row],[caso_n]],"000")&amp;Table_ocorrencias11[[#This Row],[ponto]]&amp;"/"&amp;YEAR(Table_ocorrencias11[[#This Row],[DATA PLANTÃO]]),"")</f>
        <v>069.10/2020</v>
      </c>
      <c r="B104" s="31" t="str">
        <f>IFERROR(IF(Table_ocorrencias11[[#This Row],[GDL]] = "","", Table_ocorrencias11[[#This Row],[GDL]]&amp;"/"&amp;YEAR(Table_ocorrencias11[[#This Row],[data_plantao]])),"")</f>
        <v>25643/2020</v>
      </c>
      <c r="C104" s="31" t="str">
        <f>IF(Table_ocorrencias11[[#This Row],[fotos_gdl]] = TRUE,"ENVIADAS","PENDENTE")</f>
        <v>ENVIADAS</v>
      </c>
      <c r="D104" s="23">
        <f>IFERROR(Table_ocorrencias11[[#This Row],[data_plantao]],"")</f>
        <v>44074</v>
      </c>
      <c r="E104" s="31" t="str">
        <f>IFERROR(Table_ocorrencias11[[#This Row],[CIODS]],"")</f>
        <v>OFÍCIO N°48/2020</v>
      </c>
      <c r="F104" s="31" t="str">
        <f>IFERROR(Table_ocorrencias11[[#This Row],[natureza3]],"")</f>
        <v>Perícia em veículo</v>
      </c>
      <c r="G104" s="31" t="str">
        <f>IFERROR(Table_ocorrencias11[[#This Row],[tipo_local]],"")</f>
        <v/>
      </c>
      <c r="H104" s="31" t="str">
        <f>IFERROR(IF(Table_ocorrencias11[[#This Row],[instrumento9]] = 0,"",Table_ocorrencias11[[#This Row],[instrumento9]]),"")</f>
        <v/>
      </c>
      <c r="I104" s="31" t="str">
        <f>IFERROR(VLOOKUP(Table_ocorrencias11[[#This Row],[matricula_perito]],Table_peritos[],2,FALSE),"")</f>
        <v>TADEU MORAIS CRUZ</v>
      </c>
      <c r="J104" s="31" t="str">
        <f>IFERROR(VLOOKUP(Table_ocorrencias11[[#This Row],[matricula_auxiliar]],Table_auxiliares[],2,FALSE),"")</f>
        <v>THAYSE BATISTA</v>
      </c>
      <c r="K104" s="31" t="str">
        <f>IFERROR(VLOOKUP(Table_ocorrencias11[[#This Row],[matricula_delegado]],Table_delegados[],2,FALSE),"")</f>
        <v>FRANCISCO JUNIOR VASCONCELOS SANTOS</v>
      </c>
      <c r="L104" s="31" t="str">
        <f>IFERROR(Table_ocorrencias11[[#This Row],[viatura4]],"")</f>
        <v/>
      </c>
      <c r="M104" s="31" t="str">
        <f>IFERROR(IF(Table_ocorrencias11[[#This Row],[DPH2]] ="","",Table_ocorrencias11[[#This Row],[DPH2]]&amp;"º DPH"),"")</f>
        <v>2º DPH</v>
      </c>
      <c r="N104" s="31" t="str">
        <f>UPPER(IFERROR(VLOOKUP(Table_ocorrencias11[[#This Row],[municipio]],Table_municipios[],2,FALSE),""))</f>
        <v>RECIFE</v>
      </c>
      <c r="O104" s="31" t="str">
        <f>UPPER(IFERROR(Table_ocorrencias11[[#This Row],[bairro7]],""))</f>
        <v>CAMPO GRANDE</v>
      </c>
      <c r="P104" s="31" t="str">
        <f>IFERROR(IF(Table_ocorrencias11[[#This Row],[rua8]] ="","",Table_ocorrencias11[[#This Row],[rua8]]),"")</f>
        <v>RUA MARQUES DE BAIPENDI</v>
      </c>
      <c r="Q104" s="31" t="str">
        <f>IFERROR(IF(Table_ocorrencias11[[#This Row],[latitude5]] ="","",Table_ocorrencias11[[#This Row],[latitude5]]),"")</f>
        <v>-8.045515</v>
      </c>
      <c r="R104" s="31" t="str">
        <f>IFERROR(IF(Table_ocorrencias11[[#This Row],[longitude6]] ="","",Table_ocorrencias11[[#This Row],[longitude6]]),"")</f>
        <v>-34.922536</v>
      </c>
      <c r="S104" s="31" t="str">
        <f>IFERROR(UPPER(VLOOKUP(Table_ocorrencias11[[#This Row],[ocorrencia_id]],Table_vitimas[],3,FALSE) &amp; " (NIC: "&amp; VLOOKUP(Table_ocorrencias11[[#This Row],[ocorrencia_id]],Table_vitimas[],9,FALSE)) &amp;")","")</f>
        <v>MAURO DUQUE CAVALCANTI JÚNIOR (NIC: )</v>
      </c>
      <c r="T1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4" s="31" t="str">
        <f>UPPER(IFERROR(Table_ocorrencias11[[#This Row],[descricao]],""))</f>
        <v>VEÍCULO: RENAULT SANDERO, 2013/2014, COR: BRANCA, PLACA: KLR0184 PERÍCIA REALIZADA NO PÁTIO DO DHPP</v>
      </c>
      <c r="V104" s="24">
        <f>IFERROR(IF(Table_ocorrencias11[[#This Row],[data_ciencia]]="","",Table_ocorrencias11[[#This Row],[data_ciencia]]),"")</f>
        <v>0.58333333333333337</v>
      </c>
      <c r="W104" s="24">
        <f>IFERROR(IF(Table_ocorrencias11[[#This Row],[data_saida]]="","",Table_ocorrencias11[[#This Row],[data_saida]]),"")</f>
        <v>0.58333333333333337</v>
      </c>
      <c r="X104" s="24">
        <f>IFERROR(IF(Table_ocorrencias11[[#This Row],[data_chegada]]="","",Table_ocorrencias11[[#This Row],[data_chegada]]),"")</f>
        <v>0.625</v>
      </c>
      <c r="Y104" s="24">
        <f>IFERROR(IF(Table_ocorrencias11[[#This Row],[data_conclusao]]="","",Table_ocorrencias11[[#This Row],[data_conclusao]]),"")</f>
        <v>0.65277777777777779</v>
      </c>
      <c r="Z104" s="22">
        <v>1620</v>
      </c>
      <c r="AA104" s="22">
        <v>69</v>
      </c>
      <c r="AB104" s="22">
        <v>2</v>
      </c>
      <c r="AC104" s="22">
        <v>2962136</v>
      </c>
      <c r="AD104" s="22">
        <v>3870430</v>
      </c>
      <c r="AE104" s="22">
        <v>2724820</v>
      </c>
      <c r="AF104" s="22">
        <v>25643</v>
      </c>
      <c r="AG104" s="23">
        <v>44074</v>
      </c>
      <c r="AH104" s="22" t="s">
        <v>3418</v>
      </c>
      <c r="AI104" s="22" t="s">
        <v>1228</v>
      </c>
      <c r="AJ104" s="22" t="s">
        <v>283</v>
      </c>
      <c r="AK104" s="22" t="s">
        <v>283</v>
      </c>
      <c r="AL104" s="25">
        <v>0.58333333333333337</v>
      </c>
      <c r="AM104" s="26">
        <v>0.58333333333333337</v>
      </c>
      <c r="AN104" s="26">
        <v>0.625</v>
      </c>
      <c r="AO104" s="26">
        <v>0.65277777777777779</v>
      </c>
      <c r="AP104" s="22" t="s">
        <v>3413</v>
      </c>
      <c r="AQ104" s="22" t="s">
        <v>3414</v>
      </c>
      <c r="AR104" s="22">
        <v>14</v>
      </c>
      <c r="AS104" s="22" t="s">
        <v>1287</v>
      </c>
      <c r="AT104" s="22" t="s">
        <v>3419</v>
      </c>
      <c r="AU104" s="22" t="s">
        <v>283</v>
      </c>
      <c r="AV104" s="27"/>
      <c r="AW104" s="22" t="s">
        <v>3420</v>
      </c>
      <c r="AX104" s="22" t="s">
        <v>3432</v>
      </c>
      <c r="AY104" s="22" t="b">
        <v>1</v>
      </c>
      <c r="AZ104" s="22" t="s">
        <v>486</v>
      </c>
      <c r="BA104" s="22" t="b">
        <v>1</v>
      </c>
      <c r="BB104" s="22" t="s">
        <v>3421</v>
      </c>
      <c r="BC104" s="22" t="s">
        <v>3422</v>
      </c>
    </row>
    <row r="105" spans="1:55" hidden="1" x14ac:dyDescent="0.25">
      <c r="A105" s="31" t="str">
        <f>IFERROR(TEXT(Table_ocorrencias11[[#This Row],[caso_n]],"000")&amp;Table_ocorrencias11[[#This Row],[ponto]]&amp;"/"&amp;YEAR(Table_ocorrencias11[[#This Row],[DATA PLANTÃO]]),"")</f>
        <v>069.9/2021</v>
      </c>
      <c r="B105" s="31" t="str">
        <f>IFERROR(IF(Table_ocorrencias11[[#This Row],[GDL]] = "","", Table_ocorrencias11[[#This Row],[GDL]]&amp;"/"&amp;YEAR(Table_ocorrencias11[[#This Row],[data_plantao]])),"")</f>
        <v>2349/2021</v>
      </c>
      <c r="C105" s="31" t="str">
        <f>IF(Table_ocorrencias11[[#This Row],[fotos_gdl]] = TRUE,"ENVIADAS","PENDENTE")</f>
        <v>ENVIADAS</v>
      </c>
      <c r="D105" s="23">
        <f>IFERROR(Table_ocorrencias11[[#This Row],[data_plantao]],"")</f>
        <v>44216</v>
      </c>
      <c r="E105" s="31" t="str">
        <f>IFERROR(Table_ocorrencias11[[#This Row],[CIODS]],"")</f>
        <v>D701776</v>
      </c>
      <c r="F105" s="31" t="str">
        <f>IFERROR(Table_ocorrencias11[[#This Row],[natureza3]],"")</f>
        <v>Homicídio</v>
      </c>
      <c r="G105" s="31" t="str">
        <f>IFERROR(Table_ocorrencias11[[#This Row],[tipo_local]],"")</f>
        <v>Externo</v>
      </c>
      <c r="H105" s="31" t="str">
        <f>IFERROR(IF(Table_ocorrencias11[[#This Row],[instrumento9]] = 0,"",Table_ocorrencias11[[#This Row],[instrumento9]]),"")</f>
        <v>PÉRFURO-CONTUNDENTE</v>
      </c>
      <c r="I105" s="31" t="str">
        <f>IFERROR(VLOOKUP(Table_ocorrencias11[[#This Row],[matricula_perito]],Table_peritos[],2,FALSE),"")</f>
        <v>DIEGO NUNES TELES DE MENDONÇA</v>
      </c>
      <c r="J105" s="31" t="str">
        <f>IFERROR(VLOOKUP(Table_ocorrencias11[[#This Row],[matricula_auxiliar]],Table_auxiliares[],2,FALSE),"")</f>
        <v>THAYSE BATISTA</v>
      </c>
      <c r="K105" s="31" t="str">
        <f>IFERROR(VLOOKUP(Table_ocorrencias11[[#This Row],[matricula_delegado]],Table_delegados[],2,FALSE),"")</f>
        <v>FRANCISCA ERICA DA SILVA BEZERRA</v>
      </c>
      <c r="L105" s="31" t="str">
        <f>IFERROR(Table_ocorrencias11[[#This Row],[viatura4]],"")</f>
        <v>UP004</v>
      </c>
      <c r="M105" s="31" t="str">
        <f>IFERROR(IF(Table_ocorrencias11[[#This Row],[DPH2]] ="","",Table_ocorrencias11[[#This Row],[DPH2]]&amp;"º DPH"),"")</f>
        <v>4º DPH</v>
      </c>
      <c r="N105" s="31" t="str">
        <f>UPPER(IFERROR(VLOOKUP(Table_ocorrencias11[[#This Row],[municipio]],Table_municipios[],2,FALSE),""))</f>
        <v>RECIFE</v>
      </c>
      <c r="O105" s="31" t="str">
        <f>UPPER(IFERROR(Table_ocorrencias11[[#This Row],[bairro7]],""))</f>
        <v>JARDIM SÃO PAULO</v>
      </c>
      <c r="P105" s="31" t="str">
        <f>IFERROR(IF(Table_ocorrencias11[[#This Row],[rua8]] ="","",Table_ocorrencias11[[#This Row],[rua8]]),"")</f>
        <v>ESTRADA DO CURADO, Nº328</v>
      </c>
      <c r="Q105" s="31" t="str">
        <f>IFERROR(IF(Table_ocorrencias11[[#This Row],[latitude5]] ="","",Table_ocorrencias11[[#This Row],[latitude5]]),"")</f>
        <v>-8.081995</v>
      </c>
      <c r="R105" s="31" t="str">
        <f>IFERROR(IF(Table_ocorrencias11[[#This Row],[longitude6]] ="","",Table_ocorrencias11[[#This Row],[longitude6]]),"")</f>
        <v>-34.953178</v>
      </c>
      <c r="S105" s="31" t="str">
        <f>IFERROR(UPPER(VLOOKUP(Table_ocorrencias11[[#This Row],[ocorrencia_id]],Table_vitimas[],3,FALSE) &amp; " (NIC: "&amp; VLOOKUP(Table_ocorrencias11[[#This Row],[ocorrencia_id]],Table_vitimas[],9,FALSE)) &amp;")","")</f>
        <v>DEYVYD ROBERTO DOS SANTOS DIAS (NIC: 115658)</v>
      </c>
      <c r="T1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05" s="31" t="str">
        <f>UPPER(IFERROR(Table_ocorrencias11[[#This Row],[descricao]],""))</f>
        <v>MASC - PAF - 986178050</v>
      </c>
      <c r="V105" s="24">
        <f>IFERROR(IF(Table_ocorrencias11[[#This Row],[data_ciencia]]="","",Table_ocorrencias11[[#This Row],[data_ciencia]]),"")</f>
        <v>0.22916666666666666</v>
      </c>
      <c r="W105" s="24">
        <f>IFERROR(IF(Table_ocorrencias11[[#This Row],[data_saida]]="","",Table_ocorrencias11[[#This Row],[data_saida]]),"")</f>
        <v>0.23958333333333334</v>
      </c>
      <c r="X105" s="24">
        <f>IFERROR(IF(Table_ocorrencias11[[#This Row],[data_chegada]]="","",Table_ocorrencias11[[#This Row],[data_chegada]]),"")</f>
        <v>0.25347222222222221</v>
      </c>
      <c r="Y105" s="24">
        <f>IFERROR(IF(Table_ocorrencias11[[#This Row],[data_conclusao]]="","",Table_ocorrencias11[[#This Row],[data_conclusao]]),"")</f>
        <v>0.28125</v>
      </c>
      <c r="Z105" s="22">
        <v>2109</v>
      </c>
      <c r="AA105" s="22">
        <v>69</v>
      </c>
      <c r="AB105" s="22">
        <v>4</v>
      </c>
      <c r="AC105" s="22">
        <v>3869148</v>
      </c>
      <c r="AD105" s="22">
        <v>3870430</v>
      </c>
      <c r="AE105" s="22">
        <v>2724782</v>
      </c>
      <c r="AF105" s="22">
        <v>2349</v>
      </c>
      <c r="AG105" s="23">
        <v>44216</v>
      </c>
      <c r="AH105" s="22" t="s">
        <v>12862</v>
      </c>
      <c r="AI105" s="22" t="s">
        <v>167</v>
      </c>
      <c r="AJ105" s="22" t="s">
        <v>168</v>
      </c>
      <c r="AK105" s="22" t="s">
        <v>255</v>
      </c>
      <c r="AL105" s="25">
        <v>0.22916666666666666</v>
      </c>
      <c r="AM105" s="26">
        <v>0.23958333333333334</v>
      </c>
      <c r="AN105" s="26">
        <v>0.25347222222222221</v>
      </c>
      <c r="AO105" s="26">
        <v>0.28125</v>
      </c>
      <c r="AP105" s="22" t="s">
        <v>12863</v>
      </c>
      <c r="AQ105" s="22" t="s">
        <v>12864</v>
      </c>
      <c r="AR105" s="22">
        <v>14</v>
      </c>
      <c r="AS105" s="22" t="s">
        <v>404</v>
      </c>
      <c r="AT105" s="22" t="s">
        <v>12865</v>
      </c>
      <c r="AU105" s="22" t="s">
        <v>283</v>
      </c>
      <c r="AV105" s="27" t="s">
        <v>276</v>
      </c>
      <c r="AW105" s="22" t="s">
        <v>12866</v>
      </c>
      <c r="AX105" s="22" t="s">
        <v>12867</v>
      </c>
      <c r="AY105" s="22" t="b">
        <v>1</v>
      </c>
      <c r="AZ105" s="22" t="s">
        <v>273</v>
      </c>
      <c r="BA105" s="22" t="b">
        <v>0</v>
      </c>
      <c r="BB105" s="22"/>
      <c r="BC105" s="22"/>
    </row>
    <row r="106" spans="1:55" hidden="1" x14ac:dyDescent="0.25">
      <c r="A106" s="31" t="str">
        <f>IFERROR(TEXT(Table_ocorrencias11[[#This Row],[caso_n]],"000")&amp;Table_ocorrencias11[[#This Row],[ponto]]&amp;"/"&amp;YEAR(Table_ocorrencias11[[#This Row],[DATA PLANTÃO]]),"")</f>
        <v>070.10/2020</v>
      </c>
      <c r="B106" s="31" t="str">
        <f>IFERROR(IF(Table_ocorrencias11[[#This Row],[GDL]] = "","", Table_ocorrencias11[[#This Row],[GDL]]&amp;"/"&amp;YEAR(Table_ocorrencias11[[#This Row],[data_plantao]])),"")</f>
        <v>26102/2020</v>
      </c>
      <c r="C106" s="31" t="str">
        <f>IF(Table_ocorrencias11[[#This Row],[fotos_gdl]] = TRUE,"ENVIADAS","PENDENTE")</f>
        <v>ENVIADAS</v>
      </c>
      <c r="D106" s="23">
        <f>IFERROR(Table_ocorrencias11[[#This Row],[data_plantao]],"")</f>
        <v>44076</v>
      </c>
      <c r="E106" s="31" t="str">
        <f>IFERROR(Table_ocorrencias11[[#This Row],[CIODS]],"")</f>
        <v>OF N°96/2020</v>
      </c>
      <c r="F106" s="31" t="str">
        <f>IFERROR(Table_ocorrencias11[[#This Row],[natureza3]],"")</f>
        <v>Perícia em veículo</v>
      </c>
      <c r="G106" s="31" t="str">
        <f>IFERROR(Table_ocorrencias11[[#This Row],[tipo_local]],"")</f>
        <v>Externo</v>
      </c>
      <c r="H106" s="31" t="str">
        <f>IFERROR(IF(Table_ocorrencias11[[#This Row],[instrumento9]] = 0,"",Table_ocorrencias11[[#This Row],[instrumento9]]),"")</f>
        <v>OUTROS</v>
      </c>
      <c r="I106" s="31" t="str">
        <f>IFERROR(VLOOKUP(Table_ocorrencias11[[#This Row],[matricula_perito]],Table_peritos[],2,FALSE),"")</f>
        <v>DIEGO NUNES TELES DE MENDONÇA</v>
      </c>
      <c r="J106" s="31" t="str">
        <f>IFERROR(VLOOKUP(Table_ocorrencias11[[#This Row],[matricula_auxiliar]],Table_auxiliares[],2,FALSE),"")</f>
        <v>THAYSE BATISTA</v>
      </c>
      <c r="K106" s="31" t="str">
        <f>IFERROR(VLOOKUP(Table_ocorrencias11[[#This Row],[matricula_delegado]],Table_delegados[],2,FALSE),"")</f>
        <v>CARMEM LUCIA DE OLIVEIRA SILVA</v>
      </c>
      <c r="L106" s="31" t="str">
        <f>IFERROR(Table_ocorrencias11[[#This Row],[viatura4]],"")</f>
        <v>UP004</v>
      </c>
      <c r="M106" s="31" t="str">
        <f>IFERROR(IF(Table_ocorrencias11[[#This Row],[DPH2]] ="","",Table_ocorrencias11[[#This Row],[DPH2]]&amp;"º DPH"),"")</f>
        <v>10º DPH</v>
      </c>
      <c r="N106" s="31" t="str">
        <f>UPPER(IFERROR(VLOOKUP(Table_ocorrencias11[[#This Row],[municipio]],Table_municipios[],2,FALSE),""))</f>
        <v>CAMARAGIBE</v>
      </c>
      <c r="O106" s="31" t="str">
        <f>UPPER(IFERROR(Table_ocorrencias11[[#This Row],[bairro7]],""))</f>
        <v>VILA DA FÁBRICA</v>
      </c>
      <c r="P106" s="31" t="str">
        <f>IFERROR(IF(Table_ocorrencias11[[#This Row],[rua8]] ="","",Table_ocorrencias11[[#This Row],[rua8]]),"")</f>
        <v>DR. EXPEDITO LOPES</v>
      </c>
      <c r="Q106" s="31" t="str">
        <f>IFERROR(IF(Table_ocorrencias11[[#This Row],[latitude5]] ="","",Table_ocorrencias11[[#This Row],[latitude5]]),"")</f>
        <v>-8.010059</v>
      </c>
      <c r="R106" s="31" t="str">
        <f>IFERROR(IF(Table_ocorrencias11[[#This Row],[longitude6]] ="","",Table_ocorrencias11[[#This Row],[longitude6]]),"")</f>
        <v>-34.9851270</v>
      </c>
      <c r="S106" s="31" t="str">
        <f>IFERROR(UPPER(VLOOKUP(Table_ocorrencias11[[#This Row],[ocorrencia_id]],Table_vitimas[],3,FALSE) &amp; " (NIC: "&amp; VLOOKUP(Table_ocorrencias11[[#This Row],[ocorrencia_id]],Table_vitimas[],9,FALSE)) &amp;")","")</f>
        <v>MANUEL JOSÉ DA SILVA (NIC: )</v>
      </c>
      <c r="T1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06" s="31" t="str">
        <f>UPPER(IFERROR(Table_ocorrencias11[[#This Row],[descricao]],""))</f>
        <v>VEÍCULO: VW VOYAGE, COR: BRANCA, PLACA: PCD3955 ,PERÍCIA SERÁ REALIZADA NO LOCAL DO FATO</v>
      </c>
      <c r="V106" s="24">
        <f>IFERROR(IF(Table_ocorrencias11[[#This Row],[data_ciencia]]="","",Table_ocorrencias11[[#This Row],[data_ciencia]]),"")</f>
        <v>0.56597222222222221</v>
      </c>
      <c r="W106" s="24">
        <f>IFERROR(IF(Table_ocorrencias11[[#This Row],[data_saida]]="","",Table_ocorrencias11[[#This Row],[data_saida]]),"")</f>
        <v>0.58333333333333337</v>
      </c>
      <c r="X106" s="24">
        <f>IFERROR(IF(Table_ocorrencias11[[#This Row],[data_chegada]]="","",Table_ocorrencias11[[#This Row],[data_chegada]]),"")</f>
        <v>0.625</v>
      </c>
      <c r="Y106" s="24">
        <f>IFERROR(IF(Table_ocorrencias11[[#This Row],[data_conclusao]]="","",Table_ocorrencias11[[#This Row],[data_conclusao]]),"")</f>
        <v>0.66666666666666663</v>
      </c>
      <c r="Z106" s="22">
        <v>1626</v>
      </c>
      <c r="AA106" s="22">
        <v>70</v>
      </c>
      <c r="AB106" s="22">
        <v>10</v>
      </c>
      <c r="AC106" s="22">
        <v>3869148</v>
      </c>
      <c r="AD106" s="22">
        <v>3870430</v>
      </c>
      <c r="AE106" s="22">
        <v>1938606</v>
      </c>
      <c r="AF106" s="22">
        <v>26102</v>
      </c>
      <c r="AG106" s="23">
        <v>44076</v>
      </c>
      <c r="AH106" s="22" t="s">
        <v>3481</v>
      </c>
      <c r="AI106" s="22" t="s">
        <v>1228</v>
      </c>
      <c r="AJ106" s="22" t="s">
        <v>168</v>
      </c>
      <c r="AK106" s="22" t="s">
        <v>255</v>
      </c>
      <c r="AL106" s="25">
        <v>0.56597222222222221</v>
      </c>
      <c r="AM106" s="26">
        <v>0.58333333333333337</v>
      </c>
      <c r="AN106" s="26">
        <v>0.625</v>
      </c>
      <c r="AO106" s="26">
        <v>0.66666666666666663</v>
      </c>
      <c r="AP106" s="22" t="s">
        <v>3482</v>
      </c>
      <c r="AQ106" s="22" t="s">
        <v>3483</v>
      </c>
      <c r="AR106" s="22">
        <v>4</v>
      </c>
      <c r="AS106" s="22" t="s">
        <v>3507</v>
      </c>
      <c r="AT106" s="22" t="s">
        <v>3484</v>
      </c>
      <c r="AU106" s="22" t="s">
        <v>3485</v>
      </c>
      <c r="AV106" s="27" t="s">
        <v>433</v>
      </c>
      <c r="AW106" s="22" t="s">
        <v>3486</v>
      </c>
      <c r="AX106" s="22" t="s">
        <v>3487</v>
      </c>
      <c r="AY106" s="22" t="b">
        <v>1</v>
      </c>
      <c r="AZ106" s="22" t="s">
        <v>486</v>
      </c>
      <c r="BA106" s="22" t="b">
        <v>1</v>
      </c>
      <c r="BB106" s="22" t="s">
        <v>3488</v>
      </c>
      <c r="BC106" s="22" t="s">
        <v>3489</v>
      </c>
    </row>
    <row r="107" spans="1:55" hidden="1" x14ac:dyDescent="0.25">
      <c r="A107" s="31" t="str">
        <f>IFERROR(TEXT(Table_ocorrencias11[[#This Row],[caso_n]],"000")&amp;Table_ocorrencias11[[#This Row],[ponto]]&amp;"/"&amp;YEAR(Table_ocorrencias11[[#This Row],[DATA PLANTÃO]]),"")</f>
        <v>070.9/2021</v>
      </c>
      <c r="B107" s="31" t="str">
        <f>IFERROR(IF(Table_ocorrencias11[[#This Row],[GDL]] = "","", Table_ocorrencias11[[#This Row],[GDL]]&amp;"/"&amp;YEAR(Table_ocorrencias11[[#This Row],[data_plantao]])),"")</f>
        <v>2767/2021</v>
      </c>
      <c r="C107" s="31" t="str">
        <f>IF(Table_ocorrencias11[[#This Row],[fotos_gdl]] = TRUE,"ENVIADAS","PENDENTE")</f>
        <v>ENVIADAS</v>
      </c>
      <c r="D107" s="23">
        <f>IFERROR(Table_ocorrencias11[[#This Row],[data_plantao]],"")</f>
        <v>44217</v>
      </c>
      <c r="E107" s="31" t="str">
        <f>IFERROR(Table_ocorrencias11[[#This Row],[CIODS]],"")</f>
        <v>D701838</v>
      </c>
      <c r="F107" s="31" t="str">
        <f>IFERROR(Table_ocorrencias11[[#This Row],[natureza3]],"")</f>
        <v>Duplo Homicídio</v>
      </c>
      <c r="G107" s="31" t="str">
        <f>IFERROR(Table_ocorrencias11[[#This Row],[tipo_local]],"")</f>
        <v>Interno</v>
      </c>
      <c r="H107" s="31" t="str">
        <f>IFERROR(IF(Table_ocorrencias11[[#This Row],[instrumento9]] = 0,"",Table_ocorrencias11[[#This Row],[instrumento9]]),"")</f>
        <v>PÉRFURO-CORTANTE</v>
      </c>
      <c r="I107" s="31" t="str">
        <f>IFERROR(VLOOKUP(Table_ocorrencias11[[#This Row],[matricula_perito]],Table_peritos[],2,FALSE),"")</f>
        <v>DIEGO NUNES TELES DE MENDONÇA</v>
      </c>
      <c r="J107" s="31" t="str">
        <f>IFERROR(VLOOKUP(Table_ocorrencias11[[#This Row],[matricula_auxiliar]],Table_auxiliares[],2,FALSE),"")</f>
        <v>THIAGO ANDRÉ</v>
      </c>
      <c r="K107" s="31" t="str">
        <f>IFERROR(VLOOKUP(Table_ocorrencias11[[#This Row],[matricula_delegado]],Table_delegados[],2,FALSE),"")</f>
        <v>FELIPE MONTEIRO COSTA</v>
      </c>
      <c r="L107" s="31" t="str">
        <f>IFERROR(Table_ocorrencias11[[#This Row],[viatura4]],"")</f>
        <v>UP004</v>
      </c>
      <c r="M107" s="31" t="str">
        <f>IFERROR(IF(Table_ocorrencias11[[#This Row],[DPH2]] ="","",Table_ocorrencias11[[#This Row],[DPH2]]&amp;"º DPH"),"")</f>
        <v>15º DPH</v>
      </c>
      <c r="N107" s="31" t="str">
        <f>UPPER(IFERROR(VLOOKUP(Table_ocorrencias11[[#This Row],[municipio]],Table_municipios[],2,FALSE),""))</f>
        <v>IPOJUCA</v>
      </c>
      <c r="O107" s="31" t="str">
        <f>UPPER(IFERROR(Table_ocorrencias11[[#This Row],[bairro7]],""))</f>
        <v>NOSSA SENHORA DO Ó</v>
      </c>
      <c r="P107" s="31" t="str">
        <f>IFERROR(IF(Table_ocorrencias11[[#This Row],[rua8]] ="","",Table_ocorrencias11[[#This Row],[rua8]]),"")</f>
        <v>LOTEAMENTO CANOAS</v>
      </c>
      <c r="Q107" s="31" t="str">
        <f>IFERROR(IF(Table_ocorrencias11[[#This Row],[latitude5]] ="","",Table_ocorrencias11[[#This Row],[latitude5]]),"")</f>
        <v>-8.453910</v>
      </c>
      <c r="R107" s="31" t="str">
        <f>IFERROR(IF(Table_ocorrencias11[[#This Row],[longitude6]] ="","",Table_ocorrencias11[[#This Row],[longitude6]]),"")</f>
        <v>-35.020243</v>
      </c>
      <c r="S10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115986)</v>
      </c>
      <c r="T1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7" s="31" t="str">
        <f>UPPER(IFERROR(Table_ocorrencias11[[#This Row],[descricao]],""))</f>
        <v>984597238</v>
      </c>
      <c r="V107" s="24">
        <f>IFERROR(IF(Table_ocorrencias11[[#This Row],[data_ciencia]]="","",Table_ocorrencias11[[#This Row],[data_ciencia]]),"")</f>
        <v>0.83333333333333337</v>
      </c>
      <c r="W107" s="24">
        <f>IFERROR(IF(Table_ocorrencias11[[#This Row],[data_saida]]="","",Table_ocorrencias11[[#This Row],[data_saida]]),"")</f>
        <v>0.84722222222222221</v>
      </c>
      <c r="X107" s="24">
        <f>IFERROR(IF(Table_ocorrencias11[[#This Row],[data_chegada]]="","",Table_ocorrencias11[[#This Row],[data_chegada]]),"")</f>
        <v>0.875</v>
      </c>
      <c r="Y107" s="24">
        <f>IFERROR(IF(Table_ocorrencias11[[#This Row],[data_conclusao]]="","",Table_ocorrencias11[[#This Row],[data_conclusao]]),"")</f>
        <v>0</v>
      </c>
      <c r="Z107" s="22">
        <v>2110</v>
      </c>
      <c r="AA107" s="22">
        <v>70</v>
      </c>
      <c r="AB107" s="22">
        <v>15</v>
      </c>
      <c r="AC107" s="22">
        <v>3869148</v>
      </c>
      <c r="AD107" s="22">
        <v>3870464</v>
      </c>
      <c r="AE107" s="22">
        <v>2724723</v>
      </c>
      <c r="AF107" s="22">
        <v>2767</v>
      </c>
      <c r="AG107" s="23">
        <v>44217</v>
      </c>
      <c r="AH107" s="22" t="s">
        <v>12926</v>
      </c>
      <c r="AI107" s="22" t="s">
        <v>302</v>
      </c>
      <c r="AJ107" s="22" t="s">
        <v>414</v>
      </c>
      <c r="AK107" s="22" t="s">
        <v>255</v>
      </c>
      <c r="AL107" s="25">
        <v>0.83333333333333337</v>
      </c>
      <c r="AM107" s="26">
        <v>0.84722222222222221</v>
      </c>
      <c r="AN107" s="26">
        <v>0.875</v>
      </c>
      <c r="AO107" s="26">
        <v>0</v>
      </c>
      <c r="AP107" s="22" t="s">
        <v>12927</v>
      </c>
      <c r="AQ107" s="22" t="s">
        <v>12928</v>
      </c>
      <c r="AR107" s="22">
        <v>8</v>
      </c>
      <c r="AS107" s="22" t="s">
        <v>428</v>
      </c>
      <c r="AT107" s="22" t="s">
        <v>12929</v>
      </c>
      <c r="AU107" s="22" t="s">
        <v>12930</v>
      </c>
      <c r="AV107" s="27" t="s">
        <v>744</v>
      </c>
      <c r="AW107" s="22" t="s">
        <v>12931</v>
      </c>
      <c r="AX107" s="22" t="s">
        <v>12932</v>
      </c>
      <c r="AY107" s="22" t="b">
        <v>1</v>
      </c>
      <c r="AZ107" s="22" t="s">
        <v>273</v>
      </c>
      <c r="BA107" s="22" t="b">
        <v>0</v>
      </c>
      <c r="BB107" s="22"/>
      <c r="BC107" s="22"/>
    </row>
    <row r="108" spans="1:55" hidden="1" x14ac:dyDescent="0.25">
      <c r="A108" s="31" t="str">
        <f>IFERROR(TEXT(Table_ocorrencias11[[#This Row],[caso_n]],"000")&amp;Table_ocorrencias11[[#This Row],[ponto]]&amp;"/"&amp;YEAR(Table_ocorrencias11[[#This Row],[DATA PLANTÃO]]),"")</f>
        <v>071.10/2020</v>
      </c>
      <c r="B108" s="31" t="str">
        <f>IFERROR(IF(Table_ocorrencias11[[#This Row],[GDL]] = "","", Table_ocorrencias11[[#This Row],[GDL]]&amp;"/"&amp;YEAR(Table_ocorrencias11[[#This Row],[data_plantao]])),"")</f>
        <v>26217/2020</v>
      </c>
      <c r="C108" s="31" t="str">
        <f>IF(Table_ocorrencias11[[#This Row],[fotos_gdl]] = TRUE,"ENVIADAS","PENDENTE")</f>
        <v>ENVIADAS</v>
      </c>
      <c r="D108" s="23">
        <f>IFERROR(Table_ocorrencias11[[#This Row],[data_plantao]],"")</f>
        <v>44077</v>
      </c>
      <c r="E108" s="31" t="str">
        <f>IFERROR(Table_ocorrencias11[[#This Row],[CIODS]],"")</f>
        <v>9003.01.000433/2020</v>
      </c>
      <c r="F108" s="31" t="str">
        <f>IFERROR(Table_ocorrencias11[[#This Row],[natureza3]],"")</f>
        <v>Outros</v>
      </c>
      <c r="G108" s="31" t="str">
        <f>IFERROR(Table_ocorrencias11[[#This Row],[tipo_local]],"")</f>
        <v>Interno</v>
      </c>
      <c r="H108" s="31" t="str">
        <f>IFERROR(IF(Table_ocorrencias11[[#This Row],[instrumento9]] = 0,"",Table_ocorrencias11[[#This Row],[instrumento9]]),"")</f>
        <v/>
      </c>
      <c r="I108" s="31" t="str">
        <f>IFERROR(VLOOKUP(Table_ocorrencias11[[#This Row],[matricula_perito]],Table_peritos[],2,FALSE),"")</f>
        <v>DIEGO NUNES TELES DE MENDONÇA</v>
      </c>
      <c r="J108" s="31" t="str">
        <f>IFERROR(VLOOKUP(Table_ocorrencias11[[#This Row],[matricula_auxiliar]],Table_auxiliares[],2,FALSE),"")</f>
        <v>BRENO HENRIQUE DANTAS DOS SANTOS</v>
      </c>
      <c r="K108" s="31" t="str">
        <f>IFERROR(VLOOKUP(Table_ocorrencias11[[#This Row],[matricula_delegado]],Table_delegados[],2,FALSE),"")</f>
        <v>FRANCISCO OCELIO LIMA RIBEIRO</v>
      </c>
      <c r="L108" s="31" t="str">
        <f>IFERROR(Table_ocorrencias11[[#This Row],[viatura4]],"")</f>
        <v>UP004</v>
      </c>
      <c r="M108" s="31" t="str">
        <f>IFERROR(IF(Table_ocorrencias11[[#This Row],[DPH2]] ="","",Table_ocorrencias11[[#This Row],[DPH2]]&amp;"º DPH"),"")</f>
        <v>3º DPH</v>
      </c>
      <c r="N108" s="31" t="str">
        <f>UPPER(IFERROR(VLOOKUP(Table_ocorrencias11[[#This Row],[municipio]],Table_municipios[],2,FALSE),""))</f>
        <v>RECIFE</v>
      </c>
      <c r="O108" s="31" t="str">
        <f>UPPER(IFERROR(Table_ocorrencias11[[#This Row],[bairro7]],""))</f>
        <v>IPSEP</v>
      </c>
      <c r="P108" s="31" t="str">
        <f>IFERROR(IF(Table_ocorrencias11[[#This Row],[rua8]] ="","",Table_ocorrencias11[[#This Row],[rua8]]),"")</f>
        <v>RUA RIO JARATUBA,18E, IPSEP, RECIFE-PE</v>
      </c>
      <c r="Q108" s="31" t="str">
        <f>IFERROR(IF(Table_ocorrencias11[[#This Row],[latitude5]] ="","",Table_ocorrencias11[[#This Row],[latitude5]]),"")</f>
        <v/>
      </c>
      <c r="R108" s="31" t="str">
        <f>IFERROR(IF(Table_ocorrencias11[[#This Row],[longitude6]] ="","",Table_ocorrencias11[[#This Row],[longitude6]]),"")</f>
        <v/>
      </c>
      <c r="S108" s="31" t="str">
        <f>IFERROR(UPPER(VLOOKUP(Table_ocorrencias11[[#This Row],[ocorrencia_id]],Table_vitimas[],3,FALSE) &amp; " (NIC: "&amp; VLOOKUP(Table_ocorrencias11[[#This Row],[ocorrencia_id]],Table_vitimas[],9,FALSE)) &amp;")","")</f>
        <v>FAGNER TORRES DA SILVA (NIC: 098619)</v>
      </c>
      <c r="T1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8" s="31" t="str">
        <f>UPPER(IFERROR(Table_ocorrencias11[[#This Row],[descricao]],""))</f>
        <v>IMÓVEL</v>
      </c>
      <c r="V108" s="24">
        <f>IFERROR(IF(Table_ocorrencias11[[#This Row],[data_ciencia]]="","",Table_ocorrencias11[[#This Row],[data_ciencia]]),"")</f>
        <v>0.41666666666666669</v>
      </c>
      <c r="W108" s="24">
        <f>IFERROR(IF(Table_ocorrencias11[[#This Row],[data_saida]]="","",Table_ocorrencias11[[#This Row],[data_saida]]),"")</f>
        <v>0.47222222222222221</v>
      </c>
      <c r="X108" s="24">
        <f>IFERROR(IF(Table_ocorrencias11[[#This Row],[data_chegada]]="","",Table_ocorrencias11[[#This Row],[data_chegada]]),"")</f>
        <v>0.4861111111111111</v>
      </c>
      <c r="Y108" s="24">
        <f>IFERROR(IF(Table_ocorrencias11[[#This Row],[data_conclusao]]="","",Table_ocorrencias11[[#This Row],[data_conclusao]]),"")</f>
        <v>0.51388888888888884</v>
      </c>
      <c r="Z108" s="22">
        <v>1632</v>
      </c>
      <c r="AA108" s="22">
        <v>71</v>
      </c>
      <c r="AB108" s="22">
        <v>3</v>
      </c>
      <c r="AC108" s="22">
        <v>3869148</v>
      </c>
      <c r="AD108" s="22">
        <v>3867820</v>
      </c>
      <c r="AE108" s="22">
        <v>3467520</v>
      </c>
      <c r="AF108" s="22">
        <v>26217</v>
      </c>
      <c r="AG108" s="23">
        <v>44077</v>
      </c>
      <c r="AH108" s="22" t="s">
        <v>3550</v>
      </c>
      <c r="AI108" s="22" t="s">
        <v>416</v>
      </c>
      <c r="AJ108" s="22" t="s">
        <v>414</v>
      </c>
      <c r="AK108" s="22" t="s">
        <v>255</v>
      </c>
      <c r="AL108" s="25">
        <v>0.41666666666666669</v>
      </c>
      <c r="AM108" s="26">
        <v>0.47222222222222221</v>
      </c>
      <c r="AN108" s="26">
        <v>0.4861111111111111</v>
      </c>
      <c r="AO108" s="26">
        <v>0.51388888888888884</v>
      </c>
      <c r="AP108" s="22"/>
      <c r="AQ108" s="22"/>
      <c r="AR108" s="22">
        <v>14</v>
      </c>
      <c r="AS108" s="22" t="s">
        <v>3551</v>
      </c>
      <c r="AT108" s="22" t="s">
        <v>3552</v>
      </c>
      <c r="AU108" s="22" t="s">
        <v>283</v>
      </c>
      <c r="AV108" s="27"/>
      <c r="AW108" s="22" t="s">
        <v>3553</v>
      </c>
      <c r="AX108" s="22" t="s">
        <v>2351</v>
      </c>
      <c r="AY108" s="22" t="b">
        <v>1</v>
      </c>
      <c r="AZ108" s="22" t="s">
        <v>486</v>
      </c>
      <c r="BA108" s="22" t="b">
        <v>0</v>
      </c>
      <c r="BB108" s="22"/>
      <c r="BC108" s="22"/>
    </row>
    <row r="109" spans="1:55" hidden="1" x14ac:dyDescent="0.25">
      <c r="A109" s="31" t="str">
        <f>IFERROR(TEXT(Table_ocorrencias11[[#This Row],[caso_n]],"000")&amp;Table_ocorrencias11[[#This Row],[ponto]]&amp;"/"&amp;YEAR(Table_ocorrencias11[[#This Row],[DATA PLANTÃO]]),"")</f>
        <v>071.9/2021</v>
      </c>
      <c r="B109" s="31" t="str">
        <f>IFERROR(IF(Table_ocorrencias11[[#This Row],[GDL]] = "","", Table_ocorrencias11[[#This Row],[GDL]]&amp;"/"&amp;YEAR(Table_ocorrencias11[[#This Row],[data_plantao]])),"")</f>
        <v>2591/2021</v>
      </c>
      <c r="C109" s="31" t="str">
        <f>IF(Table_ocorrencias11[[#This Row],[fotos_gdl]] = TRUE,"ENVIADAS","PENDENTE")</f>
        <v>ENVIADAS</v>
      </c>
      <c r="D109" s="23">
        <f>IFERROR(Table_ocorrencias11[[#This Row],[data_plantao]],"")</f>
        <v>44217</v>
      </c>
      <c r="E109" s="31" t="str">
        <f>IFERROR(Table_ocorrencias11[[#This Row],[CIODS]],"")</f>
        <v>D701847</v>
      </c>
      <c r="F109" s="31" t="str">
        <f>IFERROR(Table_ocorrencias11[[#This Row],[natureza3]],"")</f>
        <v>Homicídio</v>
      </c>
      <c r="G109" s="31" t="str">
        <f>IFERROR(Table_ocorrencias11[[#This Row],[tipo_local]],"")</f>
        <v>Externo</v>
      </c>
      <c r="H109" s="31" t="str">
        <f>IFERROR(IF(Table_ocorrencias11[[#This Row],[instrumento9]] = 0,"",Table_ocorrencias11[[#This Row],[instrumento9]]),"")</f>
        <v>PÉRFURO-CONTUNDENTE</v>
      </c>
      <c r="I109" s="31" t="str">
        <f>IFERROR(VLOOKUP(Table_ocorrencias11[[#This Row],[matricula_perito]],Table_peritos[],2,FALSE),"")</f>
        <v>FERNANDO HENRIQUE LEAL BENEVIDES</v>
      </c>
      <c r="J109" s="31" t="str">
        <f>IFERROR(VLOOKUP(Table_ocorrencias11[[#This Row],[matricula_auxiliar]],Table_auxiliares[],2,FALSE),"")</f>
        <v>BRENO HENRIQUE DANTAS DOS SANTOS</v>
      </c>
      <c r="K109" s="31" t="str">
        <f>IFERROR(VLOOKUP(Table_ocorrencias11[[#This Row],[matricula_delegado]],Table_delegados[],2,FALSE),"")</f>
        <v>PAULO GUSTAVO COELHO DIAS</v>
      </c>
      <c r="L109" s="31" t="str">
        <f>IFERROR(Table_ocorrencias11[[#This Row],[viatura4]],"")</f>
        <v>UP006</v>
      </c>
      <c r="M109" s="31" t="str">
        <f>IFERROR(IF(Table_ocorrencias11[[#This Row],[DPH2]] ="","",Table_ocorrencias11[[#This Row],[DPH2]]&amp;"º DPH"),"")</f>
        <v>2º DPH</v>
      </c>
      <c r="N109" s="31" t="str">
        <f>UPPER(IFERROR(VLOOKUP(Table_ocorrencias11[[#This Row],[municipio]],Table_municipios[],2,FALSE),""))</f>
        <v>RECIFE</v>
      </c>
      <c r="O109" s="31" t="str">
        <f>UPPER(IFERROR(Table_ocorrencias11[[#This Row],[bairro7]],""))</f>
        <v>IPUTINGA</v>
      </c>
      <c r="P109" s="31" t="str">
        <f>IFERROR(IF(Table_ocorrencias11[[#This Row],[rua8]] ="","",Table_ocorrencias11[[#This Row],[rua8]]),"")</f>
        <v>AVENIDA MAURICIO DE NASSAU</v>
      </c>
      <c r="Q109" s="31" t="str">
        <f>IFERROR(IF(Table_ocorrencias11[[#This Row],[latitude5]] ="","",Table_ocorrencias11[[#This Row],[latitude5]]),"")</f>
        <v>-8,038744</v>
      </c>
      <c r="R109" s="31" t="str">
        <f>IFERROR(IF(Table_ocorrencias11[[#This Row],[longitude6]] ="","",Table_ocorrencias11[[#This Row],[longitude6]]),"")</f>
        <v>-34,928430</v>
      </c>
      <c r="S109" s="31" t="str">
        <f>IFERROR(UPPER(VLOOKUP(Table_ocorrencias11[[#This Row],[ocorrencia_id]],Table_vitimas[],3,FALSE) &amp; " (NIC: "&amp; VLOOKUP(Table_ocorrencias11[[#This Row],[ocorrencia_id]],Table_vitimas[],9,FALSE)) &amp;")","")</f>
        <v>MARCELO SANTANA DE LIMA (NIC: 115952)</v>
      </c>
      <c r="T1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09" s="31" t="str">
        <f>UPPER(IFERROR(Table_ocorrencias11[[#This Row],[descricao]],""))</f>
        <v>PM 986678874</v>
      </c>
      <c r="V109" s="24">
        <f>IFERROR(IF(Table_ocorrencias11[[#This Row],[data_ciencia]]="","",Table_ocorrencias11[[#This Row],[data_ciencia]]),"")</f>
        <v>0.96875</v>
      </c>
      <c r="W109" s="24">
        <f>IFERROR(IF(Table_ocorrencias11[[#This Row],[data_saida]]="","",Table_ocorrencias11[[#This Row],[data_saida]]),"")</f>
        <v>0.97916666666666663</v>
      </c>
      <c r="X109" s="24">
        <f>IFERROR(IF(Table_ocorrencias11[[#This Row],[data_chegada]]="","",Table_ocorrencias11[[#This Row],[data_chegada]]),"")</f>
        <v>0.98611111111111116</v>
      </c>
      <c r="Y109" s="24">
        <f>IFERROR(IF(Table_ocorrencias11[[#This Row],[data_conclusao]]="","",Table_ocorrencias11[[#This Row],[data_conclusao]]),"")</f>
        <v>2.7777777777777776E-2</v>
      </c>
      <c r="Z109" s="22">
        <v>2111</v>
      </c>
      <c r="AA109" s="22">
        <v>71</v>
      </c>
      <c r="AB109" s="22">
        <v>2</v>
      </c>
      <c r="AC109" s="22">
        <v>2962063</v>
      </c>
      <c r="AD109" s="22">
        <v>3867820</v>
      </c>
      <c r="AE109" s="22">
        <v>2725371</v>
      </c>
      <c r="AF109" s="22">
        <v>2591</v>
      </c>
      <c r="AG109" s="23">
        <v>44217</v>
      </c>
      <c r="AH109" s="22" t="s">
        <v>12826</v>
      </c>
      <c r="AI109" s="22" t="s">
        <v>167</v>
      </c>
      <c r="AJ109" s="22" t="s">
        <v>168</v>
      </c>
      <c r="AK109" s="22" t="s">
        <v>1258</v>
      </c>
      <c r="AL109" s="25">
        <v>0.96875</v>
      </c>
      <c r="AM109" s="26">
        <v>0.97916666666666663</v>
      </c>
      <c r="AN109" s="26">
        <v>0.98611111111111116</v>
      </c>
      <c r="AO109" s="26">
        <v>2.7777777777777776E-2</v>
      </c>
      <c r="AP109" s="22" t="s">
        <v>12827</v>
      </c>
      <c r="AQ109" s="22" t="s">
        <v>12828</v>
      </c>
      <c r="AR109" s="22">
        <v>14</v>
      </c>
      <c r="AS109" s="22" t="s">
        <v>4641</v>
      </c>
      <c r="AT109" s="22" t="s">
        <v>12829</v>
      </c>
      <c r="AU109" s="22" t="s">
        <v>12830</v>
      </c>
      <c r="AV109" s="27" t="s">
        <v>276</v>
      </c>
      <c r="AW109" s="22" t="s">
        <v>12831</v>
      </c>
      <c r="AX109" s="22" t="s">
        <v>12832</v>
      </c>
      <c r="AY109" s="22" t="b">
        <v>1</v>
      </c>
      <c r="AZ109" s="22" t="s">
        <v>273</v>
      </c>
      <c r="BA109" s="22" t="b">
        <v>0</v>
      </c>
      <c r="BB109" s="22"/>
      <c r="BC109" s="22"/>
    </row>
    <row r="110" spans="1:55" hidden="1" x14ac:dyDescent="0.25">
      <c r="A110" s="31" t="str">
        <f>IFERROR(TEXT(Table_ocorrencias11[[#This Row],[caso_n]],"000")&amp;Table_ocorrencias11[[#This Row],[ponto]]&amp;"/"&amp;YEAR(Table_ocorrencias11[[#This Row],[DATA PLANTÃO]]),"")</f>
        <v>072.10/2020</v>
      </c>
      <c r="B110" s="31" t="str">
        <f>IFERROR(IF(Table_ocorrencias11[[#This Row],[GDL]] = "","", Table_ocorrencias11[[#This Row],[GDL]]&amp;"/"&amp;YEAR(Table_ocorrencias11[[#This Row],[data_plantao]])),"")</f>
        <v>27479/2020</v>
      </c>
      <c r="C110" s="31" t="str">
        <f>IF(Table_ocorrencias11[[#This Row],[fotos_gdl]] = TRUE,"ENVIADAS","PENDENTE")</f>
        <v>ENVIADAS</v>
      </c>
      <c r="D110" s="23">
        <f>IFERROR(Table_ocorrencias11[[#This Row],[data_plantao]],"")</f>
        <v>44086</v>
      </c>
      <c r="E110" s="31" t="str">
        <f>IFERROR(Table_ocorrencias11[[#This Row],[CIODS]],"")</f>
        <v>D687507</v>
      </c>
      <c r="F110" s="31" t="str">
        <f>IFERROR(Table_ocorrencias11[[#This Row],[natureza3]],"")</f>
        <v>Outros</v>
      </c>
      <c r="G110" s="31" t="str">
        <f>IFERROR(Table_ocorrencias11[[#This Row],[tipo_local]],"")</f>
        <v>Interno</v>
      </c>
      <c r="H110" s="31" t="str">
        <f>IFERROR(IF(Table_ocorrencias11[[#This Row],[instrumento9]] = 0,"",Table_ocorrencias11[[#This Row],[instrumento9]]),"")</f>
        <v>PÉRFURO-CONTUNDENTE</v>
      </c>
      <c r="I110" s="31" t="str">
        <f>IFERROR(VLOOKUP(Table_ocorrencias11[[#This Row],[matricula_perito]],Table_peritos[],2,FALSE),"")</f>
        <v>AUGUSTO GUILHERME FEITOSA CACHO BORGES</v>
      </c>
      <c r="J110" s="31" t="str">
        <f>IFERROR(VLOOKUP(Table_ocorrencias11[[#This Row],[matricula_auxiliar]],Table_auxiliares[],2,FALSE),"")</f>
        <v>THAYSE BATISTA</v>
      </c>
      <c r="K110" s="31" t="str">
        <f>IFERROR(VLOOKUP(Table_ocorrencias11[[#This Row],[matricula_delegado]],Table_delegados[],2,FALSE),"")</f>
        <v>BRUNO DE UGALDE MELLO</v>
      </c>
      <c r="L110" s="31" t="str">
        <f>IFERROR(Table_ocorrencias11[[#This Row],[viatura4]],"")</f>
        <v>UP004</v>
      </c>
      <c r="M110" s="31" t="str">
        <f>IFERROR(IF(Table_ocorrencias11[[#This Row],[DPH2]] ="","",Table_ocorrencias11[[#This Row],[DPH2]]&amp;"º DPH"),"")</f>
        <v>15º DPH</v>
      </c>
      <c r="N110" s="31" t="str">
        <f>UPPER(IFERROR(VLOOKUP(Table_ocorrencias11[[#This Row],[municipio]],Table_municipios[],2,FALSE),""))</f>
        <v>IPOJUCA</v>
      </c>
      <c r="O110" s="31" t="str">
        <f>UPPER(IFERROR(Table_ocorrencias11[[#This Row],[bairro7]],""))</f>
        <v>VILA DO ESTALEIRO ATLANTICO SUL</v>
      </c>
      <c r="P110" s="31" t="str">
        <f>IFERROR(IF(Table_ocorrencias11[[#This Row],[rua8]] ="","",Table_ocorrencias11[[#This Row],[rua8]]),"")</f>
        <v>RODOVIA PE 60, QUADRA 21, CASA N°14</v>
      </c>
      <c r="Q110" s="31" t="str">
        <f>IFERROR(IF(Table_ocorrencias11[[#This Row],[latitude5]] ="","",Table_ocorrencias11[[#This Row],[latitude5]]),"")</f>
        <v>-8.3976470</v>
      </c>
      <c r="R110" s="31" t="str">
        <f>IFERROR(IF(Table_ocorrencias11[[#This Row],[longitude6]] ="","",Table_ocorrencias11[[#This Row],[longitude6]]),"")</f>
        <v>-35.0439270</v>
      </c>
      <c r="S110" s="31" t="str">
        <f>IFERROR(UPPER(VLOOKUP(Table_ocorrencias11[[#This Row],[ocorrencia_id]],Table_vitimas[],3,FALSE) &amp; " (NIC: "&amp; VLOOKUP(Table_ocorrencias11[[#This Row],[ocorrencia_id]],Table_vitimas[],9,FALSE)) &amp;")","")</f>
        <v>VALMIR LOPES DA SILVA (NIC: 111557)</v>
      </c>
      <c r="T1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10" s="31" t="str">
        <f>UPPER(IFERROR(Table_ocorrencias11[[#This Row],[descricao]],""))</f>
        <v/>
      </c>
      <c r="V110" s="24">
        <f>IFERROR(IF(Table_ocorrencias11[[#This Row],[data_ciencia]]="","",Table_ocorrencias11[[#This Row],[data_ciencia]]),"")</f>
        <v>0.91666666666666663</v>
      </c>
      <c r="W110" s="24">
        <f>IFERROR(IF(Table_ocorrencias11[[#This Row],[data_saida]]="","",Table_ocorrencias11[[#This Row],[data_saida]]),"")</f>
        <v>0.92361111111111116</v>
      </c>
      <c r="X110" s="24">
        <f>IFERROR(IF(Table_ocorrencias11[[#This Row],[data_chegada]]="","",Table_ocorrencias11[[#This Row],[data_chegada]]),"")</f>
        <v>0.94444444444444442</v>
      </c>
      <c r="Y110" s="24">
        <f>IFERROR(IF(Table_ocorrencias11[[#This Row],[data_conclusao]]="","",Table_ocorrencias11[[#This Row],[data_conclusao]]),"")</f>
        <v>1.3888888888888888E-2</v>
      </c>
      <c r="Z110" s="22">
        <v>1659</v>
      </c>
      <c r="AA110" s="22">
        <v>72</v>
      </c>
      <c r="AB110" s="22">
        <v>15</v>
      </c>
      <c r="AC110" s="22">
        <v>3870731</v>
      </c>
      <c r="AD110" s="22">
        <v>3870430</v>
      </c>
      <c r="AE110" s="22">
        <v>3865339</v>
      </c>
      <c r="AF110" s="22">
        <v>27479</v>
      </c>
      <c r="AG110" s="23">
        <v>44086</v>
      </c>
      <c r="AH110" s="22" t="s">
        <v>3828</v>
      </c>
      <c r="AI110" s="22" t="s">
        <v>416</v>
      </c>
      <c r="AJ110" s="22" t="s">
        <v>414</v>
      </c>
      <c r="AK110" s="22" t="s">
        <v>255</v>
      </c>
      <c r="AL110" s="25">
        <v>0.91666666666666663</v>
      </c>
      <c r="AM110" s="26">
        <v>0.92361111111111116</v>
      </c>
      <c r="AN110" s="26">
        <v>0.94444444444444442</v>
      </c>
      <c r="AO110" s="26">
        <v>1.3888888888888888E-2</v>
      </c>
      <c r="AP110" s="22" t="s">
        <v>3829</v>
      </c>
      <c r="AQ110" s="22" t="s">
        <v>3830</v>
      </c>
      <c r="AR110" s="22">
        <v>8</v>
      </c>
      <c r="AS110" s="22" t="s">
        <v>3831</v>
      </c>
      <c r="AT110" s="22" t="s">
        <v>3832</v>
      </c>
      <c r="AU110" s="22" t="s">
        <v>283</v>
      </c>
      <c r="AV110" s="27" t="s">
        <v>276</v>
      </c>
      <c r="AW110" s="22" t="s">
        <v>3833</v>
      </c>
      <c r="AX110" s="22" t="s">
        <v>283</v>
      </c>
      <c r="AY110" s="22" t="b">
        <v>1</v>
      </c>
      <c r="AZ110" s="22" t="s">
        <v>486</v>
      </c>
      <c r="BA110" s="22" t="b">
        <v>0</v>
      </c>
      <c r="BB110" s="22"/>
      <c r="BC110" s="22"/>
    </row>
    <row r="111" spans="1:55" hidden="1" x14ac:dyDescent="0.25">
      <c r="A111" s="31" t="str">
        <f>IFERROR(TEXT(Table_ocorrencias11[[#This Row],[caso_n]],"000")&amp;Table_ocorrencias11[[#This Row],[ponto]]&amp;"/"&amp;YEAR(Table_ocorrencias11[[#This Row],[DATA PLANTÃO]]),"")</f>
        <v>072.9/2021</v>
      </c>
      <c r="B111" s="31" t="str">
        <f>IFERROR(IF(Table_ocorrencias11[[#This Row],[GDL]] = "","", Table_ocorrencias11[[#This Row],[GDL]]&amp;"/"&amp;YEAR(Table_ocorrencias11[[#This Row],[data_plantao]])),"")</f>
        <v>2805/2021</v>
      </c>
      <c r="C111" s="31" t="str">
        <f>IF(Table_ocorrencias11[[#This Row],[fotos_gdl]] = TRUE,"ENVIADAS","PENDENTE")</f>
        <v>ENVIADAS</v>
      </c>
      <c r="D111" s="23">
        <f>IFERROR(Table_ocorrencias11[[#This Row],[data_plantao]],"")</f>
        <v>44218</v>
      </c>
      <c r="E111" s="31" t="str">
        <f>IFERROR(Table_ocorrencias11[[#This Row],[CIODS]],"")</f>
        <v>D701906</v>
      </c>
      <c r="F111" s="31" t="str">
        <f>IFERROR(Table_ocorrencias11[[#This Row],[natureza3]],"")</f>
        <v>Homicídio</v>
      </c>
      <c r="G111" s="31" t="str">
        <f>IFERROR(Table_ocorrencias11[[#This Row],[tipo_local]],"")</f>
        <v>Externo</v>
      </c>
      <c r="H111" s="31" t="str">
        <f>IFERROR(IF(Table_ocorrencias11[[#This Row],[instrumento9]] = 0,"",Table_ocorrencias11[[#This Row],[instrumento9]]),"")</f>
        <v>PÉRFURO-CONTUNDENTE</v>
      </c>
      <c r="I111" s="31" t="str">
        <f>IFERROR(VLOOKUP(Table_ocorrencias11[[#This Row],[matricula_perito]],Table_peritos[],2,FALSE),"")</f>
        <v>MOISEIS GAUTHIER</v>
      </c>
      <c r="J111" s="31" t="str">
        <f>IFERROR(VLOOKUP(Table_ocorrencias11[[#This Row],[matricula_auxiliar]],Table_auxiliares[],2,FALSE),"")</f>
        <v>ANDREZA CRISTINA MAIA DOS SANTOS</v>
      </c>
      <c r="K111" s="31" t="str">
        <f>IFERROR(VLOOKUP(Table_ocorrencias11[[#This Row],[matricula_delegado]],Table_delegados[],2,FALSE),"")</f>
        <v>AUGUSTO CEZAR LOPES CUNHA</v>
      </c>
      <c r="L111" s="31" t="str">
        <f>IFERROR(Table_ocorrencias11[[#This Row],[viatura4]],"")</f>
        <v>UP004</v>
      </c>
      <c r="M111" s="31" t="str">
        <f>IFERROR(IF(Table_ocorrencias11[[#This Row],[DPH2]] ="","",Table_ocorrencias11[[#This Row],[DPH2]]&amp;"º DPH"),"")</f>
        <v>8º DPH</v>
      </c>
      <c r="N111" s="31" t="str">
        <f>UPPER(IFERROR(VLOOKUP(Table_ocorrencias11[[#This Row],[municipio]],Table_municipios[],2,FALSE),""))</f>
        <v>OLINDA</v>
      </c>
      <c r="O111" s="31" t="str">
        <f>UPPER(IFERROR(Table_ocorrencias11[[#This Row],[bairro7]],""))</f>
        <v>CAIXA DAGUA</v>
      </c>
      <c r="P111" s="31" t="str">
        <f>IFERROR(IF(Table_ocorrencias11[[#This Row],[rua8]] ="","",Table_ocorrencias11[[#This Row],[rua8]]),"")</f>
        <v>RUA ALTO DO MANGUBA</v>
      </c>
      <c r="Q111" s="31" t="str">
        <f>IFERROR(IF(Table_ocorrencias11[[#This Row],[latitude5]] ="","",Table_ocorrencias11[[#This Row],[latitude5]]),"")</f>
        <v>-7.995481</v>
      </c>
      <c r="R111" s="31" t="str">
        <f>IFERROR(IF(Table_ocorrencias11[[#This Row],[longitude6]] ="","",Table_ocorrencias11[[#This Row],[longitude6]]),"")</f>
        <v>-34.902845</v>
      </c>
      <c r="S111" s="31" t="str">
        <f>IFERROR(UPPER(VLOOKUP(Table_ocorrencias11[[#This Row],[ocorrencia_id]],Table_vitimas[],3,FALSE) &amp; " (NIC: "&amp; VLOOKUP(Table_ocorrencias11[[#This Row],[ocorrencia_id]],Table_vitimas[],9,FALSE)) &amp;")","")</f>
        <v>JUCELINO AMANCIO DA SILVA (NIC: 115982)</v>
      </c>
      <c r="T1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1" s="31" t="str">
        <f>UPPER(IFERROR(Table_ocorrencias11[[#This Row],[descricao]],""))</f>
        <v>PAF EXT MASC _x000D_
SGT CLARISTONE 985714446</v>
      </c>
      <c r="V111" s="24">
        <f>IFERROR(IF(Table_ocorrencias11[[#This Row],[data_ciencia]]="","",Table_ocorrencias11[[#This Row],[data_ciencia]]),"")</f>
        <v>0.70486111111111116</v>
      </c>
      <c r="W111" s="24">
        <f>IFERROR(IF(Table_ocorrencias11[[#This Row],[data_saida]]="","",Table_ocorrencias11[[#This Row],[data_saida]]),"")</f>
        <v>0.71527777777777779</v>
      </c>
      <c r="X111" s="24">
        <f>IFERROR(IF(Table_ocorrencias11[[#This Row],[data_chegada]]="","",Table_ocorrencias11[[#This Row],[data_chegada]]),"")</f>
        <v>0.74652777777777779</v>
      </c>
      <c r="Y111" s="24">
        <f>IFERROR(IF(Table_ocorrencias11[[#This Row],[data_conclusao]]="","",Table_ocorrencias11[[#This Row],[data_conclusao]]),"")</f>
        <v>0.78472222222222221</v>
      </c>
      <c r="Z111" s="22">
        <v>2112</v>
      </c>
      <c r="AA111" s="22">
        <v>72</v>
      </c>
      <c r="AB111" s="22">
        <v>8</v>
      </c>
      <c r="AC111" s="22">
        <v>3871282</v>
      </c>
      <c r="AD111" s="22">
        <v>3876098</v>
      </c>
      <c r="AE111" s="22">
        <v>3864669</v>
      </c>
      <c r="AF111" s="22">
        <v>2805</v>
      </c>
      <c r="AG111" s="23">
        <v>44218</v>
      </c>
      <c r="AH111" s="22" t="s">
        <v>12868</v>
      </c>
      <c r="AI111" s="22" t="s">
        <v>167</v>
      </c>
      <c r="AJ111" s="22" t="s">
        <v>168</v>
      </c>
      <c r="AK111" s="22" t="s">
        <v>255</v>
      </c>
      <c r="AL111" s="25">
        <v>0.70486111111111116</v>
      </c>
      <c r="AM111" s="26">
        <v>0.71527777777777779</v>
      </c>
      <c r="AN111" s="26">
        <v>0.74652777777777779</v>
      </c>
      <c r="AO111" s="26">
        <v>0.78472222222222221</v>
      </c>
      <c r="AP111" s="22" t="s">
        <v>12869</v>
      </c>
      <c r="AQ111" s="22" t="s">
        <v>12870</v>
      </c>
      <c r="AR111" s="22">
        <v>12</v>
      </c>
      <c r="AS111" s="22" t="s">
        <v>286</v>
      </c>
      <c r="AT111" s="22" t="s">
        <v>12871</v>
      </c>
      <c r="AU111" s="22" t="s">
        <v>12872</v>
      </c>
      <c r="AV111" s="27" t="s">
        <v>276</v>
      </c>
      <c r="AW111" s="22" t="s">
        <v>12873</v>
      </c>
      <c r="AX111" s="22" t="s">
        <v>12874</v>
      </c>
      <c r="AY111" s="22" t="b">
        <v>1</v>
      </c>
      <c r="AZ111" s="22" t="s">
        <v>273</v>
      </c>
      <c r="BA111" s="22" t="b">
        <v>0</v>
      </c>
      <c r="BB111" s="22"/>
      <c r="BC111" s="22"/>
    </row>
    <row r="112" spans="1:55" hidden="1" x14ac:dyDescent="0.25">
      <c r="A112" s="31" t="str">
        <f>IFERROR(TEXT(Table_ocorrencias11[[#This Row],[caso_n]],"000")&amp;Table_ocorrencias11[[#This Row],[ponto]]&amp;"/"&amp;YEAR(Table_ocorrencias11[[#This Row],[DATA PLANTÃO]]),"")</f>
        <v>073.10/2020</v>
      </c>
      <c r="B112" s="31" t="str">
        <f>IFERROR(IF(Table_ocorrencias11[[#This Row],[GDL]] = "","", Table_ocorrencias11[[#This Row],[GDL]]&amp;"/"&amp;YEAR(Table_ocorrencias11[[#This Row],[data_plantao]])),"")</f>
        <v/>
      </c>
      <c r="C112" s="31" t="str">
        <f>IF(Table_ocorrencias11[[#This Row],[fotos_gdl]] = TRUE,"ENVIADAS","PENDENTE")</f>
        <v>PENDENTE</v>
      </c>
      <c r="D112" s="23">
        <f>IFERROR(Table_ocorrencias11[[#This Row],[data_plantao]],"")</f>
        <v>44089</v>
      </c>
      <c r="E112" s="31" t="str">
        <f>IFERROR(Table_ocorrencias11[[#This Row],[CIODS]],"")</f>
        <v>0154/2020</v>
      </c>
      <c r="F112" s="31" t="str">
        <f>IFERROR(Table_ocorrencias11[[#This Row],[natureza3]],"")</f>
        <v>Outros</v>
      </c>
      <c r="G112" s="31" t="str">
        <f>IFERROR(Table_ocorrencias11[[#This Row],[tipo_local]],"")</f>
        <v>Interno</v>
      </c>
      <c r="H112" s="31" t="str">
        <f>IFERROR(IF(Table_ocorrencias11[[#This Row],[instrumento9]] = 0,"",Table_ocorrencias11[[#This Row],[instrumento9]]),"")</f>
        <v/>
      </c>
      <c r="I112" s="31" t="str">
        <f>IFERROR(VLOOKUP(Table_ocorrencias11[[#This Row],[matricula_perito]],Table_peritos[],2,FALSE),"")</f>
        <v>TADEU MORAIS CRUZ</v>
      </c>
      <c r="J112" s="31" t="str">
        <f>IFERROR(VLOOKUP(Table_ocorrencias11[[#This Row],[matricula_auxiliar]],Table_auxiliares[],2,FALSE),"")</f>
        <v>THIAGO ANDRÉ</v>
      </c>
      <c r="K112" s="31" t="str">
        <f>IFERROR(VLOOKUP(Table_ocorrencias11[[#This Row],[matricula_delegado]],Table_delegados[],2,FALSE),"")</f>
        <v>VICTOR HUGO JARDIM RONDON</v>
      </c>
      <c r="L112" s="31" t="str">
        <f>IFERROR(Table_ocorrencias11[[#This Row],[viatura4]],"")</f>
        <v>UP002</v>
      </c>
      <c r="M112" s="31" t="str">
        <f>IFERROR(IF(Table_ocorrencias11[[#This Row],[DPH2]] ="","",Table_ocorrencias11[[#This Row],[DPH2]]&amp;"º DPH"),"")</f>
        <v>11º DPH</v>
      </c>
      <c r="N112" s="31" t="str">
        <f>UPPER(IFERROR(VLOOKUP(Table_ocorrencias11[[#This Row],[municipio]],Table_municipios[],2,FALSE),""))</f>
        <v>JABOATÃO DOS GUARARAPES</v>
      </c>
      <c r="O112" s="31" t="str">
        <f>UPPER(IFERROR(Table_ocorrencias11[[#This Row],[bairro7]],""))</f>
        <v>MARCOS FREIRE</v>
      </c>
      <c r="P112" s="31" t="str">
        <f>IFERROR(IF(Table_ocorrencias11[[#This Row],[rua8]] ="","",Table_ocorrencias11[[#This Row],[rua8]]),"")</f>
        <v>AVENIDA FORTE DO BRUM</v>
      </c>
      <c r="Q112" s="31" t="str">
        <f>IFERROR(IF(Table_ocorrencias11[[#This Row],[latitude5]] ="","",Table_ocorrencias11[[#This Row],[latitude5]]),"")</f>
        <v/>
      </c>
      <c r="R112" s="31" t="str">
        <f>IFERROR(IF(Table_ocorrencias11[[#This Row],[longitude6]] ="","",Table_ocorrencias11[[#This Row],[longitude6]]),"")</f>
        <v/>
      </c>
      <c r="S112" s="31" t="str">
        <f>IFERROR(UPPER(VLOOKUP(Table_ocorrencias11[[#This Row],[ocorrencia_id]],Table_vitimas[],3,FALSE) &amp; " (NIC: "&amp; VLOOKUP(Table_ocorrencias11[[#This Row],[ocorrencia_id]],Table_vitimas[],9,FALSE)) &amp;")","")</f>
        <v>TEREZINHA DE JESUS DA SILVA (NIC: 106834)</v>
      </c>
      <c r="T1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2" s="31" t="str">
        <f>UPPER(IFERROR(Table_ocorrencias11[[#This Row],[descricao]],""))</f>
        <v>CISTERNA ONDE CORPO FOI ENCONTRADO NO INICIO DO ANO.</v>
      </c>
      <c r="V112" s="24">
        <f>IFERROR(IF(Table_ocorrencias11[[#This Row],[data_ciencia]]="","",Table_ocorrencias11[[#This Row],[data_ciencia]]),"")</f>
        <v>0.33333333333333331</v>
      </c>
      <c r="W112" s="24" t="str">
        <f>IFERROR(IF(Table_ocorrencias11[[#This Row],[data_saida]]="","",Table_ocorrencias11[[#This Row],[data_saida]]),"")</f>
        <v/>
      </c>
      <c r="X112" s="24" t="str">
        <f>IFERROR(IF(Table_ocorrencias11[[#This Row],[data_chegada]]="","",Table_ocorrencias11[[#This Row],[data_chegada]]),"")</f>
        <v/>
      </c>
      <c r="Y112" s="24" t="str">
        <f>IFERROR(IF(Table_ocorrencias11[[#This Row],[data_conclusao]]="","",Table_ocorrencias11[[#This Row],[data_conclusao]]),"")</f>
        <v/>
      </c>
      <c r="Z112" s="22">
        <v>1668</v>
      </c>
      <c r="AA112" s="22">
        <v>73</v>
      </c>
      <c r="AB112" s="22">
        <v>11</v>
      </c>
      <c r="AC112" s="22">
        <v>2962136</v>
      </c>
      <c r="AD112" s="22">
        <v>3870464</v>
      </c>
      <c r="AE112" s="22">
        <v>2725053</v>
      </c>
      <c r="AF112" s="22"/>
      <c r="AG112" s="23">
        <v>44089</v>
      </c>
      <c r="AH112" s="22" t="s">
        <v>3944</v>
      </c>
      <c r="AI112" s="22" t="s">
        <v>416</v>
      </c>
      <c r="AJ112" s="22" t="s">
        <v>414</v>
      </c>
      <c r="AK112" s="22" t="s">
        <v>278</v>
      </c>
      <c r="AL112" s="25">
        <v>0.33333333333333331</v>
      </c>
      <c r="AM112" s="26"/>
      <c r="AN112" s="26"/>
      <c r="AO112" s="26"/>
      <c r="AP112" s="22"/>
      <c r="AQ112" s="22"/>
      <c r="AR112" s="22">
        <v>10</v>
      </c>
      <c r="AS112" s="22" t="s">
        <v>3945</v>
      </c>
      <c r="AT112" s="22" t="s">
        <v>3946</v>
      </c>
      <c r="AU112" s="22" t="s">
        <v>283</v>
      </c>
      <c r="AV112" s="27"/>
      <c r="AW112" s="22" t="s">
        <v>3947</v>
      </c>
      <c r="AX112" s="22" t="s">
        <v>3948</v>
      </c>
      <c r="AY112" s="22" t="b">
        <v>0</v>
      </c>
      <c r="AZ112" s="22" t="s">
        <v>486</v>
      </c>
      <c r="BA112" s="22" t="b">
        <v>0</v>
      </c>
      <c r="BB112" s="22"/>
      <c r="BC112" s="22"/>
    </row>
    <row r="113" spans="1:55" hidden="1" x14ac:dyDescent="0.25">
      <c r="A113" s="31" t="str">
        <f>IFERROR(TEXT(Table_ocorrencias11[[#This Row],[caso_n]],"000")&amp;Table_ocorrencias11[[#This Row],[ponto]]&amp;"/"&amp;YEAR(Table_ocorrencias11[[#This Row],[DATA PLANTÃO]]),"")</f>
        <v>073.9/2021</v>
      </c>
      <c r="B113" s="31" t="str">
        <f>IFERROR(IF(Table_ocorrencias11[[#This Row],[GDL]] = "","", Table_ocorrencias11[[#This Row],[GDL]]&amp;"/"&amp;YEAR(Table_ocorrencias11[[#This Row],[data_plantao]])),"")</f>
        <v>2720/2021</v>
      </c>
      <c r="C113" s="31" t="str">
        <f>IF(Table_ocorrencias11[[#This Row],[fotos_gdl]] = TRUE,"ENVIADAS","PENDENTE")</f>
        <v>ENVIADAS</v>
      </c>
      <c r="D113" s="23">
        <f>IFERROR(Table_ocorrencias11[[#This Row],[data_plantao]],"")</f>
        <v>44218</v>
      </c>
      <c r="E113" s="31" t="str">
        <f>IFERROR(Table_ocorrencias11[[#This Row],[CIODS]],"")</f>
        <v>D701917</v>
      </c>
      <c r="F113" s="31" t="str">
        <f>IFERROR(Table_ocorrencias11[[#This Row],[natureza3]],"")</f>
        <v>Homicídio</v>
      </c>
      <c r="G113" s="31" t="str">
        <f>IFERROR(Table_ocorrencias11[[#This Row],[tipo_local]],"")</f>
        <v>Externo</v>
      </c>
      <c r="H113" s="31" t="str">
        <f>IFERROR(IF(Table_ocorrencias11[[#This Row],[instrumento9]] = 0,"",Table_ocorrencias11[[#This Row],[instrumento9]]),"")</f>
        <v>PÉRFURO-CORTANTE</v>
      </c>
      <c r="I113" s="31" t="str">
        <f>IFERROR(VLOOKUP(Table_ocorrencias11[[#This Row],[matricula_perito]],Table_peritos[],2,FALSE),"")</f>
        <v>TADEU MORAIS CRUZ</v>
      </c>
      <c r="J113" s="31" t="str">
        <f>IFERROR(VLOOKUP(Table_ocorrencias11[[#This Row],[matricula_auxiliar]],Table_auxiliares[],2,FALSE),"")</f>
        <v>HILTON PESSOA DE FREITAS NETO</v>
      </c>
      <c r="K113" s="31" t="str">
        <f>IFERROR(VLOOKUP(Table_ocorrencias11[[#This Row],[matricula_delegado]],Table_delegados[],2,FALSE),"")</f>
        <v>SERGIO RICARDO FERREIRA DE VASCONCELOS</v>
      </c>
      <c r="L113" s="31" t="str">
        <f>IFERROR(Table_ocorrencias11[[#This Row],[viatura4]],"")</f>
        <v>UP006</v>
      </c>
      <c r="M113" s="31" t="str">
        <f>IFERROR(IF(Table_ocorrencias11[[#This Row],[DPH2]] ="","",Table_ocorrencias11[[#This Row],[DPH2]]&amp;"º DPH"),"")</f>
        <v>4º DPH</v>
      </c>
      <c r="N113" s="31" t="str">
        <f>UPPER(IFERROR(VLOOKUP(Table_ocorrencias11[[#This Row],[municipio]],Table_municipios[],2,FALSE),""))</f>
        <v>RECIFE</v>
      </c>
      <c r="O113" s="31" t="str">
        <f>UPPER(IFERROR(Table_ocorrencias11[[#This Row],[bairro7]],""))</f>
        <v>AFOGADOS</v>
      </c>
      <c r="P113" s="31" t="str">
        <f>IFERROR(IF(Table_ocorrencias11[[#This Row],[rua8]] ="","",Table_ocorrencias11[[#This Row],[rua8]]),"")</f>
        <v>RUA NICOLAU PEREIRA</v>
      </c>
      <c r="Q113" s="31" t="str">
        <f>IFERROR(IF(Table_ocorrencias11[[#This Row],[latitude5]] ="","",Table_ocorrencias11[[#This Row],[latitude5]]),"")</f>
        <v>-8°4'41"</v>
      </c>
      <c r="R113" s="31" t="str">
        <f>IFERROR(IF(Table_ocorrencias11[[#This Row],[longitude6]] ="","",Table_ocorrencias11[[#This Row],[longitude6]]),"")</f>
        <v>-34°54'20"</v>
      </c>
      <c r="S11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115985)</v>
      </c>
      <c r="T1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13" s="31" t="str">
        <f>UPPER(IFERROR(Table_ocorrencias11[[#This Row],[descricao]],""))</f>
        <v>ARMA BRANCA - MASC_x000D_
PM SD ALENCAR 988993007</v>
      </c>
      <c r="V113" s="24">
        <f>IFERROR(IF(Table_ocorrencias11[[#This Row],[data_ciencia]]="","",Table_ocorrencias11[[#This Row],[data_ciencia]]),"")</f>
        <v>0.79166666666666663</v>
      </c>
      <c r="W113" s="24">
        <f>IFERROR(IF(Table_ocorrencias11[[#This Row],[data_saida]]="","",Table_ocorrencias11[[#This Row],[data_saida]]),"")</f>
        <v>0.81597222222222221</v>
      </c>
      <c r="X113" s="24">
        <f>IFERROR(IF(Table_ocorrencias11[[#This Row],[data_chegada]]="","",Table_ocorrencias11[[#This Row],[data_chegada]]),"")</f>
        <v>0.82291666666666663</v>
      </c>
      <c r="Y113" s="24">
        <f>IFERROR(IF(Table_ocorrencias11[[#This Row],[data_conclusao]]="","",Table_ocorrencias11[[#This Row],[data_conclusao]]),"")</f>
        <v>0.84722222222222221</v>
      </c>
      <c r="Z113" s="22">
        <v>2113</v>
      </c>
      <c r="AA113" s="22">
        <v>73</v>
      </c>
      <c r="AB113" s="22">
        <v>4</v>
      </c>
      <c r="AC113" s="22">
        <v>2962136</v>
      </c>
      <c r="AD113" s="22">
        <v>3865967</v>
      </c>
      <c r="AE113" s="22">
        <v>2139219</v>
      </c>
      <c r="AF113" s="22">
        <v>2720</v>
      </c>
      <c r="AG113" s="23">
        <v>44218</v>
      </c>
      <c r="AH113" s="22" t="s">
        <v>12787</v>
      </c>
      <c r="AI113" s="22" t="s">
        <v>167</v>
      </c>
      <c r="AJ113" s="22" t="s">
        <v>168</v>
      </c>
      <c r="AK113" s="22" t="s">
        <v>1258</v>
      </c>
      <c r="AL113" s="25">
        <v>0.79166666666666663</v>
      </c>
      <c r="AM113" s="26">
        <v>0.81597222222222221</v>
      </c>
      <c r="AN113" s="26">
        <v>0.82291666666666663</v>
      </c>
      <c r="AO113" s="26">
        <v>0.84722222222222221</v>
      </c>
      <c r="AP113" s="22" t="s">
        <v>12788</v>
      </c>
      <c r="AQ113" s="22" t="s">
        <v>12789</v>
      </c>
      <c r="AR113" s="22">
        <v>14</v>
      </c>
      <c r="AS113" s="22" t="s">
        <v>1745</v>
      </c>
      <c r="AT113" s="22" t="s">
        <v>12790</v>
      </c>
      <c r="AU113" s="22" t="s">
        <v>12791</v>
      </c>
      <c r="AV113" s="27" t="s">
        <v>744</v>
      </c>
      <c r="AW113" s="22" t="s">
        <v>12792</v>
      </c>
      <c r="AX113" s="22" t="s">
        <v>12793</v>
      </c>
      <c r="AY113" s="22" t="b">
        <v>1</v>
      </c>
      <c r="AZ113" s="22" t="s">
        <v>273</v>
      </c>
      <c r="BA113" s="22" t="b">
        <v>0</v>
      </c>
      <c r="BB113" s="22"/>
      <c r="BC113" s="22"/>
    </row>
    <row r="114" spans="1:55" hidden="1" x14ac:dyDescent="0.25">
      <c r="A114" s="31" t="str">
        <f>IFERROR(TEXT(Table_ocorrencias11[[#This Row],[caso_n]],"000")&amp;Table_ocorrencias11[[#This Row],[ponto]]&amp;"/"&amp;YEAR(Table_ocorrencias11[[#This Row],[DATA PLANTÃO]]),"")</f>
        <v>074.10/2020</v>
      </c>
      <c r="B114" s="31" t="str">
        <f>IFERROR(IF(Table_ocorrencias11[[#This Row],[GDL]] = "","", Table_ocorrencias11[[#This Row],[GDL]]&amp;"/"&amp;YEAR(Table_ocorrencias11[[#This Row],[data_plantao]])),"")</f>
        <v>28408/2020</v>
      </c>
      <c r="C114" s="31" t="str">
        <f>IF(Table_ocorrencias11[[#This Row],[fotos_gdl]] = TRUE,"ENVIADAS","PENDENTE")</f>
        <v>ENVIADAS</v>
      </c>
      <c r="D114" s="23">
        <f>IFERROR(Table_ocorrencias11[[#This Row],[data_plantao]],"")</f>
        <v>44093</v>
      </c>
      <c r="E114" s="31" t="str">
        <f>IFERROR(Table_ocorrencias11[[#This Row],[CIODS]],"")</f>
        <v>235/2020</v>
      </c>
      <c r="F114" s="31" t="str">
        <f>IFERROR(Table_ocorrencias11[[#This Row],[natureza3]],"")</f>
        <v>Perícia em veículo</v>
      </c>
      <c r="G114" s="31" t="str">
        <f>IFERROR(Table_ocorrencias11[[#This Row],[tipo_local]],"")</f>
        <v>Externo</v>
      </c>
      <c r="H114" s="31" t="str">
        <f>IFERROR(IF(Table_ocorrencias11[[#This Row],[instrumento9]] = 0,"",Table_ocorrencias11[[#This Row],[instrumento9]]),"")</f>
        <v>PÉRFURO-CONTUNDENTE</v>
      </c>
      <c r="I114" s="31" t="str">
        <f>IFERROR(VLOOKUP(Table_ocorrencias11[[#This Row],[matricula_perito]],Table_peritos[],2,FALSE),"")</f>
        <v>FERNANDO HENRIQUE LEAL BENEVIDES</v>
      </c>
      <c r="J114" s="31" t="str">
        <f>IFERROR(VLOOKUP(Table_ocorrencias11[[#This Row],[matricula_auxiliar]],Table_auxiliares[],2,FALSE),"")</f>
        <v>THAYSE BATISTA</v>
      </c>
      <c r="K114" s="31" t="str">
        <f>IFERROR(VLOOKUP(Table_ocorrencias11[[#This Row],[matricula_delegado]],Table_delegados[],2,FALSE),"")</f>
        <v>FRANCISCA ERICA DA SILVA BEZERRA</v>
      </c>
      <c r="L114" s="31" t="str">
        <f>IFERROR(Table_ocorrencias11[[#This Row],[viatura4]],"")</f>
        <v/>
      </c>
      <c r="M114" s="31" t="str">
        <f>IFERROR(IF(Table_ocorrencias11[[#This Row],[DPH2]] ="","",Table_ocorrencias11[[#This Row],[DPH2]]&amp;"º DPH"),"")</f>
        <v>4º DPH</v>
      </c>
      <c r="N114" s="31" t="str">
        <f>UPPER(IFERROR(VLOOKUP(Table_ocorrencias11[[#This Row],[municipio]],Table_municipios[],2,FALSE),""))</f>
        <v>RECIFE</v>
      </c>
      <c r="O114" s="31" t="str">
        <f>UPPER(IFERROR(Table_ocorrencias11[[#This Row],[bairro7]],""))</f>
        <v>CURADO</v>
      </c>
      <c r="P114" s="31" t="str">
        <f>IFERROR(IF(Table_ocorrencias11[[#This Row],[rua8]] ="","",Table_ocorrencias11[[#This Row],[rua8]]),"")</f>
        <v/>
      </c>
      <c r="Q114" s="31" t="str">
        <f>IFERROR(IF(Table_ocorrencias11[[#This Row],[latitude5]] ="","",Table_ocorrencias11[[#This Row],[latitude5]]),"")</f>
        <v/>
      </c>
      <c r="R114" s="31" t="str">
        <f>IFERROR(IF(Table_ocorrencias11[[#This Row],[longitude6]] ="","",Table_ocorrencias11[[#This Row],[longitude6]]),"")</f>
        <v/>
      </c>
      <c r="S11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4" s="31" t="str">
        <f>UPPER(IFERROR(Table_ocorrencias11[[#This Row],[descricao]],""))</f>
        <v>VEÍCULO PERICIADO NO PÁTIO DO DHPP FIAT PÁLIO WEEKEND 2008/2009 PLACA: KGS7150</v>
      </c>
      <c r="V114" s="24">
        <f>IFERROR(IF(Table_ocorrencias11[[#This Row],[data_ciencia]]="","",Table_ocorrencias11[[#This Row],[data_ciencia]]),"")</f>
        <v>0.57638888888888884</v>
      </c>
      <c r="W114" s="24">
        <f>IFERROR(IF(Table_ocorrencias11[[#This Row],[data_saida]]="","",Table_ocorrencias11[[#This Row],[data_saida]]),"")</f>
        <v>0.59027777777777779</v>
      </c>
      <c r="X114" s="24" t="str">
        <f>IFERROR(IF(Table_ocorrencias11[[#This Row],[data_chegada]]="","",Table_ocorrencias11[[#This Row],[data_chegada]]),"")</f>
        <v/>
      </c>
      <c r="Y114" s="24" t="str">
        <f>IFERROR(IF(Table_ocorrencias11[[#This Row],[data_conclusao]]="","",Table_ocorrencias11[[#This Row],[data_conclusao]]),"")</f>
        <v/>
      </c>
      <c r="Z114" s="22">
        <v>1680</v>
      </c>
      <c r="AA114" s="22">
        <v>74</v>
      </c>
      <c r="AB114" s="22">
        <v>4</v>
      </c>
      <c r="AC114" s="22">
        <v>2962063</v>
      </c>
      <c r="AD114" s="22">
        <v>3870430</v>
      </c>
      <c r="AE114" s="22">
        <v>2724782</v>
      </c>
      <c r="AF114" s="22">
        <v>28408</v>
      </c>
      <c r="AG114" s="23">
        <v>44093</v>
      </c>
      <c r="AH114" s="22" t="s">
        <v>4110</v>
      </c>
      <c r="AI114" s="22" t="s">
        <v>1228</v>
      </c>
      <c r="AJ114" s="22" t="s">
        <v>168</v>
      </c>
      <c r="AK114" s="22" t="s">
        <v>283</v>
      </c>
      <c r="AL114" s="25">
        <v>0.57638888888888884</v>
      </c>
      <c r="AM114" s="26">
        <v>0.59027777777777779</v>
      </c>
      <c r="AN114" s="26"/>
      <c r="AO114" s="26"/>
      <c r="AP114" s="22"/>
      <c r="AQ114" s="22"/>
      <c r="AR114" s="22">
        <v>14</v>
      </c>
      <c r="AS114" s="22" t="s">
        <v>1193</v>
      </c>
      <c r="AT114" s="22" t="s">
        <v>283</v>
      </c>
      <c r="AU114" s="22" t="s">
        <v>4111</v>
      </c>
      <c r="AV114" s="27" t="s">
        <v>276</v>
      </c>
      <c r="AW114" s="22" t="s">
        <v>4112</v>
      </c>
      <c r="AX114" s="22" t="s">
        <v>4113</v>
      </c>
      <c r="AY114" s="22" t="b">
        <v>1</v>
      </c>
      <c r="AZ114" s="22" t="s">
        <v>486</v>
      </c>
      <c r="BA114" s="22" t="b">
        <v>1</v>
      </c>
      <c r="BB114" s="22" t="s">
        <v>4114</v>
      </c>
      <c r="BC114" s="22" t="s">
        <v>4115</v>
      </c>
    </row>
    <row r="115" spans="1:55" hidden="1" x14ac:dyDescent="0.25">
      <c r="A115" s="31" t="str">
        <f>IFERROR(TEXT(Table_ocorrencias11[[#This Row],[caso_n]],"000")&amp;Table_ocorrencias11[[#This Row],[ponto]]&amp;"/"&amp;YEAR(Table_ocorrencias11[[#This Row],[DATA PLANTÃO]]),"")</f>
        <v>074.9/2021</v>
      </c>
      <c r="B115" s="31" t="str">
        <f>IFERROR(IF(Table_ocorrencias11[[#This Row],[GDL]] = "","", Table_ocorrencias11[[#This Row],[GDL]]&amp;"/"&amp;YEAR(Table_ocorrencias11[[#This Row],[data_plantao]])),"")</f>
        <v>2804/2021</v>
      </c>
      <c r="C115" s="31" t="str">
        <f>IF(Table_ocorrencias11[[#This Row],[fotos_gdl]] = TRUE,"ENVIADAS","PENDENTE")</f>
        <v>ENVIADAS</v>
      </c>
      <c r="D115" s="23">
        <f>IFERROR(Table_ocorrencias11[[#This Row],[data_plantao]],"")</f>
        <v>44218</v>
      </c>
      <c r="E115" s="31" t="str">
        <f>IFERROR(Table_ocorrencias11[[#This Row],[CIODS]],"")</f>
        <v>D701928</v>
      </c>
      <c r="F115" s="31" t="str">
        <f>IFERROR(Table_ocorrencias11[[#This Row],[natureza3]],"")</f>
        <v>Homicídio</v>
      </c>
      <c r="G115" s="31" t="str">
        <f>IFERROR(Table_ocorrencias11[[#This Row],[tipo_local]],"")</f>
        <v>Externo</v>
      </c>
      <c r="H115" s="31" t="str">
        <f>IFERROR(IF(Table_ocorrencias11[[#This Row],[instrumento9]] = 0,"",Table_ocorrencias11[[#This Row],[instrumento9]]),"")</f>
        <v>PÉRFURO-CONTUNDENTE</v>
      </c>
      <c r="I115" s="31" t="str">
        <f>IFERROR(VLOOKUP(Table_ocorrencias11[[#This Row],[matricula_perito]],Table_peritos[],2,FALSE),"")</f>
        <v>MOISEIS GAUTHIER</v>
      </c>
      <c r="J115" s="31" t="str">
        <f>IFERROR(VLOOKUP(Table_ocorrencias11[[#This Row],[matricula_auxiliar]],Table_auxiliares[],2,FALSE),"")</f>
        <v>ANDREZA CRISTINA MAIA DOS SANTOS</v>
      </c>
      <c r="K115" s="31" t="str">
        <f>IFERROR(VLOOKUP(Table_ocorrencias11[[#This Row],[matricula_delegado]],Table_delegados[],2,FALSE),"")</f>
        <v>ANTONIO DE CAMPOS FRANCISCO</v>
      </c>
      <c r="L115" s="31" t="str">
        <f>IFERROR(Table_ocorrencias11[[#This Row],[viatura4]],"")</f>
        <v>UP004</v>
      </c>
      <c r="M115" s="31" t="str">
        <f>IFERROR(IF(Table_ocorrencias11[[#This Row],[DPH2]] ="","",Table_ocorrencias11[[#This Row],[DPH2]]&amp;"º DPH"),"")</f>
        <v>8º DPH</v>
      </c>
      <c r="N115" s="31" t="str">
        <f>UPPER(IFERROR(VLOOKUP(Table_ocorrencias11[[#This Row],[municipio]],Table_municipios[],2,FALSE),""))</f>
        <v>ILHA DE ITAMARACÁ</v>
      </c>
      <c r="O115" s="31" t="str">
        <f>UPPER(IFERROR(Table_ocorrencias11[[#This Row],[bairro7]],""))</f>
        <v>ENSEADA DOS GOLFINHOS</v>
      </c>
      <c r="P115" s="31" t="str">
        <f>IFERROR(IF(Table_ocorrencias11[[#This Row],[rua8]] ="","",Table_ocorrencias11[[#This Row],[rua8]]),"")</f>
        <v>RUA SANTA MARIA DO CAMBUCÁ</v>
      </c>
      <c r="Q115" s="31" t="str">
        <f>IFERROR(IF(Table_ocorrencias11[[#This Row],[latitude5]] ="","",Table_ocorrencias11[[#This Row],[latitude5]]),"")</f>
        <v>-7.705539</v>
      </c>
      <c r="R115" s="31" t="str">
        <f>IFERROR(IF(Table_ocorrencias11[[#This Row],[longitude6]] ="","",Table_ocorrencias11[[#This Row],[longitude6]]),"")</f>
        <v>-34.838377</v>
      </c>
      <c r="S11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115983)</v>
      </c>
      <c r="T1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15" s="31" t="str">
        <f>UPPER(IFERROR(Table_ocorrencias11[[#This Row],[descricao]],""))</f>
        <v>PM 988206606</v>
      </c>
      <c r="V115" s="24">
        <f>IFERROR(IF(Table_ocorrencias11[[#This Row],[data_ciencia]]="","",Table_ocorrencias11[[#This Row],[data_ciencia]]),"")</f>
        <v>0.82986111111111116</v>
      </c>
      <c r="W115" s="24">
        <f>IFERROR(IF(Table_ocorrencias11[[#This Row],[data_saida]]="","",Table_ocorrencias11[[#This Row],[data_saida]]),"")</f>
        <v>0.85069444444444442</v>
      </c>
      <c r="X115" s="24">
        <f>IFERROR(IF(Table_ocorrencias11[[#This Row],[data_chegada]]="","",Table_ocorrencias11[[#This Row],[data_chegada]]),"")</f>
        <v>0.9</v>
      </c>
      <c r="Y115" s="24">
        <f>IFERROR(IF(Table_ocorrencias11[[#This Row],[data_conclusao]]="","",Table_ocorrencias11[[#This Row],[data_conclusao]]),"")</f>
        <v>0.93055555555555558</v>
      </c>
      <c r="Z115" s="22">
        <v>2114</v>
      </c>
      <c r="AA115" s="22">
        <v>74</v>
      </c>
      <c r="AB115" s="22">
        <v>8</v>
      </c>
      <c r="AC115" s="22">
        <v>3871282</v>
      </c>
      <c r="AD115" s="22">
        <v>3876098</v>
      </c>
      <c r="AE115" s="22">
        <v>1967371</v>
      </c>
      <c r="AF115" s="22">
        <v>2804</v>
      </c>
      <c r="AG115" s="23">
        <v>44218</v>
      </c>
      <c r="AH115" s="22" t="s">
        <v>12875</v>
      </c>
      <c r="AI115" s="22" t="s">
        <v>167</v>
      </c>
      <c r="AJ115" s="22" t="s">
        <v>168</v>
      </c>
      <c r="AK115" s="22" t="s">
        <v>255</v>
      </c>
      <c r="AL115" s="25">
        <v>0.82986111111111116</v>
      </c>
      <c r="AM115" s="26">
        <v>0.85069444444444442</v>
      </c>
      <c r="AN115" s="26">
        <v>0.9</v>
      </c>
      <c r="AO115" s="26">
        <v>0.93055555555555558</v>
      </c>
      <c r="AP115" s="22" t="s">
        <v>12876</v>
      </c>
      <c r="AQ115" s="22" t="s">
        <v>12877</v>
      </c>
      <c r="AR115" s="22">
        <v>7</v>
      </c>
      <c r="AS115" s="22" t="s">
        <v>12878</v>
      </c>
      <c r="AT115" s="22" t="s">
        <v>12879</v>
      </c>
      <c r="AU115" s="22" t="s">
        <v>12880</v>
      </c>
      <c r="AV115" s="27" t="s">
        <v>276</v>
      </c>
      <c r="AW115" s="22" t="s">
        <v>12881</v>
      </c>
      <c r="AX115" s="22" t="s">
        <v>12882</v>
      </c>
      <c r="AY115" s="22" t="b">
        <v>1</v>
      </c>
      <c r="AZ115" s="22" t="s">
        <v>273</v>
      </c>
      <c r="BA115" s="22" t="b">
        <v>0</v>
      </c>
      <c r="BB115" s="22"/>
      <c r="BC115" s="22"/>
    </row>
    <row r="116" spans="1:55" hidden="1" x14ac:dyDescent="0.25">
      <c r="A116" s="31" t="str">
        <f>IFERROR(TEXT(Table_ocorrencias11[[#This Row],[caso_n]],"000")&amp;Table_ocorrencias11[[#This Row],[ponto]]&amp;"/"&amp;YEAR(Table_ocorrencias11[[#This Row],[DATA PLANTÃO]]),"")</f>
        <v>075.10/2020</v>
      </c>
      <c r="B116" s="31" t="str">
        <f>IFERROR(IF(Table_ocorrencias11[[#This Row],[GDL]] = "","", Table_ocorrencias11[[#This Row],[GDL]]&amp;"/"&amp;YEAR(Table_ocorrencias11[[#This Row],[data_plantao]])),"")</f>
        <v>28911/2020</v>
      </c>
      <c r="C116" s="31" t="str">
        <f>IF(Table_ocorrencias11[[#This Row],[fotos_gdl]] = TRUE,"ENVIADAS","PENDENTE")</f>
        <v>ENVIADAS</v>
      </c>
      <c r="D116" s="23">
        <f>IFERROR(Table_ocorrencias11[[#This Row],[data_plantao]],"")</f>
        <v>44097</v>
      </c>
      <c r="E116" s="31" t="str">
        <f>IFERROR(Table_ocorrencias11[[#This Row],[CIODS]],"")</f>
        <v>3900000011.002989/2020-17</v>
      </c>
      <c r="F116" s="31" t="str">
        <f>IFERROR(Table_ocorrencias11[[#This Row],[natureza3]],"")</f>
        <v>Perícia em veículo</v>
      </c>
      <c r="G116" s="31" t="str">
        <f>IFERROR(Table_ocorrencias11[[#This Row],[tipo_local]],"")</f>
        <v>Externo</v>
      </c>
      <c r="H116" s="31" t="str">
        <f>IFERROR(IF(Table_ocorrencias11[[#This Row],[instrumento9]] = 0,"",Table_ocorrencias11[[#This Row],[instrumento9]]),"")</f>
        <v/>
      </c>
      <c r="I116" s="31" t="str">
        <f>IFERROR(VLOOKUP(Table_ocorrencias11[[#This Row],[matricula_perito]],Table_peritos[],2,FALSE),"")</f>
        <v>VICTOR CEZAR LUCENA TAVARES DE SÁ LEITÃO</v>
      </c>
      <c r="J116" s="31" t="str">
        <f>IFERROR(VLOOKUP(Table_ocorrencias11[[#This Row],[matricula_auxiliar]],Table_auxiliares[],2,FALSE),"")</f>
        <v>BRENO HENRIQUE DANTAS DOS SANTOS</v>
      </c>
      <c r="K116" s="31" t="str">
        <f>IFERROR(VLOOKUP(Table_ocorrencias11[[#This Row],[matricula_delegado]],Table_delegados[],2,FALSE),"")</f>
        <v>ADYR MARTENS DE ALMEIDA</v>
      </c>
      <c r="L116" s="31" t="str">
        <f>IFERROR(Table_ocorrencias11[[#This Row],[viatura4]],"")</f>
        <v>UP004</v>
      </c>
      <c r="M116" s="31" t="str">
        <f>IFERROR(IF(Table_ocorrencias11[[#This Row],[DPH2]] ="","",Table_ocorrencias11[[#This Row],[DPH2]]&amp;"º DPH"),"")</f>
        <v>7º DPH</v>
      </c>
      <c r="N116" s="31" t="str">
        <f>UPPER(IFERROR(VLOOKUP(Table_ocorrencias11[[#This Row],[municipio]],Table_municipios[],2,FALSE),""))</f>
        <v>PAULISTA</v>
      </c>
      <c r="O116" s="31" t="str">
        <f>UPPER(IFERROR(Table_ocorrencias11[[#This Row],[bairro7]],""))</f>
        <v>JARDIM PAULISTA</v>
      </c>
      <c r="P116" s="31" t="str">
        <f>IFERROR(IF(Table_ocorrencias11[[#This Row],[rua8]] ="","",Table_ocorrencias11[[#This Row],[rua8]]),"")</f>
        <v>ESTRADA DO FRIO, 1000</v>
      </c>
      <c r="Q116" s="31" t="str">
        <f>IFERROR(IF(Table_ocorrencias11[[#This Row],[latitude5]] ="","",Table_ocorrencias11[[#This Row],[latitude5]]),"")</f>
        <v/>
      </c>
      <c r="R116" s="31" t="str">
        <f>IFERROR(IF(Table_ocorrencias11[[#This Row],[longitude6]] ="","",Table_ocorrencias11[[#This Row],[longitude6]]),"")</f>
        <v/>
      </c>
      <c r="S116" s="31" t="str">
        <f>IFERROR(UPPER(VLOOKUP(Table_ocorrencias11[[#This Row],[ocorrencia_id]],Table_vitimas[],3,FALSE) &amp; " (NIC: "&amp; VLOOKUP(Table_ocorrencias11[[#This Row],[ocorrencia_id]],Table_vitimas[],9,FALSE)) &amp;")","")</f>
        <v>JEFFERSON MENDES DE FRANÇA (NIC: )</v>
      </c>
      <c r="T1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6" s="31" t="str">
        <f>UPPER(IFERROR(Table_ocorrencias11[[#This Row],[descricao]],""))</f>
        <v>FIAT PALIO DE PLACA KKA0398</v>
      </c>
      <c r="V116" s="24">
        <f>IFERROR(IF(Table_ocorrencias11[[#This Row],[data_ciencia]]="","",Table_ocorrencias11[[#This Row],[data_ciencia]]),"")</f>
        <v>0.97222222222222221</v>
      </c>
      <c r="W116" s="24">
        <f>IFERROR(IF(Table_ocorrencias11[[#This Row],[data_saida]]="","",Table_ocorrencias11[[#This Row],[data_saida]]),"")</f>
        <v>0.97916666666666663</v>
      </c>
      <c r="X116" s="24">
        <f>IFERROR(IF(Table_ocorrencias11[[#This Row],[data_chegada]]="","",Table_ocorrencias11[[#This Row],[data_chegada]]),"")</f>
        <v>0.99305555555555558</v>
      </c>
      <c r="Y116" s="24">
        <f>IFERROR(IF(Table_ocorrencias11[[#This Row],[data_conclusao]]="","",Table_ocorrencias11[[#This Row],[data_conclusao]]),"")</f>
        <v>2.0833333333333332E-2</v>
      </c>
      <c r="Z116" s="22">
        <v>1690</v>
      </c>
      <c r="AA116" s="22">
        <v>75</v>
      </c>
      <c r="AB116" s="22">
        <v>7</v>
      </c>
      <c r="AC116" s="22">
        <v>3866947</v>
      </c>
      <c r="AD116" s="22">
        <v>3867820</v>
      </c>
      <c r="AE116" s="22">
        <v>2960397</v>
      </c>
      <c r="AF116" s="22">
        <v>28911</v>
      </c>
      <c r="AG116" s="23">
        <v>44097</v>
      </c>
      <c r="AH116" s="22" t="s">
        <v>4230</v>
      </c>
      <c r="AI116" s="22" t="s">
        <v>1228</v>
      </c>
      <c r="AJ116" s="22" t="s">
        <v>168</v>
      </c>
      <c r="AK116" s="22" t="s">
        <v>255</v>
      </c>
      <c r="AL116" s="25">
        <v>0.97222222222222221</v>
      </c>
      <c r="AM116" s="26">
        <v>0.97916666666666663</v>
      </c>
      <c r="AN116" s="26">
        <v>0.99305555555555558</v>
      </c>
      <c r="AO116" s="26">
        <v>2.0833333333333332E-2</v>
      </c>
      <c r="AP116" s="22"/>
      <c r="AQ116" s="22"/>
      <c r="AR116" s="22">
        <v>13</v>
      </c>
      <c r="AS116" s="22" t="s">
        <v>755</v>
      </c>
      <c r="AT116" s="22" t="s">
        <v>4231</v>
      </c>
      <c r="AU116" s="22" t="s">
        <v>4232</v>
      </c>
      <c r="AV116" s="27"/>
      <c r="AW116" s="22" t="s">
        <v>4233</v>
      </c>
      <c r="AX116" s="22" t="s">
        <v>4234</v>
      </c>
      <c r="AY116" s="22" t="b">
        <v>1</v>
      </c>
      <c r="AZ116" s="22" t="s">
        <v>486</v>
      </c>
      <c r="BA116" s="22" t="b">
        <v>0</v>
      </c>
      <c r="BB116" s="22"/>
      <c r="BC116" s="22"/>
    </row>
    <row r="117" spans="1:55" hidden="1" x14ac:dyDescent="0.25">
      <c r="A117" s="31" t="str">
        <f>IFERROR(TEXT(Table_ocorrencias11[[#This Row],[caso_n]],"000")&amp;Table_ocorrencias11[[#This Row],[ponto]]&amp;"/"&amp;YEAR(Table_ocorrencias11[[#This Row],[DATA PLANTÃO]]),"")</f>
        <v>075.9/2021</v>
      </c>
      <c r="B117" s="31" t="str">
        <f>IFERROR(IF(Table_ocorrencias11[[#This Row],[GDL]] = "","", Table_ocorrencias11[[#This Row],[GDL]]&amp;"/"&amp;YEAR(Table_ocorrencias11[[#This Row],[data_plantao]])),"")</f>
        <v>2721/2021</v>
      </c>
      <c r="C117" s="31" t="str">
        <f>IF(Table_ocorrencias11[[#This Row],[fotos_gdl]] = TRUE,"ENVIADAS","PENDENTE")</f>
        <v>ENVIADAS</v>
      </c>
      <c r="D117" s="23">
        <f>IFERROR(Table_ocorrencias11[[#This Row],[data_plantao]],"")</f>
        <v>44218</v>
      </c>
      <c r="E117" s="31" t="str">
        <f>IFERROR(Table_ocorrencias11[[#This Row],[CIODS]],"")</f>
        <v>D701922</v>
      </c>
      <c r="F117" s="31" t="str">
        <f>IFERROR(Table_ocorrencias11[[#This Row],[natureza3]],"")</f>
        <v>Homicídio</v>
      </c>
      <c r="G117" s="31" t="str">
        <f>IFERROR(Table_ocorrencias11[[#This Row],[tipo_local]],"")</f>
        <v>Externo</v>
      </c>
      <c r="H117" s="31" t="str">
        <f>IFERROR(IF(Table_ocorrencias11[[#This Row],[instrumento9]] = 0,"",Table_ocorrencias11[[#This Row],[instrumento9]]),"")</f>
        <v>PÉRFURO-CONTUNDENTE</v>
      </c>
      <c r="I117" s="31" t="str">
        <f>IFERROR(VLOOKUP(Table_ocorrencias11[[#This Row],[matricula_perito]],Table_peritos[],2,FALSE),"")</f>
        <v>TADEU MORAIS CRUZ</v>
      </c>
      <c r="J117" s="31" t="str">
        <f>IFERROR(VLOOKUP(Table_ocorrencias11[[#This Row],[matricula_auxiliar]],Table_auxiliares[],2,FALSE),"")</f>
        <v>HILTON PESSOA DE FREITAS NETO</v>
      </c>
      <c r="K117" s="31" t="str">
        <f>IFERROR(VLOOKUP(Table_ocorrencias11[[#This Row],[matricula_delegado]],Table_delegados[],2,FALSE),"")</f>
        <v>SERGIO RICARDO FERREIRA DE VASCONCELOS</v>
      </c>
      <c r="L117" s="31" t="str">
        <f>IFERROR(Table_ocorrencias11[[#This Row],[viatura4]],"")</f>
        <v>UP006</v>
      </c>
      <c r="M117" s="31" t="str">
        <f>IFERROR(IF(Table_ocorrencias11[[#This Row],[DPH2]] ="","",Table_ocorrencias11[[#This Row],[DPH2]]&amp;"º DPH"),"")</f>
        <v>11º DPH</v>
      </c>
      <c r="N117" s="31" t="str">
        <f>UPPER(IFERROR(VLOOKUP(Table_ocorrencias11[[#This Row],[municipio]],Table_municipios[],2,FALSE),""))</f>
        <v>JABOATÃO DOS GUARARAPES</v>
      </c>
      <c r="O117" s="31" t="str">
        <f>UPPER(IFERROR(Table_ocorrencias11[[#This Row],[bairro7]],""))</f>
        <v>JARDIM JORDÃO</v>
      </c>
      <c r="P117" s="31" t="str">
        <f>IFERROR(IF(Table_ocorrencias11[[#This Row],[rua8]] ="","",Table_ocorrencias11[[#This Row],[rua8]]),"")</f>
        <v>RUA DOS SONHOS</v>
      </c>
      <c r="Q117" s="31" t="str">
        <f>IFERROR(IF(Table_ocorrencias11[[#This Row],[latitude5]] ="","",Table_ocorrencias11[[#This Row],[latitude5]]),"")</f>
        <v>-8.151493</v>
      </c>
      <c r="R117" s="31" t="str">
        <f>IFERROR(IF(Table_ocorrencias11[[#This Row],[longitude6]] ="","",Table_ocorrencias11[[#This Row],[longitude6]]),"")</f>
        <v>-34.934477</v>
      </c>
      <c r="S117" s="31" t="str">
        <f>IFERROR(UPPER(VLOOKUP(Table_ocorrencias11[[#This Row],[ocorrencia_id]],Table_vitimas[],3,FALSE) &amp; " (NIC: "&amp; VLOOKUP(Table_ocorrencias11[[#This Row],[ocorrencia_id]],Table_vitimas[],9,FALSE)) &amp;")","")</f>
        <v>MESACKY SHARLLYSON ARAÚJO DA SILVA (NIC: 115968)</v>
      </c>
      <c r="T1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7" s="31" t="str">
        <f>UPPER(IFERROR(Table_ocorrencias11[[#This Row],[descricao]],""))</f>
        <v>986855297</v>
      </c>
      <c r="V117" s="24">
        <f>IFERROR(IF(Table_ocorrencias11[[#This Row],[data_ciencia]]="","",Table_ocorrencias11[[#This Row],[data_ciencia]]),"")</f>
        <v>0.84375</v>
      </c>
      <c r="W117" s="24">
        <f>IFERROR(IF(Table_ocorrencias11[[#This Row],[data_saida]]="","",Table_ocorrencias11[[#This Row],[data_saida]]),"")</f>
        <v>0.84722222222222221</v>
      </c>
      <c r="X117" s="24">
        <f>IFERROR(IF(Table_ocorrencias11[[#This Row],[data_chegada]]="","",Table_ocorrencias11[[#This Row],[data_chegada]]),"")</f>
        <v>0.86458333333333337</v>
      </c>
      <c r="Y117" s="24">
        <f>IFERROR(IF(Table_ocorrencias11[[#This Row],[data_conclusao]]="","",Table_ocorrencias11[[#This Row],[data_conclusao]]),"")</f>
        <v>0.88888888888888884</v>
      </c>
      <c r="Z117" s="22">
        <v>2115</v>
      </c>
      <c r="AA117" s="22">
        <v>75</v>
      </c>
      <c r="AB117" s="22">
        <v>11</v>
      </c>
      <c r="AC117" s="22">
        <v>2962136</v>
      </c>
      <c r="AD117" s="22">
        <v>3865967</v>
      </c>
      <c r="AE117" s="22">
        <v>2139219</v>
      </c>
      <c r="AF117" s="22">
        <v>2721</v>
      </c>
      <c r="AG117" s="23">
        <v>44218</v>
      </c>
      <c r="AH117" s="22" t="s">
        <v>12833</v>
      </c>
      <c r="AI117" s="22" t="s">
        <v>167</v>
      </c>
      <c r="AJ117" s="22" t="s">
        <v>168</v>
      </c>
      <c r="AK117" s="22" t="s">
        <v>1258</v>
      </c>
      <c r="AL117" s="25">
        <v>0.84375</v>
      </c>
      <c r="AM117" s="26">
        <v>0.84722222222222221</v>
      </c>
      <c r="AN117" s="26">
        <v>0.86458333333333337</v>
      </c>
      <c r="AO117" s="26">
        <v>0.88888888888888884</v>
      </c>
      <c r="AP117" s="22" t="s">
        <v>12834</v>
      </c>
      <c r="AQ117" s="22" t="s">
        <v>12835</v>
      </c>
      <c r="AR117" s="22">
        <v>10</v>
      </c>
      <c r="AS117" s="22" t="s">
        <v>716</v>
      </c>
      <c r="AT117" s="22" t="s">
        <v>12836</v>
      </c>
      <c r="AU117" s="22" t="s">
        <v>12837</v>
      </c>
      <c r="AV117" s="27" t="s">
        <v>276</v>
      </c>
      <c r="AW117" s="22" t="s">
        <v>12838</v>
      </c>
      <c r="AX117" s="22" t="s">
        <v>12839</v>
      </c>
      <c r="AY117" s="22" t="b">
        <v>1</v>
      </c>
      <c r="AZ117" s="22" t="s">
        <v>273</v>
      </c>
      <c r="BA117" s="22" t="b">
        <v>0</v>
      </c>
      <c r="BB117" s="22"/>
      <c r="BC117" s="22"/>
    </row>
    <row r="118" spans="1:55" hidden="1" x14ac:dyDescent="0.25">
      <c r="A118" s="31" t="str">
        <f>IFERROR(TEXT(Table_ocorrencias11[[#This Row],[caso_n]],"000")&amp;Table_ocorrencias11[[#This Row],[ponto]]&amp;"/"&amp;YEAR(Table_ocorrencias11[[#This Row],[DATA PLANTÃO]]),"")</f>
        <v>076.10/2020</v>
      </c>
      <c r="B118" s="31" t="str">
        <f>IFERROR(IF(Table_ocorrencias11[[#This Row],[GDL]] = "","", Table_ocorrencias11[[#This Row],[GDL]]&amp;"/"&amp;YEAR(Table_ocorrencias11[[#This Row],[data_plantao]])),"")</f>
        <v>29325/2020</v>
      </c>
      <c r="C118" s="31" t="str">
        <f>IF(Table_ocorrencias11[[#This Row],[fotos_gdl]] = TRUE,"ENVIADAS","PENDENTE")</f>
        <v>ENVIADAS</v>
      </c>
      <c r="D118" s="23">
        <f>IFERROR(Table_ocorrencias11[[#This Row],[data_plantao]],"")</f>
        <v>44099</v>
      </c>
      <c r="E118" s="31" t="str">
        <f>IFERROR(Table_ocorrencias11[[#This Row],[CIODS]],"")</f>
        <v>N°121/2020</v>
      </c>
      <c r="F118" s="31" t="str">
        <f>IFERROR(Table_ocorrencias11[[#This Row],[natureza3]],"")</f>
        <v>Perícia em veículo</v>
      </c>
      <c r="G118" s="31" t="str">
        <f>IFERROR(Table_ocorrencias11[[#This Row],[tipo_local]],"")</f>
        <v>Externo</v>
      </c>
      <c r="H118" s="31" t="str">
        <f>IFERROR(IF(Table_ocorrencias11[[#This Row],[instrumento9]] = 0,"",Table_ocorrencias11[[#This Row],[instrumento9]]),"")</f>
        <v>PÉRFURO-CONTUNDENTE</v>
      </c>
      <c r="I118" s="31" t="str">
        <f>IFERROR(VLOOKUP(Table_ocorrencias11[[#This Row],[matricula_perito]],Table_peritos[],2,FALSE),"")</f>
        <v>DIOGO SINESIO TRAJANO DE ARRUDA</v>
      </c>
      <c r="J118" s="31" t="str">
        <f>IFERROR(VLOOKUP(Table_ocorrencias11[[#This Row],[matricula_auxiliar]],Table_auxiliares[],2,FALSE),"")</f>
        <v>BRENO HENRIQUE DANTAS DOS SANTOS</v>
      </c>
      <c r="K118" s="31" t="str">
        <f>IFERROR(VLOOKUP(Table_ocorrencias11[[#This Row],[matricula_delegado]],Table_delegados[],2,FALSE),"")</f>
        <v>BRUNO DE UGALDE MELLO</v>
      </c>
      <c r="L118" s="31">
        <f>IFERROR(Table_ocorrencias11[[#This Row],[viatura4]],"")</f>
        <v>0</v>
      </c>
      <c r="M118" s="31" t="str">
        <f>IFERROR(IF(Table_ocorrencias11[[#This Row],[DPH2]] ="","",Table_ocorrencias11[[#This Row],[DPH2]]&amp;"º DPH"),"")</f>
        <v>4º DPH</v>
      </c>
      <c r="N118" s="31" t="str">
        <f>UPPER(IFERROR(VLOOKUP(Table_ocorrencias11[[#This Row],[municipio]],Table_municipios[],2,FALSE),""))</f>
        <v>RECIFE</v>
      </c>
      <c r="O118" s="31" t="str">
        <f>UPPER(IFERROR(Table_ocorrencias11[[#This Row],[bairro7]],""))</f>
        <v>CORDEIRO</v>
      </c>
      <c r="P118" s="31" t="str">
        <f>IFERROR(IF(Table_ocorrencias11[[#This Row],[rua8]] ="","",Table_ocorrencias11[[#This Row],[rua8]]),"")</f>
        <v>DR. JOÃO LACERDA</v>
      </c>
      <c r="Q118" s="31" t="str">
        <f>IFERROR(IF(Table_ocorrencias11[[#This Row],[latitude5]] ="","",Table_ocorrencias11[[#This Row],[latitude5]]),"")</f>
        <v>-8.045689</v>
      </c>
      <c r="R118" s="31" t="str">
        <f>IFERROR(IF(Table_ocorrencias11[[#This Row],[longitude6]] ="","",Table_ocorrencias11[[#This Row],[longitude6]]),"")</f>
        <v>-34.922108</v>
      </c>
      <c r="S118" s="31" t="str">
        <f>IFERROR(UPPER(VLOOKUP(Table_ocorrencias11[[#This Row],[ocorrencia_id]],Table_vitimas[],3,FALSE) &amp; " (NIC: "&amp; VLOOKUP(Table_ocorrencias11[[#This Row],[ocorrencia_id]],Table_vitimas[],9,FALSE)) &amp;")","")</f>
        <v>DANIEL GOMES DA SILVA (NIC: )</v>
      </c>
      <c r="T1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18" s="31" t="str">
        <f>UPPER(IFERROR(Table_ocorrencias11[[#This Row],[descricao]],""))</f>
        <v>SEI N°8934863-PERÍCIA REALIZADA NO PÁTIO DO DHPP. CARRO TRAZIDO PELO PRIMO DA VÍTIMA.</v>
      </c>
      <c r="V118" s="24">
        <f>IFERROR(IF(Table_ocorrencias11[[#This Row],[data_ciencia]]="","",Table_ocorrencias11[[#This Row],[data_ciencia]]),"")</f>
        <v>0.39583333333333331</v>
      </c>
      <c r="W118" s="24">
        <f>IFERROR(IF(Table_ocorrencias11[[#This Row],[data_saida]]="","",Table_ocorrencias11[[#This Row],[data_saida]]),"")</f>
        <v>0.41666666666666669</v>
      </c>
      <c r="X118" s="24">
        <f>IFERROR(IF(Table_ocorrencias11[[#This Row],[data_chegada]]="","",Table_ocorrencias11[[#This Row],[data_chegada]]),"")</f>
        <v>0.41666666666666669</v>
      </c>
      <c r="Y118" s="24">
        <f>IFERROR(IF(Table_ocorrencias11[[#This Row],[data_conclusao]]="","",Table_ocorrencias11[[#This Row],[data_conclusao]]),"")</f>
        <v>0.44444444444444442</v>
      </c>
      <c r="Z118" s="22">
        <v>1699</v>
      </c>
      <c r="AA118" s="22">
        <v>76</v>
      </c>
      <c r="AB118" s="22">
        <v>4</v>
      </c>
      <c r="AC118" s="22">
        <v>3871193</v>
      </c>
      <c r="AD118" s="22">
        <v>3867820</v>
      </c>
      <c r="AE118" s="22">
        <v>3865339</v>
      </c>
      <c r="AF118" s="22">
        <v>29325</v>
      </c>
      <c r="AG118" s="23">
        <v>44099</v>
      </c>
      <c r="AH118" s="22" t="s">
        <v>4333</v>
      </c>
      <c r="AI118" s="22" t="s">
        <v>1228</v>
      </c>
      <c r="AJ118" s="22" t="s">
        <v>168</v>
      </c>
      <c r="AK118" s="22"/>
      <c r="AL118" s="25">
        <v>0.39583333333333331</v>
      </c>
      <c r="AM118" s="26">
        <v>0.41666666666666669</v>
      </c>
      <c r="AN118" s="26">
        <v>0.41666666666666669</v>
      </c>
      <c r="AO118" s="26">
        <v>0.44444444444444442</v>
      </c>
      <c r="AP118" s="22" t="s">
        <v>4342</v>
      </c>
      <c r="AQ118" s="22" t="s">
        <v>4343</v>
      </c>
      <c r="AR118" s="22">
        <v>14</v>
      </c>
      <c r="AS118" s="22" t="s">
        <v>340</v>
      </c>
      <c r="AT118" s="22" t="s">
        <v>4344</v>
      </c>
      <c r="AU118" s="22" t="s">
        <v>4345</v>
      </c>
      <c r="AV118" s="27" t="s">
        <v>276</v>
      </c>
      <c r="AW118" s="22" t="s">
        <v>4334</v>
      </c>
      <c r="AX118" s="22" t="s">
        <v>4346</v>
      </c>
      <c r="AY118" s="22" t="b">
        <v>1</v>
      </c>
      <c r="AZ118" s="22" t="s">
        <v>486</v>
      </c>
      <c r="BA118" s="22" t="b">
        <v>1</v>
      </c>
      <c r="BB118" s="22" t="s">
        <v>4335</v>
      </c>
      <c r="BC118" s="22" t="s">
        <v>4336</v>
      </c>
    </row>
    <row r="119" spans="1:55" hidden="1" x14ac:dyDescent="0.25">
      <c r="A119" s="31" t="str">
        <f>IFERROR(TEXT(Table_ocorrencias11[[#This Row],[caso_n]],"000")&amp;Table_ocorrencias11[[#This Row],[ponto]]&amp;"/"&amp;YEAR(Table_ocorrencias11[[#This Row],[DATA PLANTÃO]]),"")</f>
        <v>076.9/2021</v>
      </c>
      <c r="B119" s="31" t="str">
        <f>IFERROR(IF(Table_ocorrencias11[[#This Row],[GDL]] = "","", Table_ocorrencias11[[#This Row],[GDL]]&amp;"/"&amp;YEAR(Table_ocorrencias11[[#This Row],[data_plantao]])),"")</f>
        <v>2726/2021</v>
      </c>
      <c r="C119" s="31" t="str">
        <f>IF(Table_ocorrencias11[[#This Row],[fotos_gdl]] = TRUE,"ENVIADAS","PENDENTE")</f>
        <v>ENVIADAS</v>
      </c>
      <c r="D119" s="23">
        <f>IFERROR(Table_ocorrencias11[[#This Row],[data_plantao]],"")</f>
        <v>44218</v>
      </c>
      <c r="E119" s="31" t="str">
        <f>IFERROR(Table_ocorrencias11[[#This Row],[CIODS]],"")</f>
        <v>D701943</v>
      </c>
      <c r="F119" s="31" t="str">
        <f>IFERROR(Table_ocorrencias11[[#This Row],[natureza3]],"")</f>
        <v>Homicídio</v>
      </c>
      <c r="G119" s="31" t="str">
        <f>IFERROR(Table_ocorrencias11[[#This Row],[tipo_local]],"")</f>
        <v>Externo</v>
      </c>
      <c r="H119" s="31" t="str">
        <f>IFERROR(IF(Table_ocorrencias11[[#This Row],[instrumento9]] = 0,"",Table_ocorrencias11[[#This Row],[instrumento9]]),"")</f>
        <v>PÉRFURO-CONTUNDENTE</v>
      </c>
      <c r="I119" s="31" t="str">
        <f>IFERROR(VLOOKUP(Table_ocorrencias11[[#This Row],[matricula_perito]],Table_peritos[],2,FALSE),"")</f>
        <v>DIEGO NUNES TELES DE MENDONÇA</v>
      </c>
      <c r="J119" s="31" t="str">
        <f>IFERROR(VLOOKUP(Table_ocorrencias11[[#This Row],[matricula_auxiliar]],Table_auxiliares[],2,FALSE),"")</f>
        <v>ANDREZA CRISTINA MAIA DOS SANTOS</v>
      </c>
      <c r="K119" s="31" t="str">
        <f>IFERROR(VLOOKUP(Table_ocorrencias11[[#This Row],[matricula_delegado]],Table_delegados[],2,FALSE),"")</f>
        <v>FRANCISCO OCELIO LIMA RIBEIRO</v>
      </c>
      <c r="L119" s="31" t="str">
        <f>IFERROR(Table_ocorrencias11[[#This Row],[viatura4]],"")</f>
        <v>UP006</v>
      </c>
      <c r="M119" s="31" t="str">
        <f>IFERROR(IF(Table_ocorrencias11[[#This Row],[DPH2]] ="","",Table_ocorrencias11[[#This Row],[DPH2]]&amp;"º DPH"),"")</f>
        <v>4º DPH</v>
      </c>
      <c r="N119" s="31" t="str">
        <f>UPPER(IFERROR(VLOOKUP(Table_ocorrencias11[[#This Row],[municipio]],Table_municipios[],2,FALSE),""))</f>
        <v>RECIFE</v>
      </c>
      <c r="O119" s="31" t="str">
        <f>UPPER(IFERROR(Table_ocorrencias11[[#This Row],[bairro7]],""))</f>
        <v>TOTÓ</v>
      </c>
      <c r="P119" s="31" t="str">
        <f>IFERROR(IF(Table_ocorrencias11[[#This Row],[rua8]] ="","",Table_ocorrencias11[[#This Row],[rua8]]),"")</f>
        <v>RUA 11 DE AGOSTO</v>
      </c>
      <c r="Q119" s="31" t="str">
        <f>IFERROR(IF(Table_ocorrencias11[[#This Row],[latitude5]] ="","",Table_ocorrencias11[[#This Row],[latitude5]]),"")</f>
        <v>-8,080118</v>
      </c>
      <c r="R119" s="31" t="str">
        <f>IFERROR(IF(Table_ocorrencias11[[#This Row],[longitude6]] ="","",Table_ocorrencias11[[#This Row],[longitude6]]),"")</f>
        <v>-34,363842</v>
      </c>
      <c r="S119" s="31" t="str">
        <f>IFERROR(UPPER(VLOOKUP(Table_ocorrencias11[[#This Row],[ocorrencia_id]],Table_vitimas[],3,FALSE) &amp; " (NIC: "&amp; VLOOKUP(Table_ocorrencias11[[#This Row],[ocorrencia_id]],Table_vitimas[],9,FALSE)) &amp;")","")</f>
        <v>DANIEL OLIVEIRA DOS SANTOS (NIC: 115967)</v>
      </c>
      <c r="T1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19" s="31" t="str">
        <f>UPPER(IFERROR(Table_ocorrencias11[[#This Row],[descricao]],""))</f>
        <v>PM: 988612319</v>
      </c>
      <c r="V119" s="24">
        <f>IFERROR(IF(Table_ocorrencias11[[#This Row],[data_ciencia]]="","",Table_ocorrencias11[[#This Row],[data_ciencia]]),"")</f>
        <v>0.93055555555555558</v>
      </c>
      <c r="W119" s="24">
        <f>IFERROR(IF(Table_ocorrencias11[[#This Row],[data_saida]]="","",Table_ocorrencias11[[#This Row],[data_saida]]),"")</f>
        <v>0.96527777777777779</v>
      </c>
      <c r="X119" s="24">
        <f>IFERROR(IF(Table_ocorrencias11[[#This Row],[data_chegada]]="","",Table_ocorrencias11[[#This Row],[data_chegada]]),"")</f>
        <v>0.97222222222222221</v>
      </c>
      <c r="Y119" s="24">
        <f>IFERROR(IF(Table_ocorrencias11[[#This Row],[data_conclusao]]="","",Table_ocorrencias11[[#This Row],[data_conclusao]]),"")</f>
        <v>0</v>
      </c>
      <c r="Z119" s="22">
        <v>2116</v>
      </c>
      <c r="AA119" s="22">
        <v>76</v>
      </c>
      <c r="AB119" s="22">
        <v>4</v>
      </c>
      <c r="AC119" s="22">
        <v>3869148</v>
      </c>
      <c r="AD119" s="22">
        <v>3876098</v>
      </c>
      <c r="AE119" s="22">
        <v>3467520</v>
      </c>
      <c r="AF119" s="22">
        <v>2726</v>
      </c>
      <c r="AG119" s="23">
        <v>44218</v>
      </c>
      <c r="AH119" s="22" t="s">
        <v>12840</v>
      </c>
      <c r="AI119" s="22" t="s">
        <v>167</v>
      </c>
      <c r="AJ119" s="22" t="s">
        <v>168</v>
      </c>
      <c r="AK119" s="22" t="s">
        <v>1258</v>
      </c>
      <c r="AL119" s="25">
        <v>0.93055555555555558</v>
      </c>
      <c r="AM119" s="26">
        <v>0.96527777777777779</v>
      </c>
      <c r="AN119" s="26">
        <v>0.97222222222222221</v>
      </c>
      <c r="AO119" s="26">
        <v>0</v>
      </c>
      <c r="AP119" s="22" t="s">
        <v>12841</v>
      </c>
      <c r="AQ119" s="22" t="s">
        <v>12842</v>
      </c>
      <c r="AR119" s="22">
        <v>14</v>
      </c>
      <c r="AS119" s="22" t="s">
        <v>7722</v>
      </c>
      <c r="AT119" s="22" t="s">
        <v>12843</v>
      </c>
      <c r="AU119" s="22" t="s">
        <v>12844</v>
      </c>
      <c r="AV119" s="27" t="s">
        <v>276</v>
      </c>
      <c r="AW119" s="22" t="s">
        <v>12845</v>
      </c>
      <c r="AX119" s="22" t="s">
        <v>12846</v>
      </c>
      <c r="AY119" s="22" t="b">
        <v>1</v>
      </c>
      <c r="AZ119" s="22" t="s">
        <v>273</v>
      </c>
      <c r="BA119" s="22" t="b">
        <v>0</v>
      </c>
      <c r="BB119" s="22"/>
      <c r="BC119" s="22"/>
    </row>
    <row r="120" spans="1:55" hidden="1" x14ac:dyDescent="0.25">
      <c r="A120" s="31" t="str">
        <f>IFERROR(TEXT(Table_ocorrencias11[[#This Row],[caso_n]],"000")&amp;Table_ocorrencias11[[#This Row],[ponto]]&amp;"/"&amp;YEAR(Table_ocorrencias11[[#This Row],[DATA PLANTÃO]]),"")</f>
        <v>077.10/2020</v>
      </c>
      <c r="B120" s="31" t="str">
        <f>IFERROR(IF(Table_ocorrencias11[[#This Row],[GDL]] = "","", Table_ocorrencias11[[#This Row],[GDL]]&amp;"/"&amp;YEAR(Table_ocorrencias11[[#This Row],[data_plantao]])),"")</f>
        <v>29376/2020</v>
      </c>
      <c r="C120" s="31" t="str">
        <f>IF(Table_ocorrencias11[[#This Row],[fotos_gdl]] = TRUE,"ENVIADAS","PENDENTE")</f>
        <v>PENDENTE</v>
      </c>
      <c r="D120" s="23">
        <f>IFERROR(Table_ocorrencias11[[#This Row],[data_plantao]],"")</f>
        <v>44099</v>
      </c>
      <c r="E120" s="31" t="str">
        <f>IFERROR(Table_ocorrencias11[[#This Row],[CIODS]],"")</f>
        <v>D688692</v>
      </c>
      <c r="F120" s="31" t="str">
        <f>IFERROR(Table_ocorrencias11[[#This Row],[natureza3]],"")</f>
        <v>Tentativa de Homicídio</v>
      </c>
      <c r="G120" s="31" t="str">
        <f>IFERROR(Table_ocorrencias11[[#This Row],[tipo_local]],"")</f>
        <v>Externo</v>
      </c>
      <c r="H120" s="31" t="str">
        <f>IFERROR(IF(Table_ocorrencias11[[#This Row],[instrumento9]] = 0,"",Table_ocorrencias11[[#This Row],[instrumento9]]),"")</f>
        <v>PÉRFURO-CONTUNDENTE</v>
      </c>
      <c r="I120" s="31" t="str">
        <f>IFERROR(VLOOKUP(Table_ocorrencias11[[#This Row],[matricula_perito]],Table_peritos[],2,FALSE),"")</f>
        <v>CAMILLA ALMEIDA BRAYNER</v>
      </c>
      <c r="J120" s="31" t="str">
        <f>IFERROR(VLOOKUP(Table_ocorrencias11[[#This Row],[matricula_auxiliar]],Table_auxiliares[],2,FALSE),"")</f>
        <v>THIAGO ANDRÉ</v>
      </c>
      <c r="K120" s="31" t="str">
        <f>IFERROR(VLOOKUP(Table_ocorrencias11[[#This Row],[matricula_delegado]],Table_delegados[],2,FALSE),"")</f>
        <v>DIEGO CAVALCANTI DE A ACIOLI LINS</v>
      </c>
      <c r="L120" s="31" t="str">
        <f>IFERROR(Table_ocorrencias11[[#This Row],[viatura4]],"")</f>
        <v>UP004</v>
      </c>
      <c r="M120" s="31" t="str">
        <f>IFERROR(IF(Table_ocorrencias11[[#This Row],[DPH2]] ="","",Table_ocorrencias11[[#This Row],[DPH2]]&amp;"º DPH"),"")</f>
        <v>3º DPH</v>
      </c>
      <c r="N120" s="31" t="str">
        <f>UPPER(IFERROR(VLOOKUP(Table_ocorrencias11[[#This Row],[municipio]],Table_municipios[],2,FALSE),""))</f>
        <v>RECIFE</v>
      </c>
      <c r="O120" s="31" t="str">
        <f>UPPER(IFERROR(Table_ocorrencias11[[#This Row],[bairro7]],""))</f>
        <v>IMBIRIBEIRA</v>
      </c>
      <c r="P120" s="31" t="str">
        <f>IFERROR(IF(Table_ocorrencias11[[#This Row],[rua8]] ="","",Table_ocorrencias11[[#This Row],[rua8]]),"")</f>
        <v>MADRID, 328</v>
      </c>
      <c r="Q120" s="31" t="str">
        <f>IFERROR(IF(Table_ocorrencias11[[#This Row],[latitude5]] ="","",Table_ocorrencias11[[#This Row],[latitude5]]),"")</f>
        <v/>
      </c>
      <c r="R120" s="31" t="str">
        <f>IFERROR(IF(Table_ocorrencias11[[#This Row],[longitude6]] ="","",Table_ocorrencias11[[#This Row],[longitude6]]),"")</f>
        <v/>
      </c>
      <c r="S120" s="31" t="str">
        <f>IFERROR(UPPER(VLOOKUP(Table_ocorrencias11[[#This Row],[ocorrencia_id]],Table_vitimas[],3,FALSE) &amp; " (NIC: "&amp; VLOOKUP(Table_ocorrencias11[[#This Row],[ocorrencia_id]],Table_vitimas[],9,FALSE)) &amp;")","")</f>
        <v>JOSÉ EDSON SANTOS SALVINO (NIC: )</v>
      </c>
      <c r="T1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20" s="31" t="str">
        <f>UPPER(IFERROR(Table_ocorrencias11[[#This Row],[descricao]],""))</f>
        <v>VEÍCULO-PM:982925646</v>
      </c>
      <c r="V120" s="24">
        <f>IFERROR(IF(Table_ocorrencias11[[#This Row],[data_ciencia]]="","",Table_ocorrencias11[[#This Row],[data_ciencia]]),"")</f>
        <v>0.37847222222222221</v>
      </c>
      <c r="W120" s="24">
        <f>IFERROR(IF(Table_ocorrencias11[[#This Row],[data_saida]]="","",Table_ocorrencias11[[#This Row],[data_saida]]),"")</f>
        <v>0.39930555555555558</v>
      </c>
      <c r="X120" s="24">
        <f>IFERROR(IF(Table_ocorrencias11[[#This Row],[data_chegada]]="","",Table_ocorrencias11[[#This Row],[data_chegada]]),"")</f>
        <v>0.41319444444444442</v>
      </c>
      <c r="Y120" s="24">
        <f>IFERROR(IF(Table_ocorrencias11[[#This Row],[data_conclusao]]="","",Table_ocorrencias11[[#This Row],[data_conclusao]]),"")</f>
        <v>0.44097222222222221</v>
      </c>
      <c r="Z120" s="22">
        <v>1700</v>
      </c>
      <c r="AA120" s="22">
        <v>77</v>
      </c>
      <c r="AB120" s="22">
        <v>3</v>
      </c>
      <c r="AC120" s="22">
        <v>3867129</v>
      </c>
      <c r="AD120" s="22">
        <v>3870464</v>
      </c>
      <c r="AE120" s="22">
        <v>2724561</v>
      </c>
      <c r="AF120" s="22">
        <v>29376</v>
      </c>
      <c r="AG120" s="23">
        <v>44099</v>
      </c>
      <c r="AH120" s="22" t="s">
        <v>4337</v>
      </c>
      <c r="AI120" s="22" t="s">
        <v>344</v>
      </c>
      <c r="AJ120" s="22" t="s">
        <v>168</v>
      </c>
      <c r="AK120" s="22" t="s">
        <v>255</v>
      </c>
      <c r="AL120" s="25">
        <v>0.37847222222222221</v>
      </c>
      <c r="AM120" s="26">
        <v>0.39930555555555558</v>
      </c>
      <c r="AN120" s="26">
        <v>0.41319444444444442</v>
      </c>
      <c r="AO120" s="26">
        <v>0.44097222222222221</v>
      </c>
      <c r="AP120" s="22"/>
      <c r="AQ120" s="22"/>
      <c r="AR120" s="22">
        <v>14</v>
      </c>
      <c r="AS120" s="22" t="s">
        <v>345</v>
      </c>
      <c r="AT120" s="22" t="s">
        <v>4341</v>
      </c>
      <c r="AU120" s="22" t="s">
        <v>4338</v>
      </c>
      <c r="AV120" s="27" t="s">
        <v>276</v>
      </c>
      <c r="AW120" s="22" t="s">
        <v>4339</v>
      </c>
      <c r="AX120" s="22" t="s">
        <v>4340</v>
      </c>
      <c r="AY120" s="22" t="b">
        <v>0</v>
      </c>
      <c r="AZ120" s="22" t="s">
        <v>486</v>
      </c>
      <c r="BA120" s="22" t="b">
        <v>0</v>
      </c>
      <c r="BB120" s="22"/>
      <c r="BC120" s="22"/>
    </row>
    <row r="121" spans="1:55" hidden="1" x14ac:dyDescent="0.25">
      <c r="A121" s="31" t="str">
        <f>IFERROR(TEXT(Table_ocorrencias11[[#This Row],[caso_n]],"000")&amp;Table_ocorrencias11[[#This Row],[ponto]]&amp;"/"&amp;YEAR(Table_ocorrencias11[[#This Row],[DATA PLANTÃO]]),"")</f>
        <v>077.9/2021</v>
      </c>
      <c r="B121" s="31" t="str">
        <f>IFERROR(IF(Table_ocorrencias11[[#This Row],[GDL]] = "","", Table_ocorrencias11[[#This Row],[GDL]]&amp;"/"&amp;YEAR(Table_ocorrencias11[[#This Row],[data_plantao]])),"")</f>
        <v>2800/2021</v>
      </c>
      <c r="C121" s="31" t="str">
        <f>IF(Table_ocorrencias11[[#This Row],[fotos_gdl]] = TRUE,"ENVIADAS","PENDENTE")</f>
        <v>ENVIADAS</v>
      </c>
      <c r="D121" s="23">
        <f>IFERROR(Table_ocorrencias11[[#This Row],[data_plantao]],"")</f>
        <v>44218</v>
      </c>
      <c r="E121" s="31" t="str">
        <f>IFERROR(Table_ocorrencias11[[#This Row],[CIODS]],"")</f>
        <v>D701960</v>
      </c>
      <c r="F121" s="31" t="str">
        <f>IFERROR(Table_ocorrencias11[[#This Row],[natureza3]],"")</f>
        <v>Homicídio</v>
      </c>
      <c r="G121" s="31" t="str">
        <f>IFERROR(Table_ocorrencias11[[#This Row],[tipo_local]],"")</f>
        <v>Externo</v>
      </c>
      <c r="H121" s="31" t="str">
        <f>IFERROR(IF(Table_ocorrencias11[[#This Row],[instrumento9]] = 0,"",Table_ocorrencias11[[#This Row],[instrumento9]]),"")</f>
        <v>PÉRFURO-CONTUNDENTE</v>
      </c>
      <c r="I121" s="31" t="str">
        <f>IFERROR(VLOOKUP(Table_ocorrencias11[[#This Row],[matricula_perito]],Table_peritos[],2,FALSE),"")</f>
        <v>MOISEIS GAUTHIER</v>
      </c>
      <c r="J121" s="31" t="str">
        <f>IFERROR(VLOOKUP(Table_ocorrencias11[[#This Row],[matricula_auxiliar]],Table_auxiliares[],2,FALSE),"")</f>
        <v>HILTON PESSOA DE FREITAS NETO</v>
      </c>
      <c r="K121" s="31" t="str">
        <f>IFERROR(VLOOKUP(Table_ocorrencias11[[#This Row],[matricula_delegado]],Table_delegados[],2,FALSE),"")</f>
        <v>SERGIO RICARDO FERREIRA DE VASCONCELOS</v>
      </c>
      <c r="L121" s="31" t="str">
        <f>IFERROR(Table_ocorrencias11[[#This Row],[viatura4]],"")</f>
        <v>UP006</v>
      </c>
      <c r="M121" s="31" t="str">
        <f>IFERROR(IF(Table_ocorrencias11[[#This Row],[DPH2]] ="","",Table_ocorrencias11[[#This Row],[DPH2]]&amp;"º DPH"),"")</f>
        <v>8º DPH</v>
      </c>
      <c r="N121" s="31" t="str">
        <f>UPPER(IFERROR(VLOOKUP(Table_ocorrencias11[[#This Row],[municipio]],Table_municipios[],2,FALSE),""))</f>
        <v>ILHA DE ITAMARACÁ</v>
      </c>
      <c r="O121" s="31" t="str">
        <f>UPPER(IFERROR(Table_ocorrencias11[[#This Row],[bairro7]],""))</f>
        <v>JAGUARIBE</v>
      </c>
      <c r="P121" s="31" t="str">
        <f>IFERROR(IF(Table_ocorrencias11[[#This Row],[rua8]] ="","",Table_ocorrencias11[[#This Row],[rua8]]),"")</f>
        <v>RUA ENEAS CORDEIRO GALVÃO</v>
      </c>
      <c r="Q121" s="31" t="str">
        <f>IFERROR(IF(Table_ocorrencias11[[#This Row],[latitude5]] ="","",Table_ocorrencias11[[#This Row],[latitude5]]),"")</f>
        <v>-7.729977</v>
      </c>
      <c r="R121" s="31" t="str">
        <f>IFERROR(IF(Table_ocorrencias11[[#This Row],[longitude6]] ="","",Table_ocorrencias11[[#This Row],[longitude6]]),"")</f>
        <v>-34.829074</v>
      </c>
      <c r="S121" s="31" t="str">
        <f>IFERROR(UPPER(VLOOKUP(Table_ocorrencias11[[#This Row],[ocorrencia_id]],Table_vitimas[],3,FALSE) &amp; " (NIC: "&amp; VLOOKUP(Table_ocorrencias11[[#This Row],[ocorrencia_id]],Table_vitimas[],9,FALSE)) &amp;")","")</f>
        <v>ADILSON DO Ó SILVA (NIC: 115984)</v>
      </c>
      <c r="T1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21" s="31" t="str">
        <f>UPPER(IFERROR(Table_ocorrencias11[[#This Row],[descricao]],""))</f>
        <v>PM 994291521</v>
      </c>
      <c r="V121" s="24">
        <f>IFERROR(IF(Table_ocorrencias11[[#This Row],[data_ciencia]]="","",Table_ocorrencias11[[#This Row],[data_ciencia]]),"")</f>
        <v>8.3333333333333329E-2</v>
      </c>
      <c r="W121" s="24">
        <f>IFERROR(IF(Table_ocorrencias11[[#This Row],[data_saida]]="","",Table_ocorrencias11[[#This Row],[data_saida]]),"")</f>
        <v>9.7222222222222224E-2</v>
      </c>
      <c r="X121" s="24">
        <f>IFERROR(IF(Table_ocorrencias11[[#This Row],[data_chegada]]="","",Table_ocorrencias11[[#This Row],[data_chegada]]),"")</f>
        <v>0.12638888888888888</v>
      </c>
      <c r="Y121" s="24">
        <f>IFERROR(IF(Table_ocorrencias11[[#This Row],[data_conclusao]]="","",Table_ocorrencias11[[#This Row],[data_conclusao]]),"")</f>
        <v>0.16666666666666666</v>
      </c>
      <c r="Z121" s="22">
        <v>2117</v>
      </c>
      <c r="AA121" s="22">
        <v>77</v>
      </c>
      <c r="AB121" s="22">
        <v>8</v>
      </c>
      <c r="AC121" s="22">
        <v>3871282</v>
      </c>
      <c r="AD121" s="22">
        <v>3865967</v>
      </c>
      <c r="AE121" s="22">
        <v>2139219</v>
      </c>
      <c r="AF121" s="22">
        <v>2800</v>
      </c>
      <c r="AG121" s="23">
        <v>44218</v>
      </c>
      <c r="AH121" s="22" t="s">
        <v>12847</v>
      </c>
      <c r="AI121" s="22" t="s">
        <v>167</v>
      </c>
      <c r="AJ121" s="22" t="s">
        <v>168</v>
      </c>
      <c r="AK121" s="22" t="s">
        <v>1258</v>
      </c>
      <c r="AL121" s="25">
        <v>8.3333333333333329E-2</v>
      </c>
      <c r="AM121" s="26">
        <v>9.7222222222222224E-2</v>
      </c>
      <c r="AN121" s="26">
        <v>0.12638888888888888</v>
      </c>
      <c r="AO121" s="26">
        <v>0.16666666666666666</v>
      </c>
      <c r="AP121" s="22" t="s">
        <v>12848</v>
      </c>
      <c r="AQ121" s="22" t="s">
        <v>12849</v>
      </c>
      <c r="AR121" s="22">
        <v>7</v>
      </c>
      <c r="AS121" s="22" t="s">
        <v>4594</v>
      </c>
      <c r="AT121" s="22" t="s">
        <v>12850</v>
      </c>
      <c r="AU121" s="22" t="s">
        <v>12851</v>
      </c>
      <c r="AV121" s="27" t="s">
        <v>276</v>
      </c>
      <c r="AW121" s="22" t="s">
        <v>12852</v>
      </c>
      <c r="AX121" s="22" t="s">
        <v>12853</v>
      </c>
      <c r="AY121" s="22" t="b">
        <v>1</v>
      </c>
      <c r="AZ121" s="22" t="s">
        <v>273</v>
      </c>
      <c r="BA121" s="22" t="b">
        <v>0</v>
      </c>
      <c r="BB121" s="22"/>
      <c r="BC121" s="22"/>
    </row>
    <row r="122" spans="1:55" hidden="1" x14ac:dyDescent="0.25">
      <c r="A122" s="31" t="str">
        <f>IFERROR(TEXT(Table_ocorrencias11[[#This Row],[caso_n]],"000")&amp;Table_ocorrencias11[[#This Row],[ponto]]&amp;"/"&amp;YEAR(Table_ocorrencias11[[#This Row],[DATA PLANTÃO]]),"")</f>
        <v>078.10/2020</v>
      </c>
      <c r="B122" s="31" t="str">
        <f>IFERROR(IF(Table_ocorrencias11[[#This Row],[GDL]] = "","", Table_ocorrencias11[[#This Row],[GDL]]&amp;"/"&amp;YEAR(Table_ocorrencias11[[#This Row],[data_plantao]])),"")</f>
        <v>30397/2020</v>
      </c>
      <c r="C122" s="31" t="str">
        <f>IF(Table_ocorrencias11[[#This Row],[fotos_gdl]] = TRUE,"ENVIADAS","PENDENTE")</f>
        <v>ENVIADAS</v>
      </c>
      <c r="D122" s="23">
        <f>IFERROR(Table_ocorrencias11[[#This Row],[data_plantao]],"")</f>
        <v>44106</v>
      </c>
      <c r="E122" s="31" t="str">
        <f>IFERROR(Table_ocorrencias11[[#This Row],[CIODS]],"")</f>
        <v>249/2020</v>
      </c>
      <c r="F122" s="31" t="str">
        <f>IFERROR(Table_ocorrencias11[[#This Row],[natureza3]],"")</f>
        <v>Perícia em veículo</v>
      </c>
      <c r="G122" s="31" t="str">
        <f>IFERROR(Table_ocorrencias11[[#This Row],[tipo_local]],"")</f>
        <v>Externo</v>
      </c>
      <c r="H122" s="31" t="str">
        <f>IFERROR(IF(Table_ocorrencias11[[#This Row],[instrumento9]] = 0,"",Table_ocorrencias11[[#This Row],[instrumento9]]),"")</f>
        <v>PÉRFURO-CONTUNDENTE</v>
      </c>
      <c r="I122" s="31" t="str">
        <f>IFERROR(VLOOKUP(Table_ocorrencias11[[#This Row],[matricula_perito]],Table_peritos[],2,FALSE),"")</f>
        <v>LUCAS ARAÚJO DE ALMEIDA</v>
      </c>
      <c r="J122" s="31" t="str">
        <f>IFERROR(VLOOKUP(Table_ocorrencias11[[#This Row],[matricula_auxiliar]],Table_auxiliares[],2,FALSE),"")</f>
        <v>THAYSE BATISTA</v>
      </c>
      <c r="K122" s="31" t="str">
        <f>IFERROR(VLOOKUP(Table_ocorrencias11[[#This Row],[matricula_delegado]],Table_delegados[],2,FALSE),"")</f>
        <v>IAN CAMPOS MOREIRA</v>
      </c>
      <c r="L122" s="31" t="str">
        <f>IFERROR(Table_ocorrencias11[[#This Row],[viatura4]],"")</f>
        <v/>
      </c>
      <c r="M122" s="31" t="str">
        <f>IFERROR(IF(Table_ocorrencias11[[#This Row],[DPH2]] ="","",Table_ocorrencias11[[#This Row],[DPH2]]&amp;"º DPH"),"")</f>
        <v>5º DPH</v>
      </c>
      <c r="N122" s="31" t="str">
        <f>UPPER(IFERROR(VLOOKUP(Table_ocorrencias11[[#This Row],[municipio]],Table_municipios[],2,FALSE),""))</f>
        <v>RECIFE</v>
      </c>
      <c r="O122" s="31" t="str">
        <f>UPPER(IFERROR(Table_ocorrencias11[[#This Row],[bairro7]],""))</f>
        <v>CORDEIRO</v>
      </c>
      <c r="P122" s="31" t="str">
        <f>IFERROR(IF(Table_ocorrencias11[[#This Row],[rua8]] ="","",Table_ocorrencias11[[#This Row],[rua8]]),"")</f>
        <v>RUA JOÃO LACERDA, 395</v>
      </c>
      <c r="Q122" s="31" t="str">
        <f>IFERROR(IF(Table_ocorrencias11[[#This Row],[latitude5]] ="","",Table_ocorrencias11[[#This Row],[latitude5]]),"")</f>
        <v/>
      </c>
      <c r="R122" s="31" t="str">
        <f>IFERROR(IF(Table_ocorrencias11[[#This Row],[longitude6]] ="","",Table_ocorrencias11[[#This Row],[longitude6]]),"")</f>
        <v/>
      </c>
      <c r="S122" s="31" t="str">
        <f>IFERROR(UPPER(VLOOKUP(Table_ocorrencias11[[#This Row],[ocorrencia_id]],Table_vitimas[],3,FALSE) &amp; " (NIC: "&amp; VLOOKUP(Table_ocorrencias11[[#This Row],[ocorrencia_id]],Table_vitimas[],9,FALSE)) &amp;")","")</f>
        <v>EDUARDO ALEXANDRE DUQUE CAVALCANTE (NIC: )</v>
      </c>
      <c r="T1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2" s="31" t="str">
        <f>UPPER(IFERROR(Table_ocorrencias11[[#This Row],[descricao]],""))</f>
        <v>PAF EM VEÍCULO, VOLKSWAGEN NOVO FOX, 2015/16, COR: PRATA, PCF8850, CHASSI: 9BWABB45Z0G4037121. FATO OCORRIDO DIA 23/09/2020, NA AV. PADRE MOSCA DE CARVALHO, EM BOLA NA REDE, GUABIRABA, RECIFE. REF.: EM FRENTE A PRAÇA DE BOLA NA REDE. SEI: 390000073.00425/2020-10. VEÍCULO PERICIADO NO PÁTIO DO DHPP</v>
      </c>
      <c r="V122" s="24">
        <f>IFERROR(IF(Table_ocorrencias11[[#This Row],[data_ciencia]]="","",Table_ocorrencias11[[#This Row],[data_ciencia]]),"")</f>
        <v>0.57638888888888884</v>
      </c>
      <c r="W122" s="24">
        <f>IFERROR(IF(Table_ocorrencias11[[#This Row],[data_saida]]="","",Table_ocorrencias11[[#This Row],[data_saida]]),"")</f>
        <v>0.58333333333333337</v>
      </c>
      <c r="X122" s="24">
        <f>IFERROR(IF(Table_ocorrencias11[[#This Row],[data_chegada]]="","",Table_ocorrencias11[[#This Row],[data_chegada]]),"")</f>
        <v>0.58333333333333337</v>
      </c>
      <c r="Y122" s="24">
        <f>IFERROR(IF(Table_ocorrencias11[[#This Row],[data_conclusao]]="","",Table_ocorrencias11[[#This Row],[data_conclusao]]),"")</f>
        <v>0.61805555555555558</v>
      </c>
      <c r="Z122" s="22">
        <v>1727</v>
      </c>
      <c r="AA122" s="22">
        <v>78</v>
      </c>
      <c r="AB122" s="22">
        <v>5</v>
      </c>
      <c r="AC122" s="22">
        <v>3870006</v>
      </c>
      <c r="AD122" s="22">
        <v>3870430</v>
      </c>
      <c r="AE122" s="22">
        <v>2724707</v>
      </c>
      <c r="AF122" s="22">
        <v>30397</v>
      </c>
      <c r="AG122" s="23">
        <v>44106</v>
      </c>
      <c r="AH122" s="22" t="s">
        <v>4664</v>
      </c>
      <c r="AI122" s="22" t="s">
        <v>1228</v>
      </c>
      <c r="AJ122" s="22" t="s">
        <v>168</v>
      </c>
      <c r="AK122" s="22" t="s">
        <v>283</v>
      </c>
      <c r="AL122" s="25">
        <v>0.57638888888888884</v>
      </c>
      <c r="AM122" s="26">
        <v>0.58333333333333337</v>
      </c>
      <c r="AN122" s="26">
        <v>0.58333333333333337</v>
      </c>
      <c r="AO122" s="26">
        <v>0.61805555555555558</v>
      </c>
      <c r="AP122" s="22"/>
      <c r="AQ122" s="22"/>
      <c r="AR122" s="22">
        <v>14</v>
      </c>
      <c r="AS122" s="22" t="s">
        <v>340</v>
      </c>
      <c r="AT122" s="22" t="s">
        <v>4665</v>
      </c>
      <c r="AU122" s="22" t="s">
        <v>110</v>
      </c>
      <c r="AV122" s="27" t="s">
        <v>276</v>
      </c>
      <c r="AW122" s="22" t="s">
        <v>4666</v>
      </c>
      <c r="AX122" s="22" t="s">
        <v>4673</v>
      </c>
      <c r="AY122" s="22" t="b">
        <v>1</v>
      </c>
      <c r="AZ122" s="22" t="s">
        <v>486</v>
      </c>
      <c r="BA122" s="22" t="b">
        <v>1</v>
      </c>
      <c r="BB122" s="22" t="s">
        <v>4674</v>
      </c>
      <c r="BC122" s="22" t="s">
        <v>4675</v>
      </c>
    </row>
    <row r="123" spans="1:55" hidden="1" x14ac:dyDescent="0.25">
      <c r="A123" s="31" t="str">
        <f>IFERROR(TEXT(Table_ocorrencias11[[#This Row],[caso_n]],"000")&amp;Table_ocorrencias11[[#This Row],[ponto]]&amp;"/"&amp;YEAR(Table_ocorrencias11[[#This Row],[DATA PLANTÃO]]),"")</f>
        <v>078.9/2021</v>
      </c>
      <c r="B123" s="31" t="str">
        <f>IFERROR(IF(Table_ocorrencias11[[#This Row],[GDL]] = "","", Table_ocorrencias11[[#This Row],[GDL]]&amp;"/"&amp;YEAR(Table_ocorrencias11[[#This Row],[data_plantao]])),"")</f>
        <v>2731/2021</v>
      </c>
      <c r="C123" s="31" t="str">
        <f>IF(Table_ocorrencias11[[#This Row],[fotos_gdl]] = TRUE,"ENVIADAS","PENDENTE")</f>
        <v>ENVIADAS</v>
      </c>
      <c r="D123" s="23">
        <f>IFERROR(Table_ocorrencias11[[#This Row],[data_plantao]],"")</f>
        <v>44218</v>
      </c>
      <c r="E123" s="31" t="str">
        <f>IFERROR(Table_ocorrencias11[[#This Row],[CIODS]],"")</f>
        <v>D706966</v>
      </c>
      <c r="F123" s="31" t="str">
        <f>IFERROR(Table_ocorrencias11[[#This Row],[natureza3]],"")</f>
        <v>Homicídio</v>
      </c>
      <c r="G123" s="31" t="str">
        <f>IFERROR(Table_ocorrencias11[[#This Row],[tipo_local]],"")</f>
        <v>Externo</v>
      </c>
      <c r="H123" s="31" t="str">
        <f>IFERROR(IF(Table_ocorrencias11[[#This Row],[instrumento9]] = 0,"",Table_ocorrencias11[[#This Row],[instrumento9]]),"")</f>
        <v>PÉRFURO-CONTUNDENTE</v>
      </c>
      <c r="I123" s="31" t="str">
        <f>IFERROR(VLOOKUP(Table_ocorrencias11[[#This Row],[matricula_perito]],Table_peritos[],2,FALSE),"")</f>
        <v>DIEGO NUNES TELES DE MENDONÇA</v>
      </c>
      <c r="J123" s="31" t="str">
        <f>IFERROR(VLOOKUP(Table_ocorrencias11[[#This Row],[matricula_auxiliar]],Table_auxiliares[],2,FALSE),"")</f>
        <v>ANDREZA CRISTINA MAIA DOS SANTOS</v>
      </c>
      <c r="K123" s="31" t="str">
        <f>IFERROR(VLOOKUP(Table_ocorrencias11[[#This Row],[matricula_delegado]],Table_delegados[],2,FALSE),"")</f>
        <v>AUSENTE</v>
      </c>
      <c r="L123" s="31" t="str">
        <f>IFERROR(Table_ocorrencias11[[#This Row],[viatura4]],"")</f>
        <v>UP004</v>
      </c>
      <c r="M123" s="31" t="str">
        <f>IFERROR(IF(Table_ocorrencias11[[#This Row],[DPH2]] ="","",Table_ocorrencias11[[#This Row],[DPH2]]&amp;"º DPH"),"")</f>
        <v>12º DPH</v>
      </c>
      <c r="N123" s="31" t="str">
        <f>UPPER(IFERROR(VLOOKUP(Table_ocorrencias11[[#This Row],[municipio]],Table_municipios[],2,FALSE),""))</f>
        <v>JABOATÃO DOS GUARARAPES</v>
      </c>
      <c r="O123" s="31" t="str">
        <f>UPPER(IFERROR(Table_ocorrencias11[[#This Row],[bairro7]],""))</f>
        <v>CANDEIAS</v>
      </c>
      <c r="P123" s="31" t="str">
        <f>IFERROR(IF(Table_ocorrencias11[[#This Row],[rua8]] ="","",Table_ocorrencias11[[#This Row],[rua8]]),"")</f>
        <v>TRAVESSA INALDA DE ARAUJO 57</v>
      </c>
      <c r="Q123" s="31" t="str">
        <f>IFERROR(IF(Table_ocorrencias11[[#This Row],[latitude5]] ="","",Table_ocorrencias11[[#This Row],[latitude5]]),"")</f>
        <v>-8,177928</v>
      </c>
      <c r="R123" s="31" t="str">
        <f>IFERROR(IF(Table_ocorrencias11[[#This Row],[longitude6]] ="","",Table_ocorrencias11[[#This Row],[longitude6]]),"")</f>
        <v>-34,927179</v>
      </c>
      <c r="S12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115981)</v>
      </c>
      <c r="T1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23" s="31" t="str">
        <f>UPPER(IFERROR(Table_ocorrencias11[[#This Row],[descricao]],""))</f>
        <v>PM 986155087</v>
      </c>
      <c r="V123" s="24">
        <f>IFERROR(IF(Table_ocorrencias11[[#This Row],[data_ciencia]]="","",Table_ocorrencias11[[#This Row],[data_ciencia]]),"")</f>
        <v>0.15277777777777779</v>
      </c>
      <c r="W123" s="24">
        <f>IFERROR(IF(Table_ocorrencias11[[#This Row],[data_saida]]="","",Table_ocorrencias11[[#This Row],[data_saida]]),"")</f>
        <v>0.16666666666666666</v>
      </c>
      <c r="X123" s="24">
        <f>IFERROR(IF(Table_ocorrencias11[[#This Row],[data_chegada]]="","",Table_ocorrencias11[[#This Row],[data_chegada]]),"")</f>
        <v>0.18055555555555555</v>
      </c>
      <c r="Y123" s="24">
        <f>IFERROR(IF(Table_ocorrencias11[[#This Row],[data_conclusao]]="","",Table_ocorrencias11[[#This Row],[data_conclusao]]),"")</f>
        <v>0.22222222222222221</v>
      </c>
      <c r="Z123" s="22">
        <v>2118</v>
      </c>
      <c r="AA123" s="22">
        <v>78</v>
      </c>
      <c r="AB123" s="22">
        <v>12</v>
      </c>
      <c r="AC123" s="22">
        <v>3869148</v>
      </c>
      <c r="AD123" s="22">
        <v>3876098</v>
      </c>
      <c r="AE123" s="22">
        <v>0</v>
      </c>
      <c r="AF123" s="22">
        <v>2731</v>
      </c>
      <c r="AG123" s="23">
        <v>44218</v>
      </c>
      <c r="AH123" s="22" t="s">
        <v>12883</v>
      </c>
      <c r="AI123" s="22" t="s">
        <v>167</v>
      </c>
      <c r="AJ123" s="22" t="s">
        <v>168</v>
      </c>
      <c r="AK123" s="22" t="s">
        <v>255</v>
      </c>
      <c r="AL123" s="25">
        <v>0.15277777777777779</v>
      </c>
      <c r="AM123" s="26">
        <v>0.16666666666666666</v>
      </c>
      <c r="AN123" s="26">
        <v>0.18055555555555555</v>
      </c>
      <c r="AO123" s="26">
        <v>0.22222222222222221</v>
      </c>
      <c r="AP123" s="22" t="s">
        <v>12884</v>
      </c>
      <c r="AQ123" s="22" t="s">
        <v>12885</v>
      </c>
      <c r="AR123" s="22">
        <v>10</v>
      </c>
      <c r="AS123" s="22" t="s">
        <v>5079</v>
      </c>
      <c r="AT123" s="22" t="s">
        <v>12886</v>
      </c>
      <c r="AU123" s="22" t="s">
        <v>12887</v>
      </c>
      <c r="AV123" s="27" t="s">
        <v>276</v>
      </c>
      <c r="AW123" s="22" t="s">
        <v>12888</v>
      </c>
      <c r="AX123" s="22" t="s">
        <v>12889</v>
      </c>
      <c r="AY123" s="22" t="b">
        <v>1</v>
      </c>
      <c r="AZ123" s="22" t="s">
        <v>273</v>
      </c>
      <c r="BA123" s="22" t="b">
        <v>0</v>
      </c>
      <c r="BB123" s="22"/>
      <c r="BC123" s="22"/>
    </row>
    <row r="124" spans="1:55" hidden="1" x14ac:dyDescent="0.25">
      <c r="A124" s="31" t="str">
        <f>IFERROR(TEXT(Table_ocorrencias11[[#This Row],[caso_n]],"000")&amp;Table_ocorrencias11[[#This Row],[ponto]]&amp;"/"&amp;YEAR(Table_ocorrencias11[[#This Row],[DATA PLANTÃO]]),"")</f>
        <v>079.10/2020</v>
      </c>
      <c r="B124" s="31" t="str">
        <f>IFERROR(IF(Table_ocorrencias11[[#This Row],[GDL]] = "","", Table_ocorrencias11[[#This Row],[GDL]]&amp;"/"&amp;YEAR(Table_ocorrencias11[[#This Row],[data_plantao]])),"")</f>
        <v>32358/2020</v>
      </c>
      <c r="C124" s="31" t="str">
        <f>IF(Table_ocorrencias11[[#This Row],[fotos_gdl]] = TRUE,"ENVIADAS","PENDENTE")</f>
        <v>ENVIADAS</v>
      </c>
      <c r="D124" s="23">
        <f>IFERROR(Table_ocorrencias11[[#This Row],[data_plantao]],"")</f>
        <v>44120</v>
      </c>
      <c r="E124" s="31" t="str">
        <f>IFERROR(Table_ocorrencias11[[#This Row],[CIODS]],"")</f>
        <v>27/2020</v>
      </c>
      <c r="F124" s="31" t="str">
        <f>IFERROR(Table_ocorrencias11[[#This Row],[natureza3]],"")</f>
        <v>Perícia em veículo</v>
      </c>
      <c r="G124" s="31" t="str">
        <f>IFERROR(Table_ocorrencias11[[#This Row],[tipo_local]],"")</f>
        <v/>
      </c>
      <c r="H124" s="31" t="str">
        <f>IFERROR(IF(Table_ocorrencias11[[#This Row],[instrumento9]] = 0,"",Table_ocorrencias11[[#This Row],[instrumento9]]),"")</f>
        <v>PÉRFURO-CONTUNDENTE</v>
      </c>
      <c r="I124" s="31" t="str">
        <f>IFERROR(VLOOKUP(Table_ocorrencias11[[#This Row],[matricula_perito]],Table_peritos[],2,FALSE),"")</f>
        <v>TADEU MORAIS CRUZ</v>
      </c>
      <c r="J124" s="31" t="str">
        <f>IFERROR(VLOOKUP(Table_ocorrencias11[[#This Row],[matricula_auxiliar]],Table_auxiliares[],2,FALSE),"")</f>
        <v>THAYSE BATISTA</v>
      </c>
      <c r="K124" s="31" t="str">
        <f>IFERROR(VLOOKUP(Table_ocorrencias11[[#This Row],[matricula_delegado]],Table_delegados[],2,FALSE),"")</f>
        <v>BRUNO MARCIO DE AMORIM MAGALHAES</v>
      </c>
      <c r="L124" s="31" t="str">
        <f>IFERROR(Table_ocorrencias11[[#This Row],[viatura4]],"")</f>
        <v/>
      </c>
      <c r="M124" s="31" t="str">
        <f>IFERROR(IF(Table_ocorrencias11[[#This Row],[DPH2]] ="","",Table_ocorrencias11[[#This Row],[DPH2]]&amp;"º DPH"),"")</f>
        <v/>
      </c>
      <c r="N124" s="31" t="str">
        <f>UPPER(IFERROR(VLOOKUP(Table_ocorrencias11[[#This Row],[municipio]],Table_municipios[],2,FALSE),""))</f>
        <v>RECIFE</v>
      </c>
      <c r="O124" s="31" t="str">
        <f>UPPER(IFERROR(Table_ocorrencias11[[#This Row],[bairro7]],""))</f>
        <v>CORDEIRO</v>
      </c>
      <c r="P124" s="31" t="str">
        <f>IFERROR(IF(Table_ocorrencias11[[#This Row],[rua8]] ="","",Table_ocorrencias11[[#This Row],[rua8]]),"")</f>
        <v>RUA DOUTOR JOAO LACERDA. N°395</v>
      </c>
      <c r="Q124" s="31" t="str">
        <f>IFERROR(IF(Table_ocorrencias11[[#This Row],[latitude5]] ="","",Table_ocorrencias11[[#This Row],[latitude5]]),"")</f>
        <v/>
      </c>
      <c r="R124" s="31" t="str">
        <f>IFERROR(IF(Table_ocorrencias11[[#This Row],[longitude6]] ="","",Table_ocorrencias11[[#This Row],[longitude6]]),"")</f>
        <v/>
      </c>
      <c r="S12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24" s="31" t="str">
        <f>UPPER(IFERROR(Table_ocorrencias11[[#This Row],[descricao]],""))</f>
        <v>VEÍCULO PERICIADO NO PÁTIO DA DHPP (ESTAVA ABERTO E SEM AS CHAVES)</v>
      </c>
      <c r="V124" s="24">
        <f>IFERROR(IF(Table_ocorrencias11[[#This Row],[data_ciencia]]="","",Table_ocorrencias11[[#This Row],[data_ciencia]]),"")</f>
        <v>0.375</v>
      </c>
      <c r="W124" s="24">
        <f>IFERROR(IF(Table_ocorrencias11[[#This Row],[data_saida]]="","",Table_ocorrencias11[[#This Row],[data_saida]]),"")</f>
        <v>0.375</v>
      </c>
      <c r="X124" s="24">
        <f>IFERROR(IF(Table_ocorrencias11[[#This Row],[data_chegada]]="","",Table_ocorrencias11[[#This Row],[data_chegada]]),"")</f>
        <v>0.375</v>
      </c>
      <c r="Y124" s="24">
        <f>IFERROR(IF(Table_ocorrencias11[[#This Row],[data_conclusao]]="","",Table_ocorrencias11[[#This Row],[data_conclusao]]),"")</f>
        <v>0.40277777777777779</v>
      </c>
      <c r="Z124" s="22">
        <v>1764</v>
      </c>
      <c r="AA124" s="22">
        <v>79</v>
      </c>
      <c r="AB124" s="22"/>
      <c r="AC124" s="22">
        <v>2962136</v>
      </c>
      <c r="AD124" s="22">
        <v>3870430</v>
      </c>
      <c r="AE124" s="22">
        <v>2960419</v>
      </c>
      <c r="AF124" s="22">
        <v>32358</v>
      </c>
      <c r="AG124" s="23">
        <v>44120</v>
      </c>
      <c r="AH124" s="22" t="s">
        <v>5067</v>
      </c>
      <c r="AI124" s="22" t="s">
        <v>1228</v>
      </c>
      <c r="AJ124" s="22" t="s">
        <v>283</v>
      </c>
      <c r="AK124" s="22" t="s">
        <v>283</v>
      </c>
      <c r="AL124" s="25">
        <v>0.375</v>
      </c>
      <c r="AM124" s="26">
        <v>0.375</v>
      </c>
      <c r="AN124" s="26">
        <v>0.375</v>
      </c>
      <c r="AO124" s="26">
        <v>0.40277777777777779</v>
      </c>
      <c r="AP124" s="22"/>
      <c r="AQ124" s="22"/>
      <c r="AR124" s="22">
        <v>14</v>
      </c>
      <c r="AS124" s="22" t="s">
        <v>340</v>
      </c>
      <c r="AT124" s="22" t="s">
        <v>5098</v>
      </c>
      <c r="AU124" s="22" t="s">
        <v>283</v>
      </c>
      <c r="AV124" s="27" t="s">
        <v>276</v>
      </c>
      <c r="AW124" s="22" t="s">
        <v>5068</v>
      </c>
      <c r="AX124" s="22" t="s">
        <v>5099</v>
      </c>
      <c r="AY124" s="22" t="b">
        <v>1</v>
      </c>
      <c r="AZ124" s="22" t="s">
        <v>486</v>
      </c>
      <c r="BA124" s="22" t="b">
        <v>1</v>
      </c>
      <c r="BB124" s="22" t="s">
        <v>5069</v>
      </c>
      <c r="BC124" s="22" t="s">
        <v>5070</v>
      </c>
    </row>
    <row r="125" spans="1:55" hidden="1" x14ac:dyDescent="0.25">
      <c r="A125" s="31" t="str">
        <f>IFERROR(TEXT(Table_ocorrencias11[[#This Row],[caso_n]],"000")&amp;Table_ocorrencias11[[#This Row],[ponto]]&amp;"/"&amp;YEAR(Table_ocorrencias11[[#This Row],[DATA PLANTÃO]]),"")</f>
        <v>079.9/2021</v>
      </c>
      <c r="B125" s="31" t="str">
        <f>IFERROR(IF(Table_ocorrencias11[[#This Row],[GDL]] = "","", Table_ocorrencias11[[#This Row],[GDL]]&amp;"/"&amp;YEAR(Table_ocorrencias11[[#This Row],[data_plantao]])),"")</f>
        <v>2749/2021</v>
      </c>
      <c r="C125" s="31" t="str">
        <f>IF(Table_ocorrencias11[[#This Row],[fotos_gdl]] = TRUE,"ENVIADAS","PENDENTE")</f>
        <v>PENDENTE</v>
      </c>
      <c r="D125" s="23">
        <f>IFERROR(Table_ocorrencias11[[#This Row],[data_plantao]],"")</f>
        <v>44219</v>
      </c>
      <c r="E125" s="31" t="str">
        <f>IFERROR(Table_ocorrencias11[[#This Row],[CIODS]],"")</f>
        <v>D701977</v>
      </c>
      <c r="F125" s="31" t="str">
        <f>IFERROR(Table_ocorrencias11[[#This Row],[natureza3]],"")</f>
        <v>Homicídio</v>
      </c>
      <c r="G125" s="31" t="str">
        <f>IFERROR(Table_ocorrencias11[[#This Row],[tipo_local]],"")</f>
        <v>Externo</v>
      </c>
      <c r="H125" s="31" t="str">
        <f>IFERROR(IF(Table_ocorrencias11[[#This Row],[instrumento9]] = 0,"",Table_ocorrencias11[[#This Row],[instrumento9]]),"")</f>
        <v/>
      </c>
      <c r="I125" s="31" t="str">
        <f>IFERROR(VLOOKUP(Table_ocorrencias11[[#This Row],[matricula_perito]],Table_peritos[],2,FALSE),"")</f>
        <v>FERNANDO HENRIQUE LEAL BENEVIDES</v>
      </c>
      <c r="J125" s="31" t="str">
        <f>IFERROR(VLOOKUP(Table_ocorrencias11[[#This Row],[matricula_auxiliar]],Table_auxiliares[],2,FALSE),"")</f>
        <v>FELIPE FRAGOSO MARINHO DE LIMA</v>
      </c>
      <c r="K125" s="31" t="str">
        <f>IFERROR(VLOOKUP(Table_ocorrencias11[[#This Row],[matricula_delegado]],Table_delegados[],2,FALSE),"")</f>
        <v>PAULO GUSTAVO COELHO DIAS</v>
      </c>
      <c r="L125" s="31" t="str">
        <f>IFERROR(Table_ocorrencias11[[#This Row],[viatura4]],"")</f>
        <v>UP006</v>
      </c>
      <c r="M125" s="31" t="str">
        <f>IFERROR(IF(Table_ocorrencias11[[#This Row],[DPH2]] ="","",Table_ocorrencias11[[#This Row],[DPH2]]&amp;"º DPH"),"")</f>
        <v>11º DPH</v>
      </c>
      <c r="N125" s="31" t="str">
        <f>UPPER(IFERROR(VLOOKUP(Table_ocorrencias11[[#This Row],[municipio]],Table_municipios[],2,FALSE),""))</f>
        <v>JABOATÃO DOS GUARARAPES</v>
      </c>
      <c r="O125" s="31" t="str">
        <f>UPPER(IFERROR(Table_ocorrencias11[[#This Row],[bairro7]],""))</f>
        <v>SOTAVE</v>
      </c>
      <c r="P125" s="31" t="str">
        <f>IFERROR(IF(Table_ocorrencias11[[#This Row],[rua8]] ="","",Table_ocorrencias11[[#This Row],[rua8]]),"")</f>
        <v/>
      </c>
      <c r="Q125" s="31" t="str">
        <f>IFERROR(IF(Table_ocorrencias11[[#This Row],[latitude5]] ="","",Table_ocorrencias11[[#This Row],[latitude5]]),"")</f>
        <v/>
      </c>
      <c r="R125" s="31" t="str">
        <f>IFERROR(IF(Table_ocorrencias11[[#This Row],[longitude6]] ="","",Table_ocorrencias11[[#This Row],[longitude6]]),"")</f>
        <v/>
      </c>
      <c r="S12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1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5" s="31" t="str">
        <f>UPPER(IFERROR(Table_ocorrencias11[[#This Row],[descricao]],""))</f>
        <v/>
      </c>
      <c r="V125" s="24">
        <f>IFERROR(IF(Table_ocorrencias11[[#This Row],[data_ciencia]]="","",Table_ocorrencias11[[#This Row],[data_ciencia]]),"")</f>
        <v>0.34652777777777777</v>
      </c>
      <c r="W125" s="24" t="str">
        <f>IFERROR(IF(Table_ocorrencias11[[#This Row],[data_saida]]="","",Table_ocorrencias11[[#This Row],[data_saida]]),"")</f>
        <v/>
      </c>
      <c r="X125" s="24" t="str">
        <f>IFERROR(IF(Table_ocorrencias11[[#This Row],[data_chegada]]="","",Table_ocorrencias11[[#This Row],[data_chegada]]),"")</f>
        <v/>
      </c>
      <c r="Y125" s="24" t="str">
        <f>IFERROR(IF(Table_ocorrencias11[[#This Row],[data_conclusao]]="","",Table_ocorrencias11[[#This Row],[data_conclusao]]),"")</f>
        <v/>
      </c>
      <c r="Z125" s="22">
        <v>2119</v>
      </c>
      <c r="AA125" s="22">
        <v>79</v>
      </c>
      <c r="AB125" s="22">
        <v>11</v>
      </c>
      <c r="AC125" s="22">
        <v>2962063</v>
      </c>
      <c r="AD125" s="22">
        <v>3872629</v>
      </c>
      <c r="AE125" s="22">
        <v>2725371</v>
      </c>
      <c r="AF125" s="22">
        <v>2749</v>
      </c>
      <c r="AG125" s="23">
        <v>44219</v>
      </c>
      <c r="AH125" s="22" t="s">
        <v>12785</v>
      </c>
      <c r="AI125" s="22" t="s">
        <v>167</v>
      </c>
      <c r="AJ125" s="22" t="s">
        <v>168</v>
      </c>
      <c r="AK125" s="22" t="s">
        <v>1258</v>
      </c>
      <c r="AL125" s="25">
        <v>0.34652777777777777</v>
      </c>
      <c r="AM125" s="26"/>
      <c r="AN125" s="26"/>
      <c r="AO125" s="26"/>
      <c r="AP125" s="22"/>
      <c r="AQ125" s="22"/>
      <c r="AR125" s="22">
        <v>10</v>
      </c>
      <c r="AS125" s="22" t="s">
        <v>5001</v>
      </c>
      <c r="AT125" s="22" t="s">
        <v>283</v>
      </c>
      <c r="AU125" s="22" t="s">
        <v>283</v>
      </c>
      <c r="AV125" s="27"/>
      <c r="AW125" s="22" t="s">
        <v>12786</v>
      </c>
      <c r="AX125" s="22" t="s">
        <v>283</v>
      </c>
      <c r="AY125" s="22" t="b">
        <v>0</v>
      </c>
      <c r="AZ125" s="22" t="s">
        <v>273</v>
      </c>
      <c r="BA125" s="22" t="b">
        <v>0</v>
      </c>
      <c r="BB125" s="22"/>
      <c r="BC125" s="22"/>
    </row>
    <row r="126" spans="1:55" hidden="1" x14ac:dyDescent="0.25">
      <c r="A126" s="31" t="str">
        <f>IFERROR(TEXT(Table_ocorrencias11[[#This Row],[caso_n]],"000")&amp;Table_ocorrencias11[[#This Row],[ponto]]&amp;"/"&amp;YEAR(Table_ocorrencias11[[#This Row],[DATA PLANTÃO]]),"")</f>
        <v>080.10/2020</v>
      </c>
      <c r="B126" s="31" t="str">
        <f>IFERROR(IF(Table_ocorrencias11[[#This Row],[GDL]] = "","", Table_ocorrencias11[[#This Row],[GDL]]&amp;"/"&amp;YEAR(Table_ocorrencias11[[#This Row],[data_plantao]])),"")</f>
        <v>32343/2020</v>
      </c>
      <c r="C126" s="31" t="str">
        <f>IF(Table_ocorrencias11[[#This Row],[fotos_gdl]] = TRUE,"ENVIADAS","PENDENTE")</f>
        <v>ENVIADAS</v>
      </c>
      <c r="D126" s="23">
        <f>IFERROR(Table_ocorrencias11[[#This Row],[data_plantao]],"")</f>
        <v>44120</v>
      </c>
      <c r="E126" s="31" t="str">
        <f>IFERROR(Table_ocorrencias11[[#This Row],[CIODS]],"")</f>
        <v>39000007710005141202086</v>
      </c>
      <c r="F126" s="31" t="str">
        <f>IFERROR(Table_ocorrencias11[[#This Row],[natureza3]],"")</f>
        <v>Tentativa de Homicídio</v>
      </c>
      <c r="G126" s="31" t="str">
        <f>IFERROR(Table_ocorrencias11[[#This Row],[tipo_local]],"")</f>
        <v>Externo</v>
      </c>
      <c r="H126" s="31" t="str">
        <f>IFERROR(IF(Table_ocorrencias11[[#This Row],[instrumento9]] = 0,"",Table_ocorrencias11[[#This Row],[instrumento9]]),"")</f>
        <v>PÉRFURO-CONTUNDENTE</v>
      </c>
      <c r="I126" s="31" t="str">
        <f>IFERROR(VLOOKUP(Table_ocorrencias11[[#This Row],[matricula_perito]],Table_peritos[],2,FALSE),"")</f>
        <v>LUCAS ARAÚJO DE ALMEIDA</v>
      </c>
      <c r="J126" s="31" t="str">
        <f>IFERROR(VLOOKUP(Table_ocorrencias11[[#This Row],[matricula_auxiliar]],Table_auxiliares[],2,FALSE),"")</f>
        <v>HILTON PESSOA DE FREITAS NETO</v>
      </c>
      <c r="K126" s="31" t="str">
        <f>IFERROR(VLOOKUP(Table_ocorrencias11[[#This Row],[matricula_delegado]],Table_delegados[],2,FALSE),"")</f>
        <v>FRANCISCO OCELIO LIMA RIBEIRO</v>
      </c>
      <c r="L126" s="31" t="str">
        <f>IFERROR(Table_ocorrencias11[[#This Row],[viatura4]],"")</f>
        <v>UP006</v>
      </c>
      <c r="M126" s="31" t="str">
        <f>IFERROR(IF(Table_ocorrencias11[[#This Row],[DPH2]] ="","",Table_ocorrencias11[[#This Row],[DPH2]]&amp;"º DPH"),"")</f>
        <v>3º DPH</v>
      </c>
      <c r="N126" s="31" t="str">
        <f>UPPER(IFERROR(VLOOKUP(Table_ocorrencias11[[#This Row],[municipio]],Table_municipios[],2,FALSE),""))</f>
        <v>RECIFE</v>
      </c>
      <c r="O126" s="31" t="str">
        <f>UPPER(IFERROR(Table_ocorrencias11[[#This Row],[bairro7]],""))</f>
        <v>JORDÃO</v>
      </c>
      <c r="P126" s="31" t="str">
        <f>IFERROR(IF(Table_ocorrencias11[[#This Row],[rua8]] ="","",Table_ocorrencias11[[#This Row],[rua8]]),"")</f>
        <v>JOSÉ MARTORANO, 359</v>
      </c>
      <c r="Q126" s="31" t="str">
        <f>IFERROR(IF(Table_ocorrencias11[[#This Row],[latitude5]] ="","",Table_ocorrencias11[[#This Row],[latitude5]]),"")</f>
        <v/>
      </c>
      <c r="R126" s="31" t="str">
        <f>IFERROR(IF(Table_ocorrencias11[[#This Row],[longitude6]] ="","",Table_ocorrencias11[[#This Row],[longitude6]]),"")</f>
        <v/>
      </c>
      <c r="S126" s="31" t="str">
        <f>IFERROR(UPPER(VLOOKUP(Table_ocorrencias11[[#This Row],[ocorrencia_id]],Table_vitimas[],3,FALSE) &amp; " (NIC: "&amp; VLOOKUP(Table_ocorrencias11[[#This Row],[ocorrencia_id]],Table_vitimas[],9,FALSE)) &amp;")","")</f>
        <v>JEFFERSON COSTA VIEIRA (NIC: )</v>
      </c>
      <c r="T1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6" s="31" t="str">
        <f>UPPER(IFERROR(Table_ocorrencias11[[#This Row],[descricao]],""))</f>
        <v/>
      </c>
      <c r="V126" s="24">
        <f>IFERROR(IF(Table_ocorrencias11[[#This Row],[data_ciencia]]="","",Table_ocorrencias11[[#This Row],[data_ciencia]]),"")</f>
        <v>0.5</v>
      </c>
      <c r="W126" s="24">
        <f>IFERROR(IF(Table_ocorrencias11[[#This Row],[data_saida]]="","",Table_ocorrencias11[[#This Row],[data_saida]]),"")</f>
        <v>0.59722222222222221</v>
      </c>
      <c r="X126" s="24">
        <f>IFERROR(IF(Table_ocorrencias11[[#This Row],[data_chegada]]="","",Table_ocorrencias11[[#This Row],[data_chegada]]),"")</f>
        <v>0.61805555555555558</v>
      </c>
      <c r="Y126" s="24">
        <f>IFERROR(IF(Table_ocorrencias11[[#This Row],[data_conclusao]]="","",Table_ocorrencias11[[#This Row],[data_conclusao]]),"")</f>
        <v>0.63888888888888884</v>
      </c>
      <c r="Z126" s="22">
        <v>1766</v>
      </c>
      <c r="AA126" s="22">
        <v>80</v>
      </c>
      <c r="AB126" s="22">
        <v>3</v>
      </c>
      <c r="AC126" s="22">
        <v>3870006</v>
      </c>
      <c r="AD126" s="22">
        <v>3865967</v>
      </c>
      <c r="AE126" s="22">
        <v>3467520</v>
      </c>
      <c r="AF126" s="22">
        <v>32343</v>
      </c>
      <c r="AG126" s="23">
        <v>44120</v>
      </c>
      <c r="AH126" s="22" t="s">
        <v>5072</v>
      </c>
      <c r="AI126" s="22" t="s">
        <v>344</v>
      </c>
      <c r="AJ126" s="22" t="s">
        <v>168</v>
      </c>
      <c r="AK126" s="22" t="s">
        <v>1258</v>
      </c>
      <c r="AL126" s="25">
        <v>0.5</v>
      </c>
      <c r="AM126" s="26">
        <v>0.59722222222222221</v>
      </c>
      <c r="AN126" s="26">
        <v>0.61805555555555558</v>
      </c>
      <c r="AO126" s="26">
        <v>0.63888888888888884</v>
      </c>
      <c r="AP126" s="22"/>
      <c r="AQ126" s="22"/>
      <c r="AR126" s="22">
        <v>14</v>
      </c>
      <c r="AS126" s="22" t="s">
        <v>5073</v>
      </c>
      <c r="AT126" s="22" t="s">
        <v>5074</v>
      </c>
      <c r="AU126" s="22" t="s">
        <v>283</v>
      </c>
      <c r="AV126" s="27" t="s">
        <v>276</v>
      </c>
      <c r="AW126" s="22" t="s">
        <v>5075</v>
      </c>
      <c r="AX126" s="22" t="s">
        <v>283</v>
      </c>
      <c r="AY126" s="22" t="b">
        <v>1</v>
      </c>
      <c r="AZ126" s="22" t="s">
        <v>486</v>
      </c>
      <c r="BA126" s="22" t="b">
        <v>0</v>
      </c>
      <c r="BB126" s="22"/>
      <c r="BC126" s="22"/>
    </row>
    <row r="127" spans="1:55" hidden="1" x14ac:dyDescent="0.25">
      <c r="A127" s="31" t="str">
        <f>IFERROR(TEXT(Table_ocorrencias11[[#This Row],[caso_n]],"000")&amp;Table_ocorrencias11[[#This Row],[ponto]]&amp;"/"&amp;YEAR(Table_ocorrencias11[[#This Row],[DATA PLANTÃO]]),"")</f>
        <v>080.9/2021</v>
      </c>
      <c r="B127" s="31" t="str">
        <f>IFERROR(IF(Table_ocorrencias11[[#This Row],[GDL]] = "","", Table_ocorrencias11[[#This Row],[GDL]]&amp;"/"&amp;YEAR(Table_ocorrencias11[[#This Row],[data_plantao]])),"")</f>
        <v>2795/2021</v>
      </c>
      <c r="C127" s="31" t="str">
        <f>IF(Table_ocorrencias11[[#This Row],[fotos_gdl]] = TRUE,"ENVIADAS","PENDENTE")</f>
        <v>PENDENTE</v>
      </c>
      <c r="D127" s="23">
        <f>IFERROR(Table_ocorrencias11[[#This Row],[data_plantao]],"")</f>
        <v>44220</v>
      </c>
      <c r="E127" s="31" t="str">
        <f>IFERROR(Table_ocorrencias11[[#This Row],[CIODS]],"")</f>
        <v>D702073</v>
      </c>
      <c r="F127" s="31" t="str">
        <f>IFERROR(Table_ocorrencias11[[#This Row],[natureza3]],"")</f>
        <v>Homicídio</v>
      </c>
      <c r="G127" s="31" t="str">
        <f>IFERROR(Table_ocorrencias11[[#This Row],[tipo_local]],"")</f>
        <v>Externo</v>
      </c>
      <c r="H127" s="31" t="str">
        <f>IFERROR(IF(Table_ocorrencias11[[#This Row],[instrumento9]] = 0,"",Table_ocorrencias11[[#This Row],[instrumento9]]),"")</f>
        <v>OUTROS</v>
      </c>
      <c r="I127" s="31" t="str">
        <f>IFERROR(VLOOKUP(Table_ocorrencias11[[#This Row],[matricula_perito]],Table_peritos[],2,FALSE),"")</f>
        <v>DIEGO NUNES TELES DE MENDONÇA</v>
      </c>
      <c r="J127" s="31" t="str">
        <f>IFERROR(VLOOKUP(Table_ocorrencias11[[#This Row],[matricula_auxiliar]],Table_auxiliares[],2,FALSE),"")</f>
        <v>BRENO HENRIQUE DANTAS DOS SANTOS</v>
      </c>
      <c r="K127" s="31" t="str">
        <f>IFERROR(VLOOKUP(Table_ocorrencias11[[#This Row],[matricula_delegado]],Table_delegados[],2,FALSE),"")</f>
        <v>FRANCISCO OCELIO LIMA RIBEIRO</v>
      </c>
      <c r="L127" s="31" t="str">
        <f>IFERROR(Table_ocorrencias11[[#This Row],[viatura4]],"")</f>
        <v>UP006</v>
      </c>
      <c r="M127" s="31" t="str">
        <f>IFERROR(IF(Table_ocorrencias11[[#This Row],[DPH2]] ="","",Table_ocorrencias11[[#This Row],[DPH2]]&amp;"º DPH"),"")</f>
        <v>12º DPH</v>
      </c>
      <c r="N127" s="31" t="str">
        <f>UPPER(IFERROR(VLOOKUP(Table_ocorrencias11[[#This Row],[municipio]],Table_municipios[],2,FALSE),""))</f>
        <v>JABOATÃO DOS GUARARAPES</v>
      </c>
      <c r="O127" s="31" t="str">
        <f>UPPER(IFERROR(Table_ocorrencias11[[#This Row],[bairro7]],""))</f>
        <v>BARRA DE JANGADA</v>
      </c>
      <c r="P127" s="31" t="str">
        <f>IFERROR(IF(Table_ocorrencias11[[#This Row],[rua8]] ="","",Table_ocorrencias11[[#This Row],[rua8]]),"")</f>
        <v>RUA BAURU</v>
      </c>
      <c r="Q127" s="31" t="str">
        <f>IFERROR(IF(Table_ocorrencias11[[#This Row],[latitude5]] ="","",Table_ocorrencias11[[#This Row],[latitude5]]),"")</f>
        <v>-8.2200670</v>
      </c>
      <c r="R127" s="31" t="str">
        <f>IFERROR(IF(Table_ocorrencias11[[#This Row],[longitude6]] ="","",Table_ocorrencias11[[#This Row],[longitude6]]),"")</f>
        <v>-34.9593420</v>
      </c>
      <c r="S12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115988)</v>
      </c>
      <c r="T1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7" s="31" t="str">
        <f>UPPER(IFERROR(Table_ocorrencias11[[#This Row],[descricao]],""))</f>
        <v>CORPO CARBONIZADO</v>
      </c>
      <c r="V127" s="24">
        <f>IFERROR(IF(Table_ocorrencias11[[#This Row],[data_ciencia]]="","",Table_ocorrencias11[[#This Row],[data_ciencia]]),"")</f>
        <v>0.33333333333333331</v>
      </c>
      <c r="W127" s="24">
        <f>IFERROR(IF(Table_ocorrencias11[[#This Row],[data_saida]]="","",Table_ocorrencias11[[#This Row],[data_saida]]),"")</f>
        <v>0.34722222222222221</v>
      </c>
      <c r="X127" s="24">
        <f>IFERROR(IF(Table_ocorrencias11[[#This Row],[data_chegada]]="","",Table_ocorrencias11[[#This Row],[data_chegada]]),"")</f>
        <v>0.375</v>
      </c>
      <c r="Y127" s="24">
        <f>IFERROR(IF(Table_ocorrencias11[[#This Row],[data_conclusao]]="","",Table_ocorrencias11[[#This Row],[data_conclusao]]),"")</f>
        <v>0.4375</v>
      </c>
      <c r="Z127" s="22">
        <v>2121</v>
      </c>
      <c r="AA127" s="22">
        <v>80</v>
      </c>
      <c r="AB127" s="22">
        <v>12</v>
      </c>
      <c r="AC127" s="22">
        <v>3869148</v>
      </c>
      <c r="AD127" s="22">
        <v>3867820</v>
      </c>
      <c r="AE127" s="22">
        <v>3467520</v>
      </c>
      <c r="AF127" s="22">
        <v>2795</v>
      </c>
      <c r="AG127" s="23">
        <v>44220</v>
      </c>
      <c r="AH127" s="22" t="s">
        <v>12794</v>
      </c>
      <c r="AI127" s="22" t="s">
        <v>167</v>
      </c>
      <c r="AJ127" s="22" t="s">
        <v>168</v>
      </c>
      <c r="AK127" s="22" t="s">
        <v>1258</v>
      </c>
      <c r="AL127" s="25">
        <v>0.33333333333333331</v>
      </c>
      <c r="AM127" s="26">
        <v>0.34722222222222221</v>
      </c>
      <c r="AN127" s="26">
        <v>0.375</v>
      </c>
      <c r="AO127" s="26">
        <v>0.4375</v>
      </c>
      <c r="AP127" s="22" t="s">
        <v>12795</v>
      </c>
      <c r="AQ127" s="22" t="s">
        <v>12796</v>
      </c>
      <c r="AR127" s="22">
        <v>10</v>
      </c>
      <c r="AS127" s="22" t="s">
        <v>1263</v>
      </c>
      <c r="AT127" s="22" t="s">
        <v>12797</v>
      </c>
      <c r="AU127" s="22" t="s">
        <v>12798</v>
      </c>
      <c r="AV127" s="27" t="s">
        <v>433</v>
      </c>
      <c r="AW127" s="22" t="s">
        <v>12799</v>
      </c>
      <c r="AX127" s="22" t="s">
        <v>5160</v>
      </c>
      <c r="AY127" s="22" t="b">
        <v>0</v>
      </c>
      <c r="AZ127" s="22" t="s">
        <v>273</v>
      </c>
      <c r="BA127" s="22" t="b">
        <v>0</v>
      </c>
      <c r="BB127" s="22"/>
      <c r="BC127" s="22"/>
    </row>
    <row r="128" spans="1:55" hidden="1" x14ac:dyDescent="0.25">
      <c r="A128" s="31" t="str">
        <f>IFERROR(TEXT(Table_ocorrencias11[[#This Row],[caso_n]],"000")&amp;Table_ocorrencias11[[#This Row],[ponto]]&amp;"/"&amp;YEAR(Table_ocorrencias11[[#This Row],[DATA PLANTÃO]]),"")</f>
        <v>081.10/2020</v>
      </c>
      <c r="B128" s="31" t="str">
        <f>IFERROR(IF(Table_ocorrencias11[[#This Row],[GDL]] = "","", Table_ocorrencias11[[#This Row],[GDL]]&amp;"/"&amp;YEAR(Table_ocorrencias11[[#This Row],[data_plantao]])),"")</f>
        <v>32418/2020</v>
      </c>
      <c r="C128" s="31" t="str">
        <f>IF(Table_ocorrencias11[[#This Row],[fotos_gdl]] = TRUE,"ENVIADAS","PENDENTE")</f>
        <v>ENVIADAS</v>
      </c>
      <c r="D128" s="23">
        <f>IFERROR(Table_ocorrencias11[[#This Row],[data_plantao]],"")</f>
        <v>44121</v>
      </c>
      <c r="E128" s="31" t="str">
        <f>IFERROR(Table_ocorrencias11[[#This Row],[CIODS]],"")</f>
        <v>36/2020</v>
      </c>
      <c r="F128" s="31" t="str">
        <f>IFERROR(Table_ocorrencias11[[#This Row],[natureza3]],"")</f>
        <v>Perícia em veículo</v>
      </c>
      <c r="G128" s="31" t="str">
        <f>IFERROR(Table_ocorrencias11[[#This Row],[tipo_local]],"")</f>
        <v>Externo</v>
      </c>
      <c r="H128" s="31" t="str">
        <f>IFERROR(IF(Table_ocorrencias11[[#This Row],[instrumento9]] = 0,"",Table_ocorrencias11[[#This Row],[instrumento9]]),"")</f>
        <v/>
      </c>
      <c r="I128" s="31" t="str">
        <f>IFERROR(VLOOKUP(Table_ocorrencias11[[#This Row],[matricula_perito]],Table_peritos[],2,FALSE),"")</f>
        <v>RAISSA MATOS FONTES</v>
      </c>
      <c r="J128" s="31" t="str">
        <f>IFERROR(VLOOKUP(Table_ocorrencias11[[#This Row],[matricula_auxiliar]],Table_auxiliares[],2,FALSE),"")</f>
        <v>ALMIR CARLOS DE SOUZA</v>
      </c>
      <c r="K128" s="31" t="str">
        <f>IFERROR(VLOOKUP(Table_ocorrencias11[[#This Row],[matricula_delegado]],Table_delegados[],2,FALSE),"")</f>
        <v>JOAQUIM MARINOSIO RODRIGUES BRAGA NETO</v>
      </c>
      <c r="L128" s="31" t="str">
        <f>IFERROR(Table_ocorrencias11[[#This Row],[viatura4]],"")</f>
        <v/>
      </c>
      <c r="M128" s="31" t="str">
        <f>IFERROR(IF(Table_ocorrencias11[[#This Row],[DPH2]] ="","",Table_ocorrencias11[[#This Row],[DPH2]]&amp;"º DPH"),"")</f>
        <v>11º DPH</v>
      </c>
      <c r="N128" s="31" t="str">
        <f>UPPER(IFERROR(VLOOKUP(Table_ocorrencias11[[#This Row],[municipio]],Table_municipios[],2,FALSE),""))</f>
        <v>RECIFE</v>
      </c>
      <c r="O128" s="31" t="str">
        <f>UPPER(IFERROR(Table_ocorrencias11[[#This Row],[bairro7]],""))</f>
        <v>CORDEIRO</v>
      </c>
      <c r="P128" s="31" t="str">
        <f>IFERROR(IF(Table_ocorrencias11[[#This Row],[rua8]] ="","",Table_ocorrencias11[[#This Row],[rua8]]),"")</f>
        <v>RUA JOAO LACERDA, 395</v>
      </c>
      <c r="Q128" s="31" t="str">
        <f>IFERROR(IF(Table_ocorrencias11[[#This Row],[latitude5]] ="","",Table_ocorrencias11[[#This Row],[latitude5]]),"")</f>
        <v/>
      </c>
      <c r="R128" s="31" t="str">
        <f>IFERROR(IF(Table_ocorrencias11[[#This Row],[longitude6]] ="","",Table_ocorrencias11[[#This Row],[longitude6]]),"")</f>
        <v/>
      </c>
      <c r="S128" s="31" t="str">
        <f>IFERROR(UPPER(VLOOKUP(Table_ocorrencias11[[#This Row],[ocorrencia_id]],Table_vitimas[],3,FALSE) &amp; " (NIC: "&amp; VLOOKUP(Table_ocorrencias11[[#This Row],[ocorrencia_id]],Table_vitimas[],9,FALSE)) &amp;")","")</f>
        <v>HALLAN GABRIEL BERNADES DA SILVA (NIC: )</v>
      </c>
      <c r="T1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8" s="31" t="str">
        <f>UPPER(IFERROR(Table_ocorrencias11[[#This Row],[descricao]],""))</f>
        <v>VEICULO FIAT DOBLO, COR VERDE, PLACA KGF-7596. FATO OCORRIDO NO DIA 17/10/2020 NA AVENIDA BEIRA CANAL, JARDIM PIEDADE, JABOATAO DOS GUARARAPES-PE. VEICULO PERICIADO NO PATIO DO DHPP.</v>
      </c>
      <c r="V128" s="24">
        <f>IFERROR(IF(Table_ocorrencias11[[#This Row],[data_ciencia]]="","",Table_ocorrencias11[[#This Row],[data_ciencia]]),"")</f>
        <v>0.45833333333333331</v>
      </c>
      <c r="W128" s="24" t="str">
        <f>IFERROR(IF(Table_ocorrencias11[[#This Row],[data_saida]]="","",Table_ocorrencias11[[#This Row],[data_saida]]),"")</f>
        <v/>
      </c>
      <c r="X128" s="24" t="str">
        <f>IFERROR(IF(Table_ocorrencias11[[#This Row],[data_chegada]]="","",Table_ocorrencias11[[#This Row],[data_chegada]]),"")</f>
        <v/>
      </c>
      <c r="Y128" s="24" t="str">
        <f>IFERROR(IF(Table_ocorrencias11[[#This Row],[data_conclusao]]="","",Table_ocorrencias11[[#This Row],[data_conclusao]]),"")</f>
        <v/>
      </c>
      <c r="Z128" s="22">
        <v>1770</v>
      </c>
      <c r="AA128" s="22">
        <v>81</v>
      </c>
      <c r="AB128" s="22">
        <v>11</v>
      </c>
      <c r="AC128" s="22">
        <v>3869105</v>
      </c>
      <c r="AD128" s="22">
        <v>1586920</v>
      </c>
      <c r="AE128" s="22">
        <v>1492225</v>
      </c>
      <c r="AF128" s="22">
        <v>32418</v>
      </c>
      <c r="AG128" s="23">
        <v>44121</v>
      </c>
      <c r="AH128" s="22" t="s">
        <v>5131</v>
      </c>
      <c r="AI128" s="22" t="s">
        <v>1228</v>
      </c>
      <c r="AJ128" s="22" t="s">
        <v>168</v>
      </c>
      <c r="AK128" s="22" t="s">
        <v>283</v>
      </c>
      <c r="AL128" s="25">
        <v>0.45833333333333331</v>
      </c>
      <c r="AM128" s="26"/>
      <c r="AN128" s="26"/>
      <c r="AO128" s="26"/>
      <c r="AP128" s="22"/>
      <c r="AQ128" s="22"/>
      <c r="AR128" s="22">
        <v>14</v>
      </c>
      <c r="AS128" s="22" t="s">
        <v>340</v>
      </c>
      <c r="AT128" s="22" t="s">
        <v>5132</v>
      </c>
      <c r="AU128" s="22" t="s">
        <v>110</v>
      </c>
      <c r="AV128" s="27"/>
      <c r="AW128" s="22" t="s">
        <v>5133</v>
      </c>
      <c r="AX128" s="22" t="s">
        <v>5134</v>
      </c>
      <c r="AY128" s="22" t="b">
        <v>1</v>
      </c>
      <c r="AZ128" s="22" t="s">
        <v>486</v>
      </c>
      <c r="BA128" s="22" t="b">
        <v>1</v>
      </c>
      <c r="BB128" s="22" t="s">
        <v>5135</v>
      </c>
      <c r="BC128" s="22"/>
    </row>
    <row r="129" spans="1:55" hidden="1" x14ac:dyDescent="0.25">
      <c r="A129" s="31" t="str">
        <f>IFERROR(TEXT(Table_ocorrencias11[[#This Row],[caso_n]],"000")&amp;Table_ocorrencias11[[#This Row],[ponto]]&amp;"/"&amp;YEAR(Table_ocorrencias11[[#This Row],[DATA PLANTÃO]]),"")</f>
        <v>081.9/2021</v>
      </c>
      <c r="B129" s="31" t="str">
        <f>IFERROR(IF(Table_ocorrencias11[[#This Row],[GDL]] = "","", Table_ocorrencias11[[#This Row],[GDL]]&amp;"/"&amp;YEAR(Table_ocorrencias11[[#This Row],[data_plantao]])),"")</f>
        <v>2799/2021</v>
      </c>
      <c r="C129" s="31" t="str">
        <f>IF(Table_ocorrencias11[[#This Row],[fotos_gdl]] = TRUE,"ENVIADAS","PENDENTE")</f>
        <v>ENVIADAS</v>
      </c>
      <c r="D129" s="23">
        <f>IFERROR(Table_ocorrencias11[[#This Row],[data_plantao]],"")</f>
        <v>44220</v>
      </c>
      <c r="E129" s="31" t="str">
        <f>IFERROR(Table_ocorrencias11[[#This Row],[CIODS]],"")</f>
        <v>D702080</v>
      </c>
      <c r="F129" s="31" t="str">
        <f>IFERROR(Table_ocorrencias11[[#This Row],[natureza3]],"")</f>
        <v>Homicídio</v>
      </c>
      <c r="G129" s="31" t="str">
        <f>IFERROR(Table_ocorrencias11[[#This Row],[tipo_local]],"")</f>
        <v>Externo</v>
      </c>
      <c r="H129" s="31" t="str">
        <f>IFERROR(IF(Table_ocorrencias11[[#This Row],[instrumento9]] = 0,"",Table_ocorrencias11[[#This Row],[instrumento9]]),"")</f>
        <v/>
      </c>
      <c r="I129" s="31" t="str">
        <f>IFERROR(VLOOKUP(Table_ocorrencias11[[#This Row],[matricula_perito]],Table_peritos[],2,FALSE),"")</f>
        <v>LUCAS ARAÚJO DE ALMEIDA</v>
      </c>
      <c r="J129" s="31" t="str">
        <f>IFERROR(VLOOKUP(Table_ocorrencias11[[#This Row],[matricula_auxiliar]],Table_auxiliares[],2,FALSE),"")</f>
        <v>HILTON PESSOA DE FREITAS NETO</v>
      </c>
      <c r="K129" s="31" t="str">
        <f>IFERROR(VLOOKUP(Table_ocorrencias11[[#This Row],[matricula_delegado]],Table_delegados[],2,FALSE),"")</f>
        <v>ANTONIO DE CAMPOS FRANCISCO</v>
      </c>
      <c r="L129" s="31" t="str">
        <f>IFERROR(Table_ocorrencias11[[#This Row],[viatura4]],"")</f>
        <v>UP006</v>
      </c>
      <c r="M129" s="31" t="str">
        <f>IFERROR(IF(Table_ocorrencias11[[#This Row],[DPH2]] ="","",Table_ocorrencias11[[#This Row],[DPH2]]&amp;"º DPH"),"")</f>
        <v>14º DPH</v>
      </c>
      <c r="N129" s="31" t="str">
        <f>UPPER(IFERROR(VLOOKUP(Table_ocorrencias11[[#This Row],[municipio]],Table_municipios[],2,FALSE),""))</f>
        <v>CABO DE SANTO AGOSTINHO</v>
      </c>
      <c r="O129" s="31" t="str">
        <f>UPPER(IFERROR(Table_ocorrencias11[[#This Row],[bairro7]],""))</f>
        <v>ZONA RURAL</v>
      </c>
      <c r="P129" s="31" t="str">
        <f>IFERROR(IF(Table_ocorrencias11[[#This Row],[rua8]] ="","",Table_ocorrencias11[[#This Row],[rua8]]),"")</f>
        <v>ENGENHO TIRIRI</v>
      </c>
      <c r="Q129" s="31" t="str">
        <f>IFERROR(IF(Table_ocorrencias11[[#This Row],[latitude5]] ="","",Table_ocorrencias11[[#This Row],[latitude5]]),"")</f>
        <v>-8.320399</v>
      </c>
      <c r="R129" s="31" t="str">
        <f>IFERROR(IF(Table_ocorrencias11[[#This Row],[longitude6]] ="","",Table_ocorrencias11[[#This Row],[longitude6]]),"")</f>
        <v>-34.990534</v>
      </c>
      <c r="S12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115980)</v>
      </c>
      <c r="T1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29" s="31" t="str">
        <f>UPPER(IFERROR(Table_ocorrencias11[[#This Row],[descricao]],""))</f>
        <v>CORPO EM DECOMPOSIÇÃO AMARRADO NA MATA_x000D_
PM SGT GENILDO: 983215422</v>
      </c>
      <c r="V129" s="24">
        <f>IFERROR(IF(Table_ocorrencias11[[#This Row],[data_ciencia]]="","",Table_ocorrencias11[[#This Row],[data_ciencia]]),"")</f>
        <v>0.46180555555555558</v>
      </c>
      <c r="W129" s="24">
        <f>IFERROR(IF(Table_ocorrencias11[[#This Row],[data_saida]]="","",Table_ocorrencias11[[#This Row],[data_saida]]),"")</f>
        <v>0.4826388888888889</v>
      </c>
      <c r="X129" s="24">
        <f>IFERROR(IF(Table_ocorrencias11[[#This Row],[data_chegada]]="","",Table_ocorrencias11[[#This Row],[data_chegada]]),"")</f>
        <v>0.50694444444444442</v>
      </c>
      <c r="Y129" s="24">
        <f>IFERROR(IF(Table_ocorrencias11[[#This Row],[data_conclusao]]="","",Table_ocorrencias11[[#This Row],[data_conclusao]]),"")</f>
        <v>0.53472222222222221</v>
      </c>
      <c r="Z129" s="22">
        <v>2122</v>
      </c>
      <c r="AA129" s="22">
        <v>81</v>
      </c>
      <c r="AB129" s="22">
        <v>14</v>
      </c>
      <c r="AC129" s="22">
        <v>3870006</v>
      </c>
      <c r="AD129" s="22">
        <v>3865967</v>
      </c>
      <c r="AE129" s="22">
        <v>1967371</v>
      </c>
      <c r="AF129" s="22">
        <v>2799</v>
      </c>
      <c r="AG129" s="23">
        <v>44220</v>
      </c>
      <c r="AH129" s="22" t="s">
        <v>12800</v>
      </c>
      <c r="AI129" s="22" t="s">
        <v>167</v>
      </c>
      <c r="AJ129" s="22" t="s">
        <v>168</v>
      </c>
      <c r="AK129" s="22" t="s">
        <v>1258</v>
      </c>
      <c r="AL129" s="25">
        <v>0.46180555555555558</v>
      </c>
      <c r="AM129" s="26">
        <v>0.4826388888888889</v>
      </c>
      <c r="AN129" s="26">
        <v>0.50694444444444442</v>
      </c>
      <c r="AO129" s="26">
        <v>0.53472222222222221</v>
      </c>
      <c r="AP129" s="22" t="s">
        <v>12801</v>
      </c>
      <c r="AQ129" s="22" t="s">
        <v>12802</v>
      </c>
      <c r="AR129" s="22">
        <v>3</v>
      </c>
      <c r="AS129" s="22" t="s">
        <v>471</v>
      </c>
      <c r="AT129" s="22" t="s">
        <v>12803</v>
      </c>
      <c r="AU129" s="22" t="s">
        <v>12804</v>
      </c>
      <c r="AV129" s="27"/>
      <c r="AW129" s="22" t="s">
        <v>12805</v>
      </c>
      <c r="AX129" s="22" t="s">
        <v>12806</v>
      </c>
      <c r="AY129" s="22" t="b">
        <v>1</v>
      </c>
      <c r="AZ129" s="22" t="s">
        <v>273</v>
      </c>
      <c r="BA129" s="22" t="b">
        <v>0</v>
      </c>
      <c r="BB129" s="22"/>
      <c r="BC129" s="22"/>
    </row>
    <row r="130" spans="1:55" hidden="1" x14ac:dyDescent="0.25">
      <c r="A130" s="31" t="str">
        <f>IFERROR(TEXT(Table_ocorrencias11[[#This Row],[caso_n]],"000")&amp;Table_ocorrencias11[[#This Row],[ponto]]&amp;"/"&amp;YEAR(Table_ocorrencias11[[#This Row],[DATA PLANTÃO]]),"")</f>
        <v>082.10/2020</v>
      </c>
      <c r="B130" s="31" t="str">
        <f>IFERROR(IF(Table_ocorrencias11[[#This Row],[GDL]] = "","", Table_ocorrencias11[[#This Row],[GDL]]&amp;"/"&amp;YEAR(Table_ocorrencias11[[#This Row],[data_plantao]])),"")</f>
        <v>33333/2020</v>
      </c>
      <c r="C130" s="31" t="str">
        <f>IF(Table_ocorrencias11[[#This Row],[fotos_gdl]] = TRUE,"ENVIADAS","PENDENTE")</f>
        <v>ENVIADAS</v>
      </c>
      <c r="D130" s="23">
        <f>IFERROR(Table_ocorrencias11[[#This Row],[data_plantao]],"")</f>
        <v>44127</v>
      </c>
      <c r="E130" s="31" t="str">
        <f>IFERROR(Table_ocorrencias11[[#This Row],[CIODS]],"")</f>
        <v>D691774</v>
      </c>
      <c r="F130" s="31" t="str">
        <f>IFERROR(Table_ocorrencias11[[#This Row],[natureza3]],"")</f>
        <v>Perícia em veículo</v>
      </c>
      <c r="G130" s="31" t="str">
        <f>IFERROR(Table_ocorrencias11[[#This Row],[tipo_local]],"")</f>
        <v>Externo</v>
      </c>
      <c r="H130" s="31" t="str">
        <f>IFERROR(IF(Table_ocorrencias11[[#This Row],[instrumento9]] = 0,"",Table_ocorrencias11[[#This Row],[instrumento9]]),"")</f>
        <v>PÉRFURO-CONTUNDENTE</v>
      </c>
      <c r="I130" s="31" t="str">
        <f>IFERROR(VLOOKUP(Table_ocorrencias11[[#This Row],[matricula_perito]],Table_peritos[],2,FALSE),"")</f>
        <v>DIEGO NUNES TELES DE MENDONÇA</v>
      </c>
      <c r="J130" s="31" t="str">
        <f>IFERROR(VLOOKUP(Table_ocorrencias11[[#This Row],[matricula_auxiliar]],Table_auxiliares[],2,FALSE),"")</f>
        <v>HILTON PESSOA DE FREITAS NETO</v>
      </c>
      <c r="K130" s="31" t="str">
        <f>IFERROR(VLOOKUP(Table_ocorrencias11[[#This Row],[matricula_delegado]],Table_delegados[],2,FALSE),"")</f>
        <v>DIEGO JARDIM FEITOSA</v>
      </c>
      <c r="L130" s="31" t="str">
        <f>IFERROR(Table_ocorrencias11[[#This Row],[viatura4]],"")</f>
        <v>UP004</v>
      </c>
      <c r="M130" s="31" t="str">
        <f>IFERROR(IF(Table_ocorrencias11[[#This Row],[DPH2]] ="","",Table_ocorrencias11[[#This Row],[DPH2]]&amp;"º DPH"),"")</f>
        <v>9º DPH</v>
      </c>
      <c r="N130" s="31" t="str">
        <f>UPPER(IFERROR(VLOOKUP(Table_ocorrencias11[[#This Row],[municipio]],Table_municipios[],2,FALSE),""))</f>
        <v>OLINDA</v>
      </c>
      <c r="O130" s="31" t="str">
        <f>UPPER(IFERROR(Table_ocorrencias11[[#This Row],[bairro7]],""))</f>
        <v>SALGADINHO</v>
      </c>
      <c r="P130" s="31" t="str">
        <f>IFERROR(IF(Table_ocorrencias11[[#This Row],[rua8]] ="","",Table_ocorrencias11[[#This Row],[rua8]]),"")</f>
        <v>SEVERINO PEREIRA, 296</v>
      </c>
      <c r="Q130" s="31" t="str">
        <f>IFERROR(IF(Table_ocorrencias11[[#This Row],[latitude5]] ="","",Table_ocorrencias11[[#This Row],[latitude5]]),"")</f>
        <v>-8.0288570</v>
      </c>
      <c r="R130" s="31" t="str">
        <f>IFERROR(IF(Table_ocorrencias11[[#This Row],[longitude6]] ="","",Table_ocorrencias11[[#This Row],[longitude6]]),"")</f>
        <v>-34.8681250</v>
      </c>
      <c r="S13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130" s="31" t="str">
        <f>UPPER(IFERROR(Table_ocorrencias11[[#This Row],[descricao]],""))</f>
        <v>989997745-VEÍCULO</v>
      </c>
      <c r="V130" s="24">
        <f>IFERROR(IF(Table_ocorrencias11[[#This Row],[data_ciencia]]="","",Table_ocorrencias11[[#This Row],[data_ciencia]]),"")</f>
        <v>0.33680555555555558</v>
      </c>
      <c r="W130" s="24">
        <f>IFERROR(IF(Table_ocorrencias11[[#This Row],[data_saida]]="","",Table_ocorrencias11[[#This Row],[data_saida]]),"")</f>
        <v>0.36458333333333331</v>
      </c>
      <c r="X130" s="24">
        <f>IFERROR(IF(Table_ocorrencias11[[#This Row],[data_chegada]]="","",Table_ocorrencias11[[#This Row],[data_chegada]]),"")</f>
        <v>0.375</v>
      </c>
      <c r="Y130" s="24">
        <f>IFERROR(IF(Table_ocorrencias11[[#This Row],[data_conclusao]]="","",Table_ocorrencias11[[#This Row],[data_conclusao]]),"")</f>
        <v>0.41666666666666669</v>
      </c>
      <c r="Z130" s="22">
        <v>1794</v>
      </c>
      <c r="AA130" s="22">
        <v>82</v>
      </c>
      <c r="AB130" s="22">
        <v>9</v>
      </c>
      <c r="AC130" s="22">
        <v>3869148</v>
      </c>
      <c r="AD130" s="22">
        <v>3865967</v>
      </c>
      <c r="AE130" s="22">
        <v>3864944</v>
      </c>
      <c r="AF130" s="22">
        <v>33333</v>
      </c>
      <c r="AG130" s="23">
        <v>44127</v>
      </c>
      <c r="AH130" s="22" t="s">
        <v>5374</v>
      </c>
      <c r="AI130" s="22" t="s">
        <v>1228</v>
      </c>
      <c r="AJ130" s="22" t="s">
        <v>168</v>
      </c>
      <c r="AK130" s="22" t="s">
        <v>255</v>
      </c>
      <c r="AL130" s="25">
        <v>0.33680555555555558</v>
      </c>
      <c r="AM130" s="26">
        <v>0.36458333333333331</v>
      </c>
      <c r="AN130" s="26">
        <v>0.375</v>
      </c>
      <c r="AO130" s="26">
        <v>0.41666666666666669</v>
      </c>
      <c r="AP130" s="22" t="s">
        <v>5391</v>
      </c>
      <c r="AQ130" s="22" t="s">
        <v>5392</v>
      </c>
      <c r="AR130" s="22">
        <v>12</v>
      </c>
      <c r="AS130" s="22" t="s">
        <v>5375</v>
      </c>
      <c r="AT130" s="22" t="s">
        <v>5376</v>
      </c>
      <c r="AU130" s="22" t="s">
        <v>5377</v>
      </c>
      <c r="AV130" s="27" t="s">
        <v>276</v>
      </c>
      <c r="AW130" s="22" t="s">
        <v>5378</v>
      </c>
      <c r="AX130" s="22" t="s">
        <v>5379</v>
      </c>
      <c r="AY130" s="22" t="b">
        <v>1</v>
      </c>
      <c r="AZ130" s="22" t="s">
        <v>486</v>
      </c>
      <c r="BA130" s="22" t="b">
        <v>1</v>
      </c>
      <c r="BB130" s="22" t="s">
        <v>5393</v>
      </c>
      <c r="BC130" s="22" t="s">
        <v>5394</v>
      </c>
    </row>
    <row r="131" spans="1:55" hidden="1" x14ac:dyDescent="0.25">
      <c r="A131" s="31" t="str">
        <f>IFERROR(TEXT(Table_ocorrencias11[[#This Row],[caso_n]],"000")&amp;Table_ocorrencias11[[#This Row],[ponto]]&amp;"/"&amp;YEAR(Table_ocorrencias11[[#This Row],[DATA PLANTÃO]]),"")</f>
        <v>082.9/2021</v>
      </c>
      <c r="B131" s="31" t="str">
        <f>IFERROR(IF(Table_ocorrencias11[[#This Row],[GDL]] = "","", Table_ocorrencias11[[#This Row],[GDL]]&amp;"/"&amp;YEAR(Table_ocorrencias11[[#This Row],[data_plantao]])),"")</f>
        <v>2803/2021</v>
      </c>
      <c r="C131" s="31" t="str">
        <f>IF(Table_ocorrencias11[[#This Row],[fotos_gdl]] = TRUE,"ENVIADAS","PENDENTE")</f>
        <v>ENVIADAS</v>
      </c>
      <c r="D131" s="23">
        <f>IFERROR(Table_ocorrencias11[[#This Row],[data_plantao]],"")</f>
        <v>44220</v>
      </c>
      <c r="E131" s="31" t="str">
        <f>IFERROR(Table_ocorrencias11[[#This Row],[CIODS]],"")</f>
        <v>D702097</v>
      </c>
      <c r="F131" s="31" t="str">
        <f>IFERROR(Table_ocorrencias11[[#This Row],[natureza3]],"")</f>
        <v>Homicídio</v>
      </c>
      <c r="G131" s="31" t="str">
        <f>IFERROR(Table_ocorrencias11[[#This Row],[tipo_local]],"")</f>
        <v>Externo</v>
      </c>
      <c r="H131" s="31" t="str">
        <f>IFERROR(IF(Table_ocorrencias11[[#This Row],[instrumento9]] = 0,"",Table_ocorrencias11[[#This Row],[instrumento9]]),"")</f>
        <v>PÉRFURO-CONTUNDENTE</v>
      </c>
      <c r="I131" s="31" t="str">
        <f>IFERROR(VLOOKUP(Table_ocorrencias11[[#This Row],[matricula_perito]],Table_peritos[],2,FALSE),"")</f>
        <v>VICTOR CEZAR LUCENA TAVARES DE SÁ LEITÃO</v>
      </c>
      <c r="J131" s="31" t="str">
        <f>IFERROR(VLOOKUP(Table_ocorrencias11[[#This Row],[matricula_auxiliar]],Table_auxiliares[],2,FALSE),"")</f>
        <v>ANDREZA CRISTINA MAIA DOS SANTOS</v>
      </c>
      <c r="K131" s="31" t="str">
        <f>IFERROR(VLOOKUP(Table_ocorrencias11[[#This Row],[matricula_delegado]],Table_delegados[],2,FALSE),"")</f>
        <v>CAIO WAGNER SIQUEIRA DE MORAIS</v>
      </c>
      <c r="L131" s="31" t="str">
        <f>IFERROR(Table_ocorrencias11[[#This Row],[viatura4]],"")</f>
        <v>UP004</v>
      </c>
      <c r="M131" s="31" t="str">
        <f>IFERROR(IF(Table_ocorrencias11[[#This Row],[DPH2]] ="","",Table_ocorrencias11[[#This Row],[DPH2]]&amp;"º DPH"),"")</f>
        <v>4º DPH</v>
      </c>
      <c r="N131" s="31" t="str">
        <f>UPPER(IFERROR(VLOOKUP(Table_ocorrencias11[[#This Row],[municipio]],Table_municipios[],2,FALSE),""))</f>
        <v>RECIFE</v>
      </c>
      <c r="O131" s="31" t="str">
        <f>UPPER(IFERROR(Table_ocorrencias11[[#This Row],[bairro7]],""))</f>
        <v>TORRÕES</v>
      </c>
      <c r="P131" s="31" t="str">
        <f>IFERROR(IF(Table_ocorrencias11[[#This Row],[rua8]] ="","",Table_ocorrencias11[[#This Row],[rua8]]),"")</f>
        <v>RUA LEILA FELIX KARAN</v>
      </c>
      <c r="Q131" s="31" t="str">
        <f>IFERROR(IF(Table_ocorrencias11[[#This Row],[latitude5]] ="","",Table_ocorrencias11[[#This Row],[latitude5]]),"")</f>
        <v>-8,065755</v>
      </c>
      <c r="R131" s="31" t="str">
        <f>IFERROR(IF(Table_ocorrencias11[[#This Row],[longitude6]] ="","",Table_ocorrencias11[[#This Row],[longitude6]]),"")</f>
        <v>-34,936615</v>
      </c>
      <c r="S13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115977)</v>
      </c>
      <c r="T1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1" s="31" t="str">
        <f>UPPER(IFERROR(Table_ocorrencias11[[#This Row],[descricao]],""))</f>
        <v>PM SGT AGNALDO 998268933</v>
      </c>
      <c r="V131" s="24">
        <f>IFERROR(IF(Table_ocorrencias11[[#This Row],[data_ciencia]]="","",Table_ocorrencias11[[#This Row],[data_ciencia]]),"")</f>
        <v>0.65347222222222223</v>
      </c>
      <c r="W131" s="24">
        <f>IFERROR(IF(Table_ocorrencias11[[#This Row],[data_saida]]="","",Table_ocorrencias11[[#This Row],[data_saida]]),"")</f>
        <v>0.66666666666666663</v>
      </c>
      <c r="X131" s="24">
        <f>IFERROR(IF(Table_ocorrencias11[[#This Row],[data_chegada]]="","",Table_ocorrencias11[[#This Row],[data_chegada]]),"")</f>
        <v>0.67361111111111116</v>
      </c>
      <c r="Y131" s="24">
        <f>IFERROR(IF(Table_ocorrencias11[[#This Row],[data_conclusao]]="","",Table_ocorrencias11[[#This Row],[data_conclusao]]),"")</f>
        <v>0.70138888888888884</v>
      </c>
      <c r="Z131" s="22">
        <v>2123</v>
      </c>
      <c r="AA131" s="22">
        <v>82</v>
      </c>
      <c r="AB131" s="22">
        <v>4</v>
      </c>
      <c r="AC131" s="22">
        <v>3866947</v>
      </c>
      <c r="AD131" s="22">
        <v>3876098</v>
      </c>
      <c r="AE131" s="22">
        <v>3864910</v>
      </c>
      <c r="AF131" s="22">
        <v>2803</v>
      </c>
      <c r="AG131" s="23">
        <v>44220</v>
      </c>
      <c r="AH131" s="22" t="s">
        <v>12890</v>
      </c>
      <c r="AI131" s="22" t="s">
        <v>167</v>
      </c>
      <c r="AJ131" s="22" t="s">
        <v>168</v>
      </c>
      <c r="AK131" s="22" t="s">
        <v>255</v>
      </c>
      <c r="AL131" s="25">
        <v>0.65347222222222223</v>
      </c>
      <c r="AM131" s="26">
        <v>0.66666666666666663</v>
      </c>
      <c r="AN131" s="26">
        <v>0.67361111111111116</v>
      </c>
      <c r="AO131" s="26">
        <v>0.70138888888888884</v>
      </c>
      <c r="AP131" s="22" t="s">
        <v>12891</v>
      </c>
      <c r="AQ131" s="22" t="s">
        <v>12892</v>
      </c>
      <c r="AR131" s="22">
        <v>14</v>
      </c>
      <c r="AS131" s="22" t="s">
        <v>3367</v>
      </c>
      <c r="AT131" s="22" t="s">
        <v>12893</v>
      </c>
      <c r="AU131" s="22" t="s">
        <v>12894</v>
      </c>
      <c r="AV131" s="27" t="s">
        <v>276</v>
      </c>
      <c r="AW131" s="22" t="s">
        <v>12895</v>
      </c>
      <c r="AX131" s="22" t="s">
        <v>12896</v>
      </c>
      <c r="AY131" s="22" t="b">
        <v>1</v>
      </c>
      <c r="AZ131" s="22" t="s">
        <v>273</v>
      </c>
      <c r="BA131" s="22" t="b">
        <v>0</v>
      </c>
      <c r="BB131" s="22"/>
      <c r="BC131" s="22"/>
    </row>
    <row r="132" spans="1:55" x14ac:dyDescent="0.25">
      <c r="A132" s="31" t="str">
        <f>IFERROR(TEXT(Table_ocorrencias11[[#This Row],[caso_n]],"000")&amp;Table_ocorrencias11[[#This Row],[ponto]]&amp;"/"&amp;YEAR(Table_ocorrencias11[[#This Row],[DATA PLANTÃO]]),"")</f>
        <v>083.10/2020</v>
      </c>
      <c r="B132" s="31" t="str">
        <f>IFERROR(IF(Table_ocorrencias11[[#This Row],[GDL]] = "","", Table_ocorrencias11[[#This Row],[GDL]]&amp;"/"&amp;YEAR(Table_ocorrencias11[[#This Row],[data_plantao]])),"")</f>
        <v/>
      </c>
      <c r="C132" s="31" t="str">
        <f>IF(Table_ocorrencias11[[#This Row],[fotos_gdl]] = TRUE,"ENVIADAS","PENDENTE")</f>
        <v>PENDENTE</v>
      </c>
      <c r="D132" s="23">
        <f>IFERROR(Table_ocorrencias11[[#This Row],[data_plantao]],"")</f>
        <v>44129</v>
      </c>
      <c r="E132" s="31" t="str">
        <f>IFERROR(Table_ocorrencias11[[#This Row],[CIODS]],"")</f>
        <v>D692021</v>
      </c>
      <c r="F132" s="31" t="str">
        <f>IFERROR(Table_ocorrencias11[[#This Row],[natureza3]],"")</f>
        <v>Tentativa de Homicídio</v>
      </c>
      <c r="G132" s="31" t="str">
        <f>IFERROR(Table_ocorrencias11[[#This Row],[tipo_local]],"")</f>
        <v>Interno</v>
      </c>
      <c r="H132" s="31" t="str">
        <f>IFERROR(IF(Table_ocorrencias11[[#This Row],[instrumento9]] = 0,"",Table_ocorrencias11[[#This Row],[instrumento9]]),"")</f>
        <v/>
      </c>
      <c r="I132" s="31" t="str">
        <f>IFERROR(VLOOKUP(Table_ocorrencias11[[#This Row],[matricula_perito]],Table_peritos[],2,FALSE),"")</f>
        <v>BETSON FERNANDO DELGADO DOS SANTOS ANDRADE</v>
      </c>
      <c r="J132" s="31" t="str">
        <f>IFERROR(VLOOKUP(Table_ocorrencias11[[#This Row],[matricula_auxiliar]],Table_auxiliares[],2,FALSE),"")</f>
        <v>BRENO HENRIQUE DANTAS DOS SANTOS</v>
      </c>
      <c r="K132" s="31" t="str">
        <f>IFERROR(VLOOKUP(Table_ocorrencias11[[#This Row],[matricula_delegado]],Table_delegados[],2,FALSE),"")</f>
        <v>MARIO DE OLIVEIRA MELO JUNIOR</v>
      </c>
      <c r="L132" s="31" t="str">
        <f>IFERROR(Table_ocorrencias11[[#This Row],[viatura4]],"")</f>
        <v>UP003</v>
      </c>
      <c r="M132" s="31" t="str">
        <f>IFERROR(IF(Table_ocorrencias11[[#This Row],[DPH2]] ="","",Table_ocorrencias11[[#This Row],[DPH2]]&amp;"º DPH"),"")</f>
        <v>3º DPH</v>
      </c>
      <c r="N132" s="31" t="str">
        <f>UPPER(IFERROR(VLOOKUP(Table_ocorrencias11[[#This Row],[municipio]],Table_municipios[],2,FALSE),""))</f>
        <v>RECIFE</v>
      </c>
      <c r="O132" s="31" t="str">
        <f>UPPER(IFERROR(Table_ocorrencias11[[#This Row],[bairro7]],""))</f>
        <v>IPSEP</v>
      </c>
      <c r="P132" s="31" t="str">
        <f>IFERROR(IF(Table_ocorrencias11[[#This Row],[rua8]] ="","",Table_ocorrencias11[[#This Row],[rua8]]),"")</f>
        <v>RUA SÃO NICOLAU, 362</v>
      </c>
      <c r="Q132" s="31" t="str">
        <f>IFERROR(IF(Table_ocorrencias11[[#This Row],[latitude5]] ="","",Table_ocorrencias11[[#This Row],[latitude5]]),"")</f>
        <v/>
      </c>
      <c r="R132" s="31" t="str">
        <f>IFERROR(IF(Table_ocorrencias11[[#This Row],[longitude6]] ="","",Table_ocorrencias11[[#This Row],[longitude6]]),"")</f>
        <v/>
      </c>
      <c r="S13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2" s="31" t="str">
        <f>UPPER(IFERROR(Table_ocorrencias11[[#This Row],[descricao]],""))</f>
        <v/>
      </c>
      <c r="V132" s="24">
        <f>IFERROR(IF(Table_ocorrencias11[[#This Row],[data_ciencia]]="","",Table_ocorrencias11[[#This Row],[data_ciencia]]),"")</f>
        <v>0.60416666666666663</v>
      </c>
      <c r="W132" s="24" t="str">
        <f>IFERROR(IF(Table_ocorrencias11[[#This Row],[data_saida]]="","",Table_ocorrencias11[[#This Row],[data_saida]]),"")</f>
        <v/>
      </c>
      <c r="X132" s="24" t="str">
        <f>IFERROR(IF(Table_ocorrencias11[[#This Row],[data_chegada]]="","",Table_ocorrencias11[[#This Row],[data_chegada]]),"")</f>
        <v/>
      </c>
      <c r="Y132" s="24" t="str">
        <f>IFERROR(IF(Table_ocorrencias11[[#This Row],[data_conclusao]]="","",Table_ocorrencias11[[#This Row],[data_conclusao]]),"")</f>
        <v/>
      </c>
      <c r="Z132" s="22">
        <v>1803</v>
      </c>
      <c r="AA132" s="22">
        <v>83</v>
      </c>
      <c r="AB132" s="22">
        <v>3</v>
      </c>
      <c r="AC132" s="22">
        <v>3869903</v>
      </c>
      <c r="AD132" s="22">
        <v>3867820</v>
      </c>
      <c r="AE132" s="22">
        <v>3864243</v>
      </c>
      <c r="AF132" s="22"/>
      <c r="AG132" s="23">
        <v>44129</v>
      </c>
      <c r="AH132" s="22" t="s">
        <v>5507</v>
      </c>
      <c r="AI132" s="22" t="s">
        <v>344</v>
      </c>
      <c r="AJ132" s="22" t="s">
        <v>414</v>
      </c>
      <c r="AK132" s="22" t="s">
        <v>560</v>
      </c>
      <c r="AL132" s="25">
        <v>0.60416666666666663</v>
      </c>
      <c r="AM132" s="26"/>
      <c r="AN132" s="26"/>
      <c r="AO132" s="26"/>
      <c r="AP132" s="22"/>
      <c r="AQ132" s="22"/>
      <c r="AR132" s="22">
        <v>14</v>
      </c>
      <c r="AS132" s="22" t="s">
        <v>3551</v>
      </c>
      <c r="AT132" s="22" t="s">
        <v>5508</v>
      </c>
      <c r="AU132" s="22" t="s">
        <v>5509</v>
      </c>
      <c r="AV132" s="27"/>
      <c r="AW132" s="22" t="s">
        <v>5510</v>
      </c>
      <c r="AX132" s="22" t="s">
        <v>283</v>
      </c>
      <c r="AY132" s="22" t="b">
        <v>0</v>
      </c>
      <c r="AZ132" s="22" t="s">
        <v>486</v>
      </c>
      <c r="BA132" s="22" t="b">
        <v>0</v>
      </c>
      <c r="BB132" s="22"/>
      <c r="BC132" s="22"/>
    </row>
    <row r="133" spans="1:55" hidden="1" x14ac:dyDescent="0.25">
      <c r="A133" s="31" t="str">
        <f>IFERROR(TEXT(Table_ocorrencias11[[#This Row],[caso_n]],"000")&amp;Table_ocorrencias11[[#This Row],[ponto]]&amp;"/"&amp;YEAR(Table_ocorrencias11[[#This Row],[DATA PLANTÃO]]),"")</f>
        <v>083.9/2021</v>
      </c>
      <c r="B133" s="31" t="str">
        <f>IFERROR(IF(Table_ocorrencias11[[#This Row],[GDL]] = "","", Table_ocorrencias11[[#This Row],[GDL]]&amp;"/"&amp;YEAR(Table_ocorrencias11[[#This Row],[data_plantao]])),"")</f>
        <v>2906/2021</v>
      </c>
      <c r="C133" s="31" t="str">
        <f>IF(Table_ocorrencias11[[#This Row],[fotos_gdl]] = TRUE,"ENVIADAS","PENDENTE")</f>
        <v>PENDENTE</v>
      </c>
      <c r="D133" s="23">
        <f>IFERROR(Table_ocorrencias11[[#This Row],[data_plantao]],"")</f>
        <v>44221</v>
      </c>
      <c r="E133" s="31" t="str">
        <f>IFERROR(Table_ocorrencias11[[#This Row],[CIODS]],"")</f>
        <v>D702153</v>
      </c>
      <c r="F133" s="31" t="str">
        <f>IFERROR(Table_ocorrencias11[[#This Row],[natureza3]],"")</f>
        <v>Homicídio</v>
      </c>
      <c r="G133" s="31" t="str">
        <f>IFERROR(Table_ocorrencias11[[#This Row],[tipo_local]],"")</f>
        <v>Interno</v>
      </c>
      <c r="H133" s="31" t="str">
        <f>IFERROR(IF(Table_ocorrencias11[[#This Row],[instrumento9]] = 0,"",Table_ocorrencias11[[#This Row],[instrumento9]]),"")</f>
        <v/>
      </c>
      <c r="I133" s="31" t="str">
        <f>IFERROR(VLOOKUP(Table_ocorrencias11[[#This Row],[matricula_perito]],Table_peritos[],2,FALSE),"")</f>
        <v>VICTOR CEZAR LUCENA TAVARES DE SÁ LEITÃO</v>
      </c>
      <c r="J133" s="31" t="str">
        <f>IFERROR(VLOOKUP(Table_ocorrencias11[[#This Row],[matricula_auxiliar]],Table_auxiliares[],2,FALSE),"")</f>
        <v>THIAGO ANDRÉ</v>
      </c>
      <c r="K133" s="31" t="str">
        <f>IFERROR(VLOOKUP(Table_ocorrencias11[[#This Row],[matricula_delegado]],Table_delegados[],2,FALSE),"")</f>
        <v>RICARDO SILVEIRA DE AZEVEDO</v>
      </c>
      <c r="L133" s="31" t="str">
        <f>IFERROR(Table_ocorrencias11[[#This Row],[viatura4]],"")</f>
        <v>UP004</v>
      </c>
      <c r="M133" s="31" t="str">
        <f>IFERROR(IF(Table_ocorrencias11[[#This Row],[DPH2]] ="","",Table_ocorrencias11[[#This Row],[DPH2]]&amp;"º DPH"),"")</f>
        <v>7º DPH</v>
      </c>
      <c r="N133" s="31" t="str">
        <f>UPPER(IFERROR(VLOOKUP(Table_ocorrencias11[[#This Row],[municipio]],Table_municipios[],2,FALSE),""))</f>
        <v>PAULISTA</v>
      </c>
      <c r="O133" s="31" t="str">
        <f>UPPER(IFERROR(Table_ocorrencias11[[#This Row],[bairro7]],""))</f>
        <v>MIRUEIRA</v>
      </c>
      <c r="P133" s="31" t="str">
        <f>IFERROR(IF(Table_ocorrencias11[[#This Row],[rua8]] ="","",Table_ocorrencias11[[#This Row],[rua8]]),"")</f>
        <v>R PATENON 69</v>
      </c>
      <c r="Q133" s="31" t="str">
        <f>IFERROR(IF(Table_ocorrencias11[[#This Row],[latitude5]] ="","",Table_ocorrencias11[[#This Row],[latitude5]]),"")</f>
        <v>-7.9765029</v>
      </c>
      <c r="R133" s="31" t="str">
        <f>IFERROR(IF(Table_ocorrencias11[[#This Row],[longitude6]] ="","",Table_ocorrencias11[[#This Row],[longitude6]]),"")</f>
        <v>-34.9073403</v>
      </c>
      <c r="S13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115679)</v>
      </c>
      <c r="T1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3" s="31" t="str">
        <f>UPPER(IFERROR(Table_ocorrencias11[[#This Row],[descricao]],""))</f>
        <v/>
      </c>
      <c r="V133" s="24">
        <f>IFERROR(IF(Table_ocorrencias11[[#This Row],[data_ciencia]]="","",Table_ocorrencias11[[#This Row],[data_ciencia]]),"")</f>
        <v>0.29166666666666669</v>
      </c>
      <c r="W133" s="24">
        <f>IFERROR(IF(Table_ocorrencias11[[#This Row],[data_saida]]="","",Table_ocorrencias11[[#This Row],[data_saida]]),"")</f>
        <v>0.33333333333333331</v>
      </c>
      <c r="X133" s="24">
        <f>IFERROR(IF(Table_ocorrencias11[[#This Row],[data_chegada]]="","",Table_ocorrencias11[[#This Row],[data_chegada]]),"")</f>
        <v>0.35416666666666669</v>
      </c>
      <c r="Y133" s="24">
        <f>IFERROR(IF(Table_ocorrencias11[[#This Row],[data_conclusao]]="","",Table_ocorrencias11[[#This Row],[data_conclusao]]),"")</f>
        <v>0.39583333333333331</v>
      </c>
      <c r="Z133" s="22">
        <v>2124</v>
      </c>
      <c r="AA133" s="22">
        <v>83</v>
      </c>
      <c r="AB133" s="22">
        <v>7</v>
      </c>
      <c r="AC133" s="22">
        <v>3866947</v>
      </c>
      <c r="AD133" s="22">
        <v>3870464</v>
      </c>
      <c r="AE133" s="22">
        <v>2725304</v>
      </c>
      <c r="AF133" s="22">
        <v>2906</v>
      </c>
      <c r="AG133" s="23">
        <v>44221</v>
      </c>
      <c r="AH133" s="22" t="s">
        <v>12897</v>
      </c>
      <c r="AI133" s="22" t="s">
        <v>167</v>
      </c>
      <c r="AJ133" s="22" t="s">
        <v>414</v>
      </c>
      <c r="AK133" s="22" t="s">
        <v>255</v>
      </c>
      <c r="AL133" s="25">
        <v>0.29166666666666669</v>
      </c>
      <c r="AM133" s="26">
        <v>0.33333333333333331</v>
      </c>
      <c r="AN133" s="26">
        <v>0.35416666666666669</v>
      </c>
      <c r="AO133" s="26">
        <v>0.39583333333333331</v>
      </c>
      <c r="AP133" s="22" t="s">
        <v>12898</v>
      </c>
      <c r="AQ133" s="22" t="s">
        <v>12899</v>
      </c>
      <c r="AR133" s="22">
        <v>13</v>
      </c>
      <c r="AS133" s="22" t="s">
        <v>2517</v>
      </c>
      <c r="AT133" s="22" t="s">
        <v>12900</v>
      </c>
      <c r="AU133" s="22" t="s">
        <v>12901</v>
      </c>
      <c r="AV133" s="27"/>
      <c r="AW133" s="22" t="s">
        <v>12902</v>
      </c>
      <c r="AX133" s="22" t="s">
        <v>283</v>
      </c>
      <c r="AY133" s="22" t="b">
        <v>0</v>
      </c>
      <c r="AZ133" s="22" t="s">
        <v>273</v>
      </c>
      <c r="BA133" s="22" t="b">
        <v>0</v>
      </c>
      <c r="BB133" s="22"/>
      <c r="BC133" s="22"/>
    </row>
    <row r="134" spans="1:55" hidden="1" x14ac:dyDescent="0.25">
      <c r="A134" s="31" t="str">
        <f>IFERROR(TEXT(Table_ocorrencias11[[#This Row],[caso_n]],"000")&amp;Table_ocorrencias11[[#This Row],[ponto]]&amp;"/"&amp;YEAR(Table_ocorrencias11[[#This Row],[DATA PLANTÃO]]),"")</f>
        <v>084.10/2020</v>
      </c>
      <c r="B134" s="31" t="str">
        <f>IFERROR(IF(Table_ocorrencias11[[#This Row],[GDL]] = "","", Table_ocorrencias11[[#This Row],[GDL]]&amp;"/"&amp;YEAR(Table_ocorrencias11[[#This Row],[data_plantao]])),"")</f>
        <v>35680/2020</v>
      </c>
      <c r="C134" s="31" t="str">
        <f>IF(Table_ocorrencias11[[#This Row],[fotos_gdl]] = TRUE,"ENVIADAS","PENDENTE")</f>
        <v>ENVIADAS</v>
      </c>
      <c r="D134" s="23">
        <f>IFERROR(Table_ocorrencias11[[#This Row],[data_plantao]],"")</f>
        <v>44130</v>
      </c>
      <c r="E134" s="31" t="str">
        <f>IFERROR(Table_ocorrencias11[[#This Row],[CIODS]],"")</f>
        <v>195/2020</v>
      </c>
      <c r="F134" s="31" t="str">
        <f>IFERROR(Table_ocorrencias11[[#This Row],[natureza3]],"")</f>
        <v>Outros</v>
      </c>
      <c r="G134" s="31" t="str">
        <f>IFERROR(Table_ocorrencias11[[#This Row],[tipo_local]],"")</f>
        <v>Interno</v>
      </c>
      <c r="H134" s="31" t="str">
        <f>IFERROR(IF(Table_ocorrencias11[[#This Row],[instrumento9]] = 0,"",Table_ocorrencias11[[#This Row],[instrumento9]]),"")</f>
        <v>OUTROS</v>
      </c>
      <c r="I134" s="31" t="str">
        <f>IFERROR(VLOOKUP(Table_ocorrencias11[[#This Row],[matricula_perito]],Table_peritos[],2,FALSE),"")</f>
        <v>VICTOR CEZAR LUCENA TAVARES DE SÁ LEITÃO</v>
      </c>
      <c r="J134" s="31" t="str">
        <f>IFERROR(VLOOKUP(Table_ocorrencias11[[#This Row],[matricula_auxiliar]],Table_auxiliares[],2,FALSE),"")</f>
        <v>THIAGO CHALEGRE</v>
      </c>
      <c r="K134" s="31" t="str">
        <f>IFERROR(VLOOKUP(Table_ocorrencias11[[#This Row],[matricula_delegado]],Table_delegados[],2,FALSE),"")</f>
        <v>VICTOR AZOUBEL MARLETTI</v>
      </c>
      <c r="L134" s="31" t="str">
        <f>IFERROR(Table_ocorrencias11[[#This Row],[viatura4]],"")</f>
        <v>UP004</v>
      </c>
      <c r="M134" s="31" t="str">
        <f>IFERROR(IF(Table_ocorrencias11[[#This Row],[DPH2]] ="","",Table_ocorrencias11[[#This Row],[DPH2]]&amp;"º DPH"),"")</f>
        <v>3º DPH</v>
      </c>
      <c r="N134" s="31" t="str">
        <f>UPPER(IFERROR(VLOOKUP(Table_ocorrencias11[[#This Row],[municipio]],Table_municipios[],2,FALSE),""))</f>
        <v>RECIFE</v>
      </c>
      <c r="O134" s="31" t="str">
        <f>UPPER(IFERROR(Table_ocorrencias11[[#This Row],[bairro7]],""))</f>
        <v>IMBIRIBEIRA</v>
      </c>
      <c r="P134" s="31" t="str">
        <f>IFERROR(IF(Table_ocorrencias11[[#This Row],[rua8]] ="","",Table_ocorrencias11[[#This Row],[rua8]]),"")</f>
        <v>TRAV. JOAO MURILI DE OLIVEIRA</v>
      </c>
      <c r="Q134" s="31" t="str">
        <f>IFERROR(IF(Table_ocorrencias11[[#This Row],[latitude5]] ="","",Table_ocorrencias11[[#This Row],[latitude5]]),"")</f>
        <v/>
      </c>
      <c r="R134" s="31" t="str">
        <f>IFERROR(IF(Table_ocorrencias11[[#This Row],[longitude6]] ="","",Table_ocorrencias11[[#This Row],[longitude6]]),"")</f>
        <v/>
      </c>
      <c r="S13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34" s="31" t="str">
        <f>UPPER(IFERROR(Table_ocorrencias11[[#This Row],[descricao]],""))</f>
        <v>CASA DE POSSÍVEL HOMICÍDIO</v>
      </c>
      <c r="V134" s="24">
        <f>IFERROR(IF(Table_ocorrencias11[[#This Row],[data_ciencia]]="","",Table_ocorrencias11[[#This Row],[data_ciencia]]),"")</f>
        <v>0.625</v>
      </c>
      <c r="W134" s="24">
        <f>IFERROR(IF(Table_ocorrencias11[[#This Row],[data_saida]]="","",Table_ocorrencias11[[#This Row],[data_saida]]),"")</f>
        <v>0.63888888888888884</v>
      </c>
      <c r="X134" s="24">
        <f>IFERROR(IF(Table_ocorrencias11[[#This Row],[data_chegada]]="","",Table_ocorrencias11[[#This Row],[data_chegada]]),"")</f>
        <v>0.65277777777777779</v>
      </c>
      <c r="Y134" s="24">
        <f>IFERROR(IF(Table_ocorrencias11[[#This Row],[data_conclusao]]="","",Table_ocorrencias11[[#This Row],[data_conclusao]]),"")</f>
        <v>0.69444444444444442</v>
      </c>
      <c r="Z134" s="22">
        <v>1810</v>
      </c>
      <c r="AA134" s="22">
        <v>84</v>
      </c>
      <c r="AB134" s="22">
        <v>3</v>
      </c>
      <c r="AC134" s="22">
        <v>3866947</v>
      </c>
      <c r="AD134" s="22">
        <v>3868877</v>
      </c>
      <c r="AE134" s="22">
        <v>3864162</v>
      </c>
      <c r="AF134" s="22">
        <v>35680</v>
      </c>
      <c r="AG134" s="23">
        <v>44130</v>
      </c>
      <c r="AH134" s="22" t="s">
        <v>6092</v>
      </c>
      <c r="AI134" s="22" t="s">
        <v>416</v>
      </c>
      <c r="AJ134" s="22" t="s">
        <v>414</v>
      </c>
      <c r="AK134" s="22" t="s">
        <v>255</v>
      </c>
      <c r="AL134" s="25">
        <v>0.625</v>
      </c>
      <c r="AM134" s="26">
        <v>0.63888888888888884</v>
      </c>
      <c r="AN134" s="26">
        <v>0.65277777777777779</v>
      </c>
      <c r="AO134" s="26">
        <v>0.69444444444444442</v>
      </c>
      <c r="AP134" s="22"/>
      <c r="AQ134" s="22"/>
      <c r="AR134" s="22">
        <v>14</v>
      </c>
      <c r="AS134" s="22" t="s">
        <v>345</v>
      </c>
      <c r="AT134" s="22" t="s">
        <v>5554</v>
      </c>
      <c r="AU134" s="22" t="s">
        <v>283</v>
      </c>
      <c r="AV134" s="27" t="s">
        <v>433</v>
      </c>
      <c r="AW134" s="22" t="s">
        <v>5555</v>
      </c>
      <c r="AX134" s="22" t="s">
        <v>6093</v>
      </c>
      <c r="AY134" s="22" t="b">
        <v>1</v>
      </c>
      <c r="AZ134" s="22" t="s">
        <v>486</v>
      </c>
      <c r="BA134" s="22" t="b">
        <v>0</v>
      </c>
      <c r="BB134" s="22"/>
      <c r="BC134" s="22"/>
    </row>
    <row r="135" spans="1:55" hidden="1" x14ac:dyDescent="0.25">
      <c r="A135" s="31" t="str">
        <f>IFERROR(TEXT(Table_ocorrencias11[[#This Row],[caso_n]],"000")&amp;Table_ocorrencias11[[#This Row],[ponto]]&amp;"/"&amp;YEAR(Table_ocorrencias11[[#This Row],[DATA PLANTÃO]]),"")</f>
        <v>084.9/2021</v>
      </c>
      <c r="B135" s="31" t="str">
        <f>IFERROR(IF(Table_ocorrencias11[[#This Row],[GDL]] = "","", Table_ocorrencias11[[#This Row],[GDL]]&amp;"/"&amp;YEAR(Table_ocorrencias11[[#This Row],[data_plantao]])),"")</f>
        <v>2863/2021</v>
      </c>
      <c r="C135" s="31" t="str">
        <f>IF(Table_ocorrencias11[[#This Row],[fotos_gdl]] = TRUE,"ENVIADAS","PENDENTE")</f>
        <v>PENDENTE</v>
      </c>
      <c r="D135" s="23">
        <f>IFERROR(Table_ocorrencias11[[#This Row],[data_plantao]],"")</f>
        <v>44221</v>
      </c>
      <c r="E135" s="31" t="str">
        <f>IFERROR(Table_ocorrencias11[[#This Row],[CIODS]],"")</f>
        <v>D702154</v>
      </c>
      <c r="F135" s="31" t="str">
        <f>IFERROR(Table_ocorrencias11[[#This Row],[natureza3]],"")</f>
        <v>Homicídio</v>
      </c>
      <c r="G135" s="31" t="str">
        <f>IFERROR(Table_ocorrencias11[[#This Row],[tipo_local]],"")</f>
        <v>Externo</v>
      </c>
      <c r="H135" s="31" t="str">
        <f>IFERROR(IF(Table_ocorrencias11[[#This Row],[instrumento9]] = 0,"",Table_ocorrencias11[[#This Row],[instrumento9]]),"")</f>
        <v/>
      </c>
      <c r="I135" s="31" t="str">
        <f>IFERROR(VLOOKUP(Table_ocorrencias11[[#This Row],[matricula_perito]],Table_peritos[],2,FALSE),"")</f>
        <v>CARLOS ARMANDO CORREIA LYRA</v>
      </c>
      <c r="J135" s="31" t="str">
        <f>IFERROR(VLOOKUP(Table_ocorrencias11[[#This Row],[matricula_auxiliar]],Table_auxiliares[],2,FALSE),"")</f>
        <v>MARÍLIA ANDRADE DE FRANÇA</v>
      </c>
      <c r="K135" s="31" t="str">
        <f>IFERROR(VLOOKUP(Table_ocorrencias11[[#This Row],[matricula_delegado]],Table_delegados[],2,FALSE),"")</f>
        <v>FRANCISCA ERICA DA SILVA BEZERRA</v>
      </c>
      <c r="L135" s="31" t="str">
        <f>IFERROR(Table_ocorrencias11[[#This Row],[viatura4]],"")</f>
        <v>UP004</v>
      </c>
      <c r="M135" s="31" t="str">
        <f>IFERROR(IF(Table_ocorrencias11[[#This Row],[DPH2]] ="","",Table_ocorrencias11[[#This Row],[DPH2]]&amp;"º DPH"),"")</f>
        <v>4º DPH</v>
      </c>
      <c r="N135" s="31" t="str">
        <f>UPPER(IFERROR(VLOOKUP(Table_ocorrencias11[[#This Row],[municipio]],Table_municipios[],2,FALSE),""))</f>
        <v>RECIFE</v>
      </c>
      <c r="O135" s="31" t="str">
        <f>UPPER(IFERROR(Table_ocorrencias11[[#This Row],[bairro7]],""))</f>
        <v>TOTÓ</v>
      </c>
      <c r="P135" s="31" t="str">
        <f>IFERROR(IF(Table_ocorrencias11[[#This Row],[rua8]] ="","",Table_ocorrencias11[[#This Row],[rua8]]),"")</f>
        <v>BR 232</v>
      </c>
      <c r="Q135" s="31" t="str">
        <f>IFERROR(IF(Table_ocorrencias11[[#This Row],[latitude5]] ="","",Table_ocorrencias11[[#This Row],[latitude5]]),"")</f>
        <v>-8,43683</v>
      </c>
      <c r="R135" s="31" t="str">
        <f>IFERROR(IF(Table_ocorrencias11[[#This Row],[longitude6]] ="","",Table_ocorrencias11[[#This Row],[longitude6]]),"")</f>
        <v>-34,582385</v>
      </c>
      <c r="S135" s="31" t="str">
        <f>IFERROR(UPPER(VLOOKUP(Table_ocorrencias11[[#This Row],[ocorrencia_id]],Table_vitimas[],3,FALSE) &amp; " (NIC: "&amp; VLOOKUP(Table_ocorrencias11[[#This Row],[ocorrencia_id]],Table_vitimas[],9,FALSE)) &amp;")","")</f>
        <v>JOSIAS JOSÉ DA SILVA JÚNIOR (NIC: 115958)</v>
      </c>
      <c r="T1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5" s="31" t="str">
        <f>UPPER(IFERROR(Table_ocorrencias11[[#This Row],[descricao]],""))</f>
        <v>VÍTIMA ENCONTRADA COM LESÕES DE PAF NO INÍCIO DA PASSARELA DA BR-232 QUE FICA EM FRENTE A AUTOLINE.</v>
      </c>
      <c r="V135" s="24">
        <f>IFERROR(IF(Table_ocorrencias11[[#This Row],[data_ciencia]]="","",Table_ocorrencias11[[#This Row],[data_ciencia]]),"")</f>
        <v>0.28125</v>
      </c>
      <c r="W135" s="24">
        <f>IFERROR(IF(Table_ocorrencias11[[#This Row],[data_saida]]="","",Table_ocorrencias11[[#This Row],[data_saida]]),"")</f>
        <v>0.33611111111111114</v>
      </c>
      <c r="X135" s="24">
        <f>IFERROR(IF(Table_ocorrencias11[[#This Row],[data_chegada]]="","",Table_ocorrencias11[[#This Row],[data_chegada]]),"")</f>
        <v>0.34375</v>
      </c>
      <c r="Y135" s="24">
        <f>IFERROR(IF(Table_ocorrencias11[[#This Row],[data_conclusao]]="","",Table_ocorrencias11[[#This Row],[data_conclusao]]),"")</f>
        <v>0.375</v>
      </c>
      <c r="Z135" s="22">
        <v>2125</v>
      </c>
      <c r="AA135" s="22">
        <v>84</v>
      </c>
      <c r="AB135" s="22">
        <v>4</v>
      </c>
      <c r="AC135" s="22">
        <v>3869091</v>
      </c>
      <c r="AD135" s="22">
        <v>3874400</v>
      </c>
      <c r="AE135" s="22">
        <v>2724782</v>
      </c>
      <c r="AF135" s="22">
        <v>2863</v>
      </c>
      <c r="AG135" s="23">
        <v>44221</v>
      </c>
      <c r="AH135" s="22" t="s">
        <v>12807</v>
      </c>
      <c r="AI135" s="22" t="s">
        <v>167</v>
      </c>
      <c r="AJ135" s="22" t="s">
        <v>168</v>
      </c>
      <c r="AK135" s="22" t="s">
        <v>255</v>
      </c>
      <c r="AL135" s="25">
        <v>0.28125</v>
      </c>
      <c r="AM135" s="26">
        <v>0.33611111111111114</v>
      </c>
      <c r="AN135" s="26">
        <v>0.34375</v>
      </c>
      <c r="AO135" s="26">
        <v>0.375</v>
      </c>
      <c r="AP135" s="22" t="s">
        <v>12808</v>
      </c>
      <c r="AQ135" s="22" t="s">
        <v>12809</v>
      </c>
      <c r="AR135" s="22">
        <v>14</v>
      </c>
      <c r="AS135" s="22" t="s">
        <v>7722</v>
      </c>
      <c r="AT135" s="22" t="s">
        <v>12810</v>
      </c>
      <c r="AU135" s="22" t="s">
        <v>12811</v>
      </c>
      <c r="AV135" s="27"/>
      <c r="AW135" s="22" t="s">
        <v>12812</v>
      </c>
      <c r="AX135" s="22" t="s">
        <v>12813</v>
      </c>
      <c r="AY135" s="22" t="b">
        <v>0</v>
      </c>
      <c r="AZ135" s="22" t="s">
        <v>273</v>
      </c>
      <c r="BA135" s="22" t="b">
        <v>0</v>
      </c>
      <c r="BB135" s="22"/>
      <c r="BC135" s="22"/>
    </row>
    <row r="136" spans="1:55" hidden="1" x14ac:dyDescent="0.25">
      <c r="A136" s="31" t="str">
        <f>IFERROR(TEXT(Table_ocorrencias11[[#This Row],[caso_n]],"000")&amp;Table_ocorrencias11[[#This Row],[ponto]]&amp;"/"&amp;YEAR(Table_ocorrencias11[[#This Row],[DATA PLANTÃO]]),"")</f>
        <v>085.10/2020</v>
      </c>
      <c r="B136" s="31" t="str">
        <f>IFERROR(IF(Table_ocorrencias11[[#This Row],[GDL]] = "","", Table_ocorrencias11[[#This Row],[GDL]]&amp;"/"&amp;YEAR(Table_ocorrencias11[[#This Row],[data_plantao]])),"")</f>
        <v>35456/2020</v>
      </c>
      <c r="C136" s="31" t="str">
        <f>IF(Table_ocorrencias11[[#This Row],[fotos_gdl]] = TRUE,"ENVIADAS","PENDENTE")</f>
        <v>ENVIADAS</v>
      </c>
      <c r="D136" s="23">
        <f>IFERROR(Table_ocorrencias11[[#This Row],[data_plantao]],"")</f>
        <v>44131</v>
      </c>
      <c r="E136" s="31" t="str">
        <f>IFERROR(Table_ocorrencias11[[#This Row],[CIODS]],"")</f>
        <v>74</v>
      </c>
      <c r="F136" s="31" t="str">
        <f>IFERROR(Table_ocorrencias11[[#This Row],[natureza3]],"")</f>
        <v>Outros</v>
      </c>
      <c r="G136" s="31" t="str">
        <f>IFERROR(Table_ocorrencias11[[#This Row],[tipo_local]],"")</f>
        <v>Interno</v>
      </c>
      <c r="H136" s="31" t="str">
        <f>IFERROR(IF(Table_ocorrencias11[[#This Row],[instrumento9]] = 0,"",Table_ocorrencias11[[#This Row],[instrumento9]]),"")</f>
        <v/>
      </c>
      <c r="I136" s="31" t="str">
        <f>IFERROR(VLOOKUP(Table_ocorrencias11[[#This Row],[matricula_perito]],Table_peritos[],2,FALSE),"")</f>
        <v>VICTOR CEZAR LUCENA TAVARES DE SÁ LEITÃO</v>
      </c>
      <c r="J136" s="31" t="str">
        <f>IFERROR(VLOOKUP(Table_ocorrencias11[[#This Row],[matricula_auxiliar]],Table_auxiliares[],2,FALSE),"")</f>
        <v>BRENO HENRIQUE DANTAS DOS SANTOS</v>
      </c>
      <c r="K136" s="31" t="str">
        <f>IFERROR(VLOOKUP(Table_ocorrencias11[[#This Row],[matricula_delegado]],Table_delegados[],2,FALSE),"")</f>
        <v>FRANCISCO JUNIOR VASCONCELOS SANTOS</v>
      </c>
      <c r="L136" s="31" t="str">
        <f>IFERROR(Table_ocorrencias11[[#This Row],[viatura4]],"")</f>
        <v>UP004</v>
      </c>
      <c r="M136" s="31" t="str">
        <f>IFERROR(IF(Table_ocorrencias11[[#This Row],[DPH2]] ="","",Table_ocorrencias11[[#This Row],[DPH2]]&amp;"º DPH"),"")</f>
        <v>3º DPH</v>
      </c>
      <c r="N136" s="31" t="str">
        <f>UPPER(IFERROR(VLOOKUP(Table_ocorrencias11[[#This Row],[municipio]],Table_municipios[],2,FALSE),""))</f>
        <v>RECIFE</v>
      </c>
      <c r="O136" s="31" t="str">
        <f>UPPER(IFERROR(Table_ocorrencias11[[#This Row],[bairro7]],""))</f>
        <v>BOA VIAGEM</v>
      </c>
      <c r="P136" s="31" t="str">
        <f>IFERROR(IF(Table_ocorrencias11[[#This Row],[rua8]] ="","",Table_ocorrencias11[[#This Row],[rua8]]),"")</f>
        <v>RUA DOS NAVEGANTES</v>
      </c>
      <c r="Q136" s="31" t="str">
        <f>IFERROR(IF(Table_ocorrencias11[[#This Row],[latitude5]] ="","",Table_ocorrencias11[[#This Row],[latitude5]]),"")</f>
        <v>-8.114693</v>
      </c>
      <c r="R136" s="31" t="str">
        <f>IFERROR(IF(Table_ocorrencias11[[#This Row],[longitude6]] ="","",Table_ocorrencias11[[#This Row],[longitude6]]),"")</f>
        <v xml:space="preserve"> -34.892860</v>
      </c>
      <c r="S13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6" s="31" t="str">
        <f>UPPER(IFERROR(Table_ocorrencias11[[#This Row],[descricao]],""))</f>
        <v>PERÍCIA NO APARTAMENTO DO PM DESAPARECIDO</v>
      </c>
      <c r="V136" s="24">
        <f>IFERROR(IF(Table_ocorrencias11[[#This Row],[data_ciencia]]="","",Table_ocorrencias11[[#This Row],[data_ciencia]]),"")</f>
        <v>0.47916666666666669</v>
      </c>
      <c r="W136" s="24">
        <f>IFERROR(IF(Table_ocorrencias11[[#This Row],[data_saida]]="","",Table_ocorrencias11[[#This Row],[data_saida]]),"")</f>
        <v>0.4826388888888889</v>
      </c>
      <c r="X136" s="24">
        <f>IFERROR(IF(Table_ocorrencias11[[#This Row],[data_chegada]]="","",Table_ocorrencias11[[#This Row],[data_chegada]]),"")</f>
        <v>0.5</v>
      </c>
      <c r="Y136" s="24">
        <f>IFERROR(IF(Table_ocorrencias11[[#This Row],[data_conclusao]]="","",Table_ocorrencias11[[#This Row],[data_conclusao]]),"")</f>
        <v>0.53125</v>
      </c>
      <c r="Z136" s="22">
        <v>1814</v>
      </c>
      <c r="AA136" s="22">
        <v>85</v>
      </c>
      <c r="AB136" s="22">
        <v>3</v>
      </c>
      <c r="AC136" s="22">
        <v>3866947</v>
      </c>
      <c r="AD136" s="22">
        <v>3867820</v>
      </c>
      <c r="AE136" s="22">
        <v>2724820</v>
      </c>
      <c r="AF136" s="22">
        <v>35456</v>
      </c>
      <c r="AG136" s="23">
        <v>44131</v>
      </c>
      <c r="AH136" s="22" t="s">
        <v>6045</v>
      </c>
      <c r="AI136" s="22" t="s">
        <v>416</v>
      </c>
      <c r="AJ136" s="22" t="s">
        <v>414</v>
      </c>
      <c r="AK136" s="22" t="s">
        <v>255</v>
      </c>
      <c r="AL136" s="25">
        <v>0.47916666666666669</v>
      </c>
      <c r="AM136" s="26">
        <v>0.4826388888888889</v>
      </c>
      <c r="AN136" s="26">
        <v>0.5</v>
      </c>
      <c r="AO136" s="26">
        <v>0.53125</v>
      </c>
      <c r="AP136" s="22" t="s">
        <v>6046</v>
      </c>
      <c r="AQ136" s="22" t="s">
        <v>6047</v>
      </c>
      <c r="AR136" s="22">
        <v>14</v>
      </c>
      <c r="AS136" s="22" t="s">
        <v>1561</v>
      </c>
      <c r="AT136" s="22" t="s">
        <v>5589</v>
      </c>
      <c r="AU136" s="22" t="s">
        <v>5590</v>
      </c>
      <c r="AV136" s="27"/>
      <c r="AW136" s="22" t="s">
        <v>5591</v>
      </c>
      <c r="AX136" s="22" t="s">
        <v>5592</v>
      </c>
      <c r="AY136" s="22" t="b">
        <v>1</v>
      </c>
      <c r="AZ136" s="22" t="s">
        <v>486</v>
      </c>
      <c r="BA136" s="22" t="b">
        <v>0</v>
      </c>
      <c r="BB136" s="22"/>
      <c r="BC136" s="22"/>
    </row>
    <row r="137" spans="1:55" hidden="1" x14ac:dyDescent="0.25">
      <c r="A137" s="31" t="str">
        <f>IFERROR(TEXT(Table_ocorrencias11[[#This Row],[caso_n]],"000")&amp;Table_ocorrencias11[[#This Row],[ponto]]&amp;"/"&amp;YEAR(Table_ocorrencias11[[#This Row],[DATA PLANTÃO]]),"")</f>
        <v>085.9/2021</v>
      </c>
      <c r="B137" s="31" t="str">
        <f>IFERROR(IF(Table_ocorrencias11[[#This Row],[GDL]] = "","", Table_ocorrencias11[[#This Row],[GDL]]&amp;"/"&amp;YEAR(Table_ocorrencias11[[#This Row],[data_plantao]])),"")</f>
        <v>3013/2021</v>
      </c>
      <c r="C137" s="31" t="str">
        <f>IF(Table_ocorrencias11[[#This Row],[fotos_gdl]] = TRUE,"ENVIADAS","PENDENTE")</f>
        <v>ENVIADAS</v>
      </c>
      <c r="D137" s="23">
        <f>IFERROR(Table_ocorrencias11[[#This Row],[data_plantao]],"")</f>
        <v>44221</v>
      </c>
      <c r="E137" s="31" t="str">
        <f>IFERROR(Table_ocorrencias11[[#This Row],[CIODS]],"")</f>
        <v>D702186</v>
      </c>
      <c r="F137" s="31" t="str">
        <f>IFERROR(Table_ocorrencias11[[#This Row],[natureza3]],"")</f>
        <v>Homicídio</v>
      </c>
      <c r="G137" s="31" t="str">
        <f>IFERROR(Table_ocorrencias11[[#This Row],[tipo_local]],"")</f>
        <v>Externo</v>
      </c>
      <c r="H137" s="31" t="str">
        <f>IFERROR(IF(Table_ocorrencias11[[#This Row],[instrumento9]] = 0,"",Table_ocorrencias11[[#This Row],[instrumento9]]),"")</f>
        <v>OUTROS</v>
      </c>
      <c r="I137" s="31" t="str">
        <f>IFERROR(VLOOKUP(Table_ocorrencias11[[#This Row],[matricula_perito]],Table_peritos[],2,FALSE),"")</f>
        <v>CARLOS ARMANDO CORREIA LYRA</v>
      </c>
      <c r="J137" s="31" t="str">
        <f>IFERROR(VLOOKUP(Table_ocorrencias11[[#This Row],[matricula_auxiliar]],Table_auxiliares[],2,FALSE),"")</f>
        <v>BRENO HENRIQUE DANTAS DOS SANTOS</v>
      </c>
      <c r="K137" s="31" t="str">
        <f>IFERROR(VLOOKUP(Table_ocorrencias11[[#This Row],[matricula_delegado]],Table_delegados[],2,FALSE),"")</f>
        <v>NATASHA DOLCI</v>
      </c>
      <c r="L137" s="31" t="str">
        <f>IFERROR(Table_ocorrencias11[[#This Row],[viatura4]],"")</f>
        <v>UP004</v>
      </c>
      <c r="M137" s="31" t="str">
        <f>IFERROR(IF(Table_ocorrencias11[[#This Row],[DPH2]] ="","",Table_ocorrencias11[[#This Row],[DPH2]]&amp;"º DPH"),"")</f>
        <v>1º DPH</v>
      </c>
      <c r="N137" s="31" t="str">
        <f>UPPER(IFERROR(VLOOKUP(Table_ocorrencias11[[#This Row],[municipio]],Table_municipios[],2,FALSE),""))</f>
        <v>RECIFE</v>
      </c>
      <c r="O137" s="31" t="str">
        <f>UPPER(IFERROR(Table_ocorrencias11[[#This Row],[bairro7]],""))</f>
        <v>BOA VISTA</v>
      </c>
      <c r="P137" s="31" t="str">
        <f>IFERROR(IF(Table_ocorrencias11[[#This Row],[rua8]] ="","",Table_ocorrencias11[[#This Row],[rua8]]),"")</f>
        <v>RUA DA AURORA</v>
      </c>
      <c r="Q137" s="31" t="str">
        <f>IFERROR(IF(Table_ocorrencias11[[#This Row],[latitude5]] ="","",Table_ocorrencias11[[#This Row],[latitude5]]),"")</f>
        <v>-8.05468</v>
      </c>
      <c r="R137" s="31" t="str">
        <f>IFERROR(IF(Table_ocorrencias11[[#This Row],[longitude6]] ="","",Table_ocorrencias11[[#This Row],[longitude6]]),"")</f>
        <v>-34.876463</v>
      </c>
      <c r="S13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115976)</v>
      </c>
      <c r="T1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7" s="31" t="str">
        <f>UPPER(IFERROR(Table_ocorrencias11[[#This Row],[descricao]],""))</f>
        <v>COPRO RETIRADO DO RIO CAPIBARIBE</v>
      </c>
      <c r="V137" s="24">
        <f>IFERROR(IF(Table_ocorrencias11[[#This Row],[data_ciencia]]="","",Table_ocorrencias11[[#This Row],[data_ciencia]]),"")</f>
        <v>0.67361111111111116</v>
      </c>
      <c r="W137" s="24">
        <f>IFERROR(IF(Table_ocorrencias11[[#This Row],[data_saida]]="","",Table_ocorrencias11[[#This Row],[data_saida]]),"")</f>
        <v>0.6875</v>
      </c>
      <c r="X137" s="24">
        <f>IFERROR(IF(Table_ocorrencias11[[#This Row],[data_chegada]]="","",Table_ocorrencias11[[#This Row],[data_chegada]]),"")</f>
        <v>0.69444444444444442</v>
      </c>
      <c r="Y137" s="24">
        <f>IFERROR(IF(Table_ocorrencias11[[#This Row],[data_conclusao]]="","",Table_ocorrencias11[[#This Row],[data_conclusao]]),"")</f>
        <v>0.72916666666666663</v>
      </c>
      <c r="Z137" s="22">
        <v>2126</v>
      </c>
      <c r="AA137" s="22">
        <v>85</v>
      </c>
      <c r="AB137" s="22">
        <v>1</v>
      </c>
      <c r="AC137" s="22">
        <v>3869091</v>
      </c>
      <c r="AD137" s="22">
        <v>3867820</v>
      </c>
      <c r="AE137" s="22">
        <v>3865037</v>
      </c>
      <c r="AF137" s="22">
        <v>3013</v>
      </c>
      <c r="AG137" s="23">
        <v>44221</v>
      </c>
      <c r="AH137" s="22" t="s">
        <v>12814</v>
      </c>
      <c r="AI137" s="22" t="s">
        <v>167</v>
      </c>
      <c r="AJ137" s="22" t="s">
        <v>168</v>
      </c>
      <c r="AK137" s="22" t="s">
        <v>255</v>
      </c>
      <c r="AL137" s="25">
        <v>0.67361111111111116</v>
      </c>
      <c r="AM137" s="26">
        <v>0.6875</v>
      </c>
      <c r="AN137" s="26">
        <v>0.69444444444444442</v>
      </c>
      <c r="AO137" s="26">
        <v>0.72916666666666663</v>
      </c>
      <c r="AP137" s="22" t="s">
        <v>12815</v>
      </c>
      <c r="AQ137" s="22" t="s">
        <v>12816</v>
      </c>
      <c r="AR137" s="22">
        <v>14</v>
      </c>
      <c r="AS137" s="22" t="s">
        <v>3906</v>
      </c>
      <c r="AT137" s="22" t="s">
        <v>12317</v>
      </c>
      <c r="AU137" s="22" t="s">
        <v>12817</v>
      </c>
      <c r="AV137" s="27" t="s">
        <v>433</v>
      </c>
      <c r="AW137" s="22" t="s">
        <v>12818</v>
      </c>
      <c r="AX137" s="22" t="s">
        <v>12819</v>
      </c>
      <c r="AY137" s="22" t="b">
        <v>1</v>
      </c>
      <c r="AZ137" s="22" t="s">
        <v>273</v>
      </c>
      <c r="BA137" s="22" t="b">
        <v>0</v>
      </c>
      <c r="BB137" s="22"/>
      <c r="BC137" s="22"/>
    </row>
    <row r="138" spans="1:55" hidden="1" x14ac:dyDescent="0.25">
      <c r="A138" s="31" t="str">
        <f>IFERROR(TEXT(Table_ocorrencias11[[#This Row],[caso_n]],"000")&amp;Table_ocorrencias11[[#This Row],[ponto]]&amp;"/"&amp;YEAR(Table_ocorrencias11[[#This Row],[DATA PLANTÃO]]),"")</f>
        <v>086.10/2020</v>
      </c>
      <c r="B138" s="31" t="str">
        <f>IFERROR(IF(Table_ocorrencias11[[#This Row],[GDL]] = "","", Table_ocorrencias11[[#This Row],[GDL]]&amp;"/"&amp;YEAR(Table_ocorrencias11[[#This Row],[data_plantao]])),"")</f>
        <v>34013/2020</v>
      </c>
      <c r="C138" s="31" t="str">
        <f>IF(Table_ocorrencias11[[#This Row],[fotos_gdl]] = TRUE,"ENVIADAS","PENDENTE")</f>
        <v>PENDENTE</v>
      </c>
      <c r="D138" s="23">
        <f>IFERROR(Table_ocorrencias11[[#This Row],[data_plantao]],"")</f>
        <v>44133</v>
      </c>
      <c r="E138" s="31" t="str">
        <f>IFERROR(Table_ocorrencias11[[#This Row],[CIODS]],"")</f>
        <v>372/2020</v>
      </c>
      <c r="F138" s="31" t="str">
        <f>IFERROR(Table_ocorrencias11[[#This Row],[natureza3]],"")</f>
        <v>Perícia em veículo</v>
      </c>
      <c r="G138" s="31" t="str">
        <f>IFERROR(Table_ocorrencias11[[#This Row],[tipo_local]],"")</f>
        <v>Externo</v>
      </c>
      <c r="H138" s="31" t="str">
        <f>IFERROR(IF(Table_ocorrencias11[[#This Row],[instrumento9]] = 0,"",Table_ocorrencias11[[#This Row],[instrumento9]]),"")</f>
        <v/>
      </c>
      <c r="I138" s="31" t="str">
        <f>IFERROR(VLOOKUP(Table_ocorrencias11[[#This Row],[matricula_perito]],Table_peritos[],2,FALSE),"")</f>
        <v>DIEGO NUNES TELES DE MENDONÇA</v>
      </c>
      <c r="J138" s="31" t="str">
        <f>IFERROR(VLOOKUP(Table_ocorrencias11[[#This Row],[matricula_auxiliar]],Table_auxiliares[],2,FALSE),"")</f>
        <v>TALITA ATANAZIO ROSA</v>
      </c>
      <c r="K138" s="31" t="str">
        <f>IFERROR(VLOOKUP(Table_ocorrencias11[[#This Row],[matricula_delegado]],Table_delegados[],2,FALSE),"")</f>
        <v>FRANCISCO OCELIO LIMA RIBEIRO</v>
      </c>
      <c r="L138" s="31" t="str">
        <f>IFERROR(Table_ocorrencias11[[#This Row],[viatura4]],"")</f>
        <v/>
      </c>
      <c r="M138" s="31" t="str">
        <f>IFERROR(IF(Table_ocorrencias11[[#This Row],[DPH2]] ="","",Table_ocorrencias11[[#This Row],[DPH2]]&amp;"º DPH"),"")</f>
        <v>15º DPH</v>
      </c>
      <c r="N138" s="31" t="str">
        <f>UPPER(IFERROR(VLOOKUP(Table_ocorrencias11[[#This Row],[municipio]],Table_municipios[],2,FALSE),""))</f>
        <v>RECIFE</v>
      </c>
      <c r="O138" s="31" t="str">
        <f>UPPER(IFERROR(Table_ocorrencias11[[#This Row],[bairro7]],""))</f>
        <v>CORDEIRO</v>
      </c>
      <c r="P138" s="31" t="str">
        <f>IFERROR(IF(Table_ocorrencias11[[#This Row],[rua8]] ="","",Table_ocorrencias11[[#This Row],[rua8]]),"")</f>
        <v>PÁTIO DO DHPP</v>
      </c>
      <c r="Q138" s="31" t="str">
        <f>IFERROR(IF(Table_ocorrencias11[[#This Row],[latitude5]] ="","",Table_ocorrencias11[[#This Row],[latitude5]]),"")</f>
        <v/>
      </c>
      <c r="R138" s="31" t="str">
        <f>IFERROR(IF(Table_ocorrencias11[[#This Row],[longitude6]] ="","",Table_ocorrencias11[[#This Row],[longitude6]]),"")</f>
        <v/>
      </c>
      <c r="S13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38" s="31" t="str">
        <f>UPPER(IFERROR(Table_ocorrencias11[[#This Row],[descricao]],""))</f>
        <v>VEÍCULO CITROEN C3 PLACA PGE 5537</v>
      </c>
      <c r="V138" s="24">
        <f>IFERROR(IF(Table_ocorrencias11[[#This Row],[data_ciencia]]="","",Table_ocorrencias11[[#This Row],[data_ciencia]]),"")</f>
        <v>0.375</v>
      </c>
      <c r="W138" s="24" t="str">
        <f>IFERROR(IF(Table_ocorrencias11[[#This Row],[data_saida]]="","",Table_ocorrencias11[[#This Row],[data_saida]]),"")</f>
        <v/>
      </c>
      <c r="X138" s="24" t="str">
        <f>IFERROR(IF(Table_ocorrencias11[[#This Row],[data_chegada]]="","",Table_ocorrencias11[[#This Row],[data_chegada]]),"")</f>
        <v/>
      </c>
      <c r="Y138" s="24" t="str">
        <f>IFERROR(IF(Table_ocorrencias11[[#This Row],[data_conclusao]]="","",Table_ocorrencias11[[#This Row],[data_conclusao]]),"")</f>
        <v/>
      </c>
      <c r="Z138" s="22">
        <v>1824</v>
      </c>
      <c r="AA138" s="22">
        <v>86</v>
      </c>
      <c r="AB138" s="22">
        <v>15</v>
      </c>
      <c r="AC138" s="22">
        <v>3869148</v>
      </c>
      <c r="AD138" s="22">
        <v>3875598</v>
      </c>
      <c r="AE138" s="22">
        <v>3467520</v>
      </c>
      <c r="AF138" s="22">
        <v>34013</v>
      </c>
      <c r="AG138" s="23">
        <v>44133</v>
      </c>
      <c r="AH138" s="22" t="s">
        <v>5681</v>
      </c>
      <c r="AI138" s="22" t="s">
        <v>1228</v>
      </c>
      <c r="AJ138" s="22" t="s">
        <v>168</v>
      </c>
      <c r="AK138" s="22" t="s">
        <v>283</v>
      </c>
      <c r="AL138" s="25">
        <v>0.375</v>
      </c>
      <c r="AM138" s="26"/>
      <c r="AN138" s="26"/>
      <c r="AO138" s="26"/>
      <c r="AP138" s="22"/>
      <c r="AQ138" s="22"/>
      <c r="AR138" s="22">
        <v>14</v>
      </c>
      <c r="AS138" s="22" t="s">
        <v>340</v>
      </c>
      <c r="AT138" s="22" t="s">
        <v>5682</v>
      </c>
      <c r="AU138" s="22" t="s">
        <v>283</v>
      </c>
      <c r="AV138" s="27"/>
      <c r="AW138" s="22" t="s">
        <v>5683</v>
      </c>
      <c r="AX138" s="22" t="s">
        <v>5684</v>
      </c>
      <c r="AY138" s="22" t="b">
        <v>0</v>
      </c>
      <c r="AZ138" s="22" t="s">
        <v>486</v>
      </c>
      <c r="BA138" s="22" t="b">
        <v>1</v>
      </c>
      <c r="BB138" s="22"/>
      <c r="BC138" s="22"/>
    </row>
    <row r="139" spans="1:55" hidden="1" x14ac:dyDescent="0.25">
      <c r="A139" s="31" t="str">
        <f>IFERROR(TEXT(Table_ocorrencias11[[#This Row],[caso_n]],"000")&amp;Table_ocorrencias11[[#This Row],[ponto]]&amp;"/"&amp;YEAR(Table_ocorrencias11[[#This Row],[DATA PLANTÃO]]),"")</f>
        <v>086.9/2021</v>
      </c>
      <c r="B139" s="31" t="str">
        <f>IFERROR(IF(Table_ocorrencias11[[#This Row],[GDL]] = "","", Table_ocorrencias11[[#This Row],[GDL]]&amp;"/"&amp;YEAR(Table_ocorrencias11[[#This Row],[data_plantao]])),"")</f>
        <v>3030/2021</v>
      </c>
      <c r="C139" s="31" t="str">
        <f>IF(Table_ocorrencias11[[#This Row],[fotos_gdl]] = TRUE,"ENVIADAS","PENDENTE")</f>
        <v>PENDENTE</v>
      </c>
      <c r="D139" s="23">
        <f>IFERROR(Table_ocorrencias11[[#This Row],[data_plantao]],"")</f>
        <v>44221</v>
      </c>
      <c r="E139" s="31" t="str">
        <f>IFERROR(Table_ocorrencias11[[#This Row],[CIODS]],"")</f>
        <v>D702216</v>
      </c>
      <c r="F139" s="31" t="str">
        <f>IFERROR(Table_ocorrencias11[[#This Row],[natureza3]],"")</f>
        <v>Homicídio</v>
      </c>
      <c r="G139" s="31" t="str">
        <f>IFERROR(Table_ocorrencias11[[#This Row],[tipo_local]],"")</f>
        <v>Interno</v>
      </c>
      <c r="H139" s="31" t="str">
        <f>IFERROR(IF(Table_ocorrencias11[[#This Row],[instrumento9]] = 0,"",Table_ocorrencias11[[#This Row],[instrumento9]]),"")</f>
        <v/>
      </c>
      <c r="I139" s="31" t="str">
        <f>IFERROR(VLOOKUP(Table_ocorrencias11[[#This Row],[matricula_perito]],Table_peritos[],2,FALSE),"")</f>
        <v>TADEU MORAIS CRUZ</v>
      </c>
      <c r="J139" s="31" t="str">
        <f>IFERROR(VLOOKUP(Table_ocorrencias11[[#This Row],[matricula_auxiliar]],Table_auxiliares[],2,FALSE),"")</f>
        <v>MARÍLIA ANDRADE DE FRANÇA</v>
      </c>
      <c r="K139" s="31" t="str">
        <f>IFERROR(VLOOKUP(Table_ocorrencias11[[#This Row],[matricula_delegado]],Table_delegados[],2,FALSE),"")</f>
        <v>CAIO WAGNER SIQUEIRA DE MORAIS</v>
      </c>
      <c r="L139" s="31" t="str">
        <f>IFERROR(Table_ocorrencias11[[#This Row],[viatura4]],"")</f>
        <v>UP004</v>
      </c>
      <c r="M139" s="31" t="str">
        <f>IFERROR(IF(Table_ocorrencias11[[#This Row],[DPH2]] ="","",Table_ocorrencias11[[#This Row],[DPH2]]&amp;"º DPH"),"")</f>
        <v>13º DPH</v>
      </c>
      <c r="N139" s="31" t="str">
        <f>UPPER(IFERROR(VLOOKUP(Table_ocorrencias11[[#This Row],[municipio]],Table_municipios[],2,FALSE),""))</f>
        <v>JABOATÃO DOS GUARARAPES</v>
      </c>
      <c r="O139" s="31" t="str">
        <f>UPPER(IFERROR(Table_ocorrencias11[[#This Row],[bairro7]],""))</f>
        <v>PADRE ROMA</v>
      </c>
      <c r="P139" s="31" t="str">
        <f>IFERROR(IF(Table_ocorrencias11[[#This Row],[rua8]] ="","",Table_ocorrencias11[[#This Row],[rua8]]),"")</f>
        <v>DOMINGOS TEOTONIO</v>
      </c>
      <c r="Q139" s="31" t="str">
        <f>IFERROR(IF(Table_ocorrencias11[[#This Row],[latitude5]] ="","",Table_ocorrencias11[[#This Row],[latitude5]]),"")</f>
        <v>-8,657</v>
      </c>
      <c r="R139" s="31" t="str">
        <f>IFERROR(IF(Table_ocorrencias11[[#This Row],[longitude6]] ="","",Table_ocorrencias11[[#This Row],[longitude6]]),"")</f>
        <v>-35,055</v>
      </c>
      <c r="S139" s="31" t="str">
        <f>IFERROR(UPPER(VLOOKUP(Table_ocorrencias11[[#This Row],[ocorrencia_id]],Table_vitimas[],3,FALSE) &amp; " (NIC: "&amp; VLOOKUP(Table_ocorrencias11[[#This Row],[ocorrencia_id]],Table_vitimas[],9,FALSE)) &amp;")","")</f>
        <v>WILLIAMS PEREIRA DE MELO (NIC: 115975)</v>
      </c>
      <c r="T1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39" s="31" t="str">
        <f>UPPER(IFERROR(Table_ocorrencias11[[#This Row],[descricao]],""))</f>
        <v>CB FÁBIO 98551-2746</v>
      </c>
      <c r="V139" s="24">
        <f>IFERROR(IF(Table_ocorrencias11[[#This Row],[data_ciencia]]="","",Table_ocorrencias11[[#This Row],[data_ciencia]]),"")</f>
        <v>0.85069444444444442</v>
      </c>
      <c r="W139" s="24">
        <f>IFERROR(IF(Table_ocorrencias11[[#This Row],[data_saida]]="","",Table_ocorrencias11[[#This Row],[data_saida]]),"")</f>
        <v>0.86805555555555558</v>
      </c>
      <c r="X139" s="24">
        <f>IFERROR(IF(Table_ocorrencias11[[#This Row],[data_chegada]]="","",Table_ocorrencias11[[#This Row],[data_chegada]]),"")</f>
        <v>0.88611111111111107</v>
      </c>
      <c r="Y139" s="24">
        <f>IFERROR(IF(Table_ocorrencias11[[#This Row],[data_conclusao]]="","",Table_ocorrencias11[[#This Row],[data_conclusao]]),"")</f>
        <v>0.91666666666666663</v>
      </c>
      <c r="Z139" s="22">
        <v>2127</v>
      </c>
      <c r="AA139" s="22">
        <v>86</v>
      </c>
      <c r="AB139" s="22">
        <v>13</v>
      </c>
      <c r="AC139" s="22">
        <v>2962136</v>
      </c>
      <c r="AD139" s="22">
        <v>3874400</v>
      </c>
      <c r="AE139" s="22">
        <v>3864910</v>
      </c>
      <c r="AF139" s="22">
        <v>3030</v>
      </c>
      <c r="AG139" s="23">
        <v>44221</v>
      </c>
      <c r="AH139" s="22" t="s">
        <v>12903</v>
      </c>
      <c r="AI139" s="22" t="s">
        <v>167</v>
      </c>
      <c r="AJ139" s="22" t="s">
        <v>414</v>
      </c>
      <c r="AK139" s="22" t="s">
        <v>255</v>
      </c>
      <c r="AL139" s="25">
        <v>0.85069444444444442</v>
      </c>
      <c r="AM139" s="26">
        <v>0.86805555555555558</v>
      </c>
      <c r="AN139" s="26">
        <v>0.88611111111111107</v>
      </c>
      <c r="AO139" s="26">
        <v>0.91666666666666663</v>
      </c>
      <c r="AP139" s="22" t="s">
        <v>12904</v>
      </c>
      <c r="AQ139" s="22" t="s">
        <v>12905</v>
      </c>
      <c r="AR139" s="22">
        <v>10</v>
      </c>
      <c r="AS139" s="22" t="s">
        <v>6239</v>
      </c>
      <c r="AT139" s="22" t="s">
        <v>12906</v>
      </c>
      <c r="AU139" s="22" t="s">
        <v>12907</v>
      </c>
      <c r="AV139" s="27"/>
      <c r="AW139" s="22" t="s">
        <v>12908</v>
      </c>
      <c r="AX139" s="22" t="s">
        <v>12909</v>
      </c>
      <c r="AY139" s="22" t="b">
        <v>0</v>
      </c>
      <c r="AZ139" s="22" t="s">
        <v>273</v>
      </c>
      <c r="BA139" s="22" t="b">
        <v>0</v>
      </c>
      <c r="BB139" s="22"/>
      <c r="BC139" s="22"/>
    </row>
    <row r="140" spans="1:55" hidden="1" x14ac:dyDescent="0.25">
      <c r="A140" s="31" t="str">
        <f>IFERROR(TEXT(Table_ocorrencias11[[#This Row],[caso_n]],"000")&amp;Table_ocorrencias11[[#This Row],[ponto]]&amp;"/"&amp;YEAR(Table_ocorrencias11[[#This Row],[DATA PLANTÃO]]),"")</f>
        <v>087.10/2020</v>
      </c>
      <c r="B140" s="31" t="str">
        <f>IFERROR(IF(Table_ocorrencias11[[#This Row],[GDL]] = "","", Table_ocorrencias11[[#This Row],[GDL]]&amp;"/"&amp;YEAR(Table_ocorrencias11[[#This Row],[data_plantao]])),"")</f>
        <v>35574/2020</v>
      </c>
      <c r="C140" s="31" t="str">
        <f>IF(Table_ocorrencias11[[#This Row],[fotos_gdl]] = TRUE,"ENVIADAS","PENDENTE")</f>
        <v>ENVIADAS</v>
      </c>
      <c r="D140" s="23">
        <f>IFERROR(Table_ocorrencias11[[#This Row],[data_plantao]],"")</f>
        <v>44145</v>
      </c>
      <c r="E140" s="31" t="str">
        <f>IFERROR(Table_ocorrencias11[[#This Row],[CIODS]],"")</f>
        <v>D693857</v>
      </c>
      <c r="F140" s="31" t="str">
        <f>IFERROR(Table_ocorrencias11[[#This Row],[natureza3]],"")</f>
        <v>Outros</v>
      </c>
      <c r="G140" s="31" t="str">
        <f>IFERROR(Table_ocorrencias11[[#This Row],[tipo_local]],"")</f>
        <v>Externo</v>
      </c>
      <c r="H140" s="31" t="str">
        <f>IFERROR(IF(Table_ocorrencias11[[#This Row],[instrumento9]] = 0,"",Table_ocorrencias11[[#This Row],[instrumento9]]),"")</f>
        <v/>
      </c>
      <c r="I140" s="31" t="str">
        <f>IFERROR(VLOOKUP(Table_ocorrencias11[[#This Row],[matricula_perito]],Table_peritos[],2,FALSE),"")</f>
        <v>TADEU MORAIS CRUZ</v>
      </c>
      <c r="J140" s="31" t="str">
        <f>IFERROR(VLOOKUP(Table_ocorrencias11[[#This Row],[matricula_auxiliar]],Table_auxiliares[],2,FALSE),"")</f>
        <v>BRENO HENRIQUE DANTAS DOS SANTOS</v>
      </c>
      <c r="K140" s="31" t="str">
        <f>IFERROR(VLOOKUP(Table_ocorrencias11[[#This Row],[matricula_delegado]],Table_delegados[],2,FALSE),"")</f>
        <v>ANDRE RUBENS DE LIMA LUNA</v>
      </c>
      <c r="L140" s="31" t="str">
        <f>IFERROR(Table_ocorrencias11[[#This Row],[viatura4]],"")</f>
        <v>UP004</v>
      </c>
      <c r="M140" s="31" t="str">
        <f>IFERROR(IF(Table_ocorrencias11[[#This Row],[DPH2]] ="","",Table_ocorrencias11[[#This Row],[DPH2]]&amp;"º DPH"),"")</f>
        <v>8º DPH</v>
      </c>
      <c r="N140" s="31" t="str">
        <f>UPPER(IFERROR(VLOOKUP(Table_ocorrencias11[[#This Row],[municipio]],Table_municipios[],2,FALSE),""))</f>
        <v>ILHA DE ITAMARACÁ</v>
      </c>
      <c r="O140" s="31" t="str">
        <f>UPPER(IFERROR(Table_ocorrencias11[[#This Row],[bairro7]],""))</f>
        <v>COMUNIDADE DO XIE, CENTRO DE ITAMARACA</v>
      </c>
      <c r="P140" s="31" t="str">
        <f>IFERROR(IF(Table_ocorrencias11[[#This Row],[rua8]] ="","",Table_ocorrencias11[[#This Row],[rua8]]),"")</f>
        <v/>
      </c>
      <c r="Q140" s="31" t="str">
        <f>IFERROR(IF(Table_ocorrencias11[[#This Row],[latitude5]] ="","",Table_ocorrencias11[[#This Row],[latitude5]]),"")</f>
        <v/>
      </c>
      <c r="R140" s="31" t="str">
        <f>IFERROR(IF(Table_ocorrencias11[[#This Row],[longitude6]] ="","",Table_ocorrencias11[[#This Row],[longitude6]]),"")</f>
        <v/>
      </c>
      <c r="S14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0" s="31" t="str">
        <f>UPPER(IFERROR(Table_ocorrencias11[[#This Row],[descricao]],""))</f>
        <v>PERÍCIA NO LOCAL DA AÇÃO DO HOMICÍDIO, RESULTADO NO HOSPITAL-98882-5926</v>
      </c>
      <c r="V140" s="24">
        <f>IFERROR(IF(Table_ocorrencias11[[#This Row],[data_ciencia]]="","",Table_ocorrencias11[[#This Row],[data_ciencia]]),"")</f>
        <v>0.52083333333333337</v>
      </c>
      <c r="W140" s="24">
        <f>IFERROR(IF(Table_ocorrencias11[[#This Row],[data_saida]]="","",Table_ocorrencias11[[#This Row],[data_saida]]),"")</f>
        <v>0.54166666666666663</v>
      </c>
      <c r="X140" s="24">
        <f>IFERROR(IF(Table_ocorrencias11[[#This Row],[data_chegada]]="","",Table_ocorrencias11[[#This Row],[data_chegada]]),"")</f>
        <v>0.58333333333333337</v>
      </c>
      <c r="Y140" s="24">
        <f>IFERROR(IF(Table_ocorrencias11[[#This Row],[data_conclusao]]="","",Table_ocorrencias11[[#This Row],[data_conclusao]]),"")</f>
        <v>0.625</v>
      </c>
      <c r="Z140" s="22">
        <v>1855</v>
      </c>
      <c r="AA140" s="22">
        <v>87</v>
      </c>
      <c r="AB140" s="22">
        <v>8</v>
      </c>
      <c r="AC140" s="22">
        <v>2962136</v>
      </c>
      <c r="AD140" s="22">
        <v>3867820</v>
      </c>
      <c r="AE140" s="22">
        <v>3864758</v>
      </c>
      <c r="AF140" s="22">
        <v>35574</v>
      </c>
      <c r="AG140" s="23">
        <v>44145</v>
      </c>
      <c r="AH140" s="22" t="s">
        <v>6048</v>
      </c>
      <c r="AI140" s="22" t="s">
        <v>416</v>
      </c>
      <c r="AJ140" s="22" t="s">
        <v>168</v>
      </c>
      <c r="AK140" s="22" t="s">
        <v>255</v>
      </c>
      <c r="AL140" s="25">
        <v>0.52083333333333337</v>
      </c>
      <c r="AM140" s="26">
        <v>0.54166666666666663</v>
      </c>
      <c r="AN140" s="26">
        <v>0.58333333333333337</v>
      </c>
      <c r="AO140" s="26">
        <v>0.625</v>
      </c>
      <c r="AP140" s="22"/>
      <c r="AQ140" s="22"/>
      <c r="AR140" s="22">
        <v>7</v>
      </c>
      <c r="AS140" s="22" t="s">
        <v>6049</v>
      </c>
      <c r="AT140" s="22" t="s">
        <v>283</v>
      </c>
      <c r="AU140" s="22" t="s">
        <v>6050</v>
      </c>
      <c r="AV140" s="27"/>
      <c r="AW140" s="22" t="s">
        <v>6051</v>
      </c>
      <c r="AX140" s="22" t="s">
        <v>6052</v>
      </c>
      <c r="AY140" s="22" t="b">
        <v>1</v>
      </c>
      <c r="AZ140" s="22" t="s">
        <v>486</v>
      </c>
      <c r="BA140" s="22" t="b">
        <v>0</v>
      </c>
      <c r="BB140" s="22"/>
      <c r="BC140" s="22"/>
    </row>
    <row r="141" spans="1:55" hidden="1" x14ac:dyDescent="0.25">
      <c r="A141" s="31" t="str">
        <f>IFERROR(TEXT(Table_ocorrencias11[[#This Row],[caso_n]],"000")&amp;Table_ocorrencias11[[#This Row],[ponto]]&amp;"/"&amp;YEAR(Table_ocorrencias11[[#This Row],[DATA PLANTÃO]]),"")</f>
        <v>087.9/2021</v>
      </c>
      <c r="B141" s="31" t="str">
        <f>IFERROR(IF(Table_ocorrencias11[[#This Row],[GDL]] = "","", Table_ocorrencias11[[#This Row],[GDL]]&amp;"/"&amp;YEAR(Table_ocorrencias11[[#This Row],[data_plantao]])),"")</f>
        <v>3035/2021</v>
      </c>
      <c r="C141" s="31" t="str">
        <f>IF(Table_ocorrencias11[[#This Row],[fotos_gdl]] = TRUE,"ENVIADAS","PENDENTE")</f>
        <v>ENVIADAS</v>
      </c>
      <c r="D141" s="23">
        <f>IFERROR(Table_ocorrencias11[[#This Row],[data_plantao]],"")</f>
        <v>44221</v>
      </c>
      <c r="E141" s="31" t="str">
        <f>IFERROR(Table_ocorrencias11[[#This Row],[CIODS]],"")</f>
        <v>D702231</v>
      </c>
      <c r="F141" s="31" t="str">
        <f>IFERROR(Table_ocorrencias11[[#This Row],[natureza3]],"")</f>
        <v>Homicídio</v>
      </c>
      <c r="G141" s="31" t="str">
        <f>IFERROR(Table_ocorrencias11[[#This Row],[tipo_local]],"")</f>
        <v>Interno</v>
      </c>
      <c r="H141" s="31" t="str">
        <f>IFERROR(IF(Table_ocorrencias11[[#This Row],[instrumento9]] = 0,"",Table_ocorrencias11[[#This Row],[instrumento9]]),"")</f>
        <v>PÉRFURO-CONTUNDENTE</v>
      </c>
      <c r="I141" s="31" t="str">
        <f>IFERROR(VLOOKUP(Table_ocorrencias11[[#This Row],[matricula_perito]],Table_peritos[],2,FALSE),"")</f>
        <v>VICTOR CEZAR LUCENA TAVARES DE SÁ LEITÃO</v>
      </c>
      <c r="J141" s="31" t="str">
        <f>IFERROR(VLOOKUP(Table_ocorrencias11[[#This Row],[matricula_auxiliar]],Table_auxiliares[],2,FALSE),"")</f>
        <v>BRENO HENRIQUE DANTAS DOS SANTOS</v>
      </c>
      <c r="K141" s="31" t="str">
        <f>IFERROR(VLOOKUP(Table_ocorrencias11[[#This Row],[matricula_delegado]],Table_delegados[],2,FALSE),"")</f>
        <v>ANTONIO DE CAMPOS FRANCISCO</v>
      </c>
      <c r="L141" s="31" t="str">
        <f>IFERROR(Table_ocorrencias11[[#This Row],[viatura4]],"")</f>
        <v>UP002</v>
      </c>
      <c r="M141" s="31" t="str">
        <f>IFERROR(IF(Table_ocorrencias11[[#This Row],[DPH2]] ="","",Table_ocorrencias11[[#This Row],[DPH2]]&amp;"º DPH"),"")</f>
        <v>13º DPH</v>
      </c>
      <c r="N141" s="31" t="str">
        <f>UPPER(IFERROR(VLOOKUP(Table_ocorrencias11[[#This Row],[municipio]],Table_municipios[],2,FALSE),""))</f>
        <v>CABO DE SANTO AGOSTINHO</v>
      </c>
      <c r="O141" s="31" t="str">
        <f>UPPER(IFERROR(Table_ocorrencias11[[#This Row],[bairro7]],""))</f>
        <v>ENGENHO MASSANGANA</v>
      </c>
      <c r="P141" s="31" t="str">
        <f>IFERROR(IF(Table_ocorrencias11[[#This Row],[rua8]] ="","",Table_ocorrencias11[[#This Row],[rua8]]),"")</f>
        <v/>
      </c>
      <c r="Q141" s="31" t="str">
        <f>IFERROR(IF(Table_ocorrencias11[[#This Row],[latitude5]] ="","",Table_ocorrencias11[[#This Row],[latitude5]]),"")</f>
        <v>-8.3578903</v>
      </c>
      <c r="R141" s="31" t="str">
        <f>IFERROR(IF(Table_ocorrencias11[[#This Row],[longitude6]] ="","",Table_ocorrencias11[[#This Row],[longitude6]]),"")</f>
        <v>-35.0135867</v>
      </c>
      <c r="S14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115973)</v>
      </c>
      <c r="T1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41" s="31" t="str">
        <f>UPPER(IFERROR(Table_ocorrencias11[[#This Row],[descricao]],""))</f>
        <v/>
      </c>
      <c r="V141" s="24">
        <f>IFERROR(IF(Table_ocorrencias11[[#This Row],[data_ciencia]]="","",Table_ocorrencias11[[#This Row],[data_ciencia]]),"")</f>
        <v>2.0833333333333332E-2</v>
      </c>
      <c r="W141" s="24">
        <f>IFERROR(IF(Table_ocorrencias11[[#This Row],[data_saida]]="","",Table_ocorrencias11[[#This Row],[data_saida]]),"")</f>
        <v>4.1666666666666664E-2</v>
      </c>
      <c r="X141" s="24">
        <f>IFERROR(IF(Table_ocorrencias11[[#This Row],[data_chegada]]="","",Table_ocorrencias11[[#This Row],[data_chegada]]),"")</f>
        <v>6.25E-2</v>
      </c>
      <c r="Y141" s="24">
        <f>IFERROR(IF(Table_ocorrencias11[[#This Row],[data_conclusao]]="","",Table_ocorrencias11[[#This Row],[data_conclusao]]),"")</f>
        <v>9.7222222222222224E-2</v>
      </c>
      <c r="Z141" s="22">
        <v>2128</v>
      </c>
      <c r="AA141" s="22">
        <v>87</v>
      </c>
      <c r="AB141" s="22">
        <v>13</v>
      </c>
      <c r="AC141" s="22">
        <v>3866947</v>
      </c>
      <c r="AD141" s="22">
        <v>3867820</v>
      </c>
      <c r="AE141" s="22">
        <v>1967371</v>
      </c>
      <c r="AF141" s="22">
        <v>3035</v>
      </c>
      <c r="AG141" s="23">
        <v>44221</v>
      </c>
      <c r="AH141" s="22" t="s">
        <v>12910</v>
      </c>
      <c r="AI141" s="22" t="s">
        <v>167</v>
      </c>
      <c r="AJ141" s="22" t="s">
        <v>414</v>
      </c>
      <c r="AK141" s="22" t="s">
        <v>278</v>
      </c>
      <c r="AL141" s="25">
        <v>2.0833333333333332E-2</v>
      </c>
      <c r="AM141" s="26">
        <v>4.1666666666666664E-2</v>
      </c>
      <c r="AN141" s="26">
        <v>6.25E-2</v>
      </c>
      <c r="AO141" s="26">
        <v>9.7222222222222224E-2</v>
      </c>
      <c r="AP141" s="22" t="s">
        <v>12911</v>
      </c>
      <c r="AQ141" s="22" t="s">
        <v>12912</v>
      </c>
      <c r="AR141" s="22">
        <v>3</v>
      </c>
      <c r="AS141" s="22" t="s">
        <v>3797</v>
      </c>
      <c r="AT141" s="22" t="s">
        <v>283</v>
      </c>
      <c r="AU141" s="22" t="s">
        <v>12913</v>
      </c>
      <c r="AV141" s="27" t="s">
        <v>276</v>
      </c>
      <c r="AW141" s="22" t="s">
        <v>12914</v>
      </c>
      <c r="AX141" s="22" t="s">
        <v>283</v>
      </c>
      <c r="AY141" s="22" t="b">
        <v>1</v>
      </c>
      <c r="AZ141" s="22" t="s">
        <v>273</v>
      </c>
      <c r="BA141" s="22" t="b">
        <v>0</v>
      </c>
      <c r="BB141" s="22"/>
      <c r="BC141" s="22"/>
    </row>
    <row r="142" spans="1:55" hidden="1" x14ac:dyDescent="0.25">
      <c r="A142" s="31" t="str">
        <f>IFERROR(TEXT(Table_ocorrencias11[[#This Row],[caso_n]],"000")&amp;Table_ocorrencias11[[#This Row],[ponto]]&amp;"/"&amp;YEAR(Table_ocorrencias11[[#This Row],[DATA PLANTÃO]]),"")</f>
        <v>088.10/2020</v>
      </c>
      <c r="B142" s="31" t="str">
        <f>IFERROR(IF(Table_ocorrencias11[[#This Row],[GDL]] = "","", Table_ocorrencias11[[#This Row],[GDL]]&amp;"/"&amp;YEAR(Table_ocorrencias11[[#This Row],[data_plantao]])),"")</f>
        <v>35754/2020</v>
      </c>
      <c r="C142" s="31" t="str">
        <f>IF(Table_ocorrencias11[[#This Row],[fotos_gdl]] = TRUE,"ENVIADAS","PENDENTE")</f>
        <v>ENVIADAS</v>
      </c>
      <c r="D142" s="23">
        <f>IFERROR(Table_ocorrencias11[[#This Row],[data_plantao]],"")</f>
        <v>44146</v>
      </c>
      <c r="E142" s="31" t="str">
        <f>IFERROR(Table_ocorrencias11[[#This Row],[CIODS]],"")</f>
        <v>08001.01.001538/2020</v>
      </c>
      <c r="F142" s="31" t="str">
        <f>IFERROR(Table_ocorrencias11[[#This Row],[natureza3]],"")</f>
        <v>Outros</v>
      </c>
      <c r="G142" s="31" t="str">
        <f>IFERROR(Table_ocorrencias11[[#This Row],[tipo_local]],"")</f>
        <v>Interno</v>
      </c>
      <c r="H142" s="31" t="str">
        <f>IFERROR(IF(Table_ocorrencias11[[#This Row],[instrumento9]] = 0,"",Table_ocorrencias11[[#This Row],[instrumento9]]),"")</f>
        <v>PÉRFURO-CONTUNDENTE</v>
      </c>
      <c r="I142" s="31" t="str">
        <f>IFERROR(VLOOKUP(Table_ocorrencias11[[#This Row],[matricula_perito]],Table_peritos[],2,FALSE),"")</f>
        <v>TADEU MORAIS CRUZ</v>
      </c>
      <c r="J142" s="31" t="str">
        <f>IFERROR(VLOOKUP(Table_ocorrencias11[[#This Row],[matricula_auxiliar]],Table_auxiliares[],2,FALSE),"")</f>
        <v>THIAGO CHALEGRE</v>
      </c>
      <c r="K142" s="31" t="str">
        <f>IFERROR(VLOOKUP(Table_ocorrencias11[[#This Row],[matricula_delegado]],Table_delegados[],2,FALSE),"")</f>
        <v>IAN CAMPOS MOREIRA</v>
      </c>
      <c r="L142" s="31" t="str">
        <f>IFERROR(Table_ocorrencias11[[#This Row],[viatura4]],"")</f>
        <v>UP004</v>
      </c>
      <c r="M142" s="31" t="str">
        <f>IFERROR(IF(Table_ocorrencias11[[#This Row],[DPH2]] ="","",Table_ocorrencias11[[#This Row],[DPH2]]&amp;"º DPH"),"")</f>
        <v>5º DPH</v>
      </c>
      <c r="N142" s="31" t="str">
        <f>UPPER(IFERROR(VLOOKUP(Table_ocorrencias11[[#This Row],[municipio]],Table_municipios[],2,FALSE),""))</f>
        <v>RECIFE</v>
      </c>
      <c r="O142" s="31" t="str">
        <f>UPPER(IFERROR(Table_ocorrencias11[[#This Row],[bairro7]],""))</f>
        <v>LINHA DO TIRO</v>
      </c>
      <c r="P142" s="31" t="str">
        <f>IFERROR(IF(Table_ocorrencias11[[#This Row],[rua8]] ="","",Table_ocorrencias11[[#This Row],[rua8]]),"")</f>
        <v>RUA URIEL DE HOLANDA</v>
      </c>
      <c r="Q142" s="31" t="str">
        <f>IFERROR(IF(Table_ocorrencias11[[#This Row],[latitude5]] ="","",Table_ocorrencias11[[#This Row],[latitude5]]),"")</f>
        <v/>
      </c>
      <c r="R142" s="31" t="str">
        <f>IFERROR(IF(Table_ocorrencias11[[#This Row],[longitude6]] ="","",Table_ocorrencias11[[#This Row],[longitude6]]),"")</f>
        <v/>
      </c>
      <c r="S14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2" s="31" t="str">
        <f>UPPER(IFERROR(Table_ocorrencias11[[#This Row],[descricao]],""))</f>
        <v>PERÍCIA EM IMÓVEL</v>
      </c>
      <c r="V142" s="24">
        <f>IFERROR(IF(Table_ocorrencias11[[#This Row],[data_ciencia]]="","",Table_ocorrencias11[[#This Row],[data_ciencia]]),"")</f>
        <v>0.65972222222222221</v>
      </c>
      <c r="W142" s="24">
        <f>IFERROR(IF(Table_ocorrencias11[[#This Row],[data_saida]]="","",Table_ocorrencias11[[#This Row],[data_saida]]),"")</f>
        <v>0.66666666666666663</v>
      </c>
      <c r="X142" s="24">
        <f>IFERROR(IF(Table_ocorrencias11[[#This Row],[data_chegada]]="","",Table_ocorrencias11[[#This Row],[data_chegada]]),"")</f>
        <v>0.68055555555555558</v>
      </c>
      <c r="Y142" s="24">
        <f>IFERROR(IF(Table_ocorrencias11[[#This Row],[data_conclusao]]="","",Table_ocorrencias11[[#This Row],[data_conclusao]]),"")</f>
        <v>0.70833333333333337</v>
      </c>
      <c r="Z142" s="22">
        <v>1859</v>
      </c>
      <c r="AA142" s="22">
        <v>88</v>
      </c>
      <c r="AB142" s="22">
        <v>5</v>
      </c>
      <c r="AC142" s="22">
        <v>2962136</v>
      </c>
      <c r="AD142" s="22">
        <v>3868877</v>
      </c>
      <c r="AE142" s="22">
        <v>2724707</v>
      </c>
      <c r="AF142" s="22">
        <v>35754</v>
      </c>
      <c r="AG142" s="23">
        <v>44146</v>
      </c>
      <c r="AH142" s="22" t="s">
        <v>6097</v>
      </c>
      <c r="AI142" s="22" t="s">
        <v>416</v>
      </c>
      <c r="AJ142" s="22" t="s">
        <v>414</v>
      </c>
      <c r="AK142" s="22" t="s">
        <v>255</v>
      </c>
      <c r="AL142" s="25">
        <v>0.65972222222222221</v>
      </c>
      <c r="AM142" s="26">
        <v>0.66666666666666663</v>
      </c>
      <c r="AN142" s="26">
        <v>0.68055555555555558</v>
      </c>
      <c r="AO142" s="26">
        <v>0.70833333333333337</v>
      </c>
      <c r="AP142" s="22"/>
      <c r="AQ142" s="22"/>
      <c r="AR142" s="22">
        <v>14</v>
      </c>
      <c r="AS142" s="22" t="s">
        <v>766</v>
      </c>
      <c r="AT142" s="22" t="s">
        <v>6098</v>
      </c>
      <c r="AU142" s="22" t="s">
        <v>283</v>
      </c>
      <c r="AV142" s="27" t="s">
        <v>276</v>
      </c>
      <c r="AW142" s="22" t="s">
        <v>6099</v>
      </c>
      <c r="AX142" s="22" t="s">
        <v>6113</v>
      </c>
      <c r="AY142" s="22" t="b">
        <v>1</v>
      </c>
      <c r="AZ142" s="22" t="s">
        <v>486</v>
      </c>
      <c r="BA142" s="22" t="b">
        <v>0</v>
      </c>
      <c r="BB142" s="22"/>
      <c r="BC142" s="22"/>
    </row>
    <row r="143" spans="1:55" hidden="1" x14ac:dyDescent="0.25">
      <c r="A143" s="31" t="str">
        <f>IFERROR(TEXT(Table_ocorrencias11[[#This Row],[caso_n]],"000")&amp;Table_ocorrencias11[[#This Row],[ponto]]&amp;"/"&amp;YEAR(Table_ocorrencias11[[#This Row],[DATA PLANTÃO]]),"")</f>
        <v>088.9/2021</v>
      </c>
      <c r="B143" s="31" t="str">
        <f>IFERROR(IF(Table_ocorrencias11[[#This Row],[GDL]] = "","", Table_ocorrencias11[[#This Row],[GDL]]&amp;"/"&amp;YEAR(Table_ocorrencias11[[#This Row],[data_plantao]])),"")</f>
        <v>3106/2021</v>
      </c>
      <c r="C143" s="31" t="str">
        <f>IF(Table_ocorrencias11[[#This Row],[fotos_gdl]] = TRUE,"ENVIADAS","PENDENTE")</f>
        <v>ENVIADAS</v>
      </c>
      <c r="D143" s="23">
        <f>IFERROR(Table_ocorrencias11[[#This Row],[data_plantao]],"")</f>
        <v>44222</v>
      </c>
      <c r="E143" s="31" t="str">
        <f>IFERROR(Table_ocorrencias11[[#This Row],[CIODS]],"")</f>
        <v>D702242</v>
      </c>
      <c r="F143" s="31" t="str">
        <f>IFERROR(Table_ocorrencias11[[#This Row],[natureza3]],"")</f>
        <v>Homicídio</v>
      </c>
      <c r="G143" s="31" t="str">
        <f>IFERROR(Table_ocorrencias11[[#This Row],[tipo_local]],"")</f>
        <v>Externo</v>
      </c>
      <c r="H143" s="31" t="str">
        <f>IFERROR(IF(Table_ocorrencias11[[#This Row],[instrumento9]] = 0,"",Table_ocorrencias11[[#This Row],[instrumento9]]),"")</f>
        <v>PÉRFURO-CONTUNDENTE</v>
      </c>
      <c r="I143" s="31" t="str">
        <f>IFERROR(VLOOKUP(Table_ocorrencias11[[#This Row],[matricula_perito]],Table_peritos[],2,FALSE),"")</f>
        <v>RANON BARROS BEZERRA</v>
      </c>
      <c r="J143" s="31" t="str">
        <f>IFERROR(VLOOKUP(Table_ocorrencias11[[#This Row],[matricula_auxiliar]],Table_auxiliares[],2,FALSE),"")</f>
        <v>ANDREZA CRISTINA MAIA DOS SANTOS</v>
      </c>
      <c r="K143" s="31" t="str">
        <f>IFERROR(VLOOKUP(Table_ocorrencias11[[#This Row],[matricula_delegado]],Table_delegados[],2,FALSE),"")</f>
        <v>AUGUSTO CEZAR LOPES CUNHA</v>
      </c>
      <c r="L143" s="31" t="str">
        <f>IFERROR(Table_ocorrencias11[[#This Row],[viatura4]],"")</f>
        <v>UP006</v>
      </c>
      <c r="M143" s="31" t="str">
        <f>IFERROR(IF(Table_ocorrencias11[[#This Row],[DPH2]] ="","",Table_ocorrencias11[[#This Row],[DPH2]]&amp;"º DPH"),"")</f>
        <v>8º DPH</v>
      </c>
      <c r="N143" s="31" t="str">
        <f>UPPER(IFERROR(VLOOKUP(Table_ocorrencias11[[#This Row],[municipio]],Table_municipios[],2,FALSE),""))</f>
        <v>ARAÇOIABA</v>
      </c>
      <c r="O143" s="31" t="str">
        <f>UPPER(IFERROR(Table_ocorrencias11[[#This Row],[bairro7]],""))</f>
        <v>BAIRRO DO QUINZE</v>
      </c>
      <c r="P143" s="31" t="str">
        <f>IFERROR(IF(Table_ocorrencias11[[#This Row],[rua8]] ="","",Table_ocorrencias11[[#This Row],[rua8]]),"")</f>
        <v>RUA NOSSA SRA DE FATIMA</v>
      </c>
      <c r="Q143" s="31" t="str">
        <f>IFERROR(IF(Table_ocorrencias11[[#This Row],[latitude5]] ="","",Table_ocorrencias11[[#This Row],[latitude5]]),"")</f>
        <v>-7,796630</v>
      </c>
      <c r="R143" s="31" t="str">
        <f>IFERROR(IF(Table_ocorrencias11[[#This Row],[longitude6]] ="","",Table_ocorrencias11[[#This Row],[longitude6]]),"")</f>
        <v>-35,097046</v>
      </c>
      <c r="S143" s="31" t="str">
        <f>IFERROR(UPPER(VLOOKUP(Table_ocorrencias11[[#This Row],[ocorrencia_id]],Table_vitimas[],3,FALSE) &amp; " (NIC: "&amp; VLOOKUP(Table_ocorrencias11[[#This Row],[ocorrencia_id]],Table_vitimas[],9,FALSE)) &amp;")","")</f>
        <v>VINICIUS JOSÉ DA SILVA (NIC: 115971)</v>
      </c>
      <c r="T1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3" s="31" t="str">
        <f>UPPER(IFERROR(Table_ocorrencias11[[#This Row],[descricao]],""))</f>
        <v>SGT 993772755/ 97926429</v>
      </c>
      <c r="V143" s="24">
        <f>IFERROR(IF(Table_ocorrencias11[[#This Row],[data_ciencia]]="","",Table_ocorrencias11[[#This Row],[data_ciencia]]),"")</f>
        <v>0.38611111111111113</v>
      </c>
      <c r="W143" s="24">
        <f>IFERROR(IF(Table_ocorrencias11[[#This Row],[data_saida]]="","",Table_ocorrencias11[[#This Row],[data_saida]]),"")</f>
        <v>0.39583333333333331</v>
      </c>
      <c r="X143" s="24">
        <f>IFERROR(IF(Table_ocorrencias11[[#This Row],[data_chegada]]="","",Table_ocorrencias11[[#This Row],[data_chegada]]),"")</f>
        <v>0.4375</v>
      </c>
      <c r="Y143" s="24">
        <f>IFERROR(IF(Table_ocorrencias11[[#This Row],[data_conclusao]]="","",Table_ocorrencias11[[#This Row],[data_conclusao]]),"")</f>
        <v>0.47916666666666669</v>
      </c>
      <c r="Z143" s="22">
        <v>2129</v>
      </c>
      <c r="AA143" s="22">
        <v>88</v>
      </c>
      <c r="AB143" s="22">
        <v>8</v>
      </c>
      <c r="AC143" s="22">
        <v>3866670</v>
      </c>
      <c r="AD143" s="22">
        <v>3876098</v>
      </c>
      <c r="AE143" s="22">
        <v>3864669</v>
      </c>
      <c r="AF143" s="22">
        <v>3106</v>
      </c>
      <c r="AG143" s="23">
        <v>44222</v>
      </c>
      <c r="AH143" s="22" t="s">
        <v>12854</v>
      </c>
      <c r="AI143" s="22" t="s">
        <v>167</v>
      </c>
      <c r="AJ143" s="22" t="s">
        <v>168</v>
      </c>
      <c r="AK143" s="22" t="s">
        <v>1258</v>
      </c>
      <c r="AL143" s="25">
        <v>0.38611111111111113</v>
      </c>
      <c r="AM143" s="26">
        <v>0.39583333333333331</v>
      </c>
      <c r="AN143" s="26">
        <v>0.4375</v>
      </c>
      <c r="AO143" s="26">
        <v>0.47916666666666669</v>
      </c>
      <c r="AP143" s="22" t="s">
        <v>12855</v>
      </c>
      <c r="AQ143" s="22" t="s">
        <v>12856</v>
      </c>
      <c r="AR143" s="22">
        <v>2</v>
      </c>
      <c r="AS143" s="22" t="s">
        <v>12857</v>
      </c>
      <c r="AT143" s="22" t="s">
        <v>12858</v>
      </c>
      <c r="AU143" s="22" t="s">
        <v>12859</v>
      </c>
      <c r="AV143" s="27" t="s">
        <v>276</v>
      </c>
      <c r="AW143" s="22" t="s">
        <v>12860</v>
      </c>
      <c r="AX143" s="22" t="s">
        <v>12861</v>
      </c>
      <c r="AY143" s="22" t="b">
        <v>1</v>
      </c>
      <c r="AZ143" s="22" t="s">
        <v>273</v>
      </c>
      <c r="BA143" s="22" t="b">
        <v>0</v>
      </c>
      <c r="BB143" s="22"/>
      <c r="BC143" s="22"/>
    </row>
    <row r="144" spans="1:55" hidden="1" x14ac:dyDescent="0.25">
      <c r="A144" s="31" t="str">
        <f>IFERROR(TEXT(Table_ocorrencias11[[#This Row],[caso_n]],"000")&amp;Table_ocorrencias11[[#This Row],[ponto]]&amp;"/"&amp;YEAR(Table_ocorrencias11[[#This Row],[DATA PLANTÃO]]),"")</f>
        <v>089.10/2020</v>
      </c>
      <c r="B144" s="31" t="str">
        <f>IFERROR(IF(Table_ocorrencias11[[#This Row],[GDL]] = "","", Table_ocorrencias11[[#This Row],[GDL]]&amp;"/"&amp;YEAR(Table_ocorrencias11[[#This Row],[data_plantao]])),"")</f>
        <v>36273/2020</v>
      </c>
      <c r="C144" s="31" t="str">
        <f>IF(Table_ocorrencias11[[#This Row],[fotos_gdl]] = TRUE,"ENVIADAS","PENDENTE")</f>
        <v>ENVIADAS</v>
      </c>
      <c r="D144" s="23">
        <f>IFERROR(Table_ocorrencias11[[#This Row],[data_plantao]],"")</f>
        <v>44150</v>
      </c>
      <c r="E144" s="31" t="str">
        <f>IFERROR(Table_ocorrencias11[[#This Row],[CIODS]],"")</f>
        <v>37/2020</v>
      </c>
      <c r="F144" s="31" t="str">
        <f>IFERROR(Table_ocorrencias11[[#This Row],[natureza3]],"")</f>
        <v>Perícia em veículo</v>
      </c>
      <c r="G144" s="31" t="str">
        <f>IFERROR(Table_ocorrencias11[[#This Row],[tipo_local]],"")</f>
        <v>Externo</v>
      </c>
      <c r="H144" s="31" t="str">
        <f>IFERROR(IF(Table_ocorrencias11[[#This Row],[instrumento9]] = 0,"",Table_ocorrencias11[[#This Row],[instrumento9]]),"")</f>
        <v>PÉRFURO-CONTUNDENTE</v>
      </c>
      <c r="I144" s="31" t="str">
        <f>IFERROR(VLOOKUP(Table_ocorrencias11[[#This Row],[matricula_perito]],Table_peritos[],2,FALSE),"")</f>
        <v>DIEGO NUNES TELES DE MENDONÇA</v>
      </c>
      <c r="J144" s="31" t="str">
        <f>IFERROR(VLOOKUP(Table_ocorrencias11[[#This Row],[matricula_auxiliar]],Table_auxiliares[],2,FALSE),"")</f>
        <v>THIAGO CHALEGRE</v>
      </c>
      <c r="K144" s="31" t="str">
        <f>IFERROR(VLOOKUP(Table_ocorrencias11[[#This Row],[matricula_delegado]],Table_delegados[],2,FALSE),"")</f>
        <v>IAN CAMPOS MOREIRA</v>
      </c>
      <c r="L144" s="31" t="str">
        <f>IFERROR(Table_ocorrencias11[[#This Row],[viatura4]],"")</f>
        <v/>
      </c>
      <c r="M144" s="31" t="str">
        <f>IFERROR(IF(Table_ocorrencias11[[#This Row],[DPH2]] ="","",Table_ocorrencias11[[#This Row],[DPH2]]&amp;"º DPH"),"")</f>
        <v>4º DPH</v>
      </c>
      <c r="N144" s="31" t="str">
        <f>UPPER(IFERROR(VLOOKUP(Table_ocorrencias11[[#This Row],[municipio]],Table_municipios[],2,FALSE),""))</f>
        <v>RECIFE</v>
      </c>
      <c r="O144" s="31" t="str">
        <f>UPPER(IFERROR(Table_ocorrencias11[[#This Row],[bairro7]],""))</f>
        <v>CORDEIRO</v>
      </c>
      <c r="P144" s="31" t="str">
        <f>IFERROR(IF(Table_ocorrencias11[[#This Row],[rua8]] ="","",Table_ocorrencias11[[#This Row],[rua8]]),"")</f>
        <v>DR JOAO LACERDA</v>
      </c>
      <c r="Q144" s="31" t="str">
        <f>IFERROR(IF(Table_ocorrencias11[[#This Row],[latitude5]] ="","",Table_ocorrencias11[[#This Row],[latitude5]]),"")</f>
        <v/>
      </c>
      <c r="R144" s="31" t="str">
        <f>IFERROR(IF(Table_ocorrencias11[[#This Row],[longitude6]] ="","",Table_ocorrencias11[[#This Row],[longitude6]]),"")</f>
        <v/>
      </c>
      <c r="S14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4" s="31" t="str">
        <f>UPPER(IFERROR(Table_ocorrencias11[[#This Row],[descricao]],""))</f>
        <v>JEEP RENEGADE 1.8 AT, PLACA QYI8C60, PRATA, CHASSI: 98861110XLK321876</v>
      </c>
      <c r="V144" s="24">
        <f>IFERROR(IF(Table_ocorrencias11[[#This Row],[data_ciencia]]="","",Table_ocorrencias11[[#This Row],[data_ciencia]]),"")</f>
        <v>0.875</v>
      </c>
      <c r="W144" s="24">
        <f>IFERROR(IF(Table_ocorrencias11[[#This Row],[data_saida]]="","",Table_ocorrencias11[[#This Row],[data_saida]]),"")</f>
        <v>0.875</v>
      </c>
      <c r="X144" s="24">
        <f>IFERROR(IF(Table_ocorrencias11[[#This Row],[data_chegada]]="","",Table_ocorrencias11[[#This Row],[data_chegada]]),"")</f>
        <v>0.875</v>
      </c>
      <c r="Y144" s="24">
        <f>IFERROR(IF(Table_ocorrencias11[[#This Row],[data_conclusao]]="","",Table_ocorrencias11[[#This Row],[data_conclusao]]),"")</f>
        <v>0.90972222222222221</v>
      </c>
      <c r="Z144" s="22">
        <v>1872</v>
      </c>
      <c r="AA144" s="22">
        <v>89</v>
      </c>
      <c r="AB144" s="22">
        <v>4</v>
      </c>
      <c r="AC144" s="22">
        <v>3869148</v>
      </c>
      <c r="AD144" s="22">
        <v>3868877</v>
      </c>
      <c r="AE144" s="22">
        <v>2724707</v>
      </c>
      <c r="AF144" s="22">
        <v>36273</v>
      </c>
      <c r="AG144" s="23">
        <v>44150</v>
      </c>
      <c r="AH144" s="22" t="s">
        <v>6254</v>
      </c>
      <c r="AI144" s="22" t="s">
        <v>1228</v>
      </c>
      <c r="AJ144" s="22" t="s">
        <v>168</v>
      </c>
      <c r="AK144" s="22" t="s">
        <v>283</v>
      </c>
      <c r="AL144" s="25">
        <v>0.875</v>
      </c>
      <c r="AM144" s="26">
        <v>0.875</v>
      </c>
      <c r="AN144" s="26">
        <v>0.875</v>
      </c>
      <c r="AO144" s="26">
        <v>0.90972222222222221</v>
      </c>
      <c r="AP144" s="22"/>
      <c r="AQ144" s="22"/>
      <c r="AR144" s="22">
        <v>14</v>
      </c>
      <c r="AS144" s="22" t="s">
        <v>340</v>
      </c>
      <c r="AT144" s="22" t="s">
        <v>6244</v>
      </c>
      <c r="AU144" s="22" t="s">
        <v>283</v>
      </c>
      <c r="AV144" s="27" t="s">
        <v>276</v>
      </c>
      <c r="AW144" s="22" t="s">
        <v>6245</v>
      </c>
      <c r="AX144" s="22" t="s">
        <v>6246</v>
      </c>
      <c r="AY144" s="22" t="b">
        <v>1</v>
      </c>
      <c r="AZ144" s="22" t="s">
        <v>486</v>
      </c>
      <c r="BA144" s="22" t="b">
        <v>0</v>
      </c>
      <c r="BB144" s="22"/>
      <c r="BC144" s="22"/>
    </row>
    <row r="145" spans="1:55" hidden="1" x14ac:dyDescent="0.25">
      <c r="A145" s="31" t="str">
        <f>IFERROR(TEXT(Table_ocorrencias11[[#This Row],[caso_n]],"000")&amp;Table_ocorrencias11[[#This Row],[ponto]]&amp;"/"&amp;YEAR(Table_ocorrencias11[[#This Row],[DATA PLANTÃO]]),"")</f>
        <v>089.9/2021</v>
      </c>
      <c r="B145" s="31" t="str">
        <f>IFERROR(IF(Table_ocorrencias11[[#This Row],[GDL]] = "","", Table_ocorrencias11[[#This Row],[GDL]]&amp;"/"&amp;YEAR(Table_ocorrencias11[[#This Row],[data_plantao]])),"")</f>
        <v>3141/2021</v>
      </c>
      <c r="C145" s="31" t="str">
        <f>IF(Table_ocorrencias11[[#This Row],[fotos_gdl]] = TRUE,"ENVIADAS","PENDENTE")</f>
        <v>ENVIADAS</v>
      </c>
      <c r="D145" s="23">
        <f>IFERROR(Table_ocorrencias11[[#This Row],[data_plantao]],"")</f>
        <v>44222</v>
      </c>
      <c r="E145" s="31" t="str">
        <f>IFERROR(Table_ocorrencias11[[#This Row],[CIODS]],"")</f>
        <v>D702259</v>
      </c>
      <c r="F145" s="31" t="str">
        <f>IFERROR(Table_ocorrencias11[[#This Row],[natureza3]],"")</f>
        <v>Homicídio</v>
      </c>
      <c r="G145" s="31" t="str">
        <f>IFERROR(Table_ocorrencias11[[#This Row],[tipo_local]],"")</f>
        <v>Interno</v>
      </c>
      <c r="H145" s="31" t="str">
        <f>IFERROR(IF(Table_ocorrencias11[[#This Row],[instrumento9]] = 0,"",Table_ocorrencias11[[#This Row],[instrumento9]]),"")</f>
        <v/>
      </c>
      <c r="I145" s="31" t="str">
        <f>IFERROR(VLOOKUP(Table_ocorrencias11[[#This Row],[matricula_perito]],Table_peritos[],2,FALSE),"")</f>
        <v>LUCAS ARAÚJO DE ALMEIDA</v>
      </c>
      <c r="J145" s="31" t="str">
        <f>IFERROR(VLOOKUP(Table_ocorrencias11[[#This Row],[matricula_auxiliar]],Table_auxiliares[],2,FALSE),"")</f>
        <v>HILTON PESSOA DE FREITAS NETO</v>
      </c>
      <c r="K145" s="31" t="str">
        <f>IFERROR(VLOOKUP(Table_ocorrencias11[[#This Row],[matricula_delegado]],Table_delegados[],2,FALSE),"")</f>
        <v>PAULO GUSTAVO COELHO DIAS</v>
      </c>
      <c r="L145" s="31" t="str">
        <f>IFERROR(Table_ocorrencias11[[#This Row],[viatura4]],"")</f>
        <v>UP006</v>
      </c>
      <c r="M145" s="31" t="str">
        <f>IFERROR(IF(Table_ocorrencias11[[#This Row],[DPH2]] ="","",Table_ocorrencias11[[#This Row],[DPH2]]&amp;"º DPH"),"")</f>
        <v>1º DPH</v>
      </c>
      <c r="N145" s="31" t="str">
        <f>UPPER(IFERROR(VLOOKUP(Table_ocorrencias11[[#This Row],[municipio]],Table_municipios[],2,FALSE),""))</f>
        <v>RECIFE</v>
      </c>
      <c r="O145" s="31" t="str">
        <f>UPPER(IFERROR(Table_ocorrencias11[[#This Row],[bairro7]],""))</f>
        <v>SANTO AMARO</v>
      </c>
      <c r="P145" s="31" t="str">
        <f>IFERROR(IF(Table_ocorrencias11[[#This Row],[rua8]] ="","",Table_ocorrencias11[[#This Row],[rua8]]),"")</f>
        <v>RUA DO VIVEIRO, N. 120</v>
      </c>
      <c r="Q145" s="31" t="str">
        <f>IFERROR(IF(Table_ocorrencias11[[#This Row],[latitude5]] ="","",Table_ocorrencias11[[#This Row],[latitude5]]),"")</f>
        <v>-8.043577</v>
      </c>
      <c r="R145" s="31" t="str">
        <f>IFERROR(IF(Table_ocorrencias11[[#This Row],[longitude6]] ="","",Table_ocorrencias11[[#This Row],[longitude6]]),"")</f>
        <v>-34.880826</v>
      </c>
      <c r="S14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116473)</v>
      </c>
      <c r="T1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5" s="31" t="str">
        <f>UPPER(IFERROR(Table_ocorrencias11[[#This Row],[descricao]],""))</f>
        <v>PM: 999724077</v>
      </c>
      <c r="V145" s="24">
        <f>IFERROR(IF(Table_ocorrencias11[[#This Row],[data_ciencia]]="","",Table_ocorrencias11[[#This Row],[data_ciencia]]),"")</f>
        <v>0.58402777777777781</v>
      </c>
      <c r="W145" s="24">
        <f>IFERROR(IF(Table_ocorrencias11[[#This Row],[data_saida]]="","",Table_ocorrencias11[[#This Row],[data_saida]]),"")</f>
        <v>0.59027777777777779</v>
      </c>
      <c r="X145" s="24">
        <f>IFERROR(IF(Table_ocorrencias11[[#This Row],[data_chegada]]="","",Table_ocorrencias11[[#This Row],[data_chegada]]),"")</f>
        <v>0.60069444444444442</v>
      </c>
      <c r="Y145" s="24">
        <f>IFERROR(IF(Table_ocorrencias11[[#This Row],[data_conclusao]]="","",Table_ocorrencias11[[#This Row],[data_conclusao]]),"")</f>
        <v>0.63541666666666663</v>
      </c>
      <c r="Z145" s="22">
        <v>2130</v>
      </c>
      <c r="AA145" s="22">
        <v>89</v>
      </c>
      <c r="AB145" s="22">
        <v>1</v>
      </c>
      <c r="AC145" s="22">
        <v>3870006</v>
      </c>
      <c r="AD145" s="22">
        <v>3865967</v>
      </c>
      <c r="AE145" s="22">
        <v>2725371</v>
      </c>
      <c r="AF145" s="22">
        <v>3141</v>
      </c>
      <c r="AG145" s="23">
        <v>44222</v>
      </c>
      <c r="AH145" s="22" t="s">
        <v>12915</v>
      </c>
      <c r="AI145" s="22" t="s">
        <v>167</v>
      </c>
      <c r="AJ145" s="22" t="s">
        <v>414</v>
      </c>
      <c r="AK145" s="22" t="s">
        <v>1258</v>
      </c>
      <c r="AL145" s="25">
        <v>0.58402777777777781</v>
      </c>
      <c r="AM145" s="26">
        <v>0.59027777777777779</v>
      </c>
      <c r="AN145" s="26">
        <v>0.60069444444444442</v>
      </c>
      <c r="AO145" s="26">
        <v>0.63541666666666663</v>
      </c>
      <c r="AP145" s="22" t="s">
        <v>12916</v>
      </c>
      <c r="AQ145" s="22" t="s">
        <v>12917</v>
      </c>
      <c r="AR145" s="22">
        <v>14</v>
      </c>
      <c r="AS145" s="22" t="s">
        <v>2084</v>
      </c>
      <c r="AT145" s="22" t="s">
        <v>12918</v>
      </c>
      <c r="AU145" s="22" t="s">
        <v>12919</v>
      </c>
      <c r="AV145" s="27"/>
      <c r="AW145" s="22" t="s">
        <v>12920</v>
      </c>
      <c r="AX145" s="22" t="s">
        <v>12921</v>
      </c>
      <c r="AY145" s="22" t="b">
        <v>1</v>
      </c>
      <c r="AZ145" s="22" t="s">
        <v>273</v>
      </c>
      <c r="BA145" s="22" t="b">
        <v>0</v>
      </c>
      <c r="BB145" s="22"/>
      <c r="BC145" s="22"/>
    </row>
    <row r="146" spans="1:55" hidden="1" x14ac:dyDescent="0.25">
      <c r="A146" s="31" t="str">
        <f>IFERROR(TEXT(Table_ocorrencias11[[#This Row],[caso_n]],"000")&amp;Table_ocorrencias11[[#This Row],[ponto]]&amp;"/"&amp;YEAR(Table_ocorrencias11[[#This Row],[DATA PLANTÃO]]),"")</f>
        <v>090.10/2020</v>
      </c>
      <c r="B146" s="31" t="str">
        <f>IFERROR(IF(Table_ocorrencias11[[#This Row],[GDL]] = "","", Table_ocorrencias11[[#This Row],[GDL]]&amp;"/"&amp;YEAR(Table_ocorrencias11[[#This Row],[data_plantao]])),"")</f>
        <v/>
      </c>
      <c r="C146" s="31" t="str">
        <f>IF(Table_ocorrencias11[[#This Row],[fotos_gdl]] = TRUE,"ENVIADAS","PENDENTE")</f>
        <v>PENDENTE</v>
      </c>
      <c r="D146" s="23">
        <f>IFERROR(Table_ocorrencias11[[#This Row],[data_plantao]],"")</f>
        <v>44151</v>
      </c>
      <c r="E146" s="31" t="str">
        <f>IFERROR(Table_ocorrencias11[[#This Row],[CIODS]],"")</f>
        <v>D694615</v>
      </c>
      <c r="F146" s="31" t="str">
        <f>IFERROR(Table_ocorrencias11[[#This Row],[natureza3]],"")</f>
        <v>Perícia em veículo</v>
      </c>
      <c r="G146" s="31" t="str">
        <f>IFERROR(Table_ocorrencias11[[#This Row],[tipo_local]],"")</f>
        <v>Externo</v>
      </c>
      <c r="H146" s="31" t="str">
        <f>IFERROR(IF(Table_ocorrencias11[[#This Row],[instrumento9]] = 0,"",Table_ocorrencias11[[#This Row],[instrumento9]]),"")</f>
        <v>PÉRFURO-CONTUNDENTE</v>
      </c>
      <c r="I146" s="31" t="str">
        <f>IFERROR(VLOOKUP(Table_ocorrencias11[[#This Row],[matricula_perito]],Table_peritos[],2,FALSE),"")</f>
        <v>MOISEIS GAUTHIER</v>
      </c>
      <c r="J146" s="31" t="str">
        <f>IFERROR(VLOOKUP(Table_ocorrencias11[[#This Row],[matricula_auxiliar]],Table_auxiliares[],2,FALSE),"")</f>
        <v>BRENO HENRIQUE DANTAS DOS SANTOS</v>
      </c>
      <c r="K146" s="31" t="str">
        <f>IFERROR(VLOOKUP(Table_ocorrencias11[[#This Row],[matricula_delegado]],Table_delegados[],2,FALSE),"")</f>
        <v>AUSENTE</v>
      </c>
      <c r="L146" s="31" t="str">
        <f>IFERROR(Table_ocorrencias11[[#This Row],[viatura4]],"")</f>
        <v>UP004</v>
      </c>
      <c r="M146" s="31" t="str">
        <f>IFERROR(IF(Table_ocorrencias11[[#This Row],[DPH2]] ="","",Table_ocorrencias11[[#This Row],[DPH2]]&amp;"º DPH"),"")</f>
        <v>13º DPH</v>
      </c>
      <c r="N146" s="31" t="str">
        <f>UPPER(IFERROR(VLOOKUP(Table_ocorrencias11[[#This Row],[municipio]],Table_municipios[],2,FALSE),""))</f>
        <v>JABOATÃO DOS GUARARAPES</v>
      </c>
      <c r="O146" s="31" t="str">
        <f>UPPER(IFERROR(Table_ocorrencias11[[#This Row],[bairro7]],""))</f>
        <v>ENGENHO VELHO</v>
      </c>
      <c r="P146" s="31" t="str">
        <f>IFERROR(IF(Table_ocorrencias11[[#This Row],[rua8]] ="","",Table_ocorrencias11[[#This Row],[rua8]]),"")</f>
        <v>UPA ENGENHO VELHO</v>
      </c>
      <c r="Q146" s="31" t="str">
        <f>IFERROR(IF(Table_ocorrencias11[[#This Row],[latitude5]] ="","",Table_ocorrencias11[[#This Row],[latitude5]]),"")</f>
        <v/>
      </c>
      <c r="R146" s="31" t="str">
        <f>IFERROR(IF(Table_ocorrencias11[[#This Row],[longitude6]] ="","",Table_ocorrencias11[[#This Row],[longitude6]]),"")</f>
        <v/>
      </c>
      <c r="S14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6" s="31" t="str">
        <f>UPPER(IFERROR(Table_ocorrencias11[[#This Row],[descricao]],""))</f>
        <v>PERICIA EM VEICULO DA CIVIL ALVEJADA POR DISPARO DE ARMA DE FOGO</v>
      </c>
      <c r="V146" s="24">
        <f>IFERROR(IF(Table_ocorrencias11[[#This Row],[data_ciencia]]="","",Table_ocorrencias11[[#This Row],[data_ciencia]]),"")</f>
        <v>0.63888888888888884</v>
      </c>
      <c r="W146" s="24">
        <f>IFERROR(IF(Table_ocorrencias11[[#This Row],[data_saida]]="","",Table_ocorrencias11[[#This Row],[data_saida]]),"")</f>
        <v>0.64583333333333337</v>
      </c>
      <c r="X146" s="24">
        <f>IFERROR(IF(Table_ocorrencias11[[#This Row],[data_chegada]]="","",Table_ocorrencias11[[#This Row],[data_chegada]]),"")</f>
        <v>0.66666666666666663</v>
      </c>
      <c r="Y146" s="24">
        <f>IFERROR(IF(Table_ocorrencias11[[#This Row],[data_conclusao]]="","",Table_ocorrencias11[[#This Row],[data_conclusao]]),"")</f>
        <v>0.70833333333333337</v>
      </c>
      <c r="Z146" s="22">
        <v>1877</v>
      </c>
      <c r="AA146" s="22">
        <v>90</v>
      </c>
      <c r="AB146" s="22">
        <v>13</v>
      </c>
      <c r="AC146" s="22">
        <v>3871282</v>
      </c>
      <c r="AD146" s="22">
        <v>3867820</v>
      </c>
      <c r="AE146" s="22">
        <v>0</v>
      </c>
      <c r="AF146" s="22"/>
      <c r="AG146" s="23">
        <v>44151</v>
      </c>
      <c r="AH146" s="22" t="s">
        <v>6317</v>
      </c>
      <c r="AI146" s="22" t="s">
        <v>1228</v>
      </c>
      <c r="AJ146" s="22" t="s">
        <v>168</v>
      </c>
      <c r="AK146" s="22" t="s">
        <v>255</v>
      </c>
      <c r="AL146" s="25">
        <v>0.63888888888888884</v>
      </c>
      <c r="AM146" s="26">
        <v>0.64583333333333337</v>
      </c>
      <c r="AN146" s="26">
        <v>0.66666666666666663</v>
      </c>
      <c r="AO146" s="26">
        <v>0.70833333333333337</v>
      </c>
      <c r="AP146" s="22"/>
      <c r="AQ146" s="22"/>
      <c r="AR146" s="22">
        <v>10</v>
      </c>
      <c r="AS146" s="22" t="s">
        <v>4747</v>
      </c>
      <c r="AT146" s="22" t="s">
        <v>6302</v>
      </c>
      <c r="AU146" s="22" t="s">
        <v>283</v>
      </c>
      <c r="AV146" s="27" t="s">
        <v>276</v>
      </c>
      <c r="AW146" s="22" t="s">
        <v>6303</v>
      </c>
      <c r="AX146" s="22" t="s">
        <v>6304</v>
      </c>
      <c r="AY146" s="22" t="b">
        <v>0</v>
      </c>
      <c r="AZ146" s="22" t="s">
        <v>486</v>
      </c>
      <c r="BA146" s="22" t="b">
        <v>0</v>
      </c>
      <c r="BB146" s="22"/>
      <c r="BC146" s="22"/>
    </row>
    <row r="147" spans="1:55" hidden="1" x14ac:dyDescent="0.25">
      <c r="A147" s="31" t="str">
        <f>IFERROR(TEXT(Table_ocorrencias11[[#This Row],[caso_n]],"000")&amp;Table_ocorrencias11[[#This Row],[ponto]]&amp;"/"&amp;YEAR(Table_ocorrencias11[[#This Row],[DATA PLANTÃO]]),"")</f>
        <v>090.9/2021</v>
      </c>
      <c r="B147" s="31" t="str">
        <f>IFERROR(IF(Table_ocorrencias11[[#This Row],[GDL]] = "","", Table_ocorrencias11[[#This Row],[GDL]]&amp;"/"&amp;YEAR(Table_ocorrencias11[[#This Row],[data_plantao]])),"")</f>
        <v>3598/2021</v>
      </c>
      <c r="C147" s="31" t="str">
        <f>IF(Table_ocorrencias11[[#This Row],[fotos_gdl]] = TRUE,"ENVIADAS","PENDENTE")</f>
        <v>ENVIADAS</v>
      </c>
      <c r="D147" s="23">
        <f>IFERROR(Table_ocorrencias11[[#This Row],[data_plantao]],"")</f>
        <v>44222</v>
      </c>
      <c r="E147" s="31" t="str">
        <f>IFERROR(Table_ocorrencias11[[#This Row],[CIODS]],"")</f>
        <v>D702272</v>
      </c>
      <c r="F147" s="31" t="str">
        <f>IFERROR(Table_ocorrencias11[[#This Row],[natureza3]],"")</f>
        <v>Homicídio</v>
      </c>
      <c r="G147" s="31" t="str">
        <f>IFERROR(Table_ocorrencias11[[#This Row],[tipo_local]],"")</f>
        <v>Externo</v>
      </c>
      <c r="H147" s="31" t="str">
        <f>IFERROR(IF(Table_ocorrencias11[[#This Row],[instrumento9]] = 0,"",Table_ocorrencias11[[#This Row],[instrumento9]]),"")</f>
        <v>PÉRFURO-CONTUNDENTE</v>
      </c>
      <c r="I147" s="31" t="str">
        <f>IFERROR(VLOOKUP(Table_ocorrencias11[[#This Row],[matricula_perito]],Table_peritos[],2,FALSE),"")</f>
        <v>LUCAS ARAÚJO DE ALMEIDA</v>
      </c>
      <c r="J147" s="31" t="str">
        <f>IFERROR(VLOOKUP(Table_ocorrencias11[[#This Row],[matricula_auxiliar]],Table_auxiliares[],2,FALSE),"")</f>
        <v>HILTON PESSOA DE FREITAS NETO</v>
      </c>
      <c r="K147" s="31" t="str">
        <f>IFERROR(VLOOKUP(Table_ocorrencias11[[#This Row],[matricula_delegado]],Table_delegados[],2,FALSE),"")</f>
        <v>FABIO LACERDA MACHADO</v>
      </c>
      <c r="L147" s="31" t="str">
        <f>IFERROR(Table_ocorrencias11[[#This Row],[viatura4]],"")</f>
        <v>UP006</v>
      </c>
      <c r="M147" s="31" t="str">
        <f>IFERROR(IF(Table_ocorrencias11[[#This Row],[DPH2]] ="","",Table_ocorrencias11[[#This Row],[DPH2]]&amp;"º DPH"),"")</f>
        <v>14º DPH</v>
      </c>
      <c r="N147" s="31" t="str">
        <f>UPPER(IFERROR(VLOOKUP(Table_ocorrencias11[[#This Row],[municipio]],Table_municipios[],2,FALSE),""))</f>
        <v>CABO DE SANTO AGOSTINHO</v>
      </c>
      <c r="O147" s="31" t="str">
        <f>UPPER(IFERROR(Table_ocorrencias11[[#This Row],[bairro7]],""))</f>
        <v>ZONA RURAL</v>
      </c>
      <c r="P147" s="31" t="str">
        <f>IFERROR(IF(Table_ocorrencias11[[#This Row],[rua8]] ="","",Table_ocorrencias11[[#This Row],[rua8]]),"")</f>
        <v>RODOVIA BR-101</v>
      </c>
      <c r="Q147" s="31" t="str">
        <f>IFERROR(IF(Table_ocorrencias11[[#This Row],[latitude5]] ="","",Table_ocorrencias11[[#This Row],[latitude5]]),"")</f>
        <v>-8.339218</v>
      </c>
      <c r="R147" s="31" t="str">
        <f>IFERROR(IF(Table_ocorrencias11[[#This Row],[longitude6]] ="","",Table_ocorrencias11[[#This Row],[longitude6]]),"")</f>
        <v>-35.142406</v>
      </c>
      <c r="S147" s="31" t="str">
        <f>IFERROR(UPPER(VLOOKUP(Table_ocorrencias11[[#This Row],[ocorrencia_id]],Table_vitimas[],3,FALSE) &amp; " (NIC: "&amp; VLOOKUP(Table_ocorrencias11[[#This Row],[ocorrencia_id]],Table_vitimas[],9,FALSE)) &amp;")","")</f>
        <v>GUILHERME FRANCISCO LAURINDO DA MATA (NIC: 116472)</v>
      </c>
      <c r="T1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7" s="31" t="str">
        <f>UPPER(IFERROR(Table_ocorrencias11[[#This Row],[descricao]],""))</f>
        <v>PM CB ACIOLI: 989780442_x000D_
PAF - MASC</v>
      </c>
      <c r="V147" s="24">
        <f>IFERROR(IF(Table_ocorrencias11[[#This Row],[data_ciencia]]="","",Table_ocorrencias11[[#This Row],[data_ciencia]]),"")</f>
        <v>0.71527777777777779</v>
      </c>
      <c r="W147" s="24">
        <f>IFERROR(IF(Table_ocorrencias11[[#This Row],[data_saida]]="","",Table_ocorrencias11[[#This Row],[data_saida]]),"")</f>
        <v>0.72222222222222221</v>
      </c>
      <c r="X147" s="24">
        <f>IFERROR(IF(Table_ocorrencias11[[#This Row],[data_chegada]]="","",Table_ocorrencias11[[#This Row],[data_chegada]]),"")</f>
        <v>0.75347222222222221</v>
      </c>
      <c r="Y147" s="24">
        <f>IFERROR(IF(Table_ocorrencias11[[#This Row],[data_conclusao]]="","",Table_ocorrencias11[[#This Row],[data_conclusao]]),"")</f>
        <v>0.78472222222222221</v>
      </c>
      <c r="Z147" s="22">
        <v>2132</v>
      </c>
      <c r="AA147" s="22">
        <v>90</v>
      </c>
      <c r="AB147" s="22">
        <v>14</v>
      </c>
      <c r="AC147" s="22">
        <v>3870006</v>
      </c>
      <c r="AD147" s="22">
        <v>3865967</v>
      </c>
      <c r="AE147" s="22">
        <v>3864235</v>
      </c>
      <c r="AF147" s="22">
        <v>3598</v>
      </c>
      <c r="AG147" s="23">
        <v>44222</v>
      </c>
      <c r="AH147" s="22" t="s">
        <v>13014</v>
      </c>
      <c r="AI147" s="22" t="s">
        <v>167</v>
      </c>
      <c r="AJ147" s="22" t="s">
        <v>168</v>
      </c>
      <c r="AK147" s="22" t="s">
        <v>1258</v>
      </c>
      <c r="AL147" s="25">
        <v>0.71527777777777779</v>
      </c>
      <c r="AM147" s="26">
        <v>0.72222222222222221</v>
      </c>
      <c r="AN147" s="26">
        <v>0.75347222222222221</v>
      </c>
      <c r="AO147" s="26">
        <v>0.78472222222222221</v>
      </c>
      <c r="AP147" s="22" t="s">
        <v>13071</v>
      </c>
      <c r="AQ147" s="22" t="s">
        <v>13072</v>
      </c>
      <c r="AR147" s="22">
        <v>3</v>
      </c>
      <c r="AS147" s="22" t="s">
        <v>471</v>
      </c>
      <c r="AT147" s="22" t="s">
        <v>13015</v>
      </c>
      <c r="AU147" s="22" t="s">
        <v>13016</v>
      </c>
      <c r="AV147" s="27" t="s">
        <v>276</v>
      </c>
      <c r="AW147" s="22" t="s">
        <v>13017</v>
      </c>
      <c r="AX147" s="22" t="s">
        <v>13018</v>
      </c>
      <c r="AY147" s="22" t="b">
        <v>1</v>
      </c>
      <c r="AZ147" s="22" t="s">
        <v>273</v>
      </c>
      <c r="BA147" s="22" t="b">
        <v>0</v>
      </c>
      <c r="BB147" s="22"/>
      <c r="BC147" s="22"/>
    </row>
    <row r="148" spans="1:55" hidden="1" x14ac:dyDescent="0.25">
      <c r="A148" s="31" t="str">
        <f>IFERROR(TEXT(Table_ocorrencias11[[#This Row],[caso_n]],"000")&amp;Table_ocorrencias11[[#This Row],[ponto]]&amp;"/"&amp;YEAR(Table_ocorrencias11[[#This Row],[DATA PLANTÃO]]),"")</f>
        <v>091.10/2020</v>
      </c>
      <c r="B148" s="31" t="str">
        <f>IFERROR(IF(Table_ocorrencias11[[#This Row],[GDL]] = "","", Table_ocorrencias11[[#This Row],[GDL]]&amp;"/"&amp;YEAR(Table_ocorrencias11[[#This Row],[data_plantao]])),"")</f>
        <v>36519/2020</v>
      </c>
      <c r="C148" s="31" t="str">
        <f>IF(Table_ocorrencias11[[#This Row],[fotos_gdl]] = TRUE,"ENVIADAS","PENDENTE")</f>
        <v>ENVIADAS</v>
      </c>
      <c r="D148" s="23">
        <f>IFERROR(Table_ocorrencias11[[#This Row],[data_plantao]],"")</f>
        <v>44152</v>
      </c>
      <c r="E148" s="31" t="str">
        <f>IFERROR(Table_ocorrencias11[[#This Row],[CIODS]],"")</f>
        <v>88/2020</v>
      </c>
      <c r="F148" s="31" t="str">
        <f>IFERROR(Table_ocorrencias11[[#This Row],[natureza3]],"")</f>
        <v>Outros</v>
      </c>
      <c r="G148" s="31" t="str">
        <f>IFERROR(Table_ocorrencias11[[#This Row],[tipo_local]],"")</f>
        <v>Interno</v>
      </c>
      <c r="H148" s="31" t="str">
        <f>IFERROR(IF(Table_ocorrencias11[[#This Row],[instrumento9]] = 0,"",Table_ocorrencias11[[#This Row],[instrumento9]]),"")</f>
        <v>OUTROS</v>
      </c>
      <c r="I148" s="31" t="str">
        <f>IFERROR(VLOOKUP(Table_ocorrencias11[[#This Row],[matricula_perito]],Table_peritos[],2,FALSE),"")</f>
        <v>VICTOR CEZAR LUCENA TAVARES DE SÁ LEITÃO</v>
      </c>
      <c r="J148" s="31" t="str">
        <f>IFERROR(VLOOKUP(Table_ocorrencias11[[#This Row],[matricula_auxiliar]],Table_auxiliares[],2,FALSE),"")</f>
        <v>ANDREZA CRISTINA MAIA DOS SANTOS</v>
      </c>
      <c r="K148" s="31" t="str">
        <f>IFERROR(VLOOKUP(Table_ocorrencias11[[#This Row],[matricula_delegado]],Table_delegados[],2,FALSE),"")</f>
        <v>FRANCISCO JUNIOR VASCONCELOS SANTOS</v>
      </c>
      <c r="L148" s="31" t="str">
        <f>IFERROR(Table_ocorrencias11[[#This Row],[viatura4]],"")</f>
        <v>UP004</v>
      </c>
      <c r="M148" s="31" t="str">
        <f>IFERROR(IF(Table_ocorrencias11[[#This Row],[DPH2]] ="","",Table_ocorrencias11[[#This Row],[DPH2]]&amp;"º DPH"),"")</f>
        <v>4º DPH</v>
      </c>
      <c r="N148" s="31" t="str">
        <f>UPPER(IFERROR(VLOOKUP(Table_ocorrencias11[[#This Row],[municipio]],Table_municipios[],2,FALSE),""))</f>
        <v>RECIFE</v>
      </c>
      <c r="O148" s="31" t="str">
        <f>UPPER(IFERROR(Table_ocorrencias11[[#This Row],[bairro7]],""))</f>
        <v>JARDIM SÃO PAULO</v>
      </c>
      <c r="P148" s="31" t="str">
        <f>IFERROR(IF(Table_ocorrencias11[[#This Row],[rua8]] ="","",Table_ocorrencias11[[#This Row],[rua8]]),"")</f>
        <v>AVENIDA TRINTA DE OUTUBRO</v>
      </c>
      <c r="Q148" s="31" t="str">
        <f>IFERROR(IF(Table_ocorrencias11[[#This Row],[latitude5]] ="","",Table_ocorrencias11[[#This Row],[latitude5]]),"")</f>
        <v/>
      </c>
      <c r="R148" s="31" t="str">
        <f>IFERROR(IF(Table_ocorrencias11[[#This Row],[longitude6]] ="","",Table_ocorrencias11[[#This Row],[longitude6]]),"")</f>
        <v/>
      </c>
      <c r="S148" s="31" t="str">
        <f>IFERROR(UPPER(VLOOKUP(Table_ocorrencias11[[#This Row],[ocorrencia_id]],Table_vitimas[],3,FALSE) &amp; " (NIC: "&amp; VLOOKUP(Table_ocorrencias11[[#This Row],[ocorrencia_id]],Table_vitimas[],9,FALSE)) &amp;")","")</f>
        <v>CARLA ADRIANA SIMÕES DA SILVA (NIC: ****)</v>
      </c>
      <c r="T1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8" s="31" t="str">
        <f>UPPER(IFERROR(Table_ocorrencias11[[#This Row],[descricao]],""))</f>
        <v>PERÍCIA EM SUPOSTO LOCAL DE HOMICÍDIO. VÍTIMA DESAPARECIDA</v>
      </c>
      <c r="V148" s="24">
        <f>IFERROR(IF(Table_ocorrencias11[[#This Row],[data_ciencia]]="","",Table_ocorrencias11[[#This Row],[data_ciencia]]),"")</f>
        <v>0.5625</v>
      </c>
      <c r="W148" s="24">
        <f>IFERROR(IF(Table_ocorrencias11[[#This Row],[data_saida]]="","",Table_ocorrencias11[[#This Row],[data_saida]]),"")</f>
        <v>0.58333333333333337</v>
      </c>
      <c r="X148" s="24">
        <f>IFERROR(IF(Table_ocorrencias11[[#This Row],[data_chegada]]="","",Table_ocorrencias11[[#This Row],[data_chegada]]),"")</f>
        <v>0.59722222222222221</v>
      </c>
      <c r="Y148" s="24">
        <f>IFERROR(IF(Table_ocorrencias11[[#This Row],[data_conclusao]]="","",Table_ocorrencias11[[#This Row],[data_conclusao]]),"")</f>
        <v>0.66666666666666663</v>
      </c>
      <c r="Z148" s="22">
        <v>1880</v>
      </c>
      <c r="AA148" s="22">
        <v>91</v>
      </c>
      <c r="AB148" s="22">
        <v>4</v>
      </c>
      <c r="AC148" s="22">
        <v>3866947</v>
      </c>
      <c r="AD148" s="22">
        <v>3876098</v>
      </c>
      <c r="AE148" s="22">
        <v>2724820</v>
      </c>
      <c r="AF148" s="22">
        <v>36519</v>
      </c>
      <c r="AG148" s="23">
        <v>44152</v>
      </c>
      <c r="AH148" s="22" t="s">
        <v>6360</v>
      </c>
      <c r="AI148" s="22" t="s">
        <v>416</v>
      </c>
      <c r="AJ148" s="22" t="s">
        <v>414</v>
      </c>
      <c r="AK148" s="22" t="s">
        <v>255</v>
      </c>
      <c r="AL148" s="25">
        <v>0.5625</v>
      </c>
      <c r="AM148" s="26">
        <v>0.58333333333333337</v>
      </c>
      <c r="AN148" s="26">
        <v>0.59722222222222221</v>
      </c>
      <c r="AO148" s="26">
        <v>0.66666666666666663</v>
      </c>
      <c r="AP148" s="22"/>
      <c r="AQ148" s="22"/>
      <c r="AR148" s="22">
        <v>14</v>
      </c>
      <c r="AS148" s="22" t="s">
        <v>404</v>
      </c>
      <c r="AT148" s="22" t="s">
        <v>6361</v>
      </c>
      <c r="AU148" s="22" t="s">
        <v>6362</v>
      </c>
      <c r="AV148" s="27" t="s">
        <v>433</v>
      </c>
      <c r="AW148" s="22" t="s">
        <v>6363</v>
      </c>
      <c r="AX148" s="22" t="s">
        <v>6364</v>
      </c>
      <c r="AY148" s="22" t="b">
        <v>1</v>
      </c>
      <c r="AZ148" s="22" t="s">
        <v>486</v>
      </c>
      <c r="BA148" s="22" t="b">
        <v>0</v>
      </c>
      <c r="BB148" s="22"/>
      <c r="BC148" s="22"/>
    </row>
    <row r="149" spans="1:55" hidden="1" x14ac:dyDescent="0.25">
      <c r="A149" s="31" t="str">
        <f>IFERROR(TEXT(Table_ocorrencias11[[#This Row],[caso_n]],"000")&amp;Table_ocorrencias11[[#This Row],[ponto]]&amp;"/"&amp;YEAR(Table_ocorrencias11[[#This Row],[DATA PLANTÃO]]),"")</f>
        <v>091.9/2021</v>
      </c>
      <c r="B149" s="31" t="str">
        <f>IFERROR(IF(Table_ocorrencias11[[#This Row],[GDL]] = "","", Table_ocorrencias11[[#This Row],[GDL]]&amp;"/"&amp;YEAR(Table_ocorrencias11[[#This Row],[data_plantao]])),"")</f>
        <v>3153/2021</v>
      </c>
      <c r="C149" s="31" t="str">
        <f>IF(Table_ocorrencias11[[#This Row],[fotos_gdl]] = TRUE,"ENVIADAS","PENDENTE")</f>
        <v>ENVIADAS</v>
      </c>
      <c r="D149" s="23">
        <f>IFERROR(Table_ocorrencias11[[#This Row],[data_plantao]],"")</f>
        <v>44222</v>
      </c>
      <c r="E149" s="31" t="str">
        <f>IFERROR(Table_ocorrencias11[[#This Row],[CIODS]],"")</f>
        <v>D702274</v>
      </c>
      <c r="F149" s="31" t="str">
        <f>IFERROR(Table_ocorrencias11[[#This Row],[natureza3]],"")</f>
        <v>Homicídio</v>
      </c>
      <c r="G149" s="31" t="str">
        <f>IFERROR(Table_ocorrencias11[[#This Row],[tipo_local]],"")</f>
        <v>Interno</v>
      </c>
      <c r="H149" s="31" t="str">
        <f>IFERROR(IF(Table_ocorrencias11[[#This Row],[instrumento9]] = 0,"",Table_ocorrencias11[[#This Row],[instrumento9]]),"")</f>
        <v>PÉRFURO-CONTUNDENTE</v>
      </c>
      <c r="I149" s="31" t="str">
        <f>IFERROR(VLOOKUP(Table_ocorrencias11[[#This Row],[matricula_perito]],Table_peritos[],2,FALSE),"")</f>
        <v>RANON BARROS BEZERRA</v>
      </c>
      <c r="J149" s="31" t="str">
        <f>IFERROR(VLOOKUP(Table_ocorrencias11[[#This Row],[matricula_auxiliar]],Table_auxiliares[],2,FALSE),"")</f>
        <v>ANDREZA CRISTINA MAIA DOS SANTOS</v>
      </c>
      <c r="K149" s="31" t="str">
        <f>IFERROR(VLOOKUP(Table_ocorrencias11[[#This Row],[matricula_delegado]],Table_delegados[],2,FALSE),"")</f>
        <v>AUSENTE</v>
      </c>
      <c r="L149" s="31" t="str">
        <f>IFERROR(Table_ocorrencias11[[#This Row],[viatura4]],"")</f>
        <v>UP004</v>
      </c>
      <c r="M149" s="31" t="str">
        <f>IFERROR(IF(Table_ocorrencias11[[#This Row],[DPH2]] ="","",Table_ocorrencias11[[#This Row],[DPH2]]&amp;"º DPH"),"")</f>
        <v>5º DPH</v>
      </c>
      <c r="N149" s="31" t="str">
        <f>UPPER(IFERROR(VLOOKUP(Table_ocorrencias11[[#This Row],[municipio]],Table_municipios[],2,FALSE),""))</f>
        <v>RECIFE</v>
      </c>
      <c r="O149" s="31" t="str">
        <f>UPPER(IFERROR(Table_ocorrencias11[[#This Row],[bairro7]],""))</f>
        <v>DOIS UNIDOS</v>
      </c>
      <c r="P149" s="31" t="str">
        <f>IFERROR(IF(Table_ocorrencias11[[#This Row],[rua8]] ="","",Table_ocorrencias11[[#This Row],[rua8]]),"")</f>
        <v>RUA DA VITÓRIA 220</v>
      </c>
      <c r="Q149" s="31" t="str">
        <f>IFERROR(IF(Table_ocorrencias11[[#This Row],[latitude5]] ="","",Table_ocorrencias11[[#This Row],[latitude5]]),"")</f>
        <v>-7,998415</v>
      </c>
      <c r="R149" s="31" t="str">
        <f>IFERROR(IF(Table_ocorrencias11[[#This Row],[longitude6]] ="","",Table_ocorrencias11[[#This Row],[longitude6]]),"")</f>
        <v>-34,918439</v>
      </c>
      <c r="S149" s="31" t="str">
        <f>IFERROR(UPPER(VLOOKUP(Table_ocorrencias11[[#This Row],[ocorrencia_id]],Table_vitimas[],3,FALSE) &amp; " (NIC: "&amp; VLOOKUP(Table_ocorrencias11[[#This Row],[ocorrencia_id]],Table_vitimas[],9,FALSE)) &amp;")","")</f>
        <v>DAMIÃO BARROS SANTOS DA SILVA (NIC: 116471)</v>
      </c>
      <c r="T1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49" s="31" t="str">
        <f>UPPER(IFERROR(Table_ocorrencias11[[#This Row],[descricao]],""))</f>
        <v xml:space="preserve"> SGT IRMAR 998187851</v>
      </c>
      <c r="V149" s="24">
        <f>IFERROR(IF(Table_ocorrencias11[[#This Row],[data_ciencia]]="","",Table_ocorrencias11[[#This Row],[data_ciencia]]),"")</f>
        <v>0.73611111111111116</v>
      </c>
      <c r="W149" s="24">
        <f>IFERROR(IF(Table_ocorrencias11[[#This Row],[data_saida]]="","",Table_ocorrencias11[[#This Row],[data_saida]]),"")</f>
        <v>0.79166666666666663</v>
      </c>
      <c r="X149" s="24">
        <f>IFERROR(IF(Table_ocorrencias11[[#This Row],[data_chegada]]="","",Table_ocorrencias11[[#This Row],[data_chegada]]),"")</f>
        <v>0.80555555555555558</v>
      </c>
      <c r="Y149" s="24">
        <f>IFERROR(IF(Table_ocorrencias11[[#This Row],[data_conclusao]]="","",Table_ocorrencias11[[#This Row],[data_conclusao]]),"")</f>
        <v>0.83333333333333337</v>
      </c>
      <c r="Z149" s="22">
        <v>2133</v>
      </c>
      <c r="AA149" s="22">
        <v>91</v>
      </c>
      <c r="AB149" s="22">
        <v>5</v>
      </c>
      <c r="AC149" s="22">
        <v>3866670</v>
      </c>
      <c r="AD149" s="22">
        <v>3876098</v>
      </c>
      <c r="AE149" s="22">
        <v>0</v>
      </c>
      <c r="AF149" s="22">
        <v>3153</v>
      </c>
      <c r="AG149" s="23">
        <v>44222</v>
      </c>
      <c r="AH149" s="22" t="s">
        <v>13024</v>
      </c>
      <c r="AI149" s="22" t="s">
        <v>167</v>
      </c>
      <c r="AJ149" s="22" t="s">
        <v>414</v>
      </c>
      <c r="AK149" s="22" t="s">
        <v>255</v>
      </c>
      <c r="AL149" s="25">
        <v>0.73611111111111116</v>
      </c>
      <c r="AM149" s="26">
        <v>0.79166666666666663</v>
      </c>
      <c r="AN149" s="26">
        <v>0.80555555555555558</v>
      </c>
      <c r="AO149" s="26">
        <v>0.83333333333333337</v>
      </c>
      <c r="AP149" s="22" t="s">
        <v>13034</v>
      </c>
      <c r="AQ149" s="22" t="s">
        <v>13035</v>
      </c>
      <c r="AR149" s="22">
        <v>14</v>
      </c>
      <c r="AS149" s="22" t="s">
        <v>388</v>
      </c>
      <c r="AT149" s="22" t="s">
        <v>13025</v>
      </c>
      <c r="AU149" s="22" t="s">
        <v>13026</v>
      </c>
      <c r="AV149" s="27" t="s">
        <v>276</v>
      </c>
      <c r="AW149" s="22" t="s">
        <v>13027</v>
      </c>
      <c r="AX149" s="22" t="s">
        <v>13028</v>
      </c>
      <c r="AY149" s="22" t="b">
        <v>1</v>
      </c>
      <c r="AZ149" s="22" t="s">
        <v>273</v>
      </c>
      <c r="BA149" s="22" t="b">
        <v>0</v>
      </c>
      <c r="BB149" s="22"/>
      <c r="BC149" s="22"/>
    </row>
    <row r="150" spans="1:55" hidden="1" x14ac:dyDescent="0.25">
      <c r="A150" s="31" t="str">
        <f>IFERROR(TEXT(Table_ocorrencias11[[#This Row],[caso_n]],"000")&amp;Table_ocorrencias11[[#This Row],[ponto]]&amp;"/"&amp;YEAR(Table_ocorrencias11[[#This Row],[DATA PLANTÃO]]),"")</f>
        <v>092.10/2020</v>
      </c>
      <c r="B150" s="31" t="str">
        <f>IFERROR(IF(Table_ocorrencias11[[#This Row],[GDL]] = "","", Table_ocorrencias11[[#This Row],[GDL]]&amp;"/"&amp;YEAR(Table_ocorrencias11[[#This Row],[data_plantao]])),"")</f>
        <v>36631/2020</v>
      </c>
      <c r="C150" s="31" t="str">
        <f>IF(Table_ocorrencias11[[#This Row],[fotos_gdl]] = TRUE,"ENVIADAS","PENDENTE")</f>
        <v>ENVIADAS</v>
      </c>
      <c r="D150" s="23">
        <f>IFERROR(Table_ocorrencias11[[#This Row],[data_plantao]],"")</f>
        <v>44153</v>
      </c>
      <c r="E150" s="31" t="str">
        <f>IFERROR(Table_ocorrencias11[[#This Row],[CIODS]],"")</f>
        <v>411/2020</v>
      </c>
      <c r="F150" s="31" t="str">
        <f>IFERROR(Table_ocorrencias11[[#This Row],[natureza3]],"")</f>
        <v>Perícia em veículo</v>
      </c>
      <c r="G150" s="31" t="str">
        <f>IFERROR(Table_ocorrencias11[[#This Row],[tipo_local]],"")</f>
        <v>Externo</v>
      </c>
      <c r="H150" s="31" t="str">
        <f>IFERROR(IF(Table_ocorrencias11[[#This Row],[instrumento9]] = 0,"",Table_ocorrencias11[[#This Row],[instrumento9]]),"")</f>
        <v/>
      </c>
      <c r="I150" s="31" t="str">
        <f>IFERROR(VLOOKUP(Table_ocorrencias11[[#This Row],[matricula_perito]],Table_peritos[],2,FALSE),"")</f>
        <v>VICTOR CEZAR LUCENA TAVARES DE SÁ LEITÃO</v>
      </c>
      <c r="J150" s="31" t="str">
        <f>IFERROR(VLOOKUP(Table_ocorrencias11[[#This Row],[matricula_auxiliar]],Table_auxiliares[],2,FALSE),"")</f>
        <v>DANIELE YACYSZYN ALVES ROMÃO</v>
      </c>
      <c r="K150" s="31" t="str">
        <f>IFERROR(VLOOKUP(Table_ocorrencias11[[#This Row],[matricula_delegado]],Table_delegados[],2,FALSE),"")</f>
        <v>FRANCISCO OCELIO LIMA RIBEIRO</v>
      </c>
      <c r="L150" s="31" t="str">
        <f>IFERROR(Table_ocorrencias11[[#This Row],[viatura4]],"")</f>
        <v/>
      </c>
      <c r="M150" s="31" t="str">
        <f>IFERROR(IF(Table_ocorrencias11[[#This Row],[DPH2]] ="","",Table_ocorrencias11[[#This Row],[DPH2]]&amp;"º DPH"),"")</f>
        <v>3º DPH</v>
      </c>
      <c r="N150" s="31" t="str">
        <f>UPPER(IFERROR(VLOOKUP(Table_ocorrencias11[[#This Row],[municipio]],Table_municipios[],2,FALSE),""))</f>
        <v>RECIFE</v>
      </c>
      <c r="O150" s="31" t="str">
        <f>UPPER(IFERROR(Table_ocorrencias11[[#This Row],[bairro7]],""))</f>
        <v>CORDEIRO</v>
      </c>
      <c r="P150" s="31" t="str">
        <f>IFERROR(IF(Table_ocorrencias11[[#This Row],[rua8]] ="","",Table_ocorrencias11[[#This Row],[rua8]]),"")</f>
        <v>PÁTIO DO DHPP</v>
      </c>
      <c r="Q150" s="31" t="str">
        <f>IFERROR(IF(Table_ocorrencias11[[#This Row],[latitude5]] ="","",Table_ocorrencias11[[#This Row],[latitude5]]),"")</f>
        <v/>
      </c>
      <c r="R150" s="31" t="str">
        <f>IFERROR(IF(Table_ocorrencias11[[#This Row],[longitude6]] ="","",Table_ocorrencias11[[#This Row],[longitude6]]),"")</f>
        <v/>
      </c>
      <c r="S15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0" s="31" t="str">
        <f>UPPER(IFERROR(Table_ocorrencias11[[#This Row],[descricao]],""))</f>
        <v>MOTOCICLETA COR VERMELHA, HONDA, PLACA PDN-9007, CHASSI PC2KC2210HR503821; MOTOCICLETA COR VERMELHA, SEM PLACA, CHASSI PC2KC2500KR042489</v>
      </c>
      <c r="V150" s="24">
        <f>IFERROR(IF(Table_ocorrencias11[[#This Row],[data_ciencia]]="","",Table_ocorrencias11[[#This Row],[data_ciencia]]),"")</f>
        <v>0.43125000000000002</v>
      </c>
      <c r="W150" s="24" t="str">
        <f>IFERROR(IF(Table_ocorrencias11[[#This Row],[data_saida]]="","",Table_ocorrencias11[[#This Row],[data_saida]]),"")</f>
        <v/>
      </c>
      <c r="X150" s="24" t="str">
        <f>IFERROR(IF(Table_ocorrencias11[[#This Row],[data_chegada]]="","",Table_ocorrencias11[[#This Row],[data_chegada]]),"")</f>
        <v/>
      </c>
      <c r="Y150" s="24" t="str">
        <f>IFERROR(IF(Table_ocorrencias11[[#This Row],[data_conclusao]]="","",Table_ocorrencias11[[#This Row],[data_conclusao]]),"")</f>
        <v/>
      </c>
      <c r="Z150" s="22">
        <v>1884</v>
      </c>
      <c r="AA150" s="22">
        <v>92</v>
      </c>
      <c r="AB150" s="22">
        <v>3</v>
      </c>
      <c r="AC150" s="22">
        <v>3866947</v>
      </c>
      <c r="AD150" s="22">
        <v>3876071</v>
      </c>
      <c r="AE150" s="22">
        <v>3467520</v>
      </c>
      <c r="AF150" s="22">
        <v>36631</v>
      </c>
      <c r="AG150" s="23">
        <v>44153</v>
      </c>
      <c r="AH150" s="22" t="s">
        <v>6410</v>
      </c>
      <c r="AI150" s="22" t="s">
        <v>1228</v>
      </c>
      <c r="AJ150" s="22" t="s">
        <v>168</v>
      </c>
      <c r="AK150" s="22" t="s">
        <v>283</v>
      </c>
      <c r="AL150" s="25">
        <v>0.43125000000000002</v>
      </c>
      <c r="AM150" s="26"/>
      <c r="AN150" s="26"/>
      <c r="AO150" s="26"/>
      <c r="AP150" s="22"/>
      <c r="AQ150" s="22"/>
      <c r="AR150" s="22">
        <v>14</v>
      </c>
      <c r="AS150" s="22" t="s">
        <v>340</v>
      </c>
      <c r="AT150" s="22" t="s">
        <v>5682</v>
      </c>
      <c r="AU150" s="22" t="s">
        <v>283</v>
      </c>
      <c r="AV150" s="27"/>
      <c r="AW150" s="22" t="s">
        <v>6411</v>
      </c>
      <c r="AX150" s="22" t="s">
        <v>6412</v>
      </c>
      <c r="AY150" s="22" t="b">
        <v>1</v>
      </c>
      <c r="AZ150" s="22" t="s">
        <v>486</v>
      </c>
      <c r="BA150" s="22" t="b">
        <v>0</v>
      </c>
      <c r="BB150" s="22"/>
      <c r="BC150" s="22"/>
    </row>
    <row r="151" spans="1:55" hidden="1" x14ac:dyDescent="0.25">
      <c r="A151" s="31" t="str">
        <f>IFERROR(TEXT(Table_ocorrencias11[[#This Row],[caso_n]],"000")&amp;Table_ocorrencias11[[#This Row],[ponto]]&amp;"/"&amp;YEAR(Table_ocorrencias11[[#This Row],[DATA PLANTÃO]]),"")</f>
        <v>092.9/2021</v>
      </c>
      <c r="B151" s="31" t="str">
        <f>IFERROR(IF(Table_ocorrencias11[[#This Row],[GDL]] = "","", Table_ocorrencias11[[#This Row],[GDL]]&amp;"/"&amp;YEAR(Table_ocorrencias11[[#This Row],[data_plantao]])),"")</f>
        <v>3154/2021</v>
      </c>
      <c r="C151" s="31" t="str">
        <f>IF(Table_ocorrencias11[[#This Row],[fotos_gdl]] = TRUE,"ENVIADAS","PENDENTE")</f>
        <v>ENVIADAS</v>
      </c>
      <c r="D151" s="23">
        <f>IFERROR(Table_ocorrencias11[[#This Row],[data_plantao]],"")</f>
        <v>44222</v>
      </c>
      <c r="E151" s="31" t="str">
        <f>IFERROR(Table_ocorrencias11[[#This Row],[CIODS]],"")</f>
        <v>D702289</v>
      </c>
      <c r="F151" s="31" t="str">
        <f>IFERROR(Table_ocorrencias11[[#This Row],[natureza3]],"")</f>
        <v>Homicídio</v>
      </c>
      <c r="G151" s="31" t="str">
        <f>IFERROR(Table_ocorrencias11[[#This Row],[tipo_local]],"")</f>
        <v>Externo</v>
      </c>
      <c r="H151" s="31" t="str">
        <f>IFERROR(IF(Table_ocorrencias11[[#This Row],[instrumento9]] = 0,"",Table_ocorrencias11[[#This Row],[instrumento9]]),"")</f>
        <v>PÉRFURO-CONTUNDENTE</v>
      </c>
      <c r="I151" s="31" t="str">
        <f>IFERROR(VLOOKUP(Table_ocorrencias11[[#This Row],[matricula_perito]],Table_peritos[],2,FALSE),"")</f>
        <v>FERNANDO HENRIQUE LEAL BENEVIDES</v>
      </c>
      <c r="J151" s="31" t="str">
        <f>IFERROR(VLOOKUP(Table_ocorrencias11[[#This Row],[matricula_auxiliar]],Table_auxiliares[],2,FALSE),"")</f>
        <v>HILTON PESSOA DE FREITAS NETO</v>
      </c>
      <c r="K151" s="31" t="str">
        <f>IFERROR(VLOOKUP(Table_ocorrencias11[[#This Row],[matricula_delegado]],Table_delegados[],2,FALSE),"")</f>
        <v>ROBERTO DE LIMA FERREIRA</v>
      </c>
      <c r="L151" s="31" t="str">
        <f>IFERROR(Table_ocorrencias11[[#This Row],[viatura4]],"")</f>
        <v>UP006</v>
      </c>
      <c r="M151" s="31" t="str">
        <f>IFERROR(IF(Table_ocorrencias11[[#This Row],[DPH2]] ="","",Table_ocorrencias11[[#This Row],[DPH2]]&amp;"º DPH"),"")</f>
        <v>12º DPH</v>
      </c>
      <c r="N151" s="31" t="str">
        <f>UPPER(IFERROR(VLOOKUP(Table_ocorrencias11[[#This Row],[municipio]],Table_municipios[],2,FALSE),""))</f>
        <v>JABOATÃO DOS GUARARAPES</v>
      </c>
      <c r="O151" s="31" t="str">
        <f>UPPER(IFERROR(Table_ocorrencias11[[#This Row],[bairro7]],""))</f>
        <v>CANDEIAS</v>
      </c>
      <c r="P151" s="31" t="str">
        <f>IFERROR(IF(Table_ocorrencias11[[#This Row],[rua8]] ="","",Table_ocorrencias11[[#This Row],[rua8]]),"")</f>
        <v>RUA BELA VISTA, 414</v>
      </c>
      <c r="Q151" s="31" t="str">
        <f>IFERROR(IF(Table_ocorrencias11[[#This Row],[latitude5]] ="","",Table_ocorrencias11[[#This Row],[latitude5]]),"")</f>
        <v>-8°196661</v>
      </c>
      <c r="R151" s="31" t="str">
        <f>IFERROR(IF(Table_ocorrencias11[[#This Row],[longitude6]] ="","",Table_ocorrencias11[[#This Row],[longitude6]]),"")</f>
        <v>-34°930347</v>
      </c>
      <c r="S151" s="31" t="str">
        <f>IFERROR(UPPER(VLOOKUP(Table_ocorrencias11[[#This Row],[ocorrencia_id]],Table_vitimas[],3,FALSE) &amp; " (NIC: "&amp; VLOOKUP(Table_ocorrencias11[[#This Row],[ocorrencia_id]],Table_vitimas[],9,FALSE)) &amp;")","")</f>
        <v>WIRLLAN WEVERTHON SANTIAGO BEZERRA (NIC: 115965)</v>
      </c>
      <c r="T1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1" s="31" t="str">
        <f>UPPER(IFERROR(Table_ocorrencias11[[#This Row],[descricao]],""))</f>
        <v>PM SD KENEDY 995586345 / 983612073</v>
      </c>
      <c r="V151" s="24">
        <f>IFERROR(IF(Table_ocorrencias11[[#This Row],[data_ciencia]]="","",Table_ocorrencias11[[#This Row],[data_ciencia]]),"")</f>
        <v>0.81597222222222221</v>
      </c>
      <c r="W151" s="24">
        <f>IFERROR(IF(Table_ocorrencias11[[#This Row],[data_saida]]="","",Table_ocorrencias11[[#This Row],[data_saida]]),"")</f>
        <v>0.81666666666666665</v>
      </c>
      <c r="X151" s="24">
        <f>IFERROR(IF(Table_ocorrencias11[[#This Row],[data_chegada]]="","",Table_ocorrencias11[[#This Row],[data_chegada]]),"")</f>
        <v>0.83680555555555558</v>
      </c>
      <c r="Y151" s="24">
        <f>IFERROR(IF(Table_ocorrencias11[[#This Row],[data_conclusao]]="","",Table_ocorrencias11[[#This Row],[data_conclusao]]),"")</f>
        <v>0.88194444444444442</v>
      </c>
      <c r="Z151" s="22">
        <v>2134</v>
      </c>
      <c r="AA151" s="22">
        <v>92</v>
      </c>
      <c r="AB151" s="22">
        <v>12</v>
      </c>
      <c r="AC151" s="22">
        <v>2962063</v>
      </c>
      <c r="AD151" s="22">
        <v>3865967</v>
      </c>
      <c r="AE151" s="22">
        <v>3864723</v>
      </c>
      <c r="AF151" s="22">
        <v>3154</v>
      </c>
      <c r="AG151" s="23">
        <v>44222</v>
      </c>
      <c r="AH151" s="22" t="s">
        <v>13019</v>
      </c>
      <c r="AI151" s="22" t="s">
        <v>167</v>
      </c>
      <c r="AJ151" s="22" t="s">
        <v>168</v>
      </c>
      <c r="AK151" s="22" t="s">
        <v>1258</v>
      </c>
      <c r="AL151" s="25">
        <v>0.81597222222222221</v>
      </c>
      <c r="AM151" s="26">
        <v>0.81666666666666665</v>
      </c>
      <c r="AN151" s="26">
        <v>0.83680555555555558</v>
      </c>
      <c r="AO151" s="26">
        <v>0.88194444444444442</v>
      </c>
      <c r="AP151" s="22" t="s">
        <v>13073</v>
      </c>
      <c r="AQ151" s="22" t="s">
        <v>13074</v>
      </c>
      <c r="AR151" s="22">
        <v>10</v>
      </c>
      <c r="AS151" s="22" t="s">
        <v>5079</v>
      </c>
      <c r="AT151" s="22" t="s">
        <v>13020</v>
      </c>
      <c r="AU151" s="22" t="s">
        <v>13021</v>
      </c>
      <c r="AV151" s="27" t="s">
        <v>276</v>
      </c>
      <c r="AW151" s="22" t="s">
        <v>13022</v>
      </c>
      <c r="AX151" s="22" t="s">
        <v>13023</v>
      </c>
      <c r="AY151" s="22" t="b">
        <v>1</v>
      </c>
      <c r="AZ151" s="22" t="s">
        <v>273</v>
      </c>
      <c r="BA151" s="22" t="b">
        <v>0</v>
      </c>
      <c r="BB151" s="22"/>
      <c r="BC151" s="22"/>
    </row>
    <row r="152" spans="1:55" x14ac:dyDescent="0.25">
      <c r="A152" s="31" t="str">
        <f>IFERROR(TEXT(Table_ocorrencias11[[#This Row],[caso_n]],"000")&amp;Table_ocorrencias11[[#This Row],[ponto]]&amp;"/"&amp;YEAR(Table_ocorrencias11[[#This Row],[DATA PLANTÃO]]),"")</f>
        <v>093.10/2020</v>
      </c>
      <c r="B152" s="31" t="str">
        <f>IFERROR(IF(Table_ocorrencias11[[#This Row],[GDL]] = "","", Table_ocorrencias11[[#This Row],[GDL]]&amp;"/"&amp;YEAR(Table_ocorrencias11[[#This Row],[data_plantao]])),"")</f>
        <v>37112/2020</v>
      </c>
      <c r="C152" s="31" t="str">
        <f>IF(Table_ocorrencias11[[#This Row],[fotos_gdl]] = TRUE,"ENVIADAS","PENDENTE")</f>
        <v>ENVIADAS</v>
      </c>
      <c r="D152" s="23">
        <f>IFERROR(Table_ocorrencias11[[#This Row],[data_plantao]],"")</f>
        <v>44156</v>
      </c>
      <c r="E152" s="31" t="str">
        <f>IFERROR(Table_ocorrencias11[[#This Row],[CIODS]],"")</f>
        <v>00/2020</v>
      </c>
      <c r="F152" s="31" t="str">
        <f>IFERROR(Table_ocorrencias11[[#This Row],[natureza3]],"")</f>
        <v>Perícia em veículo</v>
      </c>
      <c r="G152" s="31" t="str">
        <f>IFERROR(Table_ocorrencias11[[#This Row],[tipo_local]],"")</f>
        <v>Externo</v>
      </c>
      <c r="H152" s="31" t="str">
        <f>IFERROR(IF(Table_ocorrencias11[[#This Row],[instrumento9]] = 0,"",Table_ocorrencias11[[#This Row],[instrumento9]]),"")</f>
        <v>OUTROS</v>
      </c>
      <c r="I152" s="31" t="str">
        <f>IFERROR(VLOOKUP(Table_ocorrencias11[[#This Row],[matricula_perito]],Table_peritos[],2,FALSE),"")</f>
        <v>BETSON FERNANDO DELGADO DOS SANTOS ANDRADE</v>
      </c>
      <c r="J152" s="31" t="str">
        <f>IFERROR(VLOOKUP(Table_ocorrencias11[[#This Row],[matricula_auxiliar]],Table_auxiliares[],2,FALSE),"")</f>
        <v>ANDREZA CRISTINA MAIA DOS SANTOS</v>
      </c>
      <c r="K152" s="31" t="str">
        <f>IFERROR(VLOOKUP(Table_ocorrencias11[[#This Row],[matricula_delegado]],Table_delegados[],2,FALSE),"")</f>
        <v>ROBERTO DE LIMA FERREIRA</v>
      </c>
      <c r="L152" s="31" t="str">
        <f>IFERROR(Table_ocorrencias11[[#This Row],[viatura4]],"")</f>
        <v>UP006</v>
      </c>
      <c r="M152" s="31" t="str">
        <f>IFERROR(IF(Table_ocorrencias11[[#This Row],[DPH2]] ="","",Table_ocorrencias11[[#This Row],[DPH2]]&amp;"º DPH"),"")</f>
        <v>4º DPH</v>
      </c>
      <c r="N152" s="31" t="str">
        <f>UPPER(IFERROR(VLOOKUP(Table_ocorrencias11[[#This Row],[municipio]],Table_municipios[],2,FALSE),""))</f>
        <v>RECIFE</v>
      </c>
      <c r="O152" s="31" t="str">
        <f>UPPER(IFERROR(Table_ocorrencias11[[#This Row],[bairro7]],""))</f>
        <v>CAXANGÁ</v>
      </c>
      <c r="P152" s="31" t="str">
        <f>IFERROR(IF(Table_ocorrencias11[[#This Row],[rua8]] ="","",Table_ocorrencias11[[#This Row],[rua8]]),"")</f>
        <v>AV. CAXANGÁ</v>
      </c>
      <c r="Q152" s="31" t="str">
        <f>IFERROR(IF(Table_ocorrencias11[[#This Row],[latitude5]] ="","",Table_ocorrencias11[[#This Row],[latitude5]]),"")</f>
        <v/>
      </c>
      <c r="R152" s="31" t="str">
        <f>IFERROR(IF(Table_ocorrencias11[[#This Row],[longitude6]] ="","",Table_ocorrencias11[[#This Row],[longitude6]]),"")</f>
        <v/>
      </c>
      <c r="S15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2" s="31" t="str">
        <f>UPPER(IFERROR(Table_ocorrencias11[[#This Row],[descricao]],""))</f>
        <v>PERICIA EM VEICULO ALVEJADO EM VIA PÚBLICA</v>
      </c>
      <c r="V152" s="24">
        <f>IFERROR(IF(Table_ocorrencias11[[#This Row],[data_ciencia]]="","",Table_ocorrencias11[[#This Row],[data_ciencia]]),"")</f>
        <v>0.85763888888888884</v>
      </c>
      <c r="W152" s="24">
        <f>IFERROR(IF(Table_ocorrencias11[[#This Row],[data_saida]]="","",Table_ocorrencias11[[#This Row],[data_saida]]),"")</f>
        <v>0.86458333333333337</v>
      </c>
      <c r="X152" s="24">
        <f>IFERROR(IF(Table_ocorrencias11[[#This Row],[data_chegada]]="","",Table_ocorrencias11[[#This Row],[data_chegada]]),"")</f>
        <v>0.875</v>
      </c>
      <c r="Y152" s="24">
        <f>IFERROR(IF(Table_ocorrencias11[[#This Row],[data_conclusao]]="","",Table_ocorrencias11[[#This Row],[data_conclusao]]),"")</f>
        <v>0.95833333333333337</v>
      </c>
      <c r="Z152" s="22">
        <v>1891</v>
      </c>
      <c r="AA152" s="22">
        <v>93</v>
      </c>
      <c r="AB152" s="22">
        <v>4</v>
      </c>
      <c r="AC152" s="22">
        <v>3869903</v>
      </c>
      <c r="AD152" s="22">
        <v>3876098</v>
      </c>
      <c r="AE152" s="22">
        <v>3864723</v>
      </c>
      <c r="AF152" s="22">
        <v>37112</v>
      </c>
      <c r="AG152" s="23">
        <v>44156</v>
      </c>
      <c r="AH152" s="22" t="s">
        <v>6491</v>
      </c>
      <c r="AI152" s="22" t="s">
        <v>1228</v>
      </c>
      <c r="AJ152" s="22" t="s">
        <v>168</v>
      </c>
      <c r="AK152" s="22" t="s">
        <v>1258</v>
      </c>
      <c r="AL152" s="25">
        <v>0.85763888888888884</v>
      </c>
      <c r="AM152" s="26">
        <v>0.86458333333333337</v>
      </c>
      <c r="AN152" s="26">
        <v>0.875</v>
      </c>
      <c r="AO152" s="26">
        <v>0.95833333333333337</v>
      </c>
      <c r="AP152" s="22"/>
      <c r="AQ152" s="22"/>
      <c r="AR152" s="22">
        <v>14</v>
      </c>
      <c r="AS152" s="22" t="s">
        <v>3986</v>
      </c>
      <c r="AT152" s="22" t="s">
        <v>6492</v>
      </c>
      <c r="AU152" s="22" t="s">
        <v>6493</v>
      </c>
      <c r="AV152" s="27" t="s">
        <v>433</v>
      </c>
      <c r="AW152" s="22" t="s">
        <v>6494</v>
      </c>
      <c r="AX152" s="22" t="s">
        <v>6495</v>
      </c>
      <c r="AY152" s="22" t="b">
        <v>1</v>
      </c>
      <c r="AZ152" s="22" t="s">
        <v>486</v>
      </c>
      <c r="BA152" s="22" t="b">
        <v>1</v>
      </c>
      <c r="BB152" s="22" t="s">
        <v>6496</v>
      </c>
      <c r="BC152" s="22" t="s">
        <v>6497</v>
      </c>
    </row>
    <row r="153" spans="1:55" hidden="1" x14ac:dyDescent="0.25">
      <c r="A153" s="31" t="str">
        <f>IFERROR(TEXT(Table_ocorrencias11[[#This Row],[caso_n]],"000")&amp;Table_ocorrencias11[[#This Row],[ponto]]&amp;"/"&amp;YEAR(Table_ocorrencias11[[#This Row],[DATA PLANTÃO]]),"")</f>
        <v>093.9/2021</v>
      </c>
      <c r="B153" s="31" t="str">
        <f>IFERROR(IF(Table_ocorrencias11[[#This Row],[GDL]] = "","", Table_ocorrencias11[[#This Row],[GDL]]&amp;"/"&amp;YEAR(Table_ocorrencias11[[#This Row],[data_plantao]])),"")</f>
        <v>3618/2021</v>
      </c>
      <c r="C153" s="31" t="str">
        <f>IF(Table_ocorrencias11[[#This Row],[fotos_gdl]] = TRUE,"ENVIADAS","PENDENTE")</f>
        <v>ENVIADAS</v>
      </c>
      <c r="D153" s="23">
        <f>IFERROR(Table_ocorrencias11[[#This Row],[data_plantao]],"")</f>
        <v>44222</v>
      </c>
      <c r="E153" s="31" t="str">
        <f>IFERROR(Table_ocorrencias11[[#This Row],[CIODS]],"")</f>
        <v>D702319</v>
      </c>
      <c r="F153" s="31" t="str">
        <f>IFERROR(Table_ocorrencias11[[#This Row],[natureza3]],"")</f>
        <v>Homicídio</v>
      </c>
      <c r="G153" s="31" t="str">
        <f>IFERROR(Table_ocorrencias11[[#This Row],[tipo_local]],"")</f>
        <v>Externo</v>
      </c>
      <c r="H153" s="31" t="str">
        <f>IFERROR(IF(Table_ocorrencias11[[#This Row],[instrumento9]] = 0,"",Table_ocorrencias11[[#This Row],[instrumento9]]),"")</f>
        <v>PÉRFURO-CONTUNDENTE</v>
      </c>
      <c r="I153" s="31" t="str">
        <f>IFERROR(VLOOKUP(Table_ocorrencias11[[#This Row],[matricula_perito]],Table_peritos[],2,FALSE),"")</f>
        <v>LUCAS ARAÚJO DE ALMEIDA</v>
      </c>
      <c r="J153" s="31" t="str">
        <f>IFERROR(VLOOKUP(Table_ocorrencias11[[#This Row],[matricula_auxiliar]],Table_auxiliares[],2,FALSE),"")</f>
        <v>ANDREZA CRISTINA MAIA DOS SANTOS</v>
      </c>
      <c r="K153" s="31" t="str">
        <f>IFERROR(VLOOKUP(Table_ocorrencias11[[#This Row],[matricula_delegado]],Table_delegados[],2,FALSE),"")</f>
        <v>ALAUMO LIMA</v>
      </c>
      <c r="L153" s="31" t="str">
        <f>IFERROR(Table_ocorrencias11[[#This Row],[viatura4]],"")</f>
        <v>UP006</v>
      </c>
      <c r="M153" s="31" t="str">
        <f>IFERROR(IF(Table_ocorrencias11[[#This Row],[DPH2]] ="","",Table_ocorrencias11[[#This Row],[DPH2]]&amp;"º DPH"),"")</f>
        <v>6º DPH</v>
      </c>
      <c r="N153" s="31" t="str">
        <f>UPPER(IFERROR(VLOOKUP(Table_ocorrencias11[[#This Row],[municipio]],Table_municipios[],2,FALSE),""))</f>
        <v>IGARASSU</v>
      </c>
      <c r="O153" s="31" t="str">
        <f>UPPER(IFERROR(Table_ocorrencias11[[#This Row],[bairro7]],""))</f>
        <v>CENTRO</v>
      </c>
      <c r="P153" s="31" t="str">
        <f>IFERROR(IF(Table_ocorrencias11[[#This Row],[rua8]] ="","",Table_ocorrencias11[[#This Row],[rua8]]),"")</f>
        <v>RUA OIAPOQUE,370</v>
      </c>
      <c r="Q153" s="31" t="str">
        <f>IFERROR(IF(Table_ocorrencias11[[#This Row],[latitude5]] ="","",Table_ocorrencias11[[#This Row],[latitude5]]),"")</f>
        <v>-7,806612</v>
      </c>
      <c r="R153" s="31" t="str">
        <f>IFERROR(IF(Table_ocorrencias11[[#This Row],[longitude6]] ="","",Table_ocorrencias11[[#This Row],[longitude6]]),"")</f>
        <v>-34,932264</v>
      </c>
      <c r="S15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116475)</v>
      </c>
      <c r="T1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3" s="31" t="str">
        <f>UPPER(IFERROR(Table_ocorrencias11[[#This Row],[descricao]],""))</f>
        <v>PM 988459147</v>
      </c>
      <c r="V153" s="24">
        <f>IFERROR(IF(Table_ocorrencias11[[#This Row],[data_ciencia]]="","",Table_ocorrencias11[[#This Row],[data_ciencia]]),"")</f>
        <v>0.93055555555555558</v>
      </c>
      <c r="W153" s="24">
        <f>IFERROR(IF(Table_ocorrencias11[[#This Row],[data_saida]]="","",Table_ocorrencias11[[#This Row],[data_saida]]),"")</f>
        <v>0.9375</v>
      </c>
      <c r="X153" s="24">
        <f>IFERROR(IF(Table_ocorrencias11[[#This Row],[data_chegada]]="","",Table_ocorrencias11[[#This Row],[data_chegada]]),"")</f>
        <v>0.95138888888888884</v>
      </c>
      <c r="Y153" s="24">
        <f>IFERROR(IF(Table_ocorrencias11[[#This Row],[data_conclusao]]="","",Table_ocorrencias11[[#This Row],[data_conclusao]]),"")</f>
        <v>0.98611111111111116</v>
      </c>
      <c r="Z153" s="22">
        <v>2135</v>
      </c>
      <c r="AA153" s="22">
        <v>93</v>
      </c>
      <c r="AB153" s="22">
        <v>6</v>
      </c>
      <c r="AC153" s="22">
        <v>3870006</v>
      </c>
      <c r="AD153" s="22">
        <v>3876098</v>
      </c>
      <c r="AE153" s="22">
        <v>3910180</v>
      </c>
      <c r="AF153" s="22">
        <v>3618</v>
      </c>
      <c r="AG153" s="23">
        <v>44222</v>
      </c>
      <c r="AH153" s="22" t="s">
        <v>13075</v>
      </c>
      <c r="AI153" s="22" t="s">
        <v>167</v>
      </c>
      <c r="AJ153" s="22" t="s">
        <v>168</v>
      </c>
      <c r="AK153" s="22" t="s">
        <v>1258</v>
      </c>
      <c r="AL153" s="25">
        <v>0.93055555555555558</v>
      </c>
      <c r="AM153" s="26">
        <v>0.9375</v>
      </c>
      <c r="AN153" s="26">
        <v>0.95138888888888884</v>
      </c>
      <c r="AO153" s="26">
        <v>0.98611111111111116</v>
      </c>
      <c r="AP153" s="22" t="s">
        <v>13076</v>
      </c>
      <c r="AQ153" s="22" t="s">
        <v>13077</v>
      </c>
      <c r="AR153" s="22">
        <v>6</v>
      </c>
      <c r="AS153" s="22" t="s">
        <v>265</v>
      </c>
      <c r="AT153" s="22" t="s">
        <v>13078</v>
      </c>
      <c r="AU153" s="22" t="s">
        <v>13079</v>
      </c>
      <c r="AV153" s="27" t="s">
        <v>276</v>
      </c>
      <c r="AW153" s="22" t="s">
        <v>13080</v>
      </c>
      <c r="AX153" s="22" t="s">
        <v>13081</v>
      </c>
      <c r="AY153" s="22" t="b">
        <v>1</v>
      </c>
      <c r="AZ153" s="22" t="s">
        <v>273</v>
      </c>
      <c r="BA153" s="22" t="b">
        <v>0</v>
      </c>
      <c r="BB153" s="22"/>
      <c r="BC153" s="22"/>
    </row>
    <row r="154" spans="1:55" hidden="1" x14ac:dyDescent="0.25">
      <c r="A154" s="31" t="str">
        <f>IFERROR(TEXT(Table_ocorrencias11[[#This Row],[caso_n]],"000")&amp;Table_ocorrencias11[[#This Row],[ponto]]&amp;"/"&amp;YEAR(Table_ocorrencias11[[#This Row],[DATA PLANTÃO]]),"")</f>
        <v>094.10/2020</v>
      </c>
      <c r="B154" s="31" t="str">
        <f>IFERROR(IF(Table_ocorrencias11[[#This Row],[GDL]] = "","", Table_ocorrencias11[[#This Row],[GDL]]&amp;"/"&amp;YEAR(Table_ocorrencias11[[#This Row],[data_plantao]])),"")</f>
        <v>38102/2020</v>
      </c>
      <c r="C154" s="31" t="str">
        <f>IF(Table_ocorrencias11[[#This Row],[fotos_gdl]] = TRUE,"ENVIADAS","PENDENTE")</f>
        <v>ENVIADAS</v>
      </c>
      <c r="D154" s="23">
        <f>IFERROR(Table_ocorrencias11[[#This Row],[data_plantao]],"")</f>
        <v>44158</v>
      </c>
      <c r="E154" s="31" t="str">
        <f>IFERROR(Table_ocorrencias11[[#This Row],[CIODS]],"")</f>
        <v>D695419</v>
      </c>
      <c r="F154" s="31" t="str">
        <f>IFERROR(Table_ocorrencias11[[#This Row],[natureza3]],"")</f>
        <v>Perícia em veículo</v>
      </c>
      <c r="G154" s="31" t="str">
        <f>IFERROR(Table_ocorrencias11[[#This Row],[tipo_local]],"")</f>
        <v>Externo</v>
      </c>
      <c r="H154" s="31" t="str">
        <f>IFERROR(IF(Table_ocorrencias11[[#This Row],[instrumento9]] = 0,"",Table_ocorrencias11[[#This Row],[instrumento9]]),"")</f>
        <v>PÉRFURO-CONTUNDENTE</v>
      </c>
      <c r="I154" s="31" t="str">
        <f>IFERROR(VLOOKUP(Table_ocorrencias11[[#This Row],[matricula_perito]],Table_peritos[],2,FALSE),"")</f>
        <v>RODION MALINOVSKY DE OLIVEIRA GOMES</v>
      </c>
      <c r="J154" s="31" t="str">
        <f>IFERROR(VLOOKUP(Table_ocorrencias11[[#This Row],[matricula_auxiliar]],Table_auxiliares[],2,FALSE),"")</f>
        <v>THIAGO CHALEGRE</v>
      </c>
      <c r="K154" s="31" t="str">
        <f>IFERROR(VLOOKUP(Table_ocorrencias11[[#This Row],[matricula_delegado]],Table_delegados[],2,FALSE),"")</f>
        <v>EURICELIA BATISTA NOGUEIRA</v>
      </c>
      <c r="L154" s="31" t="str">
        <f>IFERROR(Table_ocorrencias11[[#This Row],[viatura4]],"")</f>
        <v>UP006</v>
      </c>
      <c r="M154" s="31" t="str">
        <f>IFERROR(IF(Table_ocorrencias11[[#This Row],[DPH2]] ="","",Table_ocorrencias11[[#This Row],[DPH2]]&amp;"º DPH"),"")</f>
        <v>7º DPH</v>
      </c>
      <c r="N154" s="31" t="str">
        <f>UPPER(IFERROR(VLOOKUP(Table_ocorrencias11[[#This Row],[municipio]],Table_municipios[],2,FALSE),""))</f>
        <v>PAULISTA</v>
      </c>
      <c r="O154" s="31" t="str">
        <f>UPPER(IFERROR(Table_ocorrencias11[[#This Row],[bairro7]],""))</f>
        <v>ARTHUR LUNDGREN II</v>
      </c>
      <c r="P154" s="31" t="str">
        <f>IFERROR(IF(Table_ocorrencias11[[#This Row],[rua8]] ="","",Table_ocorrencias11[[#This Row],[rua8]]),"")</f>
        <v>SHOPPING NORT WAY</v>
      </c>
      <c r="Q154" s="31" t="str">
        <f>IFERROR(IF(Table_ocorrencias11[[#This Row],[latitude5]] ="","",Table_ocorrencias11[[#This Row],[latitude5]]),"")</f>
        <v>-7.938362</v>
      </c>
      <c r="R154" s="31" t="str">
        <f>IFERROR(IF(Table_ocorrencias11[[#This Row],[longitude6]] ="","",Table_ocorrencias11[[#This Row],[longitude6]]),"")</f>
        <v>-34.875793</v>
      </c>
      <c r="S15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54" s="31" t="str">
        <f>UPPER(IFERROR(Table_ocorrencias11[[#This Row],[descricao]],""))</f>
        <v>INTERV. POLICIAL----- VT PM, SPIN(PDL-5559-PE)</v>
      </c>
      <c r="V154" s="24">
        <f>IFERROR(IF(Table_ocorrencias11[[#This Row],[data_ciencia]]="","",Table_ocorrencias11[[#This Row],[data_ciencia]]),"")</f>
        <v>0.98611111111111116</v>
      </c>
      <c r="W154" s="24">
        <f>IFERROR(IF(Table_ocorrencias11[[#This Row],[data_saida]]="","",Table_ocorrencias11[[#This Row],[data_saida]]),"")</f>
        <v>0.99305555555555558</v>
      </c>
      <c r="X154" s="24">
        <f>IFERROR(IF(Table_ocorrencias11[[#This Row],[data_chegada]]="","",Table_ocorrencias11[[#This Row],[data_chegada]]),"")</f>
        <v>2.0833333333333332E-2</v>
      </c>
      <c r="Y154" s="24">
        <f>IFERROR(IF(Table_ocorrencias11[[#This Row],[data_conclusao]]="","",Table_ocorrencias11[[#This Row],[data_conclusao]]),"")</f>
        <v>0.1111111111111111</v>
      </c>
      <c r="Z154" s="22">
        <v>1894</v>
      </c>
      <c r="AA154" s="22">
        <v>94</v>
      </c>
      <c r="AB154" s="22">
        <v>7</v>
      </c>
      <c r="AC154" s="22">
        <v>1917099</v>
      </c>
      <c r="AD154" s="22">
        <v>3868877</v>
      </c>
      <c r="AE154" s="22">
        <v>2960494</v>
      </c>
      <c r="AF154" s="22">
        <v>38102</v>
      </c>
      <c r="AG154" s="23">
        <v>44158</v>
      </c>
      <c r="AH154" s="22" t="s">
        <v>6534</v>
      </c>
      <c r="AI154" s="22" t="s">
        <v>1228</v>
      </c>
      <c r="AJ154" s="22" t="s">
        <v>168</v>
      </c>
      <c r="AK154" s="22" t="s">
        <v>1258</v>
      </c>
      <c r="AL154" s="25">
        <v>0.98611111111111116</v>
      </c>
      <c r="AM154" s="26">
        <v>0.99305555555555558</v>
      </c>
      <c r="AN154" s="26">
        <v>2.0833333333333332E-2</v>
      </c>
      <c r="AO154" s="26">
        <v>0.1111111111111111</v>
      </c>
      <c r="AP154" s="22" t="s">
        <v>6544</v>
      </c>
      <c r="AQ154" s="22" t="s">
        <v>6545</v>
      </c>
      <c r="AR154" s="22">
        <v>13</v>
      </c>
      <c r="AS154" s="22" t="s">
        <v>6535</v>
      </c>
      <c r="AT154" s="22" t="s">
        <v>6743</v>
      </c>
      <c r="AU154" s="22" t="s">
        <v>6536</v>
      </c>
      <c r="AV154" s="27" t="s">
        <v>276</v>
      </c>
      <c r="AW154" s="22" t="s">
        <v>6537</v>
      </c>
      <c r="AX154" s="22" t="s">
        <v>6546</v>
      </c>
      <c r="AY154" s="22" t="b">
        <v>1</v>
      </c>
      <c r="AZ154" s="22" t="s">
        <v>486</v>
      </c>
      <c r="BA154" s="22" t="b">
        <v>1</v>
      </c>
      <c r="BB154" s="22" t="s">
        <v>6547</v>
      </c>
      <c r="BC154" s="22" t="s">
        <v>6548</v>
      </c>
    </row>
    <row r="155" spans="1:55" hidden="1" x14ac:dyDescent="0.25">
      <c r="A155" s="31" t="str">
        <f>IFERROR(TEXT(Table_ocorrencias11[[#This Row],[caso_n]],"000")&amp;Table_ocorrencias11[[#This Row],[ponto]]&amp;"/"&amp;YEAR(Table_ocorrencias11[[#This Row],[DATA PLANTÃO]]),"")</f>
        <v>094.9/2021</v>
      </c>
      <c r="B155" s="31" t="str">
        <f>IFERROR(IF(Table_ocorrencias11[[#This Row],[GDL]] = "","", Table_ocorrencias11[[#This Row],[GDL]]&amp;"/"&amp;YEAR(Table_ocorrencias11[[#This Row],[data_plantao]])),"")</f>
        <v>3227/2021</v>
      </c>
      <c r="C155" s="31" t="str">
        <f>IF(Table_ocorrencias11[[#This Row],[fotos_gdl]] = TRUE,"ENVIADAS","PENDENTE")</f>
        <v>PENDENTE</v>
      </c>
      <c r="D155" s="23">
        <f>IFERROR(Table_ocorrencias11[[#This Row],[data_plantao]],"")</f>
        <v>44223</v>
      </c>
      <c r="E155" s="31" t="str">
        <f>IFERROR(Table_ocorrencias11[[#This Row],[CIODS]],"")</f>
        <v>D702368</v>
      </c>
      <c r="F155" s="31" t="str">
        <f>IFERROR(Table_ocorrencias11[[#This Row],[natureza3]],"")</f>
        <v>Homicídio</v>
      </c>
      <c r="G155" s="31" t="str">
        <f>IFERROR(Table_ocorrencias11[[#This Row],[tipo_local]],"")</f>
        <v>Externo</v>
      </c>
      <c r="H155" s="31" t="str">
        <f>IFERROR(IF(Table_ocorrencias11[[#This Row],[instrumento9]] = 0,"",Table_ocorrencias11[[#This Row],[instrumento9]]),"")</f>
        <v/>
      </c>
      <c r="I155" s="31" t="str">
        <f>IFERROR(VLOOKUP(Table_ocorrencias11[[#This Row],[matricula_perito]],Table_peritos[],2,FALSE),"")</f>
        <v>BETSON FERNANDO DELGADO DOS SANTOS ANDRADE</v>
      </c>
      <c r="J155" s="31" t="str">
        <f>IFERROR(VLOOKUP(Table_ocorrencias11[[#This Row],[matricula_auxiliar]],Table_auxiliares[],2,FALSE),"")</f>
        <v>RICARDO ALEXANDRE MELO DA SILVA</v>
      </c>
      <c r="K155" s="31" t="str">
        <f>IFERROR(VLOOKUP(Table_ocorrencias11[[#This Row],[matricula_delegado]],Table_delegados[],2,FALSE),"")</f>
        <v>THAYNA BARBOSA FIORESI</v>
      </c>
      <c r="L155" s="31" t="str">
        <f>IFERROR(Table_ocorrencias11[[#This Row],[viatura4]],"")</f>
        <v>UP004</v>
      </c>
      <c r="M155" s="31" t="str">
        <f>IFERROR(IF(Table_ocorrencias11[[#This Row],[DPH2]] ="","",Table_ocorrencias11[[#This Row],[DPH2]]&amp;"º DPH"),"")</f>
        <v>10º DPH</v>
      </c>
      <c r="N155" s="31" t="str">
        <f>UPPER(IFERROR(VLOOKUP(Table_ocorrencias11[[#This Row],[municipio]],Table_municipios[],2,FALSE),""))</f>
        <v>SÃO LOURENÇO DA MATA</v>
      </c>
      <c r="O155" s="31" t="str">
        <f>UPPER(IFERROR(Table_ocorrencias11[[#This Row],[bairro7]],""))</f>
        <v>PENEDO</v>
      </c>
      <c r="P155" s="31" t="str">
        <f>IFERROR(IF(Table_ocorrencias11[[#This Row],[rua8]] ="","",Table_ocorrencias11[[#This Row],[rua8]]),"")</f>
        <v>ESTRADA OSVALDO CRUZ</v>
      </c>
      <c r="Q155" s="31" t="str">
        <f>IFERROR(IF(Table_ocorrencias11[[#This Row],[latitude5]] ="","",Table_ocorrencias11[[#This Row],[latitude5]]),"")</f>
        <v>-800608</v>
      </c>
      <c r="R155" s="31" t="str">
        <f>IFERROR(IF(Table_ocorrencias11[[#This Row],[longitude6]] ="","",Table_ocorrencias11[[#This Row],[longitude6]]),"")</f>
        <v>-3502232</v>
      </c>
      <c r="S15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115962)</v>
      </c>
      <c r="T1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5" s="31" t="str">
        <f>UPPER(IFERROR(Table_ocorrencias11[[#This Row],[descricao]],""))</f>
        <v>DELEGADA TAYNA: 87 99980.3092</v>
      </c>
      <c r="V155" s="24">
        <f>IFERROR(IF(Table_ocorrencias11[[#This Row],[data_ciencia]]="","",Table_ocorrencias11[[#This Row],[data_ciencia]]),"")</f>
        <v>0.39097222222222222</v>
      </c>
      <c r="W155" s="24" t="str">
        <f>IFERROR(IF(Table_ocorrencias11[[#This Row],[data_saida]]="","",Table_ocorrencias11[[#This Row],[data_saida]]),"")</f>
        <v/>
      </c>
      <c r="X155" s="24" t="str">
        <f>IFERROR(IF(Table_ocorrencias11[[#This Row],[data_chegada]]="","",Table_ocorrencias11[[#This Row],[data_chegada]]),"")</f>
        <v/>
      </c>
      <c r="Y155" s="24" t="str">
        <f>IFERROR(IF(Table_ocorrencias11[[#This Row],[data_conclusao]]="","",Table_ocorrencias11[[#This Row],[data_conclusao]]),"")</f>
        <v/>
      </c>
      <c r="Z155" s="22">
        <v>2136</v>
      </c>
      <c r="AA155" s="22">
        <v>94</v>
      </c>
      <c r="AB155" s="22">
        <v>10</v>
      </c>
      <c r="AC155" s="22">
        <v>3869903</v>
      </c>
      <c r="AD155" s="22">
        <v>3867641</v>
      </c>
      <c r="AE155" s="22">
        <v>3864812</v>
      </c>
      <c r="AF155" s="22">
        <v>3227</v>
      </c>
      <c r="AG155" s="23">
        <v>44223</v>
      </c>
      <c r="AH155" s="22" t="s">
        <v>13043</v>
      </c>
      <c r="AI155" s="22" t="s">
        <v>167</v>
      </c>
      <c r="AJ155" s="22" t="s">
        <v>168</v>
      </c>
      <c r="AK155" s="22" t="s">
        <v>255</v>
      </c>
      <c r="AL155" s="25">
        <v>0.39097222222222222</v>
      </c>
      <c r="AM155" s="26"/>
      <c r="AN155" s="26"/>
      <c r="AO155" s="26"/>
      <c r="AP155" s="22" t="s">
        <v>13044</v>
      </c>
      <c r="AQ155" s="22" t="s">
        <v>13045</v>
      </c>
      <c r="AR155" s="22">
        <v>15</v>
      </c>
      <c r="AS155" s="22" t="s">
        <v>3427</v>
      </c>
      <c r="AT155" s="22" t="s">
        <v>13046</v>
      </c>
      <c r="AU155" s="22" t="s">
        <v>13047</v>
      </c>
      <c r="AV155" s="27"/>
      <c r="AW155" s="22" t="s">
        <v>13048</v>
      </c>
      <c r="AX155" s="22" t="s">
        <v>13049</v>
      </c>
      <c r="AY155" s="22" t="b">
        <v>0</v>
      </c>
      <c r="AZ155" s="22" t="s">
        <v>273</v>
      </c>
      <c r="BA155" s="22" t="b">
        <v>0</v>
      </c>
      <c r="BB155" s="22"/>
      <c r="BC155" s="22"/>
    </row>
    <row r="156" spans="1:55" hidden="1" x14ac:dyDescent="0.25">
      <c r="A156" s="31" t="str">
        <f>IFERROR(TEXT(Table_ocorrencias11[[#This Row],[caso_n]],"000")&amp;Table_ocorrencias11[[#This Row],[ponto]]&amp;"/"&amp;YEAR(Table_ocorrencias11[[#This Row],[DATA PLANTÃO]]),"")</f>
        <v>095.10/2020</v>
      </c>
      <c r="B156" s="31" t="str">
        <f>IFERROR(IF(Table_ocorrencias11[[#This Row],[GDL]] = "","", Table_ocorrencias11[[#This Row],[GDL]]&amp;"/"&amp;YEAR(Table_ocorrencias11[[#This Row],[data_plantao]])),"")</f>
        <v>38260/2020</v>
      </c>
      <c r="C156" s="31" t="str">
        <f>IF(Table_ocorrencias11[[#This Row],[fotos_gdl]] = TRUE,"ENVIADAS","PENDENTE")</f>
        <v>PENDENTE</v>
      </c>
      <c r="D156" s="23">
        <f>IFERROR(Table_ocorrencias11[[#This Row],[data_plantao]],"")</f>
        <v>44165</v>
      </c>
      <c r="E156" s="31" t="str">
        <f>IFERROR(Table_ocorrencias11[[#This Row],[CIODS]],"")</f>
        <v>D696072</v>
      </c>
      <c r="F156" s="31" t="str">
        <f>IFERROR(Table_ocorrencias11[[#This Row],[natureza3]],"")</f>
        <v>Tentativa de Homicídio</v>
      </c>
      <c r="G156" s="31" t="str">
        <f>IFERROR(Table_ocorrencias11[[#This Row],[tipo_local]],"")</f>
        <v>Externo</v>
      </c>
      <c r="H156" s="31" t="str">
        <f>IFERROR(IF(Table_ocorrencias11[[#This Row],[instrumento9]] = 0,"",Table_ocorrencias11[[#This Row],[instrumento9]]),"")</f>
        <v/>
      </c>
      <c r="I156" s="31" t="str">
        <f>IFERROR(VLOOKUP(Table_ocorrencias11[[#This Row],[matricula_perito]],Table_peritos[],2,FALSE),"")</f>
        <v>RODION MALINOVSKY DE OLIVEIRA GOMES</v>
      </c>
      <c r="J156" s="31" t="str">
        <f>IFERROR(VLOOKUP(Table_ocorrencias11[[#This Row],[matricula_auxiliar]],Table_auxiliares[],2,FALSE),"")</f>
        <v>DANIELE YACYSZYN ALVES ROMÃO</v>
      </c>
      <c r="K156" s="31" t="str">
        <f>IFERROR(VLOOKUP(Table_ocorrencias11[[#This Row],[matricula_delegado]],Table_delegados[],2,FALSE),"")</f>
        <v>DANIEL LIRA PIMENTEL</v>
      </c>
      <c r="L156" s="31" t="str">
        <f>IFERROR(Table_ocorrencias11[[#This Row],[viatura4]],"")</f>
        <v>UP004</v>
      </c>
      <c r="M156" s="31" t="str">
        <f>IFERROR(IF(Table_ocorrencias11[[#This Row],[DPH2]] ="","",Table_ocorrencias11[[#This Row],[DPH2]]&amp;"º DPH"),"")</f>
        <v>6º DPH</v>
      </c>
      <c r="N156" s="31" t="str">
        <f>UPPER(IFERROR(VLOOKUP(Table_ocorrencias11[[#This Row],[municipio]],Table_municipios[],2,FALSE),""))</f>
        <v>IGARASSU</v>
      </c>
      <c r="O156" s="31" t="str">
        <f>UPPER(IFERROR(Table_ocorrencias11[[#This Row],[bairro7]],""))</f>
        <v>CENTRO</v>
      </c>
      <c r="P156" s="31" t="str">
        <f>IFERROR(IF(Table_ocorrencias11[[#This Row],[rua8]] ="","",Table_ocorrencias11[[#This Row],[rua8]]),"")</f>
        <v>RUA DA SAUDADE</v>
      </c>
      <c r="Q156" s="31" t="str">
        <f>IFERROR(IF(Table_ocorrencias11[[#This Row],[latitude5]] ="","",Table_ocorrencias11[[#This Row],[latitude5]]),"")</f>
        <v>-7.835617</v>
      </c>
      <c r="R156" s="31" t="str">
        <f>IFERROR(IF(Table_ocorrencias11[[#This Row],[longitude6]] ="","",Table_ocorrencias11[[#This Row],[longitude6]]),"")</f>
        <v>-34.908713</v>
      </c>
      <c r="S156" s="31" t="str">
        <f>IFERROR(UPPER(VLOOKUP(Table_ocorrencias11[[#This Row],[ocorrencia_id]],Table_vitimas[],3,FALSE) &amp; " (NIC: "&amp; VLOOKUP(Table_ocorrencias11[[#This Row],[ocorrencia_id]],Table_vitimas[],9,FALSE)) &amp;")","")</f>
        <v>JOÃO PAULO RAMOS DA SILVA (NIC: )</v>
      </c>
      <c r="T1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156" s="31" t="str">
        <f>UPPER(IFERROR(Table_ocorrencias11[[#This Row],[descricao]],""))</f>
        <v/>
      </c>
      <c r="V156" s="24">
        <f>IFERROR(IF(Table_ocorrencias11[[#This Row],[data_ciencia]]="","",Table_ocorrencias11[[#This Row],[data_ciencia]]),"")</f>
        <v>0.4375</v>
      </c>
      <c r="W156" s="24">
        <f>IFERROR(IF(Table_ocorrencias11[[#This Row],[data_saida]]="","",Table_ocorrencias11[[#This Row],[data_saida]]),"")</f>
        <v>0.47569444444444442</v>
      </c>
      <c r="X156" s="24">
        <f>IFERROR(IF(Table_ocorrencias11[[#This Row],[data_chegada]]="","",Table_ocorrencias11[[#This Row],[data_chegada]]),"")</f>
        <v>0.49305555555555558</v>
      </c>
      <c r="Y156" s="24">
        <f>IFERROR(IF(Table_ocorrencias11[[#This Row],[data_conclusao]]="","",Table_ocorrencias11[[#This Row],[data_conclusao]]),"")</f>
        <v>0.51736111111111116</v>
      </c>
      <c r="Z156" s="22">
        <v>1920</v>
      </c>
      <c r="AA156" s="22">
        <v>95</v>
      </c>
      <c r="AB156" s="22">
        <v>6</v>
      </c>
      <c r="AC156" s="22">
        <v>1917099</v>
      </c>
      <c r="AD156" s="22">
        <v>3876071</v>
      </c>
      <c r="AE156" s="22">
        <v>3864227</v>
      </c>
      <c r="AF156" s="22">
        <v>38260</v>
      </c>
      <c r="AG156" s="23">
        <v>44165</v>
      </c>
      <c r="AH156" s="22" t="s">
        <v>6829</v>
      </c>
      <c r="AI156" s="22" t="s">
        <v>344</v>
      </c>
      <c r="AJ156" s="22" t="s">
        <v>168</v>
      </c>
      <c r="AK156" s="22" t="s">
        <v>255</v>
      </c>
      <c r="AL156" s="25">
        <v>0.4375</v>
      </c>
      <c r="AM156" s="26">
        <v>0.47569444444444442</v>
      </c>
      <c r="AN156" s="26">
        <v>0.49305555555555558</v>
      </c>
      <c r="AO156" s="26">
        <v>0.51736111111111116</v>
      </c>
      <c r="AP156" s="22" t="s">
        <v>6837</v>
      </c>
      <c r="AQ156" s="22" t="s">
        <v>6838</v>
      </c>
      <c r="AR156" s="22">
        <v>6</v>
      </c>
      <c r="AS156" s="22" t="s">
        <v>265</v>
      </c>
      <c r="AT156" s="22" t="s">
        <v>6830</v>
      </c>
      <c r="AU156" s="22" t="s">
        <v>6831</v>
      </c>
      <c r="AV156" s="27"/>
      <c r="AW156" s="22" t="s">
        <v>6832</v>
      </c>
      <c r="AX156" s="22" t="s">
        <v>283</v>
      </c>
      <c r="AY156" s="22" t="b">
        <v>0</v>
      </c>
      <c r="AZ156" s="22" t="s">
        <v>486</v>
      </c>
      <c r="BA156" s="22" t="b">
        <v>0</v>
      </c>
      <c r="BB156" s="22"/>
      <c r="BC156" s="22"/>
    </row>
    <row r="157" spans="1:55" hidden="1" x14ac:dyDescent="0.25">
      <c r="A157" s="31" t="str">
        <f>IFERROR(TEXT(Table_ocorrencias11[[#This Row],[caso_n]],"000")&amp;Table_ocorrencias11[[#This Row],[ponto]]&amp;"/"&amp;YEAR(Table_ocorrencias11[[#This Row],[DATA PLANTÃO]]),"")</f>
        <v>095.9/2021</v>
      </c>
      <c r="B157" s="31" t="str">
        <f>IFERROR(IF(Table_ocorrencias11[[#This Row],[GDL]] = "","", Table_ocorrencias11[[#This Row],[GDL]]&amp;"/"&amp;YEAR(Table_ocorrencias11[[#This Row],[data_plantao]])),"")</f>
        <v>3257/2021</v>
      </c>
      <c r="C157" s="31" t="str">
        <f>IF(Table_ocorrencias11[[#This Row],[fotos_gdl]] = TRUE,"ENVIADAS","PENDENTE")</f>
        <v>ENVIADAS</v>
      </c>
      <c r="D157" s="23">
        <f>IFERROR(Table_ocorrencias11[[#This Row],[data_plantao]],"")</f>
        <v>44223</v>
      </c>
      <c r="E157" s="31" t="str">
        <f>IFERROR(Table_ocorrencias11[[#This Row],[CIODS]],"")</f>
        <v>D702363</v>
      </c>
      <c r="F157" s="31" t="str">
        <f>IFERROR(Table_ocorrencias11[[#This Row],[natureza3]],"")</f>
        <v>Homicídio</v>
      </c>
      <c r="G157" s="31" t="str">
        <f>IFERROR(Table_ocorrencias11[[#This Row],[tipo_local]],"")</f>
        <v>Externo</v>
      </c>
      <c r="H157" s="31" t="str">
        <f>IFERROR(IF(Table_ocorrencias11[[#This Row],[instrumento9]] = 0,"",Table_ocorrencias11[[#This Row],[instrumento9]]),"")</f>
        <v>PÉRFURO-CONTUNDENTE</v>
      </c>
      <c r="I157" s="31" t="str">
        <f>IFERROR(VLOOKUP(Table_ocorrencias11[[#This Row],[matricula_perito]],Table_peritos[],2,FALSE),"")</f>
        <v>TADEU MORAIS CRUZ</v>
      </c>
      <c r="J157" s="31" t="str">
        <f>IFERROR(VLOOKUP(Table_ocorrencias11[[#This Row],[matricula_auxiliar]],Table_auxiliares[],2,FALSE),"")</f>
        <v>BRENO HENRIQUE DANTAS DOS SANTOS</v>
      </c>
      <c r="K157" s="31" t="str">
        <f>IFERROR(VLOOKUP(Table_ocorrencias11[[#This Row],[matricula_delegado]],Table_delegados[],2,FALSE),"")</f>
        <v>ROBERTO MONTEIRO LOBO</v>
      </c>
      <c r="L157" s="31" t="str">
        <f>IFERROR(Table_ocorrencias11[[#This Row],[viatura4]],"")</f>
        <v>UP006</v>
      </c>
      <c r="M157" s="31" t="str">
        <f>IFERROR(IF(Table_ocorrencias11[[#This Row],[DPH2]] ="","",Table_ocorrencias11[[#This Row],[DPH2]]&amp;"º DPH"),"")</f>
        <v>3º DPH</v>
      </c>
      <c r="N157" s="31" t="str">
        <f>UPPER(IFERROR(VLOOKUP(Table_ocorrencias11[[#This Row],[municipio]],Table_municipios[],2,FALSE),""))</f>
        <v>RECIFE</v>
      </c>
      <c r="O157" s="31" t="str">
        <f>UPPER(IFERROR(Table_ocorrencias11[[#This Row],[bairro7]],""))</f>
        <v>BRASÍLIA TEIMOSA</v>
      </c>
      <c r="P157" s="31" t="str">
        <f>IFERROR(IF(Table_ocorrencias11[[#This Row],[rua8]] ="","",Table_ocorrencias11[[#This Row],[rua8]]),"")</f>
        <v>ENTRADA DE BRASÍLIA TEIMOSA</v>
      </c>
      <c r="Q157" s="31" t="str">
        <f>IFERROR(IF(Table_ocorrencias11[[#This Row],[latitude5]] ="","",Table_ocorrencias11[[#This Row],[latitude5]]),"")</f>
        <v>8°5'20''</v>
      </c>
      <c r="R157" s="31" t="str">
        <f>IFERROR(IF(Table_ocorrencias11[[#This Row],[longitude6]] ="","",Table_ocorrencias11[[#This Row],[longitude6]]),"")</f>
        <v>34°52'47''</v>
      </c>
      <c r="S157" s="31" t="str">
        <f>IFERROR(UPPER(VLOOKUP(Table_ocorrencias11[[#This Row],[ocorrencia_id]],Table_vitimas[],3,FALSE) &amp; " (NIC: "&amp; VLOOKUP(Table_ocorrencias11[[#This Row],[ocorrencia_id]],Table_vitimas[],9,FALSE)) &amp;")","")</f>
        <v>KLEIGDNILSSEM PAVAO DE OLIVEIRA (NIC: 116482)</v>
      </c>
      <c r="T1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7" s="31" t="str">
        <f>UPPER(IFERROR(Table_ocorrencias11[[#This Row],[descricao]],""))</f>
        <v>CORPO LOCALIZADO NOS ARRECIFES.</v>
      </c>
      <c r="V157" s="24">
        <f>IFERROR(IF(Table_ocorrencias11[[#This Row],[data_ciencia]]="","",Table_ocorrencias11[[#This Row],[data_ciencia]]),"")</f>
        <v>0.41319444444444442</v>
      </c>
      <c r="W157" s="24">
        <f>IFERROR(IF(Table_ocorrencias11[[#This Row],[data_saida]]="","",Table_ocorrencias11[[#This Row],[data_saida]]),"")</f>
        <v>0.4236111111111111</v>
      </c>
      <c r="X157" s="24">
        <f>IFERROR(IF(Table_ocorrencias11[[#This Row],[data_chegada]]="","",Table_ocorrencias11[[#This Row],[data_chegada]]),"")</f>
        <v>0.43055555555555558</v>
      </c>
      <c r="Y157" s="24">
        <f>IFERROR(IF(Table_ocorrencias11[[#This Row],[data_conclusao]]="","",Table_ocorrencias11[[#This Row],[data_conclusao]]),"")</f>
        <v>0.45833333333333331</v>
      </c>
      <c r="Z157" s="22">
        <v>2137</v>
      </c>
      <c r="AA157" s="22">
        <v>95</v>
      </c>
      <c r="AB157" s="22">
        <v>3</v>
      </c>
      <c r="AC157" s="22">
        <v>2962136</v>
      </c>
      <c r="AD157" s="22">
        <v>3867820</v>
      </c>
      <c r="AE157" s="22">
        <v>3864146</v>
      </c>
      <c r="AF157" s="22">
        <v>3257</v>
      </c>
      <c r="AG157" s="23">
        <v>44223</v>
      </c>
      <c r="AH157" s="22" t="s">
        <v>13082</v>
      </c>
      <c r="AI157" s="22" t="s">
        <v>167</v>
      </c>
      <c r="AJ157" s="22" t="s">
        <v>168</v>
      </c>
      <c r="AK157" s="22" t="s">
        <v>1258</v>
      </c>
      <c r="AL157" s="25">
        <v>0.41319444444444442</v>
      </c>
      <c r="AM157" s="26">
        <v>0.4236111111111111</v>
      </c>
      <c r="AN157" s="26">
        <v>0.43055555555555558</v>
      </c>
      <c r="AO157" s="26">
        <v>0.45833333333333331</v>
      </c>
      <c r="AP157" s="22" t="s">
        <v>13083</v>
      </c>
      <c r="AQ157" s="22" t="s">
        <v>13084</v>
      </c>
      <c r="AR157" s="22">
        <v>14</v>
      </c>
      <c r="AS157" s="22" t="s">
        <v>13085</v>
      </c>
      <c r="AT157" s="22" t="s">
        <v>13086</v>
      </c>
      <c r="AU157" s="22" t="s">
        <v>13087</v>
      </c>
      <c r="AV157" s="27" t="s">
        <v>276</v>
      </c>
      <c r="AW157" s="22" t="s">
        <v>13088</v>
      </c>
      <c r="AX157" s="22" t="s">
        <v>13089</v>
      </c>
      <c r="AY157" s="22" t="b">
        <v>1</v>
      </c>
      <c r="AZ157" s="22" t="s">
        <v>273</v>
      </c>
      <c r="BA157" s="22" t="b">
        <v>0</v>
      </c>
      <c r="BB157" s="22"/>
      <c r="BC157" s="22"/>
    </row>
    <row r="158" spans="1:55" hidden="1" x14ac:dyDescent="0.25">
      <c r="A158" s="31" t="str">
        <f>IFERROR(TEXT(Table_ocorrencias11[[#This Row],[caso_n]],"000")&amp;Table_ocorrencias11[[#This Row],[ponto]]&amp;"/"&amp;YEAR(Table_ocorrencias11[[#This Row],[DATA PLANTÃO]]),"")</f>
        <v>096.10/2020</v>
      </c>
      <c r="B158" s="31" t="str">
        <f>IFERROR(IF(Table_ocorrencias11[[#This Row],[GDL]] = "","", Table_ocorrencias11[[#This Row],[GDL]]&amp;"/"&amp;YEAR(Table_ocorrencias11[[#This Row],[data_plantao]])),"")</f>
        <v>38557/2020</v>
      </c>
      <c r="C158" s="31" t="str">
        <f>IF(Table_ocorrencias11[[#This Row],[fotos_gdl]] = TRUE,"ENVIADAS","PENDENTE")</f>
        <v>ENVIADAS</v>
      </c>
      <c r="D158" s="23">
        <f>IFERROR(Table_ocorrencias11[[#This Row],[data_plantao]],"")</f>
        <v>44166</v>
      </c>
      <c r="E158" s="31" t="str">
        <f>IFERROR(Table_ocorrencias11[[#This Row],[CIODS]],"")</f>
        <v>212/2020</v>
      </c>
      <c r="F158" s="31" t="str">
        <f>IFERROR(Table_ocorrencias11[[#This Row],[natureza3]],"")</f>
        <v>Perícia em veículo</v>
      </c>
      <c r="G158" s="31" t="str">
        <f>IFERROR(Table_ocorrencias11[[#This Row],[tipo_local]],"")</f>
        <v/>
      </c>
      <c r="H158" s="31" t="str">
        <f>IFERROR(IF(Table_ocorrencias11[[#This Row],[instrumento9]] = 0,"",Table_ocorrencias11[[#This Row],[instrumento9]]),"")</f>
        <v/>
      </c>
      <c r="I158" s="31" t="str">
        <f>IFERROR(VLOOKUP(Table_ocorrencias11[[#This Row],[matricula_perito]],Table_peritos[],2,FALSE),"")</f>
        <v>LUCAS ARAÚJO DE ALMEIDA</v>
      </c>
      <c r="J158" s="31" t="str">
        <f>IFERROR(VLOOKUP(Table_ocorrencias11[[#This Row],[matricula_auxiliar]],Table_auxiliares[],2,FALSE),"")</f>
        <v>HILTON PESSOA DE FREITAS NETO</v>
      </c>
      <c r="K158" s="31" t="str">
        <f>IFERROR(VLOOKUP(Table_ocorrencias11[[#This Row],[matricula_delegado]],Table_delegados[],2,FALSE),"")</f>
        <v>CAIO WAGNER SIQUEIRA DE MORAIS</v>
      </c>
      <c r="L158" s="31" t="str">
        <f>IFERROR(Table_ocorrencias11[[#This Row],[viatura4]],"")</f>
        <v>UP006</v>
      </c>
      <c r="M158" s="31" t="str">
        <f>IFERROR(IF(Table_ocorrencias11[[#This Row],[DPH2]] ="","",Table_ocorrencias11[[#This Row],[DPH2]]&amp;"º DPH"),"")</f>
        <v>14º DPH</v>
      </c>
      <c r="N158" s="31" t="str">
        <f>UPPER(IFERROR(VLOOKUP(Table_ocorrencias11[[#This Row],[municipio]],Table_municipios[],2,FALSE),""))</f>
        <v>JABOATÃO DOS GUARARAPES</v>
      </c>
      <c r="O158" s="31" t="str">
        <f>UPPER(IFERROR(Table_ocorrencias11[[#This Row],[bairro7]],""))</f>
        <v>PRAZERES</v>
      </c>
      <c r="P158" s="31" t="str">
        <f>IFERROR(IF(Table_ocorrencias11[[#This Row],[rua8]] ="","",Table_ocorrencias11[[#This Row],[rua8]]),"")</f>
        <v>AV. BARRETO DE MENEZES</v>
      </c>
      <c r="Q158" s="31" t="str">
        <f>IFERROR(IF(Table_ocorrencias11[[#This Row],[latitude5]] ="","",Table_ocorrencias11[[#This Row],[latitude5]]),"")</f>
        <v/>
      </c>
      <c r="R158" s="31" t="str">
        <f>IFERROR(IF(Table_ocorrencias11[[#This Row],[longitude6]] ="","",Table_ocorrencias11[[#This Row],[longitude6]]),"")</f>
        <v/>
      </c>
      <c r="S15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8" s="31" t="str">
        <f>UPPER(IFERROR(Table_ocorrencias11[[#This Row],[descricao]],""))</f>
        <v>PERICÍA NO VEÍCULO CHEVROLETT, ONIX PLUS JOY, PLACA QYI2F45</v>
      </c>
      <c r="V158" s="24">
        <f>IFERROR(IF(Table_ocorrencias11[[#This Row],[data_ciencia]]="","",Table_ocorrencias11[[#This Row],[data_ciencia]]),"")</f>
        <v>0.52083333333333337</v>
      </c>
      <c r="W158" s="24" t="str">
        <f>IFERROR(IF(Table_ocorrencias11[[#This Row],[data_saida]]="","",Table_ocorrencias11[[#This Row],[data_saida]]),"")</f>
        <v/>
      </c>
      <c r="X158" s="24" t="str">
        <f>IFERROR(IF(Table_ocorrencias11[[#This Row],[data_chegada]]="","",Table_ocorrencias11[[#This Row],[data_chegada]]),"")</f>
        <v/>
      </c>
      <c r="Y158" s="24" t="str">
        <f>IFERROR(IF(Table_ocorrencias11[[#This Row],[data_conclusao]]="","",Table_ocorrencias11[[#This Row],[data_conclusao]]),"")</f>
        <v/>
      </c>
      <c r="Z158" s="22">
        <v>1924</v>
      </c>
      <c r="AA158" s="22">
        <v>96</v>
      </c>
      <c r="AB158" s="22">
        <v>14</v>
      </c>
      <c r="AC158" s="22">
        <v>3870006</v>
      </c>
      <c r="AD158" s="22">
        <v>3865967</v>
      </c>
      <c r="AE158" s="22">
        <v>3864910</v>
      </c>
      <c r="AF158" s="22">
        <v>38557</v>
      </c>
      <c r="AG158" s="23">
        <v>44166</v>
      </c>
      <c r="AH158" s="22" t="s">
        <v>6883</v>
      </c>
      <c r="AI158" s="22" t="s">
        <v>1228</v>
      </c>
      <c r="AJ158" s="22" t="s">
        <v>283</v>
      </c>
      <c r="AK158" s="22" t="s">
        <v>1258</v>
      </c>
      <c r="AL158" s="25">
        <v>0.52083333333333337</v>
      </c>
      <c r="AM158" s="26"/>
      <c r="AN158" s="26"/>
      <c r="AO158" s="26"/>
      <c r="AP158" s="22"/>
      <c r="AQ158" s="22"/>
      <c r="AR158" s="22">
        <v>10</v>
      </c>
      <c r="AS158" s="22" t="s">
        <v>1776</v>
      </c>
      <c r="AT158" s="22" t="s">
        <v>6884</v>
      </c>
      <c r="AU158" s="22" t="s">
        <v>6885</v>
      </c>
      <c r="AV158" s="27"/>
      <c r="AW158" s="22" t="s">
        <v>6886</v>
      </c>
      <c r="AX158" s="22" t="s">
        <v>6887</v>
      </c>
      <c r="AY158" s="22" t="b">
        <v>1</v>
      </c>
      <c r="AZ158" s="22" t="s">
        <v>486</v>
      </c>
      <c r="BA158" s="22" t="b">
        <v>1</v>
      </c>
      <c r="BB158" s="22" t="s">
        <v>6888</v>
      </c>
      <c r="BC158" s="22" t="s">
        <v>6889</v>
      </c>
    </row>
    <row r="159" spans="1:55" hidden="1" x14ac:dyDescent="0.25">
      <c r="A159" s="31" t="str">
        <f>IFERROR(TEXT(Table_ocorrencias11[[#This Row],[caso_n]],"000")&amp;Table_ocorrencias11[[#This Row],[ponto]]&amp;"/"&amp;YEAR(Table_ocorrencias11[[#This Row],[DATA PLANTÃO]]),"")</f>
        <v>096.9/2021</v>
      </c>
      <c r="B159" s="31" t="str">
        <f>IFERROR(IF(Table_ocorrencias11[[#This Row],[GDL]] = "","", Table_ocorrencias11[[#This Row],[GDL]]&amp;"/"&amp;YEAR(Table_ocorrencias11[[#This Row],[data_plantao]])),"")</f>
        <v>3538/2021</v>
      </c>
      <c r="C159" s="31" t="str">
        <f>IF(Table_ocorrencias11[[#This Row],[fotos_gdl]] = TRUE,"ENVIADAS","PENDENTE")</f>
        <v>ENVIADAS</v>
      </c>
      <c r="D159" s="23">
        <f>IFERROR(Table_ocorrencias11[[#This Row],[data_plantao]],"")</f>
        <v>44224</v>
      </c>
      <c r="E159" s="31" t="str">
        <f>IFERROR(Table_ocorrencias11[[#This Row],[CIODS]],"")</f>
        <v>D702462</v>
      </c>
      <c r="F159" s="31" t="str">
        <f>IFERROR(Table_ocorrencias11[[#This Row],[natureza3]],"")</f>
        <v>Homicídio</v>
      </c>
      <c r="G159" s="31" t="str">
        <f>IFERROR(Table_ocorrencias11[[#This Row],[tipo_local]],"")</f>
        <v>Externo</v>
      </c>
      <c r="H159" s="31" t="str">
        <f>IFERROR(IF(Table_ocorrencias11[[#This Row],[instrumento9]] = 0,"",Table_ocorrencias11[[#This Row],[instrumento9]]),"")</f>
        <v>PÉRFURO-CORTANTE</v>
      </c>
      <c r="I159" s="31" t="str">
        <f>IFERROR(VLOOKUP(Table_ocorrencias11[[#This Row],[matricula_perito]],Table_peritos[],2,FALSE),"")</f>
        <v>FERNANDO HENRIQUE LEAL BENEVIDES</v>
      </c>
      <c r="J159" s="31" t="str">
        <f>IFERROR(VLOOKUP(Table_ocorrencias11[[#This Row],[matricula_auxiliar]],Table_auxiliares[],2,FALSE),"")</f>
        <v>THAYSE BATISTA</v>
      </c>
      <c r="K159" s="31" t="str">
        <f>IFERROR(VLOOKUP(Table_ocorrencias11[[#This Row],[matricula_delegado]],Table_delegados[],2,FALSE),"")</f>
        <v>ELIELTON BARBOSA DA SILVA XAVIER</v>
      </c>
      <c r="L159" s="31" t="str">
        <f>IFERROR(Table_ocorrencias11[[#This Row],[viatura4]],"")</f>
        <v>UP004</v>
      </c>
      <c r="M159" s="31" t="str">
        <f>IFERROR(IF(Table_ocorrencias11[[#This Row],[DPH2]] ="","",Table_ocorrencias11[[#This Row],[DPH2]]&amp;"º DPH"),"")</f>
        <v>4º DPH</v>
      </c>
      <c r="N159" s="31" t="str">
        <f>UPPER(IFERROR(VLOOKUP(Table_ocorrencias11[[#This Row],[municipio]],Table_municipios[],2,FALSE),""))</f>
        <v>RECIFE</v>
      </c>
      <c r="O159" s="31" t="str">
        <f>UPPER(IFERROR(Table_ocorrencias11[[#This Row],[bairro7]],""))</f>
        <v>CAXANGÁ</v>
      </c>
      <c r="P159" s="31" t="str">
        <f>IFERROR(IF(Table_ocorrencias11[[#This Row],[rua8]] ="","",Table_ocorrencias11[[#This Row],[rua8]]),"")</f>
        <v>POR TRAS DO ATACADÃO, AO LADO DA BR 101</v>
      </c>
      <c r="Q159" s="31" t="str">
        <f>IFERROR(IF(Table_ocorrencias11[[#This Row],[latitude5]] ="","",Table_ocorrencias11[[#This Row],[latitude5]]),"")</f>
        <v>-8°026987</v>
      </c>
      <c r="R159" s="31" t="str">
        <f>IFERROR(IF(Table_ocorrencias11[[#This Row],[longitude6]] ="","",Table_ocorrencias11[[#This Row],[longitude6]]),"")</f>
        <v>-34°943077</v>
      </c>
      <c r="S15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116474)</v>
      </c>
      <c r="T1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59" s="31" t="str">
        <f>UPPER(IFERROR(Table_ocorrencias11[[#This Row],[descricao]],""))</f>
        <v>MASC -  CORPO NO RIO - FACADA</v>
      </c>
      <c r="V159" s="24">
        <f>IFERROR(IF(Table_ocorrencias11[[#This Row],[data_ciencia]]="","",Table_ocorrencias11[[#This Row],[data_ciencia]]),"")</f>
        <v>0.55555555555555558</v>
      </c>
      <c r="W159" s="24">
        <f>IFERROR(IF(Table_ocorrencias11[[#This Row],[data_saida]]="","",Table_ocorrencias11[[#This Row],[data_saida]]),"")</f>
        <v>0.56111111111111112</v>
      </c>
      <c r="X159" s="24">
        <f>IFERROR(IF(Table_ocorrencias11[[#This Row],[data_chegada]]="","",Table_ocorrencias11[[#This Row],[data_chegada]]),"")</f>
        <v>0.56527777777777777</v>
      </c>
      <c r="Y159" s="24">
        <f>IFERROR(IF(Table_ocorrencias11[[#This Row],[data_conclusao]]="","",Table_ocorrencias11[[#This Row],[data_conclusao]]),"")</f>
        <v>0.60833333333333328</v>
      </c>
      <c r="Z159" s="22">
        <v>2138</v>
      </c>
      <c r="AA159" s="22">
        <v>96</v>
      </c>
      <c r="AB159" s="22">
        <v>4</v>
      </c>
      <c r="AC159" s="22">
        <v>2962063</v>
      </c>
      <c r="AD159" s="22">
        <v>3870430</v>
      </c>
      <c r="AE159" s="22">
        <v>3864588</v>
      </c>
      <c r="AF159" s="22">
        <v>3538</v>
      </c>
      <c r="AG159" s="23">
        <v>44224</v>
      </c>
      <c r="AH159" s="22" t="s">
        <v>13050</v>
      </c>
      <c r="AI159" s="22" t="s">
        <v>167</v>
      </c>
      <c r="AJ159" s="22" t="s">
        <v>168</v>
      </c>
      <c r="AK159" s="22" t="s">
        <v>255</v>
      </c>
      <c r="AL159" s="25">
        <v>0.55555555555555558</v>
      </c>
      <c r="AM159" s="26">
        <v>0.56111111111111112</v>
      </c>
      <c r="AN159" s="26">
        <v>0.56527777777777777</v>
      </c>
      <c r="AO159" s="26">
        <v>0.60833333333333328</v>
      </c>
      <c r="AP159" s="22" t="s">
        <v>13051</v>
      </c>
      <c r="AQ159" s="22" t="s">
        <v>13052</v>
      </c>
      <c r="AR159" s="22">
        <v>14</v>
      </c>
      <c r="AS159" s="22" t="s">
        <v>3986</v>
      </c>
      <c r="AT159" s="22" t="s">
        <v>13053</v>
      </c>
      <c r="AU159" s="22" t="s">
        <v>283</v>
      </c>
      <c r="AV159" s="27" t="s">
        <v>744</v>
      </c>
      <c r="AW159" s="22" t="s">
        <v>13054</v>
      </c>
      <c r="AX159" s="22" t="s">
        <v>13055</v>
      </c>
      <c r="AY159" s="22" t="b">
        <v>1</v>
      </c>
      <c r="AZ159" s="22" t="s">
        <v>273</v>
      </c>
      <c r="BA159" s="22" t="b">
        <v>0</v>
      </c>
      <c r="BB159" s="22"/>
      <c r="BC159" s="22"/>
    </row>
    <row r="160" spans="1:55" hidden="1" x14ac:dyDescent="0.25">
      <c r="A160" s="31" t="str">
        <f>IFERROR(TEXT(Table_ocorrencias11[[#This Row],[caso_n]],"000")&amp;Table_ocorrencias11[[#This Row],[ponto]]&amp;"/"&amp;YEAR(Table_ocorrencias11[[#This Row],[DATA PLANTÃO]]),"")</f>
        <v>097.10/2020</v>
      </c>
      <c r="B160" s="31" t="str">
        <f>IFERROR(IF(Table_ocorrencias11[[#This Row],[GDL]] = "","", Table_ocorrencias11[[#This Row],[GDL]]&amp;"/"&amp;YEAR(Table_ocorrencias11[[#This Row],[data_plantao]])),"")</f>
        <v/>
      </c>
      <c r="C160" s="31" t="str">
        <f>IF(Table_ocorrencias11[[#This Row],[fotos_gdl]] = TRUE,"ENVIADAS","PENDENTE")</f>
        <v>PENDENTE</v>
      </c>
      <c r="D160" s="23">
        <f>IFERROR(Table_ocorrencias11[[#This Row],[data_plantao]],"")</f>
        <v>44169</v>
      </c>
      <c r="E160" s="31" t="str">
        <f>IFERROR(Table_ocorrencias11[[#This Row],[CIODS]],"")</f>
        <v>428/2020</v>
      </c>
      <c r="F160" s="31" t="str">
        <f>IFERROR(Table_ocorrencias11[[#This Row],[natureza3]],"")</f>
        <v>Perícia em veículo</v>
      </c>
      <c r="G160" s="31" t="str">
        <f>IFERROR(Table_ocorrencias11[[#This Row],[tipo_local]],"")</f>
        <v>Externo</v>
      </c>
      <c r="H160" s="31" t="str">
        <f>IFERROR(IF(Table_ocorrencias11[[#This Row],[instrumento9]] = 0,"",Table_ocorrencias11[[#This Row],[instrumento9]]),"")</f>
        <v/>
      </c>
      <c r="I160" s="31" t="str">
        <f>IFERROR(VLOOKUP(Table_ocorrencias11[[#This Row],[matricula_perito]],Table_peritos[],2,FALSE),"")</f>
        <v>AUGUSTO GUILHERME FEITOSA CACHO BORGES</v>
      </c>
      <c r="J160" s="31" t="str">
        <f>IFERROR(VLOOKUP(Table_ocorrencias11[[#This Row],[matricula_auxiliar]],Table_auxiliares[],2,FALSE),"")</f>
        <v>ERICSON BERNARDO DA SILVA</v>
      </c>
      <c r="K160" s="31" t="str">
        <f>IFERROR(VLOOKUP(Table_ocorrencias11[[#This Row],[matricula_delegado]],Table_delegados[],2,FALSE),"")</f>
        <v>AUSENTE</v>
      </c>
      <c r="L160" s="31" t="str">
        <f>IFERROR(Table_ocorrencias11[[#This Row],[viatura4]],"")</f>
        <v/>
      </c>
      <c r="M160" s="31" t="str">
        <f>IFERROR(IF(Table_ocorrencias11[[#This Row],[DPH2]] ="","",Table_ocorrencias11[[#This Row],[DPH2]]&amp;"º DPH"),"")</f>
        <v>3º DPH</v>
      </c>
      <c r="N160" s="31" t="str">
        <f>UPPER(IFERROR(VLOOKUP(Table_ocorrencias11[[#This Row],[municipio]],Table_municipios[],2,FALSE),""))</f>
        <v>RECIFE</v>
      </c>
      <c r="O160" s="31" t="str">
        <f>UPPER(IFERROR(Table_ocorrencias11[[#This Row],[bairro7]],""))</f>
        <v>PÁTIO DO DHPP</v>
      </c>
      <c r="P160" s="31" t="str">
        <f>IFERROR(IF(Table_ocorrencias11[[#This Row],[rua8]] ="","",Table_ocorrencias11[[#This Row],[rua8]]),"")</f>
        <v>PÁTIO DO DHPP</v>
      </c>
      <c r="Q160" s="31" t="str">
        <f>IFERROR(IF(Table_ocorrencias11[[#This Row],[latitude5]] ="","",Table_ocorrencias11[[#This Row],[latitude5]]),"")</f>
        <v/>
      </c>
      <c r="R160" s="31" t="str">
        <f>IFERROR(IF(Table_ocorrencias11[[#This Row],[longitude6]] ="","",Table_ocorrencias11[[#This Row],[longitude6]]),"")</f>
        <v/>
      </c>
      <c r="S16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0" s="31" t="str">
        <f>UPPER(IFERROR(Table_ocorrencias11[[#This Row],[descricao]],""))</f>
        <v>VEÍCULO VOYAGE (PLACA DE MATRÍCULA PZR7420/PE)</v>
      </c>
      <c r="V160" s="24">
        <f>IFERROR(IF(Table_ocorrencias11[[#This Row],[data_ciencia]]="","",Table_ocorrencias11[[#This Row],[data_ciencia]]),"")</f>
        <v>0.33333333333333331</v>
      </c>
      <c r="W160" s="24" t="str">
        <f>IFERROR(IF(Table_ocorrencias11[[#This Row],[data_saida]]="","",Table_ocorrencias11[[#This Row],[data_saida]]),"")</f>
        <v/>
      </c>
      <c r="X160" s="24" t="str">
        <f>IFERROR(IF(Table_ocorrencias11[[#This Row],[data_chegada]]="","",Table_ocorrencias11[[#This Row],[data_chegada]]),"")</f>
        <v/>
      </c>
      <c r="Y160" s="24" t="str">
        <f>IFERROR(IF(Table_ocorrencias11[[#This Row],[data_conclusao]]="","",Table_ocorrencias11[[#This Row],[data_conclusao]]),"")</f>
        <v/>
      </c>
      <c r="Z160" s="22">
        <v>1935</v>
      </c>
      <c r="AA160" s="22">
        <v>97</v>
      </c>
      <c r="AB160" s="22">
        <v>3</v>
      </c>
      <c r="AC160" s="22">
        <v>3870731</v>
      </c>
      <c r="AD160" s="22">
        <v>3874494</v>
      </c>
      <c r="AE160" s="22"/>
      <c r="AF160" s="22"/>
      <c r="AG160" s="23">
        <v>44169</v>
      </c>
      <c r="AH160" s="22" t="s">
        <v>6992</v>
      </c>
      <c r="AI160" s="22" t="s">
        <v>1228</v>
      </c>
      <c r="AJ160" s="22" t="s">
        <v>168</v>
      </c>
      <c r="AK160" s="22" t="s">
        <v>283</v>
      </c>
      <c r="AL160" s="25">
        <v>0.33333333333333331</v>
      </c>
      <c r="AM160" s="26"/>
      <c r="AN160" s="26"/>
      <c r="AO160" s="26"/>
      <c r="AP160" s="22"/>
      <c r="AQ160" s="22"/>
      <c r="AR160" s="22">
        <v>14</v>
      </c>
      <c r="AS160" s="22" t="s">
        <v>5682</v>
      </c>
      <c r="AT160" s="22" t="s">
        <v>5682</v>
      </c>
      <c r="AU160" s="22" t="s">
        <v>4345</v>
      </c>
      <c r="AV160" s="27"/>
      <c r="AW160" s="22" t="s">
        <v>6993</v>
      </c>
      <c r="AX160" s="22" t="s">
        <v>6994</v>
      </c>
      <c r="AY160" s="22" t="b">
        <v>0</v>
      </c>
      <c r="AZ160" s="22" t="s">
        <v>486</v>
      </c>
      <c r="BA160" s="22" t="b">
        <v>0</v>
      </c>
      <c r="BB160" s="22"/>
      <c r="BC160" s="22"/>
    </row>
    <row r="161" spans="1:55" hidden="1" x14ac:dyDescent="0.25">
      <c r="A161" s="31" t="str">
        <f>IFERROR(TEXT(Table_ocorrencias11[[#This Row],[caso_n]],"000")&amp;Table_ocorrencias11[[#This Row],[ponto]]&amp;"/"&amp;YEAR(Table_ocorrencias11[[#This Row],[DATA PLANTÃO]]),"")</f>
        <v>097.9/2021</v>
      </c>
      <c r="B161" s="31" t="str">
        <f>IFERROR(IF(Table_ocorrencias11[[#This Row],[GDL]] = "","", Table_ocorrencias11[[#This Row],[GDL]]&amp;"/"&amp;YEAR(Table_ocorrencias11[[#This Row],[data_plantao]])),"")</f>
        <v>3617/2021</v>
      </c>
      <c r="C161" s="31" t="str">
        <f>IF(Table_ocorrencias11[[#This Row],[fotos_gdl]] = TRUE,"ENVIADAS","PENDENTE")</f>
        <v>ENVIADAS</v>
      </c>
      <c r="D161" s="23">
        <f>IFERROR(Table_ocorrencias11[[#This Row],[data_plantao]],"")</f>
        <v>44224</v>
      </c>
      <c r="E161" s="31" t="str">
        <f>IFERROR(Table_ocorrencias11[[#This Row],[CIODS]],"")</f>
        <v>D702543</v>
      </c>
      <c r="F161" s="31" t="str">
        <f>IFERROR(Table_ocorrencias11[[#This Row],[natureza3]],"")</f>
        <v>Homicídio</v>
      </c>
      <c r="G161" s="31" t="str">
        <f>IFERROR(Table_ocorrencias11[[#This Row],[tipo_local]],"")</f>
        <v>Externo</v>
      </c>
      <c r="H161" s="31" t="str">
        <f>IFERROR(IF(Table_ocorrencias11[[#This Row],[instrumento9]] = 0,"",Table_ocorrencias11[[#This Row],[instrumento9]]),"")</f>
        <v>PÉRFURO-CORTANTE</v>
      </c>
      <c r="I161" s="31" t="str">
        <f>IFERROR(VLOOKUP(Table_ocorrencias11[[#This Row],[matricula_perito]],Table_peritos[],2,FALSE),"")</f>
        <v>CARLOS ARMANDO CORREIA LYRA</v>
      </c>
      <c r="J161" s="31" t="str">
        <f>IFERROR(VLOOKUP(Table_ocorrencias11[[#This Row],[matricula_auxiliar]],Table_auxiliares[],2,FALSE),"")</f>
        <v>ANDREZA CRISTINA MAIA DOS SANTOS</v>
      </c>
      <c r="K161" s="31" t="str">
        <f>IFERROR(VLOOKUP(Table_ocorrencias11[[#This Row],[matricula_delegado]],Table_delegados[],2,FALSE),"")</f>
        <v>ANTONIO DE CAMPOS FRANCISCO</v>
      </c>
      <c r="L161" s="31" t="str">
        <f>IFERROR(Table_ocorrencias11[[#This Row],[viatura4]],"")</f>
        <v>UP006</v>
      </c>
      <c r="M161" s="31" t="str">
        <f>IFERROR(IF(Table_ocorrencias11[[#This Row],[DPH2]] ="","",Table_ocorrencias11[[#This Row],[DPH2]]&amp;"º DPH"),"")</f>
        <v>3º DPH</v>
      </c>
      <c r="N161" s="31" t="str">
        <f>UPPER(IFERROR(VLOOKUP(Table_ocorrencias11[[#This Row],[municipio]],Table_municipios[],2,FALSE),""))</f>
        <v>RECIFE</v>
      </c>
      <c r="O161" s="31" t="str">
        <f>UPPER(IFERROR(Table_ocorrencias11[[#This Row],[bairro7]],""))</f>
        <v>BOA VIAGEM</v>
      </c>
      <c r="P161" s="31" t="str">
        <f>IFERROR(IF(Table_ocorrencias11[[#This Row],[rua8]] ="","",Table_ocorrencias11[[#This Row],[rua8]]),"")</f>
        <v>RUA SÁ E SOUZA</v>
      </c>
      <c r="Q161" s="31" t="str">
        <f>IFERROR(IF(Table_ocorrencias11[[#This Row],[latitude5]] ="","",Table_ocorrencias11[[#This Row],[latitude5]]),"")</f>
        <v>-8,140794</v>
      </c>
      <c r="R161" s="31" t="str">
        <f>IFERROR(IF(Table_ocorrencias11[[#This Row],[longitude6]] ="","",Table_ocorrencias11[[#This Row],[longitude6]]),"")</f>
        <v>-34,907855</v>
      </c>
      <c r="S161" s="31" t="str">
        <f>IFERROR(UPPER(VLOOKUP(Table_ocorrencias11[[#This Row],[ocorrencia_id]],Table_vitimas[],3,FALSE) &amp; " (NIC: "&amp; VLOOKUP(Table_ocorrencias11[[#This Row],[ocorrencia_id]],Table_vitimas[],9,FALSE)) &amp;")","")</f>
        <v>GILBERTO MARCOS DO NASCIMENTO (NIC: 116485)</v>
      </c>
      <c r="T1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1" s="31" t="str">
        <f>UPPER(IFERROR(Table_ocorrencias11[[#This Row],[descricao]],""))</f>
        <v>PM 995414548</v>
      </c>
      <c r="V161" s="24">
        <f>IFERROR(IF(Table_ocorrencias11[[#This Row],[data_ciencia]]="","",Table_ocorrencias11[[#This Row],[data_ciencia]]),"")</f>
        <v>9.583333333333334E-2</v>
      </c>
      <c r="W161" s="24">
        <f>IFERROR(IF(Table_ocorrencias11[[#This Row],[data_saida]]="","",Table_ocorrencias11[[#This Row],[data_saida]]),"")</f>
        <v>0.11805555555555555</v>
      </c>
      <c r="X161" s="24">
        <f>IFERROR(IF(Table_ocorrencias11[[#This Row],[data_chegada]]="","",Table_ocorrencias11[[#This Row],[data_chegada]]),"")</f>
        <v>0.13194444444444445</v>
      </c>
      <c r="Y161" s="24">
        <f>IFERROR(IF(Table_ocorrencias11[[#This Row],[data_conclusao]]="","",Table_ocorrencias11[[#This Row],[data_conclusao]]),"")</f>
        <v>0.15625</v>
      </c>
      <c r="Z161" s="22">
        <v>2140</v>
      </c>
      <c r="AA161" s="22">
        <v>97</v>
      </c>
      <c r="AB161" s="22">
        <v>3</v>
      </c>
      <c r="AC161" s="22">
        <v>3869091</v>
      </c>
      <c r="AD161" s="22">
        <v>3876098</v>
      </c>
      <c r="AE161" s="22">
        <v>1967371</v>
      </c>
      <c r="AF161" s="22">
        <v>3617</v>
      </c>
      <c r="AG161" s="23">
        <v>44224</v>
      </c>
      <c r="AH161" s="22" t="s">
        <v>13056</v>
      </c>
      <c r="AI161" s="22" t="s">
        <v>167</v>
      </c>
      <c r="AJ161" s="22" t="s">
        <v>168</v>
      </c>
      <c r="AK161" s="22" t="s">
        <v>1258</v>
      </c>
      <c r="AL161" s="25">
        <v>9.583333333333334E-2</v>
      </c>
      <c r="AM161" s="26">
        <v>0.11805555555555555</v>
      </c>
      <c r="AN161" s="26">
        <v>0.13194444444444445</v>
      </c>
      <c r="AO161" s="26">
        <v>0.15625</v>
      </c>
      <c r="AP161" s="22" t="s">
        <v>13057</v>
      </c>
      <c r="AQ161" s="22" t="s">
        <v>13058</v>
      </c>
      <c r="AR161" s="22">
        <v>14</v>
      </c>
      <c r="AS161" s="22" t="s">
        <v>1561</v>
      </c>
      <c r="AT161" s="22" t="s">
        <v>13059</v>
      </c>
      <c r="AU161" s="22" t="s">
        <v>13060</v>
      </c>
      <c r="AV161" s="27" t="s">
        <v>744</v>
      </c>
      <c r="AW161" s="22" t="s">
        <v>13061</v>
      </c>
      <c r="AX161" s="22" t="s">
        <v>13062</v>
      </c>
      <c r="AY161" s="22" t="b">
        <v>1</v>
      </c>
      <c r="AZ161" s="22" t="s">
        <v>273</v>
      </c>
      <c r="BA161" s="22" t="b">
        <v>0</v>
      </c>
      <c r="BB161" s="22"/>
      <c r="BC161" s="22"/>
    </row>
    <row r="162" spans="1:55" hidden="1" x14ac:dyDescent="0.25">
      <c r="A162" s="31" t="str">
        <f>IFERROR(TEXT(Table_ocorrencias11[[#This Row],[caso_n]],"000")&amp;Table_ocorrencias11[[#This Row],[ponto]]&amp;"/"&amp;YEAR(Table_ocorrencias11[[#This Row],[DATA PLANTÃO]]),"")</f>
        <v>098.10/2020</v>
      </c>
      <c r="B162" s="31" t="str">
        <f>IFERROR(IF(Table_ocorrencias11[[#This Row],[GDL]] = "","", Table_ocorrencias11[[#This Row],[GDL]]&amp;"/"&amp;YEAR(Table_ocorrencias11[[#This Row],[data_plantao]])),"")</f>
        <v>39153/2020</v>
      </c>
      <c r="C162" s="31" t="str">
        <f>IF(Table_ocorrencias11[[#This Row],[fotos_gdl]] = TRUE,"ENVIADAS","PENDENTE")</f>
        <v>ENVIADAS</v>
      </c>
      <c r="D162" s="23">
        <f>IFERROR(Table_ocorrencias11[[#This Row],[data_plantao]],"")</f>
        <v>44169</v>
      </c>
      <c r="E162" s="31" t="str">
        <f>IFERROR(Table_ocorrencias11[[#This Row],[CIODS]],"")</f>
        <v>D696534</v>
      </c>
      <c r="F162" s="31" t="str">
        <f>IFERROR(Table_ocorrencias11[[#This Row],[natureza3]],"")</f>
        <v>Tentativa de Homicídio</v>
      </c>
      <c r="G162" s="31" t="str">
        <f>IFERROR(Table_ocorrencias11[[#This Row],[tipo_local]],"")</f>
        <v>Interno</v>
      </c>
      <c r="H162" s="31" t="str">
        <f>IFERROR(IF(Table_ocorrencias11[[#This Row],[instrumento9]] = 0,"",Table_ocorrencias11[[#This Row],[instrumento9]]),"")</f>
        <v>PÉRFURO-CONTUNDENTE</v>
      </c>
      <c r="I162" s="31" t="str">
        <f>IFERROR(VLOOKUP(Table_ocorrencias11[[#This Row],[matricula_perito]],Table_peritos[],2,FALSE),"")</f>
        <v>FERNANDO HENRIQUE LEAL BENEVIDES</v>
      </c>
      <c r="J162" s="31" t="str">
        <f>IFERROR(VLOOKUP(Table_ocorrencias11[[#This Row],[matricula_auxiliar]],Table_auxiliares[],2,FALSE),"")</f>
        <v>BRENO HENRIQUE DANTAS DOS SANTOS</v>
      </c>
      <c r="K162" s="31" t="str">
        <f>IFERROR(VLOOKUP(Table_ocorrencias11[[#This Row],[matricula_delegado]],Table_delegados[],2,FALSE),"")</f>
        <v>DANIEL LIRA PIMENTEL</v>
      </c>
      <c r="L162" s="31" t="str">
        <f>IFERROR(Table_ocorrencias11[[#This Row],[viatura4]],"")</f>
        <v>UP004</v>
      </c>
      <c r="M162" s="31" t="str">
        <f>IFERROR(IF(Table_ocorrencias11[[#This Row],[DPH2]] ="","",Table_ocorrencias11[[#This Row],[DPH2]]&amp;"º DPH"),"")</f>
        <v>7º DPH</v>
      </c>
      <c r="N162" s="31" t="str">
        <f>UPPER(IFERROR(VLOOKUP(Table_ocorrencias11[[#This Row],[municipio]],Table_municipios[],2,FALSE),""))</f>
        <v>PAULISTA</v>
      </c>
      <c r="O162" s="31" t="str">
        <f>UPPER(IFERROR(Table_ocorrencias11[[#This Row],[bairro7]],""))</f>
        <v>VILA VITÓRIA</v>
      </c>
      <c r="P162" s="31" t="str">
        <f>IFERROR(IF(Table_ocorrencias11[[#This Row],[rua8]] ="","",Table_ocorrencias11[[#This Row],[rua8]]),"")</f>
        <v>BR 101 SENTIDO NORTE</v>
      </c>
      <c r="Q162" s="31" t="str">
        <f>IFERROR(IF(Table_ocorrencias11[[#This Row],[latitude5]] ="","",Table_ocorrencias11[[#This Row],[latitude5]]),"")</f>
        <v/>
      </c>
      <c r="R162" s="31" t="str">
        <f>IFERROR(IF(Table_ocorrencias11[[#This Row],[longitude6]] ="","",Table_ocorrencias11[[#This Row],[longitude6]]),"")</f>
        <v/>
      </c>
      <c r="S16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1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62" s="31" t="str">
        <f>UPPER(IFERROR(Table_ocorrencias11[[#This Row],[descricao]],""))</f>
        <v>PERÍCIA EM IMÓVEL</v>
      </c>
      <c r="V162" s="24">
        <f>IFERROR(IF(Table_ocorrencias11[[#This Row],[data_ciencia]]="","",Table_ocorrencias11[[#This Row],[data_ciencia]]),"")</f>
        <v>0.45833333333333331</v>
      </c>
      <c r="W162" s="24">
        <f>IFERROR(IF(Table_ocorrencias11[[#This Row],[data_saida]]="","",Table_ocorrencias11[[#This Row],[data_saida]]),"")</f>
        <v>0.46388888888888891</v>
      </c>
      <c r="X162" s="24">
        <f>IFERROR(IF(Table_ocorrencias11[[#This Row],[data_chegada]]="","",Table_ocorrencias11[[#This Row],[data_chegada]]),"")</f>
        <v>0.47916666666666669</v>
      </c>
      <c r="Y162" s="24">
        <f>IFERROR(IF(Table_ocorrencias11[[#This Row],[data_conclusao]]="","",Table_ocorrencias11[[#This Row],[data_conclusao]]),"")</f>
        <v>0.52777777777777779</v>
      </c>
      <c r="Z162" s="22">
        <v>1936</v>
      </c>
      <c r="AA162" s="22">
        <v>98</v>
      </c>
      <c r="AB162" s="22">
        <v>7</v>
      </c>
      <c r="AC162" s="22">
        <v>2962063</v>
      </c>
      <c r="AD162" s="22">
        <v>3867820</v>
      </c>
      <c r="AE162" s="22">
        <v>3864227</v>
      </c>
      <c r="AF162" s="22">
        <v>39153</v>
      </c>
      <c r="AG162" s="23">
        <v>44169</v>
      </c>
      <c r="AH162" s="22" t="s">
        <v>6995</v>
      </c>
      <c r="AI162" s="22" t="s">
        <v>344</v>
      </c>
      <c r="AJ162" s="22" t="s">
        <v>414</v>
      </c>
      <c r="AK162" s="22" t="s">
        <v>255</v>
      </c>
      <c r="AL162" s="25">
        <v>0.45833333333333331</v>
      </c>
      <c r="AM162" s="26">
        <v>0.46388888888888891</v>
      </c>
      <c r="AN162" s="26">
        <v>0.47916666666666669</v>
      </c>
      <c r="AO162" s="26">
        <v>0.52777777777777779</v>
      </c>
      <c r="AP162" s="22"/>
      <c r="AQ162" s="22"/>
      <c r="AR162" s="22">
        <v>13</v>
      </c>
      <c r="AS162" s="22" t="s">
        <v>6996</v>
      </c>
      <c r="AT162" s="22" t="s">
        <v>6999</v>
      </c>
      <c r="AU162" s="22" t="s">
        <v>283</v>
      </c>
      <c r="AV162" s="27" t="s">
        <v>276</v>
      </c>
      <c r="AW162" s="22" t="s">
        <v>6997</v>
      </c>
      <c r="AX162" s="22" t="s">
        <v>6113</v>
      </c>
      <c r="AY162" s="22" t="b">
        <v>1</v>
      </c>
      <c r="AZ162" s="22" t="s">
        <v>486</v>
      </c>
      <c r="BA162" s="22" t="b">
        <v>0</v>
      </c>
      <c r="BB162" s="22"/>
      <c r="BC162" s="22"/>
    </row>
    <row r="163" spans="1:55" hidden="1" x14ac:dyDescent="0.25">
      <c r="A163" s="31" t="str">
        <f>IFERROR(TEXT(Table_ocorrencias11[[#This Row],[caso_n]],"000")&amp;Table_ocorrencias11[[#This Row],[ponto]]&amp;"/"&amp;YEAR(Table_ocorrencias11[[#This Row],[DATA PLANTÃO]]),"")</f>
        <v>098.9/2021</v>
      </c>
      <c r="B163" s="31" t="str">
        <f>IFERROR(IF(Table_ocorrencias11[[#This Row],[GDL]] = "","", Table_ocorrencias11[[#This Row],[GDL]]&amp;"/"&amp;YEAR(Table_ocorrencias11[[#This Row],[data_plantao]])),"")</f>
        <v>3774/2021</v>
      </c>
      <c r="C163" s="31" t="str">
        <f>IF(Table_ocorrencias11[[#This Row],[fotos_gdl]] = TRUE,"ENVIADAS","PENDENTE")</f>
        <v>ENVIADAS</v>
      </c>
      <c r="D163" s="23">
        <f>IFERROR(Table_ocorrencias11[[#This Row],[data_plantao]],"")</f>
        <v>44225</v>
      </c>
      <c r="E163" s="31" t="str">
        <f>IFERROR(Table_ocorrencias11[[#This Row],[CIODS]],"")</f>
        <v>D702629</v>
      </c>
      <c r="F163" s="31" t="str">
        <f>IFERROR(Table_ocorrencias11[[#This Row],[natureza3]],"")</f>
        <v>Homicídio</v>
      </c>
      <c r="G163" s="31" t="str">
        <f>IFERROR(Table_ocorrencias11[[#This Row],[tipo_local]],"")</f>
        <v>Externo</v>
      </c>
      <c r="H163" s="31" t="str">
        <f>IFERROR(IF(Table_ocorrencias11[[#This Row],[instrumento9]] = 0,"",Table_ocorrencias11[[#This Row],[instrumento9]]),"")</f>
        <v>PÉRFURO-CONTUNDENTE</v>
      </c>
      <c r="I163" s="31" t="str">
        <f>IFERROR(VLOOKUP(Table_ocorrencias11[[#This Row],[matricula_perito]],Table_peritos[],2,FALSE),"")</f>
        <v>MOISEIS GAUTHIER</v>
      </c>
      <c r="J163" s="31" t="str">
        <f>IFERROR(VLOOKUP(Table_ocorrencias11[[#This Row],[matricula_auxiliar]],Table_auxiliares[],2,FALSE),"")</f>
        <v>DANIELE YACYSZYN ALVES ROMÃO</v>
      </c>
      <c r="K163" s="31" t="str">
        <f>IFERROR(VLOOKUP(Table_ocorrencias11[[#This Row],[matricula_delegado]],Table_delegados[],2,FALSE),"")</f>
        <v>PAULO GUSTAVO COELHO DIAS</v>
      </c>
      <c r="L163" s="31" t="str">
        <f>IFERROR(Table_ocorrencias11[[#This Row],[viatura4]],"")</f>
        <v>UP006</v>
      </c>
      <c r="M163" s="31" t="str">
        <f>IFERROR(IF(Table_ocorrencias11[[#This Row],[DPH2]] ="","",Table_ocorrencias11[[#This Row],[DPH2]]&amp;"º DPH"),"")</f>
        <v>14º DPH</v>
      </c>
      <c r="N163" s="31" t="str">
        <f>UPPER(IFERROR(VLOOKUP(Table_ocorrencias11[[#This Row],[municipio]],Table_municipios[],2,FALSE),""))</f>
        <v>CABO DE SANTO AGOSTINHO</v>
      </c>
      <c r="O163" s="31" t="str">
        <f>UPPER(IFERROR(Table_ocorrencias11[[#This Row],[bairro7]],""))</f>
        <v>SÃO FRANCISCO</v>
      </c>
      <c r="P163" s="31" t="str">
        <f>IFERROR(IF(Table_ocorrencias11[[#This Row],[rua8]] ="","",Table_ocorrencias11[[#This Row],[rua8]]),"")</f>
        <v>RUA SÃO JOÃO</v>
      </c>
      <c r="Q163" s="31" t="str">
        <f>IFERROR(IF(Table_ocorrencias11[[#This Row],[latitude5]] ="","",Table_ocorrencias11[[#This Row],[latitude5]]),"")</f>
        <v>-8.293530</v>
      </c>
      <c r="R163" s="31" t="str">
        <f>IFERROR(IF(Table_ocorrencias11[[#This Row],[longitude6]] ="","",Table_ocorrencias11[[#This Row],[longitude6]]),"")</f>
        <v>-35.038469</v>
      </c>
      <c r="S163" s="31" t="str">
        <f>IFERROR(UPPER(VLOOKUP(Table_ocorrencias11[[#This Row],[ocorrencia_id]],Table_vitimas[],3,FALSE) &amp; " (NIC: "&amp; VLOOKUP(Table_ocorrencias11[[#This Row],[ocorrencia_id]],Table_vitimas[],9,FALSE)) &amp;")","")</f>
        <v>RAFAEL LUIZ DA SILVA (NIC: 116483)</v>
      </c>
      <c r="T1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63" s="31" t="str">
        <f>UPPER(IFERROR(Table_ocorrencias11[[#This Row],[descricao]],""))</f>
        <v>MASC - PAF. CONTATO NO LOCAL 99373-5719</v>
      </c>
      <c r="V163" s="24">
        <f>IFERROR(IF(Table_ocorrencias11[[#This Row],[data_ciencia]]="","",Table_ocorrencias11[[#This Row],[data_ciencia]]),"")</f>
        <v>0.78472222222222221</v>
      </c>
      <c r="W163" s="24">
        <f>IFERROR(IF(Table_ocorrencias11[[#This Row],[data_saida]]="","",Table_ocorrencias11[[#This Row],[data_saida]]),"")</f>
        <v>0.79861111111111116</v>
      </c>
      <c r="X163" s="24">
        <f>IFERROR(IF(Table_ocorrencias11[[#This Row],[data_chegada]]="","",Table_ocorrencias11[[#This Row],[data_chegada]]),"")</f>
        <v>0.84027777777777779</v>
      </c>
      <c r="Y163" s="24">
        <f>IFERROR(IF(Table_ocorrencias11[[#This Row],[data_conclusao]]="","",Table_ocorrencias11[[#This Row],[data_conclusao]]),"")</f>
        <v>0.875</v>
      </c>
      <c r="Z163" s="22">
        <v>2141</v>
      </c>
      <c r="AA163" s="22">
        <v>98</v>
      </c>
      <c r="AB163" s="22">
        <v>14</v>
      </c>
      <c r="AC163" s="22">
        <v>3871282</v>
      </c>
      <c r="AD163" s="22">
        <v>3876071</v>
      </c>
      <c r="AE163" s="22">
        <v>2725371</v>
      </c>
      <c r="AF163" s="22">
        <v>3774</v>
      </c>
      <c r="AG163" s="23">
        <v>44225</v>
      </c>
      <c r="AH163" s="22" t="s">
        <v>13090</v>
      </c>
      <c r="AI163" s="22" t="s">
        <v>167</v>
      </c>
      <c r="AJ163" s="22" t="s">
        <v>168</v>
      </c>
      <c r="AK163" s="22" t="s">
        <v>1258</v>
      </c>
      <c r="AL163" s="25">
        <v>0.78472222222222221</v>
      </c>
      <c r="AM163" s="26">
        <v>0.79861111111111116</v>
      </c>
      <c r="AN163" s="26">
        <v>0.84027777777777779</v>
      </c>
      <c r="AO163" s="26">
        <v>0.875</v>
      </c>
      <c r="AP163" s="22" t="s">
        <v>13091</v>
      </c>
      <c r="AQ163" s="22" t="s">
        <v>13092</v>
      </c>
      <c r="AR163" s="22">
        <v>3</v>
      </c>
      <c r="AS163" s="22" t="s">
        <v>4691</v>
      </c>
      <c r="AT163" s="22" t="s">
        <v>13093</v>
      </c>
      <c r="AU163" s="22" t="s">
        <v>13094</v>
      </c>
      <c r="AV163" s="27" t="s">
        <v>276</v>
      </c>
      <c r="AW163" s="22" t="s">
        <v>13095</v>
      </c>
      <c r="AX163" s="22" t="s">
        <v>13096</v>
      </c>
      <c r="AY163" s="22" t="b">
        <v>1</v>
      </c>
      <c r="AZ163" s="22" t="s">
        <v>273</v>
      </c>
      <c r="BA163" s="22" t="b">
        <v>0</v>
      </c>
      <c r="BB163" s="22"/>
      <c r="BC163" s="22"/>
    </row>
    <row r="164" spans="1:55" hidden="1" x14ac:dyDescent="0.25">
      <c r="A164" s="31" t="str">
        <f>IFERROR(TEXT(Table_ocorrencias11[[#This Row],[caso_n]],"000")&amp;Table_ocorrencias11[[#This Row],[ponto]]&amp;"/"&amp;YEAR(Table_ocorrencias11[[#This Row],[DATA PLANTÃO]]),"")</f>
        <v>099.10/2020</v>
      </c>
      <c r="B164" s="31" t="str">
        <f>IFERROR(IF(Table_ocorrencias11[[#This Row],[GDL]] = "","", Table_ocorrencias11[[#This Row],[GDL]]&amp;"/"&amp;YEAR(Table_ocorrencias11[[#This Row],[data_plantao]])),"")</f>
        <v>39550/2020</v>
      </c>
      <c r="C164" s="31" t="str">
        <f>IF(Table_ocorrencias11[[#This Row],[fotos_gdl]] = TRUE,"ENVIADAS","PENDENTE")</f>
        <v>ENVIADAS</v>
      </c>
      <c r="D164" s="23">
        <f>IFERROR(Table_ocorrencias11[[#This Row],[data_plantao]],"")</f>
        <v>44172</v>
      </c>
      <c r="E164" s="31" t="str">
        <f>IFERROR(Table_ocorrencias11[[#This Row],[CIODS]],"")</f>
        <v>20E2104001272</v>
      </c>
      <c r="F164" s="31" t="str">
        <f>IFERROR(Table_ocorrencias11[[#This Row],[natureza3]],"")</f>
        <v>Outros</v>
      </c>
      <c r="G164" s="31" t="str">
        <f>IFERROR(Table_ocorrencias11[[#This Row],[tipo_local]],"")</f>
        <v>Externo</v>
      </c>
      <c r="H164" s="31" t="str">
        <f>IFERROR(IF(Table_ocorrencias11[[#This Row],[instrumento9]] = 0,"",Table_ocorrencias11[[#This Row],[instrumento9]]),"")</f>
        <v>OUTROS</v>
      </c>
      <c r="I164" s="31" t="str">
        <f>IFERROR(VLOOKUP(Table_ocorrencias11[[#This Row],[matricula_perito]],Table_peritos[],2,FALSE),"")</f>
        <v>TADEU MORAIS CRUZ</v>
      </c>
      <c r="J164" s="31" t="str">
        <f>IFERROR(VLOOKUP(Table_ocorrencias11[[#This Row],[matricula_auxiliar]],Table_auxiliares[],2,FALSE),"")</f>
        <v>THIAGO CHALEGRE</v>
      </c>
      <c r="K164" s="31" t="str">
        <f>IFERROR(VLOOKUP(Table_ocorrencias11[[#This Row],[matricula_delegado]],Table_delegados[],2,FALSE),"")</f>
        <v>ICARO BARROS SCHNEIDER</v>
      </c>
      <c r="L164" s="31" t="str">
        <f>IFERROR(Table_ocorrencias11[[#This Row],[viatura4]],"")</f>
        <v>UP006</v>
      </c>
      <c r="M164" s="31" t="str">
        <f>IFERROR(IF(Table_ocorrencias11[[#This Row],[DPH2]] ="","",Table_ocorrencias11[[#This Row],[DPH2]]&amp;"º DPH"),"")</f>
        <v>12º DPH</v>
      </c>
      <c r="N164" s="31" t="str">
        <f>UPPER(IFERROR(VLOOKUP(Table_ocorrencias11[[#This Row],[municipio]],Table_municipios[],2,FALSE),""))</f>
        <v>JABOATÃO DOS GUARARAPES</v>
      </c>
      <c r="O164" s="31" t="str">
        <f>UPPER(IFERROR(Table_ocorrencias11[[#This Row],[bairro7]],""))</f>
        <v>BARRA DE JANGADA</v>
      </c>
      <c r="P164" s="31" t="str">
        <f>IFERROR(IF(Table_ocorrencias11[[#This Row],[rua8]] ="","",Table_ocorrencias11[[#This Row],[rua8]]),"")</f>
        <v>RUA VALMIRO PAULO DA SILVA</v>
      </c>
      <c r="Q164" s="31" t="str">
        <f>IFERROR(IF(Table_ocorrencias11[[#This Row],[latitude5]] ="","",Table_ocorrencias11[[#This Row],[latitude5]]),"")</f>
        <v>8º12'53''</v>
      </c>
      <c r="R164" s="31" t="str">
        <f>IFERROR(IF(Table_ocorrencias11[[#This Row],[longitude6]] ="","",Table_ocorrencias11[[#This Row],[longitude6]]),"")</f>
        <v>34º56'16''</v>
      </c>
      <c r="S16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4" s="31" t="str">
        <f>UPPER(IFERROR(Table_ocorrencias11[[#This Row],[descricao]],""))</f>
        <v>A RESIDÊNCIA ESTAVA FECHADA. CASO DE TENTATIVA DE HOMICÍDIO.</v>
      </c>
      <c r="V164" s="24">
        <f>IFERROR(IF(Table_ocorrencias11[[#This Row],[data_ciencia]]="","",Table_ocorrencias11[[#This Row],[data_ciencia]]),"")</f>
        <v>0.58333333333333337</v>
      </c>
      <c r="W164" s="24">
        <f>IFERROR(IF(Table_ocorrencias11[[#This Row],[data_saida]]="","",Table_ocorrencias11[[#This Row],[data_saida]]),"")</f>
        <v>0.58402777777777781</v>
      </c>
      <c r="X164" s="24">
        <f>IFERROR(IF(Table_ocorrencias11[[#This Row],[data_chegada]]="","",Table_ocorrencias11[[#This Row],[data_chegada]]),"")</f>
        <v>0.61111111111111116</v>
      </c>
      <c r="Y164" s="24">
        <f>IFERROR(IF(Table_ocorrencias11[[#This Row],[data_conclusao]]="","",Table_ocorrencias11[[#This Row],[data_conclusao]]),"")</f>
        <v>0.66666666666666663</v>
      </c>
      <c r="Z164" s="22">
        <v>1952</v>
      </c>
      <c r="AA164" s="22">
        <v>99</v>
      </c>
      <c r="AB164" s="22">
        <v>12</v>
      </c>
      <c r="AC164" s="22">
        <v>2962136</v>
      </c>
      <c r="AD164" s="22">
        <v>3868877</v>
      </c>
      <c r="AE164" s="22">
        <v>2724715</v>
      </c>
      <c r="AF164" s="22">
        <v>39550</v>
      </c>
      <c r="AG164" s="23">
        <v>44172</v>
      </c>
      <c r="AH164" s="22" t="s">
        <v>7114</v>
      </c>
      <c r="AI164" s="22" t="s">
        <v>416</v>
      </c>
      <c r="AJ164" s="22" t="s">
        <v>168</v>
      </c>
      <c r="AK164" s="22" t="s">
        <v>1258</v>
      </c>
      <c r="AL164" s="25">
        <v>0.58333333333333337</v>
      </c>
      <c r="AM164" s="26">
        <v>0.58402777777777781</v>
      </c>
      <c r="AN164" s="26">
        <v>0.61111111111111116</v>
      </c>
      <c r="AO164" s="26">
        <v>0.66666666666666663</v>
      </c>
      <c r="AP164" s="22" t="s">
        <v>7117</v>
      </c>
      <c r="AQ164" s="22" t="s">
        <v>7118</v>
      </c>
      <c r="AR164" s="22">
        <v>10</v>
      </c>
      <c r="AS164" s="22" t="s">
        <v>1263</v>
      </c>
      <c r="AT164" s="22" t="s">
        <v>7115</v>
      </c>
      <c r="AU164" s="22" t="s">
        <v>283</v>
      </c>
      <c r="AV164" s="27" t="s">
        <v>433</v>
      </c>
      <c r="AW164" s="22" t="s">
        <v>7116</v>
      </c>
      <c r="AX164" s="22" t="s">
        <v>7119</v>
      </c>
      <c r="AY164" s="22" t="b">
        <v>1</v>
      </c>
      <c r="AZ164" s="22" t="s">
        <v>486</v>
      </c>
      <c r="BA164" s="22" t="b">
        <v>0</v>
      </c>
      <c r="BB164" s="22"/>
      <c r="BC164" s="22"/>
    </row>
    <row r="165" spans="1:55" hidden="1" x14ac:dyDescent="0.25">
      <c r="A165" s="31" t="str">
        <f>IFERROR(TEXT(Table_ocorrencias11[[#This Row],[caso_n]],"000")&amp;Table_ocorrencias11[[#This Row],[ponto]]&amp;"/"&amp;YEAR(Table_ocorrencias11[[#This Row],[DATA PLANTÃO]]),"")</f>
        <v>099.9/2021</v>
      </c>
      <c r="B165" s="31" t="str">
        <f>IFERROR(IF(Table_ocorrencias11[[#This Row],[GDL]] = "","", Table_ocorrencias11[[#This Row],[GDL]]&amp;"/"&amp;YEAR(Table_ocorrencias11[[#This Row],[data_plantao]])),"")</f>
        <v/>
      </c>
      <c r="C165" s="31" t="str">
        <f>IF(Table_ocorrencias11[[#This Row],[fotos_gdl]] = TRUE,"ENVIADAS","PENDENTE")</f>
        <v>PENDENTE</v>
      </c>
      <c r="D165" s="23">
        <f>IFERROR(Table_ocorrencias11[[#This Row],[data_plantao]],"")</f>
        <v>44225</v>
      </c>
      <c r="E165" s="31" t="str">
        <f>IFERROR(Table_ocorrencias11[[#This Row],[CIODS]],"")</f>
        <v>D702638</v>
      </c>
      <c r="F165" s="31" t="str">
        <f>IFERROR(Table_ocorrencias11[[#This Row],[natureza3]],"")</f>
        <v>Homicídio</v>
      </c>
      <c r="G165" s="31" t="str">
        <f>IFERROR(Table_ocorrencias11[[#This Row],[tipo_local]],"")</f>
        <v>Externo</v>
      </c>
      <c r="H165" s="31" t="str">
        <f>IFERROR(IF(Table_ocorrencias11[[#This Row],[instrumento9]] = 0,"",Table_ocorrencias11[[#This Row],[instrumento9]]),"")</f>
        <v/>
      </c>
      <c r="I165" s="31" t="str">
        <f>IFERROR(VLOOKUP(Table_ocorrencias11[[#This Row],[matricula_perito]],Table_peritos[],2,FALSE),"")</f>
        <v>TADEU MORAIS CRUZ</v>
      </c>
      <c r="J165" s="31" t="str">
        <f>IFERROR(VLOOKUP(Table_ocorrencias11[[#This Row],[matricula_auxiliar]],Table_auxiliares[],2,FALSE),"")</f>
        <v>BRENO HENRIQUE DANTAS DOS SANTOS</v>
      </c>
      <c r="K165" s="31" t="str">
        <f>IFERROR(VLOOKUP(Table_ocorrencias11[[#This Row],[matricula_delegado]],Table_delegados[],2,FALSE),"")</f>
        <v>EURICELIA BATISTA NOGUEIRA</v>
      </c>
      <c r="L165" s="31" t="str">
        <f>IFERROR(Table_ocorrencias11[[#This Row],[viatura4]],"")</f>
        <v>UP004</v>
      </c>
      <c r="M165" s="31" t="str">
        <f>IFERROR(IF(Table_ocorrencias11[[#This Row],[DPH2]] ="","",Table_ocorrencias11[[#This Row],[DPH2]]&amp;"º DPH"),"")</f>
        <v>13º DPH</v>
      </c>
      <c r="N165" s="31" t="str">
        <f>UPPER(IFERROR(VLOOKUP(Table_ocorrencias11[[#This Row],[municipio]],Table_municipios[],2,FALSE),""))</f>
        <v>JABOATÃO DOS GUARARAPES</v>
      </c>
      <c r="O165" s="31" t="str">
        <f>UPPER(IFERROR(Table_ocorrencias11[[#This Row],[bairro7]],""))</f>
        <v>VILA RICA</v>
      </c>
      <c r="P165" s="31" t="str">
        <f>IFERROR(IF(Table_ocorrencias11[[#This Row],[rua8]] ="","",Table_ocorrencias11[[#This Row],[rua8]]),"")</f>
        <v>QUADRA 10</v>
      </c>
      <c r="Q165" s="31" t="str">
        <f>IFERROR(IF(Table_ocorrencias11[[#This Row],[latitude5]] ="","",Table_ocorrencias11[[#This Row],[latitude5]]),"")</f>
        <v/>
      </c>
      <c r="R165" s="31" t="str">
        <f>IFERROR(IF(Table_ocorrencias11[[#This Row],[longitude6]] ="","",Table_ocorrencias11[[#This Row],[longitude6]]),"")</f>
        <v/>
      </c>
      <c r="S165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5" s="31" t="str">
        <f>UPPER(IFERROR(Table_ocorrencias11[[#This Row],[descricao]],""))</f>
        <v>98872-1203/99530-2422</v>
      </c>
      <c r="V165" s="24">
        <f>IFERROR(IF(Table_ocorrencias11[[#This Row],[data_ciencia]]="","",Table_ocorrencias11[[#This Row],[data_ciencia]]),"")</f>
        <v>0.84722222222222221</v>
      </c>
      <c r="W165" s="24">
        <f>IFERROR(IF(Table_ocorrencias11[[#This Row],[data_saida]]="","",Table_ocorrencias11[[#This Row],[data_saida]]),"")</f>
        <v>0.84861111111111109</v>
      </c>
      <c r="X165" s="24" t="str">
        <f>IFERROR(IF(Table_ocorrencias11[[#This Row],[data_chegada]]="","",Table_ocorrencias11[[#This Row],[data_chegada]]),"")</f>
        <v/>
      </c>
      <c r="Y165" s="24" t="str">
        <f>IFERROR(IF(Table_ocorrencias11[[#This Row],[data_conclusao]]="","",Table_ocorrencias11[[#This Row],[data_conclusao]]),"")</f>
        <v/>
      </c>
      <c r="Z165" s="22">
        <v>2142</v>
      </c>
      <c r="AA165" s="22">
        <v>99</v>
      </c>
      <c r="AB165" s="22">
        <v>13</v>
      </c>
      <c r="AC165" s="22">
        <v>2962136</v>
      </c>
      <c r="AD165" s="22">
        <v>3867820</v>
      </c>
      <c r="AE165" s="22">
        <v>2960494</v>
      </c>
      <c r="AF165" s="22"/>
      <c r="AG165" s="23">
        <v>44225</v>
      </c>
      <c r="AH165" s="22" t="s">
        <v>13029</v>
      </c>
      <c r="AI165" s="22" t="s">
        <v>167</v>
      </c>
      <c r="AJ165" s="22" t="s">
        <v>168</v>
      </c>
      <c r="AK165" s="22" t="s">
        <v>255</v>
      </c>
      <c r="AL165" s="25">
        <v>0.84722222222222221</v>
      </c>
      <c r="AM165" s="26">
        <v>0.84861111111111109</v>
      </c>
      <c r="AN165" s="26"/>
      <c r="AO165" s="26"/>
      <c r="AP165" s="22"/>
      <c r="AQ165" s="22"/>
      <c r="AR165" s="22">
        <v>10</v>
      </c>
      <c r="AS165" s="22" t="s">
        <v>435</v>
      </c>
      <c r="AT165" s="22" t="s">
        <v>13030</v>
      </c>
      <c r="AU165" s="22" t="s">
        <v>13031</v>
      </c>
      <c r="AV165" s="27"/>
      <c r="AW165" s="22" t="s">
        <v>13032</v>
      </c>
      <c r="AX165" s="22" t="s">
        <v>13033</v>
      </c>
      <c r="AY165" s="22" t="b">
        <v>0</v>
      </c>
      <c r="AZ165" s="22" t="s">
        <v>273</v>
      </c>
      <c r="BA165" s="22" t="b">
        <v>0</v>
      </c>
      <c r="BB165" s="22"/>
      <c r="BC165" s="22"/>
    </row>
    <row r="166" spans="1:55" hidden="1" x14ac:dyDescent="0.25">
      <c r="A166" s="31" t="str">
        <f>IFERROR(TEXT(Table_ocorrencias11[[#This Row],[caso_n]],"000")&amp;Table_ocorrencias11[[#This Row],[ponto]]&amp;"/"&amp;YEAR(Table_ocorrencias11[[#This Row],[DATA PLANTÃO]]),"")</f>
        <v>100.10/2020</v>
      </c>
      <c r="B166" s="31" t="str">
        <f>IFERROR(IF(Table_ocorrencias11[[#This Row],[GDL]] = "","", Table_ocorrencias11[[#This Row],[GDL]]&amp;"/"&amp;YEAR(Table_ocorrencias11[[#This Row],[data_plantao]])),"")</f>
        <v>39727/2020</v>
      </c>
      <c r="C166" s="31" t="str">
        <f>IF(Table_ocorrencias11[[#This Row],[fotos_gdl]] = TRUE,"ENVIADAS","PENDENTE")</f>
        <v>PENDENTE</v>
      </c>
      <c r="D166" s="23">
        <f>IFERROR(Table_ocorrencias11[[#This Row],[data_plantao]],"")</f>
        <v>44173</v>
      </c>
      <c r="E166" s="31" t="str">
        <f>IFERROR(Table_ocorrencias11[[#This Row],[CIODS]],"")</f>
        <v>D697010</v>
      </c>
      <c r="F166" s="31" t="str">
        <f>IFERROR(Table_ocorrencias11[[#This Row],[natureza3]],"")</f>
        <v>Tentativa de Homicídio</v>
      </c>
      <c r="G166" s="31" t="str">
        <f>IFERROR(Table_ocorrencias11[[#This Row],[tipo_local]],"")</f>
        <v>Externo</v>
      </c>
      <c r="H166" s="31" t="str">
        <f>IFERROR(IF(Table_ocorrencias11[[#This Row],[instrumento9]] = 0,"",Table_ocorrencias11[[#This Row],[instrumento9]]),"")</f>
        <v/>
      </c>
      <c r="I166" s="31" t="str">
        <f>IFERROR(VLOOKUP(Table_ocorrencias11[[#This Row],[matricula_perito]],Table_peritos[],2,FALSE),"")</f>
        <v>RANON BARROS BEZERRA</v>
      </c>
      <c r="J166" s="31" t="str">
        <f>IFERROR(VLOOKUP(Table_ocorrencias11[[#This Row],[matricula_auxiliar]],Table_auxiliares[],2,FALSE),"")</f>
        <v>JULIO CAMELO DE LIRA FILHO</v>
      </c>
      <c r="K166" s="31" t="str">
        <f>IFERROR(VLOOKUP(Table_ocorrencias11[[#This Row],[matricula_delegado]],Table_delegados[],2,FALSE),"")</f>
        <v>VITOR FREITAS ANDRADE VIEIRA</v>
      </c>
      <c r="L166" s="31" t="str">
        <f>IFERROR(Table_ocorrencias11[[#This Row],[viatura4]],"")</f>
        <v>UP004</v>
      </c>
      <c r="M166" s="31" t="str">
        <f>IFERROR(IF(Table_ocorrencias11[[#This Row],[DPH2]] ="","",Table_ocorrencias11[[#This Row],[DPH2]]&amp;"º DPH"),"")</f>
        <v>7º DPH</v>
      </c>
      <c r="N166" s="31" t="str">
        <f>UPPER(IFERROR(VLOOKUP(Table_ocorrencias11[[#This Row],[municipio]],Table_municipios[],2,FALSE),""))</f>
        <v>PAULISTA</v>
      </c>
      <c r="O166" s="31" t="str">
        <f>UPPER(IFERROR(Table_ocorrencias11[[#This Row],[bairro7]],""))</f>
        <v>JANGA</v>
      </c>
      <c r="P166" s="31" t="str">
        <f>IFERROR(IF(Table_ocorrencias11[[#This Row],[rua8]] ="","",Table_ocorrencias11[[#This Row],[rua8]]),"")</f>
        <v>RUA INGAZEIRA</v>
      </c>
      <c r="Q166" s="31" t="str">
        <f>IFERROR(IF(Table_ocorrencias11[[#This Row],[latitude5]] ="","",Table_ocorrencias11[[#This Row],[latitude5]]),"")</f>
        <v>-7.927865</v>
      </c>
      <c r="R166" s="31" t="str">
        <f>IFERROR(IF(Table_ocorrencias11[[#This Row],[longitude6]] ="","",Table_ocorrencias11[[#This Row],[longitude6]]),"")</f>
        <v>-34.821097</v>
      </c>
      <c r="S166" s="31" t="str">
        <f>IFERROR(UPPER(VLOOKUP(Table_ocorrencias11[[#This Row],[ocorrencia_id]],Table_vitimas[],3,FALSE) &amp; " (NIC: "&amp; VLOOKUP(Table_ocorrencias11[[#This Row],[ocorrencia_id]],Table_vitimas[],9,FALSE)) &amp;")","")</f>
        <v>IDALMIR EDÉSIO NUNES DA SILVA (NIC: )</v>
      </c>
      <c r="T1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6" s="31" t="str">
        <f>UPPER(IFERROR(Table_ocorrencias11[[#This Row],[descricao]],""))</f>
        <v>SGT 997452727, SD 983611735</v>
      </c>
      <c r="V166" s="24">
        <f>IFERROR(IF(Table_ocorrencias11[[#This Row],[data_ciencia]]="","",Table_ocorrencias11[[#This Row],[data_ciencia]]),"")</f>
        <v>0.40902777777777777</v>
      </c>
      <c r="W166" s="24">
        <f>IFERROR(IF(Table_ocorrencias11[[#This Row],[data_saida]]="","",Table_ocorrencias11[[#This Row],[data_saida]]),"")</f>
        <v>0.4236111111111111</v>
      </c>
      <c r="X166" s="24">
        <f>IFERROR(IF(Table_ocorrencias11[[#This Row],[data_chegada]]="","",Table_ocorrencias11[[#This Row],[data_chegada]]),"")</f>
        <v>0.4513888888888889</v>
      </c>
      <c r="Y166" s="24">
        <f>IFERROR(IF(Table_ocorrencias11[[#This Row],[data_conclusao]]="","",Table_ocorrencias11[[#This Row],[data_conclusao]]),"")</f>
        <v>0.49305555555555558</v>
      </c>
      <c r="Z166" s="22">
        <v>1954</v>
      </c>
      <c r="AA166" s="22">
        <v>100</v>
      </c>
      <c r="AB166" s="22">
        <v>7</v>
      </c>
      <c r="AC166" s="22">
        <v>3866670</v>
      </c>
      <c r="AD166" s="22">
        <v>1527738</v>
      </c>
      <c r="AE166" s="22">
        <v>3865525</v>
      </c>
      <c r="AF166" s="22">
        <v>39727</v>
      </c>
      <c r="AG166" s="23">
        <v>44173</v>
      </c>
      <c r="AH166" s="22" t="s">
        <v>7136</v>
      </c>
      <c r="AI166" s="22" t="s">
        <v>344</v>
      </c>
      <c r="AJ166" s="22" t="s">
        <v>168</v>
      </c>
      <c r="AK166" s="22" t="s">
        <v>255</v>
      </c>
      <c r="AL166" s="25">
        <v>0.40902777777777777</v>
      </c>
      <c r="AM166" s="26">
        <v>0.4236111111111111</v>
      </c>
      <c r="AN166" s="26">
        <v>0.4513888888888889</v>
      </c>
      <c r="AO166" s="26">
        <v>0.49305555555555558</v>
      </c>
      <c r="AP166" s="22" t="s">
        <v>7429</v>
      </c>
      <c r="AQ166" s="22" t="s">
        <v>7430</v>
      </c>
      <c r="AR166" s="22">
        <v>13</v>
      </c>
      <c r="AS166" s="22" t="s">
        <v>2036</v>
      </c>
      <c r="AT166" s="22" t="s">
        <v>7137</v>
      </c>
      <c r="AU166" s="22" t="s">
        <v>283</v>
      </c>
      <c r="AV166" s="27"/>
      <c r="AW166" s="22" t="s">
        <v>7138</v>
      </c>
      <c r="AX166" s="22" t="s">
        <v>7139</v>
      </c>
      <c r="AY166" s="22" t="b">
        <v>0</v>
      </c>
      <c r="AZ166" s="22" t="s">
        <v>486</v>
      </c>
      <c r="BA166" s="22" t="b">
        <v>1</v>
      </c>
      <c r="BB166" s="22" t="s">
        <v>7150</v>
      </c>
      <c r="BC166" s="22"/>
    </row>
    <row r="167" spans="1:55" hidden="1" x14ac:dyDescent="0.25">
      <c r="A167" s="31" t="str">
        <f>IFERROR(TEXT(Table_ocorrencias11[[#This Row],[caso_n]],"000")&amp;Table_ocorrencias11[[#This Row],[ponto]]&amp;"/"&amp;YEAR(Table_ocorrencias11[[#This Row],[DATA PLANTÃO]]),"")</f>
        <v>100.9/2021</v>
      </c>
      <c r="B167" s="31" t="str">
        <f>IFERROR(IF(Table_ocorrencias11[[#This Row],[GDL]] = "","", Table_ocorrencias11[[#This Row],[GDL]]&amp;"/"&amp;YEAR(Table_ocorrencias11[[#This Row],[data_plantao]])),"")</f>
        <v>3784/2021</v>
      </c>
      <c r="C167" s="31" t="str">
        <f>IF(Table_ocorrencias11[[#This Row],[fotos_gdl]] = TRUE,"ENVIADAS","PENDENTE")</f>
        <v>PENDENTE</v>
      </c>
      <c r="D167" s="23">
        <f>IFERROR(Table_ocorrencias11[[#This Row],[data_plantao]],"")</f>
        <v>44225</v>
      </c>
      <c r="E167" s="31" t="str">
        <f>IFERROR(Table_ocorrencias11[[#This Row],[CIODS]],"")</f>
        <v>D702660</v>
      </c>
      <c r="F167" s="31" t="str">
        <f>IFERROR(Table_ocorrencias11[[#This Row],[natureza3]],"")</f>
        <v>Homicídio</v>
      </c>
      <c r="G167" s="31" t="str">
        <f>IFERROR(Table_ocorrencias11[[#This Row],[tipo_local]],"")</f>
        <v>Externo</v>
      </c>
      <c r="H167" s="31" t="str">
        <f>IFERROR(IF(Table_ocorrencias11[[#This Row],[instrumento9]] = 0,"",Table_ocorrencias11[[#This Row],[instrumento9]]),"")</f>
        <v>CONTUNDENTE</v>
      </c>
      <c r="I167" s="31" t="str">
        <f>IFERROR(VLOOKUP(Table_ocorrencias11[[#This Row],[matricula_perito]],Table_peritos[],2,FALSE),"")</f>
        <v>RANON BARROS BEZERRA</v>
      </c>
      <c r="J167" s="31" t="str">
        <f>IFERROR(VLOOKUP(Table_ocorrencias11[[#This Row],[matricula_auxiliar]],Table_auxiliares[],2,FALSE),"")</f>
        <v>THIAGO ANDRÉ</v>
      </c>
      <c r="K167" s="31" t="str">
        <f>IFERROR(VLOOKUP(Table_ocorrencias11[[#This Row],[matricula_delegado]],Table_delegados[],2,FALSE),"")</f>
        <v>FELIPE MONTEIRO COSTA</v>
      </c>
      <c r="L167" s="31" t="str">
        <f>IFERROR(Table_ocorrencias11[[#This Row],[viatura4]],"")</f>
        <v>UP004</v>
      </c>
      <c r="M167" s="31" t="str">
        <f>IFERROR(IF(Table_ocorrencias11[[#This Row],[DPH2]] ="","",Table_ocorrencias11[[#This Row],[DPH2]]&amp;"º DPH"),"")</f>
        <v>11º DPH</v>
      </c>
      <c r="N167" s="31" t="str">
        <f>UPPER(IFERROR(VLOOKUP(Table_ocorrencias11[[#This Row],[municipio]],Table_municipios[],2,FALSE),""))</f>
        <v>JABOATÃO DOS GUARARAPES</v>
      </c>
      <c r="O167" s="31" t="str">
        <f>UPPER(IFERROR(Table_ocorrencias11[[#This Row],[bairro7]],""))</f>
        <v>JARDIM MURIBECA</v>
      </c>
      <c r="P167" s="31" t="str">
        <f>IFERROR(IF(Table_ocorrencias11[[#This Row],[rua8]] ="","",Table_ocorrencias11[[#This Row],[rua8]]),"")</f>
        <v>ESTRADA DO EIXO DA INTEGRAÇÃO</v>
      </c>
      <c r="Q167" s="31" t="str">
        <f>IFERROR(IF(Table_ocorrencias11[[#This Row],[latitude5]] ="","",Table_ocorrencias11[[#This Row],[latitude5]]),"")</f>
        <v>-8.157463</v>
      </c>
      <c r="R167" s="31" t="str">
        <f>IFERROR(IF(Table_ocorrencias11[[#This Row],[longitude6]] ="","",Table_ocorrencias11[[#This Row],[longitude6]]),"")</f>
        <v>-34.970574</v>
      </c>
      <c r="S167" s="31" t="str">
        <f>IFERROR(UPPER(VLOOKUP(Table_ocorrencias11[[#This Row],[ocorrencia_id]],Table_vitimas[],3,FALSE) &amp; " (NIC: "&amp; VLOOKUP(Table_ocorrencias11[[#This Row],[ocorrencia_id]],Table_vitimas[],9,FALSE)) &amp;")","")</f>
        <v>BRUNO BARBOSA DA SILVA (NIC: 115972)</v>
      </c>
      <c r="T1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7" s="31" t="str">
        <f>UPPER(IFERROR(Table_ocorrencias11[[#This Row],[descricao]],""))</f>
        <v>PM 988170424</v>
      </c>
      <c r="V167" s="24">
        <f>IFERROR(IF(Table_ocorrencias11[[#This Row],[data_ciencia]]="","",Table_ocorrencias11[[#This Row],[data_ciencia]]),"")</f>
        <v>4.5138888888888888E-2</v>
      </c>
      <c r="W167" s="24">
        <f>IFERROR(IF(Table_ocorrencias11[[#This Row],[data_saida]]="","",Table_ocorrencias11[[#This Row],[data_saida]]),"")</f>
        <v>5.9027777777777776E-2</v>
      </c>
      <c r="X167" s="24">
        <f>IFERROR(IF(Table_ocorrencias11[[#This Row],[data_chegada]]="","",Table_ocorrencias11[[#This Row],[data_chegada]]),"")</f>
        <v>6.9444444444444448E-2</v>
      </c>
      <c r="Y167" s="24">
        <f>IFERROR(IF(Table_ocorrencias11[[#This Row],[data_conclusao]]="","",Table_ocorrencias11[[#This Row],[data_conclusao]]),"")</f>
        <v>0.10416666666666667</v>
      </c>
      <c r="Z167" s="22">
        <v>2143</v>
      </c>
      <c r="AA167" s="22">
        <v>100</v>
      </c>
      <c r="AB167" s="22">
        <v>11</v>
      </c>
      <c r="AC167" s="22">
        <v>3866670</v>
      </c>
      <c r="AD167" s="22">
        <v>3870464</v>
      </c>
      <c r="AE167" s="22">
        <v>2724723</v>
      </c>
      <c r="AF167" s="22">
        <v>3784</v>
      </c>
      <c r="AG167" s="23">
        <v>44225</v>
      </c>
      <c r="AH167" s="22" t="s">
        <v>13063</v>
      </c>
      <c r="AI167" s="22" t="s">
        <v>167</v>
      </c>
      <c r="AJ167" s="22" t="s">
        <v>168</v>
      </c>
      <c r="AK167" s="22" t="s">
        <v>255</v>
      </c>
      <c r="AL167" s="25">
        <v>4.5138888888888888E-2</v>
      </c>
      <c r="AM167" s="26">
        <v>5.9027777777777776E-2</v>
      </c>
      <c r="AN167" s="26">
        <v>6.9444444444444448E-2</v>
      </c>
      <c r="AO167" s="26">
        <v>0.10416666666666667</v>
      </c>
      <c r="AP167" s="22" t="s">
        <v>13064</v>
      </c>
      <c r="AQ167" s="22" t="s">
        <v>13065</v>
      </c>
      <c r="AR167" s="22">
        <v>10</v>
      </c>
      <c r="AS167" s="22" t="s">
        <v>13066</v>
      </c>
      <c r="AT167" s="22" t="s">
        <v>13067</v>
      </c>
      <c r="AU167" s="22" t="s">
        <v>13068</v>
      </c>
      <c r="AV167" s="27" t="s">
        <v>481</v>
      </c>
      <c r="AW167" s="22" t="s">
        <v>13069</v>
      </c>
      <c r="AX167" s="22" t="s">
        <v>13070</v>
      </c>
      <c r="AY167" s="22" t="b">
        <v>0</v>
      </c>
      <c r="AZ167" s="22" t="s">
        <v>273</v>
      </c>
      <c r="BA167" s="22" t="b">
        <v>0</v>
      </c>
      <c r="BB167" s="22"/>
      <c r="BC167" s="22"/>
    </row>
    <row r="168" spans="1:55" hidden="1" x14ac:dyDescent="0.25">
      <c r="A168" s="31" t="str">
        <f>IFERROR(TEXT(Table_ocorrencias11[[#This Row],[caso_n]],"000")&amp;Table_ocorrencias11[[#This Row],[ponto]]&amp;"/"&amp;YEAR(Table_ocorrencias11[[#This Row],[DATA PLANTÃO]]),"")</f>
        <v>1000.9/2020</v>
      </c>
      <c r="B168" s="31" t="str">
        <f>IFERROR(IF(Table_ocorrencias11[[#This Row],[GDL]] = "","", Table_ocorrencias11[[#This Row],[GDL]]&amp;"/"&amp;YEAR(Table_ocorrencias11[[#This Row],[data_plantao]])),"")</f>
        <v>36231/2020</v>
      </c>
      <c r="C168" s="31" t="str">
        <f>IF(Table_ocorrencias11[[#This Row],[fotos_gdl]] = TRUE,"ENVIADAS","PENDENTE")</f>
        <v>ENVIADAS</v>
      </c>
      <c r="D168" s="23">
        <f>IFERROR(Table_ocorrencias11[[#This Row],[data_plantao]],"")</f>
        <v>44149</v>
      </c>
      <c r="E168" s="31" t="str">
        <f>IFERROR(Table_ocorrencias11[[#This Row],[CIODS]],"")</f>
        <v>D694360</v>
      </c>
      <c r="F168" s="31" t="str">
        <f>IFERROR(Table_ocorrencias11[[#This Row],[natureza3]],"")</f>
        <v>Homicídio</v>
      </c>
      <c r="G168" s="31" t="str">
        <f>IFERROR(Table_ocorrencias11[[#This Row],[tipo_local]],"")</f>
        <v>Externo</v>
      </c>
      <c r="H168" s="31" t="str">
        <f>IFERROR(IF(Table_ocorrencias11[[#This Row],[instrumento9]] = 0,"",Table_ocorrencias11[[#This Row],[instrumento9]]),"")</f>
        <v>PÉRFURO-CONTUNDENTE</v>
      </c>
      <c r="I168" s="31" t="str">
        <f>IFERROR(VLOOKUP(Table_ocorrencias11[[#This Row],[matricula_perito]],Table_peritos[],2,FALSE),"")</f>
        <v>DIEGO NUNES TELES DE MENDONÇA</v>
      </c>
      <c r="J168" s="31" t="str">
        <f>IFERROR(VLOOKUP(Table_ocorrencias11[[#This Row],[matricula_auxiliar]],Table_auxiliares[],2,FALSE),"")</f>
        <v>AMANDA COSTA OLIVEIRA</v>
      </c>
      <c r="K168" s="31" t="str">
        <f>IFERROR(VLOOKUP(Table_ocorrencias11[[#This Row],[matricula_delegado]],Table_delegados[],2,FALSE),"")</f>
        <v>PAULO GUSTAVO COELHO DIAS</v>
      </c>
      <c r="L168" s="31" t="str">
        <f>IFERROR(Table_ocorrencias11[[#This Row],[viatura4]],"")</f>
        <v>UP006</v>
      </c>
      <c r="M168" s="31" t="str">
        <f>IFERROR(IF(Table_ocorrencias11[[#This Row],[DPH2]] ="","",Table_ocorrencias11[[#This Row],[DPH2]]&amp;"º DPH"),"")</f>
        <v>9º DPH</v>
      </c>
      <c r="N168" s="31" t="str">
        <f>UPPER(IFERROR(VLOOKUP(Table_ocorrencias11[[#This Row],[municipio]],Table_municipios[],2,FALSE),""))</f>
        <v>OLINDA</v>
      </c>
      <c r="O168" s="31" t="str">
        <f>UPPER(IFERROR(Table_ocorrencias11[[#This Row],[bairro7]],""))</f>
        <v>RIO DOCE</v>
      </c>
      <c r="P168" s="31" t="str">
        <f>IFERROR(IF(Table_ocorrencias11[[#This Row],[rua8]] ="","",Table_ocorrencias11[[#This Row],[rua8]]),"")</f>
        <v>RUA PERUGICAN, 4 ETAPA DE RIO DOCE</v>
      </c>
      <c r="Q168" s="31" t="str">
        <f>IFERROR(IF(Table_ocorrencias11[[#This Row],[latitude5]] ="","",Table_ocorrencias11[[#This Row],[latitude5]]),"")</f>
        <v>-7.971924</v>
      </c>
      <c r="R168" s="31" t="str">
        <f>IFERROR(IF(Table_ocorrencias11[[#This Row],[longitude6]] ="","",Table_ocorrencias11[[#This Row],[longitude6]]),"")</f>
        <v>-34.852245</v>
      </c>
      <c r="S168" s="31" t="str">
        <f>IFERROR(UPPER(VLOOKUP(Table_ocorrencias11[[#This Row],[ocorrencia_id]],Table_vitimas[],3,FALSE) &amp; " (NIC: "&amp; VLOOKUP(Table_ocorrencias11[[#This Row],[ocorrencia_id]],Table_vitimas[],9,FALSE)) &amp;")","")</f>
        <v>CHRISTHOFER DA SILVA JUSTINO DE BARROS (NIC: 114108)</v>
      </c>
      <c r="T1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68" s="31" t="str">
        <f>UPPER(IFERROR(Table_ocorrencias11[[#This Row],[descricao]],""))</f>
        <v>PAF SGT FALCÃO (81)998977466</v>
      </c>
      <c r="V168" s="24">
        <f>IFERROR(IF(Table_ocorrencias11[[#This Row],[data_ciencia]]="","",Table_ocorrencias11[[#This Row],[data_ciencia]]),"")</f>
        <v>0.9375</v>
      </c>
      <c r="W168" s="24">
        <f>IFERROR(IF(Table_ocorrencias11[[#This Row],[data_saida]]="","",Table_ocorrencias11[[#This Row],[data_saida]]),"")</f>
        <v>0.94444444444444442</v>
      </c>
      <c r="X168" s="24">
        <f>IFERROR(IF(Table_ocorrencias11[[#This Row],[data_chegada]]="","",Table_ocorrencias11[[#This Row],[data_chegada]]),"")</f>
        <v>0.97222222222222221</v>
      </c>
      <c r="Y168" s="24">
        <f>IFERROR(IF(Table_ocorrencias11[[#This Row],[data_conclusao]]="","",Table_ocorrencias11[[#This Row],[data_conclusao]]),"")</f>
        <v>2.7777777777777776E-2</v>
      </c>
      <c r="Z168" s="22">
        <v>1868</v>
      </c>
      <c r="AA168" s="22">
        <v>1000</v>
      </c>
      <c r="AB168" s="22">
        <v>9</v>
      </c>
      <c r="AC168" s="22">
        <v>3869148</v>
      </c>
      <c r="AD168" s="22">
        <v>3867790</v>
      </c>
      <c r="AE168" s="22">
        <v>2725371</v>
      </c>
      <c r="AF168" s="22">
        <v>36231</v>
      </c>
      <c r="AG168" s="23">
        <v>44149</v>
      </c>
      <c r="AH168" s="22" t="s">
        <v>6202</v>
      </c>
      <c r="AI168" s="22" t="s">
        <v>167</v>
      </c>
      <c r="AJ168" s="22" t="s">
        <v>168</v>
      </c>
      <c r="AK168" s="22" t="s">
        <v>1258</v>
      </c>
      <c r="AL168" s="25">
        <v>0.9375</v>
      </c>
      <c r="AM168" s="26">
        <v>0.94444444444444442</v>
      </c>
      <c r="AN168" s="26">
        <v>0.97222222222222221</v>
      </c>
      <c r="AO168" s="26">
        <v>2.7777777777777776E-2</v>
      </c>
      <c r="AP168" s="22" t="s">
        <v>6207</v>
      </c>
      <c r="AQ168" s="22" t="s">
        <v>6208</v>
      </c>
      <c r="AR168" s="22">
        <v>12</v>
      </c>
      <c r="AS168" s="22" t="s">
        <v>3315</v>
      </c>
      <c r="AT168" s="22" t="s">
        <v>6203</v>
      </c>
      <c r="AU168" s="22" t="s">
        <v>6204</v>
      </c>
      <c r="AV168" s="27" t="s">
        <v>276</v>
      </c>
      <c r="AW168" s="22" t="s">
        <v>6205</v>
      </c>
      <c r="AX168" s="22" t="s">
        <v>6206</v>
      </c>
      <c r="AY168" s="22" t="b">
        <v>1</v>
      </c>
      <c r="AZ168" s="22" t="s">
        <v>273</v>
      </c>
      <c r="BA168" s="22" t="b">
        <v>1</v>
      </c>
      <c r="BB168" s="22" t="s">
        <v>6209</v>
      </c>
      <c r="BC168" s="22" t="s">
        <v>6210</v>
      </c>
    </row>
    <row r="169" spans="1:55" hidden="1" x14ac:dyDescent="0.25">
      <c r="A169" s="31" t="str">
        <f>IFERROR(TEXT(Table_ocorrencias11[[#This Row],[caso_n]],"000")&amp;Table_ocorrencias11[[#This Row],[ponto]]&amp;"/"&amp;YEAR(Table_ocorrencias11[[#This Row],[DATA PLANTÃO]]),"")</f>
        <v>1001.9/2020</v>
      </c>
      <c r="B169" s="31" t="str">
        <f>IFERROR(IF(Table_ocorrencias11[[#This Row],[GDL]] = "","", Table_ocorrencias11[[#This Row],[GDL]]&amp;"/"&amp;YEAR(Table_ocorrencias11[[#This Row],[data_plantao]])),"")</f>
        <v>36292/2020</v>
      </c>
      <c r="C169" s="31" t="str">
        <f>IF(Table_ocorrencias11[[#This Row],[fotos_gdl]] = TRUE,"ENVIADAS","PENDENTE")</f>
        <v>ENVIADAS</v>
      </c>
      <c r="D169" s="23">
        <f>IFERROR(Table_ocorrencias11[[#This Row],[data_plantao]],"")</f>
        <v>44149</v>
      </c>
      <c r="E169" s="31" t="str">
        <f>IFERROR(Table_ocorrencias11[[#This Row],[CIODS]],"")</f>
        <v>D694387</v>
      </c>
      <c r="F169" s="31" t="str">
        <f>IFERROR(Table_ocorrencias11[[#This Row],[natureza3]],"")</f>
        <v>Homicídio</v>
      </c>
      <c r="G169" s="31" t="str">
        <f>IFERROR(Table_ocorrencias11[[#This Row],[tipo_local]],"")</f>
        <v>Externo</v>
      </c>
      <c r="H169" s="31" t="str">
        <f>IFERROR(IF(Table_ocorrencias11[[#This Row],[instrumento9]] = 0,"",Table_ocorrencias11[[#This Row],[instrumento9]]),"")</f>
        <v>PÉRFURO-CONTUNDENTE</v>
      </c>
      <c r="I169" s="31" t="str">
        <f>IFERROR(VLOOKUP(Table_ocorrencias11[[#This Row],[matricula_perito]],Table_peritos[],2,FALSE),"")</f>
        <v>BETSON FERNANDO DELGADO DOS SANTOS ANDRADE</v>
      </c>
      <c r="J169" s="31" t="str">
        <f>IFERROR(VLOOKUP(Table_ocorrencias11[[#This Row],[matricula_auxiliar]],Table_auxiliares[],2,FALSE),"")</f>
        <v>BRENO HENRIQUE DANTAS DOS SANTOS</v>
      </c>
      <c r="K169" s="31" t="str">
        <f>IFERROR(VLOOKUP(Table_ocorrencias11[[#This Row],[matricula_delegado]],Table_delegados[],2,FALSE),"")</f>
        <v>ALAUMO LIMA</v>
      </c>
      <c r="L169" s="31" t="str">
        <f>IFERROR(Table_ocorrencias11[[#This Row],[viatura4]],"")</f>
        <v>UP004</v>
      </c>
      <c r="M169" s="31" t="str">
        <f>IFERROR(IF(Table_ocorrencias11[[#This Row],[DPH2]] ="","",Table_ocorrencias11[[#This Row],[DPH2]]&amp;"º DPH"),"")</f>
        <v>12º DPH</v>
      </c>
      <c r="N169" s="31" t="str">
        <f>UPPER(IFERROR(VLOOKUP(Table_ocorrencias11[[#This Row],[municipio]],Table_municipios[],2,FALSE),""))</f>
        <v>JABOATÃO DOS GUARARAPES</v>
      </c>
      <c r="O169" s="31" t="str">
        <f>UPPER(IFERROR(Table_ocorrencias11[[#This Row],[bairro7]],""))</f>
        <v>JARDIM PIEDADE</v>
      </c>
      <c r="P169" s="31" t="str">
        <f>IFERROR(IF(Table_ocorrencias11[[#This Row],[rua8]] ="","",Table_ocorrencias11[[#This Row],[rua8]]),"")</f>
        <v>RUA MARIANO MARQUES, 75</v>
      </c>
      <c r="Q169" s="31" t="str">
        <f>IFERROR(IF(Table_ocorrencias11[[#This Row],[latitude5]] ="","",Table_ocorrencias11[[#This Row],[latitude5]]),"")</f>
        <v>-8.182614</v>
      </c>
      <c r="R169" s="31" t="str">
        <f>IFERROR(IF(Table_ocorrencias11[[#This Row],[longitude6]] ="","",Table_ocorrencias11[[#This Row],[longitude6]]),"")</f>
        <v>-34.931598</v>
      </c>
      <c r="S169" s="31" t="str">
        <f>IFERROR(UPPER(VLOOKUP(Table_ocorrencias11[[#This Row],[ocorrencia_id]],Table_vitimas[],3,FALSE) &amp; " (NIC: "&amp; VLOOKUP(Table_ocorrencias11[[#This Row],[ocorrencia_id]],Table_vitimas[],9,FALSE)) &amp;")","")</f>
        <v>ELYSON CAVALCANTI DE MELLO PONTES (NIC: 114107)</v>
      </c>
      <c r="T1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69" s="31" t="str">
        <f>UPPER(IFERROR(Table_ocorrencias11[[#This Row],[descricao]],""))</f>
        <v>PAF</v>
      </c>
      <c r="V169" s="24">
        <f>IFERROR(IF(Table_ocorrencias11[[#This Row],[data_ciencia]]="","",Table_ocorrencias11[[#This Row],[data_ciencia]]),"")</f>
        <v>0.20833333333333334</v>
      </c>
      <c r="W169" s="24">
        <f>IFERROR(IF(Table_ocorrencias11[[#This Row],[data_saida]]="","",Table_ocorrencias11[[#This Row],[data_saida]]),"")</f>
        <v>0.21527777777777779</v>
      </c>
      <c r="X169" s="24">
        <f>IFERROR(IF(Table_ocorrencias11[[#This Row],[data_chegada]]="","",Table_ocorrencias11[[#This Row],[data_chegada]]),"")</f>
        <v>0.24305555555555555</v>
      </c>
      <c r="Y169" s="24">
        <f>IFERROR(IF(Table_ocorrencias11[[#This Row],[data_conclusao]]="","",Table_ocorrencias11[[#This Row],[data_conclusao]]),"")</f>
        <v>0.27777777777777779</v>
      </c>
      <c r="Z169" s="22">
        <v>1869</v>
      </c>
      <c r="AA169" s="22">
        <v>1001</v>
      </c>
      <c r="AB169" s="22">
        <v>12</v>
      </c>
      <c r="AC169" s="22">
        <v>3869903</v>
      </c>
      <c r="AD169" s="22">
        <v>3867820</v>
      </c>
      <c r="AE169" s="22">
        <v>3910180</v>
      </c>
      <c r="AF169" s="22">
        <v>36292</v>
      </c>
      <c r="AG169" s="23">
        <v>44149</v>
      </c>
      <c r="AH169" s="22" t="s">
        <v>6217</v>
      </c>
      <c r="AI169" s="22" t="s">
        <v>167</v>
      </c>
      <c r="AJ169" s="22" t="s">
        <v>168</v>
      </c>
      <c r="AK169" s="22" t="s">
        <v>255</v>
      </c>
      <c r="AL169" s="25">
        <v>0.20833333333333334</v>
      </c>
      <c r="AM169" s="26">
        <v>0.21527777777777779</v>
      </c>
      <c r="AN169" s="26">
        <v>0.24305555555555555</v>
      </c>
      <c r="AO169" s="26">
        <v>0.27777777777777779</v>
      </c>
      <c r="AP169" s="22" t="s">
        <v>6225</v>
      </c>
      <c r="AQ169" s="22" t="s">
        <v>6226</v>
      </c>
      <c r="AR169" s="22">
        <v>10</v>
      </c>
      <c r="AS169" s="22" t="s">
        <v>2462</v>
      </c>
      <c r="AT169" s="22" t="s">
        <v>6218</v>
      </c>
      <c r="AU169" s="22" t="s">
        <v>283</v>
      </c>
      <c r="AV169" s="27" t="s">
        <v>276</v>
      </c>
      <c r="AW169" s="22" t="s">
        <v>6219</v>
      </c>
      <c r="AX169" s="22" t="s">
        <v>1202</v>
      </c>
      <c r="AY169" s="22" t="b">
        <v>1</v>
      </c>
      <c r="AZ169" s="22" t="s">
        <v>273</v>
      </c>
      <c r="BA169" s="22" t="b">
        <v>0</v>
      </c>
      <c r="BB169" s="22"/>
      <c r="BC169" s="22"/>
    </row>
    <row r="170" spans="1:55" hidden="1" x14ac:dyDescent="0.25">
      <c r="A170" s="31" t="str">
        <f>IFERROR(TEXT(Table_ocorrencias11[[#This Row],[caso_n]],"000")&amp;Table_ocorrencias11[[#This Row],[ponto]]&amp;"/"&amp;YEAR(Table_ocorrencias11[[#This Row],[DATA PLANTÃO]]),"")</f>
        <v>1002.9/2020</v>
      </c>
      <c r="B170" s="31" t="str">
        <f>IFERROR(IF(Table_ocorrencias11[[#This Row],[GDL]] = "","", Table_ocorrencias11[[#This Row],[GDL]]&amp;"/"&amp;YEAR(Table_ocorrencias11[[#This Row],[data_plantao]])),"")</f>
        <v>36255/2020</v>
      </c>
      <c r="C170" s="31" t="str">
        <f>IF(Table_ocorrencias11[[#This Row],[fotos_gdl]] = TRUE,"ENVIADAS","PENDENTE")</f>
        <v>ENVIADAS</v>
      </c>
      <c r="D170" s="23">
        <f>IFERROR(Table_ocorrencias11[[#This Row],[data_plantao]],"")</f>
        <v>44150</v>
      </c>
      <c r="E170" s="31" t="str">
        <f>IFERROR(Table_ocorrencias11[[#This Row],[CIODS]],"")</f>
        <v>D694401</v>
      </c>
      <c r="F170" s="31" t="str">
        <f>IFERROR(Table_ocorrencias11[[#This Row],[natureza3]],"")</f>
        <v>Homicídio</v>
      </c>
      <c r="G170" s="31" t="str">
        <f>IFERROR(Table_ocorrencias11[[#This Row],[tipo_local]],"")</f>
        <v>Externo</v>
      </c>
      <c r="H170" s="31" t="str">
        <f>IFERROR(IF(Table_ocorrencias11[[#This Row],[instrumento9]] = 0,"",Table_ocorrencias11[[#This Row],[instrumento9]]),"")</f>
        <v>PÉRFURO-CORTANTE</v>
      </c>
      <c r="I170" s="31" t="str">
        <f>IFERROR(VLOOKUP(Table_ocorrencias11[[#This Row],[matricula_perito]],Table_peritos[],2,FALSE),"")</f>
        <v>MOISEIS GAUTHIER</v>
      </c>
      <c r="J170" s="31" t="str">
        <f>IFERROR(VLOOKUP(Table_ocorrencias11[[#This Row],[matricula_auxiliar]],Table_auxiliares[],2,FALSE),"")</f>
        <v>ANDREZA CRISTINA MAIA DOS SANTOS</v>
      </c>
      <c r="K170" s="31" t="str">
        <f>IFERROR(VLOOKUP(Table_ocorrencias11[[#This Row],[matricula_delegado]],Table_delegados[],2,FALSE),"")</f>
        <v>ROBERTO MONTEIRO LOBO</v>
      </c>
      <c r="L170" s="31" t="str">
        <f>IFERROR(Table_ocorrencias11[[#This Row],[viatura4]],"")</f>
        <v>UP004</v>
      </c>
      <c r="M170" s="31" t="str">
        <f>IFERROR(IF(Table_ocorrencias11[[#This Row],[DPH2]] ="","",Table_ocorrencias11[[#This Row],[DPH2]]&amp;"º DPH"),"")</f>
        <v>5º DPH</v>
      </c>
      <c r="N170" s="31" t="str">
        <f>UPPER(IFERROR(VLOOKUP(Table_ocorrencias11[[#This Row],[municipio]],Table_municipios[],2,FALSE),""))</f>
        <v>RECIFE</v>
      </c>
      <c r="O170" s="31" t="str">
        <f>UPPER(IFERROR(Table_ocorrencias11[[#This Row],[bairro7]],""))</f>
        <v>BOMBA DO HEMETÉRIO/ALTO JOSE DO PINHO</v>
      </c>
      <c r="P170" s="31" t="str">
        <f>IFERROR(IF(Table_ocorrencias11[[#This Row],[rua8]] ="","",Table_ocorrencias11[[#This Row],[rua8]]),"")</f>
        <v>TRAVESSA DA MACAIBA,25</v>
      </c>
      <c r="Q170" s="31" t="str">
        <f>IFERROR(IF(Table_ocorrencias11[[#This Row],[latitude5]] ="","",Table_ocorrencias11[[#This Row],[latitude5]]),"")</f>
        <v>-8,019952</v>
      </c>
      <c r="R170" s="31" t="str">
        <f>IFERROR(IF(Table_ocorrencias11[[#This Row],[longitude6]] ="","",Table_ocorrencias11[[#This Row],[longitude6]]),"")</f>
        <v>-34,909821</v>
      </c>
      <c r="S170" s="31" t="str">
        <f>IFERROR(UPPER(VLOOKUP(Table_ocorrencias11[[#This Row],[ocorrencia_id]],Table_vitimas[],3,FALSE) &amp; " (NIC: "&amp; VLOOKUP(Table_ocorrencias11[[#This Row],[ocorrencia_id]],Table_vitimas[],9,FALSE)) &amp;")","")</f>
        <v>JOSENILDO LUIZ DA SILVA (NIC: 114129)</v>
      </c>
      <c r="T1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0" s="31" t="str">
        <f>UPPER(IFERROR(Table_ocorrencias11[[#This Row],[descricao]],""))</f>
        <v>ARMA BRANCA  .. SGT MURILO 987186785</v>
      </c>
      <c r="V170" s="24">
        <f>IFERROR(IF(Table_ocorrencias11[[#This Row],[data_ciencia]]="","",Table_ocorrencias11[[#This Row],[data_ciencia]]),"")</f>
        <v>0.35416666666666669</v>
      </c>
      <c r="W170" s="24">
        <f>IFERROR(IF(Table_ocorrencias11[[#This Row],[data_saida]]="","",Table_ocorrencias11[[#This Row],[data_saida]]),"")</f>
        <v>0.36805555555555558</v>
      </c>
      <c r="X170" s="24">
        <f>IFERROR(IF(Table_ocorrencias11[[#This Row],[data_chegada]]="","",Table_ocorrencias11[[#This Row],[data_chegada]]),"")</f>
        <v>0.3888888888888889</v>
      </c>
      <c r="Y170" s="24">
        <f>IFERROR(IF(Table_ocorrencias11[[#This Row],[data_conclusao]]="","",Table_ocorrencias11[[#This Row],[data_conclusao]]),"")</f>
        <v>0.41666666666666669</v>
      </c>
      <c r="Z170" s="22">
        <v>1870</v>
      </c>
      <c r="AA170" s="22">
        <v>1002</v>
      </c>
      <c r="AB170" s="22">
        <v>5</v>
      </c>
      <c r="AC170" s="22">
        <v>3871282</v>
      </c>
      <c r="AD170" s="22">
        <v>3876098</v>
      </c>
      <c r="AE170" s="22">
        <v>3864146</v>
      </c>
      <c r="AF170" s="22">
        <v>36255</v>
      </c>
      <c r="AG170" s="23">
        <v>44150</v>
      </c>
      <c r="AH170" s="22" t="s">
        <v>6227</v>
      </c>
      <c r="AI170" s="22" t="s">
        <v>167</v>
      </c>
      <c r="AJ170" s="22" t="s">
        <v>168</v>
      </c>
      <c r="AK170" s="22" t="s">
        <v>255</v>
      </c>
      <c r="AL170" s="25">
        <v>0.35416666666666669</v>
      </c>
      <c r="AM170" s="26">
        <v>0.36805555555555558</v>
      </c>
      <c r="AN170" s="26">
        <v>0.3888888888888889</v>
      </c>
      <c r="AO170" s="26">
        <v>0.41666666666666669</v>
      </c>
      <c r="AP170" s="22" t="s">
        <v>6233</v>
      </c>
      <c r="AQ170" s="22" t="s">
        <v>6234</v>
      </c>
      <c r="AR170" s="22">
        <v>14</v>
      </c>
      <c r="AS170" s="22" t="s">
        <v>6228</v>
      </c>
      <c r="AT170" s="22" t="s">
        <v>6229</v>
      </c>
      <c r="AU170" s="22" t="s">
        <v>6230</v>
      </c>
      <c r="AV170" s="27" t="s">
        <v>744</v>
      </c>
      <c r="AW170" s="22" t="s">
        <v>6231</v>
      </c>
      <c r="AX170" s="22" t="s">
        <v>6232</v>
      </c>
      <c r="AY170" s="22" t="b">
        <v>1</v>
      </c>
      <c r="AZ170" s="22" t="s">
        <v>273</v>
      </c>
      <c r="BA170" s="22" t="b">
        <v>0</v>
      </c>
      <c r="BB170" s="22"/>
      <c r="BC170" s="22"/>
    </row>
    <row r="171" spans="1:55" hidden="1" x14ac:dyDescent="0.25">
      <c r="A171" s="31" t="str">
        <f>IFERROR(TEXT(Table_ocorrencias11[[#This Row],[caso_n]],"000")&amp;Table_ocorrencias11[[#This Row],[ponto]]&amp;"/"&amp;YEAR(Table_ocorrencias11[[#This Row],[DATA PLANTÃO]]),"")</f>
        <v>1003.9/2020</v>
      </c>
      <c r="B171" s="31" t="str">
        <f>IFERROR(IF(Table_ocorrencias11[[#This Row],[GDL]] = "","", Table_ocorrencias11[[#This Row],[GDL]]&amp;"/"&amp;YEAR(Table_ocorrencias11[[#This Row],[data_plantao]])),"")</f>
        <v>36274/2020</v>
      </c>
      <c r="C171" s="31" t="str">
        <f>IF(Table_ocorrencias11[[#This Row],[fotos_gdl]] = TRUE,"ENVIADAS","PENDENTE")</f>
        <v>ENVIADAS</v>
      </c>
      <c r="D171" s="23">
        <f>IFERROR(Table_ocorrencias11[[#This Row],[data_plantao]],"")</f>
        <v>44150</v>
      </c>
      <c r="E171" s="31" t="str">
        <f>IFERROR(Table_ocorrencias11[[#This Row],[CIODS]],"")</f>
        <v>D694506</v>
      </c>
      <c r="F171" s="31" t="str">
        <f>IFERROR(Table_ocorrencias11[[#This Row],[natureza3]],"")</f>
        <v>Homicídio</v>
      </c>
      <c r="G171" s="31" t="str">
        <f>IFERROR(Table_ocorrencias11[[#This Row],[tipo_local]],"")</f>
        <v>Externo</v>
      </c>
      <c r="H171" s="31" t="str">
        <f>IFERROR(IF(Table_ocorrencias11[[#This Row],[instrumento9]] = 0,"",Table_ocorrencias11[[#This Row],[instrumento9]]),"")</f>
        <v>PÉRFURO-CONTUNDENTE</v>
      </c>
      <c r="I171" s="31" t="str">
        <f>IFERROR(VLOOKUP(Table_ocorrencias11[[#This Row],[matricula_perito]],Table_peritos[],2,FALSE),"")</f>
        <v>VICTOR CEZAR LUCENA TAVARES DE SÁ LEITÃO</v>
      </c>
      <c r="J171" s="31" t="str">
        <f>IFERROR(VLOOKUP(Table_ocorrencias11[[#This Row],[matricula_auxiliar]],Table_auxiliares[],2,FALSE),"")</f>
        <v>THAYSE BATISTA</v>
      </c>
      <c r="K171" s="31" t="str">
        <f>IFERROR(VLOOKUP(Table_ocorrencias11[[#This Row],[matricula_delegado]],Table_delegados[],2,FALSE),"")</f>
        <v>JOAO BAPTISTA DE BRITTO ALVES FILHO</v>
      </c>
      <c r="L171" s="31" t="str">
        <f>IFERROR(Table_ocorrencias11[[#This Row],[viatura4]],"")</f>
        <v>UP006</v>
      </c>
      <c r="M171" s="31" t="str">
        <f>IFERROR(IF(Table_ocorrencias11[[#This Row],[DPH2]] ="","",Table_ocorrencias11[[#This Row],[DPH2]]&amp;"º DPH"),"")</f>
        <v>13º DPH</v>
      </c>
      <c r="N171" s="31" t="str">
        <f>UPPER(IFERROR(VLOOKUP(Table_ocorrencias11[[#This Row],[municipio]],Table_municipios[],2,FALSE),""))</f>
        <v>JABOATÃO DOS GUARARAPES</v>
      </c>
      <c r="O171" s="31" t="str">
        <f>UPPER(IFERROR(Table_ocorrencias11[[#This Row],[bairro7]],""))</f>
        <v>PADRE ROMA</v>
      </c>
      <c r="P171" s="31" t="str">
        <f>IFERROR(IF(Table_ocorrencias11[[#This Row],[rua8]] ="","",Table_ocorrencias11[[#This Row],[rua8]]),"")</f>
        <v>RUA FREI CANECA</v>
      </c>
      <c r="Q171" s="31" t="str">
        <f>IFERROR(IF(Table_ocorrencias11[[#This Row],[latitude5]] ="","",Table_ocorrencias11[[#This Row],[latitude5]]),"")</f>
        <v>-8.1237402</v>
      </c>
      <c r="R171" s="31" t="str">
        <f>IFERROR(IF(Table_ocorrencias11[[#This Row],[longitude6]] ="","",Table_ocorrencias11[[#This Row],[longitude6]]),"")</f>
        <v>-35.014753</v>
      </c>
      <c r="S171" s="31" t="str">
        <f>IFERROR(UPPER(VLOOKUP(Table_ocorrencias11[[#This Row],[ocorrencia_id]],Table_vitimas[],3,FALSE) &amp; " (NIC: "&amp; VLOOKUP(Table_ocorrencias11[[#This Row],[ocorrencia_id]],Table_vitimas[],9,FALSE)) &amp;")","")</f>
        <v>DANIEL TRANQUILINO CABRAL (NIC: 114105)</v>
      </c>
      <c r="T1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71" s="31" t="str">
        <f>UPPER(IFERROR(Table_ocorrencias11[[#This Row],[descricao]],""))</f>
        <v>986572713 - PAF -  MASC</v>
      </c>
      <c r="V171" s="24">
        <f>IFERROR(IF(Table_ocorrencias11[[#This Row],[data_ciencia]]="","",Table_ocorrencias11[[#This Row],[data_ciencia]]),"")</f>
        <v>0.81944444444444442</v>
      </c>
      <c r="W171" s="24">
        <f>IFERROR(IF(Table_ocorrencias11[[#This Row],[data_saida]]="","",Table_ocorrencias11[[#This Row],[data_saida]]),"")</f>
        <v>0.84027777777777779</v>
      </c>
      <c r="X171" s="24">
        <f>IFERROR(IF(Table_ocorrencias11[[#This Row],[data_chegada]]="","",Table_ocorrencias11[[#This Row],[data_chegada]]),"")</f>
        <v>0.87152777777777779</v>
      </c>
      <c r="Y171" s="24">
        <f>IFERROR(IF(Table_ocorrencias11[[#This Row],[data_conclusao]]="","",Table_ocorrencias11[[#This Row],[data_conclusao]]),"")</f>
        <v>0.90277777777777779</v>
      </c>
      <c r="Z171" s="22">
        <v>1871</v>
      </c>
      <c r="AA171" s="22">
        <v>1003</v>
      </c>
      <c r="AB171" s="22">
        <v>13</v>
      </c>
      <c r="AC171" s="22">
        <v>3866947</v>
      </c>
      <c r="AD171" s="22">
        <v>3870430</v>
      </c>
      <c r="AE171" s="22">
        <v>2139065</v>
      </c>
      <c r="AF171" s="22">
        <v>36274</v>
      </c>
      <c r="AG171" s="23">
        <v>44150</v>
      </c>
      <c r="AH171" s="22" t="s">
        <v>6238</v>
      </c>
      <c r="AI171" s="22" t="s">
        <v>167</v>
      </c>
      <c r="AJ171" s="22" t="s">
        <v>168</v>
      </c>
      <c r="AK171" s="22" t="s">
        <v>1258</v>
      </c>
      <c r="AL171" s="25">
        <v>0.81944444444444442</v>
      </c>
      <c r="AM171" s="26">
        <v>0.84027777777777779</v>
      </c>
      <c r="AN171" s="26">
        <v>0.87152777777777779</v>
      </c>
      <c r="AO171" s="26">
        <v>0.90277777777777779</v>
      </c>
      <c r="AP171" s="22" t="s">
        <v>6247</v>
      </c>
      <c r="AQ171" s="22" t="s">
        <v>6248</v>
      </c>
      <c r="AR171" s="22">
        <v>10</v>
      </c>
      <c r="AS171" s="22" t="s">
        <v>6239</v>
      </c>
      <c r="AT171" s="22" t="s">
        <v>6240</v>
      </c>
      <c r="AU171" s="22" t="s">
        <v>6241</v>
      </c>
      <c r="AV171" s="27" t="s">
        <v>276</v>
      </c>
      <c r="AW171" s="22" t="s">
        <v>6242</v>
      </c>
      <c r="AX171" s="22" t="s">
        <v>6243</v>
      </c>
      <c r="AY171" s="22" t="b">
        <v>1</v>
      </c>
      <c r="AZ171" s="22" t="s">
        <v>273</v>
      </c>
      <c r="BA171" s="22" t="b">
        <v>0</v>
      </c>
      <c r="BB171" s="22"/>
      <c r="BC171" s="22"/>
    </row>
    <row r="172" spans="1:55" hidden="1" x14ac:dyDescent="0.25">
      <c r="A172" s="31" t="str">
        <f>IFERROR(TEXT(Table_ocorrencias11[[#This Row],[caso_n]],"000")&amp;Table_ocorrencias11[[#This Row],[ponto]]&amp;"/"&amp;YEAR(Table_ocorrencias11[[#This Row],[DATA PLANTÃO]]),"")</f>
        <v>1004.9/2020</v>
      </c>
      <c r="B172" s="31" t="str">
        <f>IFERROR(IF(Table_ocorrencias11[[#This Row],[GDL]] = "","", Table_ocorrencias11[[#This Row],[GDL]]&amp;"/"&amp;YEAR(Table_ocorrencias11[[#This Row],[data_plantao]])),"")</f>
        <v>36405/2020</v>
      </c>
      <c r="C172" s="31" t="str">
        <f>IF(Table_ocorrencias11[[#This Row],[fotos_gdl]] = TRUE,"ENVIADAS","PENDENTE")</f>
        <v>ENVIADAS</v>
      </c>
      <c r="D172" s="23">
        <f>IFERROR(Table_ocorrencias11[[#This Row],[data_plantao]],"")</f>
        <v>44150</v>
      </c>
      <c r="E172" s="31" t="str">
        <f>IFERROR(Table_ocorrencias11[[#This Row],[CIODS]],"")</f>
        <v>D694563</v>
      </c>
      <c r="F172" s="31" t="str">
        <f>IFERROR(Table_ocorrencias11[[#This Row],[natureza3]],"")</f>
        <v>Duplo Homicídio</v>
      </c>
      <c r="G172" s="31" t="str">
        <f>IFERROR(Table_ocorrencias11[[#This Row],[tipo_local]],"")</f>
        <v>Externo</v>
      </c>
      <c r="H172" s="31" t="str">
        <f>IFERROR(IF(Table_ocorrencias11[[#This Row],[instrumento9]] = 0,"",Table_ocorrencias11[[#This Row],[instrumento9]]),"")</f>
        <v>PÉRFURO-CONTUNDENTE</v>
      </c>
      <c r="I172" s="31" t="str">
        <f>IFERROR(VLOOKUP(Table_ocorrencias11[[#This Row],[matricula_perito]],Table_peritos[],2,FALSE),"")</f>
        <v>MOISEIS GAUTHIER</v>
      </c>
      <c r="J172" s="31" t="str">
        <f>IFERROR(VLOOKUP(Table_ocorrencias11[[#This Row],[matricula_auxiliar]],Table_auxiliares[],2,FALSE),"")</f>
        <v>ANDREZA CRISTINA MAIA DOS SANTOS</v>
      </c>
      <c r="K172" s="31" t="str">
        <f>IFERROR(VLOOKUP(Table_ocorrencias11[[#This Row],[matricula_delegado]],Table_delegados[],2,FALSE),"")</f>
        <v>BRUNO DE UGALDE MELLO</v>
      </c>
      <c r="L172" s="31" t="str">
        <f>IFERROR(Table_ocorrencias11[[#This Row],[viatura4]],"")</f>
        <v>UP006</v>
      </c>
      <c r="M172" s="31" t="str">
        <f>IFERROR(IF(Table_ocorrencias11[[#This Row],[DPH2]] ="","",Table_ocorrencias11[[#This Row],[DPH2]]&amp;"º DPH"),"")</f>
        <v>14º DPH</v>
      </c>
      <c r="N172" s="31" t="str">
        <f>UPPER(IFERROR(VLOOKUP(Table_ocorrencias11[[#This Row],[municipio]],Table_municipios[],2,FALSE),""))</f>
        <v>CABO DE SANTO AGOSTINHO</v>
      </c>
      <c r="O172" s="31" t="str">
        <f>UPPER(IFERROR(Table_ocorrencias11[[#This Row],[bairro7]],""))</f>
        <v>CHARNECA</v>
      </c>
      <c r="P172" s="31" t="str">
        <f>IFERROR(IF(Table_ocorrencias11[[#This Row],[rua8]] ="","",Table_ocorrencias11[[#This Row],[rua8]]),"")</f>
        <v>RUA VINTE E OITO ,390</v>
      </c>
      <c r="Q172" s="31" t="str">
        <f>IFERROR(IF(Table_ocorrencias11[[#This Row],[latitude5]] ="","",Table_ocorrencias11[[#This Row],[latitude5]]),"")</f>
        <v>-8.297440</v>
      </c>
      <c r="R172" s="31" t="str">
        <f>IFERROR(IF(Table_ocorrencias11[[#This Row],[longitude6]] ="","",Table_ocorrencias11[[#This Row],[longitude6]]),"")</f>
        <v>-35.062223</v>
      </c>
      <c r="S172" s="31" t="str">
        <f>IFERROR(UPPER(VLOOKUP(Table_ocorrencias11[[#This Row],[ocorrencia_id]],Table_vitimas[],3,FALSE) &amp; " (NIC: "&amp; VLOOKUP(Table_ocorrencias11[[#This Row],[ocorrencia_id]],Table_vitimas[],9,FALSE)) &amp;")","")</f>
        <v>PAULO JOSÉ DA ROCHA FILHO (NIC: 114124)</v>
      </c>
      <c r="T1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72" s="31" t="str">
        <f>UPPER(IFERROR(Table_ocorrencias11[[#This Row],[descricao]],""))</f>
        <v>TEM NETO 99056602</v>
      </c>
      <c r="V172" s="24">
        <f>IFERROR(IF(Table_ocorrencias11[[#This Row],[data_ciencia]]="","",Table_ocorrencias11[[#This Row],[data_ciencia]]),"")</f>
        <v>0.11458333333333333</v>
      </c>
      <c r="W172" s="24">
        <f>IFERROR(IF(Table_ocorrencias11[[#This Row],[data_saida]]="","",Table_ocorrencias11[[#This Row],[data_saida]]),"")</f>
        <v>0.13194444444444445</v>
      </c>
      <c r="X172" s="24">
        <f>IFERROR(IF(Table_ocorrencias11[[#This Row],[data_chegada]]="","",Table_ocorrencias11[[#This Row],[data_chegada]]),"")</f>
        <v>0.15277777777777779</v>
      </c>
      <c r="Y172" s="24">
        <f>IFERROR(IF(Table_ocorrencias11[[#This Row],[data_conclusao]]="","",Table_ocorrencias11[[#This Row],[data_conclusao]]),"")</f>
        <v>0.19444444444444445</v>
      </c>
      <c r="Z172" s="22">
        <v>1873</v>
      </c>
      <c r="AA172" s="22">
        <v>1004</v>
      </c>
      <c r="AB172" s="22">
        <v>14</v>
      </c>
      <c r="AC172" s="22">
        <v>3871282</v>
      </c>
      <c r="AD172" s="22">
        <v>3876098</v>
      </c>
      <c r="AE172" s="22">
        <v>3865339</v>
      </c>
      <c r="AF172" s="22">
        <v>36405</v>
      </c>
      <c r="AG172" s="23">
        <v>44150</v>
      </c>
      <c r="AH172" s="22" t="s">
        <v>6255</v>
      </c>
      <c r="AI172" s="22" t="s">
        <v>302</v>
      </c>
      <c r="AJ172" s="22" t="s">
        <v>168</v>
      </c>
      <c r="AK172" s="22" t="s">
        <v>1258</v>
      </c>
      <c r="AL172" s="25">
        <v>0.11458333333333333</v>
      </c>
      <c r="AM172" s="26">
        <v>0.13194444444444445</v>
      </c>
      <c r="AN172" s="26">
        <v>0.15277777777777779</v>
      </c>
      <c r="AO172" s="26">
        <v>0.19444444444444445</v>
      </c>
      <c r="AP172" s="22" t="s">
        <v>7228</v>
      </c>
      <c r="AQ172" s="22" t="s">
        <v>7229</v>
      </c>
      <c r="AR172" s="22">
        <v>3</v>
      </c>
      <c r="AS172" s="22" t="s">
        <v>613</v>
      </c>
      <c r="AT172" s="22" t="s">
        <v>6256</v>
      </c>
      <c r="AU172" s="22" t="s">
        <v>6257</v>
      </c>
      <c r="AV172" s="27" t="s">
        <v>276</v>
      </c>
      <c r="AW172" s="22" t="s">
        <v>6258</v>
      </c>
      <c r="AX172" s="22" t="s">
        <v>6259</v>
      </c>
      <c r="AY172" s="22" t="b">
        <v>1</v>
      </c>
      <c r="AZ172" s="22" t="s">
        <v>273</v>
      </c>
      <c r="BA172" s="22" t="b">
        <v>0</v>
      </c>
      <c r="BB172" s="22"/>
      <c r="BC172" s="22"/>
    </row>
    <row r="173" spans="1:55" hidden="1" x14ac:dyDescent="0.25">
      <c r="A173" s="31" t="str">
        <f>IFERROR(TEXT(Table_ocorrencias11[[#This Row],[caso_n]],"000")&amp;Table_ocorrencias11[[#This Row],[ponto]]&amp;"/"&amp;YEAR(Table_ocorrencias11[[#This Row],[DATA PLANTÃO]]),"")</f>
        <v>1005.9/2020</v>
      </c>
      <c r="B173" s="31" t="str">
        <f>IFERROR(IF(Table_ocorrencias11[[#This Row],[GDL]] = "","", Table_ocorrencias11[[#This Row],[GDL]]&amp;"/"&amp;YEAR(Table_ocorrencias11[[#This Row],[data_plantao]])),"")</f>
        <v>36278/2020</v>
      </c>
      <c r="C173" s="31" t="str">
        <f>IF(Table_ocorrencias11[[#This Row],[fotos_gdl]] = TRUE,"ENVIADAS","PENDENTE")</f>
        <v>ENVIADAS</v>
      </c>
      <c r="D173" s="23">
        <f>IFERROR(Table_ocorrencias11[[#This Row],[data_plantao]],"")</f>
        <v>44150</v>
      </c>
      <c r="E173" s="31" t="str">
        <f>IFERROR(Table_ocorrencias11[[#This Row],[CIODS]],"")</f>
        <v>D694567</v>
      </c>
      <c r="F173" s="31" t="str">
        <f>IFERROR(Table_ocorrencias11[[#This Row],[natureza3]],"")</f>
        <v>Homicídio</v>
      </c>
      <c r="G173" s="31" t="str">
        <f>IFERROR(Table_ocorrencias11[[#This Row],[tipo_local]],"")</f>
        <v>Externo</v>
      </c>
      <c r="H173" s="31" t="str">
        <f>IFERROR(IF(Table_ocorrencias11[[#This Row],[instrumento9]] = 0,"",Table_ocorrencias11[[#This Row],[instrumento9]]),"")</f>
        <v>PÉRFURO-CONTUNDENTE</v>
      </c>
      <c r="I173" s="31" t="str">
        <f>IFERROR(VLOOKUP(Table_ocorrencias11[[#This Row],[matricula_perito]],Table_peritos[],2,FALSE),"")</f>
        <v>VICTOR CEZAR LUCENA TAVARES DE SÁ LEITÃO</v>
      </c>
      <c r="J173" s="31" t="str">
        <f>IFERROR(VLOOKUP(Table_ocorrencias11[[#This Row],[matricula_auxiliar]],Table_auxiliares[],2,FALSE),"")</f>
        <v>THAYSE BATISTA</v>
      </c>
      <c r="K173" s="31" t="str">
        <f>IFERROR(VLOOKUP(Table_ocorrencias11[[#This Row],[matricula_delegado]],Table_delegados[],2,FALSE),"")</f>
        <v>IAN CAMPOS MOREIRA</v>
      </c>
      <c r="L173" s="31" t="str">
        <f>IFERROR(Table_ocorrencias11[[#This Row],[viatura4]],"")</f>
        <v>UP006</v>
      </c>
      <c r="M173" s="31" t="str">
        <f>IFERROR(IF(Table_ocorrencias11[[#This Row],[DPH2]] ="","",Table_ocorrencias11[[#This Row],[DPH2]]&amp;"º DPH"),"")</f>
        <v>13º DPH</v>
      </c>
      <c r="N173" s="31" t="str">
        <f>UPPER(IFERROR(VLOOKUP(Table_ocorrencias11[[#This Row],[municipio]],Table_municipios[],2,FALSE),""))</f>
        <v>JABOATÃO DOS GUARARAPES</v>
      </c>
      <c r="O173" s="31" t="str">
        <f>UPPER(IFERROR(Table_ocorrencias11[[#This Row],[bairro7]],""))</f>
        <v>ZUMBI DO PACHECO</v>
      </c>
      <c r="P173" s="31" t="str">
        <f>IFERROR(IF(Table_ocorrencias11[[#This Row],[rua8]] ="","",Table_ocorrencias11[[#This Row],[rua8]]),"")</f>
        <v>RUA SALGUEIRO, S/N</v>
      </c>
      <c r="Q173" s="31" t="str">
        <f>IFERROR(IF(Table_ocorrencias11[[#This Row],[latitude5]] ="","",Table_ocorrencias11[[#This Row],[latitude5]]),"")</f>
        <v>-8.122853</v>
      </c>
      <c r="R173" s="31" t="str">
        <f>IFERROR(IF(Table_ocorrencias11[[#This Row],[longitude6]] ="","",Table_ocorrencias11[[#This Row],[longitude6]]),"")</f>
        <v>-34.963969</v>
      </c>
      <c r="S173" s="31" t="str">
        <f>IFERROR(UPPER(VLOOKUP(Table_ocorrencias11[[#This Row],[ocorrencia_id]],Table_vitimas[],3,FALSE) &amp; " (NIC: "&amp; VLOOKUP(Table_ocorrencias11[[#This Row],[ocorrencia_id]],Table_vitimas[],9,FALSE)) &amp;")","")</f>
        <v>LUIS ANISIO DA SILVA (NIC: 114110)</v>
      </c>
      <c r="T1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3" s="31" t="str">
        <f>UPPER(IFERROR(Table_ocorrencias11[[#This Row],[descricao]],""))</f>
        <v>PAF - MASC PM: 99536-9915</v>
      </c>
      <c r="V173" s="24">
        <f>IFERROR(IF(Table_ocorrencias11[[#This Row],[data_ciencia]]="","",Table_ocorrencias11[[#This Row],[data_ciencia]]),"")</f>
        <v>0.125</v>
      </c>
      <c r="W173" s="24">
        <f>IFERROR(IF(Table_ocorrencias11[[#This Row],[data_saida]]="","",Table_ocorrencias11[[#This Row],[data_saida]]),"")</f>
        <v>0.1388888888888889</v>
      </c>
      <c r="X173" s="24">
        <f>IFERROR(IF(Table_ocorrencias11[[#This Row],[data_chegada]]="","",Table_ocorrencias11[[#This Row],[data_chegada]]),"")</f>
        <v>0.15625</v>
      </c>
      <c r="Y173" s="24">
        <f>IFERROR(IF(Table_ocorrencias11[[#This Row],[data_conclusao]]="","",Table_ocorrencias11[[#This Row],[data_conclusao]]),"")</f>
        <v>0.19444444444444445</v>
      </c>
      <c r="Z173" s="22">
        <v>1874</v>
      </c>
      <c r="AA173" s="22">
        <v>1005</v>
      </c>
      <c r="AB173" s="22">
        <v>13</v>
      </c>
      <c r="AC173" s="22">
        <v>3866947</v>
      </c>
      <c r="AD173" s="22">
        <v>3870430</v>
      </c>
      <c r="AE173" s="22">
        <v>2724707</v>
      </c>
      <c r="AF173" s="22">
        <v>36278</v>
      </c>
      <c r="AG173" s="23">
        <v>44150</v>
      </c>
      <c r="AH173" s="22" t="s">
        <v>6260</v>
      </c>
      <c r="AI173" s="22" t="s">
        <v>167</v>
      </c>
      <c r="AJ173" s="22" t="s">
        <v>168</v>
      </c>
      <c r="AK173" s="22" t="s">
        <v>1258</v>
      </c>
      <c r="AL173" s="25">
        <v>0.125</v>
      </c>
      <c r="AM173" s="26">
        <v>0.1388888888888889</v>
      </c>
      <c r="AN173" s="26">
        <v>0.15625</v>
      </c>
      <c r="AO173" s="26">
        <v>0.19444444444444445</v>
      </c>
      <c r="AP173" s="22" t="s">
        <v>6269</v>
      </c>
      <c r="AQ173" s="22" t="s">
        <v>6270</v>
      </c>
      <c r="AR173" s="22">
        <v>10</v>
      </c>
      <c r="AS173" s="22" t="s">
        <v>5227</v>
      </c>
      <c r="AT173" s="22" t="s">
        <v>6263</v>
      </c>
      <c r="AU173" s="22" t="s">
        <v>283</v>
      </c>
      <c r="AV173" s="27" t="s">
        <v>276</v>
      </c>
      <c r="AW173" s="22" t="s">
        <v>6261</v>
      </c>
      <c r="AX173" s="22" t="s">
        <v>6262</v>
      </c>
      <c r="AY173" s="22" t="b">
        <v>1</v>
      </c>
      <c r="AZ173" s="22" t="s">
        <v>273</v>
      </c>
      <c r="BA173" s="22" t="b">
        <v>0</v>
      </c>
      <c r="BB173" s="22"/>
      <c r="BC173" s="22"/>
    </row>
    <row r="174" spans="1:55" hidden="1" x14ac:dyDescent="0.25">
      <c r="A174" s="31" t="str">
        <f>IFERROR(TEXT(Table_ocorrencias11[[#This Row],[caso_n]],"000")&amp;Table_ocorrencias11[[#This Row],[ponto]]&amp;"/"&amp;YEAR(Table_ocorrencias11[[#This Row],[DATA PLANTÃO]]),"")</f>
        <v>1006.9/2020</v>
      </c>
      <c r="B174" s="31" t="str">
        <f>IFERROR(IF(Table_ocorrencias11[[#This Row],[GDL]] = "","", Table_ocorrencias11[[#This Row],[GDL]]&amp;"/"&amp;YEAR(Table_ocorrencias11[[#This Row],[data_plantao]])),"")</f>
        <v>13482021/2020</v>
      </c>
      <c r="C174" s="31" t="str">
        <f>IF(Table_ocorrencias11[[#This Row],[fotos_gdl]] = TRUE,"ENVIADAS","PENDENTE")</f>
        <v>PENDENTE</v>
      </c>
      <c r="D174" s="23">
        <f>IFERROR(Table_ocorrencias11[[#This Row],[data_plantao]],"")</f>
        <v>44151</v>
      </c>
      <c r="E174" s="31" t="str">
        <f>IFERROR(Table_ocorrencias11[[#This Row],[CIODS]],"")</f>
        <v>D694572</v>
      </c>
      <c r="F174" s="31" t="str">
        <f>IFERROR(Table_ocorrencias11[[#This Row],[natureza3]],"")</f>
        <v>Homicídio</v>
      </c>
      <c r="G174" s="31" t="str">
        <f>IFERROR(Table_ocorrencias11[[#This Row],[tipo_local]],"")</f>
        <v>Externo</v>
      </c>
      <c r="H174" s="31" t="str">
        <f>IFERROR(IF(Table_ocorrencias11[[#This Row],[instrumento9]] = 0,"",Table_ocorrencias11[[#This Row],[instrumento9]]),"")</f>
        <v/>
      </c>
      <c r="I174" s="31" t="str">
        <f>IFERROR(VLOOKUP(Table_ocorrencias11[[#This Row],[matricula_perito]],Table_peritos[],2,FALSE),"")</f>
        <v>MOISEIS GAUTHIER</v>
      </c>
      <c r="J174" s="31" t="str">
        <f>IFERROR(VLOOKUP(Table_ocorrencias11[[#This Row],[matricula_auxiliar]],Table_auxiliares[],2,FALSE),"")</f>
        <v>THIAGO ANDRÉ</v>
      </c>
      <c r="K174" s="31" t="str">
        <f>IFERROR(VLOOKUP(Table_ocorrencias11[[#This Row],[matricula_delegado]],Table_delegados[],2,FALSE),"")</f>
        <v>FABIO LACERDA MACHADO</v>
      </c>
      <c r="L174" s="31" t="str">
        <f>IFERROR(Table_ocorrencias11[[#This Row],[viatura4]],"")</f>
        <v>UP004</v>
      </c>
      <c r="M174" s="31" t="str">
        <f>IFERROR(IF(Table_ocorrencias11[[#This Row],[DPH2]] ="","",Table_ocorrencias11[[#This Row],[DPH2]]&amp;"º DPH"),"")</f>
        <v>14º DPH</v>
      </c>
      <c r="N174" s="31" t="str">
        <f>UPPER(IFERROR(VLOOKUP(Table_ocorrencias11[[#This Row],[municipio]],Table_municipios[],2,FALSE),""))</f>
        <v>CABO DE SANTO AGOSTINHO</v>
      </c>
      <c r="O174" s="31" t="str">
        <f>UPPER(IFERROR(Table_ocorrencias11[[#This Row],[bairro7]],""))</f>
        <v>PONTE DOS CARAVALHOS</v>
      </c>
      <c r="P174" s="31" t="str">
        <f>IFERROR(IF(Table_ocorrencias11[[#This Row],[rua8]] ="","",Table_ocorrencias11[[#This Row],[rua8]]),"")</f>
        <v>RODOVIA BR 101, KM 92</v>
      </c>
      <c r="Q174" s="31" t="str">
        <f>IFERROR(IF(Table_ocorrencias11[[#This Row],[latitude5]] ="","",Table_ocorrencias11[[#This Row],[latitude5]]),"")</f>
        <v>-8,241894</v>
      </c>
      <c r="R174" s="31" t="str">
        <f>IFERROR(IF(Table_ocorrencias11[[#This Row],[longitude6]] ="","",Table_ocorrencias11[[#This Row],[longitude6]]),"")</f>
        <v>-35,005728</v>
      </c>
      <c r="S174" s="31" t="str">
        <f>IFERROR(UPPER(VLOOKUP(Table_ocorrencias11[[#This Row],[ocorrencia_id]],Table_vitimas[],3,FALSE) &amp; " (NIC: "&amp; VLOOKUP(Table_ocorrencias11[[#This Row],[ocorrencia_id]],Table_vitimas[],9,FALSE)) &amp;")","")</f>
        <v>MARLON RAMOS DA SILVA (NIC: 114121)</v>
      </c>
      <c r="T1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74" s="31" t="str">
        <f>UPPER(IFERROR(Table_ocorrencias11[[#This Row],[descricao]],""))</f>
        <v>SD GILSON 99005155</v>
      </c>
      <c r="V174" s="24">
        <f>IFERROR(IF(Table_ocorrencias11[[#This Row],[data_ciencia]]="","",Table_ocorrencias11[[#This Row],[data_ciencia]]),"")</f>
        <v>0.29166666666666669</v>
      </c>
      <c r="W174" s="24" t="str">
        <f>IFERROR(IF(Table_ocorrencias11[[#This Row],[data_saida]]="","",Table_ocorrencias11[[#This Row],[data_saida]]),"")</f>
        <v/>
      </c>
      <c r="X174" s="24" t="str">
        <f>IFERROR(IF(Table_ocorrencias11[[#This Row],[data_chegada]]="","",Table_ocorrencias11[[#This Row],[data_chegada]]),"")</f>
        <v/>
      </c>
      <c r="Y174" s="24" t="str">
        <f>IFERROR(IF(Table_ocorrencias11[[#This Row],[data_conclusao]]="","",Table_ocorrencias11[[#This Row],[data_conclusao]]),"")</f>
        <v/>
      </c>
      <c r="Z174" s="22">
        <v>1875</v>
      </c>
      <c r="AA174" s="22">
        <v>1006</v>
      </c>
      <c r="AB174" s="22">
        <v>14</v>
      </c>
      <c r="AC174" s="22">
        <v>3871282</v>
      </c>
      <c r="AD174" s="22">
        <v>3870464</v>
      </c>
      <c r="AE174" s="22">
        <v>3864235</v>
      </c>
      <c r="AF174" s="22">
        <v>13482021</v>
      </c>
      <c r="AG174" s="23">
        <v>44151</v>
      </c>
      <c r="AH174" s="22" t="s">
        <v>6271</v>
      </c>
      <c r="AI174" s="22" t="s">
        <v>167</v>
      </c>
      <c r="AJ174" s="22" t="s">
        <v>168</v>
      </c>
      <c r="AK174" s="22" t="s">
        <v>255</v>
      </c>
      <c r="AL174" s="25">
        <v>0.29166666666666669</v>
      </c>
      <c r="AM174" s="26"/>
      <c r="AN174" s="26"/>
      <c r="AO174" s="26"/>
      <c r="AP174" s="22" t="s">
        <v>6289</v>
      </c>
      <c r="AQ174" s="22" t="s">
        <v>6290</v>
      </c>
      <c r="AR174" s="22">
        <v>3</v>
      </c>
      <c r="AS174" s="22" t="s">
        <v>6272</v>
      </c>
      <c r="AT174" s="22" t="s">
        <v>6273</v>
      </c>
      <c r="AU174" s="22" t="s">
        <v>6274</v>
      </c>
      <c r="AV174" s="27"/>
      <c r="AW174" s="22" t="s">
        <v>6275</v>
      </c>
      <c r="AX174" s="22" t="s">
        <v>6276</v>
      </c>
      <c r="AY174" s="22" t="b">
        <v>0</v>
      </c>
      <c r="AZ174" s="22" t="s">
        <v>273</v>
      </c>
      <c r="BA174" s="22" t="b">
        <v>0</v>
      </c>
      <c r="BB174" s="22"/>
      <c r="BC174" s="22"/>
    </row>
    <row r="175" spans="1:55" hidden="1" x14ac:dyDescent="0.25">
      <c r="A175" s="31" t="str">
        <f>IFERROR(TEXT(Table_ocorrencias11[[#This Row],[caso_n]],"000")&amp;Table_ocorrencias11[[#This Row],[ponto]]&amp;"/"&amp;YEAR(Table_ocorrencias11[[#This Row],[DATA PLANTÃO]]),"")</f>
        <v>1007.9/2020</v>
      </c>
      <c r="B175" s="31" t="str">
        <f>IFERROR(IF(Table_ocorrencias11[[#This Row],[GDL]] = "","", Table_ocorrencias11[[#This Row],[GDL]]&amp;"/"&amp;YEAR(Table_ocorrencias11[[#This Row],[data_plantao]])),"")</f>
        <v>36377/2020</v>
      </c>
      <c r="C175" s="31" t="str">
        <f>IF(Table_ocorrencias11[[#This Row],[fotos_gdl]] = TRUE,"ENVIADAS","PENDENTE")</f>
        <v>ENVIADAS</v>
      </c>
      <c r="D175" s="23">
        <f>IFERROR(Table_ocorrencias11[[#This Row],[data_plantao]],"")</f>
        <v>44151</v>
      </c>
      <c r="E175" s="31" t="str">
        <f>IFERROR(Table_ocorrencias11[[#This Row],[CIODS]],"")</f>
        <v>D694590</v>
      </c>
      <c r="F175" s="31" t="str">
        <f>IFERROR(Table_ocorrencias11[[#This Row],[natureza3]],"")</f>
        <v>Homicídio</v>
      </c>
      <c r="G175" s="31" t="str">
        <f>IFERROR(Table_ocorrencias11[[#This Row],[tipo_local]],"")</f>
        <v>Externo</v>
      </c>
      <c r="H175" s="31" t="str">
        <f>IFERROR(IF(Table_ocorrencias11[[#This Row],[instrumento9]] = 0,"",Table_ocorrencias11[[#This Row],[instrumento9]]),"")</f>
        <v>PÉRFURO-CORTANTE</v>
      </c>
      <c r="I175" s="31" t="str">
        <f>IFERROR(VLOOKUP(Table_ocorrencias11[[#This Row],[matricula_perito]],Table_peritos[],2,FALSE),"")</f>
        <v>TADEU MORAIS CRUZ</v>
      </c>
      <c r="J175" s="31" t="str">
        <f>IFERROR(VLOOKUP(Table_ocorrencias11[[#This Row],[matricula_auxiliar]],Table_auxiliares[],2,FALSE),"")</f>
        <v>RICARDO ALEXANDRE MELO DA SILVA</v>
      </c>
      <c r="K175" s="31" t="str">
        <f>IFERROR(VLOOKUP(Table_ocorrencias11[[#This Row],[matricula_delegado]],Table_delegados[],2,FALSE),"")</f>
        <v>FABIO LACERDA MACHADO</v>
      </c>
      <c r="L175" s="31" t="str">
        <f>IFERROR(Table_ocorrencias11[[#This Row],[viatura4]],"")</f>
        <v>UP004</v>
      </c>
      <c r="M175" s="31" t="str">
        <f>IFERROR(IF(Table_ocorrencias11[[#This Row],[DPH2]] ="","",Table_ocorrencias11[[#This Row],[DPH2]]&amp;"º DPH"),"")</f>
        <v>14º DPH</v>
      </c>
      <c r="N175" s="31" t="str">
        <f>UPPER(IFERROR(VLOOKUP(Table_ocorrencias11[[#This Row],[municipio]],Table_municipios[],2,FALSE),""))</f>
        <v>CABO DE SANTO AGOSTINHO</v>
      </c>
      <c r="O175" s="31" t="str">
        <f>UPPER(IFERROR(Table_ocorrencias11[[#This Row],[bairro7]],""))</f>
        <v>GAIBU</v>
      </c>
      <c r="P175" s="31" t="str">
        <f>IFERROR(IF(Table_ocorrencias11[[#This Row],[rua8]] ="","",Table_ocorrencias11[[#This Row],[rua8]]),"")</f>
        <v>MORRO DA ANTENA</v>
      </c>
      <c r="Q175" s="31" t="str">
        <f>IFERROR(IF(Table_ocorrencias11[[#This Row],[latitude5]] ="","",Table_ocorrencias11[[#This Row],[latitude5]]),"")</f>
        <v>8º 20'28"</v>
      </c>
      <c r="R175" s="31" t="str">
        <f>IFERROR(IF(Table_ocorrencias11[[#This Row],[longitude6]] ="","",Table_ocorrencias11[[#This Row],[longitude6]]),"")</f>
        <v>34º 54'28"</v>
      </c>
      <c r="S17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114123)</v>
      </c>
      <c r="T1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5" s="31" t="str">
        <f>UPPER(IFERROR(Table_ocorrencias11[[#This Row],[descricao]],""))</f>
        <v>CABO HENRIQUE 986441780</v>
      </c>
      <c r="V175" s="24">
        <f>IFERROR(IF(Table_ocorrencias11[[#This Row],[data_ciencia]]="","",Table_ocorrencias11[[#This Row],[data_ciencia]]),"")</f>
        <v>0.45277777777777778</v>
      </c>
      <c r="W175" s="24">
        <f>IFERROR(IF(Table_ocorrencias11[[#This Row],[data_saida]]="","",Table_ocorrencias11[[#This Row],[data_saida]]),"")</f>
        <v>0.46527777777777779</v>
      </c>
      <c r="X175" s="24">
        <f>IFERROR(IF(Table_ocorrencias11[[#This Row],[data_chegada]]="","",Table_ocorrencias11[[#This Row],[data_chegada]]),"")</f>
        <v>0.49791666666666667</v>
      </c>
      <c r="Y175" s="24">
        <f>IFERROR(IF(Table_ocorrencias11[[#This Row],[data_conclusao]]="","",Table_ocorrencias11[[#This Row],[data_conclusao]]),"")</f>
        <v>0.53472222222222221</v>
      </c>
      <c r="Z175" s="22">
        <v>1876</v>
      </c>
      <c r="AA175" s="22">
        <v>1007</v>
      </c>
      <c r="AB175" s="22">
        <v>14</v>
      </c>
      <c r="AC175" s="22">
        <v>2962136</v>
      </c>
      <c r="AD175" s="22">
        <v>3867641</v>
      </c>
      <c r="AE175" s="22">
        <v>3864235</v>
      </c>
      <c r="AF175" s="22">
        <v>36377</v>
      </c>
      <c r="AG175" s="23">
        <v>44151</v>
      </c>
      <c r="AH175" s="22" t="s">
        <v>6285</v>
      </c>
      <c r="AI175" s="22" t="s">
        <v>167</v>
      </c>
      <c r="AJ175" s="22" t="s">
        <v>168</v>
      </c>
      <c r="AK175" s="22" t="s">
        <v>255</v>
      </c>
      <c r="AL175" s="25">
        <v>0.45277777777777778</v>
      </c>
      <c r="AM175" s="26">
        <v>0.46527777777777779</v>
      </c>
      <c r="AN175" s="26">
        <v>0.49791666666666667</v>
      </c>
      <c r="AO175" s="26">
        <v>0.53472222222222221</v>
      </c>
      <c r="AP175" s="22" t="s">
        <v>6305</v>
      </c>
      <c r="AQ175" s="22" t="s">
        <v>6306</v>
      </c>
      <c r="AR175" s="22">
        <v>3</v>
      </c>
      <c r="AS175" s="22" t="s">
        <v>1613</v>
      </c>
      <c r="AT175" s="22" t="s">
        <v>6286</v>
      </c>
      <c r="AU175" s="22" t="s">
        <v>6286</v>
      </c>
      <c r="AV175" s="27" t="s">
        <v>744</v>
      </c>
      <c r="AW175" s="22" t="s">
        <v>6287</v>
      </c>
      <c r="AX175" s="22" t="s">
        <v>6288</v>
      </c>
      <c r="AY175" s="22" t="b">
        <v>1</v>
      </c>
      <c r="AZ175" s="22" t="s">
        <v>273</v>
      </c>
      <c r="BA175" s="22" t="b">
        <v>0</v>
      </c>
      <c r="BB175" s="22"/>
      <c r="BC175" s="22"/>
    </row>
    <row r="176" spans="1:55" hidden="1" x14ac:dyDescent="0.25">
      <c r="A176" s="31" t="str">
        <f>IFERROR(TEXT(Table_ocorrencias11[[#This Row],[caso_n]],"000")&amp;Table_ocorrencias11[[#This Row],[ponto]]&amp;"/"&amp;YEAR(Table_ocorrencias11[[#This Row],[DATA PLANTÃO]]),"")</f>
        <v>1008.9/2020</v>
      </c>
      <c r="B176" s="31" t="str">
        <f>IFERROR(IF(Table_ocorrencias11[[#This Row],[GDL]] = "","", Table_ocorrencias11[[#This Row],[GDL]]&amp;"/"&amp;YEAR(Table_ocorrencias11[[#This Row],[data_plantao]])),"")</f>
        <v>36393/2020</v>
      </c>
      <c r="C176" s="31" t="str">
        <f>IF(Table_ocorrencias11[[#This Row],[fotos_gdl]] = TRUE,"ENVIADAS","PENDENTE")</f>
        <v>PENDENTE</v>
      </c>
      <c r="D176" s="23">
        <f>IFERROR(Table_ocorrencias11[[#This Row],[data_plantao]],"")</f>
        <v>44151</v>
      </c>
      <c r="E176" s="31" t="str">
        <f>IFERROR(Table_ocorrencias11[[#This Row],[CIODS]],"")</f>
        <v>D694665</v>
      </c>
      <c r="F176" s="31" t="str">
        <f>IFERROR(Table_ocorrencias11[[#This Row],[natureza3]],"")</f>
        <v>Homicídio</v>
      </c>
      <c r="G176" s="31" t="str">
        <f>IFERROR(Table_ocorrencias11[[#This Row],[tipo_local]],"")</f>
        <v>Externo</v>
      </c>
      <c r="H176" s="31" t="str">
        <f>IFERROR(IF(Table_ocorrencias11[[#This Row],[instrumento9]] = 0,"",Table_ocorrencias11[[#This Row],[instrumento9]]),"")</f>
        <v/>
      </c>
      <c r="I176" s="31" t="str">
        <f>IFERROR(VLOOKUP(Table_ocorrencias11[[#This Row],[matricula_perito]],Table_peritos[],2,FALSE),"")</f>
        <v>TADEU MORAIS CRUZ</v>
      </c>
      <c r="J176" s="31" t="str">
        <f>IFERROR(VLOOKUP(Table_ocorrencias11[[#This Row],[matricula_auxiliar]],Table_auxiliares[],2,FALSE),"")</f>
        <v>THIAGO ANDRÉ</v>
      </c>
      <c r="K176" s="31" t="str">
        <f>IFERROR(VLOOKUP(Table_ocorrencias11[[#This Row],[matricula_delegado]],Table_delegados[],2,FALSE),"")</f>
        <v>JOAO BAPTISTA DE BRITTO ALVES FILHO</v>
      </c>
      <c r="L176" s="31" t="str">
        <f>IFERROR(Table_ocorrencias11[[#This Row],[viatura4]],"")</f>
        <v>UP006</v>
      </c>
      <c r="M176" s="31" t="str">
        <f>IFERROR(IF(Table_ocorrencias11[[#This Row],[DPH2]] ="","",Table_ocorrencias11[[#This Row],[DPH2]]&amp;"º DPH"),"")</f>
        <v>9º DPH</v>
      </c>
      <c r="N176" s="31" t="str">
        <f>UPPER(IFERROR(VLOOKUP(Table_ocorrencias11[[#This Row],[municipio]],Table_municipios[],2,FALSE),""))</f>
        <v>OLINDA</v>
      </c>
      <c r="O176" s="31" t="str">
        <f>UPPER(IFERROR(Table_ocorrencias11[[#This Row],[bairro7]],""))</f>
        <v>CAIXA ÁGUA</v>
      </c>
      <c r="P176" s="31" t="str">
        <f>IFERROR(IF(Table_ocorrencias11[[#This Row],[rua8]] ="","",Table_ocorrencias11[[#This Row],[rua8]]),"")</f>
        <v>TRAVESSA DA RUA DA JAQUEIRA</v>
      </c>
      <c r="Q176" s="31" t="str">
        <f>IFERROR(IF(Table_ocorrencias11[[#This Row],[latitude5]] ="","",Table_ocorrencias11[[#This Row],[latitude5]]),"")</f>
        <v>7°59'37"</v>
      </c>
      <c r="R176" s="31" t="str">
        <f>IFERROR(IF(Table_ocorrencias11[[#This Row],[longitude6]] ="","",Table_ocorrencias11[[#This Row],[longitude6]]),"")</f>
        <v>34°54'4"</v>
      </c>
      <c r="S176" s="31" t="str">
        <f>IFERROR(UPPER(VLOOKUP(Table_ocorrencias11[[#This Row],[ocorrencia_id]],Table_vitimas[],3,FALSE) &amp; " (NIC: "&amp; VLOOKUP(Table_ocorrencias11[[#This Row],[ocorrencia_id]],Table_vitimas[],9,FALSE)) &amp;")","")</f>
        <v>EDSON SOARES DA SILVA (NIC: 114122)</v>
      </c>
      <c r="T1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6" s="31" t="str">
        <f>UPPER(IFERROR(Table_ocorrencias11[[#This Row],[descricao]],""))</f>
        <v>PM 997454668</v>
      </c>
      <c r="V176" s="24">
        <f>IFERROR(IF(Table_ocorrencias11[[#This Row],[data_ciencia]]="","",Table_ocorrencias11[[#This Row],[data_ciencia]]),"")</f>
        <v>0.86250000000000004</v>
      </c>
      <c r="W176" s="24">
        <f>IFERROR(IF(Table_ocorrencias11[[#This Row],[data_saida]]="","",Table_ocorrencias11[[#This Row],[data_saida]]),"")</f>
        <v>0.875</v>
      </c>
      <c r="X176" s="24">
        <f>IFERROR(IF(Table_ocorrencias11[[#This Row],[data_chegada]]="","",Table_ocorrencias11[[#This Row],[data_chegada]]),"")</f>
        <v>0.89930555555555558</v>
      </c>
      <c r="Y176" s="24">
        <f>IFERROR(IF(Table_ocorrencias11[[#This Row],[data_conclusao]]="","",Table_ocorrencias11[[#This Row],[data_conclusao]]),"")</f>
        <v>0.93402777777777779</v>
      </c>
      <c r="Z176" s="22">
        <v>1878</v>
      </c>
      <c r="AA176" s="22">
        <v>1008</v>
      </c>
      <c r="AB176" s="22">
        <v>9</v>
      </c>
      <c r="AC176" s="22">
        <v>2962136</v>
      </c>
      <c r="AD176" s="22">
        <v>3870464</v>
      </c>
      <c r="AE176" s="22">
        <v>2139065</v>
      </c>
      <c r="AF176" s="22">
        <v>36393</v>
      </c>
      <c r="AG176" s="23">
        <v>44151</v>
      </c>
      <c r="AH176" s="22" t="s">
        <v>6319</v>
      </c>
      <c r="AI176" s="22" t="s">
        <v>167</v>
      </c>
      <c r="AJ176" s="22" t="s">
        <v>168</v>
      </c>
      <c r="AK176" s="22" t="s">
        <v>1258</v>
      </c>
      <c r="AL176" s="25">
        <v>0.86250000000000004</v>
      </c>
      <c r="AM176" s="26">
        <v>0.875</v>
      </c>
      <c r="AN176" s="26">
        <v>0.89930555555555558</v>
      </c>
      <c r="AO176" s="26">
        <v>0.93402777777777779</v>
      </c>
      <c r="AP176" s="22" t="s">
        <v>6330</v>
      </c>
      <c r="AQ176" s="22" t="s">
        <v>6331</v>
      </c>
      <c r="AR176" s="22">
        <v>12</v>
      </c>
      <c r="AS176" s="22" t="s">
        <v>6320</v>
      </c>
      <c r="AT176" s="22" t="s">
        <v>6324</v>
      </c>
      <c r="AU176" s="22" t="s">
        <v>6321</v>
      </c>
      <c r="AV176" s="27"/>
      <c r="AW176" s="22" t="s">
        <v>6322</v>
      </c>
      <c r="AX176" s="22" t="s">
        <v>6323</v>
      </c>
      <c r="AY176" s="22" t="b">
        <v>0</v>
      </c>
      <c r="AZ176" s="22" t="s">
        <v>273</v>
      </c>
      <c r="BA176" s="22" t="b">
        <v>0</v>
      </c>
      <c r="BB176" s="22"/>
      <c r="BC176" s="22"/>
    </row>
    <row r="177" spans="1:55" hidden="1" x14ac:dyDescent="0.25">
      <c r="A177" s="31" t="str">
        <f>IFERROR(TEXT(Table_ocorrencias11[[#This Row],[caso_n]],"000")&amp;Table_ocorrencias11[[#This Row],[ponto]]&amp;"/"&amp;YEAR(Table_ocorrencias11[[#This Row],[DATA PLANTÃO]]),"")</f>
        <v>1009.9/2020</v>
      </c>
      <c r="B177" s="31" t="str">
        <f>IFERROR(IF(Table_ocorrencias11[[#This Row],[GDL]] = "","", Table_ocorrencias11[[#This Row],[GDL]]&amp;"/"&amp;YEAR(Table_ocorrencias11[[#This Row],[data_plantao]])),"")</f>
        <v>36456/2020</v>
      </c>
      <c r="C177" s="31" t="str">
        <f>IF(Table_ocorrencias11[[#This Row],[fotos_gdl]] = TRUE,"ENVIADAS","PENDENTE")</f>
        <v>ENVIADAS</v>
      </c>
      <c r="D177" s="23">
        <f>IFERROR(Table_ocorrencias11[[#This Row],[data_plantao]],"")</f>
        <v>44152</v>
      </c>
      <c r="E177" s="31" t="str">
        <f>IFERROR(Table_ocorrencias11[[#This Row],[CIODS]],"")</f>
        <v>D694713</v>
      </c>
      <c r="F177" s="31" t="str">
        <f>IFERROR(Table_ocorrencias11[[#This Row],[natureza3]],"")</f>
        <v>Homicídio</v>
      </c>
      <c r="G177" s="31" t="str">
        <f>IFERROR(Table_ocorrencias11[[#This Row],[tipo_local]],"")</f>
        <v>Externo</v>
      </c>
      <c r="H177" s="31" t="str">
        <f>IFERROR(IF(Table_ocorrencias11[[#This Row],[instrumento9]] = 0,"",Table_ocorrencias11[[#This Row],[instrumento9]]),"")</f>
        <v>PÉRFURO-CONTUNDENTE</v>
      </c>
      <c r="I177" s="31" t="str">
        <f>IFERROR(VLOOKUP(Table_ocorrencias11[[#This Row],[matricula_perito]],Table_peritos[],2,FALSE),"")</f>
        <v>RANON BARROS BEZERRA</v>
      </c>
      <c r="J177" s="31" t="str">
        <f>IFERROR(VLOOKUP(Table_ocorrencias11[[#This Row],[matricula_auxiliar]],Table_auxiliares[],2,FALSE),"")</f>
        <v>THAYSE BATISTA</v>
      </c>
      <c r="K177" s="31" t="str">
        <f>IFERROR(VLOOKUP(Table_ocorrencias11[[#This Row],[matricula_delegado]],Table_delegados[],2,FALSE),"")</f>
        <v>PAULO GUSTAVO COELHO DIAS</v>
      </c>
      <c r="L177" s="31" t="str">
        <f>IFERROR(Table_ocorrencias11[[#This Row],[viatura4]],"")</f>
        <v>UP006</v>
      </c>
      <c r="M177" s="31" t="str">
        <f>IFERROR(IF(Table_ocorrencias11[[#This Row],[DPH2]] ="","",Table_ocorrencias11[[#This Row],[DPH2]]&amp;"º DPH"),"")</f>
        <v>4º DPH</v>
      </c>
      <c r="N177" s="31" t="str">
        <f>UPPER(IFERROR(VLOOKUP(Table_ocorrencias11[[#This Row],[municipio]],Table_municipios[],2,FALSE),""))</f>
        <v>RECIFE</v>
      </c>
      <c r="O177" s="31" t="str">
        <f>UPPER(IFERROR(Table_ocorrencias11[[#This Row],[bairro7]],""))</f>
        <v>TORROES</v>
      </c>
      <c r="P177" s="31" t="str">
        <f>IFERROR(IF(Table_ocorrencias11[[#This Row],[rua8]] ="","",Table_ocorrencias11[[#This Row],[rua8]]),"")</f>
        <v>RUA CORDELIA</v>
      </c>
      <c r="Q177" s="31" t="str">
        <f>IFERROR(IF(Table_ocorrencias11[[#This Row],[latitude5]] ="","",Table_ocorrencias11[[#This Row],[latitude5]]),"")</f>
        <v>-8.064099</v>
      </c>
      <c r="R177" s="31" t="str">
        <f>IFERROR(IF(Table_ocorrencias11[[#This Row],[longitude6]] ="","",Table_ocorrencias11[[#This Row],[longitude6]]),"")</f>
        <v>-34.936162</v>
      </c>
      <c r="S177" s="31" t="str">
        <f>IFERROR(UPPER(VLOOKUP(Table_ocorrencias11[[#This Row],[ocorrencia_id]],Table_vitimas[],3,FALSE) &amp; " (NIC: "&amp; VLOOKUP(Table_ocorrencias11[[#This Row],[ocorrencia_id]],Table_vitimas[],9,FALSE)) &amp;")","")</f>
        <v>JAMESSON RODRIGUES DE MENDONÇA (NIC: 114127)</v>
      </c>
      <c r="T1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7" s="31" t="str">
        <f>UPPER(IFERROR(Table_ocorrencias11[[#This Row],[descricao]],""))</f>
        <v>PM 997809781</v>
      </c>
      <c r="V177" s="24">
        <f>IFERROR(IF(Table_ocorrencias11[[#This Row],[data_ciencia]]="","",Table_ocorrencias11[[#This Row],[data_ciencia]]),"")</f>
        <v>0.3576388888888889</v>
      </c>
      <c r="W177" s="24">
        <f>IFERROR(IF(Table_ocorrencias11[[#This Row],[data_saida]]="","",Table_ocorrencias11[[#This Row],[data_saida]]),"")</f>
        <v>0.37152777777777779</v>
      </c>
      <c r="X177" s="24">
        <f>IFERROR(IF(Table_ocorrencias11[[#This Row],[data_chegada]]="","",Table_ocorrencias11[[#This Row],[data_chegada]]),"")</f>
        <v>0.38194444444444442</v>
      </c>
      <c r="Y177" s="24">
        <f>IFERROR(IF(Table_ocorrencias11[[#This Row],[data_conclusao]]="","",Table_ocorrencias11[[#This Row],[data_conclusao]]),"")</f>
        <v>0.40972222222222221</v>
      </c>
      <c r="Z177" s="22">
        <v>1879</v>
      </c>
      <c r="AA177" s="22">
        <v>1009</v>
      </c>
      <c r="AB177" s="22">
        <v>4</v>
      </c>
      <c r="AC177" s="22">
        <v>3866670</v>
      </c>
      <c r="AD177" s="22">
        <v>3870430</v>
      </c>
      <c r="AE177" s="22">
        <v>2725371</v>
      </c>
      <c r="AF177" s="22">
        <v>36456</v>
      </c>
      <c r="AG177" s="23">
        <v>44152</v>
      </c>
      <c r="AH177" s="22" t="s">
        <v>6338</v>
      </c>
      <c r="AI177" s="22" t="s">
        <v>167</v>
      </c>
      <c r="AJ177" s="22" t="s">
        <v>168</v>
      </c>
      <c r="AK177" s="22" t="s">
        <v>1258</v>
      </c>
      <c r="AL177" s="25">
        <v>0.3576388888888889</v>
      </c>
      <c r="AM177" s="26">
        <v>0.37152777777777779</v>
      </c>
      <c r="AN177" s="26">
        <v>0.38194444444444442</v>
      </c>
      <c r="AO177" s="26">
        <v>0.40972222222222221</v>
      </c>
      <c r="AP177" s="22" t="s">
        <v>6358</v>
      </c>
      <c r="AQ177" s="22" t="s">
        <v>6359</v>
      </c>
      <c r="AR177" s="22">
        <v>14</v>
      </c>
      <c r="AS177" s="22" t="s">
        <v>6339</v>
      </c>
      <c r="AT177" s="22" t="s">
        <v>6340</v>
      </c>
      <c r="AU177" s="22" t="s">
        <v>6341</v>
      </c>
      <c r="AV177" s="27" t="s">
        <v>276</v>
      </c>
      <c r="AW177" s="22" t="s">
        <v>6342</v>
      </c>
      <c r="AX177" s="22" t="s">
        <v>6343</v>
      </c>
      <c r="AY177" s="22" t="b">
        <v>1</v>
      </c>
      <c r="AZ177" s="22" t="s">
        <v>273</v>
      </c>
      <c r="BA177" s="22" t="b">
        <v>0</v>
      </c>
      <c r="BB177" s="22"/>
      <c r="BC177" s="22"/>
    </row>
    <row r="178" spans="1:55" hidden="1" x14ac:dyDescent="0.25">
      <c r="A178" s="31" t="str">
        <f>IFERROR(TEXT(Table_ocorrencias11[[#This Row],[caso_n]],"000")&amp;Table_ocorrencias11[[#This Row],[ponto]]&amp;"/"&amp;YEAR(Table_ocorrencias11[[#This Row],[DATA PLANTÃO]]),"")</f>
        <v>101.10/2020</v>
      </c>
      <c r="B178" s="31" t="str">
        <f>IFERROR(IF(Table_ocorrencias11[[#This Row],[GDL]] = "","", Table_ocorrencias11[[#This Row],[GDL]]&amp;"/"&amp;YEAR(Table_ocorrencias11[[#This Row],[data_plantao]])),"")</f>
        <v>39735/2020</v>
      </c>
      <c r="C178" s="31" t="str">
        <f>IF(Table_ocorrencias11[[#This Row],[fotos_gdl]] = TRUE,"ENVIADAS","PENDENTE")</f>
        <v>PENDENTE</v>
      </c>
      <c r="D178" s="23">
        <f>IFERROR(Table_ocorrencias11[[#This Row],[data_plantao]],"")</f>
        <v>44173</v>
      </c>
      <c r="E178" s="31" t="str">
        <f>IFERROR(Table_ocorrencias11[[#This Row],[CIODS]],"")</f>
        <v>47/2020</v>
      </c>
      <c r="F178" s="31" t="str">
        <f>IFERROR(Table_ocorrencias11[[#This Row],[natureza3]],"")</f>
        <v>Outros</v>
      </c>
      <c r="G178" s="31" t="str">
        <f>IFERROR(Table_ocorrencias11[[#This Row],[tipo_local]],"")</f>
        <v>Misto</v>
      </c>
      <c r="H178" s="31" t="str">
        <f>IFERROR(IF(Table_ocorrencias11[[#This Row],[instrumento9]] = 0,"",Table_ocorrencias11[[#This Row],[instrumento9]]),"")</f>
        <v/>
      </c>
      <c r="I178" s="31" t="str">
        <f>IFERROR(VLOOKUP(Table_ocorrencias11[[#This Row],[matricula_perito]],Table_peritos[],2,FALSE),"")</f>
        <v>RANON BARROS BEZERRA</v>
      </c>
      <c r="J178" s="31" t="str">
        <f>IFERROR(VLOOKUP(Table_ocorrencias11[[#This Row],[matricula_auxiliar]],Table_auxiliares[],2,FALSE),"")</f>
        <v>BRENO HENRIQUE DANTAS DOS SANTOS</v>
      </c>
      <c r="K178" s="31" t="str">
        <f>IFERROR(VLOOKUP(Table_ocorrencias11[[#This Row],[matricula_delegado]],Table_delegados[],2,FALSE),"")</f>
        <v>BRUNO MARCIO DE AMORIM MAGALHAES</v>
      </c>
      <c r="L178" s="31" t="str">
        <f>IFERROR(Table_ocorrencias11[[#This Row],[viatura4]],"")</f>
        <v/>
      </c>
      <c r="M178" s="31" t="str">
        <f>IFERROR(IF(Table_ocorrencias11[[#This Row],[DPH2]] ="","",Table_ocorrencias11[[#This Row],[DPH2]]&amp;"º DPH"),"")</f>
        <v>2º DPH</v>
      </c>
      <c r="N178" s="31" t="str">
        <f>UPPER(IFERROR(VLOOKUP(Table_ocorrencias11[[#This Row],[municipio]],Table_municipios[],2,FALSE),""))</f>
        <v>RECIFE</v>
      </c>
      <c r="O178" s="31" t="str">
        <f>UPPER(IFERROR(Table_ocorrencias11[[#This Row],[bairro7]],""))</f>
        <v>CORDEIRO</v>
      </c>
      <c r="P178" s="31" t="str">
        <f>IFERROR(IF(Table_ocorrencias11[[#This Row],[rua8]] ="","",Table_ocorrencias11[[#This Row],[rua8]]),"")</f>
        <v>RUA DOUTOR JOÃO LACERDA, 395</v>
      </c>
      <c r="Q178" s="31" t="str">
        <f>IFERROR(IF(Table_ocorrencias11[[#This Row],[latitude5]] ="","",Table_ocorrencias11[[#This Row],[latitude5]]),"")</f>
        <v/>
      </c>
      <c r="R178" s="31" t="str">
        <f>IFERROR(IF(Table_ocorrencias11[[#This Row],[longitude6]] ="","",Table_ocorrencias11[[#This Row],[longitude6]]),"")</f>
        <v/>
      </c>
      <c r="S17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78" s="31" t="str">
        <f>UPPER(IFERROR(Table_ocorrencias11[[#This Row],[descricao]],""))</f>
        <v>FACÃO (FOB)</v>
      </c>
      <c r="V178" s="24">
        <f>IFERROR(IF(Table_ocorrencias11[[#This Row],[data_ciencia]]="","",Table_ocorrencias11[[#This Row],[data_ciencia]]),"")</f>
        <v>0.66666666666666663</v>
      </c>
      <c r="W178" s="24">
        <f>IFERROR(IF(Table_ocorrencias11[[#This Row],[data_saida]]="","",Table_ocorrencias11[[#This Row],[data_saida]]),"")</f>
        <v>0.70833333333333337</v>
      </c>
      <c r="X178" s="24">
        <f>IFERROR(IF(Table_ocorrencias11[[#This Row],[data_chegada]]="","",Table_ocorrencias11[[#This Row],[data_chegada]]),"")</f>
        <v>0.75</v>
      </c>
      <c r="Y178" s="24">
        <f>IFERROR(IF(Table_ocorrencias11[[#This Row],[data_conclusao]]="","",Table_ocorrencias11[[#This Row],[data_conclusao]]),"")</f>
        <v>0.79166666666666663</v>
      </c>
      <c r="Z178" s="22">
        <v>1958</v>
      </c>
      <c r="AA178" s="22">
        <v>101</v>
      </c>
      <c r="AB178" s="22">
        <v>2</v>
      </c>
      <c r="AC178" s="22">
        <v>3866670</v>
      </c>
      <c r="AD178" s="22">
        <v>3867820</v>
      </c>
      <c r="AE178" s="22">
        <v>2960419</v>
      </c>
      <c r="AF178" s="22">
        <v>39735</v>
      </c>
      <c r="AG178" s="23">
        <v>44173</v>
      </c>
      <c r="AH178" s="22" t="s">
        <v>2897</v>
      </c>
      <c r="AI178" s="22" t="s">
        <v>416</v>
      </c>
      <c r="AJ178" s="22" t="s">
        <v>1310</v>
      </c>
      <c r="AK178" s="22" t="s">
        <v>283</v>
      </c>
      <c r="AL178" s="25">
        <v>0.66666666666666663</v>
      </c>
      <c r="AM178" s="26">
        <v>0.70833333333333337</v>
      </c>
      <c r="AN178" s="26">
        <v>0.75</v>
      </c>
      <c r="AO178" s="26">
        <v>0.79166666666666663</v>
      </c>
      <c r="AP178" s="22"/>
      <c r="AQ178" s="22"/>
      <c r="AR178" s="22">
        <v>14</v>
      </c>
      <c r="AS178" s="22" t="s">
        <v>340</v>
      </c>
      <c r="AT178" s="22" t="s">
        <v>7162</v>
      </c>
      <c r="AU178" s="22" t="s">
        <v>7163</v>
      </c>
      <c r="AV178" s="27"/>
      <c r="AW178" s="22" t="s">
        <v>7164</v>
      </c>
      <c r="AX178" s="22" t="s">
        <v>7165</v>
      </c>
      <c r="AY178" s="22" t="b">
        <v>0</v>
      </c>
      <c r="AZ178" s="22" t="s">
        <v>486</v>
      </c>
      <c r="BA178" s="22" t="b">
        <v>0</v>
      </c>
      <c r="BB178" s="22"/>
      <c r="BC178" s="22"/>
    </row>
    <row r="179" spans="1:55" hidden="1" x14ac:dyDescent="0.25">
      <c r="A179" s="31" t="str">
        <f>IFERROR(TEXT(Table_ocorrencias11[[#This Row],[caso_n]],"000")&amp;Table_ocorrencias11[[#This Row],[ponto]]&amp;"/"&amp;YEAR(Table_ocorrencias11[[#This Row],[DATA PLANTÃO]]),"")</f>
        <v>101.9/2021</v>
      </c>
      <c r="B179" s="31" t="str">
        <f>IFERROR(IF(Table_ocorrencias11[[#This Row],[GDL]] = "","", Table_ocorrencias11[[#This Row],[GDL]]&amp;"/"&amp;YEAR(Table_ocorrencias11[[#This Row],[data_plantao]])),"")</f>
        <v>3799/2021</v>
      </c>
      <c r="C179" s="31" t="str">
        <f>IF(Table_ocorrencias11[[#This Row],[fotos_gdl]] = TRUE,"ENVIADAS","PENDENTE")</f>
        <v>ENVIADAS</v>
      </c>
      <c r="D179" s="23">
        <f>IFERROR(Table_ocorrencias11[[#This Row],[data_plantao]],"")</f>
        <v>44226</v>
      </c>
      <c r="E179" s="31" t="str">
        <f>IFERROR(Table_ocorrencias11[[#This Row],[CIODS]],"")</f>
        <v>D702672</v>
      </c>
      <c r="F179" s="31" t="str">
        <f>IFERROR(Table_ocorrencias11[[#This Row],[natureza3]],"")</f>
        <v>Homicídio</v>
      </c>
      <c r="G179" s="31" t="str">
        <f>IFERROR(Table_ocorrencias11[[#This Row],[tipo_local]],"")</f>
        <v>Externo</v>
      </c>
      <c r="H179" s="31" t="str">
        <f>IFERROR(IF(Table_ocorrencias11[[#This Row],[instrumento9]] = 0,"",Table_ocorrencias11[[#This Row],[instrumento9]]),"")</f>
        <v>PÉRFURO-CONTUNDENTE</v>
      </c>
      <c r="I179" s="31" t="str">
        <f>IFERROR(VLOOKUP(Table_ocorrencias11[[#This Row],[matricula_perito]],Table_peritos[],2,FALSE),"")</f>
        <v>LUCAS ARAÚJO DE ALMEIDA</v>
      </c>
      <c r="J179" s="31" t="str">
        <f>IFERROR(VLOOKUP(Table_ocorrencias11[[#This Row],[matricula_auxiliar]],Table_auxiliares[],2,FALSE),"")</f>
        <v>AMANDA COSTA OLIVEIRA</v>
      </c>
      <c r="K179" s="31" t="str">
        <f>IFERROR(VLOOKUP(Table_ocorrencias11[[#This Row],[matricula_delegado]],Table_delegados[],2,FALSE),"")</f>
        <v>CAIO WAGNER SIQUEIRA DE MORAIS</v>
      </c>
      <c r="L179" s="31" t="str">
        <f>IFERROR(Table_ocorrencias11[[#This Row],[viatura4]],"")</f>
        <v>UP004</v>
      </c>
      <c r="M179" s="31" t="str">
        <f>IFERROR(IF(Table_ocorrencias11[[#This Row],[DPH2]] ="","",Table_ocorrencias11[[#This Row],[DPH2]]&amp;"º DPH"),"")</f>
        <v>6º DPH</v>
      </c>
      <c r="N179" s="31" t="str">
        <f>UPPER(IFERROR(VLOOKUP(Table_ocorrencias11[[#This Row],[municipio]],Table_municipios[],2,FALSE),""))</f>
        <v>IGARASSU</v>
      </c>
      <c r="O179" s="31" t="str">
        <f>UPPER(IFERROR(Table_ocorrencias11[[#This Row],[bairro7]],""))</f>
        <v>ZONA RURAL</v>
      </c>
      <c r="P179" s="31" t="str">
        <f>IFERROR(IF(Table_ocorrencias11[[#This Row],[rua8]] ="","",Table_ocorrencias11[[#This Row],[rua8]]),"")</f>
        <v>rua campos do oriente</v>
      </c>
      <c r="Q179" s="31" t="str">
        <f>IFERROR(IF(Table_ocorrencias11[[#This Row],[latitude5]] ="","",Table_ocorrencias11[[#This Row],[latitude5]]),"")</f>
        <v>-7,891003</v>
      </c>
      <c r="R179" s="31" t="str">
        <f>IFERROR(IF(Table_ocorrencias11[[#This Row],[longitude6]] ="","",Table_ocorrencias11[[#This Row],[longitude6]]),"")</f>
        <v>-34,936311</v>
      </c>
      <c r="S179" s="31" t="str">
        <f>IFERROR(UPPER(VLOOKUP(Table_ocorrencias11[[#This Row],[ocorrencia_id]],Table_vitimas[],3,FALSE) &amp; " (NIC: "&amp; VLOOKUP(Table_ocorrencias11[[#This Row],[ocorrencia_id]],Table_vitimas[],9,FALSE)) &amp;")","")</f>
        <v>JOSÉ HIGOR DA SILVA (NIC: 115978)</v>
      </c>
      <c r="T1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79" s="31" t="str">
        <f>UPPER(IFERROR(Table_ocorrencias11[[#This Row],[descricao]],""))</f>
        <v/>
      </c>
      <c r="V179" s="24">
        <f>IFERROR(IF(Table_ocorrencias11[[#This Row],[data_ciencia]]="","",Table_ocorrencias11[[#This Row],[data_ciencia]]),"")</f>
        <v>0.28125</v>
      </c>
      <c r="W179" s="24">
        <f>IFERROR(IF(Table_ocorrencias11[[#This Row],[data_saida]]="","",Table_ocorrencias11[[#This Row],[data_saida]]),"")</f>
        <v>0.3125</v>
      </c>
      <c r="X179" s="24">
        <f>IFERROR(IF(Table_ocorrencias11[[#This Row],[data_chegada]]="","",Table_ocorrencias11[[#This Row],[data_chegada]]),"")</f>
        <v>0.34305555555555556</v>
      </c>
      <c r="Y179" s="24">
        <f>IFERROR(IF(Table_ocorrencias11[[#This Row],[data_conclusao]]="","",Table_ocorrencias11[[#This Row],[data_conclusao]]),"")</f>
        <v>0.37569444444444444</v>
      </c>
      <c r="Z179" s="22">
        <v>2145</v>
      </c>
      <c r="AA179" s="22">
        <v>101</v>
      </c>
      <c r="AB179" s="22">
        <v>6</v>
      </c>
      <c r="AC179" s="22">
        <v>3870006</v>
      </c>
      <c r="AD179" s="22">
        <v>3867790</v>
      </c>
      <c r="AE179" s="22">
        <v>3864910</v>
      </c>
      <c r="AF179" s="22">
        <v>3799</v>
      </c>
      <c r="AG179" s="23">
        <v>44226</v>
      </c>
      <c r="AH179" s="22" t="s">
        <v>13097</v>
      </c>
      <c r="AI179" s="22" t="s">
        <v>167</v>
      </c>
      <c r="AJ179" s="22" t="s">
        <v>168</v>
      </c>
      <c r="AK179" s="22" t="s">
        <v>255</v>
      </c>
      <c r="AL179" s="25">
        <v>0.28125</v>
      </c>
      <c r="AM179" s="26">
        <v>0.3125</v>
      </c>
      <c r="AN179" s="26">
        <v>0.34305555555555556</v>
      </c>
      <c r="AO179" s="26">
        <v>0.37569444444444444</v>
      </c>
      <c r="AP179" s="22" t="s">
        <v>13098</v>
      </c>
      <c r="AQ179" s="22" t="s">
        <v>13099</v>
      </c>
      <c r="AR179" s="22">
        <v>6</v>
      </c>
      <c r="AS179" s="22" t="s">
        <v>471</v>
      </c>
      <c r="AT179" s="22" t="s">
        <v>13100</v>
      </c>
      <c r="AU179" s="22" t="s">
        <v>283</v>
      </c>
      <c r="AV179" s="27" t="s">
        <v>276</v>
      </c>
      <c r="AW179" s="22" t="s">
        <v>13101</v>
      </c>
      <c r="AX179" s="22" t="s">
        <v>283</v>
      </c>
      <c r="AY179" s="22" t="b">
        <v>1</v>
      </c>
      <c r="AZ179" s="22" t="s">
        <v>273</v>
      </c>
      <c r="BA179" s="22" t="b">
        <v>0</v>
      </c>
      <c r="BB179" s="22"/>
      <c r="BC179" s="22"/>
    </row>
    <row r="180" spans="1:55" hidden="1" x14ac:dyDescent="0.25">
      <c r="A180" s="31" t="str">
        <f>IFERROR(TEXT(Table_ocorrencias11[[#This Row],[caso_n]],"000")&amp;Table_ocorrencias11[[#This Row],[ponto]]&amp;"/"&amp;YEAR(Table_ocorrencias11[[#This Row],[DATA PLANTÃO]]),"")</f>
        <v>1010.9/2020</v>
      </c>
      <c r="B180" s="31" t="str">
        <f>IFERROR(IF(Table_ocorrencias11[[#This Row],[GDL]] = "","", Table_ocorrencias11[[#This Row],[GDL]]&amp;"/"&amp;YEAR(Table_ocorrencias11[[#This Row],[data_plantao]])),"")</f>
        <v>36524/2020</v>
      </c>
      <c r="C180" s="31" t="str">
        <f>IF(Table_ocorrencias11[[#This Row],[fotos_gdl]] = TRUE,"ENVIADAS","PENDENTE")</f>
        <v>ENVIADAS</v>
      </c>
      <c r="D180" s="23">
        <f>IFERROR(Table_ocorrencias11[[#This Row],[data_plantao]],"")</f>
        <v>44152</v>
      </c>
      <c r="E180" s="31" t="str">
        <f>IFERROR(Table_ocorrencias11[[#This Row],[CIODS]],"")</f>
        <v>D694746</v>
      </c>
      <c r="F180" s="31" t="str">
        <f>IFERROR(Table_ocorrencias11[[#This Row],[natureza3]],"")</f>
        <v>Homicídio</v>
      </c>
      <c r="G180" s="31" t="str">
        <f>IFERROR(Table_ocorrencias11[[#This Row],[tipo_local]],"")</f>
        <v>Externo</v>
      </c>
      <c r="H180" s="31" t="str">
        <f>IFERROR(IF(Table_ocorrencias11[[#This Row],[instrumento9]] = 0,"",Table_ocorrencias11[[#This Row],[instrumento9]]),"")</f>
        <v>PÉRFURO-CONTUNDENTE</v>
      </c>
      <c r="I180" s="31" t="str">
        <f>IFERROR(VLOOKUP(Table_ocorrencias11[[#This Row],[matricula_perito]],Table_peritos[],2,FALSE),"")</f>
        <v>RANON BARROS BEZERRA</v>
      </c>
      <c r="J180" s="31" t="str">
        <f>IFERROR(VLOOKUP(Table_ocorrencias11[[#This Row],[matricula_auxiliar]],Table_auxiliares[],2,FALSE),"")</f>
        <v>THIAGO CHALEGRE</v>
      </c>
      <c r="K180" s="31" t="str">
        <f>IFERROR(VLOOKUP(Table_ocorrencias11[[#This Row],[matricula_delegado]],Table_delegados[],2,FALSE),"")</f>
        <v>MARCONI LUSTOSA FELIX FILHO</v>
      </c>
      <c r="L180" s="31" t="str">
        <f>IFERROR(Table_ocorrencias11[[#This Row],[viatura4]],"")</f>
        <v>UP006</v>
      </c>
      <c r="M180" s="31" t="str">
        <f>IFERROR(IF(Table_ocorrencias11[[#This Row],[DPH2]] ="","",Table_ocorrencias11[[#This Row],[DPH2]]&amp;"º DPH"),"")</f>
        <v>13º DPH</v>
      </c>
      <c r="N180" s="31" t="str">
        <f>UPPER(IFERROR(VLOOKUP(Table_ocorrencias11[[#This Row],[municipio]],Table_municipios[],2,FALSE),""))</f>
        <v>JABOATÃO DOS GUARARAPES</v>
      </c>
      <c r="O180" s="31" t="str">
        <f>UPPER(IFERROR(Table_ocorrencias11[[#This Row],[bairro7]],""))</f>
        <v>CAVALEIRO</v>
      </c>
      <c r="P180" s="31" t="str">
        <f>IFERROR(IF(Table_ocorrencias11[[#This Row],[rua8]] ="","",Table_ocorrencias11[[#This Row],[rua8]]),"")</f>
        <v>TV JOAO COELHO PEREIRA</v>
      </c>
      <c r="Q180" s="31" t="str">
        <f>IFERROR(IF(Table_ocorrencias11[[#This Row],[latitude5]] ="","",Table_ocorrencias11[[#This Row],[latitude5]]),"")</f>
        <v>-8.092419</v>
      </c>
      <c r="R180" s="31" t="str">
        <f>IFERROR(IF(Table_ocorrencias11[[#This Row],[longitude6]] ="","",Table_ocorrencias11[[#This Row],[longitude6]]),"")</f>
        <v>-34.968891</v>
      </c>
      <c r="S180" s="31" t="str">
        <f>IFERROR(UPPER(VLOOKUP(Table_ocorrencias11[[#This Row],[ocorrencia_id]],Table_vitimas[],3,FALSE) &amp; " (NIC: "&amp; VLOOKUP(Table_ocorrencias11[[#This Row],[ocorrencia_id]],Table_vitimas[],9,FALSE)) &amp;")","")</f>
        <v>GABRIEL BRUNOSILVA PEREIRA (NIC: 114120)</v>
      </c>
      <c r="T1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0" s="31" t="str">
        <f>UPPER(IFERROR(Table_ocorrencias11[[#This Row],[descricao]],""))</f>
        <v>PM 981125326</v>
      </c>
      <c r="V180" s="24">
        <f>IFERROR(IF(Table_ocorrencias11[[#This Row],[data_ciencia]]="","",Table_ocorrencias11[[#This Row],[data_ciencia]]),"")</f>
        <v>0.67361111111111116</v>
      </c>
      <c r="W180" s="24">
        <f>IFERROR(IF(Table_ocorrencias11[[#This Row],[data_saida]]="","",Table_ocorrencias11[[#This Row],[data_saida]]),"")</f>
        <v>0.68402777777777779</v>
      </c>
      <c r="X180" s="24">
        <f>IFERROR(IF(Table_ocorrencias11[[#This Row],[data_chegada]]="","",Table_ocorrencias11[[#This Row],[data_chegada]]),"")</f>
        <v>0.69444444444444442</v>
      </c>
      <c r="Y180" s="24">
        <f>IFERROR(IF(Table_ocorrencias11[[#This Row],[data_conclusao]]="","",Table_ocorrencias11[[#This Row],[data_conclusao]]),"")</f>
        <v>0.73263888888888884</v>
      </c>
      <c r="Z180" s="22">
        <v>1881</v>
      </c>
      <c r="AA180" s="22">
        <v>1010</v>
      </c>
      <c r="AB180" s="22">
        <v>13</v>
      </c>
      <c r="AC180" s="22">
        <v>3866670</v>
      </c>
      <c r="AD180" s="22">
        <v>3868877</v>
      </c>
      <c r="AE180" s="22">
        <v>3864405</v>
      </c>
      <c r="AF180" s="22">
        <v>36524</v>
      </c>
      <c r="AG180" s="23">
        <v>44152</v>
      </c>
      <c r="AH180" s="22" t="s">
        <v>6366</v>
      </c>
      <c r="AI180" s="22" t="s">
        <v>167</v>
      </c>
      <c r="AJ180" s="22" t="s">
        <v>168</v>
      </c>
      <c r="AK180" s="22" t="s">
        <v>1258</v>
      </c>
      <c r="AL180" s="25">
        <v>0.67361111111111116</v>
      </c>
      <c r="AM180" s="26">
        <v>0.68402777777777779</v>
      </c>
      <c r="AN180" s="26">
        <v>0.69444444444444442</v>
      </c>
      <c r="AO180" s="26">
        <v>0.73263888888888884</v>
      </c>
      <c r="AP180" s="22" t="s">
        <v>6367</v>
      </c>
      <c r="AQ180" s="22" t="s">
        <v>6368</v>
      </c>
      <c r="AR180" s="22">
        <v>10</v>
      </c>
      <c r="AS180" s="22" t="s">
        <v>2108</v>
      </c>
      <c r="AT180" s="22" t="s">
        <v>6369</v>
      </c>
      <c r="AU180" s="22" t="s">
        <v>6370</v>
      </c>
      <c r="AV180" s="27" t="s">
        <v>276</v>
      </c>
      <c r="AW180" s="22" t="s">
        <v>6371</v>
      </c>
      <c r="AX180" s="22" t="s">
        <v>6372</v>
      </c>
      <c r="AY180" s="22" t="b">
        <v>1</v>
      </c>
      <c r="AZ180" s="22" t="s">
        <v>273</v>
      </c>
      <c r="BA180" s="22" t="b">
        <v>0</v>
      </c>
      <c r="BB180" s="22"/>
      <c r="BC180" s="22"/>
    </row>
    <row r="181" spans="1:55" hidden="1" x14ac:dyDescent="0.25">
      <c r="A181" s="31" t="str">
        <f>IFERROR(TEXT(Table_ocorrencias11[[#This Row],[caso_n]],"000")&amp;Table_ocorrencias11[[#This Row],[ponto]]&amp;"/"&amp;YEAR(Table_ocorrencias11[[#This Row],[DATA PLANTÃO]]),"")</f>
        <v>1011.9/2020</v>
      </c>
      <c r="B181" s="31" t="str">
        <f>IFERROR(IF(Table_ocorrencias11[[#This Row],[GDL]] = "","", Table_ocorrencias11[[#This Row],[GDL]]&amp;"/"&amp;YEAR(Table_ocorrencias11[[#This Row],[data_plantao]])),"")</f>
        <v>36543/2020</v>
      </c>
      <c r="C181" s="31" t="str">
        <f>IF(Table_ocorrencias11[[#This Row],[fotos_gdl]] = TRUE,"ENVIADAS","PENDENTE")</f>
        <v>ENVIADAS</v>
      </c>
      <c r="D181" s="23">
        <f>IFERROR(Table_ocorrencias11[[#This Row],[data_plantao]],"")</f>
        <v>44152</v>
      </c>
      <c r="E181" s="31" t="str">
        <f>IFERROR(Table_ocorrencias11[[#This Row],[CIODS]],"")</f>
        <v>D694773</v>
      </c>
      <c r="F181" s="31" t="str">
        <f>IFERROR(Table_ocorrencias11[[#This Row],[natureza3]],"")</f>
        <v>Homicídio</v>
      </c>
      <c r="G181" s="31" t="str">
        <f>IFERROR(Table_ocorrencias11[[#This Row],[tipo_local]],"")</f>
        <v>Externo</v>
      </c>
      <c r="H181" s="31" t="str">
        <f>IFERROR(IF(Table_ocorrencias11[[#This Row],[instrumento9]] = 0,"",Table_ocorrencias11[[#This Row],[instrumento9]]),"")</f>
        <v>PÉRFURO-CORTANTE</v>
      </c>
      <c r="I181" s="31" t="str">
        <f>IFERROR(VLOOKUP(Table_ocorrencias11[[#This Row],[matricula_perito]],Table_peritos[],2,FALSE),"")</f>
        <v>VICTOR CEZAR LUCENA TAVARES DE SÁ LEITÃO</v>
      </c>
      <c r="J181" s="31" t="str">
        <f>IFERROR(VLOOKUP(Table_ocorrencias11[[#This Row],[matricula_auxiliar]],Table_auxiliares[],2,FALSE),"")</f>
        <v>THAYSE BATISTA</v>
      </c>
      <c r="K181" s="31" t="str">
        <f>IFERROR(VLOOKUP(Table_ocorrencias11[[#This Row],[matricula_delegado]],Table_delegados[],2,FALSE),"")</f>
        <v>ADYR MARTENS DE ALMEIDA</v>
      </c>
      <c r="L181" s="31" t="str">
        <f>IFERROR(Table_ocorrencias11[[#This Row],[viatura4]],"")</f>
        <v>UP006</v>
      </c>
      <c r="M181" s="31" t="str">
        <f>IFERROR(IF(Table_ocorrencias11[[#This Row],[DPH2]] ="","",Table_ocorrencias11[[#This Row],[DPH2]]&amp;"º DPH"),"")</f>
        <v>15º DPH</v>
      </c>
      <c r="N181" s="31" t="str">
        <f>UPPER(IFERROR(VLOOKUP(Table_ocorrencias11[[#This Row],[municipio]],Table_municipios[],2,FALSE),""))</f>
        <v>IPOJUCA</v>
      </c>
      <c r="O181" s="31" t="str">
        <f>UPPER(IFERROR(Table_ocorrencias11[[#This Row],[bairro7]],""))</f>
        <v>NOSSA SENHORA DO Ó</v>
      </c>
      <c r="P181" s="31" t="str">
        <f>IFERROR(IF(Table_ocorrencias11[[#This Row],[rua8]] ="","",Table_ocorrencias11[[#This Row],[rua8]]),"")</f>
        <v>AV. BRASIL, LOT CANOAS 2</v>
      </c>
      <c r="Q181" s="31" t="str">
        <f>IFERROR(IF(Table_ocorrencias11[[#This Row],[latitude5]] ="","",Table_ocorrencias11[[#This Row],[latitude5]]),"")</f>
        <v>-8.450422</v>
      </c>
      <c r="R181" s="31" t="str">
        <f>IFERROR(IF(Table_ocorrencias11[[#This Row],[longitude6]] ="","",Table_ocorrencias11[[#This Row],[longitude6]]),"")</f>
        <v>-35.021487</v>
      </c>
      <c r="S181" s="31" t="str">
        <f>IFERROR(UPPER(VLOOKUP(Table_ocorrencias11[[#This Row],[ocorrencia_id]],Table_vitimas[],3,FALSE) &amp; " (NIC: "&amp; VLOOKUP(Table_ocorrencias11[[#This Row],[ocorrencia_id]],Table_vitimas[],9,FALSE)) &amp;")","")</f>
        <v>MARIVALDO CAVALCANTI DA SILVA (NIC: 114118)</v>
      </c>
      <c r="T1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1" s="31" t="str">
        <f>UPPER(IFERROR(Table_ocorrencias11[[#This Row],[descricao]],""))</f>
        <v>985799577PM - MASC - ARMA BRANCA</v>
      </c>
      <c r="V181" s="24">
        <f>IFERROR(IF(Table_ocorrencias11[[#This Row],[data_ciencia]]="","",Table_ocorrencias11[[#This Row],[data_ciencia]]),"")</f>
        <v>0.85416666666666663</v>
      </c>
      <c r="W181" s="24">
        <f>IFERROR(IF(Table_ocorrencias11[[#This Row],[data_saida]]="","",Table_ocorrencias11[[#This Row],[data_saida]]),"")</f>
        <v>0.875</v>
      </c>
      <c r="X181" s="24">
        <f>IFERROR(IF(Table_ocorrencias11[[#This Row],[data_chegada]]="","",Table_ocorrencias11[[#This Row],[data_chegada]]),"")</f>
        <v>0.90972222222222221</v>
      </c>
      <c r="Y181" s="24">
        <f>IFERROR(IF(Table_ocorrencias11[[#This Row],[data_conclusao]]="","",Table_ocorrencias11[[#This Row],[data_conclusao]]),"")</f>
        <v>0.95138888888888884</v>
      </c>
      <c r="Z181" s="22">
        <v>1882</v>
      </c>
      <c r="AA181" s="22">
        <v>1011</v>
      </c>
      <c r="AB181" s="22">
        <v>15</v>
      </c>
      <c r="AC181" s="22">
        <v>3866947</v>
      </c>
      <c r="AD181" s="22">
        <v>3870430</v>
      </c>
      <c r="AE181" s="22">
        <v>2960397</v>
      </c>
      <c r="AF181" s="22">
        <v>36543</v>
      </c>
      <c r="AG181" s="23">
        <v>44152</v>
      </c>
      <c r="AH181" s="22" t="s">
        <v>6381</v>
      </c>
      <c r="AI181" s="22" t="s">
        <v>167</v>
      </c>
      <c r="AJ181" s="22" t="s">
        <v>168</v>
      </c>
      <c r="AK181" s="22" t="s">
        <v>1258</v>
      </c>
      <c r="AL181" s="25">
        <v>0.85416666666666663</v>
      </c>
      <c r="AM181" s="26">
        <v>0.875</v>
      </c>
      <c r="AN181" s="26">
        <v>0.90972222222222221</v>
      </c>
      <c r="AO181" s="26">
        <v>0.95138888888888884</v>
      </c>
      <c r="AP181" s="22" t="s">
        <v>6391</v>
      </c>
      <c r="AQ181" s="22" t="s">
        <v>6392</v>
      </c>
      <c r="AR181" s="22">
        <v>8</v>
      </c>
      <c r="AS181" s="22" t="s">
        <v>428</v>
      </c>
      <c r="AT181" s="22" t="s">
        <v>6382</v>
      </c>
      <c r="AU181" s="22" t="s">
        <v>6383</v>
      </c>
      <c r="AV181" s="27" t="s">
        <v>744</v>
      </c>
      <c r="AW181" s="22" t="s">
        <v>6384</v>
      </c>
      <c r="AX181" s="22" t="s">
        <v>6385</v>
      </c>
      <c r="AY181" s="22" t="b">
        <v>1</v>
      </c>
      <c r="AZ181" s="22" t="s">
        <v>273</v>
      </c>
      <c r="BA181" s="22" t="b">
        <v>0</v>
      </c>
      <c r="BB181" s="22"/>
      <c r="BC181" s="22"/>
    </row>
    <row r="182" spans="1:55" hidden="1" x14ac:dyDescent="0.25">
      <c r="A182" s="31" t="str">
        <f>IFERROR(TEXT(Table_ocorrencias11[[#This Row],[caso_n]],"000")&amp;Table_ocorrencias11[[#This Row],[ponto]]&amp;"/"&amp;YEAR(Table_ocorrencias11[[#This Row],[DATA PLANTÃO]]),"")</f>
        <v>1012.9/2020</v>
      </c>
      <c r="B182" s="31" t="str">
        <f>IFERROR(IF(Table_ocorrencias11[[#This Row],[GDL]] = "","", Table_ocorrencias11[[#This Row],[GDL]]&amp;"/"&amp;YEAR(Table_ocorrencias11[[#This Row],[data_plantao]])),"")</f>
        <v>36544/2020</v>
      </c>
      <c r="C182" s="31" t="str">
        <f>IF(Table_ocorrencias11[[#This Row],[fotos_gdl]] = TRUE,"ENVIADAS","PENDENTE")</f>
        <v>ENVIADAS</v>
      </c>
      <c r="D182" s="23">
        <f>IFERROR(Table_ocorrencias11[[#This Row],[data_plantao]],"")</f>
        <v>44152</v>
      </c>
      <c r="E182" s="31" t="str">
        <f>IFERROR(Table_ocorrencias11[[#This Row],[CIODS]],"")</f>
        <v>D694788</v>
      </c>
      <c r="F182" s="31" t="str">
        <f>IFERROR(Table_ocorrencias11[[#This Row],[natureza3]],"")</f>
        <v>Homicídio</v>
      </c>
      <c r="G182" s="31" t="str">
        <f>IFERROR(Table_ocorrencias11[[#This Row],[tipo_local]],"")</f>
        <v>Externo</v>
      </c>
      <c r="H182" s="31" t="str">
        <f>IFERROR(IF(Table_ocorrencias11[[#This Row],[instrumento9]] = 0,"",Table_ocorrencias11[[#This Row],[instrumento9]]),"")</f>
        <v>PÉRFURO-CONTUNDENTE</v>
      </c>
      <c r="I182" s="31" t="str">
        <f>IFERROR(VLOOKUP(Table_ocorrencias11[[#This Row],[matricula_perito]],Table_peritos[],2,FALSE),"")</f>
        <v>RANON BARROS BEZERRA</v>
      </c>
      <c r="J182" s="31" t="str">
        <f>IFERROR(VLOOKUP(Table_ocorrencias11[[#This Row],[matricula_auxiliar]],Table_auxiliares[],2,FALSE),"")</f>
        <v>ANDREZA CRISTINA MAIA DOS SANTOS</v>
      </c>
      <c r="K182" s="31" t="str">
        <f>IFERROR(VLOOKUP(Table_ocorrencias11[[#This Row],[matricula_delegado]],Table_delegados[],2,FALSE),"")</f>
        <v>ANTONIO DE CAMPOS FRANCISCO</v>
      </c>
      <c r="L182" s="31" t="str">
        <f>IFERROR(Table_ocorrencias11[[#This Row],[viatura4]],"")</f>
        <v>UP004</v>
      </c>
      <c r="M182" s="31" t="str">
        <f>IFERROR(IF(Table_ocorrencias11[[#This Row],[DPH2]] ="","",Table_ocorrencias11[[#This Row],[DPH2]]&amp;"º DPH"),"")</f>
        <v>14º DPH</v>
      </c>
      <c r="N182" s="31" t="str">
        <f>UPPER(IFERROR(VLOOKUP(Table_ocorrencias11[[#This Row],[municipio]],Table_municipios[],2,FALSE),""))</f>
        <v>CABO DE SANTO AGOSTINHO</v>
      </c>
      <c r="O182" s="31" t="str">
        <f>UPPER(IFERROR(Table_ocorrencias11[[#This Row],[bairro7]],""))</f>
        <v>GAIBU</v>
      </c>
      <c r="P182" s="31" t="str">
        <f>IFERROR(IF(Table_ocorrencias11[[#This Row],[rua8]] ="","",Table_ocorrencias11[[#This Row],[rua8]]),"")</f>
        <v>RUA AGUAS COMPRIDAS</v>
      </c>
      <c r="Q182" s="31" t="str">
        <f>IFERROR(IF(Table_ocorrencias11[[#This Row],[latitude5]] ="","",Table_ocorrencias11[[#This Row],[latitude5]]),"")</f>
        <v>-8,340998</v>
      </c>
      <c r="R182" s="31" t="str">
        <f>IFERROR(IF(Table_ocorrencias11[[#This Row],[longitude6]] ="","",Table_ocorrencias11[[#This Row],[longitude6]]),"")</f>
        <v>-34,964173</v>
      </c>
      <c r="S182" s="31" t="str">
        <f>IFERROR(UPPER(VLOOKUP(Table_ocorrencias11[[#This Row],[ocorrencia_id]],Table_vitimas[],3,FALSE) &amp; " (NIC: "&amp; VLOOKUP(Table_ocorrencias11[[#This Row],[ocorrencia_id]],Table_vitimas[],9,FALSE)) &amp;")","")</f>
        <v>JOSÉ FERNANDES DO NASCIMENTO (NIC: 114117)</v>
      </c>
      <c r="T1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2" s="31" t="str">
        <f>UPPER(IFERROR(Table_ocorrencias11[[#This Row],[descricao]],""))</f>
        <v>SD CAVALCANTI 997049565</v>
      </c>
      <c r="V182" s="24">
        <f>IFERROR(IF(Table_ocorrencias11[[#This Row],[data_ciencia]]="","",Table_ocorrencias11[[#This Row],[data_ciencia]]),"")</f>
        <v>0.94930555555555551</v>
      </c>
      <c r="W182" s="24">
        <f>IFERROR(IF(Table_ocorrencias11[[#This Row],[data_saida]]="","",Table_ocorrencias11[[#This Row],[data_saida]]),"")</f>
        <v>0.97222222222222221</v>
      </c>
      <c r="X182" s="24">
        <f>IFERROR(IF(Table_ocorrencias11[[#This Row],[data_chegada]]="","",Table_ocorrencias11[[#This Row],[data_chegada]]),"")</f>
        <v>0.99305555555555558</v>
      </c>
      <c r="Y182" s="24">
        <f>IFERROR(IF(Table_ocorrencias11[[#This Row],[data_conclusao]]="","",Table_ocorrencias11[[#This Row],[data_conclusao]]),"")</f>
        <v>2.7777777777777776E-2</v>
      </c>
      <c r="Z182" s="22">
        <v>1883</v>
      </c>
      <c r="AA182" s="22">
        <v>1012</v>
      </c>
      <c r="AB182" s="22">
        <v>14</v>
      </c>
      <c r="AC182" s="22">
        <v>3866670</v>
      </c>
      <c r="AD182" s="22">
        <v>3876098</v>
      </c>
      <c r="AE182" s="22">
        <v>1967371</v>
      </c>
      <c r="AF182" s="22">
        <v>36544</v>
      </c>
      <c r="AG182" s="23">
        <v>44152</v>
      </c>
      <c r="AH182" s="22" t="s">
        <v>6386</v>
      </c>
      <c r="AI182" s="22" t="s">
        <v>167</v>
      </c>
      <c r="AJ182" s="22" t="s">
        <v>168</v>
      </c>
      <c r="AK182" s="22" t="s">
        <v>255</v>
      </c>
      <c r="AL182" s="25">
        <v>0.94930555555555551</v>
      </c>
      <c r="AM182" s="26">
        <v>0.97222222222222221</v>
      </c>
      <c r="AN182" s="26">
        <v>0.99305555555555558</v>
      </c>
      <c r="AO182" s="26">
        <v>2.7777777777777776E-2</v>
      </c>
      <c r="AP182" s="22" t="s">
        <v>6403</v>
      </c>
      <c r="AQ182" s="22" t="s">
        <v>6404</v>
      </c>
      <c r="AR182" s="22">
        <v>3</v>
      </c>
      <c r="AS182" s="22" t="s">
        <v>1613</v>
      </c>
      <c r="AT182" s="22" t="s">
        <v>6387</v>
      </c>
      <c r="AU182" s="22" t="s">
        <v>6388</v>
      </c>
      <c r="AV182" s="27" t="s">
        <v>276</v>
      </c>
      <c r="AW182" s="22" t="s">
        <v>6389</v>
      </c>
      <c r="AX182" s="22" t="s">
        <v>6390</v>
      </c>
      <c r="AY182" s="22" t="b">
        <v>1</v>
      </c>
      <c r="AZ182" s="22" t="s">
        <v>273</v>
      </c>
      <c r="BA182" s="22" t="b">
        <v>0</v>
      </c>
      <c r="BB182" s="22"/>
      <c r="BC182" s="22"/>
    </row>
    <row r="183" spans="1:55" hidden="1" x14ac:dyDescent="0.25">
      <c r="A183" s="31" t="str">
        <f>IFERROR(TEXT(Table_ocorrencias11[[#This Row],[caso_n]],"000")&amp;Table_ocorrencias11[[#This Row],[ponto]]&amp;"/"&amp;YEAR(Table_ocorrencias11[[#This Row],[DATA PLANTÃO]]),"")</f>
        <v>1013.9/2020</v>
      </c>
      <c r="B183" s="31" t="str">
        <f>IFERROR(IF(Table_ocorrencias11[[#This Row],[GDL]] = "","", Table_ocorrencias11[[#This Row],[GDL]]&amp;"/"&amp;YEAR(Table_ocorrencias11[[#This Row],[data_plantao]])),"")</f>
        <v>36677/2020</v>
      </c>
      <c r="C183" s="31" t="str">
        <f>IF(Table_ocorrencias11[[#This Row],[fotos_gdl]] = TRUE,"ENVIADAS","PENDENTE")</f>
        <v>ENVIADAS</v>
      </c>
      <c r="D183" s="23">
        <f>IFERROR(Table_ocorrencias11[[#This Row],[data_plantao]],"")</f>
        <v>44153</v>
      </c>
      <c r="E183" s="31" t="str">
        <f>IFERROR(Table_ocorrencias11[[#This Row],[CIODS]],"")</f>
        <v>D694868</v>
      </c>
      <c r="F183" s="31" t="str">
        <f>IFERROR(Table_ocorrencias11[[#This Row],[natureza3]],"")</f>
        <v>Homicídio</v>
      </c>
      <c r="G183" s="31" t="str">
        <f>IFERROR(Table_ocorrencias11[[#This Row],[tipo_local]],"")</f>
        <v>Externo</v>
      </c>
      <c r="H183" s="31" t="str">
        <f>IFERROR(IF(Table_ocorrencias11[[#This Row],[instrumento9]] = 0,"",Table_ocorrencias11[[#This Row],[instrumento9]]),"")</f>
        <v/>
      </c>
      <c r="I183" s="31" t="str">
        <f>IFERROR(VLOOKUP(Table_ocorrencias11[[#This Row],[matricula_perito]],Table_peritos[],2,FALSE),"")</f>
        <v>BETSON FERNANDO DELGADO DOS SANTOS ANDRADE</v>
      </c>
      <c r="J183" s="31" t="str">
        <f>IFERROR(VLOOKUP(Table_ocorrencias11[[#This Row],[matricula_auxiliar]],Table_auxiliares[],2,FALSE),"")</f>
        <v>HILTON PESSOA DE FREITAS NETO</v>
      </c>
      <c r="K183" s="31" t="str">
        <f>IFERROR(VLOOKUP(Table_ocorrencias11[[#This Row],[matricula_delegado]],Table_delegados[],2,FALSE),"")</f>
        <v>PAULO GUSTAVO COELHO DIAS</v>
      </c>
      <c r="L183" s="31" t="str">
        <f>IFERROR(Table_ocorrencias11[[#This Row],[viatura4]],"")</f>
        <v>UP006</v>
      </c>
      <c r="M183" s="31" t="str">
        <f>IFERROR(IF(Table_ocorrencias11[[#This Row],[DPH2]] ="","",Table_ocorrencias11[[#This Row],[DPH2]]&amp;"º DPH"),"")</f>
        <v>6º DPH</v>
      </c>
      <c r="N183" s="31" t="str">
        <f>UPPER(IFERROR(VLOOKUP(Table_ocorrencias11[[#This Row],[municipio]],Table_municipios[],2,FALSE),""))</f>
        <v>IGARASSU</v>
      </c>
      <c r="O183" s="31" t="str">
        <f>UPPER(IFERROR(Table_ocorrencias11[[#This Row],[bairro7]],""))</f>
        <v>CRUZ DE REBOUÇAS</v>
      </c>
      <c r="P183" s="31" t="str">
        <f>IFERROR(IF(Table_ocorrencias11[[#This Row],[rua8]] ="","",Table_ocorrencias11[[#This Row],[rua8]]),"")</f>
        <v>LOTEAMENTO SÍTIO SANTA CRUZ</v>
      </c>
      <c r="Q183" s="31" t="str">
        <f>IFERROR(IF(Table_ocorrencias11[[#This Row],[latitude5]] ="","",Table_ocorrencias11[[#This Row],[latitude5]]),"")</f>
        <v>-7.86719</v>
      </c>
      <c r="R183" s="31" t="str">
        <f>IFERROR(IF(Table_ocorrencias11[[#This Row],[longitude6]] ="","",Table_ocorrencias11[[#This Row],[longitude6]]),"")</f>
        <v>-34.89155</v>
      </c>
      <c r="S183" s="31" t="str">
        <f>IFERROR(UPPER(VLOOKUP(Table_ocorrencias11[[#This Row],[ocorrencia_id]],Table_vitimas[],3,FALSE) &amp; " (NIC: "&amp; VLOOKUP(Table_ocorrencias11[[#This Row],[ocorrencia_id]],Table_vitimas[],9,FALSE)) &amp;")","")</f>
        <v>CRISTIANO PESSOA DE FARIAS (NIC: 114115)</v>
      </c>
      <c r="T1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83" s="31" t="str">
        <f>UPPER(IFERROR(Table_ocorrencias11[[#This Row],[descricao]],""))</f>
        <v>PAF - MASC_x000D_
PM: 81 - 986823720 / 83 - 986823720</v>
      </c>
      <c r="V183" s="24">
        <f>IFERROR(IF(Table_ocorrencias11[[#This Row],[data_ciencia]]="","",Table_ocorrencias11[[#This Row],[data_ciencia]]),"")</f>
        <v>0.84375</v>
      </c>
      <c r="W183" s="24">
        <f>IFERROR(IF(Table_ocorrencias11[[#This Row],[data_saida]]="","",Table_ocorrencias11[[#This Row],[data_saida]]),"")</f>
        <v>0.87152777777777779</v>
      </c>
      <c r="X183" s="24">
        <f>IFERROR(IF(Table_ocorrencias11[[#This Row],[data_chegada]]="","",Table_ocorrencias11[[#This Row],[data_chegada]]),"")</f>
        <v>0.90277777777777779</v>
      </c>
      <c r="Y183" s="24">
        <f>IFERROR(IF(Table_ocorrencias11[[#This Row],[data_conclusao]]="","",Table_ocorrencias11[[#This Row],[data_conclusao]]),"")</f>
        <v>0.9375</v>
      </c>
      <c r="Z183" s="22">
        <v>1885</v>
      </c>
      <c r="AA183" s="22">
        <v>1013</v>
      </c>
      <c r="AB183" s="22">
        <v>6</v>
      </c>
      <c r="AC183" s="22">
        <v>3869903</v>
      </c>
      <c r="AD183" s="22">
        <v>3865967</v>
      </c>
      <c r="AE183" s="22">
        <v>2725371</v>
      </c>
      <c r="AF183" s="22">
        <v>36677</v>
      </c>
      <c r="AG183" s="23">
        <v>44153</v>
      </c>
      <c r="AH183" s="22" t="s">
        <v>6413</v>
      </c>
      <c r="AI183" s="22" t="s">
        <v>167</v>
      </c>
      <c r="AJ183" s="22" t="s">
        <v>168</v>
      </c>
      <c r="AK183" s="22" t="s">
        <v>1258</v>
      </c>
      <c r="AL183" s="25">
        <v>0.84375</v>
      </c>
      <c r="AM183" s="26">
        <v>0.87152777777777779</v>
      </c>
      <c r="AN183" s="26">
        <v>0.90277777777777779</v>
      </c>
      <c r="AO183" s="26">
        <v>0.9375</v>
      </c>
      <c r="AP183" s="22" t="s">
        <v>6418</v>
      </c>
      <c r="AQ183" s="22" t="s">
        <v>6419</v>
      </c>
      <c r="AR183" s="22">
        <v>6</v>
      </c>
      <c r="AS183" s="22" t="s">
        <v>535</v>
      </c>
      <c r="AT183" s="22" t="s">
        <v>6414</v>
      </c>
      <c r="AU183" s="22" t="s">
        <v>6415</v>
      </c>
      <c r="AV183" s="27"/>
      <c r="AW183" s="22" t="s">
        <v>6416</v>
      </c>
      <c r="AX183" s="22" t="s">
        <v>6417</v>
      </c>
      <c r="AY183" s="22" t="b">
        <v>1</v>
      </c>
      <c r="AZ183" s="22" t="s">
        <v>273</v>
      </c>
      <c r="BA183" s="22" t="b">
        <v>0</v>
      </c>
      <c r="BB183" s="22"/>
      <c r="BC183" s="22"/>
    </row>
    <row r="184" spans="1:55" hidden="1" x14ac:dyDescent="0.25">
      <c r="A184" s="31" t="str">
        <f>IFERROR(TEXT(Table_ocorrencias11[[#This Row],[caso_n]],"000")&amp;Table_ocorrencias11[[#This Row],[ponto]]&amp;"/"&amp;YEAR(Table_ocorrencias11[[#This Row],[DATA PLANTÃO]]),"")</f>
        <v>1014.9/2020</v>
      </c>
      <c r="B184" s="31" t="str">
        <f>IFERROR(IF(Table_ocorrencias11[[#This Row],[GDL]] = "","", Table_ocorrencias11[[#This Row],[GDL]]&amp;"/"&amp;YEAR(Table_ocorrencias11[[#This Row],[data_plantao]])),"")</f>
        <v>36872/2020</v>
      </c>
      <c r="C184" s="31" t="str">
        <f>IF(Table_ocorrencias11[[#This Row],[fotos_gdl]] = TRUE,"ENVIADAS","PENDENTE")</f>
        <v>ENVIADAS</v>
      </c>
      <c r="D184" s="23">
        <f>IFERROR(Table_ocorrencias11[[#This Row],[data_plantao]],"")</f>
        <v>44154</v>
      </c>
      <c r="E184" s="31" t="str">
        <f>IFERROR(Table_ocorrencias11[[#This Row],[CIODS]],"")</f>
        <v>D694952</v>
      </c>
      <c r="F184" s="31" t="str">
        <f>IFERROR(Table_ocorrencias11[[#This Row],[natureza3]],"")</f>
        <v>Homicídio</v>
      </c>
      <c r="G184" s="31" t="str">
        <f>IFERROR(Table_ocorrencias11[[#This Row],[tipo_local]],"")</f>
        <v>Externo</v>
      </c>
      <c r="H184" s="31" t="str">
        <f>IFERROR(IF(Table_ocorrencias11[[#This Row],[instrumento9]] = 0,"",Table_ocorrencias11[[#This Row],[instrumento9]]),"")</f>
        <v>PÉRFURO-CONTUNDENTE</v>
      </c>
      <c r="I184" s="31" t="str">
        <f>IFERROR(VLOOKUP(Table_ocorrencias11[[#This Row],[matricula_perito]],Table_peritos[],2,FALSE),"")</f>
        <v>DIEGO NUNES TELES DE MENDONÇA</v>
      </c>
      <c r="J184" s="31" t="str">
        <f>IFERROR(VLOOKUP(Table_ocorrencias11[[#This Row],[matricula_auxiliar]],Table_auxiliares[],2,FALSE),"")</f>
        <v>ANDREZA CRISTINA MAIA DOS SANTOS</v>
      </c>
      <c r="K184" s="31" t="str">
        <f>IFERROR(VLOOKUP(Table_ocorrencias11[[#This Row],[matricula_delegado]],Table_delegados[],2,FALSE),"")</f>
        <v>NATASHA DOLCI</v>
      </c>
      <c r="L184" s="31" t="str">
        <f>IFERROR(Table_ocorrencias11[[#This Row],[viatura4]],"")</f>
        <v>UP006</v>
      </c>
      <c r="M184" s="31" t="str">
        <f>IFERROR(IF(Table_ocorrencias11[[#This Row],[DPH2]] ="","",Table_ocorrencias11[[#This Row],[DPH2]]&amp;"º DPH"),"")</f>
        <v>5º DPH</v>
      </c>
      <c r="N184" s="31" t="str">
        <f>UPPER(IFERROR(VLOOKUP(Table_ocorrencias11[[#This Row],[municipio]],Table_municipios[],2,FALSE),""))</f>
        <v>RECIFE</v>
      </c>
      <c r="O184" s="31" t="str">
        <f>UPPER(IFERROR(Table_ocorrencias11[[#This Row],[bairro7]],""))</f>
        <v>VASCO DA GAMA</v>
      </c>
      <c r="P184" s="31" t="str">
        <f>IFERROR(IF(Table_ocorrencias11[[#This Row],[rua8]] ="","",Table_ocorrencias11[[#This Row],[rua8]]),"")</f>
        <v>RUA 22 DE ABRIL</v>
      </c>
      <c r="Q184" s="31" t="str">
        <f>IFERROR(IF(Table_ocorrencias11[[#This Row],[latitude5]] ="","",Table_ocorrencias11[[#This Row],[latitude5]]),"")</f>
        <v>-8,0172420</v>
      </c>
      <c r="R184" s="31" t="str">
        <f>IFERROR(IF(Table_ocorrencias11[[#This Row],[longitude6]] ="","",Table_ocorrencias11[[#This Row],[longitude6]]),"")</f>
        <v>-34,9183280</v>
      </c>
      <c r="S184" s="31" t="str">
        <f>IFERROR(UPPER(VLOOKUP(Table_ocorrencias11[[#This Row],[ocorrencia_id]],Table_vitimas[],3,FALSE) &amp; " (NIC: "&amp; VLOOKUP(Table_ocorrencias11[[#This Row],[ocorrencia_id]],Table_vitimas[],9,FALSE)) &amp;")","")</f>
        <v>EWERTON DOUGLAS DE SANTANA FALCÃO (NIC: 114091)</v>
      </c>
      <c r="T1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4" s="31" t="str">
        <f>UPPER(IFERROR(Table_ocorrencias11[[#This Row],[descricao]],""))</f>
        <v>PAF - MASC_x000D_
PM SGT NAZARENO: 991520723</v>
      </c>
      <c r="V184" s="24">
        <f>IFERROR(IF(Table_ocorrencias11[[#This Row],[data_ciencia]]="","",Table_ocorrencias11[[#This Row],[data_ciencia]]),"")</f>
        <v>0.73263888888888884</v>
      </c>
      <c r="W184" s="24">
        <f>IFERROR(IF(Table_ocorrencias11[[#This Row],[data_saida]]="","",Table_ocorrencias11[[#This Row],[data_saida]]),"")</f>
        <v>0.73958333333333337</v>
      </c>
      <c r="X184" s="24">
        <f>IFERROR(IF(Table_ocorrencias11[[#This Row],[data_chegada]]="","",Table_ocorrencias11[[#This Row],[data_chegada]]),"")</f>
        <v>0.75347222222222221</v>
      </c>
      <c r="Y184" s="24">
        <f>IFERROR(IF(Table_ocorrencias11[[#This Row],[data_conclusao]]="","",Table_ocorrencias11[[#This Row],[data_conclusao]]),"")</f>
        <v>0.78125</v>
      </c>
      <c r="Z184" s="22">
        <v>1886</v>
      </c>
      <c r="AA184" s="22">
        <v>1014</v>
      </c>
      <c r="AB184" s="22">
        <v>5</v>
      </c>
      <c r="AC184" s="22">
        <v>3869148</v>
      </c>
      <c r="AD184" s="22">
        <v>3876098</v>
      </c>
      <c r="AE184" s="22">
        <v>3865037</v>
      </c>
      <c r="AF184" s="22">
        <v>36872</v>
      </c>
      <c r="AG184" s="23">
        <v>44154</v>
      </c>
      <c r="AH184" s="22" t="s">
        <v>6433</v>
      </c>
      <c r="AI184" s="22" t="s">
        <v>167</v>
      </c>
      <c r="AJ184" s="22" t="s">
        <v>168</v>
      </c>
      <c r="AK184" s="22" t="s">
        <v>1258</v>
      </c>
      <c r="AL184" s="25">
        <v>0.73263888888888884</v>
      </c>
      <c r="AM184" s="26">
        <v>0.73958333333333337</v>
      </c>
      <c r="AN184" s="26">
        <v>0.75347222222222221</v>
      </c>
      <c r="AO184" s="26">
        <v>0.78125</v>
      </c>
      <c r="AP184" s="22" t="s">
        <v>6443</v>
      </c>
      <c r="AQ184" s="22" t="s">
        <v>6444</v>
      </c>
      <c r="AR184" s="22">
        <v>14</v>
      </c>
      <c r="AS184" s="22" t="s">
        <v>2054</v>
      </c>
      <c r="AT184" s="22" t="s">
        <v>6434</v>
      </c>
      <c r="AU184" s="22" t="s">
        <v>6435</v>
      </c>
      <c r="AV184" s="27" t="s">
        <v>276</v>
      </c>
      <c r="AW184" s="22" t="s">
        <v>6436</v>
      </c>
      <c r="AX184" s="22" t="s">
        <v>6437</v>
      </c>
      <c r="AY184" s="22" t="b">
        <v>1</v>
      </c>
      <c r="AZ184" s="22" t="s">
        <v>273</v>
      </c>
      <c r="BA184" s="22" t="b">
        <v>0</v>
      </c>
      <c r="BB184" s="22"/>
      <c r="BC184" s="22"/>
    </row>
    <row r="185" spans="1:55" hidden="1" x14ac:dyDescent="0.25">
      <c r="A185" s="31" t="str">
        <f>IFERROR(TEXT(Table_ocorrencias11[[#This Row],[caso_n]],"000")&amp;Table_ocorrencias11[[#This Row],[ponto]]&amp;"/"&amp;YEAR(Table_ocorrencias11[[#This Row],[DATA PLANTÃO]]),"")</f>
        <v>1015.9/2020</v>
      </c>
      <c r="B185" s="31" t="str">
        <f>IFERROR(IF(Table_ocorrencias11[[#This Row],[GDL]] = "","", Table_ocorrencias11[[#This Row],[GDL]]&amp;"/"&amp;YEAR(Table_ocorrencias11[[#This Row],[data_plantao]])),"")</f>
        <v>36886/2020</v>
      </c>
      <c r="C185" s="31" t="str">
        <f>IF(Table_ocorrencias11[[#This Row],[fotos_gdl]] = TRUE,"ENVIADAS","PENDENTE")</f>
        <v>ENVIADAS</v>
      </c>
      <c r="D185" s="23">
        <f>IFERROR(Table_ocorrencias11[[#This Row],[data_plantao]],"")</f>
        <v>44154</v>
      </c>
      <c r="E185" s="31" t="str">
        <f>IFERROR(Table_ocorrencias11[[#This Row],[CIODS]],"")</f>
        <v>D694997</v>
      </c>
      <c r="F185" s="31" t="str">
        <f>IFERROR(Table_ocorrencias11[[#This Row],[natureza3]],"")</f>
        <v>Homicídio</v>
      </c>
      <c r="G185" s="31" t="str">
        <f>IFERROR(Table_ocorrencias11[[#This Row],[tipo_local]],"")</f>
        <v>Externo</v>
      </c>
      <c r="H185" s="31" t="str">
        <f>IFERROR(IF(Table_ocorrencias11[[#This Row],[instrumento9]] = 0,"",Table_ocorrencias11[[#This Row],[instrumento9]]),"")</f>
        <v>PÉRFURO-CONTUNDENTE</v>
      </c>
      <c r="I185" s="31" t="str">
        <f>IFERROR(VLOOKUP(Table_ocorrencias11[[#This Row],[matricula_perito]],Table_peritos[],2,FALSE),"")</f>
        <v>FERNANDO HENRIQUE LEAL BENEVIDES</v>
      </c>
      <c r="J185" s="31" t="str">
        <f>IFERROR(VLOOKUP(Table_ocorrencias11[[#This Row],[matricula_auxiliar]],Table_auxiliares[],2,FALSE),"")</f>
        <v>HILTON PESSOA DE FREITAS NETO</v>
      </c>
      <c r="K185" s="31" t="str">
        <f>IFERROR(VLOOKUP(Table_ocorrencias11[[#This Row],[matricula_delegado]],Table_delegados[],2,FALSE),"")</f>
        <v>SERGIO RICARDO FERREIRA DE VASCONCELOS</v>
      </c>
      <c r="L185" s="31" t="str">
        <f>IFERROR(Table_ocorrencias11[[#This Row],[viatura4]],"")</f>
        <v>UP006</v>
      </c>
      <c r="M185" s="31" t="str">
        <f>IFERROR(IF(Table_ocorrencias11[[#This Row],[DPH2]] ="","",Table_ocorrencias11[[#This Row],[DPH2]]&amp;"º DPH"),"")</f>
        <v>11º DPH</v>
      </c>
      <c r="N185" s="31" t="str">
        <f>UPPER(IFERROR(VLOOKUP(Table_ocorrencias11[[#This Row],[municipio]],Table_municipios[],2,FALSE),""))</f>
        <v>JABOATÃO DOS GUARARAPES</v>
      </c>
      <c r="O185" s="31" t="str">
        <f>UPPER(IFERROR(Table_ocorrencias11[[#This Row],[bairro7]],""))</f>
        <v>CAJUEIRO SECO</v>
      </c>
      <c r="P185" s="31" t="str">
        <f>IFERROR(IF(Table_ocorrencias11[[#This Row],[rua8]] ="","",Table_ocorrencias11[[#This Row],[rua8]]),"")</f>
        <v>RUA DO DENDEZEIRO</v>
      </c>
      <c r="Q185" s="31" t="str">
        <f>IFERROR(IF(Table_ocorrencias11[[#This Row],[latitude5]] ="","",Table_ocorrencias11[[#This Row],[latitude5]]),"")</f>
        <v>-8.171247</v>
      </c>
      <c r="R185" s="31" t="str">
        <f>IFERROR(IF(Table_ocorrencias11[[#This Row],[longitude6]] ="","",Table_ocorrencias11[[#This Row],[longitude6]]),"")</f>
        <v>-34.925160</v>
      </c>
      <c r="S185" s="31" t="str">
        <f>IFERROR(UPPER(VLOOKUP(Table_ocorrencias11[[#This Row],[ocorrencia_id]],Table_vitimas[],3,FALSE) &amp; " (NIC: "&amp; VLOOKUP(Table_ocorrencias11[[#This Row],[ocorrencia_id]],Table_vitimas[],9,FALSE)) &amp;")","")</f>
        <v>JESSÉ JADSON CALADO DOS PRAZERES (NIC: 114130)</v>
      </c>
      <c r="T1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85" s="31" t="str">
        <f>UPPER(IFERROR(Table_ocorrencias11[[#This Row],[descricao]],""))</f>
        <v>PAF - MASC_x000D_
PM CB FÁBIO: 984456266</v>
      </c>
      <c r="V185" s="24">
        <f>IFERROR(IF(Table_ocorrencias11[[#This Row],[data_ciencia]]="","",Table_ocorrencias11[[#This Row],[data_ciencia]]),"")</f>
        <v>3.8194444444444448E-2</v>
      </c>
      <c r="W185" s="24">
        <f>IFERROR(IF(Table_ocorrencias11[[#This Row],[data_saida]]="","",Table_ocorrencias11[[#This Row],[data_saida]]),"")</f>
        <v>5.5555555555555552E-2</v>
      </c>
      <c r="X185" s="24">
        <f>IFERROR(IF(Table_ocorrencias11[[#This Row],[data_chegada]]="","",Table_ocorrencias11[[#This Row],[data_chegada]]),"")</f>
        <v>6.9444444444444448E-2</v>
      </c>
      <c r="Y185" s="24">
        <f>IFERROR(IF(Table_ocorrencias11[[#This Row],[data_conclusao]]="","",Table_ocorrencias11[[#This Row],[data_conclusao]]),"")</f>
        <v>0.10416666666666667</v>
      </c>
      <c r="Z185" s="22">
        <v>1887</v>
      </c>
      <c r="AA185" s="22">
        <v>1015</v>
      </c>
      <c r="AB185" s="22">
        <v>11</v>
      </c>
      <c r="AC185" s="22">
        <v>2962063</v>
      </c>
      <c r="AD185" s="22">
        <v>3865967</v>
      </c>
      <c r="AE185" s="22">
        <v>2139219</v>
      </c>
      <c r="AF185" s="22">
        <v>36886</v>
      </c>
      <c r="AG185" s="23">
        <v>44154</v>
      </c>
      <c r="AH185" s="22" t="s">
        <v>6445</v>
      </c>
      <c r="AI185" s="22" t="s">
        <v>167</v>
      </c>
      <c r="AJ185" s="22" t="s">
        <v>168</v>
      </c>
      <c r="AK185" s="22" t="s">
        <v>1258</v>
      </c>
      <c r="AL185" s="25">
        <v>3.8194444444444448E-2</v>
      </c>
      <c r="AM185" s="26">
        <v>5.5555555555555552E-2</v>
      </c>
      <c r="AN185" s="26">
        <v>6.9444444444444448E-2</v>
      </c>
      <c r="AO185" s="26">
        <v>0.10416666666666667</v>
      </c>
      <c r="AP185" s="22" t="s">
        <v>6507</v>
      </c>
      <c r="AQ185" s="22" t="s">
        <v>6508</v>
      </c>
      <c r="AR185" s="22">
        <v>10</v>
      </c>
      <c r="AS185" s="22" t="s">
        <v>1826</v>
      </c>
      <c r="AT185" s="22" t="s">
        <v>6446</v>
      </c>
      <c r="AU185" s="22" t="s">
        <v>6447</v>
      </c>
      <c r="AV185" s="27" t="s">
        <v>276</v>
      </c>
      <c r="AW185" s="22" t="s">
        <v>6448</v>
      </c>
      <c r="AX185" s="22" t="s">
        <v>6449</v>
      </c>
      <c r="AY185" s="22" t="b">
        <v>1</v>
      </c>
      <c r="AZ185" s="22" t="s">
        <v>273</v>
      </c>
      <c r="BA185" s="22" t="b">
        <v>0</v>
      </c>
      <c r="BB185" s="22"/>
      <c r="BC185" s="22"/>
    </row>
    <row r="186" spans="1:55" hidden="1" x14ac:dyDescent="0.25">
      <c r="A186" s="31" t="str">
        <f>IFERROR(TEXT(Table_ocorrencias11[[#This Row],[caso_n]],"000")&amp;Table_ocorrencias11[[#This Row],[ponto]]&amp;"/"&amp;YEAR(Table_ocorrencias11[[#This Row],[DATA PLANTÃO]]),"")</f>
        <v>1016.9/2020</v>
      </c>
      <c r="B186" s="31" t="str">
        <f>IFERROR(IF(Table_ocorrencias11[[#This Row],[GDL]] = "","", Table_ocorrencias11[[#This Row],[GDL]]&amp;"/"&amp;YEAR(Table_ocorrencias11[[#This Row],[data_plantao]])),"")</f>
        <v>36930/2020</v>
      </c>
      <c r="C186" s="31" t="str">
        <f>IF(Table_ocorrencias11[[#This Row],[fotos_gdl]] = TRUE,"ENVIADAS","PENDENTE")</f>
        <v>ENVIADAS</v>
      </c>
      <c r="D186" s="23">
        <f>IFERROR(Table_ocorrencias11[[#This Row],[data_plantao]],"")</f>
        <v>44155</v>
      </c>
      <c r="E186" s="31" t="str">
        <f>IFERROR(Table_ocorrencias11[[#This Row],[CIODS]],"")</f>
        <v>D695012</v>
      </c>
      <c r="F186" s="31" t="str">
        <f>IFERROR(Table_ocorrencias11[[#This Row],[natureza3]],"")</f>
        <v>Homicídio</v>
      </c>
      <c r="G186" s="31" t="str">
        <f>IFERROR(Table_ocorrencias11[[#This Row],[tipo_local]],"")</f>
        <v>Externo</v>
      </c>
      <c r="H186" s="31" t="str">
        <f>IFERROR(IF(Table_ocorrencias11[[#This Row],[instrumento9]] = 0,"",Table_ocorrencias11[[#This Row],[instrumento9]]),"")</f>
        <v/>
      </c>
      <c r="I186" s="31" t="str">
        <f>IFERROR(VLOOKUP(Table_ocorrencias11[[#This Row],[matricula_perito]],Table_peritos[],2,FALSE),"")</f>
        <v>BETSON FERNANDO DELGADO DOS SANTOS ANDRADE</v>
      </c>
      <c r="J186" s="31" t="str">
        <f>IFERROR(VLOOKUP(Table_ocorrencias11[[#This Row],[matricula_auxiliar]],Table_auxiliares[],2,FALSE),"")</f>
        <v>ALMIR CARLOS DE SOUZA</v>
      </c>
      <c r="K186" s="31" t="str">
        <f>IFERROR(VLOOKUP(Table_ocorrencias11[[#This Row],[matricula_delegado]],Table_delegados[],2,FALSE),"")</f>
        <v>DIEGO CAVALCANTI DE A ACIOLI LINS</v>
      </c>
      <c r="L186" s="31" t="str">
        <f>IFERROR(Table_ocorrencias11[[#This Row],[viatura4]],"")</f>
        <v>UP004</v>
      </c>
      <c r="M186" s="31" t="str">
        <f>IFERROR(IF(Table_ocorrencias11[[#This Row],[DPH2]] ="","",Table_ocorrencias11[[#This Row],[DPH2]]&amp;"º DPH"),"")</f>
        <v>5º DPH</v>
      </c>
      <c r="N186" s="31" t="str">
        <f>UPPER(IFERROR(VLOOKUP(Table_ocorrencias11[[#This Row],[municipio]],Table_municipios[],2,FALSE),""))</f>
        <v>RECIFE</v>
      </c>
      <c r="O186" s="31" t="str">
        <f>UPPER(IFERROR(Table_ocorrencias11[[#This Row],[bairro7]],""))</f>
        <v>NOVA DESCOBERTA</v>
      </c>
      <c r="P186" s="31" t="str">
        <f>IFERROR(IF(Table_ocorrencias11[[#This Row],[rua8]] ="","",Table_ocorrencias11[[#This Row],[rua8]]),"")</f>
        <v>RUA PORTO ACRE, 92</v>
      </c>
      <c r="Q186" s="31" t="str">
        <f>IFERROR(IF(Table_ocorrencias11[[#This Row],[latitude5]] ="","",Table_ocorrencias11[[#This Row],[latitude5]]),"")</f>
        <v>-8.012650</v>
      </c>
      <c r="R186" s="31" t="str">
        <f>IFERROR(IF(Table_ocorrencias11[[#This Row],[longitude6]] ="","",Table_ocorrencias11[[#This Row],[longitude6]]),"")</f>
        <v>-34.924380</v>
      </c>
      <c r="S186" s="31" t="str">
        <f>IFERROR(UPPER(VLOOKUP(Table_ocorrencias11[[#This Row],[ocorrencia_id]],Table_vitimas[],3,FALSE) &amp; " (NIC: "&amp; VLOOKUP(Table_ocorrencias11[[#This Row],[ocorrencia_id]],Table_vitimas[],9,FALSE)) &amp;")","")</f>
        <v>VALMIR JOAQUIM VICENTE (NIC: 114114)</v>
      </c>
      <c r="T1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86" s="31" t="str">
        <f>UPPER(IFERROR(Table_ocorrencias11[[#This Row],[descricao]],""))</f>
        <v>PAF - MASCULINO -  SD DAMASCENO 988348987</v>
      </c>
      <c r="V186" s="24">
        <f>IFERROR(IF(Table_ocorrencias11[[#This Row],[data_ciencia]]="","",Table_ocorrencias11[[#This Row],[data_ciencia]]),"")</f>
        <v>0.29166666666666669</v>
      </c>
      <c r="W186" s="24">
        <f>IFERROR(IF(Table_ocorrencias11[[#This Row],[data_saida]]="","",Table_ocorrencias11[[#This Row],[data_saida]]),"")</f>
        <v>0.32291666666666669</v>
      </c>
      <c r="X186" s="24">
        <f>IFERROR(IF(Table_ocorrencias11[[#This Row],[data_chegada]]="","",Table_ocorrencias11[[#This Row],[data_chegada]]),"")</f>
        <v>0.34027777777777779</v>
      </c>
      <c r="Y186" s="24">
        <f>IFERROR(IF(Table_ocorrencias11[[#This Row],[data_conclusao]]="","",Table_ocorrencias11[[#This Row],[data_conclusao]]),"")</f>
        <v>0.36458333333333331</v>
      </c>
      <c r="Z186" s="22">
        <v>1888</v>
      </c>
      <c r="AA186" s="22">
        <v>1016</v>
      </c>
      <c r="AB186" s="22">
        <v>5</v>
      </c>
      <c r="AC186" s="22">
        <v>3869903</v>
      </c>
      <c r="AD186" s="22">
        <v>1586920</v>
      </c>
      <c r="AE186" s="22">
        <v>2724561</v>
      </c>
      <c r="AF186" s="22">
        <v>36930</v>
      </c>
      <c r="AG186" s="23">
        <v>44155</v>
      </c>
      <c r="AH186" s="22" t="s">
        <v>6450</v>
      </c>
      <c r="AI186" s="22" t="s">
        <v>167</v>
      </c>
      <c r="AJ186" s="22" t="s">
        <v>168</v>
      </c>
      <c r="AK186" s="22" t="s">
        <v>255</v>
      </c>
      <c r="AL186" s="25">
        <v>0.29166666666666669</v>
      </c>
      <c r="AM186" s="26">
        <v>0.32291666666666669</v>
      </c>
      <c r="AN186" s="26">
        <v>0.34027777777777779</v>
      </c>
      <c r="AO186" s="26">
        <v>0.36458333333333331</v>
      </c>
      <c r="AP186" s="22" t="s">
        <v>6455</v>
      </c>
      <c r="AQ186" s="22" t="s">
        <v>6456</v>
      </c>
      <c r="AR186" s="22">
        <v>14</v>
      </c>
      <c r="AS186" s="22" t="s">
        <v>2270</v>
      </c>
      <c r="AT186" s="22" t="s">
        <v>6451</v>
      </c>
      <c r="AU186" s="22" t="s">
        <v>6452</v>
      </c>
      <c r="AV186" s="27"/>
      <c r="AW186" s="22" t="s">
        <v>6453</v>
      </c>
      <c r="AX186" s="22" t="s">
        <v>6454</v>
      </c>
      <c r="AY186" s="22" t="b">
        <v>1</v>
      </c>
      <c r="AZ186" s="22" t="s">
        <v>273</v>
      </c>
      <c r="BA186" s="22" t="b">
        <v>0</v>
      </c>
      <c r="BB186" s="22"/>
      <c r="BC186" s="22"/>
    </row>
    <row r="187" spans="1:55" hidden="1" x14ac:dyDescent="0.25">
      <c r="A187" s="31" t="str">
        <f>IFERROR(TEXT(Table_ocorrencias11[[#This Row],[caso_n]],"000")&amp;Table_ocorrencias11[[#This Row],[ponto]]&amp;"/"&amp;YEAR(Table_ocorrencias11[[#This Row],[DATA PLANTÃO]]),"")</f>
        <v>1017.9/2020</v>
      </c>
      <c r="B187" s="31" t="str">
        <f>IFERROR(IF(Table_ocorrencias11[[#This Row],[GDL]] = "","", Table_ocorrencias11[[#This Row],[GDL]]&amp;"/"&amp;YEAR(Table_ocorrencias11[[#This Row],[data_plantao]])),"")</f>
        <v>37088/2020</v>
      </c>
      <c r="C187" s="31" t="str">
        <f>IF(Table_ocorrencias11[[#This Row],[fotos_gdl]] = TRUE,"ENVIADAS","PENDENTE")</f>
        <v>ENVIADAS</v>
      </c>
      <c r="D187" s="23">
        <f>IFERROR(Table_ocorrencias11[[#This Row],[data_plantao]],"")</f>
        <v>44156</v>
      </c>
      <c r="E187" s="31" t="str">
        <f>IFERROR(Table_ocorrencias11[[#This Row],[CIODS]],"")</f>
        <v>D695136</v>
      </c>
      <c r="F187" s="31" t="str">
        <f>IFERROR(Table_ocorrencias11[[#This Row],[natureza3]],"")</f>
        <v>Homicídio</v>
      </c>
      <c r="G187" s="31" t="str">
        <f>IFERROR(Table_ocorrencias11[[#This Row],[tipo_local]],"")</f>
        <v>Externo</v>
      </c>
      <c r="H187" s="31" t="str">
        <f>IFERROR(IF(Table_ocorrencias11[[#This Row],[instrumento9]] = 0,"",Table_ocorrencias11[[#This Row],[instrumento9]]),"")</f>
        <v>CONTUNDENTE</v>
      </c>
      <c r="I187" s="31" t="str">
        <f>IFERROR(VLOOKUP(Table_ocorrencias11[[#This Row],[matricula_perito]],Table_peritos[],2,FALSE),"")</f>
        <v>RODION MALINOVSKY DE OLIVEIRA GOMES</v>
      </c>
      <c r="J187" s="31" t="str">
        <f>IFERROR(VLOOKUP(Table_ocorrencias11[[#This Row],[matricula_auxiliar]],Table_auxiliares[],2,FALSE),"")</f>
        <v>FÁBIO JOSÉ DE FARIAS</v>
      </c>
      <c r="K187" s="31" t="str">
        <f>IFERROR(VLOOKUP(Table_ocorrencias11[[#This Row],[matricula_delegado]],Table_delegados[],2,FALSE),"")</f>
        <v>JOAO FELIPE DE LIMA FURTADO</v>
      </c>
      <c r="L187" s="31" t="str">
        <f>IFERROR(Table_ocorrencias11[[#This Row],[viatura4]],"")</f>
        <v>UP004</v>
      </c>
      <c r="M187" s="31" t="str">
        <f>IFERROR(IF(Table_ocorrencias11[[#This Row],[DPH2]] ="","",Table_ocorrencias11[[#This Row],[DPH2]]&amp;"º DPH"),"")</f>
        <v>8º DPH</v>
      </c>
      <c r="N187" s="31" t="str">
        <f>UPPER(IFERROR(VLOOKUP(Table_ocorrencias11[[#This Row],[municipio]],Table_municipios[],2,FALSE),""))</f>
        <v>IGARASSU</v>
      </c>
      <c r="O187" s="31" t="str">
        <f>UPPER(IFERROR(Table_ocorrencias11[[#This Row],[bairro7]],""))</f>
        <v>CRUZ DE REBOUÇAS</v>
      </c>
      <c r="P187" s="31" t="str">
        <f>IFERROR(IF(Table_ocorrencias11[[#This Row],[rua8]] ="","",Table_ocorrencias11[[#This Row],[rua8]]),"")</f>
        <v>LOTEAMENTO BONFIM 1</v>
      </c>
      <c r="Q187" s="31" t="str">
        <f>IFERROR(IF(Table_ocorrencias11[[#This Row],[latitude5]] ="","",Table_ocorrencias11[[#This Row],[latitude5]]),"")</f>
        <v>-7.879080</v>
      </c>
      <c r="R187" s="31" t="str">
        <f>IFERROR(IF(Table_ocorrencias11[[#This Row],[longitude6]] ="","",Table_ocorrencias11[[#This Row],[longitude6]]),"")</f>
        <v>-34.917560</v>
      </c>
      <c r="S187" s="31" t="str">
        <f>IFERROR(UPPER(VLOOKUP(Table_ocorrencias11[[#This Row],[ocorrencia_id]],Table_vitimas[],3,FALSE) &amp; " (NIC: "&amp; VLOOKUP(Table_ocorrencias11[[#This Row],[ocorrencia_id]],Table_vitimas[],9,FALSE)) &amp;")","")</f>
        <v>ISAAC CRUZ DA SILVA (NIC: 114113)</v>
      </c>
      <c r="T1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7" s="31" t="str">
        <f>UPPER(IFERROR(Table_ocorrencias11[[#This Row],[descricao]],""))</f>
        <v>CORPO CARBONIZADO EM MATAGAL; PM: (81) 99376-3560</v>
      </c>
      <c r="V187" s="24">
        <f>IFERROR(IF(Table_ocorrencias11[[#This Row],[data_ciencia]]="","",Table_ocorrencias11[[#This Row],[data_ciencia]]),"")</f>
        <v>0.4513888888888889</v>
      </c>
      <c r="W187" s="24">
        <f>IFERROR(IF(Table_ocorrencias11[[#This Row],[data_saida]]="","",Table_ocorrencias11[[#This Row],[data_saida]]),"")</f>
        <v>0.45833333333333331</v>
      </c>
      <c r="X187" s="24">
        <f>IFERROR(IF(Table_ocorrencias11[[#This Row],[data_chegada]]="","",Table_ocorrencias11[[#This Row],[data_chegada]]),"")</f>
        <v>0.47916666666666669</v>
      </c>
      <c r="Y187" s="24">
        <f>IFERROR(IF(Table_ocorrencias11[[#This Row],[data_conclusao]]="","",Table_ocorrencias11[[#This Row],[data_conclusao]]),"")</f>
        <v>0.50694444444444442</v>
      </c>
      <c r="Z187" s="22">
        <v>1889</v>
      </c>
      <c r="AA187" s="22">
        <v>1017</v>
      </c>
      <c r="AB187" s="22">
        <v>8</v>
      </c>
      <c r="AC187" s="22">
        <v>1917099</v>
      </c>
      <c r="AD187" s="22">
        <v>3872769</v>
      </c>
      <c r="AE187" s="22">
        <v>1207580</v>
      </c>
      <c r="AF187" s="22">
        <v>37088</v>
      </c>
      <c r="AG187" s="23">
        <v>44156</v>
      </c>
      <c r="AH187" s="22" t="s">
        <v>6476</v>
      </c>
      <c r="AI187" s="22" t="s">
        <v>167</v>
      </c>
      <c r="AJ187" s="22" t="s">
        <v>168</v>
      </c>
      <c r="AK187" s="22" t="s">
        <v>255</v>
      </c>
      <c r="AL187" s="25">
        <v>0.4513888888888889</v>
      </c>
      <c r="AM187" s="26">
        <v>0.45833333333333331</v>
      </c>
      <c r="AN187" s="26">
        <v>0.47916666666666669</v>
      </c>
      <c r="AO187" s="26">
        <v>0.50694444444444442</v>
      </c>
      <c r="AP187" s="22" t="s">
        <v>6481</v>
      </c>
      <c r="AQ187" s="22" t="s">
        <v>6482</v>
      </c>
      <c r="AR187" s="22">
        <v>6</v>
      </c>
      <c r="AS187" s="22" t="s">
        <v>535</v>
      </c>
      <c r="AT187" s="22" t="s">
        <v>6477</v>
      </c>
      <c r="AU187" s="22" t="s">
        <v>6478</v>
      </c>
      <c r="AV187" s="27" t="s">
        <v>481</v>
      </c>
      <c r="AW187" s="22" t="s">
        <v>6479</v>
      </c>
      <c r="AX187" s="22" t="s">
        <v>6480</v>
      </c>
      <c r="AY187" s="22" t="b">
        <v>1</v>
      </c>
      <c r="AZ187" s="22" t="s">
        <v>273</v>
      </c>
      <c r="BA187" s="22" t="b">
        <v>0</v>
      </c>
      <c r="BB187" s="22"/>
      <c r="BC187" s="22"/>
    </row>
    <row r="188" spans="1:55" hidden="1" x14ac:dyDescent="0.25">
      <c r="A188" s="31" t="str">
        <f>IFERROR(TEXT(Table_ocorrencias11[[#This Row],[caso_n]],"000")&amp;Table_ocorrencias11[[#This Row],[ponto]]&amp;"/"&amp;YEAR(Table_ocorrencias11[[#This Row],[DATA PLANTÃO]]),"")</f>
        <v>1018.9/2020</v>
      </c>
      <c r="B188" s="31" t="str">
        <f>IFERROR(IF(Table_ocorrencias11[[#This Row],[GDL]] = "","", Table_ocorrencias11[[#This Row],[GDL]]&amp;"/"&amp;YEAR(Table_ocorrencias11[[#This Row],[data_plantao]])),"")</f>
        <v>37106/2020</v>
      </c>
      <c r="C188" s="31" t="str">
        <f>IF(Table_ocorrencias11[[#This Row],[fotos_gdl]] = TRUE,"ENVIADAS","PENDENTE")</f>
        <v>ENVIADAS</v>
      </c>
      <c r="D188" s="23">
        <f>IFERROR(Table_ocorrencias11[[#This Row],[data_plantao]],"")</f>
        <v>44156</v>
      </c>
      <c r="E188" s="31" t="str">
        <f>IFERROR(Table_ocorrencias11[[#This Row],[CIODS]],"")</f>
        <v>D695165</v>
      </c>
      <c r="F188" s="31" t="str">
        <f>IFERROR(Table_ocorrencias11[[#This Row],[natureza3]],"")</f>
        <v>Homicídio</v>
      </c>
      <c r="G188" s="31" t="str">
        <f>IFERROR(Table_ocorrencias11[[#This Row],[tipo_local]],"")</f>
        <v>Externo</v>
      </c>
      <c r="H188" s="31" t="str">
        <f>IFERROR(IF(Table_ocorrencias11[[#This Row],[instrumento9]] = 0,"",Table_ocorrencias11[[#This Row],[instrumento9]]),"")</f>
        <v/>
      </c>
      <c r="I188" s="31" t="str">
        <f>IFERROR(VLOOKUP(Table_ocorrencias11[[#This Row],[matricula_perito]],Table_peritos[],2,FALSE),"")</f>
        <v>FERNANDO HENRIQUE LEAL BENEVIDES</v>
      </c>
      <c r="J188" s="31" t="str">
        <f>IFERROR(VLOOKUP(Table_ocorrencias11[[#This Row],[matricula_auxiliar]],Table_auxiliares[],2,FALSE),"")</f>
        <v>HILTON PESSOA DE FREITAS NETO</v>
      </c>
      <c r="K188" s="31" t="str">
        <f>IFERROR(VLOOKUP(Table_ocorrencias11[[#This Row],[matricula_delegado]],Table_delegados[],2,FALSE),"")</f>
        <v>JOAO FELIPE DE LIMA FURTADO</v>
      </c>
      <c r="L188" s="31" t="str">
        <f>IFERROR(Table_ocorrencias11[[#This Row],[viatura4]],"")</f>
        <v>UP006</v>
      </c>
      <c r="M188" s="31" t="str">
        <f>IFERROR(IF(Table_ocorrencias11[[#This Row],[DPH2]] ="","",Table_ocorrencias11[[#This Row],[DPH2]]&amp;"º DPH"),"")</f>
        <v>5º DPH</v>
      </c>
      <c r="N188" s="31" t="str">
        <f>UPPER(IFERROR(VLOOKUP(Table_ocorrencias11[[#This Row],[municipio]],Table_municipios[],2,FALSE),""))</f>
        <v>RECIFE</v>
      </c>
      <c r="O188" s="31" t="str">
        <f>UPPER(IFERROR(Table_ocorrencias11[[#This Row],[bairro7]],""))</f>
        <v>GUABIRABA</v>
      </c>
      <c r="P188" s="31" t="str">
        <f>IFERROR(IF(Table_ocorrencias11[[#This Row],[rua8]] ="","",Table_ocorrencias11[[#This Row],[rua8]]),"")</f>
        <v>R. FASCINAÇÃO</v>
      </c>
      <c r="Q188" s="31" t="str">
        <f>IFERROR(IF(Table_ocorrencias11[[#This Row],[latitude5]] ="","",Table_ocorrencias11[[#This Row],[latitude5]]),"")</f>
        <v>-7.963069</v>
      </c>
      <c r="R188" s="31" t="str">
        <f>IFERROR(IF(Table_ocorrencias11[[#This Row],[longitude6]] ="","",Table_ocorrencias11[[#This Row],[longitude6]]),"")</f>
        <v>-34.919046</v>
      </c>
      <c r="S18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1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8" s="31" t="str">
        <f>UPPER(IFERROR(Table_ocorrencias11[[#This Row],[descricao]],""))</f>
        <v>PAF EXTERNO CORPO ENTERRADO , PM: (81) 991520723; (81) 981526539</v>
      </c>
      <c r="V188" s="24">
        <f>IFERROR(IF(Table_ocorrencias11[[#This Row],[data_ciencia]]="","",Table_ocorrencias11[[#This Row],[data_ciencia]]),"")</f>
        <v>0.65972222222222221</v>
      </c>
      <c r="W188" s="24">
        <f>IFERROR(IF(Table_ocorrencias11[[#This Row],[data_saida]]="","",Table_ocorrencias11[[#This Row],[data_saida]]),"")</f>
        <v>0.67361111111111116</v>
      </c>
      <c r="X188" s="24">
        <f>IFERROR(IF(Table_ocorrencias11[[#This Row],[data_chegada]]="","",Table_ocorrencias11[[#This Row],[data_chegada]]),"")</f>
        <v>0.6875</v>
      </c>
      <c r="Y188" s="24">
        <f>IFERROR(IF(Table_ocorrencias11[[#This Row],[data_conclusao]]="","",Table_ocorrencias11[[#This Row],[data_conclusao]]),"")</f>
        <v>0.77083333333333337</v>
      </c>
      <c r="Z188" s="22">
        <v>1890</v>
      </c>
      <c r="AA188" s="22">
        <v>1018</v>
      </c>
      <c r="AB188" s="22">
        <v>5</v>
      </c>
      <c r="AC188" s="22">
        <v>2962063</v>
      </c>
      <c r="AD188" s="22">
        <v>3865967</v>
      </c>
      <c r="AE188" s="22">
        <v>1207580</v>
      </c>
      <c r="AF188" s="22">
        <v>37106</v>
      </c>
      <c r="AG188" s="23">
        <v>44156</v>
      </c>
      <c r="AH188" s="22" t="s">
        <v>6486</v>
      </c>
      <c r="AI188" s="22" t="s">
        <v>167</v>
      </c>
      <c r="AJ188" s="22" t="s">
        <v>168</v>
      </c>
      <c r="AK188" s="22" t="s">
        <v>1258</v>
      </c>
      <c r="AL188" s="25">
        <v>0.65972222222222221</v>
      </c>
      <c r="AM188" s="26">
        <v>0.67361111111111116</v>
      </c>
      <c r="AN188" s="26">
        <v>0.6875</v>
      </c>
      <c r="AO188" s="26">
        <v>0.77083333333333337</v>
      </c>
      <c r="AP188" s="22" t="s">
        <v>6498</v>
      </c>
      <c r="AQ188" s="22" t="s">
        <v>6499</v>
      </c>
      <c r="AR188" s="22">
        <v>14</v>
      </c>
      <c r="AS188" s="22" t="s">
        <v>1313</v>
      </c>
      <c r="AT188" s="22" t="s">
        <v>6487</v>
      </c>
      <c r="AU188" s="22" t="s">
        <v>6488</v>
      </c>
      <c r="AV188" s="27"/>
      <c r="AW188" s="22" t="s">
        <v>6489</v>
      </c>
      <c r="AX188" s="22" t="s">
        <v>6490</v>
      </c>
      <c r="AY188" s="22" t="b">
        <v>1</v>
      </c>
      <c r="AZ188" s="22" t="s">
        <v>273</v>
      </c>
      <c r="BA188" s="22" t="b">
        <v>0</v>
      </c>
      <c r="BB188" s="22"/>
      <c r="BC188" s="22"/>
    </row>
    <row r="189" spans="1:55" hidden="1" x14ac:dyDescent="0.25">
      <c r="A189" s="31" t="str">
        <f>IFERROR(TEXT(Table_ocorrencias11[[#This Row],[caso_n]],"000")&amp;Table_ocorrencias11[[#This Row],[ponto]]&amp;"/"&amp;YEAR(Table_ocorrencias11[[#This Row],[DATA PLANTÃO]]),"")</f>
        <v>1019.9/2020</v>
      </c>
      <c r="B189" s="31" t="str">
        <f>IFERROR(IF(Table_ocorrencias11[[#This Row],[GDL]] = "","", Table_ocorrencias11[[#This Row],[GDL]]&amp;"/"&amp;YEAR(Table_ocorrencias11[[#This Row],[data_plantao]])),"")</f>
        <v>37152/2020</v>
      </c>
      <c r="C189" s="31" t="str">
        <f>IF(Table_ocorrencias11[[#This Row],[fotos_gdl]] = TRUE,"ENVIADAS","PENDENTE")</f>
        <v>PENDENTE</v>
      </c>
      <c r="D189" s="23">
        <f>IFERROR(Table_ocorrencias11[[#This Row],[data_plantao]],"")</f>
        <v>44157</v>
      </c>
      <c r="E189" s="31" t="str">
        <f>IFERROR(Table_ocorrencias11[[#This Row],[CIODS]],"")</f>
        <v>D695291</v>
      </c>
      <c r="F189" s="31" t="str">
        <f>IFERROR(Table_ocorrencias11[[#This Row],[natureza3]],"")</f>
        <v>Homicídio</v>
      </c>
      <c r="G189" s="31" t="str">
        <f>IFERROR(Table_ocorrencias11[[#This Row],[tipo_local]],"")</f>
        <v>Externo</v>
      </c>
      <c r="H189" s="31" t="str">
        <f>IFERROR(IF(Table_ocorrencias11[[#This Row],[instrumento9]] = 0,"",Table_ocorrencias11[[#This Row],[instrumento9]]),"")</f>
        <v/>
      </c>
      <c r="I189" s="31" t="str">
        <f>IFERROR(VLOOKUP(Table_ocorrencias11[[#This Row],[matricula_perito]],Table_peritos[],2,FALSE),"")</f>
        <v>RODION MALINOVSKY DE OLIVEIRA GOMES</v>
      </c>
      <c r="J189" s="31" t="str">
        <f>IFERROR(VLOOKUP(Table_ocorrencias11[[#This Row],[matricula_auxiliar]],Table_auxiliares[],2,FALSE),"")</f>
        <v>ALMIR CARLOS DE SOUZA</v>
      </c>
      <c r="K189" s="31" t="str">
        <f>IFERROR(VLOOKUP(Table_ocorrencias11[[#This Row],[matricula_delegado]],Table_delegados[],2,FALSE),"")</f>
        <v>FRANCISCO OCELIO LIMA RIBEIRO</v>
      </c>
      <c r="L189" s="31" t="str">
        <f>IFERROR(Table_ocorrencias11[[#This Row],[viatura4]],"")</f>
        <v>UP004</v>
      </c>
      <c r="M189" s="31" t="str">
        <f>IFERROR(IF(Table_ocorrencias11[[#This Row],[DPH2]] ="","",Table_ocorrencias11[[#This Row],[DPH2]]&amp;"º DPH"),"")</f>
        <v>8º DPH</v>
      </c>
      <c r="N189" s="31" t="str">
        <f>UPPER(IFERROR(VLOOKUP(Table_ocorrencias11[[#This Row],[municipio]],Table_municipios[],2,FALSE),""))</f>
        <v>ARAÇOIABA</v>
      </c>
      <c r="O189" s="31" t="str">
        <f>UPPER(IFERROR(Table_ocorrencias11[[#This Row],[bairro7]],""))</f>
        <v>PURGATÓRIO</v>
      </c>
      <c r="P189" s="31" t="str">
        <f>IFERROR(IF(Table_ocorrencias11[[#This Row],[rua8]] ="","",Table_ocorrencias11[[#This Row],[rua8]]),"")</f>
        <v>RUA NOVA</v>
      </c>
      <c r="Q189" s="31" t="str">
        <f>IFERROR(IF(Table_ocorrencias11[[#This Row],[latitude5]] ="","",Table_ocorrencias11[[#This Row],[latitude5]]),"")</f>
        <v>-7.78577</v>
      </c>
      <c r="R189" s="31" t="str">
        <f>IFERROR(IF(Table_ocorrencias11[[#This Row],[longitude6]] ="","",Table_ocorrencias11[[#This Row],[longitude6]]),"")</f>
        <v>-35.08257</v>
      </c>
      <c r="S189" s="31" t="str">
        <f>IFERROR(UPPER(VLOOKUP(Table_ocorrencias11[[#This Row],[ocorrencia_id]],Table_vitimas[],3,FALSE) &amp; " (NIC: "&amp; VLOOKUP(Table_ocorrencias11[[#This Row],[ocorrencia_id]],Table_vitimas[],9,FALSE)) &amp;")","")</f>
        <v>WELLINGTON ALMEIDA DO NASCIMENTO (NIC: 114128)</v>
      </c>
      <c r="T1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89" s="31" t="str">
        <f>UPPER(IFERROR(Table_ocorrencias11[[#This Row],[descricao]],""))</f>
        <v>SGT ERLON: 98700-4333</v>
      </c>
      <c r="V189" s="24">
        <f>IFERROR(IF(Table_ocorrencias11[[#This Row],[data_ciencia]]="","",Table_ocorrencias11[[#This Row],[data_ciencia]]),"")</f>
        <v>0.79166666666666663</v>
      </c>
      <c r="W189" s="24">
        <f>IFERROR(IF(Table_ocorrencias11[[#This Row],[data_saida]]="","",Table_ocorrencias11[[#This Row],[data_saida]]),"")</f>
        <v>0.80208333333333337</v>
      </c>
      <c r="X189" s="24">
        <f>IFERROR(IF(Table_ocorrencias11[[#This Row],[data_chegada]]="","",Table_ocorrencias11[[#This Row],[data_chegada]]),"")</f>
        <v>0.85416666666666663</v>
      </c>
      <c r="Y189" s="24">
        <f>IFERROR(IF(Table_ocorrencias11[[#This Row],[data_conclusao]]="","",Table_ocorrencias11[[#This Row],[data_conclusao]]),"")</f>
        <v>0.88541666666666663</v>
      </c>
      <c r="Z189" s="22">
        <v>1892</v>
      </c>
      <c r="AA189" s="22">
        <v>1019</v>
      </c>
      <c r="AB189" s="22">
        <v>8</v>
      </c>
      <c r="AC189" s="22">
        <v>1917099</v>
      </c>
      <c r="AD189" s="22">
        <v>1586920</v>
      </c>
      <c r="AE189" s="22">
        <v>3467520</v>
      </c>
      <c r="AF189" s="22">
        <v>37152</v>
      </c>
      <c r="AG189" s="23">
        <v>44157</v>
      </c>
      <c r="AH189" s="22" t="s">
        <v>6500</v>
      </c>
      <c r="AI189" s="22" t="s">
        <v>167</v>
      </c>
      <c r="AJ189" s="22" t="s">
        <v>168</v>
      </c>
      <c r="AK189" s="22" t="s">
        <v>255</v>
      </c>
      <c r="AL189" s="25">
        <v>0.79166666666666663</v>
      </c>
      <c r="AM189" s="26">
        <v>0.80208333333333337</v>
      </c>
      <c r="AN189" s="26">
        <v>0.85416666666666663</v>
      </c>
      <c r="AO189" s="26">
        <v>0.88541666666666663</v>
      </c>
      <c r="AP189" s="22" t="s">
        <v>6501</v>
      </c>
      <c r="AQ189" s="22" t="s">
        <v>6502</v>
      </c>
      <c r="AR189" s="22">
        <v>2</v>
      </c>
      <c r="AS189" s="22" t="s">
        <v>6503</v>
      </c>
      <c r="AT189" s="22" t="s">
        <v>3788</v>
      </c>
      <c r="AU189" s="22" t="s">
        <v>6504</v>
      </c>
      <c r="AV189" s="27"/>
      <c r="AW189" s="22" t="s">
        <v>6505</v>
      </c>
      <c r="AX189" s="22" t="s">
        <v>6506</v>
      </c>
      <c r="AY189" s="22" t="b">
        <v>0</v>
      </c>
      <c r="AZ189" s="22" t="s">
        <v>273</v>
      </c>
      <c r="BA189" s="22" t="b">
        <v>0</v>
      </c>
      <c r="BB189" s="22"/>
      <c r="BC189" s="22"/>
    </row>
    <row r="190" spans="1:55" hidden="1" x14ac:dyDescent="0.25">
      <c r="A190" s="31" t="str">
        <f>IFERROR(TEXT(Table_ocorrencias11[[#This Row],[caso_n]],"000")&amp;Table_ocorrencias11[[#This Row],[ponto]]&amp;"/"&amp;YEAR(Table_ocorrencias11[[#This Row],[DATA PLANTÃO]]),"")</f>
        <v>102.10/2020</v>
      </c>
      <c r="B190" s="31" t="str">
        <f>IFERROR(IF(Table_ocorrencias11[[#This Row],[GDL]] = "","", Table_ocorrencias11[[#This Row],[GDL]]&amp;"/"&amp;YEAR(Table_ocorrencias11[[#This Row],[data_plantao]])),"")</f>
        <v/>
      </c>
      <c r="C190" s="31" t="str">
        <f>IF(Table_ocorrencias11[[#This Row],[fotos_gdl]] = TRUE,"ENVIADAS","PENDENTE")</f>
        <v>PENDENTE</v>
      </c>
      <c r="D190" s="23">
        <f>IFERROR(Table_ocorrencias11[[#This Row],[data_plantao]],"")</f>
        <v>44173</v>
      </c>
      <c r="E190" s="31" t="str">
        <f>IFERROR(Table_ocorrencias11[[#This Row],[CIODS]],"")</f>
        <v>9048.01.000630/2020</v>
      </c>
      <c r="F190" s="31" t="str">
        <f>IFERROR(Table_ocorrencias11[[#This Row],[natureza3]],"")</f>
        <v>Outros</v>
      </c>
      <c r="G190" s="31" t="str">
        <f>IFERROR(Table_ocorrencias11[[#This Row],[tipo_local]],"")</f>
        <v>Externo</v>
      </c>
      <c r="H190" s="31" t="str">
        <f>IFERROR(IF(Table_ocorrencias11[[#This Row],[instrumento9]] = 0,"",Table_ocorrencias11[[#This Row],[instrumento9]]),"")</f>
        <v/>
      </c>
      <c r="I190" s="31" t="str">
        <f>IFERROR(VLOOKUP(Table_ocorrencias11[[#This Row],[matricula_perito]],Table_peritos[],2,FALSE),"")</f>
        <v>DIEGO HENRIQUE LEONEL DE OLIVEIRA COSTA</v>
      </c>
      <c r="J190" s="31" t="str">
        <f>IFERROR(VLOOKUP(Table_ocorrencias11[[#This Row],[matricula_auxiliar]],Table_auxiliares[],2,FALSE),"")</f>
        <v>THIAGO ANDRÉ</v>
      </c>
      <c r="K190" s="31" t="str">
        <f>IFERROR(VLOOKUP(Table_ocorrencias11[[#This Row],[matricula_delegado]],Table_delegados[],2,FALSE),"")</f>
        <v>ROBERTO DE LIMA FERREIRA</v>
      </c>
      <c r="L190" s="31" t="str">
        <f>IFERROR(Table_ocorrencias11[[#This Row],[viatura4]],"")</f>
        <v>UP003</v>
      </c>
      <c r="M190" s="31" t="str">
        <f>IFERROR(IF(Table_ocorrencias11[[#This Row],[DPH2]] ="","",Table_ocorrencias11[[#This Row],[DPH2]]&amp;"º DPH"),"")</f>
        <v>14º DPH</v>
      </c>
      <c r="N190" s="31" t="str">
        <f>UPPER(IFERROR(VLOOKUP(Table_ocorrencias11[[#This Row],[municipio]],Table_municipios[],2,FALSE),""))</f>
        <v>CABO DE SANTO AGOSTINHO</v>
      </c>
      <c r="O190" s="31" t="str">
        <f>UPPER(IFERROR(Table_ocorrencias11[[#This Row],[bairro7]],""))</f>
        <v>GAIBU / BABILÔNIA</v>
      </c>
      <c r="P190" s="31" t="str">
        <f>IFERROR(IF(Table_ocorrencias11[[#This Row],[rua8]] ="","",Table_ocorrencias11[[#This Row],[rua8]]),"")</f>
        <v>R. DO AREIAL</v>
      </c>
      <c r="Q190" s="31" t="str">
        <f>IFERROR(IF(Table_ocorrencias11[[#This Row],[latitude5]] ="","",Table_ocorrencias11[[#This Row],[latitude5]]),"")</f>
        <v>-8.345615</v>
      </c>
      <c r="R190" s="31" t="str">
        <f>IFERROR(IF(Table_ocorrencias11[[#This Row],[longitude6]] ="","",Table_ocorrencias11[[#This Row],[longitude6]]),"")</f>
        <v>-34.957587</v>
      </c>
      <c r="S19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1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0" s="31" t="str">
        <f>UPPER(IFERROR(Table_ocorrencias11[[#This Row],[descricao]],""))</f>
        <v>REPRODUÇÃO SIMULADA DOS FATOS</v>
      </c>
      <c r="V190" s="24">
        <f>IFERROR(IF(Table_ocorrencias11[[#This Row],[data_ciencia]]="","",Table_ocorrencias11[[#This Row],[data_ciencia]]),"")</f>
        <v>0.54166666666666663</v>
      </c>
      <c r="W190" s="24">
        <f>IFERROR(IF(Table_ocorrencias11[[#This Row],[data_saida]]="","",Table_ocorrencias11[[#This Row],[data_saida]]),"")</f>
        <v>0.58333333333333337</v>
      </c>
      <c r="X190" s="24">
        <f>IFERROR(IF(Table_ocorrencias11[[#This Row],[data_chegada]]="","",Table_ocorrencias11[[#This Row],[data_chegada]]),"")</f>
        <v>0.64583333333333337</v>
      </c>
      <c r="Y190" s="24">
        <f>IFERROR(IF(Table_ocorrencias11[[#This Row],[data_conclusao]]="","",Table_ocorrencias11[[#This Row],[data_conclusao]]),"")</f>
        <v>0.875</v>
      </c>
      <c r="Z190" s="22">
        <v>1960</v>
      </c>
      <c r="AA190" s="22">
        <v>102</v>
      </c>
      <c r="AB190" s="22">
        <v>14</v>
      </c>
      <c r="AC190" s="22">
        <v>2962160</v>
      </c>
      <c r="AD190" s="22">
        <v>3870464</v>
      </c>
      <c r="AE190" s="22">
        <v>3864723</v>
      </c>
      <c r="AF190" s="22"/>
      <c r="AG190" s="23">
        <v>44173</v>
      </c>
      <c r="AH190" s="22" t="s">
        <v>7187</v>
      </c>
      <c r="AI190" s="22" t="s">
        <v>416</v>
      </c>
      <c r="AJ190" s="22" t="s">
        <v>168</v>
      </c>
      <c r="AK190" s="22" t="s">
        <v>560</v>
      </c>
      <c r="AL190" s="25">
        <v>0.54166666666666663</v>
      </c>
      <c r="AM190" s="26">
        <v>0.58333333333333337</v>
      </c>
      <c r="AN190" s="26">
        <v>0.64583333333333337</v>
      </c>
      <c r="AO190" s="26">
        <v>0.875</v>
      </c>
      <c r="AP190" s="22" t="s">
        <v>7205</v>
      </c>
      <c r="AQ190" s="22" t="s">
        <v>7206</v>
      </c>
      <c r="AR190" s="22">
        <v>3</v>
      </c>
      <c r="AS190" s="22" t="s">
        <v>7188</v>
      </c>
      <c r="AT190" s="22" t="s">
        <v>7189</v>
      </c>
      <c r="AU190" s="22" t="s">
        <v>7190</v>
      </c>
      <c r="AV190" s="27"/>
      <c r="AW190" s="22" t="s">
        <v>7191</v>
      </c>
      <c r="AX190" s="22" t="s">
        <v>7192</v>
      </c>
      <c r="AY190" s="22" t="b">
        <v>0</v>
      </c>
      <c r="AZ190" s="22" t="s">
        <v>486</v>
      </c>
      <c r="BA190" s="22" t="b">
        <v>0</v>
      </c>
      <c r="BB190" s="22"/>
      <c r="BC190" s="22"/>
    </row>
    <row r="191" spans="1:55" hidden="1" x14ac:dyDescent="0.25">
      <c r="A191" s="31" t="str">
        <f>IFERROR(TEXT(Table_ocorrencias11[[#This Row],[caso_n]],"000")&amp;Table_ocorrencias11[[#This Row],[ponto]]&amp;"/"&amp;YEAR(Table_ocorrencias11[[#This Row],[DATA PLANTÃO]]),"")</f>
        <v>102.9/2021</v>
      </c>
      <c r="B191" s="31" t="str">
        <f>IFERROR(IF(Table_ocorrencias11[[#This Row],[GDL]] = "","", Table_ocorrencias11[[#This Row],[GDL]]&amp;"/"&amp;YEAR(Table_ocorrencias11[[#This Row],[data_plantao]])),"")</f>
        <v>3811/2021</v>
      </c>
      <c r="C191" s="31" t="str">
        <f>IF(Table_ocorrencias11[[#This Row],[fotos_gdl]] = TRUE,"ENVIADAS","PENDENTE")</f>
        <v>ENVIADAS</v>
      </c>
      <c r="D191" s="23">
        <f>IFERROR(Table_ocorrencias11[[#This Row],[data_plantao]],"")</f>
        <v>44226</v>
      </c>
      <c r="E191" s="31" t="str">
        <f>IFERROR(Table_ocorrencias11[[#This Row],[CIODS]],"")</f>
        <v>D702687</v>
      </c>
      <c r="F191" s="31" t="str">
        <f>IFERROR(Table_ocorrencias11[[#This Row],[natureza3]],"")</f>
        <v>Morte a esclarecer</v>
      </c>
      <c r="G191" s="31" t="str">
        <f>IFERROR(Table_ocorrencias11[[#This Row],[tipo_local]],"")</f>
        <v>Interno</v>
      </c>
      <c r="H191" s="31" t="str">
        <f>IFERROR(IF(Table_ocorrencias11[[#This Row],[instrumento9]] = 0,"",Table_ocorrencias11[[#This Row],[instrumento9]]),"")</f>
        <v>OUTROS</v>
      </c>
      <c r="I191" s="31" t="str">
        <f>IFERROR(VLOOKUP(Table_ocorrencias11[[#This Row],[matricula_perito]],Table_peritos[],2,FALSE),"")</f>
        <v>RAISSA MATOS FONTES</v>
      </c>
      <c r="J191" s="31" t="str">
        <f>IFERROR(VLOOKUP(Table_ocorrencias11[[#This Row],[matricula_auxiliar]],Table_auxiliares[],2,FALSE),"")</f>
        <v>ANDREZA CRISTINA MAIA DOS SANTOS</v>
      </c>
      <c r="K191" s="31" t="str">
        <f>IFERROR(VLOOKUP(Table_ocorrencias11[[#This Row],[matricula_delegado]],Table_delegados[],2,FALSE),"")</f>
        <v>AUSENTE</v>
      </c>
      <c r="L191" s="31" t="str">
        <f>IFERROR(Table_ocorrencias11[[#This Row],[viatura4]],"")</f>
        <v>UP006</v>
      </c>
      <c r="M191" s="31" t="str">
        <f>IFERROR(IF(Table_ocorrencias11[[#This Row],[DPH2]] ="","",Table_ocorrencias11[[#This Row],[DPH2]]&amp;"º DPH"),"")</f>
        <v>4º DPH</v>
      </c>
      <c r="N191" s="31" t="str">
        <f>UPPER(IFERROR(VLOOKUP(Table_ocorrencias11[[#This Row],[municipio]],Table_municipios[],2,FALSE),""))</f>
        <v>RECIFE</v>
      </c>
      <c r="O191" s="31" t="str">
        <f>UPPER(IFERROR(Table_ocorrencias11[[#This Row],[bairro7]],""))</f>
        <v>CAXANGÁ</v>
      </c>
      <c r="P191" s="31" t="str">
        <f>IFERROR(IF(Table_ocorrencias11[[#This Row],[rua8]] ="","",Table_ocorrencias11[[#This Row],[rua8]]),"")</f>
        <v>RUA DR. DUSTAN DE CARVALHO</v>
      </c>
      <c r="Q191" s="31" t="str">
        <f>IFERROR(IF(Table_ocorrencias11[[#This Row],[latitude5]] ="","",Table_ocorrencias11[[#This Row],[latitude5]]),"")</f>
        <v>8,1'42"</v>
      </c>
      <c r="R191" s="31" t="str">
        <f>IFERROR(IF(Table_ocorrencias11[[#This Row],[longitude6]] ="","",Table_ocorrencias11[[#This Row],[longitude6]]),"")</f>
        <v>34'57'29"</v>
      </c>
      <c r="S19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116484)</v>
      </c>
      <c r="T1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1" s="31" t="str">
        <f>UPPER(IFERROR(Table_ocorrencias11[[#This Row],[descricao]],""))</f>
        <v>PM 988872866</v>
      </c>
      <c r="V191" s="24">
        <f>IFERROR(IF(Table_ocorrencias11[[#This Row],[data_ciencia]]="","",Table_ocorrencias11[[#This Row],[data_ciencia]]),"")</f>
        <v>0.5</v>
      </c>
      <c r="W191" s="24">
        <f>IFERROR(IF(Table_ocorrencias11[[#This Row],[data_saida]]="","",Table_ocorrencias11[[#This Row],[data_saida]]),"")</f>
        <v>0.51388888888888884</v>
      </c>
      <c r="X191" s="24">
        <f>IFERROR(IF(Table_ocorrencias11[[#This Row],[data_chegada]]="","",Table_ocorrencias11[[#This Row],[data_chegada]]),"")</f>
        <v>0.52083333333333337</v>
      </c>
      <c r="Y191" s="24">
        <f>IFERROR(IF(Table_ocorrencias11[[#This Row],[data_conclusao]]="","",Table_ocorrencias11[[#This Row],[data_conclusao]]),"")</f>
        <v>0.5625</v>
      </c>
      <c r="Z191" s="22">
        <v>2146</v>
      </c>
      <c r="AA191" s="22">
        <v>102</v>
      </c>
      <c r="AB191" s="22">
        <v>4</v>
      </c>
      <c r="AC191" s="22">
        <v>3869105</v>
      </c>
      <c r="AD191" s="22">
        <v>3876098</v>
      </c>
      <c r="AE191" s="22">
        <v>0</v>
      </c>
      <c r="AF191" s="22">
        <v>3811</v>
      </c>
      <c r="AG191" s="23">
        <v>44226</v>
      </c>
      <c r="AH191" s="22" t="s">
        <v>13109</v>
      </c>
      <c r="AI191" s="22" t="s">
        <v>425</v>
      </c>
      <c r="AJ191" s="22" t="s">
        <v>414</v>
      </c>
      <c r="AK191" s="22" t="s">
        <v>1258</v>
      </c>
      <c r="AL191" s="25">
        <v>0.5</v>
      </c>
      <c r="AM191" s="26">
        <v>0.51388888888888884</v>
      </c>
      <c r="AN191" s="26">
        <v>0.52083333333333337</v>
      </c>
      <c r="AO191" s="26">
        <v>0.5625</v>
      </c>
      <c r="AP191" s="22" t="s">
        <v>13110</v>
      </c>
      <c r="AQ191" s="22" t="s">
        <v>13111</v>
      </c>
      <c r="AR191" s="22">
        <v>14</v>
      </c>
      <c r="AS191" s="22" t="s">
        <v>3986</v>
      </c>
      <c r="AT191" s="22" t="s">
        <v>13112</v>
      </c>
      <c r="AU191" s="22" t="s">
        <v>13113</v>
      </c>
      <c r="AV191" s="27" t="s">
        <v>433</v>
      </c>
      <c r="AW191" s="22" t="s">
        <v>13114</v>
      </c>
      <c r="AX191" s="22" t="s">
        <v>13115</v>
      </c>
      <c r="AY191" s="22" t="b">
        <v>1</v>
      </c>
      <c r="AZ191" s="22" t="s">
        <v>273</v>
      </c>
      <c r="BA191" s="22" t="b">
        <v>0</v>
      </c>
      <c r="BB191" s="22"/>
      <c r="BC191" s="22"/>
    </row>
    <row r="192" spans="1:55" hidden="1" x14ac:dyDescent="0.25">
      <c r="A192" s="31" t="str">
        <f>IFERROR(TEXT(Table_ocorrencias11[[#This Row],[caso_n]],"000")&amp;Table_ocorrencias11[[#This Row],[ponto]]&amp;"/"&amp;YEAR(Table_ocorrencias11[[#This Row],[DATA PLANTÃO]]),"")</f>
        <v>1020.9/2020</v>
      </c>
      <c r="B192" s="31" t="str">
        <f>IFERROR(IF(Table_ocorrencias11[[#This Row],[GDL]] = "","", Table_ocorrencias11[[#This Row],[GDL]]&amp;"/"&amp;YEAR(Table_ocorrencias11[[#This Row],[data_plantao]])),"")</f>
        <v>37322/2020</v>
      </c>
      <c r="C192" s="31" t="str">
        <f>IF(Table_ocorrencias11[[#This Row],[fotos_gdl]] = TRUE,"ENVIADAS","PENDENTE")</f>
        <v>ENVIADAS</v>
      </c>
      <c r="D192" s="23">
        <f>IFERROR(Table_ocorrencias11[[#This Row],[data_plantao]],"")</f>
        <v>44158</v>
      </c>
      <c r="E192" s="31" t="str">
        <f>IFERROR(Table_ocorrencias11[[#This Row],[CIODS]],"")</f>
        <v>D695415</v>
      </c>
      <c r="F192" s="31" t="str">
        <f>IFERROR(Table_ocorrencias11[[#This Row],[natureza3]],"")</f>
        <v>Homicídio</v>
      </c>
      <c r="G192" s="31" t="str">
        <f>IFERROR(Table_ocorrencias11[[#This Row],[tipo_local]],"")</f>
        <v>Externo</v>
      </c>
      <c r="H192" s="31" t="str">
        <f>IFERROR(IF(Table_ocorrencias11[[#This Row],[instrumento9]] = 0,"",Table_ocorrencias11[[#This Row],[instrumento9]]),"")</f>
        <v>PÉRFURO-CONTUNDENTE</v>
      </c>
      <c r="I192" s="31" t="str">
        <f>IFERROR(VLOOKUP(Table_ocorrencias11[[#This Row],[matricula_perito]],Table_peritos[],2,FALSE),"")</f>
        <v>DIEGO NUNES TELES DE MENDONÇA</v>
      </c>
      <c r="J192" s="31" t="str">
        <f>IFERROR(VLOOKUP(Table_ocorrencias11[[#This Row],[matricula_auxiliar]],Table_auxiliares[],2,FALSE),"")</f>
        <v>HILTON PESSOA DE FREITAS NETO</v>
      </c>
      <c r="K192" s="31" t="str">
        <f>IFERROR(VLOOKUP(Table_ocorrencias11[[#This Row],[matricula_delegado]],Table_delegados[],2,FALSE),"")</f>
        <v>FRANCISCA ERICA DA SILVA BEZERRA</v>
      </c>
      <c r="L192" s="31" t="str">
        <f>IFERROR(Table_ocorrencias11[[#This Row],[viatura4]],"")</f>
        <v>UP006</v>
      </c>
      <c r="M192" s="31" t="str">
        <f>IFERROR(IF(Table_ocorrencias11[[#This Row],[DPH2]] ="","",Table_ocorrencias11[[#This Row],[DPH2]]&amp;"º DPH"),"")</f>
        <v>9º DPH</v>
      </c>
      <c r="N192" s="31" t="str">
        <f>UPPER(IFERROR(VLOOKUP(Table_ocorrencias11[[#This Row],[municipio]],Table_municipios[],2,FALSE),""))</f>
        <v>OLINDA</v>
      </c>
      <c r="O192" s="31" t="str">
        <f>UPPER(IFERROR(Table_ocorrencias11[[#This Row],[bairro7]],""))</f>
        <v>ALTO DA CONQUISTA</v>
      </c>
      <c r="P192" s="31" t="str">
        <f>IFERROR(IF(Table_ocorrencias11[[#This Row],[rua8]] ="","",Table_ocorrencias11[[#This Row],[rua8]]),"")</f>
        <v>RUA TIJUCA</v>
      </c>
      <c r="Q192" s="31" t="str">
        <f>IFERROR(IF(Table_ocorrencias11[[#This Row],[latitude5]] ="","",Table_ocorrencias11[[#This Row],[latitude5]]),"")</f>
        <v>-7.985533</v>
      </c>
      <c r="R192" s="31" t="str">
        <f>IFERROR(IF(Table_ocorrencias11[[#This Row],[longitude6]] ="","",Table_ocorrencias11[[#This Row],[longitude6]]),"")</f>
        <v>-34.900755</v>
      </c>
      <c r="S192" s="31" t="str">
        <f>IFERROR(UPPER(VLOOKUP(Table_ocorrencias11[[#This Row],[ocorrencia_id]],Table_vitimas[],3,FALSE) &amp; " (NIC: "&amp; VLOOKUP(Table_ocorrencias11[[#This Row],[ocorrencia_id]],Table_vitimas[],9,FALSE)) &amp;")","")</f>
        <v>TARCÍSIO DA SILVA MONTEIRO (NIC: 114086)</v>
      </c>
      <c r="T1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2" s="31" t="str">
        <f>UPPER(IFERROR(Table_ocorrencias11[[#This Row],[descricao]],""))</f>
        <v>PAF MASC</v>
      </c>
      <c r="V192" s="24">
        <f>IFERROR(IF(Table_ocorrencias11[[#This Row],[data_ciencia]]="","",Table_ocorrencias11[[#This Row],[data_ciencia]]),"")</f>
        <v>0.875</v>
      </c>
      <c r="W192" s="24">
        <f>IFERROR(IF(Table_ocorrencias11[[#This Row],[data_saida]]="","",Table_ocorrencias11[[#This Row],[data_saida]]),"")</f>
        <v>0.88888888888888884</v>
      </c>
      <c r="X192" s="24">
        <f>IFERROR(IF(Table_ocorrencias11[[#This Row],[data_chegada]]="","",Table_ocorrencias11[[#This Row],[data_chegada]]),"")</f>
        <v>0.90625</v>
      </c>
      <c r="Y192" s="24">
        <f>IFERROR(IF(Table_ocorrencias11[[#This Row],[data_conclusao]]="","",Table_ocorrencias11[[#This Row],[data_conclusao]]),"")</f>
        <v>0.93055555555555558</v>
      </c>
      <c r="Z192" s="22">
        <v>1893</v>
      </c>
      <c r="AA192" s="22">
        <v>1020</v>
      </c>
      <c r="AB192" s="22">
        <v>9</v>
      </c>
      <c r="AC192" s="22">
        <v>3869148</v>
      </c>
      <c r="AD192" s="22">
        <v>3865967</v>
      </c>
      <c r="AE192" s="22">
        <v>2724782</v>
      </c>
      <c r="AF192" s="22">
        <v>37322</v>
      </c>
      <c r="AG192" s="23">
        <v>44158</v>
      </c>
      <c r="AH192" s="22" t="s">
        <v>6522</v>
      </c>
      <c r="AI192" s="22" t="s">
        <v>167</v>
      </c>
      <c r="AJ192" s="22" t="s">
        <v>168</v>
      </c>
      <c r="AK192" s="22" t="s">
        <v>1258</v>
      </c>
      <c r="AL192" s="25">
        <v>0.875</v>
      </c>
      <c r="AM192" s="26">
        <v>0.88888888888888884</v>
      </c>
      <c r="AN192" s="26">
        <v>0.90625</v>
      </c>
      <c r="AO192" s="26">
        <v>0.93055555555555558</v>
      </c>
      <c r="AP192" s="22" t="s">
        <v>6526</v>
      </c>
      <c r="AQ192" s="22" t="s">
        <v>6527</v>
      </c>
      <c r="AR192" s="22">
        <v>12</v>
      </c>
      <c r="AS192" s="22" t="s">
        <v>6523</v>
      </c>
      <c r="AT192" s="22" t="s">
        <v>6524</v>
      </c>
      <c r="AU192" s="22" t="s">
        <v>6528</v>
      </c>
      <c r="AV192" s="27" t="s">
        <v>276</v>
      </c>
      <c r="AW192" s="22" t="s">
        <v>6525</v>
      </c>
      <c r="AX192" s="22" t="s">
        <v>4169</v>
      </c>
      <c r="AY192" s="22" t="b">
        <v>1</v>
      </c>
      <c r="AZ192" s="22" t="s">
        <v>273</v>
      </c>
      <c r="BA192" s="22" t="b">
        <v>0</v>
      </c>
      <c r="BB192" s="22"/>
      <c r="BC192" s="22"/>
    </row>
    <row r="193" spans="1:55" hidden="1" x14ac:dyDescent="0.25">
      <c r="A193" s="31" t="str">
        <f>IFERROR(TEXT(Table_ocorrencias11[[#This Row],[caso_n]],"000")&amp;Table_ocorrencias11[[#This Row],[ponto]]&amp;"/"&amp;YEAR(Table_ocorrencias11[[#This Row],[DATA PLANTÃO]]),"")</f>
        <v>1021.9/2020</v>
      </c>
      <c r="B193" s="31" t="str">
        <f>IFERROR(IF(Table_ocorrencias11[[#This Row],[GDL]] = "","", Table_ocorrencias11[[#This Row],[GDL]]&amp;"/"&amp;YEAR(Table_ocorrencias11[[#This Row],[data_plantao]])),"")</f>
        <v>37330/2020</v>
      </c>
      <c r="C193" s="31" t="str">
        <f>IF(Table_ocorrencias11[[#This Row],[fotos_gdl]] = TRUE,"ENVIADAS","PENDENTE")</f>
        <v>ENVIADAS</v>
      </c>
      <c r="D193" s="23">
        <f>IFERROR(Table_ocorrencias11[[#This Row],[data_plantao]],"")</f>
        <v>44158</v>
      </c>
      <c r="E193" s="31" t="str">
        <f>IFERROR(Table_ocorrencias11[[#This Row],[CIODS]],"")</f>
        <v>D695437</v>
      </c>
      <c r="F193" s="31" t="str">
        <f>IFERROR(Table_ocorrencias11[[#This Row],[natureza3]],"")</f>
        <v>Homicídio</v>
      </c>
      <c r="G193" s="31" t="str">
        <f>IFERROR(Table_ocorrencias11[[#This Row],[tipo_local]],"")</f>
        <v>Interno</v>
      </c>
      <c r="H193" s="31" t="str">
        <f>IFERROR(IF(Table_ocorrencias11[[#This Row],[instrumento9]] = 0,"",Table_ocorrencias11[[#This Row],[instrumento9]]),"")</f>
        <v>PÉRFURO-CONTUNDENTE</v>
      </c>
      <c r="I193" s="31" t="str">
        <f>IFERROR(VLOOKUP(Table_ocorrencias11[[#This Row],[matricula_perito]],Table_peritos[],2,FALSE),"")</f>
        <v>DIEGO NUNES TELES DE MENDONÇA</v>
      </c>
      <c r="J193" s="31" t="str">
        <f>IFERROR(VLOOKUP(Table_ocorrencias11[[#This Row],[matricula_auxiliar]],Table_auxiliares[],2,FALSE),"")</f>
        <v>THAYSE BATISTA</v>
      </c>
      <c r="K193" s="31" t="str">
        <f>IFERROR(VLOOKUP(Table_ocorrencias11[[#This Row],[matricula_delegado]],Table_delegados[],2,FALSE),"")</f>
        <v>JOAQUIM MARINOSIO RODRIGUES BRAGA NETO</v>
      </c>
      <c r="L193" s="31" t="str">
        <f>IFERROR(Table_ocorrencias11[[#This Row],[viatura4]],"")</f>
        <v>UP003</v>
      </c>
      <c r="M193" s="31" t="str">
        <f>IFERROR(IF(Table_ocorrencias11[[#This Row],[DPH2]] ="","",Table_ocorrencias11[[#This Row],[DPH2]]&amp;"º DPH"),"")</f>
        <v>4º DPH</v>
      </c>
      <c r="N193" s="31" t="str">
        <f>UPPER(IFERROR(VLOOKUP(Table_ocorrencias11[[#This Row],[municipio]],Table_municipios[],2,FALSE),""))</f>
        <v>RECIFE</v>
      </c>
      <c r="O193" s="31" t="str">
        <f>UPPER(IFERROR(Table_ocorrencias11[[#This Row],[bairro7]],""))</f>
        <v>TORROES</v>
      </c>
      <c r="P193" s="31" t="str">
        <f>IFERROR(IF(Table_ocorrencias11[[#This Row],[rua8]] ="","",Table_ocorrencias11[[#This Row],[rua8]]),"")</f>
        <v>RUA VIANÓPOLIS, N°13</v>
      </c>
      <c r="Q193" s="31" t="str">
        <f>IFERROR(IF(Table_ocorrencias11[[#This Row],[latitude5]] ="","",Table_ocorrencias11[[#This Row],[latitude5]]),"")</f>
        <v>-8.057456</v>
      </c>
      <c r="R193" s="31" t="str">
        <f>IFERROR(IF(Table_ocorrencias11[[#This Row],[longitude6]] ="","",Table_ocorrencias11[[#This Row],[longitude6]]),"")</f>
        <v>-34.932798</v>
      </c>
      <c r="S193" s="31" t="str">
        <f>IFERROR(UPPER(VLOOKUP(Table_ocorrencias11[[#This Row],[ocorrencia_id]],Table_vitimas[],3,FALSE) &amp; " (NIC: "&amp; VLOOKUP(Table_ocorrencias11[[#This Row],[ocorrencia_id]],Table_vitimas[],9,FALSE)) &amp;")","")</f>
        <v>EMANOEL JOSÉ DIAS (NIC: 114496)</v>
      </c>
      <c r="T1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193" s="31" t="str">
        <f>UPPER(IFERROR(Table_ocorrencias11[[#This Row],[descricao]],""))</f>
        <v/>
      </c>
      <c r="V193" s="24">
        <f>IFERROR(IF(Table_ocorrencias11[[#This Row],[data_ciencia]]="","",Table_ocorrencias11[[#This Row],[data_ciencia]]),"")</f>
        <v>1.7361111111111112E-2</v>
      </c>
      <c r="W193" s="24">
        <f>IFERROR(IF(Table_ocorrencias11[[#This Row],[data_saida]]="","",Table_ocorrencias11[[#This Row],[data_saida]]),"")</f>
        <v>3.125E-2</v>
      </c>
      <c r="X193" s="24">
        <f>IFERROR(IF(Table_ocorrencias11[[#This Row],[data_chegada]]="","",Table_ocorrencias11[[#This Row],[data_chegada]]),"")</f>
        <v>3.8194444444444448E-2</v>
      </c>
      <c r="Y193" s="24">
        <f>IFERROR(IF(Table_ocorrencias11[[#This Row],[data_conclusao]]="","",Table_ocorrencias11[[#This Row],[data_conclusao]]),"")</f>
        <v>6.25E-2</v>
      </c>
      <c r="Z193" s="22">
        <v>1895</v>
      </c>
      <c r="AA193" s="22">
        <v>1021</v>
      </c>
      <c r="AB193" s="22">
        <v>4</v>
      </c>
      <c r="AC193" s="22">
        <v>3869148</v>
      </c>
      <c r="AD193" s="22">
        <v>3870430</v>
      </c>
      <c r="AE193" s="22">
        <v>1492225</v>
      </c>
      <c r="AF193" s="22">
        <v>37330</v>
      </c>
      <c r="AG193" s="23">
        <v>44158</v>
      </c>
      <c r="AH193" s="22" t="s">
        <v>6538</v>
      </c>
      <c r="AI193" s="22" t="s">
        <v>167</v>
      </c>
      <c r="AJ193" s="22" t="s">
        <v>414</v>
      </c>
      <c r="AK193" s="22" t="s">
        <v>560</v>
      </c>
      <c r="AL193" s="25">
        <v>1.7361111111111112E-2</v>
      </c>
      <c r="AM193" s="26">
        <v>3.125E-2</v>
      </c>
      <c r="AN193" s="26">
        <v>3.8194444444444448E-2</v>
      </c>
      <c r="AO193" s="26">
        <v>6.25E-2</v>
      </c>
      <c r="AP193" s="22" t="s">
        <v>6542</v>
      </c>
      <c r="AQ193" s="22" t="s">
        <v>6543</v>
      </c>
      <c r="AR193" s="22">
        <v>14</v>
      </c>
      <c r="AS193" s="22" t="s">
        <v>6339</v>
      </c>
      <c r="AT193" s="22" t="s">
        <v>6539</v>
      </c>
      <c r="AU193" s="22" t="s">
        <v>6540</v>
      </c>
      <c r="AV193" s="27" t="s">
        <v>276</v>
      </c>
      <c r="AW193" s="22" t="s">
        <v>6541</v>
      </c>
      <c r="AX193" s="22" t="s">
        <v>283</v>
      </c>
      <c r="AY193" s="22" t="b">
        <v>1</v>
      </c>
      <c r="AZ193" s="22" t="s">
        <v>273</v>
      </c>
      <c r="BA193" s="22" t="b">
        <v>0</v>
      </c>
      <c r="BB193" s="22"/>
      <c r="BC193" s="22"/>
    </row>
    <row r="194" spans="1:55" hidden="1" x14ac:dyDescent="0.25">
      <c r="A194" s="31" t="str">
        <f>IFERROR(TEXT(Table_ocorrencias11[[#This Row],[caso_n]],"000")&amp;Table_ocorrencias11[[#This Row],[ponto]]&amp;"/"&amp;YEAR(Table_ocorrencias11[[#This Row],[DATA PLANTÃO]]),"")</f>
        <v>1022.9/2020</v>
      </c>
      <c r="B194" s="31" t="str">
        <f>IFERROR(IF(Table_ocorrencias11[[#This Row],[GDL]] = "","", Table_ocorrencias11[[#This Row],[GDL]]&amp;"/"&amp;YEAR(Table_ocorrencias11[[#This Row],[data_plantao]])),"")</f>
        <v>37382/2020</v>
      </c>
      <c r="C194" s="31" t="str">
        <f>IF(Table_ocorrencias11[[#This Row],[fotos_gdl]] = TRUE,"ENVIADAS","PENDENTE")</f>
        <v>PENDENTE</v>
      </c>
      <c r="D194" s="23">
        <f>IFERROR(Table_ocorrencias11[[#This Row],[data_plantao]],"")</f>
        <v>44159</v>
      </c>
      <c r="E194" s="31" t="str">
        <f>IFERROR(Table_ocorrencias11[[#This Row],[CIODS]],"")</f>
        <v>D695450</v>
      </c>
      <c r="F194" s="31" t="str">
        <f>IFERROR(Table_ocorrencias11[[#This Row],[natureza3]],"")</f>
        <v>Homicídio</v>
      </c>
      <c r="G194" s="31" t="str">
        <f>IFERROR(Table_ocorrencias11[[#This Row],[tipo_local]],"")</f>
        <v>Interno</v>
      </c>
      <c r="H194" s="31" t="str">
        <f>IFERROR(IF(Table_ocorrencias11[[#This Row],[instrumento9]] = 0,"",Table_ocorrencias11[[#This Row],[instrumento9]]),"")</f>
        <v>PÉRFURO-CONTUNDENTE</v>
      </c>
      <c r="I194" s="31" t="str">
        <f>IFERROR(VLOOKUP(Table_ocorrencias11[[#This Row],[matricula_perito]],Table_peritos[],2,FALSE),"")</f>
        <v>TADEU MORAIS CRUZ</v>
      </c>
      <c r="J194" s="31" t="str">
        <f>IFERROR(VLOOKUP(Table_ocorrencias11[[#This Row],[matricula_auxiliar]],Table_auxiliares[],2,FALSE),"")</f>
        <v>THIAGO ANDRÉ</v>
      </c>
      <c r="K194" s="31" t="str">
        <f>IFERROR(VLOOKUP(Table_ocorrencias11[[#This Row],[matricula_delegado]],Table_delegados[],2,FALSE),"")</f>
        <v>CAIO WAGNER SIQUEIRA DE MORAIS</v>
      </c>
      <c r="L194" s="31" t="str">
        <f>IFERROR(Table_ocorrencias11[[#This Row],[viatura4]],"")</f>
        <v>UP006</v>
      </c>
      <c r="M194" s="31" t="str">
        <f>IFERROR(IF(Table_ocorrencias11[[#This Row],[DPH2]] ="","",Table_ocorrencias11[[#This Row],[DPH2]]&amp;"º DPH"),"")</f>
        <v>12º DPH</v>
      </c>
      <c r="N194" s="31" t="str">
        <f>UPPER(IFERROR(VLOOKUP(Table_ocorrencias11[[#This Row],[municipio]],Table_municipios[],2,FALSE),""))</f>
        <v>JABOATÃO DOS GUARARAPES</v>
      </c>
      <c r="O194" s="31" t="str">
        <f>UPPER(IFERROR(Table_ocorrencias11[[#This Row],[bairro7]],""))</f>
        <v>BARRA DE JANGADA</v>
      </c>
      <c r="P194" s="31" t="str">
        <f>IFERROR(IF(Table_ocorrencias11[[#This Row],[rua8]] ="","",Table_ocorrencias11[[#This Row],[rua8]]),"")</f>
        <v>3ª TRAVESSA DA RUA DO REGISTRO, PORTELINHA</v>
      </c>
      <c r="Q194" s="31" t="str">
        <f>IFERROR(IF(Table_ocorrencias11[[#This Row],[latitude5]] ="","",Table_ocorrencias11[[#This Row],[latitude5]]),"")</f>
        <v>8°13'51"</v>
      </c>
      <c r="R194" s="31" t="str">
        <f>IFERROR(IF(Table_ocorrencias11[[#This Row],[longitude6]] ="","",Table_ocorrencias11[[#This Row],[longitude6]]),"")</f>
        <v>34°56'34"</v>
      </c>
      <c r="S194" s="31" t="str">
        <f>IFERROR(UPPER(VLOOKUP(Table_ocorrencias11[[#This Row],[ocorrencia_id]],Table_vitimas[],3,FALSE) &amp; " (NIC: "&amp; VLOOKUP(Table_ocorrencias11[[#This Row],[ocorrencia_id]],Table_vitimas[],9,FALSE)) &amp;")","")</f>
        <v>LUCAS BARBOSA DE FRANÇA (NIC: 114493)</v>
      </c>
      <c r="T1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94" s="31" t="str">
        <f>UPPER(IFERROR(Table_ocorrencias11[[#This Row],[descricao]],""))</f>
        <v>PMPE NATALIA 99626 9728</v>
      </c>
      <c r="V194" s="24">
        <f>IFERROR(IF(Table_ocorrencias11[[#This Row],[data_ciencia]]="","",Table_ocorrencias11[[#This Row],[data_ciencia]]),"")</f>
        <v>0.29166666666666669</v>
      </c>
      <c r="W194" s="24">
        <f>IFERROR(IF(Table_ocorrencias11[[#This Row],[data_saida]]="","",Table_ocorrencias11[[#This Row],[data_saida]]),"")</f>
        <v>0.33333333333333331</v>
      </c>
      <c r="X194" s="24">
        <f>IFERROR(IF(Table_ocorrencias11[[#This Row],[data_chegada]]="","",Table_ocorrencias11[[#This Row],[data_chegada]]),"")</f>
        <v>0.375</v>
      </c>
      <c r="Y194" s="24">
        <f>IFERROR(IF(Table_ocorrencias11[[#This Row],[data_conclusao]]="","",Table_ocorrencias11[[#This Row],[data_conclusao]]),"")</f>
        <v>0.41666666666666669</v>
      </c>
      <c r="Z194" s="22">
        <v>1896</v>
      </c>
      <c r="AA194" s="22">
        <v>1022</v>
      </c>
      <c r="AB194" s="22">
        <v>12</v>
      </c>
      <c r="AC194" s="22">
        <v>2962136</v>
      </c>
      <c r="AD194" s="22">
        <v>3870464</v>
      </c>
      <c r="AE194" s="22">
        <v>3864910</v>
      </c>
      <c r="AF194" s="22">
        <v>37382</v>
      </c>
      <c r="AG194" s="23">
        <v>44159</v>
      </c>
      <c r="AH194" s="22" t="s">
        <v>6556</v>
      </c>
      <c r="AI194" s="22" t="s">
        <v>167</v>
      </c>
      <c r="AJ194" s="22" t="s">
        <v>414</v>
      </c>
      <c r="AK194" s="22" t="s">
        <v>1258</v>
      </c>
      <c r="AL194" s="25">
        <v>0.29166666666666669</v>
      </c>
      <c r="AM194" s="26">
        <v>0.33333333333333331</v>
      </c>
      <c r="AN194" s="26">
        <v>0.375</v>
      </c>
      <c r="AO194" s="26">
        <v>0.41666666666666669</v>
      </c>
      <c r="AP194" s="22" t="s">
        <v>6561</v>
      </c>
      <c r="AQ194" s="22" t="s">
        <v>6562</v>
      </c>
      <c r="AR194" s="22">
        <v>10</v>
      </c>
      <c r="AS194" s="22" t="s">
        <v>1263</v>
      </c>
      <c r="AT194" s="22" t="s">
        <v>6557</v>
      </c>
      <c r="AU194" s="22" t="s">
        <v>6558</v>
      </c>
      <c r="AV194" s="27" t="s">
        <v>276</v>
      </c>
      <c r="AW194" s="22" t="s">
        <v>6559</v>
      </c>
      <c r="AX194" s="22" t="s">
        <v>6560</v>
      </c>
      <c r="AY194" s="22" t="b">
        <v>0</v>
      </c>
      <c r="AZ194" s="22" t="s">
        <v>273</v>
      </c>
      <c r="BA194" s="22" t="b">
        <v>0</v>
      </c>
      <c r="BB194" s="22"/>
      <c r="BC194" s="22"/>
    </row>
    <row r="195" spans="1:55" hidden="1" x14ac:dyDescent="0.25">
      <c r="A195" s="31" t="str">
        <f>IFERROR(TEXT(Table_ocorrencias11[[#This Row],[caso_n]],"000")&amp;Table_ocorrencias11[[#This Row],[ponto]]&amp;"/"&amp;YEAR(Table_ocorrencias11[[#This Row],[DATA PLANTÃO]]),"")</f>
        <v>1023.9/2020</v>
      </c>
      <c r="B195" s="31" t="str">
        <f>IFERROR(IF(Table_ocorrencias11[[#This Row],[GDL]] = "","", Table_ocorrencias11[[#This Row],[GDL]]&amp;"/"&amp;YEAR(Table_ocorrencias11[[#This Row],[data_plantao]])),"")</f>
        <v>37477/2020</v>
      </c>
      <c r="C195" s="31" t="str">
        <f>IF(Table_ocorrencias11[[#This Row],[fotos_gdl]] = TRUE,"ENVIADAS","PENDENTE")</f>
        <v>PENDENTE</v>
      </c>
      <c r="D195" s="23">
        <f>IFERROR(Table_ocorrencias11[[#This Row],[data_plantao]],"")</f>
        <v>44159</v>
      </c>
      <c r="E195" s="31" t="str">
        <f>IFERROR(Table_ocorrencias11[[#This Row],[CIODS]],"")</f>
        <v>D695484</v>
      </c>
      <c r="F195" s="31" t="str">
        <f>IFERROR(Table_ocorrencias11[[#This Row],[natureza3]],"")</f>
        <v>Homicídio</v>
      </c>
      <c r="G195" s="31" t="str">
        <f>IFERROR(Table_ocorrencias11[[#This Row],[tipo_local]],"")</f>
        <v>Externo</v>
      </c>
      <c r="H195" s="31" t="str">
        <f>IFERROR(IF(Table_ocorrencias11[[#This Row],[instrumento9]] = 0,"",Table_ocorrencias11[[#This Row],[instrumento9]]),"")</f>
        <v>CONTUNDENTE</v>
      </c>
      <c r="I195" s="31" t="str">
        <f>IFERROR(VLOOKUP(Table_ocorrencias11[[#This Row],[matricula_perito]],Table_peritos[],2,FALSE),"")</f>
        <v>RANON BARROS BEZERRA</v>
      </c>
      <c r="J195" s="31" t="str">
        <f>IFERROR(VLOOKUP(Table_ocorrencias11[[#This Row],[matricula_auxiliar]],Table_auxiliares[],2,FALSE),"")</f>
        <v>RICARDO ALEXANDRE MELO DA SILVA</v>
      </c>
      <c r="K195" s="31" t="str">
        <f>IFERROR(VLOOKUP(Table_ocorrencias11[[#This Row],[matricula_delegado]],Table_delegados[],2,FALSE),"")</f>
        <v>VICTOR HUGO JARDIM RONDON</v>
      </c>
      <c r="L195" s="31" t="str">
        <f>IFERROR(Table_ocorrencias11[[#This Row],[viatura4]],"")</f>
        <v>UP006</v>
      </c>
      <c r="M195" s="31" t="str">
        <f>IFERROR(IF(Table_ocorrencias11[[#This Row],[DPH2]] ="","",Table_ocorrencias11[[#This Row],[DPH2]]&amp;"º DPH"),"")</f>
        <v>13º DPH</v>
      </c>
      <c r="N195" s="31" t="str">
        <f>UPPER(IFERROR(VLOOKUP(Table_ocorrencias11[[#This Row],[municipio]],Table_municipios[],2,FALSE),""))</f>
        <v>JABOATÃO DOS GUARARAPES</v>
      </c>
      <c r="O195" s="31" t="str">
        <f>UPPER(IFERROR(Table_ocorrencias11[[#This Row],[bairro7]],""))</f>
        <v>CURADO I</v>
      </c>
      <c r="P195" s="31" t="str">
        <f>IFERROR(IF(Table_ocorrencias11[[#This Row],[rua8]] ="","",Table_ocorrencias11[[#This Row],[rua8]]),"")</f>
        <v>RUA JAPIAÇU</v>
      </c>
      <c r="Q195" s="31" t="str">
        <f>IFERROR(IF(Table_ocorrencias11[[#This Row],[latitude5]] ="","",Table_ocorrencias11[[#This Row],[latitude5]]),"")</f>
        <v>-8.083042</v>
      </c>
      <c r="R195" s="31" t="str">
        <f>IFERROR(IF(Table_ocorrencias11[[#This Row],[longitude6]] ="","",Table_ocorrencias11[[#This Row],[longitude6]]),"")</f>
        <v>-34991358</v>
      </c>
      <c r="S195" s="31" t="str">
        <f>IFERROR(UPPER(VLOOKUP(Table_ocorrencias11[[#This Row],[ocorrencia_id]],Table_vitimas[],3,FALSE) &amp; " (NIC: "&amp; VLOOKUP(Table_ocorrencias11[[#This Row],[ocorrencia_id]],Table_vitimas[],9,FALSE)) &amp;")","")</f>
        <v>ILWILLAMES DA SILVA SIMÕES (NIC: 114126)</v>
      </c>
      <c r="T1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5" s="31" t="str">
        <f>UPPER(IFERROR(Table_ocorrencias11[[#This Row],[descricao]],""))</f>
        <v>CB PAULO FREIRE: 98268.4378  - RELATA QUE INDIVÍDUO DEPREDANDO VEÍCULO SOFREU INTERVENÇÃO DE CIDADÃO LOCAL E COMETEU HOMICÍDIO CONTRA O MESMO COM INSTRUMENTO CONTUNDENTE (PEDRA)</v>
      </c>
      <c r="V195" s="24">
        <f>IFERROR(IF(Table_ocorrencias11[[#This Row],[data_ciencia]]="","",Table_ocorrencias11[[#This Row],[data_ciencia]]),"")</f>
        <v>0.8125</v>
      </c>
      <c r="W195" s="24">
        <f>IFERROR(IF(Table_ocorrencias11[[#This Row],[data_saida]]="","",Table_ocorrencias11[[#This Row],[data_saida]]),"")</f>
        <v>0.82986111111111116</v>
      </c>
      <c r="X195" s="24">
        <f>IFERROR(IF(Table_ocorrencias11[[#This Row],[data_chegada]]="","",Table_ocorrencias11[[#This Row],[data_chegada]]),"")</f>
        <v>0.85069444444444442</v>
      </c>
      <c r="Y195" s="24">
        <f>IFERROR(IF(Table_ocorrencias11[[#This Row],[data_conclusao]]="","",Table_ocorrencias11[[#This Row],[data_conclusao]]),"")</f>
        <v>0.87847222222222221</v>
      </c>
      <c r="Z195" s="22">
        <v>1897</v>
      </c>
      <c r="AA195" s="22">
        <v>1023</v>
      </c>
      <c r="AB195" s="22">
        <v>13</v>
      </c>
      <c r="AC195" s="22">
        <v>3866670</v>
      </c>
      <c r="AD195" s="22">
        <v>3867641</v>
      </c>
      <c r="AE195" s="22">
        <v>2725053</v>
      </c>
      <c r="AF195" s="22">
        <v>37477</v>
      </c>
      <c r="AG195" s="23">
        <v>44159</v>
      </c>
      <c r="AH195" s="22" t="s">
        <v>6575</v>
      </c>
      <c r="AI195" s="22" t="s">
        <v>167</v>
      </c>
      <c r="AJ195" s="22" t="s">
        <v>168</v>
      </c>
      <c r="AK195" s="22" t="s">
        <v>1258</v>
      </c>
      <c r="AL195" s="25">
        <v>0.8125</v>
      </c>
      <c r="AM195" s="26">
        <v>0.82986111111111116</v>
      </c>
      <c r="AN195" s="26">
        <v>0.85069444444444442</v>
      </c>
      <c r="AO195" s="26">
        <v>0.87847222222222221</v>
      </c>
      <c r="AP195" s="22" t="s">
        <v>6581</v>
      </c>
      <c r="AQ195" s="22" t="s">
        <v>6582</v>
      </c>
      <c r="AR195" s="22">
        <v>10</v>
      </c>
      <c r="AS195" s="22" t="s">
        <v>6576</v>
      </c>
      <c r="AT195" s="22" t="s">
        <v>6577</v>
      </c>
      <c r="AU195" s="22" t="s">
        <v>6578</v>
      </c>
      <c r="AV195" s="27" t="s">
        <v>481</v>
      </c>
      <c r="AW195" s="22" t="s">
        <v>6579</v>
      </c>
      <c r="AX195" s="22" t="s">
        <v>6580</v>
      </c>
      <c r="AY195" s="22" t="b">
        <v>0</v>
      </c>
      <c r="AZ195" s="22" t="s">
        <v>273</v>
      </c>
      <c r="BA195" s="22" t="b">
        <v>0</v>
      </c>
      <c r="BB195" s="22"/>
      <c r="BC195" s="22"/>
    </row>
    <row r="196" spans="1:55" hidden="1" x14ac:dyDescent="0.25">
      <c r="A196" s="31" t="str">
        <f>IFERROR(TEXT(Table_ocorrencias11[[#This Row],[caso_n]],"000")&amp;Table_ocorrencias11[[#This Row],[ponto]]&amp;"/"&amp;YEAR(Table_ocorrencias11[[#This Row],[DATA PLANTÃO]]),"")</f>
        <v>1024.9/2020</v>
      </c>
      <c r="B196" s="31" t="str">
        <f>IFERROR(IF(Table_ocorrencias11[[#This Row],[GDL]] = "","", Table_ocorrencias11[[#This Row],[GDL]]&amp;"/"&amp;YEAR(Table_ocorrencias11[[#This Row],[data_plantao]])),"")</f>
        <v>37677/2020</v>
      </c>
      <c r="C196" s="31" t="str">
        <f>IF(Table_ocorrencias11[[#This Row],[fotos_gdl]] = TRUE,"ENVIADAS","PENDENTE")</f>
        <v>ENVIADAS</v>
      </c>
      <c r="D196" s="23">
        <f>IFERROR(Table_ocorrencias11[[#This Row],[data_plantao]],"")</f>
        <v>44160</v>
      </c>
      <c r="E196" s="31" t="str">
        <f>IFERROR(Table_ocorrencias11[[#This Row],[CIODS]],"")</f>
        <v>D695533</v>
      </c>
      <c r="F196" s="31" t="str">
        <f>IFERROR(Table_ocorrencias11[[#This Row],[natureza3]],"")</f>
        <v>Homicídio</v>
      </c>
      <c r="G196" s="31" t="str">
        <f>IFERROR(Table_ocorrencias11[[#This Row],[tipo_local]],"")</f>
        <v>Externo</v>
      </c>
      <c r="H196" s="31" t="str">
        <f>IFERROR(IF(Table_ocorrencias11[[#This Row],[instrumento9]] = 0,"",Table_ocorrencias11[[#This Row],[instrumento9]]),"")</f>
        <v>PÉRFURO-CONTUNDENTE</v>
      </c>
      <c r="I196" s="31" t="str">
        <f>IFERROR(VLOOKUP(Table_ocorrencias11[[#This Row],[matricula_perito]],Table_peritos[],2,FALSE),"")</f>
        <v>RANON BARROS BEZERRA</v>
      </c>
      <c r="J196" s="31" t="str">
        <f>IFERROR(VLOOKUP(Table_ocorrencias11[[#This Row],[matricula_auxiliar]],Table_auxiliares[],2,FALSE),"")</f>
        <v>ANDREZA CRISTINA MAIA DOS SANTOS</v>
      </c>
      <c r="K196" s="31" t="str">
        <f>IFERROR(VLOOKUP(Table_ocorrencias11[[#This Row],[matricula_delegado]],Table_delegados[],2,FALSE),"")</f>
        <v>AUSENTE</v>
      </c>
      <c r="L196" s="31" t="str">
        <f>IFERROR(Table_ocorrencias11[[#This Row],[viatura4]],"")</f>
        <v>UP006</v>
      </c>
      <c r="M196" s="31" t="str">
        <f>IFERROR(IF(Table_ocorrencias11[[#This Row],[DPH2]] ="","",Table_ocorrencias11[[#This Row],[DPH2]]&amp;"º DPH"),"")</f>
        <v>13º DPH</v>
      </c>
      <c r="N196" s="31" t="str">
        <f>UPPER(IFERROR(VLOOKUP(Table_ocorrencias11[[#This Row],[municipio]],Table_municipios[],2,FALSE),""))</f>
        <v>JABOATÃO DOS GUARARAPES</v>
      </c>
      <c r="O196" s="31" t="str">
        <f>UPPER(IFERROR(Table_ocorrencias11[[#This Row],[bairro7]],""))</f>
        <v>ALTO DOIS CARNEIROS</v>
      </c>
      <c r="P196" s="31" t="str">
        <f>IFERROR(IF(Table_ocorrencias11[[#This Row],[rua8]] ="","",Table_ocorrencias11[[#This Row],[rua8]]),"")</f>
        <v>RUA BELEM DE JUDA</v>
      </c>
      <c r="Q196" s="31" t="str">
        <f>IFERROR(IF(Table_ocorrencias11[[#This Row],[latitude5]] ="","",Table_ocorrencias11[[#This Row],[latitude5]]),"")</f>
        <v>-8,104840</v>
      </c>
      <c r="R196" s="31" t="str">
        <f>IFERROR(IF(Table_ocorrencias11[[#This Row],[longitude6]] ="","",Table_ocorrencias11[[#This Row],[longitude6]]),"")</f>
        <v>-34,962800</v>
      </c>
      <c r="S19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113779)</v>
      </c>
      <c r="T1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6" s="31" t="str">
        <f>UPPER(IFERROR(Table_ocorrencias11[[#This Row],[descricao]],""))</f>
        <v>PAF MASC PM 987285149</v>
      </c>
      <c r="V196" s="24">
        <f>IFERROR(IF(Table_ocorrencias11[[#This Row],[data_ciencia]]="","",Table_ocorrencias11[[#This Row],[data_ciencia]]),"")</f>
        <v>0.30902777777777779</v>
      </c>
      <c r="W196" s="24">
        <f>IFERROR(IF(Table_ocorrencias11[[#This Row],[data_saida]]="","",Table_ocorrencias11[[#This Row],[data_saida]]),"")</f>
        <v>0.3298611111111111</v>
      </c>
      <c r="X196" s="24">
        <f>IFERROR(IF(Table_ocorrencias11[[#This Row],[data_chegada]]="","",Table_ocorrencias11[[#This Row],[data_chegada]]),"")</f>
        <v>0.34027777777777779</v>
      </c>
      <c r="Y196" s="24">
        <f>IFERROR(IF(Table_ocorrencias11[[#This Row],[data_conclusao]]="","",Table_ocorrencias11[[#This Row],[data_conclusao]]),"")</f>
        <v>0.375</v>
      </c>
      <c r="Z196" s="22">
        <v>1898</v>
      </c>
      <c r="AA196" s="22">
        <v>1024</v>
      </c>
      <c r="AB196" s="22">
        <v>13</v>
      </c>
      <c r="AC196" s="22">
        <v>3866670</v>
      </c>
      <c r="AD196" s="22">
        <v>3876098</v>
      </c>
      <c r="AE196" s="22">
        <v>0</v>
      </c>
      <c r="AF196" s="22">
        <v>37677</v>
      </c>
      <c r="AG196" s="23">
        <v>44160</v>
      </c>
      <c r="AH196" s="22" t="s">
        <v>6588</v>
      </c>
      <c r="AI196" s="22" t="s">
        <v>167</v>
      </c>
      <c r="AJ196" s="22" t="s">
        <v>168</v>
      </c>
      <c r="AK196" s="22" t="s">
        <v>1258</v>
      </c>
      <c r="AL196" s="25">
        <v>0.30902777777777779</v>
      </c>
      <c r="AM196" s="26">
        <v>0.3298611111111111</v>
      </c>
      <c r="AN196" s="26">
        <v>0.34027777777777779</v>
      </c>
      <c r="AO196" s="26">
        <v>0.375</v>
      </c>
      <c r="AP196" s="22" t="s">
        <v>6593</v>
      </c>
      <c r="AQ196" s="22" t="s">
        <v>6594</v>
      </c>
      <c r="AR196" s="22">
        <v>10</v>
      </c>
      <c r="AS196" s="22" t="s">
        <v>359</v>
      </c>
      <c r="AT196" s="22" t="s">
        <v>6589</v>
      </c>
      <c r="AU196" s="22" t="s">
        <v>6590</v>
      </c>
      <c r="AV196" s="27" t="s">
        <v>276</v>
      </c>
      <c r="AW196" s="22" t="s">
        <v>6591</v>
      </c>
      <c r="AX196" s="22" t="s">
        <v>6592</v>
      </c>
      <c r="AY196" s="22" t="b">
        <v>1</v>
      </c>
      <c r="AZ196" s="22" t="s">
        <v>273</v>
      </c>
      <c r="BA196" s="22" t="b">
        <v>0</v>
      </c>
      <c r="BB196" s="22"/>
      <c r="BC196" s="22"/>
    </row>
    <row r="197" spans="1:55" hidden="1" x14ac:dyDescent="0.25">
      <c r="A197" s="31" t="str">
        <f>IFERROR(TEXT(Table_ocorrencias11[[#This Row],[caso_n]],"000")&amp;Table_ocorrencias11[[#This Row],[ponto]]&amp;"/"&amp;YEAR(Table_ocorrencias11[[#This Row],[DATA PLANTÃO]]),"")</f>
        <v>1025.9/2020</v>
      </c>
      <c r="B197" s="31" t="str">
        <f>IFERROR(IF(Table_ocorrencias11[[#This Row],[GDL]] = "","", Table_ocorrencias11[[#This Row],[GDL]]&amp;"/"&amp;YEAR(Table_ocorrencias11[[#This Row],[data_plantao]])),"")</f>
        <v>37681/2020</v>
      </c>
      <c r="C197" s="31" t="str">
        <f>IF(Table_ocorrencias11[[#This Row],[fotos_gdl]] = TRUE,"ENVIADAS","PENDENTE")</f>
        <v>ENVIADAS</v>
      </c>
      <c r="D197" s="23">
        <f>IFERROR(Table_ocorrencias11[[#This Row],[data_plantao]],"")</f>
        <v>44160</v>
      </c>
      <c r="E197" s="31" t="str">
        <f>IFERROR(Table_ocorrencias11[[#This Row],[CIODS]],"")</f>
        <v>D695585</v>
      </c>
      <c r="F197" s="31" t="str">
        <f>IFERROR(Table_ocorrencias11[[#This Row],[natureza3]],"")</f>
        <v>Homicídio</v>
      </c>
      <c r="G197" s="31" t="str">
        <f>IFERROR(Table_ocorrencias11[[#This Row],[tipo_local]],"")</f>
        <v>Externo</v>
      </c>
      <c r="H197" s="31" t="str">
        <f>IFERROR(IF(Table_ocorrencias11[[#This Row],[instrumento9]] = 0,"",Table_ocorrencias11[[#This Row],[instrumento9]]),"")</f>
        <v>PÉRFURO-CORTANTE</v>
      </c>
      <c r="I197" s="31" t="str">
        <f>IFERROR(VLOOKUP(Table_ocorrencias11[[#This Row],[matricula_perito]],Table_peritos[],2,FALSE),"")</f>
        <v>BETSON FERNANDO DELGADO DOS SANTOS ANDRADE</v>
      </c>
      <c r="J197" s="31" t="str">
        <f>IFERROR(VLOOKUP(Table_ocorrencias11[[#This Row],[matricula_auxiliar]],Table_auxiliares[],2,FALSE),"")</f>
        <v>THAYSE BATISTA</v>
      </c>
      <c r="K197" s="31" t="str">
        <f>IFERROR(VLOOKUP(Table_ocorrencias11[[#This Row],[matricula_delegado]],Table_delegados[],2,FALSE),"")</f>
        <v>ADYR MARTENS DE ALMEIDA</v>
      </c>
      <c r="L197" s="31" t="str">
        <f>IFERROR(Table_ocorrencias11[[#This Row],[viatura4]],"")</f>
        <v>UP006</v>
      </c>
      <c r="M197" s="31" t="str">
        <f>IFERROR(IF(Table_ocorrencias11[[#This Row],[DPH2]] ="","",Table_ocorrencias11[[#This Row],[DPH2]]&amp;"º DPH"),"")</f>
        <v>4º DPH</v>
      </c>
      <c r="N197" s="31" t="str">
        <f>UPPER(IFERROR(VLOOKUP(Table_ocorrencias11[[#This Row],[municipio]],Table_municipios[],2,FALSE),""))</f>
        <v>RECIFE</v>
      </c>
      <c r="O197" s="31" t="str">
        <f>UPPER(IFERROR(Table_ocorrencias11[[#This Row],[bairro7]],""))</f>
        <v>AFOGADOS</v>
      </c>
      <c r="P197" s="31" t="str">
        <f>IFERROR(IF(Table_ocorrencias11[[#This Row],[rua8]] ="","",Table_ocorrencias11[[#This Row],[rua8]]),"")</f>
        <v>RUA CARLOS PENA FILHO</v>
      </c>
      <c r="Q197" s="31" t="str">
        <f>IFERROR(IF(Table_ocorrencias11[[#This Row],[latitude5]] ="","",Table_ocorrencias11[[#This Row],[latitude5]]),"")</f>
        <v>-8.08205</v>
      </c>
      <c r="R197" s="31" t="str">
        <f>IFERROR(IF(Table_ocorrencias11[[#This Row],[longitude6]] ="","",Table_ocorrencias11[[#This Row],[longitude6]]),"")</f>
        <v>-34.917</v>
      </c>
      <c r="S197" s="31" t="str">
        <f>IFERROR(UPPER(VLOOKUP(Table_ocorrencias11[[#This Row],[ocorrencia_id]],Table_vitimas[],3,FALSE) &amp; " (NIC: "&amp; VLOOKUP(Table_ocorrencias11[[#This Row],[ocorrencia_id]],Table_vitimas[],9,FALSE)) &amp;")","")</f>
        <v>WILLANS JESUS CARDOSO DO NASCIMENTO (NIC: 114497)</v>
      </c>
      <c r="T1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7" s="31" t="str">
        <f>UPPER(IFERROR(Table_ocorrencias11[[#This Row],[descricao]],""))</f>
        <v>FAB- MASC´PM 985724110</v>
      </c>
      <c r="V197" s="24">
        <f>IFERROR(IF(Table_ocorrencias11[[#This Row],[data_ciencia]]="","",Table_ocorrencias11[[#This Row],[data_ciencia]]),"")</f>
        <v>0.87013888888888891</v>
      </c>
      <c r="W197" s="24">
        <f>IFERROR(IF(Table_ocorrencias11[[#This Row],[data_saida]]="","",Table_ocorrencias11[[#This Row],[data_saida]]),"")</f>
        <v>0.88194444444444442</v>
      </c>
      <c r="X197" s="24">
        <f>IFERROR(IF(Table_ocorrencias11[[#This Row],[data_chegada]]="","",Table_ocorrencias11[[#This Row],[data_chegada]]),"")</f>
        <v>0.89583333333333337</v>
      </c>
      <c r="Y197" s="24">
        <f>IFERROR(IF(Table_ocorrencias11[[#This Row],[data_conclusao]]="","",Table_ocorrencias11[[#This Row],[data_conclusao]]),"")</f>
        <v>0.92361111111111116</v>
      </c>
      <c r="Z197" s="22">
        <v>1899</v>
      </c>
      <c r="AA197" s="22">
        <v>1025</v>
      </c>
      <c r="AB197" s="22">
        <v>4</v>
      </c>
      <c r="AC197" s="22">
        <v>3869903</v>
      </c>
      <c r="AD197" s="22">
        <v>3870430</v>
      </c>
      <c r="AE197" s="22">
        <v>2960397</v>
      </c>
      <c r="AF197" s="22">
        <v>37681</v>
      </c>
      <c r="AG197" s="23">
        <v>44160</v>
      </c>
      <c r="AH197" s="22" t="s">
        <v>6596</v>
      </c>
      <c r="AI197" s="22" t="s">
        <v>167</v>
      </c>
      <c r="AJ197" s="22" t="s">
        <v>168</v>
      </c>
      <c r="AK197" s="22" t="s">
        <v>1258</v>
      </c>
      <c r="AL197" s="25">
        <v>0.87013888888888891</v>
      </c>
      <c r="AM197" s="26">
        <v>0.88194444444444442</v>
      </c>
      <c r="AN197" s="26">
        <v>0.89583333333333337</v>
      </c>
      <c r="AO197" s="26">
        <v>0.92361111111111116</v>
      </c>
      <c r="AP197" s="22" t="s">
        <v>6601</v>
      </c>
      <c r="AQ197" s="22" t="s">
        <v>6602</v>
      </c>
      <c r="AR197" s="22">
        <v>14</v>
      </c>
      <c r="AS197" s="22" t="s">
        <v>1745</v>
      </c>
      <c r="AT197" s="22" t="s">
        <v>3251</v>
      </c>
      <c r="AU197" s="22" t="s">
        <v>6597</v>
      </c>
      <c r="AV197" s="27" t="s">
        <v>744</v>
      </c>
      <c r="AW197" s="22" t="s">
        <v>6598</v>
      </c>
      <c r="AX197" s="22" t="s">
        <v>6599</v>
      </c>
      <c r="AY197" s="22" t="b">
        <v>1</v>
      </c>
      <c r="AZ197" s="22" t="s">
        <v>273</v>
      </c>
      <c r="BA197" s="22" t="b">
        <v>0</v>
      </c>
      <c r="BB197" s="22"/>
      <c r="BC197" s="22"/>
    </row>
    <row r="198" spans="1:55" hidden="1" x14ac:dyDescent="0.25">
      <c r="A198" s="31" t="str">
        <f>IFERROR(TEXT(Table_ocorrencias11[[#This Row],[caso_n]],"000")&amp;Table_ocorrencias11[[#This Row],[ponto]]&amp;"/"&amp;YEAR(Table_ocorrencias11[[#This Row],[DATA PLANTÃO]]),"")</f>
        <v>1026.9/2020</v>
      </c>
      <c r="B198" s="31" t="str">
        <f>IFERROR(IF(Table_ocorrencias11[[#This Row],[GDL]] = "","", Table_ocorrencias11[[#This Row],[GDL]]&amp;"/"&amp;YEAR(Table_ocorrencias11[[#This Row],[data_plantao]])),"")</f>
        <v>37770/2020</v>
      </c>
      <c r="C198" s="31" t="str">
        <f>IF(Table_ocorrencias11[[#This Row],[fotos_gdl]] = TRUE,"ENVIADAS","PENDENTE")</f>
        <v>ENVIADAS</v>
      </c>
      <c r="D198" s="23">
        <f>IFERROR(Table_ocorrencias11[[#This Row],[data_plantao]],"")</f>
        <v>44161</v>
      </c>
      <c r="E198" s="31" t="str">
        <f>IFERROR(Table_ocorrencias11[[#This Row],[CIODS]],"")</f>
        <v>D695608</v>
      </c>
      <c r="F198" s="31" t="str">
        <f>IFERROR(Table_ocorrencias11[[#This Row],[natureza3]],"")</f>
        <v>Duplo Homicídio</v>
      </c>
      <c r="G198" s="31" t="str">
        <f>IFERROR(Table_ocorrencias11[[#This Row],[tipo_local]],"")</f>
        <v>Externo</v>
      </c>
      <c r="H198" s="31" t="str">
        <f>IFERROR(IF(Table_ocorrencias11[[#This Row],[instrumento9]] = 0,"",Table_ocorrencias11[[#This Row],[instrumento9]]),"")</f>
        <v>PÉRFURO-CONTUNDENTE</v>
      </c>
      <c r="I198" s="31" t="str">
        <f>IFERROR(VLOOKUP(Table_ocorrencias11[[#This Row],[matricula_perito]],Table_peritos[],2,FALSE),"")</f>
        <v>TADEU MORAIS CRUZ</v>
      </c>
      <c r="J198" s="31" t="str">
        <f>IFERROR(VLOOKUP(Table_ocorrencias11[[#This Row],[matricula_auxiliar]],Table_auxiliares[],2,FALSE),"")</f>
        <v>BRENO HENRIQUE DANTAS DOS SANTOS</v>
      </c>
      <c r="K198" s="31" t="str">
        <f>IFERROR(VLOOKUP(Table_ocorrencias11[[#This Row],[matricula_delegado]],Table_delegados[],2,FALSE),"")</f>
        <v>ICARO BARROS SCHNEIDER</v>
      </c>
      <c r="L198" s="31" t="str">
        <f>IFERROR(Table_ocorrencias11[[#This Row],[viatura4]],"")</f>
        <v>UP004</v>
      </c>
      <c r="M198" s="31" t="str">
        <f>IFERROR(IF(Table_ocorrencias11[[#This Row],[DPH2]] ="","",Table_ocorrencias11[[#This Row],[DPH2]]&amp;"º DPH"),"")</f>
        <v>12º DPH</v>
      </c>
      <c r="N198" s="31" t="str">
        <f>UPPER(IFERROR(VLOOKUP(Table_ocorrencias11[[#This Row],[municipio]],Table_municipios[],2,FALSE),""))</f>
        <v>JABOATÃO DOS GUARARAPES</v>
      </c>
      <c r="O198" s="31" t="str">
        <f>UPPER(IFERROR(Table_ocorrencias11[[#This Row],[bairro7]],""))</f>
        <v>PIEDADE</v>
      </c>
      <c r="P198" s="31" t="str">
        <f>IFERROR(IF(Table_ocorrencias11[[#This Row],[rua8]] ="","",Table_ocorrencias11[[#This Row],[rua8]]),"")</f>
        <v>RUA JARAGUARI</v>
      </c>
      <c r="Q198" s="31" t="str">
        <f>IFERROR(IF(Table_ocorrencias11[[#This Row],[latitude5]] ="","",Table_ocorrencias11[[#This Row],[latitude5]]),"")</f>
        <v>8°11'12''</v>
      </c>
      <c r="R198" s="31" t="str">
        <f>IFERROR(IF(Table_ocorrencias11[[#This Row],[longitude6]] ="","",Table_ocorrencias11[[#This Row],[longitude6]]),"")</f>
        <v>34°56'4''</v>
      </c>
      <c r="S19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114503)</v>
      </c>
      <c r="T1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198" s="31" t="str">
        <f>UPPER(IFERROR(Table_ocorrencias11[[#This Row],[descricao]],""))</f>
        <v>PM SD FIALHO 991371839</v>
      </c>
      <c r="V198" s="24">
        <f>IFERROR(IF(Table_ocorrencias11[[#This Row],[data_ciencia]]="","",Table_ocorrencias11[[#This Row],[data_ciencia]]),"")</f>
        <v>0.49583333333333335</v>
      </c>
      <c r="W198" s="24">
        <f>IFERROR(IF(Table_ocorrencias11[[#This Row],[data_saida]]="","",Table_ocorrencias11[[#This Row],[data_saida]]),"")</f>
        <v>0.50694444444444442</v>
      </c>
      <c r="X198" s="24">
        <f>IFERROR(IF(Table_ocorrencias11[[#This Row],[data_chegada]]="","",Table_ocorrencias11[[#This Row],[data_chegada]]),"")</f>
        <v>0.54166666666666663</v>
      </c>
      <c r="Y198" s="24">
        <f>IFERROR(IF(Table_ocorrencias11[[#This Row],[data_conclusao]]="","",Table_ocorrencias11[[#This Row],[data_conclusao]]),"")</f>
        <v>0.58333333333333337</v>
      </c>
      <c r="Z198" s="22">
        <v>1900</v>
      </c>
      <c r="AA198" s="22">
        <v>1026</v>
      </c>
      <c r="AB198" s="22">
        <v>12</v>
      </c>
      <c r="AC198" s="22">
        <v>2962136</v>
      </c>
      <c r="AD198" s="22">
        <v>3867820</v>
      </c>
      <c r="AE198" s="22">
        <v>2724715</v>
      </c>
      <c r="AF198" s="22">
        <v>37770</v>
      </c>
      <c r="AG198" s="23">
        <v>44161</v>
      </c>
      <c r="AH198" s="22" t="s">
        <v>6624</v>
      </c>
      <c r="AI198" s="22" t="s">
        <v>302</v>
      </c>
      <c r="AJ198" s="22" t="s">
        <v>168</v>
      </c>
      <c r="AK198" s="22" t="s">
        <v>255</v>
      </c>
      <c r="AL198" s="25">
        <v>0.49583333333333335</v>
      </c>
      <c r="AM198" s="26">
        <v>0.50694444444444442</v>
      </c>
      <c r="AN198" s="26">
        <v>0.54166666666666663</v>
      </c>
      <c r="AO198" s="26">
        <v>0.58333333333333337</v>
      </c>
      <c r="AP198" s="22" t="s">
        <v>6635</v>
      </c>
      <c r="AQ198" s="22" t="s">
        <v>6636</v>
      </c>
      <c r="AR198" s="22">
        <v>10</v>
      </c>
      <c r="AS198" s="22" t="s">
        <v>711</v>
      </c>
      <c r="AT198" s="22" t="s">
        <v>6637</v>
      </c>
      <c r="AU198" s="22" t="s">
        <v>6625</v>
      </c>
      <c r="AV198" s="27" t="s">
        <v>276</v>
      </c>
      <c r="AW198" s="22" t="s">
        <v>6626</v>
      </c>
      <c r="AX198" s="22" t="s">
        <v>6627</v>
      </c>
      <c r="AY198" s="22" t="b">
        <v>1</v>
      </c>
      <c r="AZ198" s="22" t="s">
        <v>273</v>
      </c>
      <c r="BA198" s="22" t="b">
        <v>0</v>
      </c>
      <c r="BB198" s="22"/>
      <c r="BC198" s="22"/>
    </row>
    <row r="199" spans="1:55" hidden="1" x14ac:dyDescent="0.25">
      <c r="A199" s="31" t="str">
        <f>IFERROR(TEXT(Table_ocorrencias11[[#This Row],[caso_n]],"000")&amp;Table_ocorrencias11[[#This Row],[ponto]]&amp;"/"&amp;YEAR(Table_ocorrencias11[[#This Row],[DATA PLANTÃO]]),"")</f>
        <v>1027.9/2020</v>
      </c>
      <c r="B199" s="31" t="str">
        <f>IFERROR(IF(Table_ocorrencias11[[#This Row],[GDL]] = "","", Table_ocorrencias11[[#This Row],[GDL]]&amp;"/"&amp;YEAR(Table_ocorrencias11[[#This Row],[data_plantao]])),"")</f>
        <v>37827/2020</v>
      </c>
      <c r="C199" s="31" t="str">
        <f>IF(Table_ocorrencias11[[#This Row],[fotos_gdl]] = TRUE,"ENVIADAS","PENDENTE")</f>
        <v>ENVIADAS</v>
      </c>
      <c r="D199" s="23">
        <f>IFERROR(Table_ocorrencias11[[#This Row],[data_plantao]],"")</f>
        <v>44161</v>
      </c>
      <c r="E199" s="31" t="str">
        <f>IFERROR(Table_ocorrencias11[[#This Row],[CIODS]],"")</f>
        <v>D695629</v>
      </c>
      <c r="F199" s="31" t="str">
        <f>IFERROR(Table_ocorrencias11[[#This Row],[natureza3]],"")</f>
        <v>Homicídio</v>
      </c>
      <c r="G199" s="31" t="str">
        <f>IFERROR(Table_ocorrencias11[[#This Row],[tipo_local]],"")</f>
        <v>Externo</v>
      </c>
      <c r="H199" s="31" t="str">
        <f>IFERROR(IF(Table_ocorrencias11[[#This Row],[instrumento9]] = 0,"",Table_ocorrencias11[[#This Row],[instrumento9]]),"")</f>
        <v>PÉRFURO-CONTUNDENTE</v>
      </c>
      <c r="I199" s="31" t="str">
        <f>IFERROR(VLOOKUP(Table_ocorrencias11[[#This Row],[matricula_perito]],Table_peritos[],2,FALSE),"")</f>
        <v>FERNANDO HENRIQUE LEAL BENEVIDES</v>
      </c>
      <c r="J199" s="31" t="str">
        <f>IFERROR(VLOOKUP(Table_ocorrencias11[[#This Row],[matricula_auxiliar]],Table_auxiliares[],2,FALSE),"")</f>
        <v>THIAGO ANDRÉ</v>
      </c>
      <c r="K199" s="31" t="str">
        <f>IFERROR(VLOOKUP(Table_ocorrencias11[[#This Row],[matricula_delegado]],Table_delegados[],2,FALSE),"")</f>
        <v>IAN CAMPOS MOREIRA</v>
      </c>
      <c r="L199" s="31" t="str">
        <f>IFERROR(Table_ocorrencias11[[#This Row],[viatura4]],"")</f>
        <v>UP004</v>
      </c>
      <c r="M199" s="31" t="str">
        <f>IFERROR(IF(Table_ocorrencias11[[#This Row],[DPH2]] ="","",Table_ocorrencias11[[#This Row],[DPH2]]&amp;"º DPH"),"")</f>
        <v>3º DPH</v>
      </c>
      <c r="N199" s="31" t="str">
        <f>UPPER(IFERROR(VLOOKUP(Table_ocorrencias11[[#This Row],[municipio]],Table_municipios[],2,FALSE),""))</f>
        <v>RECIFE</v>
      </c>
      <c r="O199" s="31" t="str">
        <f>UPPER(IFERROR(Table_ocorrencias11[[#This Row],[bairro7]],""))</f>
        <v>IBURA</v>
      </c>
      <c r="P199" s="31" t="str">
        <f>IFERROR(IF(Table_ocorrencias11[[#This Row],[rua8]] ="","",Table_ocorrencias11[[#This Row],[rua8]]),"")</f>
        <v>AV. ENGº BABILÔNIA, 262, UR- 03</v>
      </c>
      <c r="Q199" s="31" t="str">
        <f>IFERROR(IF(Table_ocorrencias11[[#This Row],[latitude5]] ="","",Table_ocorrencias11[[#This Row],[latitude5]]),"")</f>
        <v/>
      </c>
      <c r="R199" s="31" t="str">
        <f>IFERROR(IF(Table_ocorrencias11[[#This Row],[longitude6]] ="","",Table_ocorrencias11[[#This Row],[longitude6]]),"")</f>
        <v/>
      </c>
      <c r="S199" s="31" t="str">
        <f>IFERROR(UPPER(VLOOKUP(Table_ocorrencias11[[#This Row],[ocorrencia_id]],Table_vitimas[],3,FALSE) &amp; " (NIC: "&amp; VLOOKUP(Table_ocorrencias11[[#This Row],[ocorrencia_id]],Table_vitimas[],9,FALSE)) &amp;")","")</f>
        <v>VICTOR LUCCA OLIVEIRA DE MELO (NIC: )</v>
      </c>
      <c r="T1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199" s="31" t="str">
        <f>UPPER(IFERROR(Table_ocorrencias11[[#This Row],[descricao]],""))</f>
        <v/>
      </c>
      <c r="V199" s="24">
        <f>IFERROR(IF(Table_ocorrencias11[[#This Row],[data_ciencia]]="","",Table_ocorrencias11[[#This Row],[data_ciencia]]),"")</f>
        <v>0.71527777777777779</v>
      </c>
      <c r="W199" s="24">
        <f>IFERROR(IF(Table_ocorrencias11[[#This Row],[data_saida]]="","",Table_ocorrencias11[[#This Row],[data_saida]]),"")</f>
        <v>0.71527777777777779</v>
      </c>
      <c r="X199" s="24">
        <f>IFERROR(IF(Table_ocorrencias11[[#This Row],[data_chegada]]="","",Table_ocorrencias11[[#This Row],[data_chegada]]),"")</f>
        <v>0.72916666666666663</v>
      </c>
      <c r="Y199" s="24">
        <f>IFERROR(IF(Table_ocorrencias11[[#This Row],[data_conclusao]]="","",Table_ocorrencias11[[#This Row],[data_conclusao]]),"")</f>
        <v>0.77500000000000002</v>
      </c>
      <c r="Z199" s="22">
        <v>1901</v>
      </c>
      <c r="AA199" s="22">
        <v>1027</v>
      </c>
      <c r="AB199" s="22">
        <v>3</v>
      </c>
      <c r="AC199" s="22">
        <v>2962063</v>
      </c>
      <c r="AD199" s="22">
        <v>3870464</v>
      </c>
      <c r="AE199" s="22">
        <v>2724707</v>
      </c>
      <c r="AF199" s="22">
        <v>37827</v>
      </c>
      <c r="AG199" s="23">
        <v>44161</v>
      </c>
      <c r="AH199" s="22" t="s">
        <v>6638</v>
      </c>
      <c r="AI199" s="22" t="s">
        <v>167</v>
      </c>
      <c r="AJ199" s="22" t="s">
        <v>168</v>
      </c>
      <c r="AK199" s="22" t="s">
        <v>255</v>
      </c>
      <c r="AL199" s="25">
        <v>0.71527777777777779</v>
      </c>
      <c r="AM199" s="26">
        <v>0.71527777777777779</v>
      </c>
      <c r="AN199" s="26">
        <v>0.72916666666666663</v>
      </c>
      <c r="AO199" s="26">
        <v>0.77500000000000002</v>
      </c>
      <c r="AP199" s="22"/>
      <c r="AQ199" s="22"/>
      <c r="AR199" s="22">
        <v>14</v>
      </c>
      <c r="AS199" s="22" t="s">
        <v>1483</v>
      </c>
      <c r="AT199" s="22" t="s">
        <v>6639</v>
      </c>
      <c r="AU199" s="22" t="s">
        <v>6640</v>
      </c>
      <c r="AV199" s="27" t="s">
        <v>276</v>
      </c>
      <c r="AW199" s="22" t="s">
        <v>6641</v>
      </c>
      <c r="AX199" s="22" t="s">
        <v>283</v>
      </c>
      <c r="AY199" s="22" t="b">
        <v>1</v>
      </c>
      <c r="AZ199" s="22" t="s">
        <v>273</v>
      </c>
      <c r="BA199" s="22" t="b">
        <v>0</v>
      </c>
      <c r="BB199" s="22"/>
      <c r="BC199" s="22"/>
    </row>
    <row r="200" spans="1:55" hidden="1" x14ac:dyDescent="0.25">
      <c r="A200" s="31" t="str">
        <f>IFERROR(TEXT(Table_ocorrencias11[[#This Row],[caso_n]],"000")&amp;Table_ocorrencias11[[#This Row],[ponto]]&amp;"/"&amp;YEAR(Table_ocorrencias11[[#This Row],[DATA PLANTÃO]]),"")</f>
        <v>1028.9/2020</v>
      </c>
      <c r="B200" s="31" t="str">
        <f>IFERROR(IF(Table_ocorrencias11[[#This Row],[GDL]] = "","", Table_ocorrencias11[[#This Row],[GDL]]&amp;"/"&amp;YEAR(Table_ocorrencias11[[#This Row],[data_plantao]])),"")</f>
        <v>37841/2020</v>
      </c>
      <c r="C200" s="31" t="str">
        <f>IF(Table_ocorrencias11[[#This Row],[fotos_gdl]] = TRUE,"ENVIADAS","PENDENTE")</f>
        <v>ENVIADAS</v>
      </c>
      <c r="D200" s="23">
        <f>IFERROR(Table_ocorrencias11[[#This Row],[data_plantao]],"")</f>
        <v>44161</v>
      </c>
      <c r="E200" s="31" t="str">
        <f>IFERROR(Table_ocorrencias11[[#This Row],[CIODS]],"")</f>
        <v>D695643</v>
      </c>
      <c r="F200" s="31" t="str">
        <f>IFERROR(Table_ocorrencias11[[#This Row],[natureza3]],"")</f>
        <v>Homicídio</v>
      </c>
      <c r="G200" s="31" t="str">
        <f>IFERROR(Table_ocorrencias11[[#This Row],[tipo_local]],"")</f>
        <v>Externo</v>
      </c>
      <c r="H200" s="31" t="str">
        <f>IFERROR(IF(Table_ocorrencias11[[#This Row],[instrumento9]] = 0,"",Table_ocorrencias11[[#This Row],[instrumento9]]),"")</f>
        <v>PÉRFURO-CONTUNDENTE</v>
      </c>
      <c r="I200" s="31" t="str">
        <f>IFERROR(VLOOKUP(Table_ocorrencias11[[#This Row],[matricula_perito]],Table_peritos[],2,FALSE),"")</f>
        <v>TADEU MORAIS CRUZ</v>
      </c>
      <c r="J200" s="31" t="str">
        <f>IFERROR(VLOOKUP(Table_ocorrencias11[[#This Row],[matricula_auxiliar]],Table_auxiliares[],2,FALSE),"")</f>
        <v>ALMIR CARLOS DE SOUZA</v>
      </c>
      <c r="K200" s="31" t="str">
        <f>IFERROR(VLOOKUP(Table_ocorrencias11[[#This Row],[matricula_delegado]],Table_delegados[],2,FALSE),"")</f>
        <v>PAULO GUSTAVO COELHO DIAS</v>
      </c>
      <c r="L200" s="31" t="str">
        <f>IFERROR(Table_ocorrencias11[[#This Row],[viatura4]],"")</f>
        <v/>
      </c>
      <c r="M200" s="31" t="str">
        <f>IFERROR(IF(Table_ocorrencias11[[#This Row],[DPH2]] ="","",Table_ocorrencias11[[#This Row],[DPH2]]&amp;"º DPH"),"")</f>
        <v>13º DPH</v>
      </c>
      <c r="N200" s="31" t="str">
        <f>UPPER(IFERROR(VLOOKUP(Table_ocorrencias11[[#This Row],[municipio]],Table_municipios[],2,FALSE),""))</f>
        <v>JABOATÃO DOS GUARARAPES</v>
      </c>
      <c r="O200" s="31" t="str">
        <f>UPPER(IFERROR(Table_ocorrencias11[[#This Row],[bairro7]],""))</f>
        <v>CURADO 4</v>
      </c>
      <c r="P200" s="31" t="str">
        <f>IFERROR(IF(Table_ocorrencias11[[#This Row],[rua8]] ="","",Table_ocorrencias11[[#This Row],[rua8]]),"")</f>
        <v>AV 1</v>
      </c>
      <c r="Q200" s="31" t="str">
        <f>IFERROR(IF(Table_ocorrencias11[[#This Row],[latitude5]] ="","",Table_ocorrencias11[[#This Row],[latitude5]]),"")</f>
        <v/>
      </c>
      <c r="R200" s="31" t="str">
        <f>IFERROR(IF(Table_ocorrencias11[[#This Row],[longitude6]] ="","",Table_ocorrencias11[[#This Row],[longitude6]]),"")</f>
        <v/>
      </c>
      <c r="S200" s="31" t="str">
        <f>IFERROR(UPPER(VLOOKUP(Table_ocorrencias11[[#This Row],[ocorrencia_id]],Table_vitimas[],3,FALSE) &amp; " (NIC: "&amp; VLOOKUP(Table_ocorrencias11[[#This Row],[ocorrencia_id]],Table_vitimas[],9,FALSE)) &amp;")","")</f>
        <v xml:space="preserve"> (NIC: )</v>
      </c>
      <c r="T2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00" s="31" t="str">
        <f>UPPER(IFERROR(Table_ocorrencias11[[#This Row],[descricao]],""))</f>
        <v>PAF-EXTERNO</v>
      </c>
      <c r="V200" s="24">
        <f>IFERROR(IF(Table_ocorrencias11[[#This Row],[data_ciencia]]="","",Table_ocorrencias11[[#This Row],[data_ciencia]]),"")</f>
        <v>0.8666666666666667</v>
      </c>
      <c r="W200" s="24" t="str">
        <f>IFERROR(IF(Table_ocorrencias11[[#This Row],[data_saida]]="","",Table_ocorrencias11[[#This Row],[data_saida]]),"")</f>
        <v/>
      </c>
      <c r="X200" s="24" t="str">
        <f>IFERROR(IF(Table_ocorrencias11[[#This Row],[data_chegada]]="","",Table_ocorrencias11[[#This Row],[data_chegada]]),"")</f>
        <v/>
      </c>
      <c r="Y200" s="24" t="str">
        <f>IFERROR(IF(Table_ocorrencias11[[#This Row],[data_conclusao]]="","",Table_ocorrencias11[[#This Row],[data_conclusao]]),"")</f>
        <v/>
      </c>
      <c r="Z200" s="22">
        <v>1902</v>
      </c>
      <c r="AA200" s="22">
        <v>1028</v>
      </c>
      <c r="AB200" s="22">
        <v>13</v>
      </c>
      <c r="AC200" s="22">
        <v>2962136</v>
      </c>
      <c r="AD200" s="22">
        <v>1586920</v>
      </c>
      <c r="AE200" s="22">
        <v>2725371</v>
      </c>
      <c r="AF200" s="22">
        <v>37841</v>
      </c>
      <c r="AG200" s="23">
        <v>44161</v>
      </c>
      <c r="AH200" s="22" t="s">
        <v>6642</v>
      </c>
      <c r="AI200" s="22" t="s">
        <v>167</v>
      </c>
      <c r="AJ200" s="22" t="s">
        <v>168</v>
      </c>
      <c r="AK200" s="22" t="s">
        <v>283</v>
      </c>
      <c r="AL200" s="25">
        <v>0.8666666666666667</v>
      </c>
      <c r="AM200" s="26"/>
      <c r="AN200" s="26"/>
      <c r="AO200" s="26"/>
      <c r="AP200" s="22"/>
      <c r="AQ200" s="22"/>
      <c r="AR200" s="22">
        <v>10</v>
      </c>
      <c r="AS200" s="22" t="s">
        <v>6643</v>
      </c>
      <c r="AT200" s="22" t="s">
        <v>6644</v>
      </c>
      <c r="AU200" s="22" t="s">
        <v>6645</v>
      </c>
      <c r="AV200" s="27" t="s">
        <v>276</v>
      </c>
      <c r="AW200" s="22" t="s">
        <v>6646</v>
      </c>
      <c r="AX200" s="22" t="s">
        <v>3965</v>
      </c>
      <c r="AY200" s="22" t="b">
        <v>1</v>
      </c>
      <c r="AZ200" s="22" t="s">
        <v>273</v>
      </c>
      <c r="BA200" s="22" t="b">
        <v>0</v>
      </c>
      <c r="BB200" s="22"/>
      <c r="BC200" s="22"/>
    </row>
    <row r="201" spans="1:55" hidden="1" x14ac:dyDescent="0.25">
      <c r="A201" s="31" t="str">
        <f>IFERROR(TEXT(Table_ocorrencias11[[#This Row],[caso_n]],"000")&amp;Table_ocorrencias11[[#This Row],[ponto]]&amp;"/"&amp;YEAR(Table_ocorrencias11[[#This Row],[DATA PLANTÃO]]),"")</f>
        <v>1029.9/2020</v>
      </c>
      <c r="B201" s="31" t="str">
        <f>IFERROR(IF(Table_ocorrencias11[[#This Row],[GDL]] = "","", Table_ocorrencias11[[#This Row],[GDL]]&amp;"/"&amp;YEAR(Table_ocorrencias11[[#This Row],[data_plantao]])),"")</f>
        <v>38041/2020</v>
      </c>
      <c r="C201" s="31" t="str">
        <f>IF(Table_ocorrencias11[[#This Row],[fotos_gdl]] = TRUE,"ENVIADAS","PENDENTE")</f>
        <v>ENVIADAS</v>
      </c>
      <c r="D201" s="23">
        <f>IFERROR(Table_ocorrencias11[[#This Row],[data_plantao]],"")</f>
        <v>44162</v>
      </c>
      <c r="E201" s="31" t="str">
        <f>IFERROR(Table_ocorrencias11[[#This Row],[CIODS]],"")</f>
        <v>D695712</v>
      </c>
      <c r="F201" s="31" t="str">
        <f>IFERROR(Table_ocorrencias11[[#This Row],[natureza3]],"")</f>
        <v>Homicídio</v>
      </c>
      <c r="G201" s="31" t="str">
        <f>IFERROR(Table_ocorrencias11[[#This Row],[tipo_local]],"")</f>
        <v>Externo</v>
      </c>
      <c r="H201" s="31" t="str">
        <f>IFERROR(IF(Table_ocorrencias11[[#This Row],[instrumento9]] = 0,"",Table_ocorrencias11[[#This Row],[instrumento9]]),"")</f>
        <v>PÉRFURO-CONTUNDENTE</v>
      </c>
      <c r="I201" s="31" t="str">
        <f>IFERROR(VLOOKUP(Table_ocorrencias11[[#This Row],[matricula_perito]],Table_peritos[],2,FALSE),"")</f>
        <v>AUGUSTO GUILHERME FEITOSA CACHO BORGES</v>
      </c>
      <c r="J201" s="31" t="str">
        <f>IFERROR(VLOOKUP(Table_ocorrencias11[[#This Row],[matricula_auxiliar]],Table_auxiliares[],2,FALSE),"")</f>
        <v>ANDREZA CRISTINA MAIA DOS SANTOS</v>
      </c>
      <c r="K201" s="31" t="str">
        <f>IFERROR(VLOOKUP(Table_ocorrencias11[[#This Row],[matricula_delegado]],Table_delegados[],2,FALSE),"")</f>
        <v>FRANCISCO OCELIO LIMA RIBEIRO</v>
      </c>
      <c r="L201" s="31" t="str">
        <f>IFERROR(Table_ocorrencias11[[#This Row],[viatura4]],"")</f>
        <v>UP004</v>
      </c>
      <c r="M201" s="31" t="str">
        <f>IFERROR(IF(Table_ocorrencias11[[#This Row],[DPH2]] ="","",Table_ocorrencias11[[#This Row],[DPH2]]&amp;"º DPH"),"")</f>
        <v>4º DPH</v>
      </c>
      <c r="N201" s="31" t="str">
        <f>UPPER(IFERROR(VLOOKUP(Table_ocorrencias11[[#This Row],[municipio]],Table_municipios[],2,FALSE),""))</f>
        <v>RECIFE</v>
      </c>
      <c r="O201" s="31" t="str">
        <f>UPPER(IFERROR(Table_ocorrencias11[[#This Row],[bairro7]],""))</f>
        <v>SANCHO</v>
      </c>
      <c r="P201" s="31" t="str">
        <f>IFERROR(IF(Table_ocorrencias11[[#This Row],[rua8]] ="","",Table_ocorrencias11[[#This Row],[rua8]]),"")</f>
        <v>RUA PERI-MIRIM 67</v>
      </c>
      <c r="Q201" s="31" t="str">
        <f>IFERROR(IF(Table_ocorrencias11[[#This Row],[latitude5]] ="","",Table_ocorrencias11[[#This Row],[latitude5]]),"")</f>
        <v>-8,085459</v>
      </c>
      <c r="R201" s="31" t="str">
        <f>IFERROR(IF(Table_ocorrencias11[[#This Row],[longitude6]] ="","",Table_ocorrencias11[[#This Row],[longitude6]]),"")</f>
        <v>-34,966539</v>
      </c>
      <c r="S201" s="31" t="str">
        <f>IFERROR(UPPER(VLOOKUP(Table_ocorrencias11[[#This Row],[ocorrencia_id]],Table_vitimas[],3,FALSE) &amp; " (NIC: "&amp; VLOOKUP(Table_ocorrencias11[[#This Row],[ocorrencia_id]],Table_vitimas[],9,FALSE)) &amp;")","")</f>
        <v>GABRIEL SOUZA DA SILVA (NIC: 114500)</v>
      </c>
      <c r="T2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01" s="31" t="str">
        <f>UPPER(IFERROR(Table_ocorrencias11[[#This Row],[descricao]],""))</f>
        <v>PM 987151556 SGT FRANCISCO</v>
      </c>
      <c r="V201" s="24">
        <f>IFERROR(IF(Table_ocorrencias11[[#This Row],[data_ciencia]]="","",Table_ocorrencias11[[#This Row],[data_ciencia]]),"")</f>
        <v>0.65</v>
      </c>
      <c r="W201" s="24">
        <f>IFERROR(IF(Table_ocorrencias11[[#This Row],[data_saida]]="","",Table_ocorrencias11[[#This Row],[data_saida]]),"")</f>
        <v>0.65972222222222221</v>
      </c>
      <c r="X201" s="24">
        <f>IFERROR(IF(Table_ocorrencias11[[#This Row],[data_chegada]]="","",Table_ocorrencias11[[#This Row],[data_chegada]]),"")</f>
        <v>0.66666666666666663</v>
      </c>
      <c r="Y201" s="24">
        <f>IFERROR(IF(Table_ocorrencias11[[#This Row],[data_conclusao]]="","",Table_ocorrencias11[[#This Row],[data_conclusao]]),"")</f>
        <v>0.70833333333333337</v>
      </c>
      <c r="Z201" s="22">
        <v>1903</v>
      </c>
      <c r="AA201" s="22">
        <v>1029</v>
      </c>
      <c r="AB201" s="22">
        <v>4</v>
      </c>
      <c r="AC201" s="22">
        <v>3870731</v>
      </c>
      <c r="AD201" s="22">
        <v>3876098</v>
      </c>
      <c r="AE201" s="22">
        <v>3467520</v>
      </c>
      <c r="AF201" s="22">
        <v>38041</v>
      </c>
      <c r="AG201" s="23">
        <v>44162</v>
      </c>
      <c r="AH201" s="22" t="s">
        <v>6653</v>
      </c>
      <c r="AI201" s="22" t="s">
        <v>167</v>
      </c>
      <c r="AJ201" s="22" t="s">
        <v>168</v>
      </c>
      <c r="AK201" s="22" t="s">
        <v>255</v>
      </c>
      <c r="AL201" s="25">
        <v>0.65</v>
      </c>
      <c r="AM201" s="26">
        <v>0.65972222222222221</v>
      </c>
      <c r="AN201" s="26">
        <v>0.66666666666666663</v>
      </c>
      <c r="AO201" s="26">
        <v>0.70833333333333337</v>
      </c>
      <c r="AP201" s="22" t="s">
        <v>6654</v>
      </c>
      <c r="AQ201" s="22" t="s">
        <v>6655</v>
      </c>
      <c r="AR201" s="22">
        <v>14</v>
      </c>
      <c r="AS201" s="22" t="s">
        <v>6656</v>
      </c>
      <c r="AT201" s="22" t="s">
        <v>6657</v>
      </c>
      <c r="AU201" s="22" t="s">
        <v>6658</v>
      </c>
      <c r="AV201" s="27" t="s">
        <v>276</v>
      </c>
      <c r="AW201" s="22" t="s">
        <v>6659</v>
      </c>
      <c r="AX201" s="22" t="s">
        <v>6660</v>
      </c>
      <c r="AY201" s="22" t="b">
        <v>1</v>
      </c>
      <c r="AZ201" s="22" t="s">
        <v>273</v>
      </c>
      <c r="BA201" s="22" t="b">
        <v>0</v>
      </c>
      <c r="BB201" s="22"/>
      <c r="BC201" s="22"/>
    </row>
    <row r="202" spans="1:55" hidden="1" x14ac:dyDescent="0.25">
      <c r="A202" s="31" t="str">
        <f>IFERROR(TEXT(Table_ocorrencias11[[#This Row],[caso_n]],"000")&amp;Table_ocorrencias11[[#This Row],[ponto]]&amp;"/"&amp;YEAR(Table_ocorrencias11[[#This Row],[DATA PLANTÃO]]),"")</f>
        <v>103.10/2020</v>
      </c>
      <c r="B202" s="31" t="str">
        <f>IFERROR(IF(Table_ocorrencias11[[#This Row],[GDL]] = "","", Table_ocorrencias11[[#This Row],[GDL]]&amp;"/"&amp;YEAR(Table_ocorrencias11[[#This Row],[data_plantao]])),"")</f>
        <v>41277/2020</v>
      </c>
      <c r="C202" s="31" t="str">
        <f>IF(Table_ocorrencias11[[#This Row],[fotos_gdl]] = TRUE,"ENVIADAS","PENDENTE")</f>
        <v>ENVIADAS</v>
      </c>
      <c r="D202" s="23">
        <f>IFERROR(Table_ocorrencias11[[#This Row],[data_plantao]],"")</f>
        <v>44182</v>
      </c>
      <c r="E202" s="31" t="str">
        <f>IFERROR(Table_ocorrencias11[[#This Row],[CIODS]],"")</f>
        <v>D698050</v>
      </c>
      <c r="F202" s="31" t="str">
        <f>IFERROR(Table_ocorrencias11[[#This Row],[natureza3]],"")</f>
        <v>Perícia em veículo</v>
      </c>
      <c r="G202" s="31" t="str">
        <f>IFERROR(Table_ocorrencias11[[#This Row],[tipo_local]],"")</f>
        <v>Externo</v>
      </c>
      <c r="H202" s="31" t="str">
        <f>IFERROR(IF(Table_ocorrencias11[[#This Row],[instrumento9]] = 0,"",Table_ocorrencias11[[#This Row],[instrumento9]]),"")</f>
        <v/>
      </c>
      <c r="I202" s="31" t="str">
        <f>IFERROR(VLOOKUP(Table_ocorrencias11[[#This Row],[matricula_perito]],Table_peritos[],2,FALSE),"")</f>
        <v>TADEU MORAIS CRUZ</v>
      </c>
      <c r="J202" s="31" t="str">
        <f>IFERROR(VLOOKUP(Table_ocorrencias11[[#This Row],[matricula_auxiliar]],Table_auxiliares[],2,FALSE),"")</f>
        <v>HILTON PESSOA DE FREITAS NETO</v>
      </c>
      <c r="K202" s="31" t="str">
        <f>IFERROR(VLOOKUP(Table_ocorrencias11[[#This Row],[matricula_delegado]],Table_delegados[],2,FALSE),"")</f>
        <v>VICTOR HUGO JARDIM RONDON</v>
      </c>
      <c r="L202" s="31" t="str">
        <f>IFERROR(Table_ocorrencias11[[#This Row],[viatura4]],"")</f>
        <v>UP004</v>
      </c>
      <c r="M202" s="31" t="str">
        <f>IFERROR(IF(Table_ocorrencias11[[#This Row],[DPH2]] ="","",Table_ocorrencias11[[#This Row],[DPH2]]&amp;"º DPH"),"")</f>
        <v>11º DPH</v>
      </c>
      <c r="N202" s="31" t="str">
        <f>UPPER(IFERROR(VLOOKUP(Table_ocorrencias11[[#This Row],[municipio]],Table_municipios[],2,FALSE),""))</f>
        <v>JABOATÃO DOS GUARARAPES</v>
      </c>
      <c r="O202" s="31" t="str">
        <f>UPPER(IFERROR(Table_ocorrencias11[[#This Row],[bairro7]],""))</f>
        <v>PRAZERES</v>
      </c>
      <c r="P202" s="31" t="str">
        <f>IFERROR(IF(Table_ocorrencias11[[#This Row],[rua8]] ="","",Table_ocorrencias11[[#This Row],[rua8]]),"")</f>
        <v>BR 101</v>
      </c>
      <c r="Q202" s="31" t="str">
        <f>IFERROR(IF(Table_ocorrencias11[[#This Row],[latitude5]] ="","",Table_ocorrencias11[[#This Row],[latitude5]]),"")</f>
        <v>-8.177453</v>
      </c>
      <c r="R202" s="31" t="str">
        <f>IFERROR(IF(Table_ocorrencias11[[#This Row],[longitude6]] ="","",Table_ocorrencias11[[#This Row],[longitude6]]),"")</f>
        <v>-34.946620</v>
      </c>
      <c r="S20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2" s="31" t="str">
        <f>UPPER(IFERROR(Table_ocorrencias11[[#This Row],[descricao]],""))</f>
        <v>AG 997402319</v>
      </c>
      <c r="V202" s="24">
        <f>IFERROR(IF(Table_ocorrencias11[[#This Row],[data_ciencia]]="","",Table_ocorrencias11[[#This Row],[data_ciencia]]),"")</f>
        <v>0.6875</v>
      </c>
      <c r="W202" s="24">
        <f>IFERROR(IF(Table_ocorrencias11[[#This Row],[data_saida]]="","",Table_ocorrencias11[[#This Row],[data_saida]]),"")</f>
        <v>0.72222222222222221</v>
      </c>
      <c r="X202" s="24">
        <f>IFERROR(IF(Table_ocorrencias11[[#This Row],[data_chegada]]="","",Table_ocorrencias11[[#This Row],[data_chegada]]),"")</f>
        <v>0.75694444444444442</v>
      </c>
      <c r="Y202" s="24">
        <f>IFERROR(IF(Table_ocorrencias11[[#This Row],[data_conclusao]]="","",Table_ocorrencias11[[#This Row],[data_conclusao]]),"")</f>
        <v>0.78472222222222221</v>
      </c>
      <c r="Z202" s="22">
        <v>1981</v>
      </c>
      <c r="AA202" s="22">
        <v>103</v>
      </c>
      <c r="AB202" s="22">
        <v>11</v>
      </c>
      <c r="AC202" s="22">
        <v>2962136</v>
      </c>
      <c r="AD202" s="22">
        <v>3865967</v>
      </c>
      <c r="AE202" s="22">
        <v>2725053</v>
      </c>
      <c r="AF202" s="22">
        <v>41277</v>
      </c>
      <c r="AG202" s="23">
        <v>44182</v>
      </c>
      <c r="AH202" s="22" t="s">
        <v>7405</v>
      </c>
      <c r="AI202" s="22" t="s">
        <v>1228</v>
      </c>
      <c r="AJ202" s="22" t="s">
        <v>168</v>
      </c>
      <c r="AK202" s="22" t="s">
        <v>255</v>
      </c>
      <c r="AL202" s="25">
        <v>0.6875</v>
      </c>
      <c r="AM202" s="26">
        <v>0.72222222222222221</v>
      </c>
      <c r="AN202" s="26">
        <v>0.75694444444444442</v>
      </c>
      <c r="AO202" s="26">
        <v>0.78472222222222221</v>
      </c>
      <c r="AP202" s="22" t="s">
        <v>7414</v>
      </c>
      <c r="AQ202" s="22" t="s">
        <v>7415</v>
      </c>
      <c r="AR202" s="22">
        <v>10</v>
      </c>
      <c r="AS202" s="22" t="s">
        <v>1776</v>
      </c>
      <c r="AT202" s="22" t="s">
        <v>1484</v>
      </c>
      <c r="AU202" s="22" t="s">
        <v>7406</v>
      </c>
      <c r="AV202" s="27"/>
      <c r="AW202" s="22" t="s">
        <v>7407</v>
      </c>
      <c r="AX202" s="22" t="s">
        <v>7408</v>
      </c>
      <c r="AY202" s="22" t="b">
        <v>1</v>
      </c>
      <c r="AZ202" s="22" t="s">
        <v>486</v>
      </c>
      <c r="BA202" s="22" t="b">
        <v>1</v>
      </c>
      <c r="BB202" s="22"/>
      <c r="BC202" s="22" t="s">
        <v>7416</v>
      </c>
    </row>
    <row r="203" spans="1:55" hidden="1" x14ac:dyDescent="0.25">
      <c r="A203" s="31" t="str">
        <f>IFERROR(TEXT(Table_ocorrencias11[[#This Row],[caso_n]],"000")&amp;Table_ocorrencias11[[#This Row],[ponto]]&amp;"/"&amp;YEAR(Table_ocorrencias11[[#This Row],[DATA PLANTÃO]]),"")</f>
        <v>103.9/2021</v>
      </c>
      <c r="B203" s="31" t="str">
        <f>IFERROR(IF(Table_ocorrencias11[[#This Row],[GDL]] = "","", Table_ocorrencias11[[#This Row],[GDL]]&amp;"/"&amp;YEAR(Table_ocorrencias11[[#This Row],[data_plantao]])),"")</f>
        <v>3863/2021</v>
      </c>
      <c r="C203" s="31" t="str">
        <f>IF(Table_ocorrencias11[[#This Row],[fotos_gdl]] = TRUE,"ENVIADAS","PENDENTE")</f>
        <v>ENVIADAS</v>
      </c>
      <c r="D203" s="23">
        <f>IFERROR(Table_ocorrencias11[[#This Row],[data_plantao]],"")</f>
        <v>44226</v>
      </c>
      <c r="E203" s="31" t="str">
        <f>IFERROR(Table_ocorrencias11[[#This Row],[CIODS]],"")</f>
        <v>D702788</v>
      </c>
      <c r="F203" s="31" t="str">
        <f>IFERROR(Table_ocorrencias11[[#This Row],[natureza3]],"")</f>
        <v>Homicídio</v>
      </c>
      <c r="G203" s="31" t="str">
        <f>IFERROR(Table_ocorrencias11[[#This Row],[tipo_local]],"")</f>
        <v>Interno</v>
      </c>
      <c r="H203" s="31" t="str">
        <f>IFERROR(IF(Table_ocorrencias11[[#This Row],[instrumento9]] = 0,"",Table_ocorrencias11[[#This Row],[instrumento9]]),"")</f>
        <v>PÉRFURO-CONTUNDENTE</v>
      </c>
      <c r="I203" s="31" t="str">
        <f>IFERROR(VLOOKUP(Table_ocorrencias11[[#This Row],[matricula_perito]],Table_peritos[],2,FALSE),"")</f>
        <v>DIEGO NUNES TELES DE MENDONÇA</v>
      </c>
      <c r="J203" s="31" t="str">
        <f>IFERROR(VLOOKUP(Table_ocorrencias11[[#This Row],[matricula_auxiliar]],Table_auxiliares[],2,FALSE),"")</f>
        <v>HILTON PESSOA DE FREITAS NETO</v>
      </c>
      <c r="K203" s="31" t="str">
        <f>IFERROR(VLOOKUP(Table_ocorrencias11[[#This Row],[matricula_delegado]],Table_delegados[],2,FALSE),"")</f>
        <v>ANTONIO DE CAMPOS FRANCISCO</v>
      </c>
      <c r="L203" s="31" t="str">
        <f>IFERROR(Table_ocorrencias11[[#This Row],[viatura4]],"")</f>
        <v>UP006</v>
      </c>
      <c r="M203" s="31" t="str">
        <f>IFERROR(IF(Table_ocorrencias11[[#This Row],[DPH2]] ="","",Table_ocorrencias11[[#This Row],[DPH2]]&amp;"º DPH"),"")</f>
        <v>9º DPH</v>
      </c>
      <c r="N203" s="31" t="str">
        <f>UPPER(IFERROR(VLOOKUP(Table_ocorrencias11[[#This Row],[municipio]],Table_municipios[],2,FALSE),""))</f>
        <v>OLINDA</v>
      </c>
      <c r="O203" s="31" t="str">
        <f>UPPER(IFERROR(Table_ocorrencias11[[#This Row],[bairro7]],""))</f>
        <v>PEIXINHOS</v>
      </c>
      <c r="P203" s="31" t="str">
        <f>IFERROR(IF(Table_ocorrencias11[[#This Row],[rua8]] ="","",Table_ocorrencias11[[#This Row],[rua8]]),"")</f>
        <v>AV. JARDIM BRASILIA</v>
      </c>
      <c r="Q203" s="31" t="str">
        <f>IFERROR(IF(Table_ocorrencias11[[#This Row],[latitude5]] ="","",Table_ocorrencias11[[#This Row],[latitude5]]),"")</f>
        <v>-8.020021</v>
      </c>
      <c r="R203" s="31" t="str">
        <f>IFERROR(IF(Table_ocorrencias11[[#This Row],[longitude6]] ="","",Table_ocorrencias11[[#This Row],[longitude6]]),"")</f>
        <v>-34.872169</v>
      </c>
      <c r="S203" s="31" t="str">
        <f>IFERROR(UPPER(VLOOKUP(Table_ocorrencias11[[#This Row],[ocorrencia_id]],Table_vitimas[],3,FALSE) &amp; " (NIC: "&amp; VLOOKUP(Table_ocorrencias11[[#This Row],[ocorrencia_id]],Table_vitimas[],9,FALSE)) &amp;")","")</f>
        <v>WELLINGTON RAFAEL DA SILVA (NIC: 115987)</v>
      </c>
      <c r="T2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03" s="31" t="str">
        <f>UPPER(IFERROR(Table_ocorrencias11[[#This Row],[descricao]],""))</f>
        <v>PAF - MASC_x000D_
PM CB LADJANE: 999171031 / 988485752</v>
      </c>
      <c r="V203" s="24">
        <f>IFERROR(IF(Table_ocorrencias11[[#This Row],[data_ciencia]]="","",Table_ocorrencias11[[#This Row],[data_ciencia]]),"")</f>
        <v>0.11805555555555555</v>
      </c>
      <c r="W203" s="24">
        <f>IFERROR(IF(Table_ocorrencias11[[#This Row],[data_saida]]="","",Table_ocorrencias11[[#This Row],[data_saida]]),"")</f>
        <v>0.1388888888888889</v>
      </c>
      <c r="X203" s="24">
        <f>IFERROR(IF(Table_ocorrencias11[[#This Row],[data_chegada]]="","",Table_ocorrencias11[[#This Row],[data_chegada]]),"")</f>
        <v>0.14930555555555555</v>
      </c>
      <c r="Y203" s="24">
        <f>IFERROR(IF(Table_ocorrencias11[[#This Row],[data_conclusao]]="","",Table_ocorrencias11[[#This Row],[data_conclusao]]),"")</f>
        <v>0.18402777777777779</v>
      </c>
      <c r="Z203" s="22">
        <v>2147</v>
      </c>
      <c r="AA203" s="22">
        <v>103</v>
      </c>
      <c r="AB203" s="22">
        <v>9</v>
      </c>
      <c r="AC203" s="22">
        <v>3869148</v>
      </c>
      <c r="AD203" s="22">
        <v>3865967</v>
      </c>
      <c r="AE203" s="22">
        <v>1967371</v>
      </c>
      <c r="AF203" s="22">
        <v>3863</v>
      </c>
      <c r="AG203" s="23">
        <v>44226</v>
      </c>
      <c r="AH203" s="22" t="s">
        <v>13036</v>
      </c>
      <c r="AI203" s="22" t="s">
        <v>167</v>
      </c>
      <c r="AJ203" s="22" t="s">
        <v>414</v>
      </c>
      <c r="AK203" s="22" t="s">
        <v>1258</v>
      </c>
      <c r="AL203" s="25">
        <v>0.11805555555555555</v>
      </c>
      <c r="AM203" s="26">
        <v>0.1388888888888889</v>
      </c>
      <c r="AN203" s="26">
        <v>0.14930555555555555</v>
      </c>
      <c r="AO203" s="26">
        <v>0.18402777777777779</v>
      </c>
      <c r="AP203" s="22" t="s">
        <v>13037</v>
      </c>
      <c r="AQ203" s="22" t="s">
        <v>13038</v>
      </c>
      <c r="AR203" s="22">
        <v>12</v>
      </c>
      <c r="AS203" s="22" t="s">
        <v>2424</v>
      </c>
      <c r="AT203" s="22" t="s">
        <v>13039</v>
      </c>
      <c r="AU203" s="22" t="s">
        <v>13040</v>
      </c>
      <c r="AV203" s="27" t="s">
        <v>276</v>
      </c>
      <c r="AW203" s="22" t="s">
        <v>13041</v>
      </c>
      <c r="AX203" s="22" t="s">
        <v>13042</v>
      </c>
      <c r="AY203" s="22" t="b">
        <v>1</v>
      </c>
      <c r="AZ203" s="22" t="s">
        <v>273</v>
      </c>
      <c r="BA203" s="22" t="b">
        <v>0</v>
      </c>
      <c r="BB203" s="22"/>
      <c r="BC203" s="22"/>
    </row>
    <row r="204" spans="1:55" hidden="1" x14ac:dyDescent="0.25">
      <c r="A204" s="31" t="str">
        <f>IFERROR(TEXT(Table_ocorrencias11[[#This Row],[caso_n]],"000")&amp;Table_ocorrencias11[[#This Row],[ponto]]&amp;"/"&amp;YEAR(Table_ocorrencias11[[#This Row],[DATA PLANTÃO]]),"")</f>
        <v>1030.9/2020</v>
      </c>
      <c r="B204" s="31" t="str">
        <f>IFERROR(IF(Table_ocorrencias11[[#This Row],[GDL]] = "","", Table_ocorrencias11[[#This Row],[GDL]]&amp;"/"&amp;YEAR(Table_ocorrencias11[[#This Row],[data_plantao]])),"")</f>
        <v>38063/2020</v>
      </c>
      <c r="C204" s="31" t="str">
        <f>IF(Table_ocorrencias11[[#This Row],[fotos_gdl]] = TRUE,"ENVIADAS","PENDENTE")</f>
        <v>ENVIADAS</v>
      </c>
      <c r="D204" s="23">
        <f>IFERROR(Table_ocorrencias11[[#This Row],[data_plantao]],"")</f>
        <v>44162</v>
      </c>
      <c r="E204" s="31" t="str">
        <f>IFERROR(Table_ocorrencias11[[#This Row],[CIODS]],"")</f>
        <v>D695745</v>
      </c>
      <c r="F204" s="31" t="str">
        <f>IFERROR(Table_ocorrencias11[[#This Row],[natureza3]],"")</f>
        <v>Homicídio</v>
      </c>
      <c r="G204" s="31" t="str">
        <f>IFERROR(Table_ocorrencias11[[#This Row],[tipo_local]],"")</f>
        <v>Externo</v>
      </c>
      <c r="H204" s="31" t="str">
        <f>IFERROR(IF(Table_ocorrencias11[[#This Row],[instrumento9]] = 0,"",Table_ocorrencias11[[#This Row],[instrumento9]]),"")</f>
        <v>PÉRFURO-CONTUNDENTE</v>
      </c>
      <c r="I204" s="31" t="str">
        <f>IFERROR(VLOOKUP(Table_ocorrencias11[[#This Row],[matricula_perito]],Table_peritos[],2,FALSE),"")</f>
        <v>DIEGO NUNES TELES DE MENDONÇA</v>
      </c>
      <c r="J204" s="31" t="str">
        <f>IFERROR(VLOOKUP(Table_ocorrencias11[[#This Row],[matricula_auxiliar]],Table_auxiliares[],2,FALSE),"")</f>
        <v>THIAGO CHALEGRE</v>
      </c>
      <c r="K204" s="31" t="str">
        <f>IFERROR(VLOOKUP(Table_ocorrencias11[[#This Row],[matricula_delegado]],Table_delegados[],2,FALSE),"")</f>
        <v>SERGIO RICARDO FERREIRA DE VASCONCELOS</v>
      </c>
      <c r="L204" s="31" t="str">
        <f>IFERROR(Table_ocorrencias11[[#This Row],[viatura4]],"")</f>
        <v>UP006</v>
      </c>
      <c r="M204" s="31" t="str">
        <f>IFERROR(IF(Table_ocorrencias11[[#This Row],[DPH2]] ="","",Table_ocorrencias11[[#This Row],[DPH2]]&amp;"º DPH"),"")</f>
        <v>3º DPH</v>
      </c>
      <c r="N204" s="31" t="str">
        <f>UPPER(IFERROR(VLOOKUP(Table_ocorrencias11[[#This Row],[municipio]],Table_municipios[],2,FALSE),""))</f>
        <v>RECIFE</v>
      </c>
      <c r="O204" s="31" t="str">
        <f>UPPER(IFERROR(Table_ocorrencias11[[#This Row],[bairro7]],""))</f>
        <v>IBURA UR 2</v>
      </c>
      <c r="P204" s="31" t="str">
        <f>IFERROR(IF(Table_ocorrencias11[[#This Row],[rua8]] ="","",Table_ocorrencias11[[#This Row],[rua8]]),"")</f>
        <v>R ENGENHO NORUEGA N12</v>
      </c>
      <c r="Q204" s="31" t="str">
        <f>IFERROR(IF(Table_ocorrencias11[[#This Row],[latitude5]] ="","",Table_ocorrencias11[[#This Row],[latitude5]]),"")</f>
        <v>-8.113481</v>
      </c>
      <c r="R204" s="31" t="str">
        <f>IFERROR(IF(Table_ocorrencias11[[#This Row],[longitude6]] ="","",Table_ocorrencias11[[#This Row],[longitude6]]),"")</f>
        <v>-34.957431</v>
      </c>
      <c r="S204" s="31" t="str">
        <f>IFERROR(UPPER(VLOOKUP(Table_ocorrencias11[[#This Row],[ocorrencia_id]],Table_vitimas[],3,FALSE) &amp; " (NIC: "&amp; VLOOKUP(Table_ocorrencias11[[#This Row],[ocorrencia_id]],Table_vitimas[],9,FALSE)) &amp;")","")</f>
        <v>VINICIUS GILHERME NASCIMENTO DA SILVA (NIC: 114495)</v>
      </c>
      <c r="T2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04" s="31" t="str">
        <f>UPPER(IFERROR(Table_ocorrencias11[[#This Row],[descricao]],""))</f>
        <v>PM 99836 5276</v>
      </c>
      <c r="V204" s="24">
        <f>IFERROR(IF(Table_ocorrencias11[[#This Row],[data_ciencia]]="","",Table_ocorrencias11[[#This Row],[data_ciencia]]),"")</f>
        <v>0.82291666666666663</v>
      </c>
      <c r="W204" s="24">
        <f>IFERROR(IF(Table_ocorrencias11[[#This Row],[data_saida]]="","",Table_ocorrencias11[[#This Row],[data_saida]]),"")</f>
        <v>0.84027777777777779</v>
      </c>
      <c r="X204" s="24">
        <f>IFERROR(IF(Table_ocorrencias11[[#This Row],[data_chegada]]="","",Table_ocorrencias11[[#This Row],[data_chegada]]),"")</f>
        <v>0.86111111111111116</v>
      </c>
      <c r="Y204" s="24">
        <f>IFERROR(IF(Table_ocorrencias11[[#This Row],[data_conclusao]]="","",Table_ocorrencias11[[#This Row],[data_conclusao]]),"")</f>
        <v>0.90277777777777779</v>
      </c>
      <c r="Z204" s="22">
        <v>1904</v>
      </c>
      <c r="AA204" s="22">
        <v>1030</v>
      </c>
      <c r="AB204" s="22">
        <v>3</v>
      </c>
      <c r="AC204" s="22">
        <v>3869148</v>
      </c>
      <c r="AD204" s="22">
        <v>3868877</v>
      </c>
      <c r="AE204" s="22">
        <v>2139219</v>
      </c>
      <c r="AF204" s="22">
        <v>38063</v>
      </c>
      <c r="AG204" s="23">
        <v>44162</v>
      </c>
      <c r="AH204" s="22" t="s">
        <v>6666</v>
      </c>
      <c r="AI204" s="22" t="s">
        <v>167</v>
      </c>
      <c r="AJ204" s="22" t="s">
        <v>168</v>
      </c>
      <c r="AK204" s="22" t="s">
        <v>1258</v>
      </c>
      <c r="AL204" s="25">
        <v>0.82291666666666663</v>
      </c>
      <c r="AM204" s="26">
        <v>0.84027777777777779</v>
      </c>
      <c r="AN204" s="26">
        <v>0.86111111111111116</v>
      </c>
      <c r="AO204" s="26">
        <v>0.90277777777777779</v>
      </c>
      <c r="AP204" s="22" t="s">
        <v>6677</v>
      </c>
      <c r="AQ204" s="22" t="s">
        <v>6678</v>
      </c>
      <c r="AR204" s="22">
        <v>14</v>
      </c>
      <c r="AS204" s="22" t="s">
        <v>6667</v>
      </c>
      <c r="AT204" s="22" t="s">
        <v>6671</v>
      </c>
      <c r="AU204" s="22" t="s">
        <v>6668</v>
      </c>
      <c r="AV204" s="27" t="s">
        <v>276</v>
      </c>
      <c r="AW204" s="22" t="s">
        <v>6669</v>
      </c>
      <c r="AX204" s="22" t="s">
        <v>6670</v>
      </c>
      <c r="AY204" s="22" t="b">
        <v>1</v>
      </c>
      <c r="AZ204" s="22" t="s">
        <v>273</v>
      </c>
      <c r="BA204" s="22" t="b">
        <v>0</v>
      </c>
      <c r="BB204" s="22"/>
      <c r="BC204" s="22"/>
    </row>
    <row r="205" spans="1:55" hidden="1" x14ac:dyDescent="0.25">
      <c r="A205" s="31" t="str">
        <f>IFERROR(TEXT(Table_ocorrencias11[[#This Row],[caso_n]],"000")&amp;Table_ocorrencias11[[#This Row],[ponto]]&amp;"/"&amp;YEAR(Table_ocorrencias11[[#This Row],[DATA PLANTÃO]]),"")</f>
        <v>1031.9/2020</v>
      </c>
      <c r="B205" s="31" t="str">
        <f>IFERROR(IF(Table_ocorrencias11[[#This Row],[GDL]] = "","", Table_ocorrencias11[[#This Row],[GDL]]&amp;"/"&amp;YEAR(Table_ocorrencias11[[#This Row],[data_plantao]])),"")</f>
        <v>38064/2020</v>
      </c>
      <c r="C205" s="31" t="str">
        <f>IF(Table_ocorrencias11[[#This Row],[fotos_gdl]] = TRUE,"ENVIADAS","PENDENTE")</f>
        <v>ENVIADAS</v>
      </c>
      <c r="D205" s="23">
        <f>IFERROR(Table_ocorrencias11[[#This Row],[data_plantao]],"")</f>
        <v>44162</v>
      </c>
      <c r="E205" s="31" t="str">
        <f>IFERROR(Table_ocorrencias11[[#This Row],[CIODS]],"")</f>
        <v>D695752</v>
      </c>
      <c r="F205" s="31" t="str">
        <f>IFERROR(Table_ocorrencias11[[#This Row],[natureza3]],"")</f>
        <v>Homicídio</v>
      </c>
      <c r="G205" s="31" t="str">
        <f>IFERROR(Table_ocorrencias11[[#This Row],[tipo_local]],"")</f>
        <v>Interno</v>
      </c>
      <c r="H205" s="31" t="str">
        <f>IFERROR(IF(Table_ocorrencias11[[#This Row],[instrumento9]] = 0,"",Table_ocorrencias11[[#This Row],[instrumento9]]),"")</f>
        <v>PÉRFURO-CONTUNDENTE</v>
      </c>
      <c r="I205" s="31" t="str">
        <f>IFERROR(VLOOKUP(Table_ocorrencias11[[#This Row],[matricula_perito]],Table_peritos[],2,FALSE),"")</f>
        <v>FERNANDO HENRIQUE LEAL BENEVIDES</v>
      </c>
      <c r="J205" s="31" t="str">
        <f>IFERROR(VLOOKUP(Table_ocorrencias11[[#This Row],[matricula_auxiliar]],Table_auxiliares[],2,FALSE),"")</f>
        <v>THAYSE BATISTA</v>
      </c>
      <c r="K205" s="31" t="str">
        <f>IFERROR(VLOOKUP(Table_ocorrencias11[[#This Row],[matricula_delegado]],Table_delegados[],2,FALSE),"")</f>
        <v>ANTONIO DE CAMPOS FRANCISCO</v>
      </c>
      <c r="L205" s="31" t="str">
        <f>IFERROR(Table_ocorrencias11[[#This Row],[viatura4]],"")</f>
        <v>UP004</v>
      </c>
      <c r="M205" s="31" t="str">
        <f>IFERROR(IF(Table_ocorrencias11[[#This Row],[DPH2]] ="","",Table_ocorrencias11[[#This Row],[DPH2]]&amp;"º DPH"),"")</f>
        <v>11º DPH</v>
      </c>
      <c r="N205" s="31" t="str">
        <f>UPPER(IFERROR(VLOOKUP(Table_ocorrencias11[[#This Row],[municipio]],Table_municipios[],2,FALSE),""))</f>
        <v>JABOATÃO DOS GUARARAPES</v>
      </c>
      <c r="O205" s="31" t="str">
        <f>UPPER(IFERROR(Table_ocorrencias11[[#This Row],[bairro7]],""))</f>
        <v>MURIBECA</v>
      </c>
      <c r="P205" s="31" t="str">
        <f>IFERROR(IF(Table_ocorrencias11[[#This Row],[rua8]] ="","",Table_ocorrencias11[[#This Row],[rua8]]),"")</f>
        <v>RUA 12, N°136</v>
      </c>
      <c r="Q205" s="31" t="str">
        <f>IFERROR(IF(Table_ocorrencias11[[#This Row],[latitude5]] ="","",Table_ocorrencias11[[#This Row],[latitude5]]),"")</f>
        <v>-8.169652</v>
      </c>
      <c r="R205" s="31" t="str">
        <f>IFERROR(IF(Table_ocorrencias11[[#This Row],[longitude6]] ="","",Table_ocorrencias11[[#This Row],[longitude6]]),"")</f>
        <v>-34.998245</v>
      </c>
      <c r="S205" s="31" t="str">
        <f>IFERROR(UPPER(VLOOKUP(Table_ocorrencias11[[#This Row],[ocorrencia_id]],Table_vitimas[],3,FALSE) &amp; " (NIC: "&amp; VLOOKUP(Table_ocorrencias11[[#This Row],[ocorrencia_id]],Table_vitimas[],9,FALSE)) &amp;")","")</f>
        <v>LAUDICELIA MARCOLINO DA SILVA OLIVEIRA (NIC: 114501)</v>
      </c>
      <c r="T2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5" s="31" t="str">
        <f>UPPER(IFERROR(Table_ocorrencias11[[#This Row],[descricao]],""))</f>
        <v>987666704 , FEMININO - PAF</v>
      </c>
      <c r="V205" s="24">
        <f>IFERROR(IF(Table_ocorrencias11[[#This Row],[data_ciencia]]="","",Table_ocorrencias11[[#This Row],[data_ciencia]]),"")</f>
        <v>0.84722222222222221</v>
      </c>
      <c r="W205" s="24">
        <f>IFERROR(IF(Table_ocorrencias11[[#This Row],[data_saida]]="","",Table_ocorrencias11[[#This Row],[data_saida]]),"")</f>
        <v>0.86805555555555558</v>
      </c>
      <c r="X205" s="24">
        <f>IFERROR(IF(Table_ocorrencias11[[#This Row],[data_chegada]]="","",Table_ocorrencias11[[#This Row],[data_chegada]]),"")</f>
        <v>0.88888888888888884</v>
      </c>
      <c r="Y205" s="24">
        <f>IFERROR(IF(Table_ocorrencias11[[#This Row],[data_conclusao]]="","",Table_ocorrencias11[[#This Row],[data_conclusao]]),"")</f>
        <v>0.91666666666666663</v>
      </c>
      <c r="Z205" s="22">
        <v>1905</v>
      </c>
      <c r="AA205" s="22">
        <v>1031</v>
      </c>
      <c r="AB205" s="22">
        <v>11</v>
      </c>
      <c r="AC205" s="22">
        <v>2962063</v>
      </c>
      <c r="AD205" s="22">
        <v>3870430</v>
      </c>
      <c r="AE205" s="22">
        <v>1967371</v>
      </c>
      <c r="AF205" s="22">
        <v>38064</v>
      </c>
      <c r="AG205" s="23">
        <v>44162</v>
      </c>
      <c r="AH205" s="22" t="s">
        <v>6672</v>
      </c>
      <c r="AI205" s="22" t="s">
        <v>167</v>
      </c>
      <c r="AJ205" s="22" t="s">
        <v>414</v>
      </c>
      <c r="AK205" s="22" t="s">
        <v>255</v>
      </c>
      <c r="AL205" s="25">
        <v>0.84722222222222221</v>
      </c>
      <c r="AM205" s="26">
        <v>0.86805555555555558</v>
      </c>
      <c r="AN205" s="26">
        <v>0.88888888888888884</v>
      </c>
      <c r="AO205" s="26">
        <v>0.91666666666666663</v>
      </c>
      <c r="AP205" s="22" t="s">
        <v>6682</v>
      </c>
      <c r="AQ205" s="22" t="s">
        <v>6683</v>
      </c>
      <c r="AR205" s="22">
        <v>10</v>
      </c>
      <c r="AS205" s="22" t="s">
        <v>1627</v>
      </c>
      <c r="AT205" s="22" t="s">
        <v>6673</v>
      </c>
      <c r="AU205" s="22" t="s">
        <v>6674</v>
      </c>
      <c r="AV205" s="27" t="s">
        <v>276</v>
      </c>
      <c r="AW205" s="22" t="s">
        <v>6675</v>
      </c>
      <c r="AX205" s="22" t="s">
        <v>6676</v>
      </c>
      <c r="AY205" s="22" t="b">
        <v>1</v>
      </c>
      <c r="AZ205" s="22" t="s">
        <v>273</v>
      </c>
      <c r="BA205" s="22" t="b">
        <v>0</v>
      </c>
      <c r="BB205" s="22"/>
      <c r="BC205" s="22"/>
    </row>
    <row r="206" spans="1:55" hidden="1" x14ac:dyDescent="0.25">
      <c r="A206" s="31" t="str">
        <f>IFERROR(TEXT(Table_ocorrencias11[[#This Row],[caso_n]],"000")&amp;Table_ocorrencias11[[#This Row],[ponto]]&amp;"/"&amp;YEAR(Table_ocorrencias11[[#This Row],[DATA PLANTÃO]]),"")</f>
        <v>1032.9/2020</v>
      </c>
      <c r="B206" s="31" t="str">
        <f>IFERROR(IF(Table_ocorrencias11[[#This Row],[GDL]] = "","", Table_ocorrencias11[[#This Row],[GDL]]&amp;"/"&amp;YEAR(Table_ocorrencias11[[#This Row],[data_plantao]])),"")</f>
        <v>38068/2020</v>
      </c>
      <c r="C206" s="31" t="str">
        <f>IF(Table_ocorrencias11[[#This Row],[fotos_gdl]] = TRUE,"ENVIADAS","PENDENTE")</f>
        <v>ENVIADAS</v>
      </c>
      <c r="D206" s="23">
        <f>IFERROR(Table_ocorrencias11[[#This Row],[data_plantao]],"")</f>
        <v>44162</v>
      </c>
      <c r="E206" s="31" t="str">
        <f>IFERROR(Table_ocorrencias11[[#This Row],[CIODS]],"")</f>
        <v>D695727</v>
      </c>
      <c r="F206" s="31" t="str">
        <f>IFERROR(Table_ocorrencias11[[#This Row],[natureza3]],"")</f>
        <v>Morte a esclarecer</v>
      </c>
      <c r="G206" s="31" t="str">
        <f>IFERROR(Table_ocorrencias11[[#This Row],[tipo_local]],"")</f>
        <v>Interno</v>
      </c>
      <c r="H206" s="31" t="str">
        <f>IFERROR(IF(Table_ocorrencias11[[#This Row],[instrumento9]] = 0,"",Table_ocorrencias11[[#This Row],[instrumento9]]),"")</f>
        <v>OUTROS</v>
      </c>
      <c r="I206" s="31" t="str">
        <f>IFERROR(VLOOKUP(Table_ocorrencias11[[#This Row],[matricula_perito]],Table_peritos[],2,FALSE),"")</f>
        <v>AUGUSTO GUILHERME FEITOSA CACHO BORGES</v>
      </c>
      <c r="J206" s="31" t="str">
        <f>IFERROR(VLOOKUP(Table_ocorrencias11[[#This Row],[matricula_auxiliar]],Table_auxiliares[],2,FALSE),"")</f>
        <v>ANDREZA CRISTINA MAIA DOS SANTOS</v>
      </c>
      <c r="K206" s="31" t="str">
        <f>IFERROR(VLOOKUP(Table_ocorrencias11[[#This Row],[matricula_delegado]],Table_delegados[],2,FALSE),"")</f>
        <v>JOAQUIM MARINOSIO RODRIGUES BRAGA NETO</v>
      </c>
      <c r="L206" s="31" t="str">
        <f>IFERROR(Table_ocorrencias11[[#This Row],[viatura4]],"")</f>
        <v>UP004</v>
      </c>
      <c r="M206" s="31" t="str">
        <f>IFERROR(IF(Table_ocorrencias11[[#This Row],[DPH2]] ="","",Table_ocorrencias11[[#This Row],[DPH2]]&amp;"º DPH"),"")</f>
        <v>14º DPH</v>
      </c>
      <c r="N206" s="31" t="str">
        <f>UPPER(IFERROR(VLOOKUP(Table_ocorrencias11[[#This Row],[municipio]],Table_municipios[],2,FALSE),""))</f>
        <v>CABO DE SANTO AGOSTINHO</v>
      </c>
      <c r="O206" s="31" t="str">
        <f>UPPER(IFERROR(Table_ocorrencias11[[#This Row],[bairro7]],""))</f>
        <v>CIDADE GARAPU</v>
      </c>
      <c r="P206" s="31" t="str">
        <f>IFERROR(IF(Table_ocorrencias11[[#This Row],[rua8]] ="","",Table_ocorrencias11[[#This Row],[rua8]]),"")</f>
        <v>RUA ALCIDES JERONIMO VIEIRA 19</v>
      </c>
      <c r="Q206" s="31" t="str">
        <f>IFERROR(IF(Table_ocorrencias11[[#This Row],[latitude5]] ="","",Table_ocorrencias11[[#This Row],[latitude5]]),"")</f>
        <v>-8,284501</v>
      </c>
      <c r="R206" s="31" t="str">
        <f>IFERROR(IF(Table_ocorrencias11[[#This Row],[longitude6]] ="","",Table_ocorrencias11[[#This Row],[longitude6]]),"")</f>
        <v>-35,071451</v>
      </c>
      <c r="S20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114505)</v>
      </c>
      <c r="T2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6" s="31" t="str">
        <f>UPPER(IFERROR(Table_ocorrencias11[[#This Row],[descricao]],""))</f>
        <v>PM SD BRAGA 985514979</v>
      </c>
      <c r="V206" s="24">
        <f>IFERROR(IF(Table_ocorrencias11[[#This Row],[data_ciencia]]="","",Table_ocorrencias11[[#This Row],[data_ciencia]]),"")</f>
        <v>0.98333333333333328</v>
      </c>
      <c r="W206" s="24">
        <f>IFERROR(IF(Table_ocorrencias11[[#This Row],[data_saida]]="","",Table_ocorrencias11[[#This Row],[data_saida]]),"")</f>
        <v>0</v>
      </c>
      <c r="X206" s="24">
        <f>IFERROR(IF(Table_ocorrencias11[[#This Row],[data_chegada]]="","",Table_ocorrencias11[[#This Row],[data_chegada]]),"")</f>
        <v>1.3888888888888888E-2</v>
      </c>
      <c r="Y206" s="24">
        <f>IFERROR(IF(Table_ocorrencias11[[#This Row],[data_conclusao]]="","",Table_ocorrencias11[[#This Row],[data_conclusao]]),"")</f>
        <v>5.5555555555555552E-2</v>
      </c>
      <c r="Z206" s="22">
        <v>1906</v>
      </c>
      <c r="AA206" s="22">
        <v>1032</v>
      </c>
      <c r="AB206" s="22">
        <v>14</v>
      </c>
      <c r="AC206" s="22">
        <v>3870731</v>
      </c>
      <c r="AD206" s="22">
        <v>3876098</v>
      </c>
      <c r="AE206" s="22">
        <v>1492225</v>
      </c>
      <c r="AF206" s="22">
        <v>38068</v>
      </c>
      <c r="AG206" s="23">
        <v>44162</v>
      </c>
      <c r="AH206" s="22" t="s">
        <v>6689</v>
      </c>
      <c r="AI206" s="22" t="s">
        <v>425</v>
      </c>
      <c r="AJ206" s="22" t="s">
        <v>414</v>
      </c>
      <c r="AK206" s="22" t="s">
        <v>255</v>
      </c>
      <c r="AL206" s="25">
        <v>0.98333333333333328</v>
      </c>
      <c r="AM206" s="26">
        <v>0</v>
      </c>
      <c r="AN206" s="26">
        <v>1.3888888888888888E-2</v>
      </c>
      <c r="AO206" s="26">
        <v>5.5555555555555552E-2</v>
      </c>
      <c r="AP206" s="22" t="s">
        <v>6704</v>
      </c>
      <c r="AQ206" s="22" t="s">
        <v>6705</v>
      </c>
      <c r="AR206" s="22">
        <v>3</v>
      </c>
      <c r="AS206" s="22" t="s">
        <v>5963</v>
      </c>
      <c r="AT206" s="22" t="s">
        <v>6692</v>
      </c>
      <c r="AU206" s="22" t="s">
        <v>6690</v>
      </c>
      <c r="AV206" s="27" t="s">
        <v>433</v>
      </c>
      <c r="AW206" s="22" t="s">
        <v>6691</v>
      </c>
      <c r="AX206" s="22" t="s">
        <v>6693</v>
      </c>
      <c r="AY206" s="22" t="b">
        <v>1</v>
      </c>
      <c r="AZ206" s="22" t="s">
        <v>273</v>
      </c>
      <c r="BA206" s="22" t="b">
        <v>0</v>
      </c>
      <c r="BB206" s="22"/>
      <c r="BC206" s="22"/>
    </row>
    <row r="207" spans="1:55" hidden="1" x14ac:dyDescent="0.25">
      <c r="A207" s="31" t="str">
        <f>IFERROR(TEXT(Table_ocorrencias11[[#This Row],[caso_n]],"000")&amp;Table_ocorrencias11[[#This Row],[ponto]]&amp;"/"&amp;YEAR(Table_ocorrencias11[[#This Row],[DATA PLANTÃO]]),"")</f>
        <v>1033.9/2020</v>
      </c>
      <c r="B207" s="31" t="str">
        <f>IFERROR(IF(Table_ocorrencias11[[#This Row],[GDL]] = "","", Table_ocorrencias11[[#This Row],[GDL]]&amp;"/"&amp;YEAR(Table_ocorrencias11[[#This Row],[data_plantao]])),"")</f>
        <v>38069/2020</v>
      </c>
      <c r="C207" s="31" t="str">
        <f>IF(Table_ocorrencias11[[#This Row],[fotos_gdl]] = TRUE,"ENVIADAS","PENDENTE")</f>
        <v>ENVIADAS</v>
      </c>
      <c r="D207" s="23">
        <f>IFERROR(Table_ocorrencias11[[#This Row],[data_plantao]],"")</f>
        <v>44162</v>
      </c>
      <c r="E207" s="31" t="str">
        <f>IFERROR(Table_ocorrencias11[[#This Row],[CIODS]],"")</f>
        <v>D695773</v>
      </c>
      <c r="F207" s="31" t="str">
        <f>IFERROR(Table_ocorrencias11[[#This Row],[natureza3]],"")</f>
        <v>Homicídio</v>
      </c>
      <c r="G207" s="31" t="str">
        <f>IFERROR(Table_ocorrencias11[[#This Row],[tipo_local]],"")</f>
        <v>Externo</v>
      </c>
      <c r="H207" s="31" t="str">
        <f>IFERROR(IF(Table_ocorrencias11[[#This Row],[instrumento9]] = 0,"",Table_ocorrencias11[[#This Row],[instrumento9]]),"")</f>
        <v>PÉRFURO-CONTUNDENTE</v>
      </c>
      <c r="I207" s="31" t="str">
        <f>IFERROR(VLOOKUP(Table_ocorrencias11[[#This Row],[matricula_perito]],Table_peritos[],2,FALSE),"")</f>
        <v>DIEGO NUNES TELES DE MENDONÇA</v>
      </c>
      <c r="J207" s="31" t="str">
        <f>IFERROR(VLOOKUP(Table_ocorrencias11[[#This Row],[matricula_auxiliar]],Table_auxiliares[],2,FALSE),"")</f>
        <v>THIAGO CHALEGRE</v>
      </c>
      <c r="K207" s="31" t="str">
        <f>IFERROR(VLOOKUP(Table_ocorrencias11[[#This Row],[matricula_delegado]],Table_delegados[],2,FALSE),"")</f>
        <v>SERGIO RICARDO FERREIRA DE VASCONCELOS</v>
      </c>
      <c r="L207" s="31" t="str">
        <f>IFERROR(Table_ocorrencias11[[#This Row],[viatura4]],"")</f>
        <v>UP006</v>
      </c>
      <c r="M207" s="31" t="str">
        <f>IFERROR(IF(Table_ocorrencias11[[#This Row],[DPH2]] ="","",Table_ocorrencias11[[#This Row],[DPH2]]&amp;"º DPH"),"")</f>
        <v>9º DPH</v>
      </c>
      <c r="N207" s="31" t="str">
        <f>UPPER(IFERROR(VLOOKUP(Table_ocorrencias11[[#This Row],[municipio]],Table_municipios[],2,FALSE),""))</f>
        <v>OLINDA</v>
      </c>
      <c r="O207" s="31" t="str">
        <f>UPPER(IFERROR(Table_ocorrencias11[[#This Row],[bairro7]],""))</f>
        <v>CIDADE TABAJARA</v>
      </c>
      <c r="P207" s="31" t="str">
        <f>IFERROR(IF(Table_ocorrencias11[[#This Row],[rua8]] ="","",Table_ocorrencias11[[#This Row],[rua8]]),"")</f>
        <v>AV POTIGUAR</v>
      </c>
      <c r="Q207" s="31" t="str">
        <f>IFERROR(IF(Table_ocorrencias11[[#This Row],[latitude5]] ="","",Table_ocorrencias11[[#This Row],[latitude5]]),"")</f>
        <v>-7.9728545</v>
      </c>
      <c r="R207" s="31" t="str">
        <f>IFERROR(IF(Table_ocorrencias11[[#This Row],[longitude6]] ="","",Table_ocorrencias11[[#This Row],[longitude6]]),"")</f>
        <v>-34.8676634</v>
      </c>
      <c r="S207" s="31" t="str">
        <f>IFERROR(UPPER(VLOOKUP(Table_ocorrencias11[[#This Row],[ocorrencia_id]],Table_vitimas[],3,FALSE) &amp; " (NIC: "&amp; VLOOKUP(Table_ocorrencias11[[#This Row],[ocorrencia_id]],Table_vitimas[],9,FALSE)) &amp;")","")</f>
        <v>LUCAS EDUARDO OLEGARIO DE ALMEIDA DANTAS (NIC: 114504)</v>
      </c>
      <c r="T2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7" s="31" t="str">
        <f>UPPER(IFERROR(Table_ocorrencias11[[#This Row],[descricao]],""))</f>
        <v>PM 97831472</v>
      </c>
      <c r="V207" s="24">
        <f>IFERROR(IF(Table_ocorrencias11[[#This Row],[data_ciencia]]="","",Table_ocorrencias11[[#This Row],[data_ciencia]]),"")</f>
        <v>3.4722222222222224E-2</v>
      </c>
      <c r="W207" s="24">
        <f>IFERROR(IF(Table_ocorrencias11[[#This Row],[data_saida]]="","",Table_ocorrencias11[[#This Row],[data_saida]]),"")</f>
        <v>4.1666666666666664E-2</v>
      </c>
      <c r="X207" s="24">
        <f>IFERROR(IF(Table_ocorrencias11[[#This Row],[data_chegada]]="","",Table_ocorrencias11[[#This Row],[data_chegada]]),"")</f>
        <v>5.5555555555555552E-2</v>
      </c>
      <c r="Y207" s="24">
        <f>IFERROR(IF(Table_ocorrencias11[[#This Row],[data_conclusao]]="","",Table_ocorrencias11[[#This Row],[data_conclusao]]),"")</f>
        <v>8.3333333333333329E-2</v>
      </c>
      <c r="Z207" s="22">
        <v>1907</v>
      </c>
      <c r="AA207" s="22">
        <v>1033</v>
      </c>
      <c r="AB207" s="22">
        <v>9</v>
      </c>
      <c r="AC207" s="22">
        <v>3869148</v>
      </c>
      <c r="AD207" s="22">
        <v>3868877</v>
      </c>
      <c r="AE207" s="22">
        <v>2139219</v>
      </c>
      <c r="AF207" s="22">
        <v>38069</v>
      </c>
      <c r="AG207" s="23">
        <v>44162</v>
      </c>
      <c r="AH207" s="22" t="s">
        <v>6694</v>
      </c>
      <c r="AI207" s="22" t="s">
        <v>167</v>
      </c>
      <c r="AJ207" s="22" t="s">
        <v>168</v>
      </c>
      <c r="AK207" s="22" t="s">
        <v>1258</v>
      </c>
      <c r="AL207" s="25">
        <v>3.4722222222222224E-2</v>
      </c>
      <c r="AM207" s="26">
        <v>4.1666666666666664E-2</v>
      </c>
      <c r="AN207" s="26">
        <v>5.5555555555555552E-2</v>
      </c>
      <c r="AO207" s="26">
        <v>8.3333333333333329E-2</v>
      </c>
      <c r="AP207" s="22" t="s">
        <v>6707</v>
      </c>
      <c r="AQ207" s="22" t="s">
        <v>6708</v>
      </c>
      <c r="AR207" s="22">
        <v>12</v>
      </c>
      <c r="AS207" s="22" t="s">
        <v>6695</v>
      </c>
      <c r="AT207" s="22" t="s">
        <v>6709</v>
      </c>
      <c r="AU207" s="22" t="s">
        <v>283</v>
      </c>
      <c r="AV207" s="27" t="s">
        <v>276</v>
      </c>
      <c r="AW207" s="22" t="s">
        <v>6696</v>
      </c>
      <c r="AX207" s="22" t="s">
        <v>6697</v>
      </c>
      <c r="AY207" s="22" t="b">
        <v>1</v>
      </c>
      <c r="AZ207" s="22" t="s">
        <v>273</v>
      </c>
      <c r="BA207" s="22" t="b">
        <v>0</v>
      </c>
      <c r="BB207" s="22"/>
      <c r="BC207" s="22"/>
    </row>
    <row r="208" spans="1:55" hidden="1" x14ac:dyDescent="0.25">
      <c r="A208" s="31" t="str">
        <f>IFERROR(TEXT(Table_ocorrencias11[[#This Row],[caso_n]],"000")&amp;Table_ocorrencias11[[#This Row],[ponto]]&amp;"/"&amp;YEAR(Table_ocorrencias11[[#This Row],[DATA PLANTÃO]]),"")</f>
        <v>1034.9/2020</v>
      </c>
      <c r="B208" s="31" t="str">
        <f>IFERROR(IF(Table_ocorrencias11[[#This Row],[GDL]] = "","", Table_ocorrencias11[[#This Row],[GDL]]&amp;"/"&amp;YEAR(Table_ocorrencias11[[#This Row],[data_plantao]])),"")</f>
        <v>38071/2020</v>
      </c>
      <c r="C208" s="31" t="str">
        <f>IF(Table_ocorrencias11[[#This Row],[fotos_gdl]] = TRUE,"ENVIADAS","PENDENTE")</f>
        <v>ENVIADAS</v>
      </c>
      <c r="D208" s="23">
        <f>IFERROR(Table_ocorrencias11[[#This Row],[data_plantao]],"")</f>
        <v>44162</v>
      </c>
      <c r="E208" s="31" t="str">
        <f>IFERROR(Table_ocorrencias11[[#This Row],[CIODS]],"")</f>
        <v>D695774</v>
      </c>
      <c r="F208" s="31" t="str">
        <f>IFERROR(Table_ocorrencias11[[#This Row],[natureza3]],"")</f>
        <v>Homicídio</v>
      </c>
      <c r="G208" s="31" t="str">
        <f>IFERROR(Table_ocorrencias11[[#This Row],[tipo_local]],"")</f>
        <v>Externo</v>
      </c>
      <c r="H208" s="31" t="str">
        <f>IFERROR(IF(Table_ocorrencias11[[#This Row],[instrumento9]] = 0,"",Table_ocorrencias11[[#This Row],[instrumento9]]),"")</f>
        <v>PÉRFURO-CONTUNDENTE</v>
      </c>
      <c r="I208" s="31" t="str">
        <f>IFERROR(VLOOKUP(Table_ocorrencias11[[#This Row],[matricula_perito]],Table_peritos[],2,FALSE),"")</f>
        <v>FERNANDO HENRIQUE LEAL BENEVIDES</v>
      </c>
      <c r="J208" s="31" t="str">
        <f>IFERROR(VLOOKUP(Table_ocorrencias11[[#This Row],[matricula_auxiliar]],Table_auxiliares[],2,FALSE),"")</f>
        <v>THAYSE BATISTA</v>
      </c>
      <c r="K208" s="31" t="str">
        <f>IFERROR(VLOOKUP(Table_ocorrencias11[[#This Row],[matricula_delegado]],Table_delegados[],2,FALSE),"")</f>
        <v>ANTONIO DE CAMPOS FRANCISCO</v>
      </c>
      <c r="L208" s="31" t="str">
        <f>IFERROR(Table_ocorrencias11[[#This Row],[viatura4]],"")</f>
        <v>UP003</v>
      </c>
      <c r="M208" s="31" t="str">
        <f>IFERROR(IF(Table_ocorrencias11[[#This Row],[DPH2]] ="","",Table_ocorrencias11[[#This Row],[DPH2]]&amp;"º DPH"),"")</f>
        <v>4º DPH</v>
      </c>
      <c r="N208" s="31" t="str">
        <f>UPPER(IFERROR(VLOOKUP(Table_ocorrencias11[[#This Row],[municipio]],Table_municipios[],2,FALSE),""))</f>
        <v>RECIFE</v>
      </c>
      <c r="O208" s="31" t="str">
        <f>UPPER(IFERROR(Table_ocorrencias11[[#This Row],[bairro7]],""))</f>
        <v>ESTÂNCIA</v>
      </c>
      <c r="P208" s="31" t="str">
        <f>IFERROR(IF(Table_ocorrencias11[[#This Row],[rua8]] ="","",Table_ocorrencias11[[#This Row],[rua8]]),"")</f>
        <v>RUA MEARIM, N°618</v>
      </c>
      <c r="Q208" s="31" t="str">
        <f>IFERROR(IF(Table_ocorrencias11[[#This Row],[latitude5]] ="","",Table_ocorrencias11[[#This Row],[latitude5]]),"")</f>
        <v>-8.090268</v>
      </c>
      <c r="R208" s="31" t="str">
        <f>IFERROR(IF(Table_ocorrencias11[[#This Row],[longitude6]] ="","",Table_ocorrencias11[[#This Row],[longitude6]]),"")</f>
        <v>-34.927677</v>
      </c>
      <c r="S20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114508)</v>
      </c>
      <c r="T2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08" s="31" t="str">
        <f>UPPER(IFERROR(Table_ocorrencias11[[#This Row],[descricao]],""))</f>
        <v>983846700</v>
      </c>
      <c r="V208" s="24">
        <f>IFERROR(IF(Table_ocorrencias11[[#This Row],[data_ciencia]]="","",Table_ocorrencias11[[#This Row],[data_ciencia]]),"")</f>
        <v>5.2083333333333336E-2</v>
      </c>
      <c r="W208" s="24">
        <f>IFERROR(IF(Table_ocorrencias11[[#This Row],[data_saida]]="","",Table_ocorrencias11[[#This Row],[data_saida]]),"")</f>
        <v>6.25E-2</v>
      </c>
      <c r="X208" s="24">
        <f>IFERROR(IF(Table_ocorrencias11[[#This Row],[data_chegada]]="","",Table_ocorrencias11[[#This Row],[data_chegada]]),"")</f>
        <v>7.6388888888888895E-2</v>
      </c>
      <c r="Y208" s="24">
        <f>IFERROR(IF(Table_ocorrencias11[[#This Row],[data_conclusao]]="","",Table_ocorrencias11[[#This Row],[data_conclusao]]),"")</f>
        <v>0.10416666666666667</v>
      </c>
      <c r="Z208" s="22">
        <v>1908</v>
      </c>
      <c r="AA208" s="22">
        <v>1034</v>
      </c>
      <c r="AB208" s="22">
        <v>4</v>
      </c>
      <c r="AC208" s="22">
        <v>2962063</v>
      </c>
      <c r="AD208" s="22">
        <v>3870430</v>
      </c>
      <c r="AE208" s="22">
        <v>1967371</v>
      </c>
      <c r="AF208" s="22">
        <v>38071</v>
      </c>
      <c r="AG208" s="23">
        <v>44162</v>
      </c>
      <c r="AH208" s="22" t="s">
        <v>6698</v>
      </c>
      <c r="AI208" s="22" t="s">
        <v>167</v>
      </c>
      <c r="AJ208" s="22" t="s">
        <v>168</v>
      </c>
      <c r="AK208" s="22" t="s">
        <v>560</v>
      </c>
      <c r="AL208" s="25">
        <v>5.2083333333333336E-2</v>
      </c>
      <c r="AM208" s="26">
        <v>6.25E-2</v>
      </c>
      <c r="AN208" s="26">
        <v>7.6388888888888895E-2</v>
      </c>
      <c r="AO208" s="26">
        <v>0.10416666666666667</v>
      </c>
      <c r="AP208" s="22" t="s">
        <v>6713</v>
      </c>
      <c r="AQ208" s="22" t="s">
        <v>6714</v>
      </c>
      <c r="AR208" s="22">
        <v>14</v>
      </c>
      <c r="AS208" s="22" t="s">
        <v>6699</v>
      </c>
      <c r="AT208" s="22" t="s">
        <v>6700</v>
      </c>
      <c r="AU208" s="22" t="s">
        <v>6701</v>
      </c>
      <c r="AV208" s="27" t="s">
        <v>276</v>
      </c>
      <c r="AW208" s="22" t="s">
        <v>6702</v>
      </c>
      <c r="AX208" s="22" t="s">
        <v>6703</v>
      </c>
      <c r="AY208" s="22" t="b">
        <v>1</v>
      </c>
      <c r="AZ208" s="22" t="s">
        <v>273</v>
      </c>
      <c r="BA208" s="22" t="b">
        <v>0</v>
      </c>
      <c r="BB208" s="22"/>
      <c r="BC208" s="22"/>
    </row>
    <row r="209" spans="1:55" hidden="1" x14ac:dyDescent="0.25">
      <c r="A209" s="31" t="str">
        <f>IFERROR(TEXT(Table_ocorrencias11[[#This Row],[caso_n]],"000")&amp;Table_ocorrencias11[[#This Row],[ponto]]&amp;"/"&amp;YEAR(Table_ocorrencias11[[#This Row],[DATA PLANTÃO]]),"")</f>
        <v>1035.9/2020</v>
      </c>
      <c r="B209" s="31" t="str">
        <f>IFERROR(IF(Table_ocorrencias11[[#This Row],[GDL]] = "","", Table_ocorrencias11[[#This Row],[GDL]]&amp;"/"&amp;YEAR(Table_ocorrencias11[[#This Row],[data_plantao]])),"")</f>
        <v>38077/2020</v>
      </c>
      <c r="C209" s="31" t="str">
        <f>IF(Table_ocorrencias11[[#This Row],[fotos_gdl]] = TRUE,"ENVIADAS","PENDENTE")</f>
        <v>ENVIADAS</v>
      </c>
      <c r="D209" s="23">
        <f>IFERROR(Table_ocorrencias11[[#This Row],[data_plantao]],"")</f>
        <v>44162</v>
      </c>
      <c r="E209" s="31" t="str">
        <f>IFERROR(Table_ocorrencias11[[#This Row],[CIODS]],"")</f>
        <v>D695789</v>
      </c>
      <c r="F209" s="31" t="str">
        <f>IFERROR(Table_ocorrencias11[[#This Row],[natureza3]],"")</f>
        <v>Homicídio</v>
      </c>
      <c r="G209" s="31" t="str">
        <f>IFERROR(Table_ocorrencias11[[#This Row],[tipo_local]],"")</f>
        <v>Externo</v>
      </c>
      <c r="H209" s="31" t="str">
        <f>IFERROR(IF(Table_ocorrencias11[[#This Row],[instrumento9]] = 0,"",Table_ocorrencias11[[#This Row],[instrumento9]]),"")</f>
        <v>PÉRFURO-CONTUNDENTE</v>
      </c>
      <c r="I209" s="31" t="str">
        <f>IFERROR(VLOOKUP(Table_ocorrencias11[[#This Row],[matricula_perito]],Table_peritos[],2,FALSE),"")</f>
        <v>AUGUSTO GUILHERME FEITOSA CACHO BORGES</v>
      </c>
      <c r="J209" s="31" t="str">
        <f>IFERROR(VLOOKUP(Table_ocorrencias11[[#This Row],[matricula_auxiliar]],Table_auxiliares[],2,FALSE),"")</f>
        <v>ANDREZA CRISTINA MAIA DOS SANTOS</v>
      </c>
      <c r="K209" s="31" t="str">
        <f>IFERROR(VLOOKUP(Table_ocorrencias11[[#This Row],[matricula_delegado]],Table_delegados[],2,FALSE),"")</f>
        <v>SERGIO RICARDO FERREIRA DE VASCONCELOS</v>
      </c>
      <c r="L209" s="31" t="str">
        <f>IFERROR(Table_ocorrencias11[[#This Row],[viatura4]],"")</f>
        <v>UP004</v>
      </c>
      <c r="M209" s="31" t="str">
        <f>IFERROR(IF(Table_ocorrencias11[[#This Row],[DPH2]] ="","",Table_ocorrencias11[[#This Row],[DPH2]]&amp;"º DPH"),"")</f>
        <v>7º DPH</v>
      </c>
      <c r="N209" s="31" t="str">
        <f>UPPER(IFERROR(VLOOKUP(Table_ocorrencias11[[#This Row],[municipio]],Table_municipios[],2,FALSE),""))</f>
        <v>PAULISTA</v>
      </c>
      <c r="O209" s="31" t="str">
        <f>UPPER(IFERROR(Table_ocorrencias11[[#This Row],[bairro7]],""))</f>
        <v>ARTHUR LUNDGREN</v>
      </c>
      <c r="P209" s="31" t="str">
        <f>IFERROR(IF(Table_ocorrencias11[[#This Row],[rua8]] ="","",Table_ocorrencias11[[#This Row],[rua8]]),"")</f>
        <v>RUA CARUARU  451</v>
      </c>
      <c r="Q209" s="31" t="str">
        <f>IFERROR(IF(Table_ocorrencias11[[#This Row],[latitude5]] ="","",Table_ocorrencias11[[#This Row],[latitude5]]),"")</f>
        <v>-7,936033</v>
      </c>
      <c r="R209" s="31" t="str">
        <f>IFERROR(IF(Table_ocorrencias11[[#This Row],[longitude6]] ="","",Table_ocorrencias11[[#This Row],[longitude6]]),"")</f>
        <v>-34,593838</v>
      </c>
      <c r="S20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114506)</v>
      </c>
      <c r="T2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09" s="31" t="str">
        <f>UPPER(IFERROR(Table_ocorrencias11[[#This Row],[descricao]],""))</f>
        <v>SGT BARBOSA 981591528</v>
      </c>
      <c r="V209" s="24">
        <f>IFERROR(IF(Table_ocorrencias11[[#This Row],[data_ciencia]]="","",Table_ocorrencias11[[#This Row],[data_ciencia]]),"")</f>
        <v>0.16527777777777777</v>
      </c>
      <c r="W209" s="24">
        <f>IFERROR(IF(Table_ocorrencias11[[#This Row],[data_saida]]="","",Table_ocorrencias11[[#This Row],[data_saida]]),"")</f>
        <v>0.18055555555555555</v>
      </c>
      <c r="X209" s="24">
        <f>IFERROR(IF(Table_ocorrencias11[[#This Row],[data_chegada]]="","",Table_ocorrencias11[[#This Row],[data_chegada]]),"")</f>
        <v>0.19444444444444445</v>
      </c>
      <c r="Y209" s="24">
        <f>IFERROR(IF(Table_ocorrencias11[[#This Row],[data_conclusao]]="","",Table_ocorrencias11[[#This Row],[data_conclusao]]),"")</f>
        <v>0.22222222222222221</v>
      </c>
      <c r="Z209" s="22">
        <v>1909</v>
      </c>
      <c r="AA209" s="22">
        <v>1035</v>
      </c>
      <c r="AB209" s="22">
        <v>7</v>
      </c>
      <c r="AC209" s="22">
        <v>3870731</v>
      </c>
      <c r="AD209" s="22">
        <v>3876098</v>
      </c>
      <c r="AE209" s="22">
        <v>2139219</v>
      </c>
      <c r="AF209" s="22">
        <v>38077</v>
      </c>
      <c r="AG209" s="23">
        <v>44162</v>
      </c>
      <c r="AH209" s="22" t="s">
        <v>6716</v>
      </c>
      <c r="AI209" s="22" t="s">
        <v>167</v>
      </c>
      <c r="AJ209" s="22" t="s">
        <v>168</v>
      </c>
      <c r="AK209" s="22" t="s">
        <v>255</v>
      </c>
      <c r="AL209" s="25">
        <v>0.16527777777777777</v>
      </c>
      <c r="AM209" s="26">
        <v>0.18055555555555555</v>
      </c>
      <c r="AN209" s="26">
        <v>0.19444444444444445</v>
      </c>
      <c r="AO209" s="26">
        <v>0.22222222222222221</v>
      </c>
      <c r="AP209" s="22" t="s">
        <v>6722</v>
      </c>
      <c r="AQ209" s="22" t="s">
        <v>6723</v>
      </c>
      <c r="AR209" s="22">
        <v>13</v>
      </c>
      <c r="AS209" s="22" t="s">
        <v>6717</v>
      </c>
      <c r="AT209" s="22" t="s">
        <v>6718</v>
      </c>
      <c r="AU209" s="22" t="s">
        <v>6719</v>
      </c>
      <c r="AV209" s="27" t="s">
        <v>276</v>
      </c>
      <c r="AW209" s="22" t="s">
        <v>6720</v>
      </c>
      <c r="AX209" s="22" t="s">
        <v>6721</v>
      </c>
      <c r="AY209" s="22" t="b">
        <v>1</v>
      </c>
      <c r="AZ209" s="22" t="s">
        <v>273</v>
      </c>
      <c r="BA209" s="22" t="b">
        <v>0</v>
      </c>
      <c r="BB209" s="22"/>
      <c r="BC209" s="22"/>
    </row>
    <row r="210" spans="1:55" hidden="1" x14ac:dyDescent="0.25">
      <c r="A210" s="31" t="str">
        <f>IFERROR(TEXT(Table_ocorrencias11[[#This Row],[caso_n]],"000")&amp;Table_ocorrencias11[[#This Row],[ponto]]&amp;"/"&amp;YEAR(Table_ocorrencias11[[#This Row],[DATA PLANTÃO]]),"")</f>
        <v>1036.9/2020</v>
      </c>
      <c r="B210" s="31" t="str">
        <f>IFERROR(IF(Table_ocorrencias11[[#This Row],[GDL]] = "","", Table_ocorrencias11[[#This Row],[GDL]]&amp;"/"&amp;YEAR(Table_ocorrencias11[[#This Row],[data_plantao]])),"")</f>
        <v>38104/2020</v>
      </c>
      <c r="C210" s="31" t="str">
        <f>IF(Table_ocorrencias11[[#This Row],[fotos_gdl]] = TRUE,"ENVIADAS","PENDENTE")</f>
        <v>ENVIADAS</v>
      </c>
      <c r="D210" s="23">
        <f>IFERROR(Table_ocorrencias11[[#This Row],[data_plantao]],"")</f>
        <v>44163</v>
      </c>
      <c r="E210" s="31" t="str">
        <f>IFERROR(Table_ocorrencias11[[#This Row],[CIODS]],"")</f>
        <v>D695799</v>
      </c>
      <c r="F210" s="31" t="str">
        <f>IFERROR(Table_ocorrencias11[[#This Row],[natureza3]],"")</f>
        <v>Homicídio</v>
      </c>
      <c r="G210" s="31" t="str">
        <f>IFERROR(Table_ocorrencias11[[#This Row],[tipo_local]],"")</f>
        <v>Externo</v>
      </c>
      <c r="H210" s="31" t="str">
        <f>IFERROR(IF(Table_ocorrencias11[[#This Row],[instrumento9]] = 0,"",Table_ocorrencias11[[#This Row],[instrumento9]]),"")</f>
        <v>PÉRFURO-CONTUNDENTE</v>
      </c>
      <c r="I210" s="31" t="str">
        <f>IFERROR(VLOOKUP(Table_ocorrencias11[[#This Row],[matricula_perito]],Table_peritos[],2,FALSE),"")</f>
        <v>RODION MALINOVSKY DE OLIVEIRA GOMES</v>
      </c>
      <c r="J210" s="31" t="str">
        <f>IFERROR(VLOOKUP(Table_ocorrencias11[[#This Row],[matricula_auxiliar]],Table_auxiliares[],2,FALSE),"")</f>
        <v>ALMIR CARLOS DE SOUZA</v>
      </c>
      <c r="K210" s="31" t="str">
        <f>IFERROR(VLOOKUP(Table_ocorrencias11[[#This Row],[matricula_delegado]],Table_delegados[],2,FALSE),"")</f>
        <v>BRUNO MARCIO DE AMORIM MAGALHAES</v>
      </c>
      <c r="L210" s="31" t="str">
        <f>IFERROR(Table_ocorrencias11[[#This Row],[viatura4]],"")</f>
        <v>UP006</v>
      </c>
      <c r="M210" s="31" t="str">
        <f>IFERROR(IF(Table_ocorrencias11[[#This Row],[DPH2]] ="","",Table_ocorrencias11[[#This Row],[DPH2]]&amp;"º DPH"),"")</f>
        <v>4º DPH</v>
      </c>
      <c r="N210" s="31" t="str">
        <f>UPPER(IFERROR(VLOOKUP(Table_ocorrencias11[[#This Row],[municipio]],Table_municipios[],2,FALSE),""))</f>
        <v>RECIFE</v>
      </c>
      <c r="O210" s="31" t="str">
        <f>UPPER(IFERROR(Table_ocorrencias11[[#This Row],[bairro7]],""))</f>
        <v>MUSTARDINHA</v>
      </c>
      <c r="P210" s="31" t="str">
        <f>IFERROR(IF(Table_ocorrencias11[[#This Row],[rua8]] ="","",Table_ocorrencias11[[#This Row],[rua8]]),"")</f>
        <v>RUA CÉLIA, 312</v>
      </c>
      <c r="Q210" s="31" t="str">
        <f>IFERROR(IF(Table_ocorrencias11[[#This Row],[latitude5]] ="","",Table_ocorrencias11[[#This Row],[latitude5]]),"")</f>
        <v>8.06904</v>
      </c>
      <c r="R210" s="31" t="str">
        <f>IFERROR(IF(Table_ocorrencias11[[#This Row],[longitude6]] ="","",Table_ocorrencias11[[#This Row],[longitude6]]),"")</f>
        <v>34.92073</v>
      </c>
      <c r="S21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114494)</v>
      </c>
      <c r="T2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0" s="31" t="str">
        <f>UPPER(IFERROR(Table_ocorrencias11[[#This Row],[descricao]],""))</f>
        <v>PAF -       PM CONTATO 995445426</v>
      </c>
      <c r="V210" s="24">
        <f>IFERROR(IF(Table_ocorrencias11[[#This Row],[data_ciencia]]="","",Table_ocorrencias11[[#This Row],[data_ciencia]]),"")</f>
        <v>0.30555555555555558</v>
      </c>
      <c r="W210" s="24">
        <f>IFERROR(IF(Table_ocorrencias11[[#This Row],[data_saida]]="","",Table_ocorrencias11[[#This Row],[data_saida]]),"")</f>
        <v>0.3125</v>
      </c>
      <c r="X210" s="24">
        <f>IFERROR(IF(Table_ocorrencias11[[#This Row],[data_chegada]]="","",Table_ocorrencias11[[#This Row],[data_chegada]]),"")</f>
        <v>0.3263888888888889</v>
      </c>
      <c r="Y210" s="24">
        <f>IFERROR(IF(Table_ocorrencias11[[#This Row],[data_conclusao]]="","",Table_ocorrencias11[[#This Row],[data_conclusao]]),"")</f>
        <v>0.35416666666666669</v>
      </c>
      <c r="Z210" s="22">
        <v>1910</v>
      </c>
      <c r="AA210" s="22">
        <v>1036</v>
      </c>
      <c r="AB210" s="22">
        <v>4</v>
      </c>
      <c r="AC210" s="22">
        <v>1917099</v>
      </c>
      <c r="AD210" s="22">
        <v>1586920</v>
      </c>
      <c r="AE210" s="22">
        <v>2960419</v>
      </c>
      <c r="AF210" s="22">
        <v>38104</v>
      </c>
      <c r="AG210" s="23">
        <v>44163</v>
      </c>
      <c r="AH210" s="22" t="s">
        <v>6725</v>
      </c>
      <c r="AI210" s="22" t="s">
        <v>167</v>
      </c>
      <c r="AJ210" s="22" t="s">
        <v>168</v>
      </c>
      <c r="AK210" s="22" t="s">
        <v>1258</v>
      </c>
      <c r="AL210" s="25">
        <v>0.30555555555555558</v>
      </c>
      <c r="AM210" s="26">
        <v>0.3125</v>
      </c>
      <c r="AN210" s="26">
        <v>0.3263888888888889</v>
      </c>
      <c r="AO210" s="26">
        <v>0.35416666666666669</v>
      </c>
      <c r="AP210" s="22" t="s">
        <v>6730</v>
      </c>
      <c r="AQ210" s="22" t="s">
        <v>6731</v>
      </c>
      <c r="AR210" s="22">
        <v>14</v>
      </c>
      <c r="AS210" s="22" t="s">
        <v>1278</v>
      </c>
      <c r="AT210" s="22" t="s">
        <v>6726</v>
      </c>
      <c r="AU210" s="22" t="s">
        <v>6727</v>
      </c>
      <c r="AV210" s="27" t="s">
        <v>276</v>
      </c>
      <c r="AW210" s="22" t="s">
        <v>6728</v>
      </c>
      <c r="AX210" s="22" t="s">
        <v>6729</v>
      </c>
      <c r="AY210" s="22" t="b">
        <v>1</v>
      </c>
      <c r="AZ210" s="22" t="s">
        <v>273</v>
      </c>
      <c r="BA210" s="22" t="b">
        <v>0</v>
      </c>
      <c r="BB210" s="22"/>
      <c r="BC210" s="22"/>
    </row>
    <row r="211" spans="1:55" hidden="1" x14ac:dyDescent="0.25">
      <c r="A211" s="31" t="str">
        <f>IFERROR(TEXT(Table_ocorrencias11[[#This Row],[caso_n]],"000")&amp;Table_ocorrencias11[[#This Row],[ponto]]&amp;"/"&amp;YEAR(Table_ocorrencias11[[#This Row],[DATA PLANTÃO]]),"")</f>
        <v>1037.9/2020</v>
      </c>
      <c r="B211" s="31" t="str">
        <f>IFERROR(IF(Table_ocorrencias11[[#This Row],[GDL]] = "","", Table_ocorrencias11[[#This Row],[GDL]]&amp;"/"&amp;YEAR(Table_ocorrencias11[[#This Row],[data_plantao]])),"")</f>
        <v>38097/2020</v>
      </c>
      <c r="C211" s="31" t="str">
        <f>IF(Table_ocorrencias11[[#This Row],[fotos_gdl]] = TRUE,"ENVIADAS","PENDENTE")</f>
        <v>ENVIADAS</v>
      </c>
      <c r="D211" s="23">
        <f>IFERROR(Table_ocorrencias11[[#This Row],[data_plantao]],"")</f>
        <v>44163</v>
      </c>
      <c r="E211" s="31" t="str">
        <f>IFERROR(Table_ocorrencias11[[#This Row],[CIODS]],"")</f>
        <v>D695809</v>
      </c>
      <c r="F211" s="31" t="str">
        <f>IFERROR(Table_ocorrencias11[[#This Row],[natureza3]],"")</f>
        <v>Homicídio</v>
      </c>
      <c r="G211" s="31" t="str">
        <f>IFERROR(Table_ocorrencias11[[#This Row],[tipo_local]],"")</f>
        <v>Externo</v>
      </c>
      <c r="H211" s="31" t="str">
        <f>IFERROR(IF(Table_ocorrencias11[[#This Row],[instrumento9]] = 0,"",Table_ocorrencias11[[#This Row],[instrumento9]]),"")</f>
        <v>CORTANTE</v>
      </c>
      <c r="I211" s="31" t="str">
        <f>IFERROR(VLOOKUP(Table_ocorrencias11[[#This Row],[matricula_perito]],Table_peritos[],2,FALSE),"")</f>
        <v>CARLOS ARMANDO CORREIA LYRA</v>
      </c>
      <c r="J211" s="31" t="str">
        <f>IFERROR(VLOOKUP(Table_ocorrencias11[[#This Row],[matricula_auxiliar]],Table_auxiliares[],2,FALSE),"")</f>
        <v>BRENO HENRIQUE DANTAS DOS SANTOS</v>
      </c>
      <c r="K211" s="31" t="str">
        <f>IFERROR(VLOOKUP(Table_ocorrencias11[[#This Row],[matricula_delegado]],Table_delegados[],2,FALSE),"")</f>
        <v>EURICELIA BATISTA NOGUEIRA</v>
      </c>
      <c r="L211" s="31" t="str">
        <f>IFERROR(Table_ocorrencias11[[#This Row],[viatura4]],"")</f>
        <v>UP004</v>
      </c>
      <c r="M211" s="31" t="str">
        <f>IFERROR(IF(Table_ocorrencias11[[#This Row],[DPH2]] ="","",Table_ocorrencias11[[#This Row],[DPH2]]&amp;"º DPH"),"")</f>
        <v>1º DPH</v>
      </c>
      <c r="N211" s="31" t="str">
        <f>UPPER(IFERROR(VLOOKUP(Table_ocorrencias11[[#This Row],[municipio]],Table_municipios[],2,FALSE),""))</f>
        <v>RECIFE</v>
      </c>
      <c r="O211" s="31" t="str">
        <f>UPPER(IFERROR(Table_ocorrencias11[[#This Row],[bairro7]],""))</f>
        <v>SÃO JOSÉ</v>
      </c>
      <c r="P211" s="31" t="str">
        <f>IFERROR(IF(Table_ocorrencias11[[#This Row],[rua8]] ="","",Table_ocorrencias11[[#This Row],[rua8]]),"")</f>
        <v>RUA PADRE VENÂNCIO</v>
      </c>
      <c r="Q211" s="31" t="str">
        <f>IFERROR(IF(Table_ocorrencias11[[#This Row],[latitude5]] ="","",Table_ocorrencias11[[#This Row],[latitude5]]),"")</f>
        <v>8°4'9,568''</v>
      </c>
      <c r="R211" s="31" t="str">
        <f>IFERROR(IF(Table_ocorrencias11[[#This Row],[longitude6]] ="","",Table_ocorrencias11[[#This Row],[longitude6]]),"")</f>
        <v>34°53'17,047''</v>
      </c>
      <c r="S211" s="31" t="str">
        <f>IFERROR(UPPER(VLOOKUP(Table_ocorrencias11[[#This Row],[ocorrencia_id]],Table_vitimas[],3,FALSE) &amp; " (NIC: "&amp; VLOOKUP(Table_ocorrencias11[[#This Row],[ocorrencia_id]],Table_vitimas[],9,FALSE)) &amp;")","")</f>
        <v>NATANAEL JOSÉ DE OLIVEIRA (NIC: 114119)</v>
      </c>
      <c r="T2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1" s="31" t="str">
        <f>UPPER(IFERROR(Table_ocorrencias11[[#This Row],[descricao]],""))</f>
        <v>SUSPEITA DE SUICÍDIO COM ARMA BRANCA; FACA COLETADA</v>
      </c>
      <c r="V211" s="24">
        <f>IFERROR(IF(Table_ocorrencias11[[#This Row],[data_ciencia]]="","",Table_ocorrencias11[[#This Row],[data_ciencia]]),"")</f>
        <v>0.40972222222222221</v>
      </c>
      <c r="W211" s="24">
        <f>IFERROR(IF(Table_ocorrencias11[[#This Row],[data_saida]]="","",Table_ocorrencias11[[#This Row],[data_saida]]),"")</f>
        <v>0.4236111111111111</v>
      </c>
      <c r="X211" s="24">
        <f>IFERROR(IF(Table_ocorrencias11[[#This Row],[data_chegada]]="","",Table_ocorrencias11[[#This Row],[data_chegada]]),"")</f>
        <v>0.4375</v>
      </c>
      <c r="Y211" s="24">
        <f>IFERROR(IF(Table_ocorrencias11[[#This Row],[data_conclusao]]="","",Table_ocorrencias11[[#This Row],[data_conclusao]]),"")</f>
        <v>0.47222222222222221</v>
      </c>
      <c r="Z211" s="22">
        <v>1911</v>
      </c>
      <c r="AA211" s="22">
        <v>1037</v>
      </c>
      <c r="AB211" s="22">
        <v>1</v>
      </c>
      <c r="AC211" s="22">
        <v>3869091</v>
      </c>
      <c r="AD211" s="22">
        <v>3867820</v>
      </c>
      <c r="AE211" s="22">
        <v>2960494</v>
      </c>
      <c r="AF211" s="22">
        <v>38097</v>
      </c>
      <c r="AG211" s="23">
        <v>44163</v>
      </c>
      <c r="AH211" s="22" t="s">
        <v>6732</v>
      </c>
      <c r="AI211" s="22" t="s">
        <v>167</v>
      </c>
      <c r="AJ211" s="22" t="s">
        <v>168</v>
      </c>
      <c r="AK211" s="22" t="s">
        <v>255</v>
      </c>
      <c r="AL211" s="25">
        <v>0.40972222222222221</v>
      </c>
      <c r="AM211" s="26">
        <v>0.4236111111111111</v>
      </c>
      <c r="AN211" s="26">
        <v>0.4375</v>
      </c>
      <c r="AO211" s="26">
        <v>0.47222222222222221</v>
      </c>
      <c r="AP211" s="22" t="s">
        <v>6744</v>
      </c>
      <c r="AQ211" s="22" t="s">
        <v>6745</v>
      </c>
      <c r="AR211" s="22">
        <v>14</v>
      </c>
      <c r="AS211" s="22" t="s">
        <v>6733</v>
      </c>
      <c r="AT211" s="22" t="s">
        <v>6734</v>
      </c>
      <c r="AU211" s="22" t="s">
        <v>6735</v>
      </c>
      <c r="AV211" s="27" t="s">
        <v>6747</v>
      </c>
      <c r="AW211" s="22" t="s">
        <v>6736</v>
      </c>
      <c r="AX211" s="22" t="s">
        <v>6746</v>
      </c>
      <c r="AY211" s="22" t="b">
        <v>1</v>
      </c>
      <c r="AZ211" s="22" t="s">
        <v>273</v>
      </c>
      <c r="BA211" s="22" t="b">
        <v>0</v>
      </c>
      <c r="BB211" s="22"/>
      <c r="BC211" s="22"/>
    </row>
    <row r="212" spans="1:55" hidden="1" x14ac:dyDescent="0.25">
      <c r="A212" s="31" t="str">
        <f>IFERROR(TEXT(Table_ocorrencias11[[#This Row],[caso_n]],"000")&amp;Table_ocorrencias11[[#This Row],[ponto]]&amp;"/"&amp;YEAR(Table_ocorrencias11[[#This Row],[DATA PLANTÃO]]),"")</f>
        <v>1038.9/2020</v>
      </c>
      <c r="B212" s="31" t="str">
        <f>IFERROR(IF(Table_ocorrencias11[[#This Row],[GDL]] = "","", Table_ocorrencias11[[#This Row],[GDL]]&amp;"/"&amp;YEAR(Table_ocorrencias11[[#This Row],[data_plantao]])),"")</f>
        <v>38100/2020</v>
      </c>
      <c r="C212" s="31" t="str">
        <f>IF(Table_ocorrencias11[[#This Row],[fotos_gdl]] = TRUE,"ENVIADAS","PENDENTE")</f>
        <v>PENDENTE</v>
      </c>
      <c r="D212" s="23">
        <f>IFERROR(Table_ocorrencias11[[#This Row],[data_plantao]],"")</f>
        <v>44163</v>
      </c>
      <c r="E212" s="31" t="str">
        <f>IFERROR(Table_ocorrencias11[[#This Row],[CIODS]],"")</f>
        <v>D695813</v>
      </c>
      <c r="F212" s="31" t="str">
        <f>IFERROR(Table_ocorrencias11[[#This Row],[natureza3]],"")</f>
        <v>Homicídio</v>
      </c>
      <c r="G212" s="31" t="str">
        <f>IFERROR(Table_ocorrencias11[[#This Row],[tipo_local]],"")</f>
        <v>Externo</v>
      </c>
      <c r="H212" s="31" t="str">
        <f>IFERROR(IF(Table_ocorrencias11[[#This Row],[instrumento9]] = 0,"",Table_ocorrencias11[[#This Row],[instrumento9]]),"")</f>
        <v>PÉRFURO-CONTUNDENTE</v>
      </c>
      <c r="I212" s="31" t="str">
        <f>IFERROR(VLOOKUP(Table_ocorrencias11[[#This Row],[matricula_perito]],Table_peritos[],2,FALSE),"")</f>
        <v>RANON BARROS BEZERRA</v>
      </c>
      <c r="J212" s="31" t="str">
        <f>IFERROR(VLOOKUP(Table_ocorrencias11[[#This Row],[matricula_auxiliar]],Table_auxiliares[],2,FALSE),"")</f>
        <v>RICARDO ALEXANDRE MELO DA SILVA</v>
      </c>
      <c r="K212" s="31" t="str">
        <f>IFERROR(VLOOKUP(Table_ocorrencias11[[#This Row],[matricula_delegado]],Table_delegados[],2,FALSE),"")</f>
        <v>BRUNO MARCIO DE AMORIM MAGALHAES</v>
      </c>
      <c r="L212" s="31" t="str">
        <f>IFERROR(Table_ocorrencias11[[#This Row],[viatura4]],"")</f>
        <v>UP004</v>
      </c>
      <c r="M212" s="31" t="str">
        <f>IFERROR(IF(Table_ocorrencias11[[#This Row],[DPH2]] ="","",Table_ocorrencias11[[#This Row],[DPH2]]&amp;"º DPH"),"")</f>
        <v>4º DPH</v>
      </c>
      <c r="N212" s="31" t="str">
        <f>UPPER(IFERROR(VLOOKUP(Table_ocorrencias11[[#This Row],[municipio]],Table_municipios[],2,FALSE),""))</f>
        <v>RECIFE</v>
      </c>
      <c r="O212" s="31" t="str">
        <f>UPPER(IFERROR(Table_ocorrencias11[[#This Row],[bairro7]],""))</f>
        <v>CIDADE UNIVERSITÁRIA</v>
      </c>
      <c r="P212" s="31" t="str">
        <f>IFERROR(IF(Table_ocorrencias11[[#This Row],[rua8]] ="","",Table_ocorrencias11[[#This Row],[rua8]]),"")</f>
        <v>GENERAL POLIDORO</v>
      </c>
      <c r="Q212" s="31" t="str">
        <f>IFERROR(IF(Table_ocorrencias11[[#This Row],[latitude5]] ="","",Table_ocorrencias11[[#This Row],[latitude5]]),"")</f>
        <v/>
      </c>
      <c r="R212" s="31" t="str">
        <f>IFERROR(IF(Table_ocorrencias11[[#This Row],[longitude6]] ="","",Table_ocorrencias11[[#This Row],[longitude6]]),"")</f>
        <v/>
      </c>
      <c r="S212" s="31" t="str">
        <f>IFERROR(UPPER(VLOOKUP(Table_ocorrencias11[[#This Row],[ocorrencia_id]],Table_vitimas[],3,FALSE) &amp; " (NIC: "&amp; VLOOKUP(Table_ocorrencias11[[#This Row],[ocorrencia_id]],Table_vitimas[],9,FALSE)) &amp;")","")</f>
        <v>GABRIEL DA SILVA SOUZA (NIC: 114112)</v>
      </c>
      <c r="T2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12" s="31" t="str">
        <f>UPPER(IFERROR(Table_ocorrencias11[[#This Row],[descricao]],""))</f>
        <v>PAF/EXTERNO/MASCULINO - PM 99544.5426</v>
      </c>
      <c r="V212" s="24">
        <f>IFERROR(IF(Table_ocorrencias11[[#This Row],[data_ciencia]]="","",Table_ocorrencias11[[#This Row],[data_ciencia]]),"")</f>
        <v>0.43263888888888891</v>
      </c>
      <c r="W212" s="24">
        <f>IFERROR(IF(Table_ocorrencias11[[#This Row],[data_saida]]="","",Table_ocorrencias11[[#This Row],[data_saida]]),"")</f>
        <v>0.4513888888888889</v>
      </c>
      <c r="X212" s="24">
        <f>IFERROR(IF(Table_ocorrencias11[[#This Row],[data_chegada]]="","",Table_ocorrencias11[[#This Row],[data_chegada]]),"")</f>
        <v>0.45833333333333331</v>
      </c>
      <c r="Y212" s="24">
        <f>IFERROR(IF(Table_ocorrencias11[[#This Row],[data_conclusao]]="","",Table_ocorrencias11[[#This Row],[data_conclusao]]),"")</f>
        <v>0.49305555555555558</v>
      </c>
      <c r="Z212" s="22">
        <v>1912</v>
      </c>
      <c r="AA212" s="22">
        <v>1038</v>
      </c>
      <c r="AB212" s="22">
        <v>4</v>
      </c>
      <c r="AC212" s="22">
        <v>3866670</v>
      </c>
      <c r="AD212" s="22">
        <v>3867641</v>
      </c>
      <c r="AE212" s="22">
        <v>2960419</v>
      </c>
      <c r="AF212" s="22">
        <v>38100</v>
      </c>
      <c r="AG212" s="23">
        <v>44163</v>
      </c>
      <c r="AH212" s="22" t="s">
        <v>6737</v>
      </c>
      <c r="AI212" s="22" t="s">
        <v>167</v>
      </c>
      <c r="AJ212" s="22" t="s">
        <v>168</v>
      </c>
      <c r="AK212" s="22" t="s">
        <v>255</v>
      </c>
      <c r="AL212" s="25">
        <v>0.43263888888888891</v>
      </c>
      <c r="AM212" s="26">
        <v>0.4513888888888889</v>
      </c>
      <c r="AN212" s="26">
        <v>0.45833333333333331</v>
      </c>
      <c r="AO212" s="26">
        <v>0.49305555555555558</v>
      </c>
      <c r="AP212" s="22"/>
      <c r="AQ212" s="22"/>
      <c r="AR212" s="22">
        <v>14</v>
      </c>
      <c r="AS212" s="22" t="s">
        <v>6738</v>
      </c>
      <c r="AT212" s="22" t="s">
        <v>6739</v>
      </c>
      <c r="AU212" s="22" t="s">
        <v>6740</v>
      </c>
      <c r="AV212" s="27" t="s">
        <v>276</v>
      </c>
      <c r="AW212" s="22" t="s">
        <v>6741</v>
      </c>
      <c r="AX212" s="22" t="s">
        <v>6742</v>
      </c>
      <c r="AY212" s="22" t="b">
        <v>0</v>
      </c>
      <c r="AZ212" s="22" t="s">
        <v>273</v>
      </c>
      <c r="BA212" s="22" t="b">
        <v>0</v>
      </c>
      <c r="BB212" s="22"/>
      <c r="BC212" s="22"/>
    </row>
    <row r="213" spans="1:55" hidden="1" x14ac:dyDescent="0.25">
      <c r="A213" s="31" t="str">
        <f>IFERROR(TEXT(Table_ocorrencias11[[#This Row],[caso_n]],"000")&amp;Table_ocorrencias11[[#This Row],[ponto]]&amp;"/"&amp;YEAR(Table_ocorrencias11[[#This Row],[DATA PLANTÃO]]),"")</f>
        <v>1039.9/2020</v>
      </c>
      <c r="B213" s="31" t="str">
        <f>IFERROR(IF(Table_ocorrencias11[[#This Row],[GDL]] = "","", Table_ocorrencias11[[#This Row],[GDL]]&amp;"/"&amp;YEAR(Table_ocorrencias11[[#This Row],[data_plantao]])),"")</f>
        <v>38143/2020</v>
      </c>
      <c r="C213" s="31" t="str">
        <f>IF(Table_ocorrencias11[[#This Row],[fotos_gdl]] = TRUE,"ENVIADAS","PENDENTE")</f>
        <v>ENVIADAS</v>
      </c>
      <c r="D213" s="23">
        <f>IFERROR(Table_ocorrencias11[[#This Row],[data_plantao]],"")</f>
        <v>44163</v>
      </c>
      <c r="E213" s="31" t="str">
        <f>IFERROR(Table_ocorrencias11[[#This Row],[CIODS]],"")</f>
        <v>D695844</v>
      </c>
      <c r="F213" s="31" t="str">
        <f>IFERROR(Table_ocorrencias11[[#This Row],[natureza3]],"")</f>
        <v>Homicídio</v>
      </c>
      <c r="G213" s="31" t="str">
        <f>IFERROR(Table_ocorrencias11[[#This Row],[tipo_local]],"")</f>
        <v>Externo</v>
      </c>
      <c r="H213" s="31" t="str">
        <f>IFERROR(IF(Table_ocorrencias11[[#This Row],[instrumento9]] = 0,"",Table_ocorrencias11[[#This Row],[instrumento9]]),"")</f>
        <v>PÉRFURO-CONTUNDENTE</v>
      </c>
      <c r="I213" s="31" t="str">
        <f>IFERROR(VLOOKUP(Table_ocorrencias11[[#This Row],[matricula_perito]],Table_peritos[],2,FALSE),"")</f>
        <v>RODION MALINOVSKY DE OLIVEIRA GOMES</v>
      </c>
      <c r="J213" s="31" t="str">
        <f>IFERROR(VLOOKUP(Table_ocorrencias11[[#This Row],[matricula_auxiliar]],Table_auxiliares[],2,FALSE),"")</f>
        <v>ALMIR CARLOS DE SOUZA</v>
      </c>
      <c r="K213" s="31" t="str">
        <f>IFERROR(VLOOKUP(Table_ocorrencias11[[#This Row],[matricula_delegado]],Table_delegados[],2,FALSE),"")</f>
        <v>EURICELIA BATISTA NOGUEIRA</v>
      </c>
      <c r="L213" s="31" t="str">
        <f>IFERROR(Table_ocorrencias11[[#This Row],[viatura4]],"")</f>
        <v>UP006</v>
      </c>
      <c r="M213" s="31" t="str">
        <f>IFERROR(IF(Table_ocorrencias11[[#This Row],[DPH2]] ="","",Table_ocorrencias11[[#This Row],[DPH2]]&amp;"º DPH"),"")</f>
        <v>14º DPH</v>
      </c>
      <c r="N213" s="31" t="str">
        <f>UPPER(IFERROR(VLOOKUP(Table_ocorrencias11[[#This Row],[municipio]],Table_municipios[],2,FALSE),""))</f>
        <v>CABO DE SANTO AGOSTINHO</v>
      </c>
      <c r="O213" s="31" t="str">
        <f>UPPER(IFERROR(Table_ocorrencias11[[#This Row],[bairro7]],""))</f>
        <v>PIRAPAMA</v>
      </c>
      <c r="P213" s="31" t="str">
        <f>IFERROR(IF(Table_ocorrencias11[[#This Row],[rua8]] ="","",Table_ocorrencias11[[#This Row],[rua8]]),"")</f>
        <v>ESTRADA DE PIRAPAMA</v>
      </c>
      <c r="Q213" s="31" t="str">
        <f>IFERROR(IF(Table_ocorrencias11[[#This Row],[latitude5]] ="","",Table_ocorrencias11[[#This Row],[latitude5]]),"")</f>
        <v>8.560937</v>
      </c>
      <c r="R213" s="31" t="str">
        <f>IFERROR(IF(Table_ocorrencias11[[#This Row],[longitude6]] ="","",Table_ocorrencias11[[#This Row],[longitude6]]),"")</f>
        <v>35.057680</v>
      </c>
      <c r="S213" s="31" t="str">
        <f>IFERROR(UPPER(VLOOKUP(Table_ocorrencias11[[#This Row],[ocorrencia_id]],Table_vitimas[],3,FALSE) &amp; " (NIC: "&amp; VLOOKUP(Table_ocorrencias11[[#This Row],[ocorrencia_id]],Table_vitimas[],9,FALSE)) &amp;")","")</f>
        <v>WESLLEN JOSE DO NASCIMENTO SOUZA (NIC: 114492)</v>
      </c>
      <c r="T2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3" s="31" t="str">
        <f>UPPER(IFERROR(Table_ocorrencias11[[#This Row],[descricao]],""))</f>
        <v>PAF - MASCULINO - CONTATO SD VALDEMIR 981677123</v>
      </c>
      <c r="V213" s="24">
        <f>IFERROR(IF(Table_ocorrencias11[[#This Row],[data_ciencia]]="","",Table_ocorrencias11[[#This Row],[data_ciencia]]),"")</f>
        <v>0.67708333333333337</v>
      </c>
      <c r="W213" s="24">
        <f>IFERROR(IF(Table_ocorrencias11[[#This Row],[data_saida]]="","",Table_ocorrencias11[[#This Row],[data_saida]]),"")</f>
        <v>0.68055555555555558</v>
      </c>
      <c r="X213" s="24">
        <f>IFERROR(IF(Table_ocorrencias11[[#This Row],[data_chegada]]="","",Table_ocorrencias11[[#This Row],[data_chegada]]),"")</f>
        <v>0.70138888888888884</v>
      </c>
      <c r="Y213" s="24">
        <f>IFERROR(IF(Table_ocorrencias11[[#This Row],[data_conclusao]]="","",Table_ocorrencias11[[#This Row],[data_conclusao]]),"")</f>
        <v>0.85416666666666663</v>
      </c>
      <c r="Z213" s="22">
        <v>1913</v>
      </c>
      <c r="AA213" s="22">
        <v>1039</v>
      </c>
      <c r="AB213" s="22">
        <v>14</v>
      </c>
      <c r="AC213" s="22">
        <v>1917099</v>
      </c>
      <c r="AD213" s="22">
        <v>1586920</v>
      </c>
      <c r="AE213" s="22">
        <v>2960494</v>
      </c>
      <c r="AF213" s="22">
        <v>38143</v>
      </c>
      <c r="AG213" s="23">
        <v>44163</v>
      </c>
      <c r="AH213" s="22" t="s">
        <v>6760</v>
      </c>
      <c r="AI213" s="22" t="s">
        <v>167</v>
      </c>
      <c r="AJ213" s="22" t="s">
        <v>168</v>
      </c>
      <c r="AK213" s="22" t="s">
        <v>1258</v>
      </c>
      <c r="AL213" s="25">
        <v>0.67708333333333337</v>
      </c>
      <c r="AM213" s="26">
        <v>0.68055555555555558</v>
      </c>
      <c r="AN213" s="26">
        <v>0.70138888888888884</v>
      </c>
      <c r="AO213" s="26">
        <v>0.85416666666666663</v>
      </c>
      <c r="AP213" s="22" t="s">
        <v>6761</v>
      </c>
      <c r="AQ213" s="22" t="s">
        <v>6762</v>
      </c>
      <c r="AR213" s="22">
        <v>3</v>
      </c>
      <c r="AS213" s="22" t="s">
        <v>3871</v>
      </c>
      <c r="AT213" s="22" t="s">
        <v>6763</v>
      </c>
      <c r="AU213" s="22" t="s">
        <v>6764</v>
      </c>
      <c r="AV213" s="27" t="s">
        <v>276</v>
      </c>
      <c r="AW213" s="22" t="s">
        <v>6765</v>
      </c>
      <c r="AX213" s="22" t="s">
        <v>6766</v>
      </c>
      <c r="AY213" s="22" t="b">
        <v>1</v>
      </c>
      <c r="AZ213" s="22" t="s">
        <v>273</v>
      </c>
      <c r="BA213" s="22" t="b">
        <v>0</v>
      </c>
      <c r="BB213" s="22"/>
      <c r="BC213" s="22"/>
    </row>
    <row r="214" spans="1:55" hidden="1" x14ac:dyDescent="0.25">
      <c r="A214" s="31" t="str">
        <f>IFERROR(TEXT(Table_ocorrencias11[[#This Row],[caso_n]],"000")&amp;Table_ocorrencias11[[#This Row],[ponto]]&amp;"/"&amp;YEAR(Table_ocorrencias11[[#This Row],[DATA PLANTÃO]]),"")</f>
        <v>104.10/2020</v>
      </c>
      <c r="B214" s="31" t="str">
        <f>IFERROR(IF(Table_ocorrencias11[[#This Row],[GDL]] = "","", Table_ocorrencias11[[#This Row],[GDL]]&amp;"/"&amp;YEAR(Table_ocorrencias11[[#This Row],[data_plantao]])),"")</f>
        <v>41438/2020</v>
      </c>
      <c r="C214" s="31" t="str">
        <f>IF(Table_ocorrencias11[[#This Row],[fotos_gdl]] = TRUE,"ENVIADAS","PENDENTE")</f>
        <v>PENDENTE</v>
      </c>
      <c r="D214" s="23">
        <f>IFERROR(Table_ocorrencias11[[#This Row],[data_plantao]],"")</f>
        <v>44183</v>
      </c>
      <c r="E214" s="31" t="str">
        <f>IFERROR(Table_ocorrencias11[[#This Row],[CIODS]],"")</f>
        <v>D698199</v>
      </c>
      <c r="F214" s="31" t="str">
        <f>IFERROR(Table_ocorrencias11[[#This Row],[natureza3]],"")</f>
        <v>Perícia em veículo</v>
      </c>
      <c r="G214" s="31" t="str">
        <f>IFERROR(Table_ocorrencias11[[#This Row],[tipo_local]],"")</f>
        <v>Externo</v>
      </c>
      <c r="H214" s="31" t="str">
        <f>IFERROR(IF(Table_ocorrencias11[[#This Row],[instrumento9]] = 0,"",Table_ocorrencias11[[#This Row],[instrumento9]]),"")</f>
        <v/>
      </c>
      <c r="I214" s="31" t="str">
        <f>IFERROR(VLOOKUP(Table_ocorrencias11[[#This Row],[matricula_perito]],Table_peritos[],2,FALSE),"")</f>
        <v>AUGUSTO GUILHERME FEITOSA CACHO BORGES</v>
      </c>
      <c r="J214" s="31" t="str">
        <f>IFERROR(VLOOKUP(Table_ocorrencias11[[#This Row],[matricula_auxiliar]],Table_auxiliares[],2,FALSE),"")</f>
        <v>THIAGO ANDRÉ</v>
      </c>
      <c r="K214" s="31" t="str">
        <f>IFERROR(VLOOKUP(Table_ocorrencias11[[#This Row],[matricula_delegado]],Table_delegados[],2,FALSE),"")</f>
        <v>SERGIO RICARDO FERREIRA DE VASCONCELOS</v>
      </c>
      <c r="L214" s="31" t="str">
        <f>IFERROR(Table_ocorrencias11[[#This Row],[viatura4]],"")</f>
        <v>UP006</v>
      </c>
      <c r="M214" s="31" t="str">
        <f>IFERROR(IF(Table_ocorrencias11[[#This Row],[DPH2]] ="","",Table_ocorrencias11[[#This Row],[DPH2]]&amp;"º DPH"),"")</f>
        <v>5º DPH</v>
      </c>
      <c r="N214" s="31" t="str">
        <f>UPPER(IFERROR(VLOOKUP(Table_ocorrencias11[[#This Row],[municipio]],Table_municipios[],2,FALSE),""))</f>
        <v>RECIFE</v>
      </c>
      <c r="O214" s="31" t="str">
        <f>UPPER(IFERROR(Table_ocorrencias11[[#This Row],[bairro7]],""))</f>
        <v>BOMBA DO HEMETÉRIO</v>
      </c>
      <c r="P214" s="31" t="str">
        <f>IFERROR(IF(Table_ocorrencias11[[#This Row],[rua8]] ="","",Table_ocorrencias11[[#This Row],[rua8]]),"")</f>
        <v>RUA BOMBA DO HEMETÉRIO</v>
      </c>
      <c r="Q214" s="31" t="str">
        <f>IFERROR(IF(Table_ocorrencias11[[#This Row],[latitude5]] ="","",Table_ocorrencias11[[#This Row],[latitude5]]),"")</f>
        <v/>
      </c>
      <c r="R214" s="31" t="str">
        <f>IFERROR(IF(Table_ocorrencias11[[#This Row],[longitude6]] ="","",Table_ocorrencias11[[#This Row],[longitude6]]),"")</f>
        <v/>
      </c>
      <c r="S21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4" s="31" t="str">
        <f>UPPER(IFERROR(Table_ocorrencias11[[#This Row],[descricao]],""))</f>
        <v>HYUNDAI - TUCSON              PLACA: KHF - 4412</v>
      </c>
      <c r="V214" s="24">
        <f>IFERROR(IF(Table_ocorrencias11[[#This Row],[data_ciencia]]="","",Table_ocorrencias11[[#This Row],[data_ciencia]]),"")</f>
        <v>4.2361111111111113E-2</v>
      </c>
      <c r="W214" s="24">
        <f>IFERROR(IF(Table_ocorrencias11[[#This Row],[data_saida]]="","",Table_ocorrencias11[[#This Row],[data_saida]]),"")</f>
        <v>5.5555555555555552E-2</v>
      </c>
      <c r="X214" s="24">
        <f>IFERROR(IF(Table_ocorrencias11[[#This Row],[data_chegada]]="","",Table_ocorrencias11[[#This Row],[data_chegada]]),"")</f>
        <v>6.25E-2</v>
      </c>
      <c r="Y214" s="24">
        <f>IFERROR(IF(Table_ocorrencias11[[#This Row],[data_conclusao]]="","",Table_ocorrencias11[[#This Row],[data_conclusao]]),"")</f>
        <v>0.1076388888888889</v>
      </c>
      <c r="Z214" s="22">
        <v>1985</v>
      </c>
      <c r="AA214" s="22">
        <v>104</v>
      </c>
      <c r="AB214" s="22">
        <v>5</v>
      </c>
      <c r="AC214" s="22">
        <v>3870731</v>
      </c>
      <c r="AD214" s="22">
        <v>3870464</v>
      </c>
      <c r="AE214" s="22">
        <v>2139219</v>
      </c>
      <c r="AF214" s="22">
        <v>41438</v>
      </c>
      <c r="AG214" s="23">
        <v>44183</v>
      </c>
      <c r="AH214" s="22" t="s">
        <v>7451</v>
      </c>
      <c r="AI214" s="22" t="s">
        <v>1228</v>
      </c>
      <c r="AJ214" s="22" t="s">
        <v>168</v>
      </c>
      <c r="AK214" s="22" t="s">
        <v>1258</v>
      </c>
      <c r="AL214" s="25">
        <v>4.2361111111111113E-2</v>
      </c>
      <c r="AM214" s="26">
        <v>5.5555555555555552E-2</v>
      </c>
      <c r="AN214" s="26">
        <v>6.25E-2</v>
      </c>
      <c r="AO214" s="26">
        <v>0.1076388888888889</v>
      </c>
      <c r="AP214" s="22"/>
      <c r="AQ214" s="22"/>
      <c r="AR214" s="22">
        <v>14</v>
      </c>
      <c r="AS214" s="22" t="s">
        <v>4933</v>
      </c>
      <c r="AT214" s="22" t="s">
        <v>7452</v>
      </c>
      <c r="AU214" s="22" t="s">
        <v>283</v>
      </c>
      <c r="AV214" s="27"/>
      <c r="AW214" s="22" t="s">
        <v>7453</v>
      </c>
      <c r="AX214" s="22" t="s">
        <v>7454</v>
      </c>
      <c r="AY214" s="22" t="b">
        <v>0</v>
      </c>
      <c r="AZ214" s="22" t="s">
        <v>486</v>
      </c>
      <c r="BA214" s="22" t="b">
        <v>0</v>
      </c>
      <c r="BB214" s="22"/>
      <c r="BC214" s="22"/>
    </row>
    <row r="215" spans="1:55" hidden="1" x14ac:dyDescent="0.25">
      <c r="A215" s="31" t="str">
        <f>IFERROR(TEXT(Table_ocorrencias11[[#This Row],[caso_n]],"000")&amp;Table_ocorrencias11[[#This Row],[ponto]]&amp;"/"&amp;YEAR(Table_ocorrencias11[[#This Row],[DATA PLANTÃO]]),"")</f>
        <v>104.9/2021</v>
      </c>
      <c r="B215" s="31" t="str">
        <f>IFERROR(IF(Table_ocorrencias11[[#This Row],[GDL]] = "","", Table_ocorrencias11[[#This Row],[GDL]]&amp;"/"&amp;YEAR(Table_ocorrencias11[[#This Row],[data_plantao]])),"")</f>
        <v>3915/2021</v>
      </c>
      <c r="C215" s="31" t="str">
        <f>IF(Table_ocorrencias11[[#This Row],[fotos_gdl]] = TRUE,"ENVIADAS","PENDENTE")</f>
        <v>PENDENTE</v>
      </c>
      <c r="D215" s="23">
        <f>IFERROR(Table_ocorrencias11[[#This Row],[data_plantao]],"")</f>
        <v>44227</v>
      </c>
      <c r="E215" s="31" t="str">
        <f>IFERROR(Table_ocorrencias11[[#This Row],[CIODS]],"")</f>
        <v>D702868</v>
      </c>
      <c r="F215" s="31" t="str">
        <f>IFERROR(Table_ocorrencias11[[#This Row],[natureza3]],"")</f>
        <v>Homicídio</v>
      </c>
      <c r="G215" s="31" t="str">
        <f>IFERROR(Table_ocorrencias11[[#This Row],[tipo_local]],"")</f>
        <v>Externo</v>
      </c>
      <c r="H215" s="31" t="str">
        <f>IFERROR(IF(Table_ocorrencias11[[#This Row],[instrumento9]] = 0,"",Table_ocorrencias11[[#This Row],[instrumento9]]),"")</f>
        <v>PÉRFURO-CONTUNDENTE</v>
      </c>
      <c r="I215" s="31" t="str">
        <f>IFERROR(VLOOKUP(Table_ocorrencias11[[#This Row],[matricula_perito]],Table_peritos[],2,FALSE),"")</f>
        <v>RANON BARROS BEZERRA</v>
      </c>
      <c r="J215" s="31" t="str">
        <f>IFERROR(VLOOKUP(Table_ocorrencias11[[#This Row],[matricula_auxiliar]],Table_auxiliares[],2,FALSE),"")</f>
        <v>ELOISA NEVES ALMEIDA PIMENTEL</v>
      </c>
      <c r="K215" s="31" t="str">
        <f>IFERROR(VLOOKUP(Table_ocorrencias11[[#This Row],[matricula_delegado]],Table_delegados[],2,FALSE),"")</f>
        <v>VILANEIDA PARENTE AGUIAR</v>
      </c>
      <c r="L215" s="31" t="str">
        <f>IFERROR(Table_ocorrencias11[[#This Row],[viatura4]],"")</f>
        <v>UP004</v>
      </c>
      <c r="M215" s="31" t="str">
        <f>IFERROR(IF(Table_ocorrencias11[[#This Row],[DPH2]] ="","",Table_ocorrencias11[[#This Row],[DPH2]]&amp;"º DPH"),"")</f>
        <v>4º DPH</v>
      </c>
      <c r="N215" s="31" t="str">
        <f>UPPER(IFERROR(VLOOKUP(Table_ocorrencias11[[#This Row],[municipio]],Table_municipios[],2,FALSE),""))</f>
        <v>RECIFE</v>
      </c>
      <c r="O215" s="31" t="str">
        <f>UPPER(IFERROR(Table_ocorrencias11[[#This Row],[bairro7]],""))</f>
        <v>SAN MARTIN</v>
      </c>
      <c r="P215" s="31" t="str">
        <f>IFERROR(IF(Table_ocorrencias11[[#This Row],[rua8]] ="","",Table_ocorrencias11[[#This Row],[rua8]]),"")</f>
        <v>AV JOÃO CABRAL DE MELO NETO</v>
      </c>
      <c r="Q215" s="31" t="str">
        <f>IFERROR(IF(Table_ocorrencias11[[#This Row],[latitude5]] ="","",Table_ocorrencias11[[#This Row],[latitude5]]),"")</f>
        <v>-8,076232186018894</v>
      </c>
      <c r="R215" s="31" t="str">
        <f>IFERROR(IF(Table_ocorrencias11[[#This Row],[longitude6]] ="","",Table_ocorrencias11[[#This Row],[longitude6]]),"")</f>
        <v>-34,93032759087998</v>
      </c>
      <c r="S21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2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5" s="31" t="str">
        <f>UPPER(IFERROR(Table_ocorrencias11[[#This Row],[descricao]],""))</f>
        <v>PAF - EXTERNO - MASCULINO</v>
      </c>
      <c r="V215" s="24">
        <f>IFERROR(IF(Table_ocorrencias11[[#This Row],[data_ciencia]]="","",Table_ocorrencias11[[#This Row],[data_ciencia]]),"")</f>
        <v>0.87013888888888891</v>
      </c>
      <c r="W215" s="24">
        <f>IFERROR(IF(Table_ocorrencias11[[#This Row],[data_saida]]="","",Table_ocorrencias11[[#This Row],[data_saida]]),"")</f>
        <v>0.88194444444444442</v>
      </c>
      <c r="X215" s="24">
        <f>IFERROR(IF(Table_ocorrencias11[[#This Row],[data_chegada]]="","",Table_ocorrencias11[[#This Row],[data_chegada]]),"")</f>
        <v>0.91666666666666663</v>
      </c>
      <c r="Y215" s="24">
        <f>IFERROR(IF(Table_ocorrencias11[[#This Row],[data_conclusao]]="","",Table_ocorrencias11[[#This Row],[data_conclusao]]),"")</f>
        <v>0.92361111111111116</v>
      </c>
      <c r="Z215" s="22">
        <v>2148</v>
      </c>
      <c r="AA215" s="22">
        <v>104</v>
      </c>
      <c r="AB215" s="22">
        <v>4</v>
      </c>
      <c r="AC215" s="22">
        <v>3866670</v>
      </c>
      <c r="AD215" s="22">
        <v>3868710</v>
      </c>
      <c r="AE215" s="22">
        <v>2725070</v>
      </c>
      <c r="AF215" s="22">
        <v>3915</v>
      </c>
      <c r="AG215" s="23">
        <v>44227</v>
      </c>
      <c r="AH215" s="22" t="s">
        <v>13166</v>
      </c>
      <c r="AI215" s="22" t="s">
        <v>167</v>
      </c>
      <c r="AJ215" s="22" t="s">
        <v>168</v>
      </c>
      <c r="AK215" s="22" t="s">
        <v>255</v>
      </c>
      <c r="AL215" s="25">
        <v>0.87013888888888891</v>
      </c>
      <c r="AM215" s="26">
        <v>0.88194444444444442</v>
      </c>
      <c r="AN215" s="26">
        <v>0.91666666666666663</v>
      </c>
      <c r="AO215" s="26">
        <v>0.92361111111111116</v>
      </c>
      <c r="AP215" s="22" t="s">
        <v>13167</v>
      </c>
      <c r="AQ215" s="22" t="s">
        <v>13168</v>
      </c>
      <c r="AR215" s="22">
        <v>14</v>
      </c>
      <c r="AS215" s="22" t="s">
        <v>1388</v>
      </c>
      <c r="AT215" s="22" t="s">
        <v>13169</v>
      </c>
      <c r="AU215" s="22" t="s">
        <v>13170</v>
      </c>
      <c r="AV215" s="27" t="s">
        <v>276</v>
      </c>
      <c r="AW215" s="22" t="s">
        <v>13171</v>
      </c>
      <c r="AX215" s="22" t="s">
        <v>7075</v>
      </c>
      <c r="AY215" s="22" t="b">
        <v>0</v>
      </c>
      <c r="AZ215" s="22" t="s">
        <v>273</v>
      </c>
      <c r="BA215" s="22" t="b">
        <v>0</v>
      </c>
      <c r="BB215" s="22"/>
      <c r="BC215" s="22"/>
    </row>
    <row r="216" spans="1:55" hidden="1" x14ac:dyDescent="0.25">
      <c r="A216" s="31" t="str">
        <f>IFERROR(TEXT(Table_ocorrencias11[[#This Row],[caso_n]],"000")&amp;Table_ocorrencias11[[#This Row],[ponto]]&amp;"/"&amp;YEAR(Table_ocorrencias11[[#This Row],[DATA PLANTÃO]]),"")</f>
        <v>1040.9/2020</v>
      </c>
      <c r="B216" s="31" t="str">
        <f>IFERROR(IF(Table_ocorrencias11[[#This Row],[GDL]] = "","", Table_ocorrencias11[[#This Row],[GDL]]&amp;"/"&amp;YEAR(Table_ocorrencias11[[#This Row],[data_plantao]])),"")</f>
        <v>38142/2020</v>
      </c>
      <c r="C216" s="31" t="str">
        <f>IF(Table_ocorrencias11[[#This Row],[fotos_gdl]] = TRUE,"ENVIADAS","PENDENTE")</f>
        <v>ENVIADAS</v>
      </c>
      <c r="D216" s="23">
        <f>IFERROR(Table_ocorrencias11[[#This Row],[data_plantao]],"")</f>
        <v>44163</v>
      </c>
      <c r="E216" s="31" t="str">
        <f>IFERROR(Table_ocorrencias11[[#This Row],[CIODS]],"")</f>
        <v>D695869</v>
      </c>
      <c r="F216" s="31" t="str">
        <f>IFERROR(Table_ocorrencias11[[#This Row],[natureza3]],"")</f>
        <v>Homicídio</v>
      </c>
      <c r="G216" s="31" t="str">
        <f>IFERROR(Table_ocorrencias11[[#This Row],[tipo_local]],"")</f>
        <v>Externo</v>
      </c>
      <c r="H216" s="31" t="str">
        <f>IFERROR(IF(Table_ocorrencias11[[#This Row],[instrumento9]] = 0,"",Table_ocorrencias11[[#This Row],[instrumento9]]),"")</f>
        <v>PÉRFURO-CONTUNDENTE</v>
      </c>
      <c r="I216" s="31" t="str">
        <f>IFERROR(VLOOKUP(Table_ocorrencias11[[#This Row],[matricula_perito]],Table_peritos[],2,FALSE),"")</f>
        <v>CARLOS ARMANDO CORREIA LYRA</v>
      </c>
      <c r="J216" s="31" t="str">
        <f>IFERROR(VLOOKUP(Table_ocorrencias11[[#This Row],[matricula_auxiliar]],Table_auxiliares[],2,FALSE),"")</f>
        <v>BRENO HENRIQUE DANTAS DOS SANTOS</v>
      </c>
      <c r="K216" s="31" t="str">
        <f>IFERROR(VLOOKUP(Table_ocorrencias11[[#This Row],[matricula_delegado]],Table_delegados[],2,FALSE),"")</f>
        <v>EURICELIA BATISTA NOGUEIRA</v>
      </c>
      <c r="L216" s="31" t="str">
        <f>IFERROR(Table_ocorrencias11[[#This Row],[viatura4]],"")</f>
        <v>UP004</v>
      </c>
      <c r="M216" s="31" t="str">
        <f>IFERROR(IF(Table_ocorrencias11[[#This Row],[DPH2]] ="","",Table_ocorrencias11[[#This Row],[DPH2]]&amp;"º DPH"),"")</f>
        <v>9º DPH</v>
      </c>
      <c r="N216" s="31" t="str">
        <f>UPPER(IFERROR(VLOOKUP(Table_ocorrencias11[[#This Row],[municipio]],Table_municipios[],2,FALSE),""))</f>
        <v>OLINDA</v>
      </c>
      <c r="O216" s="31" t="str">
        <f>UPPER(IFERROR(Table_ocorrencias11[[#This Row],[bairro7]],""))</f>
        <v>BONSUCESSO</v>
      </c>
      <c r="P216" s="31" t="str">
        <f>IFERROR(IF(Table_ocorrencias11[[#This Row],[rua8]] ="","",Table_ocorrencias11[[#This Row],[rua8]]),"")</f>
        <v>RUA DO BONSUCESSO</v>
      </c>
      <c r="Q216" s="31" t="str">
        <f>IFERROR(IF(Table_ocorrencias11[[#This Row],[latitude5]] ="","",Table_ocorrencias11[[#This Row],[latitude5]]),"")</f>
        <v>8°0'23,016''</v>
      </c>
      <c r="R216" s="31" t="str">
        <f>IFERROR(IF(Table_ocorrencias11[[#This Row],[longitude6]] ="","",Table_ocorrencias11[[#This Row],[longitude6]]),"")</f>
        <v>34°50'52,44''</v>
      </c>
      <c r="S21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114553)</v>
      </c>
      <c r="T2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16" s="31" t="str">
        <f>UPPER(IFERROR(Table_ocorrencias11[[#This Row],[descricao]],""))</f>
        <v/>
      </c>
      <c r="V216" s="24">
        <f>IFERROR(IF(Table_ocorrencias11[[#This Row],[data_ciencia]]="","",Table_ocorrencias11[[#This Row],[data_ciencia]]),"")</f>
        <v>0.81736111111111109</v>
      </c>
      <c r="W216" s="24">
        <f>IFERROR(IF(Table_ocorrencias11[[#This Row],[data_saida]]="","",Table_ocorrencias11[[#This Row],[data_saida]]),"")</f>
        <v>0.84305555555555556</v>
      </c>
      <c r="X216" s="24">
        <f>IFERROR(IF(Table_ocorrencias11[[#This Row],[data_chegada]]="","",Table_ocorrencias11[[#This Row],[data_chegada]]),"")</f>
        <v>0.85763888888888884</v>
      </c>
      <c r="Y216" s="24">
        <f>IFERROR(IF(Table_ocorrencias11[[#This Row],[data_conclusao]]="","",Table_ocorrencias11[[#This Row],[data_conclusao]]),"")</f>
        <v>0.88888888888888884</v>
      </c>
      <c r="Z216" s="22">
        <v>1914</v>
      </c>
      <c r="AA216" s="22">
        <v>1040</v>
      </c>
      <c r="AB216" s="22">
        <v>9</v>
      </c>
      <c r="AC216" s="22">
        <v>3869091</v>
      </c>
      <c r="AD216" s="22">
        <v>3867820</v>
      </c>
      <c r="AE216" s="22">
        <v>2960494</v>
      </c>
      <c r="AF216" s="22">
        <v>38142</v>
      </c>
      <c r="AG216" s="23">
        <v>44163</v>
      </c>
      <c r="AH216" s="22" t="s">
        <v>6755</v>
      </c>
      <c r="AI216" s="22" t="s">
        <v>167</v>
      </c>
      <c r="AJ216" s="22" t="s">
        <v>168</v>
      </c>
      <c r="AK216" s="22" t="s">
        <v>255</v>
      </c>
      <c r="AL216" s="25">
        <v>0.81736111111111109</v>
      </c>
      <c r="AM216" s="26">
        <v>0.84305555555555556</v>
      </c>
      <c r="AN216" s="26">
        <v>0.85763888888888884</v>
      </c>
      <c r="AO216" s="26">
        <v>0.88888888888888884</v>
      </c>
      <c r="AP216" s="22" t="s">
        <v>6773</v>
      </c>
      <c r="AQ216" s="22" t="s">
        <v>6774</v>
      </c>
      <c r="AR216" s="22">
        <v>12</v>
      </c>
      <c r="AS216" s="22" t="s">
        <v>6756</v>
      </c>
      <c r="AT216" s="22" t="s">
        <v>6757</v>
      </c>
      <c r="AU216" s="22" t="s">
        <v>6758</v>
      </c>
      <c r="AV216" s="27" t="s">
        <v>276</v>
      </c>
      <c r="AW216" s="22" t="s">
        <v>6759</v>
      </c>
      <c r="AX216" s="22" t="s">
        <v>283</v>
      </c>
      <c r="AY216" s="22" t="b">
        <v>1</v>
      </c>
      <c r="AZ216" s="22" t="s">
        <v>273</v>
      </c>
      <c r="BA216" s="22" t="b">
        <v>0</v>
      </c>
      <c r="BB216" s="22"/>
      <c r="BC216" s="22"/>
    </row>
    <row r="217" spans="1:55" hidden="1" x14ac:dyDescent="0.25">
      <c r="A217" s="31" t="str">
        <f>IFERROR(TEXT(Table_ocorrencias11[[#This Row],[caso_n]],"000")&amp;Table_ocorrencias11[[#This Row],[ponto]]&amp;"/"&amp;YEAR(Table_ocorrencias11[[#This Row],[DATA PLANTÃO]]),"")</f>
        <v>1041.9/2020</v>
      </c>
      <c r="B217" s="31" t="str">
        <f>IFERROR(IF(Table_ocorrencias11[[#This Row],[GDL]] = "","", Table_ocorrencias11[[#This Row],[GDL]]&amp;"/"&amp;YEAR(Table_ocorrencias11[[#This Row],[data_plantao]])),"")</f>
        <v>38180/2020</v>
      </c>
      <c r="C217" s="31" t="str">
        <f>IF(Table_ocorrencias11[[#This Row],[fotos_gdl]] = TRUE,"ENVIADAS","PENDENTE")</f>
        <v>ENVIADAS</v>
      </c>
      <c r="D217" s="23">
        <f>IFERROR(Table_ocorrencias11[[#This Row],[data_plantao]],"")</f>
        <v>44164</v>
      </c>
      <c r="E217" s="31" t="str">
        <f>IFERROR(Table_ocorrencias11[[#This Row],[CIODS]],"")</f>
        <v>D695950</v>
      </c>
      <c r="F217" s="31" t="str">
        <f>IFERROR(Table_ocorrencias11[[#This Row],[natureza3]],"")</f>
        <v>Homicídio</v>
      </c>
      <c r="G217" s="31" t="str">
        <f>IFERROR(Table_ocorrencias11[[#This Row],[tipo_local]],"")</f>
        <v>Externo</v>
      </c>
      <c r="H217" s="31" t="str">
        <f>IFERROR(IF(Table_ocorrencias11[[#This Row],[instrumento9]] = 0,"",Table_ocorrencias11[[#This Row],[instrumento9]]),"")</f>
        <v>OUTROS</v>
      </c>
      <c r="I217" s="31" t="str">
        <f>IFERROR(VLOOKUP(Table_ocorrencias11[[#This Row],[matricula_perito]],Table_peritos[],2,FALSE),"")</f>
        <v>CARLOS ARMANDO CORREIA LYRA</v>
      </c>
      <c r="J217" s="31" t="str">
        <f>IFERROR(VLOOKUP(Table_ocorrencias11[[#This Row],[matricula_auxiliar]],Table_auxiliares[],2,FALSE),"")</f>
        <v>THIAGO CHALEGRE</v>
      </c>
      <c r="K217" s="31" t="str">
        <f>IFERROR(VLOOKUP(Table_ocorrencias11[[#This Row],[matricula_delegado]],Table_delegados[],2,FALSE),"")</f>
        <v>ANTONIO DE CAMPOS FRANCISCO</v>
      </c>
      <c r="L217" s="31" t="str">
        <f>IFERROR(Table_ocorrencias11[[#This Row],[viatura4]],"")</f>
        <v>UP004</v>
      </c>
      <c r="M217" s="31" t="str">
        <f>IFERROR(IF(Table_ocorrencias11[[#This Row],[DPH2]] ="","",Table_ocorrencias11[[#This Row],[DPH2]]&amp;"º DPH"),"")</f>
        <v>14º DPH</v>
      </c>
      <c r="N217" s="31" t="str">
        <f>UPPER(IFERROR(VLOOKUP(Table_ocorrencias11[[#This Row],[municipio]],Table_municipios[],2,FALSE),""))</f>
        <v>CABO DE SANTO AGOSTINHO</v>
      </c>
      <c r="O217" s="31" t="str">
        <f>UPPER(IFERROR(Table_ocorrencias11[[#This Row],[bairro7]],""))</f>
        <v>PIRAPAMA</v>
      </c>
      <c r="P217" s="31" t="str">
        <f>IFERROR(IF(Table_ocorrencias11[[#This Row],[rua8]] ="","",Table_ocorrencias11[[#This Row],[rua8]]),"")</f>
        <v>BR 101 KM 100</v>
      </c>
      <c r="Q217" s="31" t="str">
        <f>IFERROR(IF(Table_ocorrencias11[[#This Row],[latitude5]] ="","",Table_ocorrencias11[[#This Row],[latitude5]]),"")</f>
        <v>8º16'3.24''</v>
      </c>
      <c r="R217" s="31" t="str">
        <f>IFERROR(IF(Table_ocorrencias11[[#This Row],[longitude6]] ="","",Table_ocorrencias11[[#This Row],[longitude6]]),"")</f>
        <v>35º3'9.09''</v>
      </c>
      <c r="S21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114562)</v>
      </c>
      <c r="T2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217" s="31" t="str">
        <f>UPPER(IFERROR(Table_ocorrencias11[[#This Row],[descricao]],""))</f>
        <v>MULHER CARBONIZADO</v>
      </c>
      <c r="V217" s="24">
        <f>IFERROR(IF(Table_ocorrencias11[[#This Row],[data_ciencia]]="","",Table_ocorrencias11[[#This Row],[data_ciencia]]),"")</f>
        <v>0.52083333333333337</v>
      </c>
      <c r="W217" s="24">
        <f>IFERROR(IF(Table_ocorrencias11[[#This Row],[data_saida]]="","",Table_ocorrencias11[[#This Row],[data_saida]]),"")</f>
        <v>0.55208333333333337</v>
      </c>
      <c r="X217" s="24">
        <f>IFERROR(IF(Table_ocorrencias11[[#This Row],[data_chegada]]="","",Table_ocorrencias11[[#This Row],[data_chegada]]),"")</f>
        <v>0.59722222222222221</v>
      </c>
      <c r="Y217" s="24">
        <f>IFERROR(IF(Table_ocorrencias11[[#This Row],[data_conclusao]]="","",Table_ocorrencias11[[#This Row],[data_conclusao]]),"")</f>
        <v>0.63888888888888884</v>
      </c>
      <c r="Z217" s="22">
        <v>1915</v>
      </c>
      <c r="AA217" s="22">
        <v>1041</v>
      </c>
      <c r="AB217" s="22">
        <v>14</v>
      </c>
      <c r="AC217" s="22">
        <v>3869091</v>
      </c>
      <c r="AD217" s="22">
        <v>3868877</v>
      </c>
      <c r="AE217" s="22">
        <v>1967371</v>
      </c>
      <c r="AF217" s="22">
        <v>38180</v>
      </c>
      <c r="AG217" s="23">
        <v>44164</v>
      </c>
      <c r="AH217" s="22" t="s">
        <v>6782</v>
      </c>
      <c r="AI217" s="22" t="s">
        <v>167</v>
      </c>
      <c r="AJ217" s="22" t="s">
        <v>168</v>
      </c>
      <c r="AK217" s="22" t="s">
        <v>255</v>
      </c>
      <c r="AL217" s="25">
        <v>0.52083333333333337</v>
      </c>
      <c r="AM217" s="26">
        <v>0.55208333333333337</v>
      </c>
      <c r="AN217" s="26">
        <v>0.59722222222222221</v>
      </c>
      <c r="AO217" s="26">
        <v>0.63888888888888884</v>
      </c>
      <c r="AP217" s="22" t="s">
        <v>6783</v>
      </c>
      <c r="AQ217" s="22" t="s">
        <v>6784</v>
      </c>
      <c r="AR217" s="22">
        <v>3</v>
      </c>
      <c r="AS217" s="22" t="s">
        <v>3871</v>
      </c>
      <c r="AT217" s="22" t="s">
        <v>6785</v>
      </c>
      <c r="AU217" s="22" t="s">
        <v>6786</v>
      </c>
      <c r="AV217" s="27" t="s">
        <v>433</v>
      </c>
      <c r="AW217" s="22" t="s">
        <v>6787</v>
      </c>
      <c r="AX217" s="22" t="s">
        <v>6788</v>
      </c>
      <c r="AY217" s="22" t="b">
        <v>1</v>
      </c>
      <c r="AZ217" s="22" t="s">
        <v>273</v>
      </c>
      <c r="BA217" s="22" t="b">
        <v>0</v>
      </c>
      <c r="BB217" s="22"/>
      <c r="BC217" s="22"/>
    </row>
    <row r="218" spans="1:55" hidden="1" x14ac:dyDescent="0.25">
      <c r="A218" s="31" t="str">
        <f>IFERROR(TEXT(Table_ocorrencias11[[#This Row],[caso_n]],"000")&amp;Table_ocorrencias11[[#This Row],[ponto]]&amp;"/"&amp;YEAR(Table_ocorrencias11[[#This Row],[DATA PLANTÃO]]),"")</f>
        <v>1042.9/2020</v>
      </c>
      <c r="B218" s="31" t="str">
        <f>IFERROR(IF(Table_ocorrencias11[[#This Row],[GDL]] = "","", Table_ocorrencias11[[#This Row],[GDL]]&amp;"/"&amp;YEAR(Table_ocorrencias11[[#This Row],[data_plantao]])),"")</f>
        <v>38189/2020</v>
      </c>
      <c r="C218" s="31" t="str">
        <f>IF(Table_ocorrencias11[[#This Row],[fotos_gdl]] = TRUE,"ENVIADAS","PENDENTE")</f>
        <v>ENVIADAS</v>
      </c>
      <c r="D218" s="23">
        <f>IFERROR(Table_ocorrencias11[[#This Row],[data_plantao]],"")</f>
        <v>44164</v>
      </c>
      <c r="E218" s="31" t="str">
        <f>IFERROR(Table_ocorrencias11[[#This Row],[CIODS]],"")</f>
        <v>D695976</v>
      </c>
      <c r="F218" s="31" t="str">
        <f>IFERROR(Table_ocorrencias11[[#This Row],[natureza3]],"")</f>
        <v>Homicídio</v>
      </c>
      <c r="G218" s="31" t="str">
        <f>IFERROR(Table_ocorrencias11[[#This Row],[tipo_local]],"")</f>
        <v>Externo</v>
      </c>
      <c r="H218" s="31" t="str">
        <f>IFERROR(IF(Table_ocorrencias11[[#This Row],[instrumento9]] = 0,"",Table_ocorrencias11[[#This Row],[instrumento9]]),"")</f>
        <v>PÉRFURO-CONTUNDENTE</v>
      </c>
      <c r="I218" s="31" t="str">
        <f>IFERROR(VLOOKUP(Table_ocorrencias11[[#This Row],[matricula_perito]],Table_peritos[],2,FALSE),"")</f>
        <v>MOISEIS GAUTHIER</v>
      </c>
      <c r="J218" s="31" t="str">
        <f>IFERROR(VLOOKUP(Table_ocorrencias11[[#This Row],[matricula_auxiliar]],Table_auxiliares[],2,FALSE),"")</f>
        <v>ANDREZA CRISTINA MAIA DOS SANTOS</v>
      </c>
      <c r="K218" s="31" t="str">
        <f>IFERROR(VLOOKUP(Table_ocorrencias11[[#This Row],[matricula_delegado]],Table_delegados[],2,FALSE),"")</f>
        <v>AUSENTE</v>
      </c>
      <c r="L218" s="31" t="str">
        <f>IFERROR(Table_ocorrencias11[[#This Row],[viatura4]],"")</f>
        <v>UP006</v>
      </c>
      <c r="M218" s="31" t="str">
        <f>IFERROR(IF(Table_ocorrencias11[[#This Row],[DPH2]] ="","",Table_ocorrencias11[[#This Row],[DPH2]]&amp;"º DPH"),"")</f>
        <v>15º DPH</v>
      </c>
      <c r="N218" s="31" t="str">
        <f>UPPER(IFERROR(VLOOKUP(Table_ocorrencias11[[#This Row],[municipio]],Table_municipios[],2,FALSE),""))</f>
        <v>IPOJUCA</v>
      </c>
      <c r="O218" s="31" t="str">
        <f>UPPER(IFERROR(Table_ocorrencias11[[#This Row],[bairro7]],""))</f>
        <v>NOSSA SRA DO Ó</v>
      </c>
      <c r="P218" s="31" t="str">
        <f>IFERROR(IF(Table_ocorrencias11[[#This Row],[rua8]] ="","",Table_ocorrencias11[[#This Row],[rua8]]),"")</f>
        <v>PRIMEIRA TRAVESSA SÃO MIGUEL</v>
      </c>
      <c r="Q218" s="31" t="str">
        <f>IFERROR(IF(Table_ocorrencias11[[#This Row],[latitude5]] ="","",Table_ocorrencias11[[#This Row],[latitude5]]),"")</f>
        <v>-8,447010</v>
      </c>
      <c r="R218" s="31" t="str">
        <f>IFERROR(IF(Table_ocorrencias11[[#This Row],[longitude6]] ="","",Table_ocorrencias11[[#This Row],[longitude6]]),"")</f>
        <v>-35,021391</v>
      </c>
      <c r="S218" s="31" t="str">
        <f>IFERROR(UPPER(VLOOKUP(Table_ocorrencias11[[#This Row],[ocorrencia_id]],Table_vitimas[],3,FALSE) &amp; " (NIC: "&amp; VLOOKUP(Table_ocorrencias11[[#This Row],[ocorrencia_id]],Table_vitimas[],9,FALSE)) &amp;")","")</f>
        <v>RICARDO FRANCISCO DA SILVA (NIC: 114116)</v>
      </c>
      <c r="T2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8" s="31" t="str">
        <f>UPPER(IFERROR(Table_ocorrencias11[[#This Row],[descricao]],""))</f>
        <v>PM 985799577</v>
      </c>
      <c r="V218" s="24">
        <f>IFERROR(IF(Table_ocorrencias11[[#This Row],[data_ciencia]]="","",Table_ocorrencias11[[#This Row],[data_ciencia]]),"")</f>
        <v>0.73402777777777772</v>
      </c>
      <c r="W218" s="24">
        <f>IFERROR(IF(Table_ocorrencias11[[#This Row],[data_saida]]="","",Table_ocorrencias11[[#This Row],[data_saida]]),"")</f>
        <v>0.78125</v>
      </c>
      <c r="X218" s="24">
        <f>IFERROR(IF(Table_ocorrencias11[[#This Row],[data_chegada]]="","",Table_ocorrencias11[[#This Row],[data_chegada]]),"")</f>
        <v>0.8125</v>
      </c>
      <c r="Y218" s="24">
        <f>IFERROR(IF(Table_ocorrencias11[[#This Row],[data_conclusao]]="","",Table_ocorrencias11[[#This Row],[data_conclusao]]),"")</f>
        <v>0.84027777777777779</v>
      </c>
      <c r="Z218" s="22">
        <v>1916</v>
      </c>
      <c r="AA218" s="22">
        <v>1042</v>
      </c>
      <c r="AB218" s="22">
        <v>15</v>
      </c>
      <c r="AC218" s="22">
        <v>3871282</v>
      </c>
      <c r="AD218" s="22">
        <v>3876098</v>
      </c>
      <c r="AE218" s="22">
        <v>0</v>
      </c>
      <c r="AF218" s="22">
        <v>38189</v>
      </c>
      <c r="AG218" s="23">
        <v>44164</v>
      </c>
      <c r="AH218" s="22" t="s">
        <v>6789</v>
      </c>
      <c r="AI218" s="22" t="s">
        <v>167</v>
      </c>
      <c r="AJ218" s="22" t="s">
        <v>168</v>
      </c>
      <c r="AK218" s="22" t="s">
        <v>1258</v>
      </c>
      <c r="AL218" s="25">
        <v>0.73402777777777772</v>
      </c>
      <c r="AM218" s="26">
        <v>0.78125</v>
      </c>
      <c r="AN218" s="26">
        <v>0.8125</v>
      </c>
      <c r="AO218" s="26">
        <v>0.84027777777777779</v>
      </c>
      <c r="AP218" s="22" t="s">
        <v>6790</v>
      </c>
      <c r="AQ218" s="22" t="s">
        <v>6791</v>
      </c>
      <c r="AR218" s="22">
        <v>8</v>
      </c>
      <c r="AS218" s="22" t="s">
        <v>6792</v>
      </c>
      <c r="AT218" s="22" t="s">
        <v>6793</v>
      </c>
      <c r="AU218" s="22" t="s">
        <v>6794</v>
      </c>
      <c r="AV218" s="27" t="s">
        <v>276</v>
      </c>
      <c r="AW218" s="22" t="s">
        <v>6795</v>
      </c>
      <c r="AX218" s="22" t="s">
        <v>6796</v>
      </c>
      <c r="AY218" s="22" t="b">
        <v>1</v>
      </c>
      <c r="AZ218" s="22" t="s">
        <v>273</v>
      </c>
      <c r="BA218" s="22" t="b">
        <v>0</v>
      </c>
      <c r="BB218" s="22"/>
      <c r="BC218" s="22"/>
    </row>
    <row r="219" spans="1:55" hidden="1" x14ac:dyDescent="0.25">
      <c r="A219" s="31" t="str">
        <f>IFERROR(TEXT(Table_ocorrencias11[[#This Row],[caso_n]],"000")&amp;Table_ocorrencias11[[#This Row],[ponto]]&amp;"/"&amp;YEAR(Table_ocorrencias11[[#This Row],[DATA PLANTÃO]]),"")</f>
        <v>1043.9/2020</v>
      </c>
      <c r="B219" s="31" t="str">
        <f>IFERROR(IF(Table_ocorrencias11[[#This Row],[GDL]] = "","", Table_ocorrencias11[[#This Row],[GDL]]&amp;"/"&amp;YEAR(Table_ocorrencias11[[#This Row],[data_plantao]])),"")</f>
        <v>38191/2020</v>
      </c>
      <c r="C219" s="31" t="str">
        <f>IF(Table_ocorrencias11[[#This Row],[fotos_gdl]] = TRUE,"ENVIADAS","PENDENTE")</f>
        <v>PENDENTE</v>
      </c>
      <c r="D219" s="23">
        <f>IFERROR(Table_ocorrencias11[[#This Row],[data_plantao]],"")</f>
        <v>44164</v>
      </c>
      <c r="E219" s="31" t="str">
        <f>IFERROR(Table_ocorrencias11[[#This Row],[CIODS]],"")</f>
        <v>D695995</v>
      </c>
      <c r="F219" s="31" t="str">
        <f>IFERROR(Table_ocorrencias11[[#This Row],[natureza3]],"")</f>
        <v>Homicídio</v>
      </c>
      <c r="G219" s="31" t="str">
        <f>IFERROR(Table_ocorrencias11[[#This Row],[tipo_local]],"")</f>
        <v>Interno</v>
      </c>
      <c r="H219" s="31" t="str">
        <f>IFERROR(IF(Table_ocorrencias11[[#This Row],[instrumento9]] = 0,"",Table_ocorrencias11[[#This Row],[instrumento9]]),"")</f>
        <v/>
      </c>
      <c r="I219" s="31" t="str">
        <f>IFERROR(VLOOKUP(Table_ocorrencias11[[#This Row],[matricula_perito]],Table_peritos[],2,FALSE),"")</f>
        <v>RODION MALINOVSKY DE OLIVEIRA GOMES</v>
      </c>
      <c r="J219" s="31" t="str">
        <f>IFERROR(VLOOKUP(Table_ocorrencias11[[#This Row],[matricula_auxiliar]],Table_auxiliares[],2,FALSE),"")</f>
        <v>HILTON PESSOA DE FREITAS NETO</v>
      </c>
      <c r="K219" s="31" t="str">
        <f>IFERROR(VLOOKUP(Table_ocorrencias11[[#This Row],[matricula_delegado]],Table_delegados[],2,FALSE),"")</f>
        <v>JOAQUIM MARINOSIO RODRIGUES BRAGA NETO</v>
      </c>
      <c r="L219" s="31" t="str">
        <f>IFERROR(Table_ocorrencias11[[#This Row],[viatura4]],"")</f>
        <v>UP004</v>
      </c>
      <c r="M219" s="31" t="str">
        <f>IFERROR(IF(Table_ocorrencias11[[#This Row],[DPH2]] ="","",Table_ocorrencias11[[#This Row],[DPH2]]&amp;"º DPH"),"")</f>
        <v>13º DPH</v>
      </c>
      <c r="N219" s="31" t="str">
        <f>UPPER(IFERROR(VLOOKUP(Table_ocorrencias11[[#This Row],[municipio]],Table_municipios[],2,FALSE),""))</f>
        <v>JABOATÃO DOS GUARARAPES</v>
      </c>
      <c r="O219" s="31" t="str">
        <f>UPPER(IFERROR(Table_ocorrencias11[[#This Row],[bairro7]],""))</f>
        <v>VILA RICA</v>
      </c>
      <c r="P219" s="31" t="str">
        <f>IFERROR(IF(Table_ocorrencias11[[#This Row],[rua8]] ="","",Table_ocorrencias11[[#This Row],[rua8]]),"")</f>
        <v>RUA ALAGOAS, 216 A</v>
      </c>
      <c r="Q219" s="31" t="str">
        <f>IFERROR(IF(Table_ocorrencias11[[#This Row],[latitude5]] ="","",Table_ocorrencias11[[#This Row],[latitude5]]),"")</f>
        <v>-8.119978</v>
      </c>
      <c r="R219" s="31" t="str">
        <f>IFERROR(IF(Table_ocorrencias11[[#This Row],[longitude6]] ="","",Table_ocorrencias11[[#This Row],[longitude6]]),"")</f>
        <v>-35.029671</v>
      </c>
      <c r="S219" s="31" t="str">
        <f>IFERROR(UPPER(VLOOKUP(Table_ocorrencias11[[#This Row],[ocorrencia_id]],Table_vitimas[],3,FALSE) &amp; " (NIC: "&amp; VLOOKUP(Table_ocorrencias11[[#This Row],[ocorrencia_id]],Table_vitimas[],9,FALSE)) &amp;")","")</f>
        <v>CARLOS JARDIEL RODRIGUES PEREIRA (NIC: 114560)</v>
      </c>
      <c r="T2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19" s="31" t="str">
        <f>UPPER(IFERROR(Table_ocorrencias11[[#This Row],[descricao]],""))</f>
        <v>PAF - MASC_x000D_
PM: (74) 988198968</v>
      </c>
      <c r="V219" s="24">
        <f>IFERROR(IF(Table_ocorrencias11[[#This Row],[data_ciencia]]="","",Table_ocorrencias11[[#This Row],[data_ciencia]]),"")</f>
        <v>0.84027777777777779</v>
      </c>
      <c r="W219" s="24">
        <f>IFERROR(IF(Table_ocorrencias11[[#This Row],[data_saida]]="","",Table_ocorrencias11[[#This Row],[data_saida]]),"")</f>
        <v>0.85069444444444442</v>
      </c>
      <c r="X219" s="24">
        <f>IFERROR(IF(Table_ocorrencias11[[#This Row],[data_chegada]]="","",Table_ocorrencias11[[#This Row],[data_chegada]]),"")</f>
        <v>0.86805555555555558</v>
      </c>
      <c r="Y219" s="24">
        <f>IFERROR(IF(Table_ocorrencias11[[#This Row],[data_conclusao]]="","",Table_ocorrencias11[[#This Row],[data_conclusao]]),"")</f>
        <v>0.89930555555555558</v>
      </c>
      <c r="Z219" s="22">
        <v>1917</v>
      </c>
      <c r="AA219" s="22">
        <v>1043</v>
      </c>
      <c r="AB219" s="22">
        <v>13</v>
      </c>
      <c r="AC219" s="22">
        <v>1917099</v>
      </c>
      <c r="AD219" s="22">
        <v>3865967</v>
      </c>
      <c r="AE219" s="22">
        <v>1492225</v>
      </c>
      <c r="AF219" s="22">
        <v>38191</v>
      </c>
      <c r="AG219" s="23">
        <v>44164</v>
      </c>
      <c r="AH219" s="22" t="s">
        <v>6777</v>
      </c>
      <c r="AI219" s="22" t="s">
        <v>167</v>
      </c>
      <c r="AJ219" s="22" t="s">
        <v>414</v>
      </c>
      <c r="AK219" s="22" t="s">
        <v>255</v>
      </c>
      <c r="AL219" s="25">
        <v>0.84027777777777779</v>
      </c>
      <c r="AM219" s="26">
        <v>0.85069444444444442</v>
      </c>
      <c r="AN219" s="26">
        <v>0.86805555555555558</v>
      </c>
      <c r="AO219" s="26">
        <v>0.89930555555555558</v>
      </c>
      <c r="AP219" s="22" t="s">
        <v>6810</v>
      </c>
      <c r="AQ219" s="22" t="s">
        <v>6811</v>
      </c>
      <c r="AR219" s="22">
        <v>10</v>
      </c>
      <c r="AS219" s="22" t="s">
        <v>435</v>
      </c>
      <c r="AT219" s="22" t="s">
        <v>6778</v>
      </c>
      <c r="AU219" s="22" t="s">
        <v>6779</v>
      </c>
      <c r="AV219" s="27"/>
      <c r="AW219" s="22" t="s">
        <v>6780</v>
      </c>
      <c r="AX219" s="22" t="s">
        <v>6781</v>
      </c>
      <c r="AY219" s="22" t="b">
        <v>0</v>
      </c>
      <c r="AZ219" s="22" t="s">
        <v>273</v>
      </c>
      <c r="BA219" s="22" t="b">
        <v>0</v>
      </c>
      <c r="BB219" s="22"/>
      <c r="BC219" s="22"/>
    </row>
    <row r="220" spans="1:55" hidden="1" x14ac:dyDescent="0.25">
      <c r="A220" s="31" t="str">
        <f>IFERROR(TEXT(Table_ocorrencias11[[#This Row],[caso_n]],"000")&amp;Table_ocorrencias11[[#This Row],[ponto]]&amp;"/"&amp;YEAR(Table_ocorrencias11[[#This Row],[DATA PLANTÃO]]),"")</f>
        <v>1044.9/2020</v>
      </c>
      <c r="B220" s="31" t="str">
        <f>IFERROR(IF(Table_ocorrencias11[[#This Row],[GDL]] = "","", Table_ocorrencias11[[#This Row],[GDL]]&amp;"/"&amp;YEAR(Table_ocorrencias11[[#This Row],[data_plantao]])),"")</f>
        <v>38193/2020</v>
      </c>
      <c r="C220" s="31" t="str">
        <f>IF(Table_ocorrencias11[[#This Row],[fotos_gdl]] = TRUE,"ENVIADAS","PENDENTE")</f>
        <v>ENVIADAS</v>
      </c>
      <c r="D220" s="23">
        <f>IFERROR(Table_ocorrencias11[[#This Row],[data_plantao]],"")</f>
        <v>44164</v>
      </c>
      <c r="E220" s="31" t="str">
        <f>IFERROR(Table_ocorrencias11[[#This Row],[CIODS]],"")</f>
        <v>D696020</v>
      </c>
      <c r="F220" s="31" t="str">
        <f>IFERROR(Table_ocorrencias11[[#This Row],[natureza3]],"")</f>
        <v>Homicídio</v>
      </c>
      <c r="G220" s="31" t="str">
        <f>IFERROR(Table_ocorrencias11[[#This Row],[tipo_local]],"")</f>
        <v>Externo</v>
      </c>
      <c r="H220" s="31" t="str">
        <f>IFERROR(IF(Table_ocorrencias11[[#This Row],[instrumento9]] = 0,"",Table_ocorrencias11[[#This Row],[instrumento9]]),"")</f>
        <v>OUTROS</v>
      </c>
      <c r="I220" s="31" t="str">
        <f>IFERROR(VLOOKUP(Table_ocorrencias11[[#This Row],[matricula_perito]],Table_peritos[],2,FALSE),"")</f>
        <v>CARLOS ARMANDO CORREIA LYRA</v>
      </c>
      <c r="J220" s="31" t="str">
        <f>IFERROR(VLOOKUP(Table_ocorrencias11[[#This Row],[matricula_auxiliar]],Table_auxiliares[],2,FALSE),"")</f>
        <v>THIAGO CHALEGRE</v>
      </c>
      <c r="K220" s="31" t="str">
        <f>IFERROR(VLOOKUP(Table_ocorrencias11[[#This Row],[matricula_delegado]],Table_delegados[],2,FALSE),"")</f>
        <v>PAULO GUSTAVO COELHO DIAS</v>
      </c>
      <c r="L220" s="31" t="str">
        <f>IFERROR(Table_ocorrencias11[[#This Row],[viatura4]],"")</f>
        <v>UP004</v>
      </c>
      <c r="M220" s="31" t="str">
        <f>IFERROR(IF(Table_ocorrencias11[[#This Row],[DPH2]] ="","",Table_ocorrencias11[[#This Row],[DPH2]]&amp;"º DPH"),"")</f>
        <v>6º DPH</v>
      </c>
      <c r="N220" s="31" t="str">
        <f>UPPER(IFERROR(VLOOKUP(Table_ocorrencias11[[#This Row],[municipio]],Table_municipios[],2,FALSE),""))</f>
        <v>IGARASSU</v>
      </c>
      <c r="O220" s="31" t="str">
        <f>UPPER(IFERROR(Table_ocorrencias11[[#This Row],[bairro7]],""))</f>
        <v>AGAMENON MAGALHAES</v>
      </c>
      <c r="P220" s="31" t="str">
        <f>IFERROR(IF(Table_ocorrencias11[[#This Row],[rua8]] ="","",Table_ocorrencias11[[#This Row],[rua8]]),"")</f>
        <v>R ISRAEL</v>
      </c>
      <c r="Q220" s="31" t="str">
        <f>IFERROR(IF(Table_ocorrencias11[[#This Row],[latitude5]] ="","",Table_ocorrencias11[[#This Row],[latitude5]]),"")</f>
        <v>7º50'5.805''</v>
      </c>
      <c r="R220" s="31" t="str">
        <f>IFERROR(IF(Table_ocorrencias11[[#This Row],[longitude6]] ="","",Table_ocorrencias11[[#This Row],[longitude6]]),"")</f>
        <v>34º55'13.802''</v>
      </c>
      <c r="S22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114559)</v>
      </c>
      <c r="T2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0" s="31" t="str">
        <f>UPPER(IFERROR(Table_ocorrencias11[[#This Row],[descricao]],""))</f>
        <v>986869698</v>
      </c>
      <c r="V220" s="24">
        <f>IFERROR(IF(Table_ocorrencias11[[#This Row],[data_ciencia]]="","",Table_ocorrencias11[[#This Row],[data_ciencia]]),"")</f>
        <v>0.91666666666666663</v>
      </c>
      <c r="W220" s="24">
        <f>IFERROR(IF(Table_ocorrencias11[[#This Row],[data_saida]]="","",Table_ocorrencias11[[#This Row],[data_saida]]),"")</f>
        <v>0.94791666666666663</v>
      </c>
      <c r="X220" s="24">
        <f>IFERROR(IF(Table_ocorrencias11[[#This Row],[data_chegada]]="","",Table_ocorrencias11[[#This Row],[data_chegada]]),"")</f>
        <v>0.98055555555555551</v>
      </c>
      <c r="Y220" s="24">
        <f>IFERROR(IF(Table_ocorrencias11[[#This Row],[data_conclusao]]="","",Table_ocorrencias11[[#This Row],[data_conclusao]]),"")</f>
        <v>6.9444444444444447E-4</v>
      </c>
      <c r="Z220" s="22">
        <v>1918</v>
      </c>
      <c r="AA220" s="22">
        <v>1044</v>
      </c>
      <c r="AB220" s="22">
        <v>6</v>
      </c>
      <c r="AC220" s="22">
        <v>3869091</v>
      </c>
      <c r="AD220" s="22">
        <v>3868877</v>
      </c>
      <c r="AE220" s="22">
        <v>2725371</v>
      </c>
      <c r="AF220" s="22">
        <v>38193</v>
      </c>
      <c r="AG220" s="23">
        <v>44164</v>
      </c>
      <c r="AH220" s="22" t="s">
        <v>6804</v>
      </c>
      <c r="AI220" s="22" t="s">
        <v>167</v>
      </c>
      <c r="AJ220" s="22" t="s">
        <v>168</v>
      </c>
      <c r="AK220" s="22" t="s">
        <v>255</v>
      </c>
      <c r="AL220" s="25">
        <v>0.91666666666666663</v>
      </c>
      <c r="AM220" s="26">
        <v>0.94791666666666663</v>
      </c>
      <c r="AN220" s="26">
        <v>0.98055555555555551</v>
      </c>
      <c r="AO220" s="26">
        <v>6.9444444444444447E-4</v>
      </c>
      <c r="AP220" s="22" t="s">
        <v>6817</v>
      </c>
      <c r="AQ220" s="22" t="s">
        <v>6818</v>
      </c>
      <c r="AR220" s="22">
        <v>6</v>
      </c>
      <c r="AS220" s="22" t="s">
        <v>6805</v>
      </c>
      <c r="AT220" s="22" t="s">
        <v>6806</v>
      </c>
      <c r="AU220" s="22" t="s">
        <v>6807</v>
      </c>
      <c r="AV220" s="27" t="s">
        <v>433</v>
      </c>
      <c r="AW220" s="22" t="s">
        <v>6808</v>
      </c>
      <c r="AX220" s="22" t="s">
        <v>6809</v>
      </c>
      <c r="AY220" s="22" t="b">
        <v>1</v>
      </c>
      <c r="AZ220" s="22" t="s">
        <v>273</v>
      </c>
      <c r="BA220" s="22" t="b">
        <v>0</v>
      </c>
      <c r="BB220" s="22"/>
      <c r="BC220" s="22"/>
    </row>
    <row r="221" spans="1:55" hidden="1" x14ac:dyDescent="0.25">
      <c r="A221" s="31" t="str">
        <f>IFERROR(TEXT(Table_ocorrencias11[[#This Row],[caso_n]],"000")&amp;Table_ocorrencias11[[#This Row],[ponto]]&amp;"/"&amp;YEAR(Table_ocorrencias11[[#This Row],[DATA PLANTÃO]]),"")</f>
        <v>1045.9/2020</v>
      </c>
      <c r="B221" s="31" t="str">
        <f>IFERROR(IF(Table_ocorrencias11[[#This Row],[GDL]] = "","", Table_ocorrencias11[[#This Row],[GDL]]&amp;"/"&amp;YEAR(Table_ocorrencias11[[#This Row],[data_plantao]])),"")</f>
        <v>38199/2020</v>
      </c>
      <c r="C221" s="31" t="str">
        <f>IF(Table_ocorrencias11[[#This Row],[fotos_gdl]] = TRUE,"ENVIADAS","PENDENTE")</f>
        <v>ENVIADAS</v>
      </c>
      <c r="D221" s="23">
        <f>IFERROR(Table_ocorrencias11[[#This Row],[data_plantao]],"")</f>
        <v>44164</v>
      </c>
      <c r="E221" s="31" t="str">
        <f>IFERROR(Table_ocorrencias11[[#This Row],[CIODS]],"")</f>
        <v>D696053</v>
      </c>
      <c r="F221" s="31" t="str">
        <f>IFERROR(Table_ocorrencias11[[#This Row],[natureza3]],"")</f>
        <v>Homicídio</v>
      </c>
      <c r="G221" s="31" t="str">
        <f>IFERROR(Table_ocorrencias11[[#This Row],[tipo_local]],"")</f>
        <v>Externo</v>
      </c>
      <c r="H221" s="31" t="str">
        <f>IFERROR(IF(Table_ocorrencias11[[#This Row],[instrumento9]] = 0,"",Table_ocorrencias11[[#This Row],[instrumento9]]),"")</f>
        <v>PÉRFURO-CORTANTE</v>
      </c>
      <c r="I221" s="31" t="str">
        <f>IFERROR(VLOOKUP(Table_ocorrencias11[[#This Row],[matricula_perito]],Table_peritos[],2,FALSE),"")</f>
        <v>MOISEIS GAUTHIER</v>
      </c>
      <c r="J221" s="31" t="str">
        <f>IFERROR(VLOOKUP(Table_ocorrencias11[[#This Row],[matricula_auxiliar]],Table_auxiliares[],2,FALSE),"")</f>
        <v>ANDREZA CRISTINA MAIA DOS SANTOS</v>
      </c>
      <c r="K221" s="31" t="str">
        <f>IFERROR(VLOOKUP(Table_ocorrencias11[[#This Row],[matricula_delegado]],Table_delegados[],2,FALSE),"")</f>
        <v>RAFAEL DUARTE COSTA</v>
      </c>
      <c r="L221" s="31" t="str">
        <f>IFERROR(Table_ocorrencias11[[#This Row],[viatura4]],"")</f>
        <v>UP006</v>
      </c>
      <c r="M221" s="31" t="str">
        <f>IFERROR(IF(Table_ocorrencias11[[#This Row],[DPH2]] ="","",Table_ocorrencias11[[#This Row],[DPH2]]&amp;"º DPH"),"")</f>
        <v>1º DPH</v>
      </c>
      <c r="N221" s="31" t="str">
        <f>UPPER(IFERROR(VLOOKUP(Table_ocorrencias11[[#This Row],[municipio]],Table_municipios[],2,FALSE),""))</f>
        <v>RECIFE</v>
      </c>
      <c r="O221" s="31" t="str">
        <f>UPPER(IFERROR(Table_ocorrencias11[[#This Row],[bairro7]],""))</f>
        <v>SOLEDADE</v>
      </c>
      <c r="P221" s="31" t="str">
        <f>IFERROR(IF(Table_ocorrencias11[[#This Row],[rua8]] ="","",Table_ocorrencias11[[#This Row],[rua8]]),"")</f>
        <v>AV MANOEL BORBA</v>
      </c>
      <c r="Q221" s="31" t="str">
        <f>IFERROR(IF(Table_ocorrencias11[[#This Row],[latitude5]] ="","",Table_ocorrencias11[[#This Row],[latitude5]]),"")</f>
        <v>-8.059491</v>
      </c>
      <c r="R221" s="31" t="str">
        <f>IFERROR(IF(Table_ocorrencias11[[#This Row],[longitude6]] ="","",Table_ocorrencias11[[#This Row],[longitude6]]),"")</f>
        <v>-34.890530</v>
      </c>
      <c r="S22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114558)</v>
      </c>
      <c r="T2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1" s="31" t="str">
        <f>UPPER(IFERROR(Table_ocorrencias11[[#This Row],[descricao]],""))</f>
        <v>PM: 989391439</v>
      </c>
      <c r="V221" s="24">
        <f>IFERROR(IF(Table_ocorrencias11[[#This Row],[data_ciencia]]="","",Table_ocorrencias11[[#This Row],[data_ciencia]]),"")</f>
        <v>0.14583333333333334</v>
      </c>
      <c r="W221" s="24">
        <f>IFERROR(IF(Table_ocorrencias11[[#This Row],[data_saida]]="","",Table_ocorrencias11[[#This Row],[data_saida]]),"")</f>
        <v>0.15625</v>
      </c>
      <c r="X221" s="24">
        <f>IFERROR(IF(Table_ocorrencias11[[#This Row],[data_chegada]]="","",Table_ocorrencias11[[#This Row],[data_chegada]]),"")</f>
        <v>0.16666666666666666</v>
      </c>
      <c r="Y221" s="24">
        <f>IFERROR(IF(Table_ocorrencias11[[#This Row],[data_conclusao]]="","",Table_ocorrencias11[[#This Row],[data_conclusao]]),"")</f>
        <v>0.19097222222222221</v>
      </c>
      <c r="Z221" s="22">
        <v>1919</v>
      </c>
      <c r="AA221" s="22">
        <v>1045</v>
      </c>
      <c r="AB221" s="22">
        <v>1</v>
      </c>
      <c r="AC221" s="22">
        <v>3871282</v>
      </c>
      <c r="AD221" s="22">
        <v>3876098</v>
      </c>
      <c r="AE221" s="22">
        <v>3864707</v>
      </c>
      <c r="AF221" s="22">
        <v>38199</v>
      </c>
      <c r="AG221" s="23">
        <v>44164</v>
      </c>
      <c r="AH221" s="22" t="s">
        <v>6819</v>
      </c>
      <c r="AI221" s="22" t="s">
        <v>167</v>
      </c>
      <c r="AJ221" s="22" t="s">
        <v>168</v>
      </c>
      <c r="AK221" s="22" t="s">
        <v>1258</v>
      </c>
      <c r="AL221" s="25">
        <v>0.14583333333333334</v>
      </c>
      <c r="AM221" s="26">
        <v>0.15625</v>
      </c>
      <c r="AN221" s="26">
        <v>0.16666666666666666</v>
      </c>
      <c r="AO221" s="26">
        <v>0.19097222222222221</v>
      </c>
      <c r="AP221" s="22" t="s">
        <v>6820</v>
      </c>
      <c r="AQ221" s="22" t="s">
        <v>6821</v>
      </c>
      <c r="AR221" s="22">
        <v>14</v>
      </c>
      <c r="AS221" s="22" t="s">
        <v>6822</v>
      </c>
      <c r="AT221" s="22" t="s">
        <v>6823</v>
      </c>
      <c r="AU221" s="22" t="s">
        <v>6824</v>
      </c>
      <c r="AV221" s="27" t="s">
        <v>744</v>
      </c>
      <c r="AW221" s="22" t="s">
        <v>6825</v>
      </c>
      <c r="AX221" s="22" t="s">
        <v>6826</v>
      </c>
      <c r="AY221" s="22" t="b">
        <v>1</v>
      </c>
      <c r="AZ221" s="22" t="s">
        <v>273</v>
      </c>
      <c r="BA221" s="22" t="b">
        <v>0</v>
      </c>
      <c r="BB221" s="22"/>
      <c r="BC221" s="22"/>
    </row>
    <row r="222" spans="1:55" hidden="1" x14ac:dyDescent="0.25">
      <c r="A222" s="31" t="str">
        <f>IFERROR(TEXT(Table_ocorrencias11[[#This Row],[caso_n]],"000")&amp;Table_ocorrencias11[[#This Row],[ponto]]&amp;"/"&amp;YEAR(Table_ocorrencias11[[#This Row],[DATA PLANTÃO]]),"")</f>
        <v>1046.9/2020</v>
      </c>
      <c r="B222" s="31" t="str">
        <f>IFERROR(IF(Table_ocorrencias11[[#This Row],[GDL]] = "","", Table_ocorrencias11[[#This Row],[GDL]]&amp;"/"&amp;YEAR(Table_ocorrencias11[[#This Row],[data_plantao]])),"")</f>
        <v>38343/2020</v>
      </c>
      <c r="C222" s="31" t="str">
        <f>IF(Table_ocorrencias11[[#This Row],[fotos_gdl]] = TRUE,"ENVIADAS","PENDENTE")</f>
        <v>ENVIADAS</v>
      </c>
      <c r="D222" s="23">
        <f>IFERROR(Table_ocorrencias11[[#This Row],[data_plantao]],"")</f>
        <v>44165</v>
      </c>
      <c r="E222" s="31" t="str">
        <f>IFERROR(Table_ocorrencias11[[#This Row],[CIODS]],"")</f>
        <v>D696095</v>
      </c>
      <c r="F222" s="31" t="str">
        <f>IFERROR(Table_ocorrencias11[[#This Row],[natureza3]],"")</f>
        <v>Homicídio</v>
      </c>
      <c r="G222" s="31" t="str">
        <f>IFERROR(Table_ocorrencias11[[#This Row],[tipo_local]],"")</f>
        <v>Externo</v>
      </c>
      <c r="H222" s="31" t="str">
        <f>IFERROR(IF(Table_ocorrencias11[[#This Row],[instrumento9]] = 0,"",Table_ocorrencias11[[#This Row],[instrumento9]]),"")</f>
        <v>PÉRFURO-CONTUNDENTE</v>
      </c>
      <c r="I222" s="31" t="str">
        <f>IFERROR(VLOOKUP(Table_ocorrencias11[[#This Row],[matricula_perito]],Table_peritos[],2,FALSE),"")</f>
        <v>TADEU MORAIS CRUZ</v>
      </c>
      <c r="J222" s="31" t="str">
        <f>IFERROR(VLOOKUP(Table_ocorrencias11[[#This Row],[matricula_auxiliar]],Table_auxiliares[],2,FALSE),"")</f>
        <v>BRENO HENRIQUE DANTAS DOS SANTOS</v>
      </c>
      <c r="K222" s="31" t="str">
        <f>IFERROR(VLOOKUP(Table_ocorrencias11[[#This Row],[matricula_delegado]],Table_delegados[],2,FALSE),"")</f>
        <v>ELIELTON BARBOSA DA SILVA XAVIER</v>
      </c>
      <c r="L222" s="31" t="str">
        <f>IFERROR(Table_ocorrencias11[[#This Row],[viatura4]],"")</f>
        <v>UP004</v>
      </c>
      <c r="M222" s="31" t="str">
        <f>IFERROR(IF(Table_ocorrencias11[[#This Row],[DPH2]] ="","",Table_ocorrencias11[[#This Row],[DPH2]]&amp;"º DPH"),"")</f>
        <v>5º DPH</v>
      </c>
      <c r="N222" s="31" t="str">
        <f>UPPER(IFERROR(VLOOKUP(Table_ocorrencias11[[#This Row],[municipio]],Table_municipios[],2,FALSE),""))</f>
        <v>RECIFE</v>
      </c>
      <c r="O222" s="31" t="str">
        <f>UPPER(IFERROR(Table_ocorrencias11[[#This Row],[bairro7]],""))</f>
        <v>LINHA DO TIRO</v>
      </c>
      <c r="P222" s="31" t="str">
        <f>IFERROR(IF(Table_ocorrencias11[[#This Row],[rua8]] ="","",Table_ocorrencias11[[#This Row],[rua8]]),"")</f>
        <v>RUA GUAÍRA</v>
      </c>
      <c r="Q222" s="31" t="str">
        <f>IFERROR(IF(Table_ocorrencias11[[#This Row],[latitude5]] ="","",Table_ocorrencias11[[#This Row],[latitude5]]),"")</f>
        <v>8°0'20''</v>
      </c>
      <c r="R222" s="31" t="str">
        <f>IFERROR(IF(Table_ocorrencias11[[#This Row],[longitude6]] ="","",Table_ocorrencias11[[#This Row],[longitude6]]),"")</f>
        <v>34°54'13''</v>
      </c>
      <c r="S222" s="31" t="str">
        <f>IFERROR(UPPER(VLOOKUP(Table_ocorrencias11[[#This Row],[ocorrencia_id]],Table_vitimas[],3,FALSE) &amp; " (NIC: "&amp; VLOOKUP(Table_ocorrencias11[[#This Row],[ocorrencia_id]],Table_vitimas[],9,FALSE)) &amp;")","")</f>
        <v>SEVERINO VIEIRA DOS SANTOS JUNIOR (NIC: 114557)</v>
      </c>
      <c r="T2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22" s="31" t="str">
        <f>UPPER(IFERROR(Table_ocorrencias11[[#This Row],[descricao]],""))</f>
        <v>PAF - MASCULINO</v>
      </c>
      <c r="V222" s="24">
        <f>IFERROR(IF(Table_ocorrencias11[[#This Row],[data_ciencia]]="","",Table_ocorrencias11[[#This Row],[data_ciencia]]),"")</f>
        <v>0.61527777777777781</v>
      </c>
      <c r="W222" s="24">
        <f>IFERROR(IF(Table_ocorrencias11[[#This Row],[data_saida]]="","",Table_ocorrencias11[[#This Row],[data_saida]]),"")</f>
        <v>0.63888888888888884</v>
      </c>
      <c r="X222" s="24">
        <f>IFERROR(IF(Table_ocorrencias11[[#This Row],[data_chegada]]="","",Table_ocorrencias11[[#This Row],[data_chegada]]),"")</f>
        <v>0.65277777777777779</v>
      </c>
      <c r="Y222" s="24">
        <f>IFERROR(IF(Table_ocorrencias11[[#This Row],[data_conclusao]]="","",Table_ocorrencias11[[#This Row],[data_conclusao]]),"")</f>
        <v>0.6875</v>
      </c>
      <c r="Z222" s="22">
        <v>1921</v>
      </c>
      <c r="AA222" s="22">
        <v>1046</v>
      </c>
      <c r="AB222" s="22">
        <v>5</v>
      </c>
      <c r="AC222" s="22">
        <v>2962136</v>
      </c>
      <c r="AD222" s="22">
        <v>3867820</v>
      </c>
      <c r="AE222" s="22">
        <v>3864588</v>
      </c>
      <c r="AF222" s="22">
        <v>38343</v>
      </c>
      <c r="AG222" s="23">
        <v>44165</v>
      </c>
      <c r="AH222" s="22" t="s">
        <v>6833</v>
      </c>
      <c r="AI222" s="22" t="s">
        <v>167</v>
      </c>
      <c r="AJ222" s="22" t="s">
        <v>168</v>
      </c>
      <c r="AK222" s="22" t="s">
        <v>255</v>
      </c>
      <c r="AL222" s="25">
        <v>0.61527777777777781</v>
      </c>
      <c r="AM222" s="26">
        <v>0.63888888888888884</v>
      </c>
      <c r="AN222" s="26">
        <v>0.65277777777777779</v>
      </c>
      <c r="AO222" s="26">
        <v>0.6875</v>
      </c>
      <c r="AP222" s="22" t="s">
        <v>6845</v>
      </c>
      <c r="AQ222" s="22" t="s">
        <v>6846</v>
      </c>
      <c r="AR222" s="22">
        <v>14</v>
      </c>
      <c r="AS222" s="22" t="s">
        <v>766</v>
      </c>
      <c r="AT222" s="22" t="s">
        <v>6834</v>
      </c>
      <c r="AU222" s="22" t="s">
        <v>6835</v>
      </c>
      <c r="AV222" s="27" t="s">
        <v>276</v>
      </c>
      <c r="AW222" s="22" t="s">
        <v>6836</v>
      </c>
      <c r="AX222" s="22" t="s">
        <v>460</v>
      </c>
      <c r="AY222" s="22" t="b">
        <v>1</v>
      </c>
      <c r="AZ222" s="22" t="s">
        <v>273</v>
      </c>
      <c r="BA222" s="22" t="b">
        <v>0</v>
      </c>
      <c r="BB222" s="22"/>
      <c r="BC222" s="22"/>
    </row>
    <row r="223" spans="1:55" hidden="1" x14ac:dyDescent="0.25">
      <c r="A223" s="31" t="str">
        <f>IFERROR(TEXT(Table_ocorrencias11[[#This Row],[caso_n]],"000")&amp;Table_ocorrencias11[[#This Row],[ponto]]&amp;"/"&amp;YEAR(Table_ocorrencias11[[#This Row],[DATA PLANTÃO]]),"")</f>
        <v>1047.9/2020</v>
      </c>
      <c r="B223" s="31" t="str">
        <f>IFERROR(IF(Table_ocorrencias11[[#This Row],[GDL]] = "","", Table_ocorrencias11[[#This Row],[GDL]]&amp;"/"&amp;YEAR(Table_ocorrencias11[[#This Row],[data_plantao]])),"")</f>
        <v>38356/2020</v>
      </c>
      <c r="C223" s="31" t="str">
        <f>IF(Table_ocorrencias11[[#This Row],[fotos_gdl]] = TRUE,"ENVIADAS","PENDENTE")</f>
        <v>PENDENTE</v>
      </c>
      <c r="D223" s="23">
        <f>IFERROR(Table_ocorrencias11[[#This Row],[data_plantao]],"")</f>
        <v>44165</v>
      </c>
      <c r="E223" s="31" t="str">
        <f>IFERROR(Table_ocorrencias11[[#This Row],[CIODS]],"")</f>
        <v>D696128</v>
      </c>
      <c r="F223" s="31" t="str">
        <f>IFERROR(Table_ocorrencias11[[#This Row],[natureza3]],"")</f>
        <v>Morte a esclarecer</v>
      </c>
      <c r="G223" s="31" t="str">
        <f>IFERROR(Table_ocorrencias11[[#This Row],[tipo_local]],"")</f>
        <v>Interno</v>
      </c>
      <c r="H223" s="31" t="str">
        <f>IFERROR(IF(Table_ocorrencias11[[#This Row],[instrumento9]] = 0,"",Table_ocorrencias11[[#This Row],[instrumento9]]),"")</f>
        <v/>
      </c>
      <c r="I223" s="31" t="str">
        <f>IFERROR(VLOOKUP(Table_ocorrencias11[[#This Row],[matricula_perito]],Table_peritos[],2,FALSE),"")</f>
        <v>DIEGO NUNES TELES DE MENDONÇA</v>
      </c>
      <c r="J223" s="31" t="str">
        <f>IFERROR(VLOOKUP(Table_ocorrencias11[[#This Row],[matricula_auxiliar]],Table_auxiliares[],2,FALSE),"")</f>
        <v>HILTON PESSOA DE FREITAS NETO</v>
      </c>
      <c r="K223" s="31" t="str">
        <f>IFERROR(VLOOKUP(Table_ocorrencias11[[#This Row],[matricula_delegado]],Table_delegados[],2,FALSE),"")</f>
        <v>ANTONIO DE CAMPOS FRANCISCO</v>
      </c>
      <c r="L223" s="31" t="str">
        <f>IFERROR(Table_ocorrencias11[[#This Row],[viatura4]],"")</f>
        <v>UP006</v>
      </c>
      <c r="M223" s="31" t="str">
        <f>IFERROR(IF(Table_ocorrencias11[[#This Row],[DPH2]] ="","",Table_ocorrencias11[[#This Row],[DPH2]]&amp;"º DPH"),"")</f>
        <v>1º DPH</v>
      </c>
      <c r="N223" s="31" t="str">
        <f>UPPER(IFERROR(VLOOKUP(Table_ocorrencias11[[#This Row],[municipio]],Table_municipios[],2,FALSE),""))</f>
        <v>RECIFE</v>
      </c>
      <c r="O223" s="31" t="str">
        <f>UPPER(IFERROR(Table_ocorrencias11[[#This Row],[bairro7]],""))</f>
        <v>SÃO JOSÉ</v>
      </c>
      <c r="P223" s="31" t="str">
        <f>IFERROR(IF(Table_ocorrencias11[[#This Row],[rua8]] ="","",Table_ocorrencias11[[#This Row],[rua8]]),"")</f>
        <v>RUA FLOREANO PEIXOTO</v>
      </c>
      <c r="Q223" s="31" t="str">
        <f>IFERROR(IF(Table_ocorrencias11[[#This Row],[latitude5]] ="","",Table_ocorrencias11[[#This Row],[latitude5]]),"")</f>
        <v>-8.068801</v>
      </c>
      <c r="R223" s="31" t="str">
        <f>IFERROR(IF(Table_ocorrencias11[[#This Row],[longitude6]] ="","",Table_ocorrencias11[[#This Row],[longitude6]]),"")</f>
        <v>-34.885719</v>
      </c>
      <c r="S223" s="31" t="str">
        <f>IFERROR(UPPER(VLOOKUP(Table_ocorrencias11[[#This Row],[ocorrencia_id]],Table_vitimas[],3,FALSE) &amp; " (NIC: "&amp; VLOOKUP(Table_ocorrencias11[[#This Row],[ocorrencia_id]],Table_vitimas[],9,FALSE)) &amp;")","")</f>
        <v>ALEXSANDRO GOMES LOURENÇO (NIC: 114561)</v>
      </c>
      <c r="T2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3" s="31" t="str">
        <f>UPPER(IFERROR(Table_ocorrencias11[[#This Row],[descricao]],""))</f>
        <v/>
      </c>
      <c r="V223" s="24">
        <f>IFERROR(IF(Table_ocorrencias11[[#This Row],[data_ciencia]]="","",Table_ocorrencias11[[#This Row],[data_ciencia]]),"")</f>
        <v>0.93055555555555558</v>
      </c>
      <c r="W223" s="24">
        <f>IFERROR(IF(Table_ocorrencias11[[#This Row],[data_saida]]="","",Table_ocorrencias11[[#This Row],[data_saida]]),"")</f>
        <v>0.9375</v>
      </c>
      <c r="X223" s="24">
        <f>IFERROR(IF(Table_ocorrencias11[[#This Row],[data_chegada]]="","",Table_ocorrencias11[[#This Row],[data_chegada]]),"")</f>
        <v>0.95138888888888884</v>
      </c>
      <c r="Y223" s="24">
        <f>IFERROR(IF(Table_ocorrencias11[[#This Row],[data_conclusao]]="","",Table_ocorrencias11[[#This Row],[data_conclusao]]),"")</f>
        <v>0.97916666666666663</v>
      </c>
      <c r="Z223" s="22">
        <v>1922</v>
      </c>
      <c r="AA223" s="22">
        <v>1047</v>
      </c>
      <c r="AB223" s="22">
        <v>1</v>
      </c>
      <c r="AC223" s="22">
        <v>3869148</v>
      </c>
      <c r="AD223" s="22">
        <v>3865967</v>
      </c>
      <c r="AE223" s="22">
        <v>1967371</v>
      </c>
      <c r="AF223" s="22">
        <v>38356</v>
      </c>
      <c r="AG223" s="23">
        <v>44165</v>
      </c>
      <c r="AH223" s="22" t="s">
        <v>6860</v>
      </c>
      <c r="AI223" s="22" t="s">
        <v>425</v>
      </c>
      <c r="AJ223" s="22" t="s">
        <v>414</v>
      </c>
      <c r="AK223" s="22" t="s">
        <v>1258</v>
      </c>
      <c r="AL223" s="25">
        <v>0.93055555555555558</v>
      </c>
      <c r="AM223" s="26">
        <v>0.9375</v>
      </c>
      <c r="AN223" s="26">
        <v>0.95138888888888884</v>
      </c>
      <c r="AO223" s="26">
        <v>0.97916666666666663</v>
      </c>
      <c r="AP223" s="22" t="s">
        <v>6864</v>
      </c>
      <c r="AQ223" s="22" t="s">
        <v>6865</v>
      </c>
      <c r="AR223" s="22">
        <v>14</v>
      </c>
      <c r="AS223" s="22" t="s">
        <v>6733</v>
      </c>
      <c r="AT223" s="22" t="s">
        <v>6861</v>
      </c>
      <c r="AU223" s="22" t="s">
        <v>6862</v>
      </c>
      <c r="AV223" s="27"/>
      <c r="AW223" s="22" t="s">
        <v>6863</v>
      </c>
      <c r="AX223" s="22" t="s">
        <v>283</v>
      </c>
      <c r="AY223" s="22" t="b">
        <v>0</v>
      </c>
      <c r="AZ223" s="22" t="s">
        <v>273</v>
      </c>
      <c r="BA223" s="22" t="b">
        <v>0</v>
      </c>
      <c r="BB223" s="22"/>
      <c r="BC223" s="22"/>
    </row>
    <row r="224" spans="1:55" hidden="1" x14ac:dyDescent="0.25">
      <c r="A224" s="31" t="str">
        <f>IFERROR(TEXT(Table_ocorrencias11[[#This Row],[caso_n]],"000")&amp;Table_ocorrencias11[[#This Row],[ponto]]&amp;"/"&amp;YEAR(Table_ocorrencias11[[#This Row],[DATA PLANTÃO]]),"")</f>
        <v>1048.9/2020</v>
      </c>
      <c r="B224" s="31" t="str">
        <f>IFERROR(IF(Table_ocorrencias11[[#This Row],[GDL]] = "","", Table_ocorrencias11[[#This Row],[GDL]]&amp;"/"&amp;YEAR(Table_ocorrencias11[[#This Row],[data_plantao]])),"")</f>
        <v>38547/2020</v>
      </c>
      <c r="C224" s="31" t="str">
        <f>IF(Table_ocorrencias11[[#This Row],[fotos_gdl]] = TRUE,"ENVIADAS","PENDENTE")</f>
        <v>ENVIADAS</v>
      </c>
      <c r="D224" s="23">
        <f>IFERROR(Table_ocorrencias11[[#This Row],[data_plantao]],"")</f>
        <v>44166</v>
      </c>
      <c r="E224" s="31" t="str">
        <f>IFERROR(Table_ocorrencias11[[#This Row],[CIODS]],"")</f>
        <v>D696180</v>
      </c>
      <c r="F224" s="31" t="str">
        <f>IFERROR(Table_ocorrencias11[[#This Row],[natureza3]],"")</f>
        <v>Homicídio</v>
      </c>
      <c r="G224" s="31" t="str">
        <f>IFERROR(Table_ocorrencias11[[#This Row],[tipo_local]],"")</f>
        <v>Externo</v>
      </c>
      <c r="H224" s="31" t="str">
        <f>IFERROR(IF(Table_ocorrencias11[[#This Row],[instrumento9]] = 0,"",Table_ocorrencias11[[#This Row],[instrumento9]]),"")</f>
        <v>PÉRFURO-CONTUNDENTE</v>
      </c>
      <c r="I224" s="31" t="str">
        <f>IFERROR(VLOOKUP(Table_ocorrencias11[[#This Row],[matricula_perito]],Table_peritos[],2,FALSE),"")</f>
        <v>LUCAS ARAÚJO DE ALMEIDA</v>
      </c>
      <c r="J224" s="31" t="str">
        <f>IFERROR(VLOOKUP(Table_ocorrencias11[[#This Row],[matricula_auxiliar]],Table_auxiliares[],2,FALSE),"")</f>
        <v>HILTON PESSOA DE FREITAS NETO</v>
      </c>
      <c r="K224" s="31" t="str">
        <f>IFERROR(VLOOKUP(Table_ocorrencias11[[#This Row],[matricula_delegado]],Table_delegados[],2,FALSE),"")</f>
        <v>ICARO BARROS SCHNEIDER</v>
      </c>
      <c r="L224" s="31" t="str">
        <f>IFERROR(Table_ocorrencias11[[#This Row],[viatura4]],"")</f>
        <v>UP006</v>
      </c>
      <c r="M224" s="31" t="str">
        <f>IFERROR(IF(Table_ocorrencias11[[#This Row],[DPH2]] ="","",Table_ocorrencias11[[#This Row],[DPH2]]&amp;"º DPH"),"")</f>
        <v>13º DPH</v>
      </c>
      <c r="N224" s="31" t="str">
        <f>UPPER(IFERROR(VLOOKUP(Table_ocorrencias11[[#This Row],[municipio]],Table_municipios[],2,FALSE),""))</f>
        <v>JABOATÃO DOS GUARARAPES</v>
      </c>
      <c r="O224" s="31" t="str">
        <f>UPPER(IFERROR(Table_ocorrencias11[[#This Row],[bairro7]],""))</f>
        <v>SUCUPIRA</v>
      </c>
      <c r="P224" s="31" t="str">
        <f>IFERROR(IF(Table_ocorrencias11[[#This Row],[rua8]] ="","",Table_ocorrencias11[[#This Row],[rua8]]),"")</f>
        <v>RUA MOÇAMBIQUE</v>
      </c>
      <c r="Q224" s="31" t="str">
        <f>IFERROR(IF(Table_ocorrencias11[[#This Row],[latitude5]] ="","",Table_ocorrencias11[[#This Row],[latitude5]]),"")</f>
        <v>-8.099816</v>
      </c>
      <c r="R224" s="31" t="str">
        <f>IFERROR(IF(Table_ocorrencias11[[#This Row],[longitude6]] ="","",Table_ocorrencias11[[#This Row],[longitude6]]),"")</f>
        <v>-34.963366</v>
      </c>
      <c r="S224" s="31" t="str">
        <f>IFERROR(UPPER(VLOOKUP(Table_ocorrencias11[[#This Row],[ocorrencia_id]],Table_vitimas[],3,FALSE) &amp; " (NIC: "&amp; VLOOKUP(Table_ocorrencias11[[#This Row],[ocorrencia_id]],Table_vitimas[],9,FALSE)) &amp;")","")</f>
        <v>MARCIO GILBERTO DA SILVA (NIC: 114563)</v>
      </c>
      <c r="T2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4" s="31" t="str">
        <f>UPPER(IFERROR(Table_ocorrencias11[[#This Row],[descricao]],""))</f>
        <v>PAF - MASC_x000D_
PM SANDOVAL: 981128326</v>
      </c>
      <c r="V224" s="24">
        <f>IFERROR(IF(Table_ocorrencias11[[#This Row],[data_ciencia]]="","",Table_ocorrencias11[[#This Row],[data_ciencia]]),"")</f>
        <v>0.47222222222222221</v>
      </c>
      <c r="W224" s="24">
        <f>IFERROR(IF(Table_ocorrencias11[[#This Row],[data_saida]]="","",Table_ocorrencias11[[#This Row],[data_saida]]),"")</f>
        <v>0.4826388888888889</v>
      </c>
      <c r="X224" s="24">
        <f>IFERROR(IF(Table_ocorrencias11[[#This Row],[data_chegada]]="","",Table_ocorrencias11[[#This Row],[data_chegada]]),"")</f>
        <v>0.5</v>
      </c>
      <c r="Y224" s="24">
        <f>IFERROR(IF(Table_ocorrencias11[[#This Row],[data_conclusao]]="","",Table_ocorrencias11[[#This Row],[data_conclusao]]),"")</f>
        <v>0.53125</v>
      </c>
      <c r="Z224" s="22">
        <v>1923</v>
      </c>
      <c r="AA224" s="22">
        <v>1048</v>
      </c>
      <c r="AB224" s="22">
        <v>13</v>
      </c>
      <c r="AC224" s="22">
        <v>3870006</v>
      </c>
      <c r="AD224" s="22">
        <v>3865967</v>
      </c>
      <c r="AE224" s="22">
        <v>2724715</v>
      </c>
      <c r="AF224" s="22">
        <v>38547</v>
      </c>
      <c r="AG224" s="23">
        <v>44166</v>
      </c>
      <c r="AH224" s="22" t="s">
        <v>6871</v>
      </c>
      <c r="AI224" s="22" t="s">
        <v>167</v>
      </c>
      <c r="AJ224" s="22" t="s">
        <v>168</v>
      </c>
      <c r="AK224" s="22" t="s">
        <v>1258</v>
      </c>
      <c r="AL224" s="25">
        <v>0.47222222222222221</v>
      </c>
      <c r="AM224" s="26">
        <v>0.4826388888888889</v>
      </c>
      <c r="AN224" s="26">
        <v>0.5</v>
      </c>
      <c r="AO224" s="26">
        <v>0.53125</v>
      </c>
      <c r="AP224" s="22" t="s">
        <v>6876</v>
      </c>
      <c r="AQ224" s="22" t="s">
        <v>6877</v>
      </c>
      <c r="AR224" s="22">
        <v>10</v>
      </c>
      <c r="AS224" s="22" t="s">
        <v>1515</v>
      </c>
      <c r="AT224" s="22" t="s">
        <v>6872</v>
      </c>
      <c r="AU224" s="22" t="s">
        <v>6873</v>
      </c>
      <c r="AV224" s="27" t="s">
        <v>276</v>
      </c>
      <c r="AW224" s="22" t="s">
        <v>6874</v>
      </c>
      <c r="AX224" s="22" t="s">
        <v>6875</v>
      </c>
      <c r="AY224" s="22" t="b">
        <v>1</v>
      </c>
      <c r="AZ224" s="22" t="s">
        <v>273</v>
      </c>
      <c r="BA224" s="22" t="b">
        <v>0</v>
      </c>
      <c r="BB224" s="22"/>
      <c r="BC224" s="22"/>
    </row>
    <row r="225" spans="1:55" hidden="1" x14ac:dyDescent="0.25">
      <c r="A225" s="31" t="str">
        <f>IFERROR(TEXT(Table_ocorrencias11[[#This Row],[caso_n]],"000")&amp;Table_ocorrencias11[[#This Row],[ponto]]&amp;"/"&amp;YEAR(Table_ocorrencias11[[#This Row],[DATA PLANTÃO]]),"")</f>
        <v>1049.9/2020</v>
      </c>
      <c r="B225" s="31" t="str">
        <f>IFERROR(IF(Table_ocorrencias11[[#This Row],[GDL]] = "","", Table_ocorrencias11[[#This Row],[GDL]]&amp;"/"&amp;YEAR(Table_ocorrencias11[[#This Row],[data_plantao]])),"")</f>
        <v>38568/2020</v>
      </c>
      <c r="C225" s="31" t="str">
        <f>IF(Table_ocorrencias11[[#This Row],[fotos_gdl]] = TRUE,"ENVIADAS","PENDENTE")</f>
        <v>ENVIADAS</v>
      </c>
      <c r="D225" s="23">
        <f>IFERROR(Table_ocorrencias11[[#This Row],[data_plantao]],"")</f>
        <v>44166</v>
      </c>
      <c r="E225" s="31" t="str">
        <f>IFERROR(Table_ocorrencias11[[#This Row],[CIODS]],"")</f>
        <v>D696206</v>
      </c>
      <c r="F225" s="31" t="str">
        <f>IFERROR(Table_ocorrencias11[[#This Row],[natureza3]],"")</f>
        <v>Homicídio</v>
      </c>
      <c r="G225" s="31" t="str">
        <f>IFERROR(Table_ocorrencias11[[#This Row],[tipo_local]],"")</f>
        <v>Externo</v>
      </c>
      <c r="H225" s="31" t="str">
        <f>IFERROR(IF(Table_ocorrencias11[[#This Row],[instrumento9]] = 0,"",Table_ocorrencias11[[#This Row],[instrumento9]]),"")</f>
        <v>PÉRFURO-CONTUNDENTE</v>
      </c>
      <c r="I225" s="31" t="str">
        <f>IFERROR(VLOOKUP(Table_ocorrencias11[[#This Row],[matricula_perito]],Table_peritos[],2,FALSE),"")</f>
        <v>RANON BARROS BEZERRA</v>
      </c>
      <c r="J225" s="31" t="str">
        <f>IFERROR(VLOOKUP(Table_ocorrencias11[[#This Row],[matricula_auxiliar]],Table_auxiliares[],2,FALSE),"")</f>
        <v>ANDREZA CRISTINA MAIA DOS SANTOS</v>
      </c>
      <c r="K225" s="31" t="str">
        <f>IFERROR(VLOOKUP(Table_ocorrencias11[[#This Row],[matricula_delegado]],Table_delegados[],2,FALSE),"")</f>
        <v>AUSENTE</v>
      </c>
      <c r="L225" s="31" t="str">
        <f>IFERROR(Table_ocorrencias11[[#This Row],[viatura4]],"")</f>
        <v>UP004</v>
      </c>
      <c r="M225" s="31" t="str">
        <f>IFERROR(IF(Table_ocorrencias11[[#This Row],[DPH2]] ="","",Table_ocorrencias11[[#This Row],[DPH2]]&amp;"º DPH"),"")</f>
        <v>1º DPH</v>
      </c>
      <c r="N225" s="31" t="str">
        <f>UPPER(IFERROR(VLOOKUP(Table_ocorrencias11[[#This Row],[municipio]],Table_municipios[],2,FALSE),""))</f>
        <v>RECIFE</v>
      </c>
      <c r="O225" s="31" t="str">
        <f>UPPER(IFERROR(Table_ocorrencias11[[#This Row],[bairro7]],""))</f>
        <v>JOANA BEZERRA</v>
      </c>
      <c r="P225" s="31" t="str">
        <f>IFERROR(IF(Table_ocorrencias11[[#This Row],[rua8]] ="","",Table_ocorrencias11[[#This Row],[rua8]]),"")</f>
        <v>FORUM JOANA BEZERRA</v>
      </c>
      <c r="Q225" s="31" t="str">
        <f>IFERROR(IF(Table_ocorrencias11[[#This Row],[latitude5]] ="","",Table_ocorrencias11[[#This Row],[latitude5]]),"")</f>
        <v>-8,070261</v>
      </c>
      <c r="R225" s="31" t="str">
        <f>IFERROR(IF(Table_ocorrencias11[[#This Row],[longitude6]] ="","",Table_ocorrencias11[[#This Row],[longitude6]]),"")</f>
        <v>-34,841674</v>
      </c>
      <c r="S22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114564)</v>
      </c>
      <c r="T2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5" s="31" t="str">
        <f>UPPER(IFERROR(Table_ocorrencias11[[#This Row],[descricao]],""))</f>
        <v>CORPO ENCONTRADO EM ÁREA DE MANGUE</v>
      </c>
      <c r="V225" s="24">
        <f>IFERROR(IF(Table_ocorrencias11[[#This Row],[data_ciencia]]="","",Table_ocorrencias11[[#This Row],[data_ciencia]]),"")</f>
        <v>0.72291666666666665</v>
      </c>
      <c r="W225" s="24">
        <f>IFERROR(IF(Table_ocorrencias11[[#This Row],[data_saida]]="","",Table_ocorrencias11[[#This Row],[data_saida]]),"")</f>
        <v>0.73263888888888884</v>
      </c>
      <c r="X225" s="24">
        <f>IFERROR(IF(Table_ocorrencias11[[#This Row],[data_chegada]]="","",Table_ocorrencias11[[#This Row],[data_chegada]]),"")</f>
        <v>0.73958333333333337</v>
      </c>
      <c r="Y225" s="24">
        <f>IFERROR(IF(Table_ocorrencias11[[#This Row],[data_conclusao]]="","",Table_ocorrencias11[[#This Row],[data_conclusao]]),"")</f>
        <v>0.76388888888888884</v>
      </c>
      <c r="Z225" s="22">
        <v>1925</v>
      </c>
      <c r="AA225" s="22">
        <v>1049</v>
      </c>
      <c r="AB225" s="22">
        <v>1</v>
      </c>
      <c r="AC225" s="22">
        <v>3866670</v>
      </c>
      <c r="AD225" s="22">
        <v>3876098</v>
      </c>
      <c r="AE225" s="22">
        <v>0</v>
      </c>
      <c r="AF225" s="22">
        <v>38568</v>
      </c>
      <c r="AG225" s="23">
        <v>44166</v>
      </c>
      <c r="AH225" s="22" t="s">
        <v>6890</v>
      </c>
      <c r="AI225" s="22" t="s">
        <v>167</v>
      </c>
      <c r="AJ225" s="22" t="s">
        <v>168</v>
      </c>
      <c r="AK225" s="22" t="s">
        <v>255</v>
      </c>
      <c r="AL225" s="25">
        <v>0.72291666666666665</v>
      </c>
      <c r="AM225" s="26">
        <v>0.73263888888888884</v>
      </c>
      <c r="AN225" s="26">
        <v>0.73958333333333337</v>
      </c>
      <c r="AO225" s="26">
        <v>0.76388888888888884</v>
      </c>
      <c r="AP225" s="22" t="s">
        <v>6896</v>
      </c>
      <c r="AQ225" s="22" t="s">
        <v>6897</v>
      </c>
      <c r="AR225" s="22">
        <v>14</v>
      </c>
      <c r="AS225" s="22" t="s">
        <v>6891</v>
      </c>
      <c r="AT225" s="22" t="s">
        <v>6892</v>
      </c>
      <c r="AU225" s="22" t="s">
        <v>6893</v>
      </c>
      <c r="AV225" s="27" t="s">
        <v>276</v>
      </c>
      <c r="AW225" s="22" t="s">
        <v>6894</v>
      </c>
      <c r="AX225" s="22" t="s">
        <v>6895</v>
      </c>
      <c r="AY225" s="22" t="b">
        <v>1</v>
      </c>
      <c r="AZ225" s="22" t="s">
        <v>273</v>
      </c>
      <c r="BA225" s="22" t="b">
        <v>0</v>
      </c>
      <c r="BB225" s="22"/>
      <c r="BC225" s="22"/>
    </row>
    <row r="226" spans="1:55" hidden="1" x14ac:dyDescent="0.25">
      <c r="A226" s="31" t="str">
        <f>IFERROR(TEXT(Table_ocorrencias11[[#This Row],[caso_n]],"000")&amp;Table_ocorrencias11[[#This Row],[ponto]]&amp;"/"&amp;YEAR(Table_ocorrencias11[[#This Row],[DATA PLANTÃO]]),"")</f>
        <v>105.10/2020</v>
      </c>
      <c r="B226" s="31" t="str">
        <f>IFERROR(IF(Table_ocorrencias11[[#This Row],[GDL]] = "","", Table_ocorrencias11[[#This Row],[GDL]]&amp;"/"&amp;YEAR(Table_ocorrencias11[[#This Row],[data_plantao]])),"")</f>
        <v>41613/2020</v>
      </c>
      <c r="C226" s="31" t="str">
        <f>IF(Table_ocorrencias11[[#This Row],[fotos_gdl]] = TRUE,"ENVIADAS","PENDENTE")</f>
        <v>PENDENTE</v>
      </c>
      <c r="D226" s="23">
        <f>IFERROR(Table_ocorrencias11[[#This Row],[data_plantao]],"")</f>
        <v>44186</v>
      </c>
      <c r="E226" s="31" t="str">
        <f>IFERROR(Table_ocorrencias11[[#This Row],[CIODS]],"")</f>
        <v>D698496</v>
      </c>
      <c r="F226" s="31" t="str">
        <f>IFERROR(Table_ocorrencias11[[#This Row],[natureza3]],"")</f>
        <v>Outros</v>
      </c>
      <c r="G226" s="31" t="str">
        <f>IFERROR(Table_ocorrencias11[[#This Row],[tipo_local]],"")</f>
        <v>Interno</v>
      </c>
      <c r="H226" s="31" t="str">
        <f>IFERROR(IF(Table_ocorrencias11[[#This Row],[instrumento9]] = 0,"",Table_ocorrencias11[[#This Row],[instrumento9]]),"")</f>
        <v/>
      </c>
      <c r="I226" s="31" t="str">
        <f>IFERROR(VLOOKUP(Table_ocorrencias11[[#This Row],[matricula_perito]],Table_peritos[],2,FALSE),"")</f>
        <v>RODION MALINOVSKY DE OLIVEIRA GOMES</v>
      </c>
      <c r="J226" s="31" t="str">
        <f>IFERROR(VLOOKUP(Table_ocorrencias11[[#This Row],[matricula_auxiliar]],Table_auxiliares[],2,FALSE),"")</f>
        <v>HILTON PESSOA DE FREITAS NETO</v>
      </c>
      <c r="K226" s="31" t="str">
        <f>IFERROR(VLOOKUP(Table_ocorrencias11[[#This Row],[matricula_delegado]],Table_delegados[],2,FALSE),"")</f>
        <v>AUGUSTO CLERISTON DE C LUSTOSA ANGELIM</v>
      </c>
      <c r="L226" s="31" t="str">
        <f>IFERROR(Table_ocorrencias11[[#This Row],[viatura4]],"")</f>
        <v>UP006</v>
      </c>
      <c r="M226" s="31" t="str">
        <f>IFERROR(IF(Table_ocorrencias11[[#This Row],[DPH2]] ="","",Table_ocorrencias11[[#This Row],[DPH2]]&amp;"º DPH"),"")</f>
        <v>13º DPH</v>
      </c>
      <c r="N226" s="31" t="str">
        <f>UPPER(IFERROR(VLOOKUP(Table_ocorrencias11[[#This Row],[municipio]],Table_municipios[],2,FALSE),""))</f>
        <v>JABOATÃO DOS GUARARAPES</v>
      </c>
      <c r="O226" s="31" t="str">
        <f>UPPER(IFERROR(Table_ocorrencias11[[#This Row],[bairro7]],""))</f>
        <v>CURADO I</v>
      </c>
      <c r="P226" s="31" t="str">
        <f>IFERROR(IF(Table_ocorrencias11[[#This Row],[rua8]] ="","",Table_ocorrencias11[[#This Row],[rua8]]),"")</f>
        <v>RUA NOVE, 13</v>
      </c>
      <c r="Q226" s="31" t="str">
        <f>IFERROR(IF(Table_ocorrencias11[[#This Row],[latitude5]] ="","",Table_ocorrencias11[[#This Row],[latitude5]]),"")</f>
        <v>-8.08636</v>
      </c>
      <c r="R226" s="31" t="str">
        <f>IFERROR(IF(Table_ocorrencias11[[#This Row],[longitude6]] ="","",Table_ocorrencias11[[#This Row],[longitude6]]),"")</f>
        <v>-34.98481</v>
      </c>
      <c r="S22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26" s="31" t="str">
        <f>UPPER(IFERROR(Table_ocorrencias11[[#This Row],[descricao]],""))</f>
        <v/>
      </c>
      <c r="V226" s="24">
        <f>IFERROR(IF(Table_ocorrencias11[[#This Row],[data_ciencia]]="","",Table_ocorrencias11[[#This Row],[data_ciencia]]),"")</f>
        <v>0.3611111111111111</v>
      </c>
      <c r="W226" s="24">
        <f>IFERROR(IF(Table_ocorrencias11[[#This Row],[data_saida]]="","",Table_ocorrencias11[[#This Row],[data_saida]]),"")</f>
        <v>0.36805555555555558</v>
      </c>
      <c r="X226" s="24">
        <f>IFERROR(IF(Table_ocorrencias11[[#This Row],[data_chegada]]="","",Table_ocorrencias11[[#This Row],[data_chegada]]),"")</f>
        <v>0.38194444444444442</v>
      </c>
      <c r="Y226" s="24">
        <f>IFERROR(IF(Table_ocorrencias11[[#This Row],[data_conclusao]]="","",Table_ocorrencias11[[#This Row],[data_conclusao]]),"")</f>
        <v>0.40277777777777779</v>
      </c>
      <c r="Z226" s="22">
        <v>1992</v>
      </c>
      <c r="AA226" s="22">
        <v>105</v>
      </c>
      <c r="AB226" s="22">
        <v>13</v>
      </c>
      <c r="AC226" s="22">
        <v>1917099</v>
      </c>
      <c r="AD226" s="22">
        <v>3865967</v>
      </c>
      <c r="AE226" s="22">
        <v>3864820</v>
      </c>
      <c r="AF226" s="22">
        <v>41613</v>
      </c>
      <c r="AG226" s="23">
        <v>44186</v>
      </c>
      <c r="AH226" s="22" t="s">
        <v>7512</v>
      </c>
      <c r="AI226" s="22" t="s">
        <v>416</v>
      </c>
      <c r="AJ226" s="22" t="s">
        <v>414</v>
      </c>
      <c r="AK226" s="22" t="s">
        <v>1258</v>
      </c>
      <c r="AL226" s="25">
        <v>0.3611111111111111</v>
      </c>
      <c r="AM226" s="26">
        <v>0.36805555555555558</v>
      </c>
      <c r="AN226" s="26">
        <v>0.38194444444444442</v>
      </c>
      <c r="AO226" s="26">
        <v>0.40277777777777779</v>
      </c>
      <c r="AP226" s="22" t="s">
        <v>7516</v>
      </c>
      <c r="AQ226" s="22" t="s">
        <v>7517</v>
      </c>
      <c r="AR226" s="22">
        <v>10</v>
      </c>
      <c r="AS226" s="22" t="s">
        <v>6576</v>
      </c>
      <c r="AT226" s="22" t="s">
        <v>7513</v>
      </c>
      <c r="AU226" s="22" t="s">
        <v>7514</v>
      </c>
      <c r="AV226" s="27"/>
      <c r="AW226" s="22" t="s">
        <v>7515</v>
      </c>
      <c r="AX226" s="22" t="s">
        <v>283</v>
      </c>
      <c r="AY226" s="22" t="b">
        <v>0</v>
      </c>
      <c r="AZ226" s="22" t="s">
        <v>486</v>
      </c>
      <c r="BA226" s="22" t="b">
        <v>0</v>
      </c>
      <c r="BB226" s="22"/>
      <c r="BC226" s="22"/>
    </row>
    <row r="227" spans="1:55" hidden="1" x14ac:dyDescent="0.25">
      <c r="A227" s="31" t="str">
        <f>IFERROR(TEXT(Table_ocorrencias11[[#This Row],[caso_n]],"000")&amp;Table_ocorrencias11[[#This Row],[ponto]]&amp;"/"&amp;YEAR(Table_ocorrencias11[[#This Row],[DATA PLANTÃO]]),"")</f>
        <v>105.9/2021</v>
      </c>
      <c r="B227" s="31" t="str">
        <f>IFERROR(IF(Table_ocorrencias11[[#This Row],[GDL]] = "","", Table_ocorrencias11[[#This Row],[GDL]]&amp;"/"&amp;YEAR(Table_ocorrencias11[[#This Row],[data_plantao]])),"")</f>
        <v>3917/2021</v>
      </c>
      <c r="C227" s="31" t="str">
        <f>IF(Table_ocorrencias11[[#This Row],[fotos_gdl]] = TRUE,"ENVIADAS","PENDENTE")</f>
        <v>ENVIADAS</v>
      </c>
      <c r="D227" s="23">
        <f>IFERROR(Table_ocorrencias11[[#This Row],[data_plantao]],"")</f>
        <v>44227</v>
      </c>
      <c r="E227" s="31" t="str">
        <f>IFERROR(Table_ocorrencias11[[#This Row],[CIODS]],"")</f>
        <v>D702890</v>
      </c>
      <c r="F227" s="31" t="str">
        <f>IFERROR(Table_ocorrencias11[[#This Row],[natureza3]],"")</f>
        <v>Homicídio</v>
      </c>
      <c r="G227" s="31" t="str">
        <f>IFERROR(Table_ocorrencias11[[#This Row],[tipo_local]],"")</f>
        <v>Externo</v>
      </c>
      <c r="H227" s="31" t="str">
        <f>IFERROR(IF(Table_ocorrencias11[[#This Row],[instrumento9]] = 0,"",Table_ocorrencias11[[#This Row],[instrumento9]]),"")</f>
        <v>PÉRFURO-CONTUNDENTE</v>
      </c>
      <c r="I227" s="31" t="str">
        <f>IFERROR(VLOOKUP(Table_ocorrencias11[[#This Row],[matricula_perito]],Table_peritos[],2,FALSE),"")</f>
        <v>DIEGO NUNES TELES DE MENDONÇA</v>
      </c>
      <c r="J227" s="31" t="str">
        <f>IFERROR(VLOOKUP(Table_ocorrencias11[[#This Row],[matricula_auxiliar]],Table_auxiliares[],2,FALSE),"")</f>
        <v>RICARDO ALEXANDRE MELO DA SILVA</v>
      </c>
      <c r="K227" s="31" t="str">
        <f>IFERROR(VLOOKUP(Table_ocorrencias11[[#This Row],[matricula_delegado]],Table_delegados[],2,FALSE),"")</f>
        <v>CAIO WAGNER SIQUEIRA DE MORAIS</v>
      </c>
      <c r="L227" s="31" t="str">
        <f>IFERROR(Table_ocorrencias11[[#This Row],[viatura4]],"")</f>
        <v>UP004</v>
      </c>
      <c r="M227" s="31" t="str">
        <f>IFERROR(IF(Table_ocorrencias11[[#This Row],[DPH2]] ="","",Table_ocorrencias11[[#This Row],[DPH2]]&amp;"º DPH"),"")</f>
        <v>11º DPH</v>
      </c>
      <c r="N227" s="31" t="str">
        <f>UPPER(IFERROR(VLOOKUP(Table_ocorrencias11[[#This Row],[municipio]],Table_municipios[],2,FALSE),""))</f>
        <v>JABOATÃO DOS GUARARAPES</v>
      </c>
      <c r="O227" s="31" t="str">
        <f>UPPER(IFERROR(Table_ocorrencias11[[#This Row],[bairro7]],""))</f>
        <v>JARDIM JORDÃO</v>
      </c>
      <c r="P227" s="31" t="str">
        <f>IFERROR(IF(Table_ocorrencias11[[#This Row],[rua8]] ="","",Table_ocorrencias11[[#This Row],[rua8]]),"")</f>
        <v>RUA DO SOSSEGO</v>
      </c>
      <c r="Q227" s="31" t="str">
        <f>IFERROR(IF(Table_ocorrencias11[[#This Row],[latitude5]] ="","",Table_ocorrencias11[[#This Row],[latitude5]]),"")</f>
        <v>-8.153567</v>
      </c>
      <c r="R227" s="31" t="str">
        <f>IFERROR(IF(Table_ocorrencias11[[#This Row],[longitude6]] ="","",Table_ocorrencias11[[#This Row],[longitude6]]),"")</f>
        <v>-34.937691</v>
      </c>
      <c r="S227" s="31" t="str">
        <f>IFERROR(UPPER(VLOOKUP(Table_ocorrencias11[[#This Row],[ocorrencia_id]],Table_vitimas[],3,FALSE) &amp; " (NIC: "&amp; VLOOKUP(Table_ocorrencias11[[#This Row],[ocorrencia_id]],Table_vitimas[],9,FALSE)) &amp;")","")</f>
        <v>LUIS VITOR SANTOS DE MOURA (NIC: 116481)</v>
      </c>
      <c r="T2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7" s="31" t="str">
        <f>UPPER(IFERROR(Table_ocorrencias11[[#This Row],[descricao]],""))</f>
        <v>PAF/MASCULINO PM LOCAL&gt;&gt;CB EDSON: 98698.3970</v>
      </c>
      <c r="V227" s="24">
        <f>IFERROR(IF(Table_ocorrencias11[[#This Row],[data_ciencia]]="","",Table_ocorrencias11[[#This Row],[data_ciencia]]),"")</f>
        <v>0.99305555555555558</v>
      </c>
      <c r="W227" s="24">
        <f>IFERROR(IF(Table_ocorrencias11[[#This Row],[data_saida]]="","",Table_ocorrencias11[[#This Row],[data_saida]]),"")</f>
        <v>6.9444444444444441E-3</v>
      </c>
      <c r="X227" s="24">
        <f>IFERROR(IF(Table_ocorrencias11[[#This Row],[data_chegada]]="","",Table_ocorrencias11[[#This Row],[data_chegada]]),"")</f>
        <v>2.0833333333333332E-2</v>
      </c>
      <c r="Y227" s="24">
        <f>IFERROR(IF(Table_ocorrencias11[[#This Row],[data_conclusao]]="","",Table_ocorrencias11[[#This Row],[data_conclusao]]),"")</f>
        <v>4.8611111111111112E-2</v>
      </c>
      <c r="Z227" s="22">
        <v>2149</v>
      </c>
      <c r="AA227" s="22">
        <v>105</v>
      </c>
      <c r="AB227" s="22">
        <v>11</v>
      </c>
      <c r="AC227" s="22">
        <v>3869148</v>
      </c>
      <c r="AD227" s="22">
        <v>3867641</v>
      </c>
      <c r="AE227" s="22">
        <v>3864910</v>
      </c>
      <c r="AF227" s="22">
        <v>3917</v>
      </c>
      <c r="AG227" s="23">
        <v>44227</v>
      </c>
      <c r="AH227" s="22" t="s">
        <v>13172</v>
      </c>
      <c r="AI227" s="22" t="s">
        <v>167</v>
      </c>
      <c r="AJ227" s="22" t="s">
        <v>168</v>
      </c>
      <c r="AK227" s="22" t="s">
        <v>255</v>
      </c>
      <c r="AL227" s="25">
        <v>0.99305555555555558</v>
      </c>
      <c r="AM227" s="26">
        <v>6.9444444444444441E-3</v>
      </c>
      <c r="AN227" s="26">
        <v>2.0833333333333332E-2</v>
      </c>
      <c r="AO227" s="26">
        <v>4.8611111111111112E-2</v>
      </c>
      <c r="AP227" s="22" t="s">
        <v>13173</v>
      </c>
      <c r="AQ227" s="22" t="s">
        <v>13174</v>
      </c>
      <c r="AR227" s="22">
        <v>10</v>
      </c>
      <c r="AS227" s="22" t="s">
        <v>716</v>
      </c>
      <c r="AT227" s="22" t="s">
        <v>4555</v>
      </c>
      <c r="AU227" s="22" t="s">
        <v>13175</v>
      </c>
      <c r="AV227" s="27" t="s">
        <v>276</v>
      </c>
      <c r="AW227" s="22" t="s">
        <v>13176</v>
      </c>
      <c r="AX227" s="22" t="s">
        <v>13177</v>
      </c>
      <c r="AY227" s="22" t="b">
        <v>1</v>
      </c>
      <c r="AZ227" s="22" t="s">
        <v>273</v>
      </c>
      <c r="BA227" s="22" t="b">
        <v>0</v>
      </c>
      <c r="BB227" s="22"/>
      <c r="BC227" s="22"/>
    </row>
    <row r="228" spans="1:55" hidden="1" x14ac:dyDescent="0.25">
      <c r="A228" s="31" t="str">
        <f>IFERROR(TEXT(Table_ocorrencias11[[#This Row],[caso_n]],"000")&amp;Table_ocorrencias11[[#This Row],[ponto]]&amp;"/"&amp;YEAR(Table_ocorrencias11[[#This Row],[DATA PLANTÃO]]),"")</f>
        <v>1050.9/2020</v>
      </c>
      <c r="B228" s="31" t="str">
        <f>IFERROR(IF(Table_ocorrencias11[[#This Row],[GDL]] = "","", Table_ocorrencias11[[#This Row],[GDL]]&amp;"/"&amp;YEAR(Table_ocorrencias11[[#This Row],[data_plantao]])),"")</f>
        <v>38583/2020</v>
      </c>
      <c r="C228" s="31" t="str">
        <f>IF(Table_ocorrencias11[[#This Row],[fotos_gdl]] = TRUE,"ENVIADAS","PENDENTE")</f>
        <v>PENDENTE</v>
      </c>
      <c r="D228" s="23">
        <f>IFERROR(Table_ocorrencias11[[#This Row],[data_plantao]],"")</f>
        <v>44166</v>
      </c>
      <c r="E228" s="31" t="str">
        <f>IFERROR(Table_ocorrencias11[[#This Row],[CIODS]],"")</f>
        <v>D696276</v>
      </c>
      <c r="F228" s="31" t="str">
        <f>IFERROR(Table_ocorrencias11[[#This Row],[natureza3]],"")</f>
        <v>Morte a esclarecer</v>
      </c>
      <c r="G228" s="31" t="str">
        <f>IFERROR(Table_ocorrencias11[[#This Row],[tipo_local]],"")</f>
        <v>Externo</v>
      </c>
      <c r="H228" s="31" t="str">
        <f>IFERROR(IF(Table_ocorrencias11[[#This Row],[instrumento9]] = 0,"",Table_ocorrencias11[[#This Row],[instrumento9]]),"")</f>
        <v>CONTUNDENTE</v>
      </c>
      <c r="I228" s="31" t="str">
        <f>IFERROR(VLOOKUP(Table_ocorrencias11[[#This Row],[matricula_perito]],Table_peritos[],2,FALSE),"")</f>
        <v>RANON BARROS BEZERRA</v>
      </c>
      <c r="J228" s="31" t="str">
        <f>IFERROR(VLOOKUP(Table_ocorrencias11[[#This Row],[matricula_auxiliar]],Table_auxiliares[],2,FALSE),"")</f>
        <v>THIAGO CHALEGRE</v>
      </c>
      <c r="K228" s="31" t="str">
        <f>IFERROR(VLOOKUP(Table_ocorrencias11[[#This Row],[matricula_delegado]],Table_delegados[],2,FALSE),"")</f>
        <v>ALAUMO LIMA</v>
      </c>
      <c r="L228" s="31" t="str">
        <f>IFERROR(Table_ocorrencias11[[#This Row],[viatura4]],"")</f>
        <v>UP004</v>
      </c>
      <c r="M228" s="31" t="str">
        <f>IFERROR(IF(Table_ocorrencias11[[#This Row],[DPH2]] ="","",Table_ocorrencias11[[#This Row],[DPH2]]&amp;"º DPH"),"")</f>
        <v>3º DPH</v>
      </c>
      <c r="N228" s="31" t="str">
        <f>UPPER(IFERROR(VLOOKUP(Table_ocorrencias11[[#This Row],[municipio]],Table_municipios[],2,FALSE),""))</f>
        <v>RECIFE</v>
      </c>
      <c r="O228" s="31" t="str">
        <f>UPPER(IFERROR(Table_ocorrencias11[[#This Row],[bairro7]],""))</f>
        <v>IBURA</v>
      </c>
      <c r="P228" s="31" t="str">
        <f>IFERROR(IF(Table_ocorrencias11[[#This Row],[rua8]] ="","",Table_ocorrencias11[[#This Row],[rua8]]),"")</f>
        <v>BR 101</v>
      </c>
      <c r="Q228" s="31" t="str">
        <f>IFERROR(IF(Table_ocorrencias11[[#This Row],[latitude5]] ="","",Table_ocorrencias11[[#This Row],[latitude5]]),"")</f>
        <v>-8.116343</v>
      </c>
      <c r="R228" s="31" t="str">
        <f>IFERROR(IF(Table_ocorrencias11[[#This Row],[longitude6]] ="","",Table_ocorrencias11[[#This Row],[longitude6]]),"")</f>
        <v>-34.943780</v>
      </c>
      <c r="S228" s="31" t="str">
        <f>IFERROR(UPPER(VLOOKUP(Table_ocorrencias11[[#This Row],[ocorrencia_id]],Table_vitimas[],3,FALSE) &amp; " (NIC: "&amp; VLOOKUP(Table_ocorrencias11[[#This Row],[ocorrencia_id]],Table_vitimas[],9,FALSE)) &amp;")","")</f>
        <v>ARTUR NAPOLEAO CARNEIRO DE LIMA (NIC: 114565)</v>
      </c>
      <c r="T2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8" s="31" t="str">
        <f>UPPER(IFERROR(Table_ocorrencias11[[#This Row],[descricao]],""))</f>
        <v>PM 982211978</v>
      </c>
      <c r="V228" s="24">
        <f>IFERROR(IF(Table_ocorrencias11[[#This Row],[data_ciencia]]="","",Table_ocorrencias11[[#This Row],[data_ciencia]]),"")</f>
        <v>0.1875</v>
      </c>
      <c r="W228" s="24">
        <f>IFERROR(IF(Table_ocorrencias11[[#This Row],[data_saida]]="","",Table_ocorrencias11[[#This Row],[data_saida]]),"")</f>
        <v>0.2013888888888889</v>
      </c>
      <c r="X228" s="24">
        <f>IFERROR(IF(Table_ocorrencias11[[#This Row],[data_chegada]]="","",Table_ocorrencias11[[#This Row],[data_chegada]]),"")</f>
        <v>0.21180555555555555</v>
      </c>
      <c r="Y228" s="24">
        <f>IFERROR(IF(Table_ocorrencias11[[#This Row],[data_conclusao]]="","",Table_ocorrencias11[[#This Row],[data_conclusao]]),"")</f>
        <v>0.23958333333333334</v>
      </c>
      <c r="Z228" s="22">
        <v>1926</v>
      </c>
      <c r="AA228" s="22">
        <v>1050</v>
      </c>
      <c r="AB228" s="22">
        <v>3</v>
      </c>
      <c r="AC228" s="22">
        <v>3866670</v>
      </c>
      <c r="AD228" s="22">
        <v>3868877</v>
      </c>
      <c r="AE228" s="22">
        <v>3910180</v>
      </c>
      <c r="AF228" s="22">
        <v>38583</v>
      </c>
      <c r="AG228" s="23">
        <v>44166</v>
      </c>
      <c r="AH228" s="22" t="s">
        <v>6899</v>
      </c>
      <c r="AI228" s="22" t="s">
        <v>425</v>
      </c>
      <c r="AJ228" s="22" t="s">
        <v>168</v>
      </c>
      <c r="AK228" s="22" t="s">
        <v>255</v>
      </c>
      <c r="AL228" s="25">
        <v>0.1875</v>
      </c>
      <c r="AM228" s="26">
        <v>0.2013888888888889</v>
      </c>
      <c r="AN228" s="26">
        <v>0.21180555555555555</v>
      </c>
      <c r="AO228" s="26">
        <v>0.23958333333333334</v>
      </c>
      <c r="AP228" s="22" t="s">
        <v>6902</v>
      </c>
      <c r="AQ228" s="22" t="s">
        <v>6903</v>
      </c>
      <c r="AR228" s="22">
        <v>14</v>
      </c>
      <c r="AS228" s="22" t="s">
        <v>1483</v>
      </c>
      <c r="AT228" s="22" t="s">
        <v>1484</v>
      </c>
      <c r="AU228" s="22" t="s">
        <v>283</v>
      </c>
      <c r="AV228" s="27" t="s">
        <v>481</v>
      </c>
      <c r="AW228" s="22" t="s">
        <v>6900</v>
      </c>
      <c r="AX228" s="22" t="s">
        <v>6901</v>
      </c>
      <c r="AY228" s="22" t="b">
        <v>0</v>
      </c>
      <c r="AZ228" s="22" t="s">
        <v>273</v>
      </c>
      <c r="BA228" s="22" t="b">
        <v>0</v>
      </c>
      <c r="BB228" s="22"/>
      <c r="BC228" s="22"/>
    </row>
    <row r="229" spans="1:55" hidden="1" x14ac:dyDescent="0.25">
      <c r="A229" s="31" t="str">
        <f>IFERROR(TEXT(Table_ocorrencias11[[#This Row],[caso_n]],"000")&amp;Table_ocorrencias11[[#This Row],[ponto]]&amp;"/"&amp;YEAR(Table_ocorrencias11[[#This Row],[DATA PLANTÃO]]),"")</f>
        <v>1051.9/2020</v>
      </c>
      <c r="B229" s="31" t="str">
        <f>IFERROR(IF(Table_ocorrencias11[[#This Row],[GDL]] = "","", Table_ocorrencias11[[#This Row],[GDL]]&amp;"/"&amp;YEAR(Table_ocorrencias11[[#This Row],[data_plantao]])),"")</f>
        <v>38725/2020</v>
      </c>
      <c r="C229" s="31" t="str">
        <f>IF(Table_ocorrencias11[[#This Row],[fotos_gdl]] = TRUE,"ENVIADAS","PENDENTE")</f>
        <v>ENVIADAS</v>
      </c>
      <c r="D229" s="23">
        <f>IFERROR(Table_ocorrencias11[[#This Row],[data_plantao]],"")</f>
        <v>44167</v>
      </c>
      <c r="E229" s="31" t="str">
        <f>IFERROR(Table_ocorrencias11[[#This Row],[CIODS]],"")</f>
        <v>D696283</v>
      </c>
      <c r="F229" s="31" t="str">
        <f>IFERROR(Table_ocorrencias11[[#This Row],[natureza3]],"")</f>
        <v>Homicídio</v>
      </c>
      <c r="G229" s="31" t="str">
        <f>IFERROR(Table_ocorrencias11[[#This Row],[tipo_local]],"")</f>
        <v>Externo</v>
      </c>
      <c r="H229" s="31" t="str">
        <f>IFERROR(IF(Table_ocorrencias11[[#This Row],[instrumento9]] = 0,"",Table_ocorrencias11[[#This Row],[instrumento9]]),"")</f>
        <v>OUTROS</v>
      </c>
      <c r="I229" s="31" t="str">
        <f>IFERROR(VLOOKUP(Table_ocorrencias11[[#This Row],[matricula_perito]],Table_peritos[],2,FALSE),"")</f>
        <v>TADEU MORAIS CRUZ</v>
      </c>
      <c r="J229" s="31" t="str">
        <f>IFERROR(VLOOKUP(Table_ocorrencias11[[#This Row],[matricula_auxiliar]],Table_auxiliares[],2,FALSE),"")</f>
        <v>RICARDO ALEXANDRE MELO DA SILVA</v>
      </c>
      <c r="K229" s="31" t="str">
        <f>IFERROR(VLOOKUP(Table_ocorrencias11[[#This Row],[matricula_delegado]],Table_delegados[],2,FALSE),"")</f>
        <v>RICARDO SILVEIRA DE AZEVEDO</v>
      </c>
      <c r="L229" s="31" t="str">
        <f>IFERROR(Table_ocorrencias11[[#This Row],[viatura4]],"")</f>
        <v>UP004</v>
      </c>
      <c r="M229" s="31" t="str">
        <f>IFERROR(IF(Table_ocorrencias11[[#This Row],[DPH2]] ="","",Table_ocorrencias11[[#This Row],[DPH2]]&amp;"º DPH"),"")</f>
        <v>7º DPH</v>
      </c>
      <c r="N229" s="31" t="str">
        <f>UPPER(IFERROR(VLOOKUP(Table_ocorrencias11[[#This Row],[municipio]],Table_municipios[],2,FALSE),""))</f>
        <v>PAULISTA</v>
      </c>
      <c r="O229" s="31" t="str">
        <f>UPPER(IFERROR(Table_ocorrencias11[[#This Row],[bairro7]],""))</f>
        <v>MARANGUAPE II</v>
      </c>
      <c r="P229" s="31" t="str">
        <f>IFERROR(IF(Table_ocorrencias11[[#This Row],[rua8]] ="","",Table_ocorrencias11[[#This Row],[rua8]]),"")</f>
        <v>RUA 03, Nº 103</v>
      </c>
      <c r="Q229" s="31" t="str">
        <f>IFERROR(IF(Table_ocorrencias11[[#This Row],[latitude5]] ="","",Table_ocorrencias11[[#This Row],[latitude5]]),"")</f>
        <v>7o56'5"</v>
      </c>
      <c r="R229" s="31" t="str">
        <f>IFERROR(IF(Table_ocorrencias11[[#This Row],[longitude6]] ="","",Table_ocorrencias11[[#This Row],[longitude6]]),"")</f>
        <v>34o51'39"</v>
      </c>
      <c r="S22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114569)</v>
      </c>
      <c r="T2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29" s="31" t="str">
        <f>UPPER(IFERROR(Table_ocorrencias11[[#This Row],[descricao]],""))</f>
        <v>MASC. CAARBONIZADO</v>
      </c>
      <c r="V229" s="24">
        <f>IFERROR(IF(Table_ocorrencias11[[#This Row],[data_ciencia]]="","",Table_ocorrencias11[[#This Row],[data_ciencia]]),"")</f>
        <v>0.2986111111111111</v>
      </c>
      <c r="W229" s="24">
        <f>IFERROR(IF(Table_ocorrencias11[[#This Row],[data_saida]]="","",Table_ocorrencias11[[#This Row],[data_saida]]),"")</f>
        <v>0.3263888888888889</v>
      </c>
      <c r="X229" s="24">
        <f>IFERROR(IF(Table_ocorrencias11[[#This Row],[data_chegada]]="","",Table_ocorrencias11[[#This Row],[data_chegada]]),"")</f>
        <v>0.35416666666666669</v>
      </c>
      <c r="Y229" s="24">
        <f>IFERROR(IF(Table_ocorrencias11[[#This Row],[data_conclusao]]="","",Table_ocorrencias11[[#This Row],[data_conclusao]]),"")</f>
        <v>0.38194444444444442</v>
      </c>
      <c r="Z229" s="22">
        <v>1927</v>
      </c>
      <c r="AA229" s="22">
        <v>1051</v>
      </c>
      <c r="AB229" s="22">
        <v>7</v>
      </c>
      <c r="AC229" s="22">
        <v>2962136</v>
      </c>
      <c r="AD229" s="22">
        <v>3867641</v>
      </c>
      <c r="AE229" s="22">
        <v>2725304</v>
      </c>
      <c r="AF229" s="22">
        <v>38725</v>
      </c>
      <c r="AG229" s="23">
        <v>44167</v>
      </c>
      <c r="AH229" s="22" t="s">
        <v>6907</v>
      </c>
      <c r="AI229" s="22" t="s">
        <v>167</v>
      </c>
      <c r="AJ229" s="22" t="s">
        <v>168</v>
      </c>
      <c r="AK229" s="22" t="s">
        <v>255</v>
      </c>
      <c r="AL229" s="25">
        <v>0.2986111111111111</v>
      </c>
      <c r="AM229" s="26">
        <v>0.3263888888888889</v>
      </c>
      <c r="AN229" s="26">
        <v>0.35416666666666669</v>
      </c>
      <c r="AO229" s="26">
        <v>0.38194444444444442</v>
      </c>
      <c r="AP229" s="22" t="s">
        <v>6925</v>
      </c>
      <c r="AQ229" s="22" t="s">
        <v>6926</v>
      </c>
      <c r="AR229" s="22">
        <v>13</v>
      </c>
      <c r="AS229" s="22" t="s">
        <v>6908</v>
      </c>
      <c r="AT229" s="22" t="s">
        <v>6909</v>
      </c>
      <c r="AU229" s="22" t="s">
        <v>6910</v>
      </c>
      <c r="AV229" s="27" t="s">
        <v>433</v>
      </c>
      <c r="AW229" s="22" t="s">
        <v>6911</v>
      </c>
      <c r="AX229" s="22" t="s">
        <v>6912</v>
      </c>
      <c r="AY229" s="22" t="b">
        <v>1</v>
      </c>
      <c r="AZ229" s="22" t="s">
        <v>273</v>
      </c>
      <c r="BA229" s="22" t="b">
        <v>1</v>
      </c>
      <c r="BB229" s="22"/>
      <c r="BC229" s="22" t="s">
        <v>6962</v>
      </c>
    </row>
    <row r="230" spans="1:55" hidden="1" x14ac:dyDescent="0.25">
      <c r="A230" s="31" t="str">
        <f>IFERROR(TEXT(Table_ocorrencias11[[#This Row],[caso_n]],"000")&amp;Table_ocorrencias11[[#This Row],[ponto]]&amp;"/"&amp;YEAR(Table_ocorrencias11[[#This Row],[DATA PLANTÃO]]),"")</f>
        <v>1052.9/2020</v>
      </c>
      <c r="B230" s="31" t="str">
        <f>IFERROR(IF(Table_ocorrencias11[[#This Row],[GDL]] = "","", Table_ocorrencias11[[#This Row],[GDL]]&amp;"/"&amp;YEAR(Table_ocorrencias11[[#This Row],[data_plantao]])),"")</f>
        <v>38728/2020</v>
      </c>
      <c r="C230" s="31" t="str">
        <f>IF(Table_ocorrencias11[[#This Row],[fotos_gdl]] = TRUE,"ENVIADAS","PENDENTE")</f>
        <v>ENVIADAS</v>
      </c>
      <c r="D230" s="23">
        <f>IFERROR(Table_ocorrencias11[[#This Row],[data_plantao]],"")</f>
        <v>44167</v>
      </c>
      <c r="E230" s="31" t="str">
        <f>IFERROR(Table_ocorrencias11[[#This Row],[CIODS]],"")</f>
        <v>D696282</v>
      </c>
      <c r="F230" s="31" t="str">
        <f>IFERROR(Table_ocorrencias11[[#This Row],[natureza3]],"")</f>
        <v>Homicídio</v>
      </c>
      <c r="G230" s="31" t="str">
        <f>IFERROR(Table_ocorrencias11[[#This Row],[tipo_local]],"")</f>
        <v>Externo</v>
      </c>
      <c r="H230" s="31" t="str">
        <f>IFERROR(IF(Table_ocorrencias11[[#This Row],[instrumento9]] = 0,"",Table_ocorrencias11[[#This Row],[instrumento9]]),"")</f>
        <v>PÉRFURO-CORTANTE</v>
      </c>
      <c r="I230" s="31" t="str">
        <f>IFERROR(VLOOKUP(Table_ocorrencias11[[#This Row],[matricula_perito]],Table_peritos[],2,FALSE),"")</f>
        <v>TADEU MORAIS CRUZ</v>
      </c>
      <c r="J230" s="31" t="str">
        <f>IFERROR(VLOOKUP(Table_ocorrencias11[[#This Row],[matricula_auxiliar]],Table_auxiliares[],2,FALSE),"")</f>
        <v>RICARDO ALEXANDRE MELO DA SILVA</v>
      </c>
      <c r="K230" s="31" t="str">
        <f>IFERROR(VLOOKUP(Table_ocorrencias11[[#This Row],[matricula_delegado]],Table_delegados[],2,FALSE),"")</f>
        <v>RICARDO SILVEIRA DE AZEVEDO</v>
      </c>
      <c r="L230" s="31" t="str">
        <f>IFERROR(Table_ocorrencias11[[#This Row],[viatura4]],"")</f>
        <v>UP004</v>
      </c>
      <c r="M230" s="31" t="str">
        <f>IFERROR(IF(Table_ocorrencias11[[#This Row],[DPH2]] ="","",Table_ocorrencias11[[#This Row],[DPH2]]&amp;"º DPH"),"")</f>
        <v>6º DPH</v>
      </c>
      <c r="N230" s="31" t="str">
        <f>UPPER(IFERROR(VLOOKUP(Table_ocorrencias11[[#This Row],[municipio]],Table_municipios[],2,FALSE),""))</f>
        <v>IGARASSU</v>
      </c>
      <c r="O230" s="31" t="str">
        <f>UPPER(IFERROR(Table_ocorrencias11[[#This Row],[bairro7]],""))</f>
        <v>CENTRO</v>
      </c>
      <c r="P230" s="31" t="str">
        <f>IFERROR(IF(Table_ocorrencias11[[#This Row],[rua8]] ="","",Table_ocorrencias11[[#This Row],[rua8]]),"")</f>
        <v>RUA JOSÉ EDUARDO, CENTRO DE IGARASSU</v>
      </c>
      <c r="Q230" s="31" t="str">
        <f>IFERROR(IF(Table_ocorrencias11[[#This Row],[latitude5]] ="","",Table_ocorrencias11[[#This Row],[latitude5]]),"")</f>
        <v>7o50'45"</v>
      </c>
      <c r="R230" s="31" t="str">
        <f>IFERROR(IF(Table_ocorrencias11[[#This Row],[longitude6]] ="","",Table_ocorrencias11[[#This Row],[longitude6]]),"")</f>
        <v>34o54'34"</v>
      </c>
      <c r="S230" s="31" t="str">
        <f>IFERROR(UPPER(VLOOKUP(Table_ocorrencias11[[#This Row],[ocorrencia_id]],Table_vitimas[],3,FALSE) &amp; " (NIC: "&amp; VLOOKUP(Table_ocorrencias11[[#This Row],[ocorrencia_id]],Table_vitimas[],9,FALSE)) &amp;")","")</f>
        <v>LUZIA NÓBREGA SOARES (NIC: 114570)</v>
      </c>
      <c r="T2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0" s="31" t="str">
        <f>UPPER(IFERROR(Table_ocorrencias11[[#This Row],[descricao]],""))</f>
        <v>ARMA BRANCA - FEMINICÍDIO.</v>
      </c>
      <c r="V230" s="24">
        <f>IFERROR(IF(Table_ocorrencias11[[#This Row],[data_ciencia]]="","",Table_ocorrencias11[[#This Row],[data_ciencia]]),"")</f>
        <v>0.30555555555555558</v>
      </c>
      <c r="W230" s="24">
        <f>IFERROR(IF(Table_ocorrencias11[[#This Row],[data_saida]]="","",Table_ocorrencias11[[#This Row],[data_saida]]),"")</f>
        <v>0.38194444444444442</v>
      </c>
      <c r="X230" s="24">
        <f>IFERROR(IF(Table_ocorrencias11[[#This Row],[data_chegada]]="","",Table_ocorrencias11[[#This Row],[data_chegada]]),"")</f>
        <v>0.40277777777777779</v>
      </c>
      <c r="Y230" s="24">
        <f>IFERROR(IF(Table_ocorrencias11[[#This Row],[data_conclusao]]="","",Table_ocorrencias11[[#This Row],[data_conclusao]]),"")</f>
        <v>0.4375</v>
      </c>
      <c r="Z230" s="22">
        <v>1928</v>
      </c>
      <c r="AA230" s="22">
        <v>1052</v>
      </c>
      <c r="AB230" s="22">
        <v>6</v>
      </c>
      <c r="AC230" s="22">
        <v>2962136</v>
      </c>
      <c r="AD230" s="22">
        <v>3867641</v>
      </c>
      <c r="AE230" s="22">
        <v>2725304</v>
      </c>
      <c r="AF230" s="22">
        <v>38728</v>
      </c>
      <c r="AG230" s="23">
        <v>44167</v>
      </c>
      <c r="AH230" s="22" t="s">
        <v>6913</v>
      </c>
      <c r="AI230" s="22" t="s">
        <v>167</v>
      </c>
      <c r="AJ230" s="22" t="s">
        <v>168</v>
      </c>
      <c r="AK230" s="22" t="s">
        <v>255</v>
      </c>
      <c r="AL230" s="25">
        <v>0.30555555555555558</v>
      </c>
      <c r="AM230" s="26">
        <v>0.38194444444444442</v>
      </c>
      <c r="AN230" s="26">
        <v>0.40277777777777779</v>
      </c>
      <c r="AO230" s="26">
        <v>0.4375</v>
      </c>
      <c r="AP230" s="22" t="s">
        <v>6937</v>
      </c>
      <c r="AQ230" s="22" t="s">
        <v>6938</v>
      </c>
      <c r="AR230" s="22">
        <v>6</v>
      </c>
      <c r="AS230" s="22" t="s">
        <v>265</v>
      </c>
      <c r="AT230" s="22" t="s">
        <v>6914</v>
      </c>
      <c r="AU230" s="22" t="s">
        <v>6915</v>
      </c>
      <c r="AV230" s="27" t="s">
        <v>744</v>
      </c>
      <c r="AW230" s="22" t="s">
        <v>6916</v>
      </c>
      <c r="AX230" s="22" t="s">
        <v>6917</v>
      </c>
      <c r="AY230" s="22" t="b">
        <v>1</v>
      </c>
      <c r="AZ230" s="22" t="s">
        <v>273</v>
      </c>
      <c r="BA230" s="22" t="b">
        <v>0</v>
      </c>
      <c r="BB230" s="22"/>
      <c r="BC230" s="22"/>
    </row>
    <row r="231" spans="1:55" hidden="1" x14ac:dyDescent="0.25">
      <c r="A231" s="31" t="str">
        <f>IFERROR(TEXT(Table_ocorrencias11[[#This Row],[caso_n]],"000")&amp;Table_ocorrencias11[[#This Row],[ponto]]&amp;"/"&amp;YEAR(Table_ocorrencias11[[#This Row],[DATA PLANTÃO]]),"")</f>
        <v>1053.9/2020</v>
      </c>
      <c r="B231" s="31" t="str">
        <f>IFERROR(IF(Table_ocorrencias11[[#This Row],[GDL]] = "","", Table_ocorrencias11[[#This Row],[GDL]]&amp;"/"&amp;YEAR(Table_ocorrencias11[[#This Row],[data_plantao]])),"")</f>
        <v>38753/2020</v>
      </c>
      <c r="C231" s="31" t="str">
        <f>IF(Table_ocorrencias11[[#This Row],[fotos_gdl]] = TRUE,"ENVIADAS","PENDENTE")</f>
        <v>PENDENTE</v>
      </c>
      <c r="D231" s="23">
        <f>IFERROR(Table_ocorrencias11[[#This Row],[data_plantao]],"")</f>
        <v>44167</v>
      </c>
      <c r="E231" s="31" t="str">
        <f>IFERROR(Table_ocorrencias11[[#This Row],[CIODS]],"")</f>
        <v>D696287</v>
      </c>
      <c r="F231" s="31" t="str">
        <f>IFERROR(Table_ocorrencias11[[#This Row],[natureza3]],"")</f>
        <v>Homicídio</v>
      </c>
      <c r="G231" s="31" t="str">
        <f>IFERROR(Table_ocorrencias11[[#This Row],[tipo_local]],"")</f>
        <v>Externo</v>
      </c>
      <c r="H231" s="31" t="str">
        <f>IFERROR(IF(Table_ocorrencias11[[#This Row],[instrumento9]] = 0,"",Table_ocorrencias11[[#This Row],[instrumento9]]),"")</f>
        <v/>
      </c>
      <c r="I231" s="31" t="str">
        <f>IFERROR(VLOOKUP(Table_ocorrencias11[[#This Row],[matricula_perito]],Table_peritos[],2,FALSE),"")</f>
        <v>BETSON FERNANDO DELGADO DOS SANTOS ANDRADE</v>
      </c>
      <c r="J231" s="31" t="str">
        <f>IFERROR(VLOOKUP(Table_ocorrencias11[[#This Row],[matricula_auxiliar]],Table_auxiliares[],2,FALSE),"")</f>
        <v>THIAGO ANDRÉ</v>
      </c>
      <c r="K231" s="31" t="str">
        <f>IFERROR(VLOOKUP(Table_ocorrencias11[[#This Row],[matricula_delegado]],Table_delegados[],2,FALSE),"")</f>
        <v>NATASHA DOLCI</v>
      </c>
      <c r="L231" s="31" t="str">
        <f>IFERROR(Table_ocorrencias11[[#This Row],[viatura4]],"")</f>
        <v>UP004</v>
      </c>
      <c r="M231" s="31" t="str">
        <f>IFERROR(IF(Table_ocorrencias11[[#This Row],[DPH2]] ="","",Table_ocorrencias11[[#This Row],[DPH2]]&amp;"º DPH"),"")</f>
        <v>4º DPH</v>
      </c>
      <c r="N231" s="31" t="str">
        <f>UPPER(IFERROR(VLOOKUP(Table_ocorrencias11[[#This Row],[municipio]],Table_municipios[],2,FALSE),""))</f>
        <v>RECIFE</v>
      </c>
      <c r="O231" s="31" t="str">
        <f>UPPER(IFERROR(Table_ocorrencias11[[#This Row],[bairro7]],""))</f>
        <v>AFOGADOS</v>
      </c>
      <c r="P231" s="31" t="str">
        <f>IFERROR(IF(Table_ocorrencias11[[#This Row],[rua8]] ="","",Table_ocorrencias11[[#This Row],[rua8]]),"")</f>
        <v>RUA APRÍGIO ALVES, 81</v>
      </c>
      <c r="Q231" s="31" t="str">
        <f>IFERROR(IF(Table_ocorrencias11[[#This Row],[latitude5]] ="","",Table_ocorrencias11[[#This Row],[latitude5]]),"")</f>
        <v>-8.08318</v>
      </c>
      <c r="R231" s="31" t="str">
        <f>IFERROR(IF(Table_ocorrencias11[[#This Row],[longitude6]] ="","",Table_ocorrencias11[[#This Row],[longitude6]]),"")</f>
        <v>-34.91117</v>
      </c>
      <c r="S231" s="31" t="str">
        <f>IFERROR(UPPER(VLOOKUP(Table_ocorrencias11[[#This Row],[ocorrencia_id]],Table_vitimas[],3,FALSE) &amp; " (NIC: "&amp; VLOOKUP(Table_ocorrencias11[[#This Row],[ocorrencia_id]],Table_vitimas[],9,FALSE)) &amp;")","")</f>
        <v>HELENO JUVINO DA SILVA (NIC: 114556)</v>
      </c>
      <c r="T2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31" s="31" t="str">
        <f>UPPER(IFERROR(Table_ocorrencias11[[#This Row],[descricao]],""))</f>
        <v>SGT GADELHA 987545253</v>
      </c>
      <c r="V231" s="24">
        <f>IFERROR(IF(Table_ocorrencias11[[#This Row],[data_ciencia]]="","",Table_ocorrencias11[[#This Row],[data_ciencia]]),"")</f>
        <v>0.32569444444444445</v>
      </c>
      <c r="W231" s="24">
        <f>IFERROR(IF(Table_ocorrencias11[[#This Row],[data_saida]]="","",Table_ocorrencias11[[#This Row],[data_saida]]),"")</f>
        <v>0.34027777777777779</v>
      </c>
      <c r="X231" s="24">
        <f>IFERROR(IF(Table_ocorrencias11[[#This Row],[data_chegada]]="","",Table_ocorrencias11[[#This Row],[data_chegada]]),"")</f>
        <v>0.35416666666666669</v>
      </c>
      <c r="Y231" s="24">
        <f>IFERROR(IF(Table_ocorrencias11[[#This Row],[data_conclusao]]="","",Table_ocorrencias11[[#This Row],[data_conclusao]]),"")</f>
        <v>0.39583333333333331</v>
      </c>
      <c r="Z231" s="22">
        <v>1929</v>
      </c>
      <c r="AA231" s="22">
        <v>1053</v>
      </c>
      <c r="AB231" s="22">
        <v>4</v>
      </c>
      <c r="AC231" s="22">
        <v>3869903</v>
      </c>
      <c r="AD231" s="22">
        <v>3870464</v>
      </c>
      <c r="AE231" s="22">
        <v>3865037</v>
      </c>
      <c r="AF231" s="22">
        <v>38753</v>
      </c>
      <c r="AG231" s="23">
        <v>44167</v>
      </c>
      <c r="AH231" s="22" t="s">
        <v>6918</v>
      </c>
      <c r="AI231" s="22" t="s">
        <v>167</v>
      </c>
      <c r="AJ231" s="22" t="s">
        <v>168</v>
      </c>
      <c r="AK231" s="22" t="s">
        <v>255</v>
      </c>
      <c r="AL231" s="25">
        <v>0.32569444444444445</v>
      </c>
      <c r="AM231" s="26">
        <v>0.34027777777777779</v>
      </c>
      <c r="AN231" s="26">
        <v>0.35416666666666669</v>
      </c>
      <c r="AO231" s="26">
        <v>0.39583333333333331</v>
      </c>
      <c r="AP231" s="22" t="s">
        <v>6950</v>
      </c>
      <c r="AQ231" s="22" t="s">
        <v>6951</v>
      </c>
      <c r="AR231" s="22">
        <v>14</v>
      </c>
      <c r="AS231" s="22" t="s">
        <v>1745</v>
      </c>
      <c r="AT231" s="22" t="s">
        <v>6963</v>
      </c>
      <c r="AU231" s="22" t="s">
        <v>6919</v>
      </c>
      <c r="AV231" s="27"/>
      <c r="AW231" s="22" t="s">
        <v>6920</v>
      </c>
      <c r="AX231" s="22" t="s">
        <v>6921</v>
      </c>
      <c r="AY231" s="22" t="b">
        <v>0</v>
      </c>
      <c r="AZ231" s="22" t="s">
        <v>273</v>
      </c>
      <c r="BA231" s="22" t="b">
        <v>0</v>
      </c>
      <c r="BB231" s="22"/>
      <c r="BC231" s="22"/>
    </row>
    <row r="232" spans="1:55" hidden="1" x14ac:dyDescent="0.25">
      <c r="A232" s="31" t="str">
        <f>IFERROR(TEXT(Table_ocorrencias11[[#This Row],[caso_n]],"000")&amp;Table_ocorrencias11[[#This Row],[ponto]]&amp;"/"&amp;YEAR(Table_ocorrencias11[[#This Row],[DATA PLANTÃO]]),"")</f>
        <v>1054.9/2020</v>
      </c>
      <c r="B232" s="31" t="str">
        <f>IFERROR(IF(Table_ocorrencias11[[#This Row],[GDL]] = "","", Table_ocorrencias11[[#This Row],[GDL]]&amp;"/"&amp;YEAR(Table_ocorrencias11[[#This Row],[data_plantao]])),"")</f>
        <v>38707/2020</v>
      </c>
      <c r="C232" s="31" t="str">
        <f>IF(Table_ocorrencias11[[#This Row],[fotos_gdl]] = TRUE,"ENVIADAS","PENDENTE")</f>
        <v>ENVIADAS</v>
      </c>
      <c r="D232" s="23">
        <f>IFERROR(Table_ocorrencias11[[#This Row],[data_plantao]],"")</f>
        <v>44167</v>
      </c>
      <c r="E232" s="31" t="str">
        <f>IFERROR(Table_ocorrencias11[[#This Row],[CIODS]],"")</f>
        <v>D696313</v>
      </c>
      <c r="F232" s="31" t="str">
        <f>IFERROR(Table_ocorrencias11[[#This Row],[natureza3]],"")</f>
        <v>Homicídio</v>
      </c>
      <c r="G232" s="31" t="str">
        <f>IFERROR(Table_ocorrencias11[[#This Row],[tipo_local]],"")</f>
        <v>Externo</v>
      </c>
      <c r="H232" s="31" t="str">
        <f>IFERROR(IF(Table_ocorrencias11[[#This Row],[instrumento9]] = 0,"",Table_ocorrencias11[[#This Row],[instrumento9]]),"")</f>
        <v>PÉRFURO-CONTUNDENTE</v>
      </c>
      <c r="I232" s="31" t="str">
        <f>IFERROR(VLOOKUP(Table_ocorrencias11[[#This Row],[matricula_perito]],Table_peritos[],2,FALSE),"")</f>
        <v>BETSON FERNANDO DELGADO DOS SANTOS ANDRADE</v>
      </c>
      <c r="J232" s="31" t="str">
        <f>IFERROR(VLOOKUP(Table_ocorrencias11[[#This Row],[matricula_auxiliar]],Table_auxiliares[],2,FALSE),"")</f>
        <v>BRENO HENRIQUE DANTAS DOS SANTOS</v>
      </c>
      <c r="K232" s="31" t="str">
        <f>IFERROR(VLOOKUP(Table_ocorrencias11[[#This Row],[matricula_delegado]],Table_delegados[],2,FALSE),"")</f>
        <v>DANIEL LIRA PIMENTEL</v>
      </c>
      <c r="L232" s="31" t="str">
        <f>IFERROR(Table_ocorrencias11[[#This Row],[viatura4]],"")</f>
        <v>UP004</v>
      </c>
      <c r="M232" s="31" t="str">
        <f>IFERROR(IF(Table_ocorrencias11[[#This Row],[DPH2]] ="","",Table_ocorrencias11[[#This Row],[DPH2]]&amp;"º DPH"),"")</f>
        <v>10º DPH</v>
      </c>
      <c r="N232" s="31" t="str">
        <f>UPPER(IFERROR(VLOOKUP(Table_ocorrencias11[[#This Row],[municipio]],Table_municipios[],2,FALSE),""))</f>
        <v>SÃO LOURENÇO DA MATA</v>
      </c>
      <c r="O232" s="31" t="str">
        <f>UPPER(IFERROR(Table_ocorrencias11[[#This Row],[bairro7]],""))</f>
        <v>VÁRZEA FRIA</v>
      </c>
      <c r="P232" s="31" t="str">
        <f>IFERROR(IF(Table_ocorrencias11[[#This Row],[rua8]] ="","",Table_ocorrencias11[[#This Row],[rua8]]),"")</f>
        <v>R. DOS PALMARES</v>
      </c>
      <c r="Q232" s="31" t="str">
        <f>IFERROR(IF(Table_ocorrencias11[[#This Row],[latitude5]] ="","",Table_ocorrencias11[[#This Row],[latitude5]]),"")</f>
        <v>-7.99112</v>
      </c>
      <c r="R232" s="31" t="str">
        <f>IFERROR(IF(Table_ocorrencias11[[#This Row],[longitude6]] ="","",Table_ocorrencias11[[#This Row],[longitude6]]),"")</f>
        <v>-35.02412</v>
      </c>
      <c r="S23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114566)</v>
      </c>
      <c r="T2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32" s="31" t="str">
        <f>UPPER(IFERROR(Table_ocorrencias11[[#This Row],[descricao]],""))</f>
        <v>PAF EXTERNO SIMPLES. PM: SGT. GILBERTO F. (81) 9979764??</v>
      </c>
      <c r="V232" s="24">
        <f>IFERROR(IF(Table_ocorrencias11[[#This Row],[data_ciencia]]="","",Table_ocorrencias11[[#This Row],[data_ciencia]]),"")</f>
        <v>0.53472222222222221</v>
      </c>
      <c r="W232" s="24">
        <f>IFERROR(IF(Table_ocorrencias11[[#This Row],[data_saida]]="","",Table_ocorrencias11[[#This Row],[data_saida]]),"")</f>
        <v>0.54166666666666663</v>
      </c>
      <c r="X232" s="24">
        <f>IFERROR(IF(Table_ocorrencias11[[#This Row],[data_chegada]]="","",Table_ocorrencias11[[#This Row],[data_chegada]]),"")</f>
        <v>0.56944444444444442</v>
      </c>
      <c r="Y232" s="24">
        <f>IFERROR(IF(Table_ocorrencias11[[#This Row],[data_conclusao]]="","",Table_ocorrencias11[[#This Row],[data_conclusao]]),"")</f>
        <v>0.64583333333333337</v>
      </c>
      <c r="Z232" s="22">
        <v>1930</v>
      </c>
      <c r="AA232" s="22">
        <v>1054</v>
      </c>
      <c r="AB232" s="22">
        <v>10</v>
      </c>
      <c r="AC232" s="22">
        <v>3869903</v>
      </c>
      <c r="AD232" s="22">
        <v>3867820</v>
      </c>
      <c r="AE232" s="22">
        <v>3864227</v>
      </c>
      <c r="AF232" s="22">
        <v>38707</v>
      </c>
      <c r="AG232" s="23">
        <v>44167</v>
      </c>
      <c r="AH232" s="22" t="s">
        <v>6939</v>
      </c>
      <c r="AI232" s="22" t="s">
        <v>167</v>
      </c>
      <c r="AJ232" s="22" t="s">
        <v>168</v>
      </c>
      <c r="AK232" s="22" t="s">
        <v>255</v>
      </c>
      <c r="AL232" s="25">
        <v>0.53472222222222221</v>
      </c>
      <c r="AM232" s="26">
        <v>0.54166666666666663</v>
      </c>
      <c r="AN232" s="26">
        <v>0.56944444444444442</v>
      </c>
      <c r="AO232" s="26">
        <v>0.64583333333333337</v>
      </c>
      <c r="AP232" s="22" t="s">
        <v>6959</v>
      </c>
      <c r="AQ232" s="22" t="s">
        <v>6960</v>
      </c>
      <c r="AR232" s="22">
        <v>15</v>
      </c>
      <c r="AS232" s="22" t="s">
        <v>6940</v>
      </c>
      <c r="AT232" s="22" t="s">
        <v>6941</v>
      </c>
      <c r="AU232" s="22" t="s">
        <v>6942</v>
      </c>
      <c r="AV232" s="27" t="s">
        <v>276</v>
      </c>
      <c r="AW232" s="22" t="s">
        <v>6943</v>
      </c>
      <c r="AX232" s="22" t="s">
        <v>6944</v>
      </c>
      <c r="AY232" s="22" t="b">
        <v>1</v>
      </c>
      <c r="AZ232" s="22" t="s">
        <v>273</v>
      </c>
      <c r="BA232" s="22" t="b">
        <v>0</v>
      </c>
      <c r="BB232" s="22"/>
      <c r="BC232" s="22"/>
    </row>
    <row r="233" spans="1:55" hidden="1" x14ac:dyDescent="0.25">
      <c r="A233" s="31" t="str">
        <f>IFERROR(TEXT(Table_ocorrencias11[[#This Row],[caso_n]],"000")&amp;Table_ocorrencias11[[#This Row],[ponto]]&amp;"/"&amp;YEAR(Table_ocorrencias11[[#This Row],[DATA PLANTÃO]]),"")</f>
        <v>1055.9/2020</v>
      </c>
      <c r="B233" s="31" t="str">
        <f>IFERROR(IF(Table_ocorrencias11[[#This Row],[GDL]] = "","", Table_ocorrencias11[[#This Row],[GDL]]&amp;"/"&amp;YEAR(Table_ocorrencias11[[#This Row],[data_plantao]])),"")</f>
        <v/>
      </c>
      <c r="C233" s="31" t="str">
        <f>IF(Table_ocorrencias11[[#This Row],[fotos_gdl]] = TRUE,"ENVIADAS","PENDENTE")</f>
        <v>PENDENTE</v>
      </c>
      <c r="D233" s="23">
        <f>IFERROR(Table_ocorrencias11[[#This Row],[data_plantao]],"")</f>
        <v>44167</v>
      </c>
      <c r="E233" s="31" t="str">
        <f>IFERROR(Table_ocorrencias11[[#This Row],[CIODS]],"")</f>
        <v>D696320</v>
      </c>
      <c r="F233" s="31" t="str">
        <f>IFERROR(Table_ocorrencias11[[#This Row],[natureza3]],"")</f>
        <v>Homicídio</v>
      </c>
      <c r="G233" s="31" t="str">
        <f>IFERROR(Table_ocorrencias11[[#This Row],[tipo_local]],"")</f>
        <v>Externo</v>
      </c>
      <c r="H233" s="31" t="str">
        <f>IFERROR(IF(Table_ocorrencias11[[#This Row],[instrumento9]] = 0,"",Table_ocorrencias11[[#This Row],[instrumento9]]),"")</f>
        <v/>
      </c>
      <c r="I233" s="31" t="str">
        <f>IFERROR(VLOOKUP(Table_ocorrencias11[[#This Row],[matricula_perito]],Table_peritos[],2,FALSE),"")</f>
        <v>TADEU MORAIS CRUZ</v>
      </c>
      <c r="J233" s="31" t="str">
        <f>IFERROR(VLOOKUP(Table_ocorrencias11[[#This Row],[matricula_auxiliar]],Table_auxiliares[],2,FALSE),"")</f>
        <v>THIAGO ANDRÉ</v>
      </c>
      <c r="K233" s="31" t="str">
        <f>IFERROR(VLOOKUP(Table_ocorrencias11[[#This Row],[matricula_delegado]],Table_delegados[],2,FALSE),"")</f>
        <v>NATASHA DOLCI</v>
      </c>
      <c r="L233" s="31" t="str">
        <f>IFERROR(Table_ocorrencias11[[#This Row],[viatura4]],"")</f>
        <v>UP006</v>
      </c>
      <c r="M233" s="31" t="str">
        <f>IFERROR(IF(Table_ocorrencias11[[#This Row],[DPH2]] ="","",Table_ocorrencias11[[#This Row],[DPH2]]&amp;"º DPH"),"")</f>
        <v>1º DPH</v>
      </c>
      <c r="N233" s="31" t="str">
        <f>UPPER(IFERROR(VLOOKUP(Table_ocorrencias11[[#This Row],[municipio]],Table_municipios[],2,FALSE),""))</f>
        <v>RECIFE</v>
      </c>
      <c r="O233" s="31" t="str">
        <f>UPPER(IFERROR(Table_ocorrencias11[[#This Row],[bairro7]],""))</f>
        <v>JOANA BEZERRA</v>
      </c>
      <c r="P233" s="31" t="str">
        <f>IFERROR(IF(Table_ocorrencias11[[#This Row],[rua8]] ="","",Table_ocorrencias11[[#This Row],[rua8]]),"")</f>
        <v>VIADUTO JOAQUIM CARDOSO</v>
      </c>
      <c r="Q233" s="31" t="str">
        <f>IFERROR(IF(Table_ocorrencias11[[#This Row],[latitude5]] ="","",Table_ocorrencias11[[#This Row],[latitude5]]),"")</f>
        <v/>
      </c>
      <c r="R233" s="31" t="str">
        <f>IFERROR(IF(Table_ocorrencias11[[#This Row],[longitude6]] ="","",Table_ocorrencias11[[#This Row],[longitude6]]),"")</f>
        <v/>
      </c>
      <c r="S233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3" s="31" t="str">
        <f>UPPER(IFERROR(Table_ocorrencias11[[#This Row],[descricao]],""))</f>
        <v>PM984121519</v>
      </c>
      <c r="V233" s="24">
        <f>IFERROR(IF(Table_ocorrencias11[[#This Row],[data_ciencia]]="","",Table_ocorrencias11[[#This Row],[data_ciencia]]),"")</f>
        <v>0.55555555555555558</v>
      </c>
      <c r="W233" s="24" t="str">
        <f>IFERROR(IF(Table_ocorrencias11[[#This Row],[data_saida]]="","",Table_ocorrencias11[[#This Row],[data_saida]]),"")</f>
        <v/>
      </c>
      <c r="X233" s="24" t="str">
        <f>IFERROR(IF(Table_ocorrencias11[[#This Row],[data_chegada]]="","",Table_ocorrencias11[[#This Row],[data_chegada]]),"")</f>
        <v/>
      </c>
      <c r="Y233" s="24" t="str">
        <f>IFERROR(IF(Table_ocorrencias11[[#This Row],[data_conclusao]]="","",Table_ocorrencias11[[#This Row],[data_conclusao]]),"")</f>
        <v/>
      </c>
      <c r="Z233" s="22">
        <v>1931</v>
      </c>
      <c r="AA233" s="22">
        <v>1055</v>
      </c>
      <c r="AB233" s="22">
        <v>1</v>
      </c>
      <c r="AC233" s="22">
        <v>2962136</v>
      </c>
      <c r="AD233" s="22">
        <v>3870464</v>
      </c>
      <c r="AE233" s="22">
        <v>3865037</v>
      </c>
      <c r="AF233" s="22"/>
      <c r="AG233" s="23">
        <v>44167</v>
      </c>
      <c r="AH233" s="22" t="s">
        <v>6945</v>
      </c>
      <c r="AI233" s="22" t="s">
        <v>167</v>
      </c>
      <c r="AJ233" s="22" t="s">
        <v>168</v>
      </c>
      <c r="AK233" s="22" t="s">
        <v>1258</v>
      </c>
      <c r="AL233" s="25">
        <v>0.55555555555555558</v>
      </c>
      <c r="AM233" s="26"/>
      <c r="AN233" s="26"/>
      <c r="AO233" s="26"/>
      <c r="AP233" s="22"/>
      <c r="AQ233" s="22"/>
      <c r="AR233" s="22">
        <v>14</v>
      </c>
      <c r="AS233" s="22" t="s">
        <v>6891</v>
      </c>
      <c r="AT233" s="22" t="s">
        <v>6946</v>
      </c>
      <c r="AU233" s="22" t="s">
        <v>6947</v>
      </c>
      <c r="AV233" s="27"/>
      <c r="AW233" s="22" t="s">
        <v>6948</v>
      </c>
      <c r="AX233" s="22" t="s">
        <v>6949</v>
      </c>
      <c r="AY233" s="22" t="b">
        <v>0</v>
      </c>
      <c r="AZ233" s="22" t="s">
        <v>273</v>
      </c>
      <c r="BA233" s="22" t="b">
        <v>0</v>
      </c>
      <c r="BB233" s="22"/>
      <c r="BC233" s="22"/>
    </row>
    <row r="234" spans="1:55" hidden="1" x14ac:dyDescent="0.25">
      <c r="A234" s="31" t="str">
        <f>IFERROR(TEXT(Table_ocorrencias11[[#This Row],[caso_n]],"000")&amp;Table_ocorrencias11[[#This Row],[ponto]]&amp;"/"&amp;YEAR(Table_ocorrencias11[[#This Row],[DATA PLANTÃO]]),"")</f>
        <v>1056.9/2020</v>
      </c>
      <c r="B234" s="31" t="str">
        <f>IFERROR(IF(Table_ocorrencias11[[#This Row],[GDL]] = "","", Table_ocorrencias11[[#This Row],[GDL]]&amp;"/"&amp;YEAR(Table_ocorrencias11[[#This Row],[data_plantao]])),"")</f>
        <v/>
      </c>
      <c r="C234" s="31" t="str">
        <f>IF(Table_ocorrencias11[[#This Row],[fotos_gdl]] = TRUE,"ENVIADAS","PENDENTE")</f>
        <v>PENDENTE</v>
      </c>
      <c r="D234" s="23">
        <f>IFERROR(Table_ocorrencias11[[#This Row],[data_plantao]],"")</f>
        <v>44168</v>
      </c>
      <c r="E234" s="31" t="str">
        <f>IFERROR(Table_ocorrencias11[[#This Row],[CIODS]],"")</f>
        <v>D696431</v>
      </c>
      <c r="F234" s="31" t="str">
        <f>IFERROR(Table_ocorrencias11[[#This Row],[natureza3]],"")</f>
        <v>Homicídio</v>
      </c>
      <c r="G234" s="31" t="str">
        <f>IFERROR(Table_ocorrencias11[[#This Row],[tipo_local]],"")</f>
        <v>Externo</v>
      </c>
      <c r="H234" s="31" t="str">
        <f>IFERROR(IF(Table_ocorrencias11[[#This Row],[instrumento9]] = 0,"",Table_ocorrencias11[[#This Row],[instrumento9]]),"")</f>
        <v/>
      </c>
      <c r="I234" s="31" t="str">
        <f>IFERROR(VLOOKUP(Table_ocorrencias11[[#This Row],[matricula_perito]],Table_peritos[],2,FALSE),"")</f>
        <v>TADEU MORAIS CRUZ</v>
      </c>
      <c r="J234" s="31" t="str">
        <f>IFERROR(VLOOKUP(Table_ocorrencias11[[#This Row],[matricula_auxiliar]],Table_auxiliares[],2,FALSE),"")</f>
        <v>MOISES JOSE SEABRA</v>
      </c>
      <c r="K234" s="31" t="str">
        <f>IFERROR(VLOOKUP(Table_ocorrencias11[[#This Row],[matricula_delegado]],Table_delegados[],2,FALSE),"")</f>
        <v>AUSENTE</v>
      </c>
      <c r="L234" s="31" t="str">
        <f>IFERROR(Table_ocorrencias11[[#This Row],[viatura4]],"")</f>
        <v>UP004</v>
      </c>
      <c r="M234" s="31" t="str">
        <f>IFERROR(IF(Table_ocorrencias11[[#This Row],[DPH2]] ="","",Table_ocorrencias11[[#This Row],[DPH2]]&amp;"º DPH"),"")</f>
        <v>9º DPH</v>
      </c>
      <c r="N234" s="31" t="str">
        <f>UPPER(IFERROR(VLOOKUP(Table_ocorrencias11[[#This Row],[municipio]],Table_municipios[],2,FALSE),""))</f>
        <v>OLINDA</v>
      </c>
      <c r="O234" s="31" t="str">
        <f>UPPER(IFERROR(Table_ocorrencias11[[#This Row],[bairro7]],""))</f>
        <v>ALTO DA BONDADE</v>
      </c>
      <c r="P234" s="31" t="str">
        <f>IFERROR(IF(Table_ocorrencias11[[#This Row],[rua8]] ="","",Table_ocorrencias11[[#This Row],[rua8]]),"")</f>
        <v>RUA MÁRIO JURUNA</v>
      </c>
      <c r="Q234" s="31" t="str">
        <f>IFERROR(IF(Table_ocorrencias11[[#This Row],[latitude5]] ="","",Table_ocorrencias11[[#This Row],[latitude5]]),"")</f>
        <v/>
      </c>
      <c r="R234" s="31" t="str">
        <f>IFERROR(IF(Table_ocorrencias11[[#This Row],[longitude6]] ="","",Table_ocorrencias11[[#This Row],[longitude6]]),"")</f>
        <v/>
      </c>
      <c r="S234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4" s="31" t="str">
        <f>UPPER(IFERROR(Table_ocorrencias11[[#This Row],[descricao]],""))</f>
        <v>PAF -  CB MALAQUIAS 99569110</v>
      </c>
      <c r="V234" s="24">
        <f>IFERROR(IF(Table_ocorrencias11[[#This Row],[data_ciencia]]="","",Table_ocorrencias11[[#This Row],[data_ciencia]]),"")</f>
        <v>0.50347222222222221</v>
      </c>
      <c r="W234" s="24" t="str">
        <f>IFERROR(IF(Table_ocorrencias11[[#This Row],[data_saida]]="","",Table_ocorrencias11[[#This Row],[data_saida]]),"")</f>
        <v/>
      </c>
      <c r="X234" s="24" t="str">
        <f>IFERROR(IF(Table_ocorrencias11[[#This Row],[data_chegada]]="","",Table_ocorrencias11[[#This Row],[data_chegada]]),"")</f>
        <v/>
      </c>
      <c r="Y234" s="24" t="str">
        <f>IFERROR(IF(Table_ocorrencias11[[#This Row],[data_conclusao]]="","",Table_ocorrencias11[[#This Row],[data_conclusao]]),"")</f>
        <v/>
      </c>
      <c r="Z234" s="22">
        <v>1932</v>
      </c>
      <c r="AA234" s="22">
        <v>1056</v>
      </c>
      <c r="AB234" s="22">
        <v>9</v>
      </c>
      <c r="AC234" s="22">
        <v>2962136</v>
      </c>
      <c r="AD234" s="22">
        <v>1347241</v>
      </c>
      <c r="AE234" s="22"/>
      <c r="AF234" s="22"/>
      <c r="AG234" s="23">
        <v>44168</v>
      </c>
      <c r="AH234" s="22" t="s">
        <v>6964</v>
      </c>
      <c r="AI234" s="22" t="s">
        <v>167</v>
      </c>
      <c r="AJ234" s="22" t="s">
        <v>168</v>
      </c>
      <c r="AK234" s="22" t="s">
        <v>255</v>
      </c>
      <c r="AL234" s="25">
        <v>0.50347222222222221</v>
      </c>
      <c r="AM234" s="26"/>
      <c r="AN234" s="26"/>
      <c r="AO234" s="26"/>
      <c r="AP234" s="22"/>
      <c r="AQ234" s="22"/>
      <c r="AR234" s="22">
        <v>12</v>
      </c>
      <c r="AS234" s="22" t="s">
        <v>4307</v>
      </c>
      <c r="AT234" s="22" t="s">
        <v>6965</v>
      </c>
      <c r="AU234" s="22" t="s">
        <v>6966</v>
      </c>
      <c r="AV234" s="27"/>
      <c r="AW234" s="22" t="s">
        <v>6967</v>
      </c>
      <c r="AX234" s="22" t="s">
        <v>6968</v>
      </c>
      <c r="AY234" s="22" t="b">
        <v>0</v>
      </c>
      <c r="AZ234" s="22" t="s">
        <v>273</v>
      </c>
      <c r="BA234" s="22" t="b">
        <v>0</v>
      </c>
      <c r="BB234" s="22"/>
      <c r="BC234" s="22"/>
    </row>
    <row r="235" spans="1:55" hidden="1" x14ac:dyDescent="0.25">
      <c r="A235" s="31" t="str">
        <f>IFERROR(TEXT(Table_ocorrencias11[[#This Row],[caso_n]],"000")&amp;Table_ocorrencias11[[#This Row],[ponto]]&amp;"/"&amp;YEAR(Table_ocorrencias11[[#This Row],[DATA PLANTÃO]]),"")</f>
        <v>1057.9/2020</v>
      </c>
      <c r="B235" s="31" t="str">
        <f>IFERROR(IF(Table_ocorrencias11[[#This Row],[GDL]] = "","", Table_ocorrencias11[[#This Row],[GDL]]&amp;"/"&amp;YEAR(Table_ocorrencias11[[#This Row],[data_plantao]])),"")</f>
        <v>38970/2020</v>
      </c>
      <c r="C235" s="31" t="str">
        <f>IF(Table_ocorrencias11[[#This Row],[fotos_gdl]] = TRUE,"ENVIADAS","PENDENTE")</f>
        <v>ENVIADAS</v>
      </c>
      <c r="D235" s="23">
        <f>IFERROR(Table_ocorrencias11[[#This Row],[data_plantao]],"")</f>
        <v>44168</v>
      </c>
      <c r="E235" s="31" t="str">
        <f>IFERROR(Table_ocorrencias11[[#This Row],[CIODS]],"")</f>
        <v>D696451</v>
      </c>
      <c r="F235" s="31" t="str">
        <f>IFERROR(Table_ocorrencias11[[#This Row],[natureza3]],"")</f>
        <v>Homicídio</v>
      </c>
      <c r="G235" s="31" t="str">
        <f>IFERROR(Table_ocorrencias11[[#This Row],[tipo_local]],"")</f>
        <v>Externo</v>
      </c>
      <c r="H235" s="31" t="str">
        <f>IFERROR(IF(Table_ocorrencias11[[#This Row],[instrumento9]] = 0,"",Table_ocorrencias11[[#This Row],[instrumento9]]),"")</f>
        <v>PÉRFURO-CONTUNDENTE</v>
      </c>
      <c r="I235" s="31" t="str">
        <f>IFERROR(VLOOKUP(Table_ocorrencias11[[#This Row],[matricula_perito]],Table_peritos[],2,FALSE),"")</f>
        <v>FERNANDO HENRIQUE LEAL BENEVIDES</v>
      </c>
      <c r="J235" s="31" t="str">
        <f>IFERROR(VLOOKUP(Table_ocorrencias11[[#This Row],[matricula_auxiliar]],Table_auxiliares[],2,FALSE),"")</f>
        <v>ANDREZA CRISTINA MAIA DOS SANTOS</v>
      </c>
      <c r="K235" s="31" t="str">
        <f>IFERROR(VLOOKUP(Table_ocorrencias11[[#This Row],[matricula_delegado]],Table_delegados[],2,FALSE),"")</f>
        <v>FRANCISCO OCELIO LIMA RIBEIRO</v>
      </c>
      <c r="L235" s="31" t="str">
        <f>IFERROR(Table_ocorrencias11[[#This Row],[viatura4]],"")</f>
        <v>UP004</v>
      </c>
      <c r="M235" s="31" t="str">
        <f>IFERROR(IF(Table_ocorrencias11[[#This Row],[DPH2]] ="","",Table_ocorrencias11[[#This Row],[DPH2]]&amp;"º DPH"),"")</f>
        <v>1º DPH</v>
      </c>
      <c r="N235" s="31" t="str">
        <f>UPPER(IFERROR(VLOOKUP(Table_ocorrencias11[[#This Row],[municipio]],Table_municipios[],2,FALSE),""))</f>
        <v>RECIFE</v>
      </c>
      <c r="O235" s="31" t="str">
        <f>UPPER(IFERROR(Table_ocorrencias11[[#This Row],[bairro7]],""))</f>
        <v>COELHOS</v>
      </c>
      <c r="P235" s="31" t="str">
        <f>IFERROR(IF(Table_ocorrencias11[[#This Row],[rua8]] ="","",Table_ocorrencias11[[#This Row],[rua8]]),"")</f>
        <v>RUA DOS COELHOS</v>
      </c>
      <c r="Q235" s="31" t="str">
        <f>IFERROR(IF(Table_ocorrencias11[[#This Row],[latitude5]] ="","",Table_ocorrencias11[[#This Row],[latitude5]]),"")</f>
        <v>-8°,065754</v>
      </c>
      <c r="R235" s="31" t="str">
        <f>IFERROR(IF(Table_ocorrencias11[[#This Row],[longitude6]] ="","",Table_ocorrencias11[[#This Row],[longitude6]]),"")</f>
        <v>-34°,889146</v>
      </c>
      <c r="S235" s="31" t="str">
        <f>IFERROR(UPPER(VLOOKUP(Table_ocorrencias11[[#This Row],[ocorrencia_id]],Table_vitimas[],3,FALSE) &amp; " (NIC: "&amp; VLOOKUP(Table_ocorrencias11[[#This Row],[ocorrencia_id]],Table_vitimas[],9,FALSE)) &amp;")","")</f>
        <v>WALLYSSON LUIZ LEITE DA SILVA (NIC: 114509)</v>
      </c>
      <c r="T2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5" s="31" t="str">
        <f>UPPER(IFERROR(Table_ocorrencias11[[#This Row],[descricao]],""))</f>
        <v>PM CB VIEIRA 986748604</v>
      </c>
      <c r="V235" s="24">
        <f>IFERROR(IF(Table_ocorrencias11[[#This Row],[data_ciencia]]="","",Table_ocorrencias11[[#This Row],[data_ciencia]]),"")</f>
        <v>0.63749999999999996</v>
      </c>
      <c r="W235" s="24">
        <f>IFERROR(IF(Table_ocorrencias11[[#This Row],[data_saida]]="","",Table_ocorrencias11[[#This Row],[data_saida]]),"")</f>
        <v>0.64583333333333337</v>
      </c>
      <c r="X235" s="24">
        <f>IFERROR(IF(Table_ocorrencias11[[#This Row],[data_chegada]]="","",Table_ocorrencias11[[#This Row],[data_chegada]]),"")</f>
        <v>0.65972222222222221</v>
      </c>
      <c r="Y235" s="24">
        <f>IFERROR(IF(Table_ocorrencias11[[#This Row],[data_conclusao]]="","",Table_ocorrencias11[[#This Row],[data_conclusao]]),"")</f>
        <v>0.6875</v>
      </c>
      <c r="Z235" s="22">
        <v>1933</v>
      </c>
      <c r="AA235" s="22">
        <v>1057</v>
      </c>
      <c r="AB235" s="22">
        <v>1</v>
      </c>
      <c r="AC235" s="22">
        <v>2962063</v>
      </c>
      <c r="AD235" s="22">
        <v>3876098</v>
      </c>
      <c r="AE235" s="22">
        <v>3467520</v>
      </c>
      <c r="AF235" s="22">
        <v>38970</v>
      </c>
      <c r="AG235" s="23">
        <v>44168</v>
      </c>
      <c r="AH235" s="22" t="s">
        <v>6969</v>
      </c>
      <c r="AI235" s="22" t="s">
        <v>167</v>
      </c>
      <c r="AJ235" s="22" t="s">
        <v>168</v>
      </c>
      <c r="AK235" s="22" t="s">
        <v>255</v>
      </c>
      <c r="AL235" s="25">
        <v>0.63749999999999996</v>
      </c>
      <c r="AM235" s="26">
        <v>0.64583333333333337</v>
      </c>
      <c r="AN235" s="26">
        <v>0.65972222222222221</v>
      </c>
      <c r="AO235" s="26">
        <v>0.6875</v>
      </c>
      <c r="AP235" s="22" t="s">
        <v>6975</v>
      </c>
      <c r="AQ235" s="22" t="s">
        <v>6976</v>
      </c>
      <c r="AR235" s="22">
        <v>14</v>
      </c>
      <c r="AS235" s="22" t="s">
        <v>2022</v>
      </c>
      <c r="AT235" s="22" t="s">
        <v>6970</v>
      </c>
      <c r="AU235" s="22" t="s">
        <v>6971</v>
      </c>
      <c r="AV235" s="27" t="s">
        <v>276</v>
      </c>
      <c r="AW235" s="22" t="s">
        <v>6972</v>
      </c>
      <c r="AX235" s="22" t="s">
        <v>6973</v>
      </c>
      <c r="AY235" s="22" t="b">
        <v>1</v>
      </c>
      <c r="AZ235" s="22" t="s">
        <v>273</v>
      </c>
      <c r="BA235" s="22" t="b">
        <v>0</v>
      </c>
      <c r="BB235" s="22"/>
      <c r="BC235" s="22"/>
    </row>
    <row r="236" spans="1:55" hidden="1" x14ac:dyDescent="0.25">
      <c r="A236" s="31" t="str">
        <f>IFERROR(TEXT(Table_ocorrencias11[[#This Row],[caso_n]],"000")&amp;Table_ocorrencias11[[#This Row],[ponto]]&amp;"/"&amp;YEAR(Table_ocorrencias11[[#This Row],[DATA PLANTÃO]]),"")</f>
        <v>1058.9/2020</v>
      </c>
      <c r="B236" s="31" t="str">
        <f>IFERROR(IF(Table_ocorrencias11[[#This Row],[GDL]] = "","", Table_ocorrencias11[[#This Row],[GDL]]&amp;"/"&amp;YEAR(Table_ocorrencias11[[#This Row],[data_plantao]])),"")</f>
        <v>38994/2020</v>
      </c>
      <c r="C236" s="31" t="str">
        <f>IF(Table_ocorrencias11[[#This Row],[fotos_gdl]] = TRUE,"ENVIADAS","PENDENTE")</f>
        <v>ENVIADAS</v>
      </c>
      <c r="D236" s="23">
        <f>IFERROR(Table_ocorrencias11[[#This Row],[data_plantao]],"")</f>
        <v>44168</v>
      </c>
      <c r="E236" s="31" t="str">
        <f>IFERROR(Table_ocorrencias11[[#This Row],[CIODS]],"")</f>
        <v>D696470</v>
      </c>
      <c r="F236" s="31" t="str">
        <f>IFERROR(Table_ocorrencias11[[#This Row],[natureza3]],"")</f>
        <v>Homicídio</v>
      </c>
      <c r="G236" s="31" t="str">
        <f>IFERROR(Table_ocorrencias11[[#This Row],[tipo_local]],"")</f>
        <v>Externo</v>
      </c>
      <c r="H236" s="31" t="str">
        <f>IFERROR(IF(Table_ocorrencias11[[#This Row],[instrumento9]] = 0,"",Table_ocorrencias11[[#This Row],[instrumento9]]),"")</f>
        <v/>
      </c>
      <c r="I236" s="31" t="str">
        <f>IFERROR(VLOOKUP(Table_ocorrencias11[[#This Row],[matricula_perito]],Table_peritos[],2,FALSE),"")</f>
        <v>TADEU MORAIS CRUZ</v>
      </c>
      <c r="J236" s="31" t="str">
        <f>IFERROR(VLOOKUP(Table_ocorrencias11[[#This Row],[matricula_auxiliar]],Table_auxiliares[],2,FALSE),"")</f>
        <v>HILTON PESSOA DE FREITAS NETO</v>
      </c>
      <c r="K236" s="31" t="str">
        <f>IFERROR(VLOOKUP(Table_ocorrencias11[[#This Row],[matricula_delegado]],Table_delegados[],2,FALSE),"")</f>
        <v>BRUNO MARCIO DE AMORIM MAGALHAES</v>
      </c>
      <c r="L236" s="31" t="str">
        <f>IFERROR(Table_ocorrencias11[[#This Row],[viatura4]],"")</f>
        <v>UP006</v>
      </c>
      <c r="M236" s="31" t="str">
        <f>IFERROR(IF(Table_ocorrencias11[[#This Row],[DPH2]] ="","",Table_ocorrencias11[[#This Row],[DPH2]]&amp;"º DPH"),"")</f>
        <v>6º DPH</v>
      </c>
      <c r="N236" s="31" t="str">
        <f>UPPER(IFERROR(VLOOKUP(Table_ocorrencias11[[#This Row],[municipio]],Table_municipios[],2,FALSE),""))</f>
        <v>IGARASSU</v>
      </c>
      <c r="O236" s="31" t="str">
        <f>UPPER(IFERROR(Table_ocorrencias11[[#This Row],[bairro7]],""))</f>
        <v>CENTRO</v>
      </c>
      <c r="P236" s="31" t="str">
        <f>IFERROR(IF(Table_ocorrencias11[[#This Row],[rua8]] ="","",Table_ocorrencias11[[#This Row],[rua8]]),"")</f>
        <v>SEVERINO UCHOA CAVALCANTE</v>
      </c>
      <c r="Q236" s="31" t="str">
        <f>IFERROR(IF(Table_ocorrencias11[[#This Row],[latitude5]] ="","",Table_ocorrencias11[[#This Row],[latitude5]]),"")</f>
        <v>-7°49'55"</v>
      </c>
      <c r="R236" s="31" t="str">
        <f>IFERROR(IF(Table_ocorrencias11[[#This Row],[longitude6]] ="","",Table_ocorrencias11[[#This Row],[longitude6]]),"")</f>
        <v>-34º54'49"</v>
      </c>
      <c r="S23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114586)</v>
      </c>
      <c r="T2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6" s="31" t="str">
        <f>UPPER(IFERROR(Table_ocorrencias11[[#This Row],[descricao]],""))</f>
        <v>CORPO ENCONTRADO NO MANGUE, EM DECOMPOSIÇÃO AVANÇADA_x000D_
PM SD TIAGO: 986869698</v>
      </c>
      <c r="V236" s="24">
        <f>IFERROR(IF(Table_ocorrencias11[[#This Row],[data_ciencia]]="","",Table_ocorrencias11[[#This Row],[data_ciencia]]),"")</f>
        <v>0.86805555555555558</v>
      </c>
      <c r="W236" s="24">
        <f>IFERROR(IF(Table_ocorrencias11[[#This Row],[data_saida]]="","",Table_ocorrencias11[[#This Row],[data_saida]]),"")</f>
        <v>0.88194444444444442</v>
      </c>
      <c r="X236" s="24">
        <f>IFERROR(IF(Table_ocorrencias11[[#This Row],[data_chegada]]="","",Table_ocorrencias11[[#This Row],[data_chegada]]),"")</f>
        <v>0.90277777777777779</v>
      </c>
      <c r="Y236" s="24">
        <f>IFERROR(IF(Table_ocorrencias11[[#This Row],[data_conclusao]]="","",Table_ocorrencias11[[#This Row],[data_conclusao]]),"")</f>
        <v>0.92361111111111116</v>
      </c>
      <c r="Z236" s="22">
        <v>1934</v>
      </c>
      <c r="AA236" s="22">
        <v>1058</v>
      </c>
      <c r="AB236" s="22">
        <v>6</v>
      </c>
      <c r="AC236" s="22">
        <v>2962136</v>
      </c>
      <c r="AD236" s="22">
        <v>3865967</v>
      </c>
      <c r="AE236" s="22">
        <v>2960419</v>
      </c>
      <c r="AF236" s="22">
        <v>38994</v>
      </c>
      <c r="AG236" s="23">
        <v>44168</v>
      </c>
      <c r="AH236" s="22" t="s">
        <v>6978</v>
      </c>
      <c r="AI236" s="22" t="s">
        <v>167</v>
      </c>
      <c r="AJ236" s="22" t="s">
        <v>168</v>
      </c>
      <c r="AK236" s="22" t="s">
        <v>1258</v>
      </c>
      <c r="AL236" s="25">
        <v>0.86805555555555558</v>
      </c>
      <c r="AM236" s="26">
        <v>0.88194444444444442</v>
      </c>
      <c r="AN236" s="26">
        <v>0.90277777777777779</v>
      </c>
      <c r="AO236" s="26">
        <v>0.92361111111111116</v>
      </c>
      <c r="AP236" s="22" t="s">
        <v>6983</v>
      </c>
      <c r="AQ236" s="22" t="s">
        <v>6984</v>
      </c>
      <c r="AR236" s="22">
        <v>6</v>
      </c>
      <c r="AS236" s="22" t="s">
        <v>265</v>
      </c>
      <c r="AT236" s="22" t="s">
        <v>6985</v>
      </c>
      <c r="AU236" s="22" t="s">
        <v>6979</v>
      </c>
      <c r="AV236" s="27"/>
      <c r="AW236" s="22" t="s">
        <v>6980</v>
      </c>
      <c r="AX236" s="22" t="s">
        <v>6981</v>
      </c>
      <c r="AY236" s="22" t="b">
        <v>1</v>
      </c>
      <c r="AZ236" s="22" t="s">
        <v>273</v>
      </c>
      <c r="BA236" s="22" t="b">
        <v>0</v>
      </c>
      <c r="BB236" s="22"/>
      <c r="BC236" s="22"/>
    </row>
    <row r="237" spans="1:55" hidden="1" x14ac:dyDescent="0.25">
      <c r="A237" s="31" t="str">
        <f>IFERROR(TEXT(Table_ocorrencias11[[#This Row],[caso_n]],"000")&amp;Table_ocorrencias11[[#This Row],[ponto]]&amp;"/"&amp;YEAR(Table_ocorrencias11[[#This Row],[DATA PLANTÃO]]),"")</f>
        <v>1059.9/2020</v>
      </c>
      <c r="B237" s="31" t="str">
        <f>IFERROR(IF(Table_ocorrencias11[[#This Row],[GDL]] = "","", Table_ocorrencias11[[#This Row],[GDL]]&amp;"/"&amp;YEAR(Table_ocorrencias11[[#This Row],[data_plantao]])),"")</f>
        <v>39236/2020</v>
      </c>
      <c r="C237" s="31" t="str">
        <f>IF(Table_ocorrencias11[[#This Row],[fotos_gdl]] = TRUE,"ENVIADAS","PENDENTE")</f>
        <v>PENDENTE</v>
      </c>
      <c r="D237" s="23">
        <f>IFERROR(Table_ocorrencias11[[#This Row],[data_plantao]],"")</f>
        <v>44169</v>
      </c>
      <c r="E237" s="31" t="str">
        <f>IFERROR(Table_ocorrencias11[[#This Row],[CIODS]],"")</f>
        <v>D696573</v>
      </c>
      <c r="F237" s="31" t="str">
        <f>IFERROR(Table_ocorrencias11[[#This Row],[natureza3]],"")</f>
        <v>Homicídio</v>
      </c>
      <c r="G237" s="31" t="str">
        <f>IFERROR(Table_ocorrencias11[[#This Row],[tipo_local]],"")</f>
        <v>Externo</v>
      </c>
      <c r="H237" s="31" t="str">
        <f>IFERROR(IF(Table_ocorrencias11[[#This Row],[instrumento9]] = 0,"",Table_ocorrencias11[[#This Row],[instrumento9]]),"")</f>
        <v/>
      </c>
      <c r="I237" s="31" t="str">
        <f>IFERROR(VLOOKUP(Table_ocorrencias11[[#This Row],[matricula_perito]],Table_peritos[],2,FALSE),"")</f>
        <v>AUGUSTO GUILHERME FEITOSA CACHO BORGES</v>
      </c>
      <c r="J237" s="31" t="str">
        <f>IFERROR(VLOOKUP(Table_ocorrencias11[[#This Row],[matricula_auxiliar]],Table_auxiliares[],2,FALSE),"")</f>
        <v>THIAGO ANDRÉ</v>
      </c>
      <c r="K237" s="31" t="str">
        <f>IFERROR(VLOOKUP(Table_ocorrencias11[[#This Row],[matricula_delegado]],Table_delegados[],2,FALSE),"")</f>
        <v>ROBERTO DE LIMA FERREIRA</v>
      </c>
      <c r="L237" s="31" t="str">
        <f>IFERROR(Table_ocorrencias11[[#This Row],[viatura4]],"")</f>
        <v>UP006</v>
      </c>
      <c r="M237" s="31" t="str">
        <f>IFERROR(IF(Table_ocorrencias11[[#This Row],[DPH2]] ="","",Table_ocorrencias11[[#This Row],[DPH2]]&amp;"º DPH"),"")</f>
        <v>14º DPH</v>
      </c>
      <c r="N237" s="31" t="str">
        <f>UPPER(IFERROR(VLOOKUP(Table_ocorrencias11[[#This Row],[municipio]],Table_municipios[],2,FALSE),""))</f>
        <v>CABO DE SANTO AGOSTINHO</v>
      </c>
      <c r="O237" s="31" t="str">
        <f>UPPER(IFERROR(Table_ocorrencias11[[#This Row],[bairro7]],""))</f>
        <v>CHARNEQUINHA</v>
      </c>
      <c r="P237" s="31" t="str">
        <f>IFERROR(IF(Table_ocorrencias11[[#This Row],[rua8]] ="","",Table_ocorrencias11[[#This Row],[rua8]]),"")</f>
        <v>RUA DA CAIXA D AGUA</v>
      </c>
      <c r="Q237" s="31" t="str">
        <f>IFERROR(IF(Table_ocorrencias11[[#This Row],[latitude5]] ="","",Table_ocorrencias11[[#This Row],[latitude5]]),"")</f>
        <v>-8.298299</v>
      </c>
      <c r="R237" s="31" t="str">
        <f>IFERROR(IF(Table_ocorrencias11[[#This Row],[longitude6]] ="","",Table_ocorrencias11[[#This Row],[longitude6]]),"")</f>
        <v>-35.044648</v>
      </c>
      <c r="S23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114590)</v>
      </c>
      <c r="T2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37" s="31" t="str">
        <f>UPPER(IFERROR(Table_ocorrencias11[[#This Row],[descricao]],""))</f>
        <v>PAF - MASC.</v>
      </c>
      <c r="V237" s="24">
        <f>IFERROR(IF(Table_ocorrencias11[[#This Row],[data_ciencia]]="","",Table_ocorrencias11[[#This Row],[data_ciencia]]),"")</f>
        <v>0.65277777777777779</v>
      </c>
      <c r="W237" s="24" t="str">
        <f>IFERROR(IF(Table_ocorrencias11[[#This Row],[data_saida]]="","",Table_ocorrencias11[[#This Row],[data_saida]]),"")</f>
        <v/>
      </c>
      <c r="X237" s="24" t="str">
        <f>IFERROR(IF(Table_ocorrencias11[[#This Row],[data_chegada]]="","",Table_ocorrencias11[[#This Row],[data_chegada]]),"")</f>
        <v/>
      </c>
      <c r="Y237" s="24" t="str">
        <f>IFERROR(IF(Table_ocorrencias11[[#This Row],[data_conclusao]]="","",Table_ocorrencias11[[#This Row],[data_conclusao]]),"")</f>
        <v/>
      </c>
      <c r="Z237" s="22">
        <v>1937</v>
      </c>
      <c r="AA237" s="22">
        <v>1059</v>
      </c>
      <c r="AB237" s="22">
        <v>14</v>
      </c>
      <c r="AC237" s="22">
        <v>3870731</v>
      </c>
      <c r="AD237" s="22">
        <v>3870464</v>
      </c>
      <c r="AE237" s="22">
        <v>3864723</v>
      </c>
      <c r="AF237" s="22">
        <v>39236</v>
      </c>
      <c r="AG237" s="23">
        <v>44169</v>
      </c>
      <c r="AH237" s="22" t="s">
        <v>7000</v>
      </c>
      <c r="AI237" s="22" t="s">
        <v>167</v>
      </c>
      <c r="AJ237" s="22" t="s">
        <v>168</v>
      </c>
      <c r="AK237" s="22" t="s">
        <v>1258</v>
      </c>
      <c r="AL237" s="25">
        <v>0.65277777777777779</v>
      </c>
      <c r="AM237" s="26"/>
      <c r="AN237" s="26"/>
      <c r="AO237" s="26"/>
      <c r="AP237" s="22" t="s">
        <v>7009</v>
      </c>
      <c r="AQ237" s="22" t="s">
        <v>7010</v>
      </c>
      <c r="AR237" s="22">
        <v>3</v>
      </c>
      <c r="AS237" s="22" t="s">
        <v>1838</v>
      </c>
      <c r="AT237" s="22" t="s">
        <v>7001</v>
      </c>
      <c r="AU237" s="22" t="s">
        <v>7002</v>
      </c>
      <c r="AV237" s="27"/>
      <c r="AW237" s="22" t="s">
        <v>7003</v>
      </c>
      <c r="AX237" s="22" t="s">
        <v>7004</v>
      </c>
      <c r="AY237" s="22" t="b">
        <v>0</v>
      </c>
      <c r="AZ237" s="22" t="s">
        <v>273</v>
      </c>
      <c r="BA237" s="22" t="b">
        <v>0</v>
      </c>
      <c r="BB237" s="22"/>
      <c r="BC237" s="22"/>
    </row>
    <row r="238" spans="1:55" x14ac:dyDescent="0.25">
      <c r="A238" s="31" t="str">
        <f>IFERROR(TEXT(Table_ocorrencias11[[#This Row],[caso_n]],"000")&amp;Table_ocorrencias11[[#This Row],[ponto]]&amp;"/"&amp;YEAR(Table_ocorrencias11[[#This Row],[DATA PLANTÃO]]),"")</f>
        <v>106.10/2020</v>
      </c>
      <c r="B238" s="31" t="str">
        <f>IFERROR(IF(Table_ocorrencias11[[#This Row],[GDL]] = "","", Table_ocorrencias11[[#This Row],[GDL]]&amp;"/"&amp;YEAR(Table_ocorrencias11[[#This Row],[data_plantao]])),"")</f>
        <v/>
      </c>
      <c r="C238" s="31" t="str">
        <f>IF(Table_ocorrencias11[[#This Row],[fotos_gdl]] = TRUE,"ENVIADAS","PENDENTE")</f>
        <v>PENDENTE</v>
      </c>
      <c r="D238" s="23">
        <f>IFERROR(Table_ocorrencias11[[#This Row],[data_plantao]],"")</f>
        <v>44188</v>
      </c>
      <c r="E238" s="31" t="str">
        <f>IFERROR(Table_ocorrencias11[[#This Row],[CIODS]],"")</f>
        <v>186/2020</v>
      </c>
      <c r="F238" s="31" t="str">
        <f>IFERROR(Table_ocorrencias11[[#This Row],[natureza3]],"")</f>
        <v>Perícia em veículo</v>
      </c>
      <c r="G238" s="31" t="str">
        <f>IFERROR(Table_ocorrencias11[[#This Row],[tipo_local]],"")</f>
        <v/>
      </c>
      <c r="H238" s="31" t="str">
        <f>IFERROR(IF(Table_ocorrencias11[[#This Row],[instrumento9]] = 0,"",Table_ocorrencias11[[#This Row],[instrumento9]]),"")</f>
        <v/>
      </c>
      <c r="I238" s="31" t="str">
        <f>IFERROR(VLOOKUP(Table_ocorrencias11[[#This Row],[matricula_perito]],Table_peritos[],2,FALSE),"")</f>
        <v>BETSON FERNANDO DELGADO DOS SANTOS ANDRADE</v>
      </c>
      <c r="J238" s="31" t="str">
        <f>IFERROR(VLOOKUP(Table_ocorrencias11[[#This Row],[matricula_auxiliar]],Table_auxiliares[],2,FALSE),"")</f>
        <v>HILTON PESSOA DE FREITAS NETO</v>
      </c>
      <c r="K238" s="31" t="str">
        <f>IFERROR(VLOOKUP(Table_ocorrencias11[[#This Row],[matricula_delegado]],Table_delegados[],2,FALSE),"")</f>
        <v>AUSENTE</v>
      </c>
      <c r="L238" s="31" t="str">
        <f>IFERROR(Table_ocorrencias11[[#This Row],[viatura4]],"")</f>
        <v/>
      </c>
      <c r="M238" s="31" t="str">
        <f>IFERROR(IF(Table_ocorrencias11[[#This Row],[DPH2]] ="","",Table_ocorrencias11[[#This Row],[DPH2]]&amp;"º DPH"),"")</f>
        <v/>
      </c>
      <c r="N238" s="31" t="str">
        <f>UPPER(IFERROR(VLOOKUP(Table_ocorrencias11[[#This Row],[municipio]],Table_municipios[],2,FALSE),""))</f>
        <v>RECIFE</v>
      </c>
      <c r="O238" s="31" t="str">
        <f>UPPER(IFERROR(Table_ocorrencias11[[#This Row],[bairro7]],""))</f>
        <v>CORDEIRO</v>
      </c>
      <c r="P238" s="31" t="str">
        <f>IFERROR(IF(Table_ocorrencias11[[#This Row],[rua8]] ="","",Table_ocorrencias11[[#This Row],[rua8]]),"")</f>
        <v/>
      </c>
      <c r="Q238" s="31" t="str">
        <f>IFERROR(IF(Table_ocorrencias11[[#This Row],[latitude5]] ="","",Table_ocorrencias11[[#This Row],[latitude5]]),"")</f>
        <v/>
      </c>
      <c r="R238" s="31" t="str">
        <f>IFERROR(IF(Table_ocorrencias11[[#This Row],[longitude6]] ="","",Table_ocorrencias11[[#This Row],[longitude6]]),"")</f>
        <v/>
      </c>
      <c r="S23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8" s="31" t="str">
        <f>UPPER(IFERROR(Table_ocorrencias11[[#This Row],[descricao]],""))</f>
        <v>VEICULO CHEVROLET MODELO CLASSIC LT, PLACA PET-3329</v>
      </c>
      <c r="V238" s="24">
        <f>IFERROR(IF(Table_ocorrencias11[[#This Row],[data_ciencia]]="","",Table_ocorrencias11[[#This Row],[data_ciencia]]),"")</f>
        <v>0.54166666666666663</v>
      </c>
      <c r="W238" s="24" t="str">
        <f>IFERROR(IF(Table_ocorrencias11[[#This Row],[data_saida]]="","",Table_ocorrencias11[[#This Row],[data_saida]]),"")</f>
        <v/>
      </c>
      <c r="X238" s="24" t="str">
        <f>IFERROR(IF(Table_ocorrencias11[[#This Row],[data_chegada]]="","",Table_ocorrencias11[[#This Row],[data_chegada]]),"")</f>
        <v/>
      </c>
      <c r="Y238" s="24" t="str">
        <f>IFERROR(IF(Table_ocorrencias11[[#This Row],[data_conclusao]]="","",Table_ocorrencias11[[#This Row],[data_conclusao]]),"")</f>
        <v/>
      </c>
      <c r="Z238" s="22">
        <v>1998</v>
      </c>
      <c r="AA238" s="22">
        <v>106</v>
      </c>
      <c r="AB238" s="22"/>
      <c r="AC238" s="22">
        <v>3869903</v>
      </c>
      <c r="AD238" s="22">
        <v>3865967</v>
      </c>
      <c r="AE238" s="22"/>
      <c r="AF238" s="22"/>
      <c r="AG238" s="23">
        <v>44188</v>
      </c>
      <c r="AH238" s="22" t="s">
        <v>7575</v>
      </c>
      <c r="AI238" s="22" t="s">
        <v>1228</v>
      </c>
      <c r="AJ238" s="22" t="s">
        <v>283</v>
      </c>
      <c r="AK238" s="22" t="s">
        <v>283</v>
      </c>
      <c r="AL238" s="25">
        <v>0.54166666666666663</v>
      </c>
      <c r="AM238" s="26"/>
      <c r="AN238" s="26"/>
      <c r="AO238" s="26"/>
      <c r="AP238" s="22"/>
      <c r="AQ238" s="22"/>
      <c r="AR238" s="22">
        <v>14</v>
      </c>
      <c r="AS238" s="22" t="s">
        <v>340</v>
      </c>
      <c r="AT238" s="22" t="s">
        <v>283</v>
      </c>
      <c r="AU238" s="22" t="s">
        <v>283</v>
      </c>
      <c r="AV238" s="27"/>
      <c r="AW238" s="22" t="s">
        <v>7576</v>
      </c>
      <c r="AX238" s="22" t="s">
        <v>7577</v>
      </c>
      <c r="AY238" s="22" t="b">
        <v>0</v>
      </c>
      <c r="AZ238" s="22" t="s">
        <v>486</v>
      </c>
      <c r="BA238" s="22" t="b">
        <v>0</v>
      </c>
      <c r="BB238" s="22"/>
      <c r="BC238" s="22"/>
    </row>
    <row r="239" spans="1:55" hidden="1" x14ac:dyDescent="0.25">
      <c r="A239" s="31" t="str">
        <f>IFERROR(TEXT(Table_ocorrencias11[[#This Row],[caso_n]],"000")&amp;Table_ocorrencias11[[#This Row],[ponto]]&amp;"/"&amp;YEAR(Table_ocorrencias11[[#This Row],[DATA PLANTÃO]]),"")</f>
        <v>106.9/2021</v>
      </c>
      <c r="B239" s="31" t="str">
        <f>IFERROR(IF(Table_ocorrencias11[[#This Row],[GDL]] = "","", Table_ocorrencias11[[#This Row],[GDL]]&amp;"/"&amp;YEAR(Table_ocorrencias11[[#This Row],[data_plantao]])),"")</f>
        <v/>
      </c>
      <c r="C239" s="31" t="str">
        <f>IF(Table_ocorrencias11[[#This Row],[fotos_gdl]] = TRUE,"ENVIADAS","PENDENTE")</f>
        <v>PENDENTE</v>
      </c>
      <c r="D239" s="23">
        <f>IFERROR(Table_ocorrencias11[[#This Row],[data_plantao]],"")</f>
        <v>44227</v>
      </c>
      <c r="E239" s="31" t="str">
        <f>IFERROR(Table_ocorrencias11[[#This Row],[CIODS]],"")</f>
        <v>D702898</v>
      </c>
      <c r="F239" s="31" t="str">
        <f>IFERROR(Table_ocorrencias11[[#This Row],[natureza3]],"")</f>
        <v>Homicídio</v>
      </c>
      <c r="G239" s="31" t="str">
        <f>IFERROR(Table_ocorrencias11[[#This Row],[tipo_local]],"")</f>
        <v>Externo</v>
      </c>
      <c r="H239" s="31" t="str">
        <f>IFERROR(IF(Table_ocorrencias11[[#This Row],[instrumento9]] = 0,"",Table_ocorrencias11[[#This Row],[instrumento9]]),"")</f>
        <v>PÉRFURO-CONTUNDENTE</v>
      </c>
      <c r="I239" s="31" t="str">
        <f>IFERROR(VLOOKUP(Table_ocorrencias11[[#This Row],[matricula_perito]],Table_peritos[],2,FALSE),"")</f>
        <v>VICTOR CEZAR LUCENA TAVARES DE SÁ LEITÃO</v>
      </c>
      <c r="J239" s="31" t="str">
        <f>IFERROR(VLOOKUP(Table_ocorrencias11[[#This Row],[matricula_auxiliar]],Table_auxiliares[],2,FALSE),"")</f>
        <v>BRENO HENRIQUE DANTAS DOS SANTOS</v>
      </c>
      <c r="K239" s="31" t="str">
        <f>IFERROR(VLOOKUP(Table_ocorrencias11[[#This Row],[matricula_delegado]],Table_delegados[],2,FALSE),"")</f>
        <v>VILANEIDA PARENTE AGUIAR</v>
      </c>
      <c r="L239" s="31" t="str">
        <f>IFERROR(Table_ocorrencias11[[#This Row],[viatura4]],"")</f>
        <v>UP004</v>
      </c>
      <c r="M239" s="31" t="str">
        <f>IFERROR(IF(Table_ocorrencias11[[#This Row],[DPH2]] ="","",Table_ocorrencias11[[#This Row],[DPH2]]&amp;"º DPH"),"")</f>
        <v>13º DPH</v>
      </c>
      <c r="N239" s="31" t="str">
        <f>UPPER(IFERROR(VLOOKUP(Table_ocorrencias11[[#This Row],[municipio]],Table_municipios[],2,FALSE),""))</f>
        <v>JABOATÃO DOS GUARARAPES</v>
      </c>
      <c r="O239" s="31" t="str">
        <f>UPPER(IFERROR(Table_ocorrencias11[[#This Row],[bairro7]],""))</f>
        <v>CAJUEIRO SECO</v>
      </c>
      <c r="P239" s="31" t="str">
        <f>IFERROR(IF(Table_ocorrencias11[[#This Row],[rua8]] ="","",Table_ocorrencias11[[#This Row],[rua8]]),"")</f>
        <v>RUA ALAMEDA DAS SUCUPIRAS</v>
      </c>
      <c r="Q239" s="31" t="str">
        <f>IFERROR(IF(Table_ocorrencias11[[#This Row],[latitude5]] ="","",Table_ocorrencias11[[#This Row],[latitude5]]),"")</f>
        <v>-8.173942</v>
      </c>
      <c r="R239" s="31" t="str">
        <f>IFERROR(IF(Table_ocorrencias11[[#This Row],[longitude6]] ="","",Table_ocorrencias11[[#This Row],[longitude6]]),"")</f>
        <v>-34.925847</v>
      </c>
      <c r="S23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116476)</v>
      </c>
      <c r="T2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39" s="31" t="str">
        <f>UPPER(IFERROR(Table_ocorrencias11[[#This Row],[descricao]],""))</f>
        <v/>
      </c>
      <c r="V239" s="24">
        <f>IFERROR(IF(Table_ocorrencias11[[#This Row],[data_ciencia]]="","",Table_ocorrencias11[[#This Row],[data_ciencia]]),"")</f>
        <v>8.3333333333333329E-2</v>
      </c>
      <c r="W239" s="24">
        <f>IFERROR(IF(Table_ocorrencias11[[#This Row],[data_saida]]="","",Table_ocorrencias11[[#This Row],[data_saida]]),"")</f>
        <v>9.375E-2</v>
      </c>
      <c r="X239" s="24">
        <f>IFERROR(IF(Table_ocorrencias11[[#This Row],[data_chegada]]="","",Table_ocorrencias11[[#This Row],[data_chegada]]),"")</f>
        <v>0.10416666666666667</v>
      </c>
      <c r="Y239" s="24">
        <f>IFERROR(IF(Table_ocorrencias11[[#This Row],[data_conclusao]]="","",Table_ocorrencias11[[#This Row],[data_conclusao]]),"")</f>
        <v>0.14583333333333334</v>
      </c>
      <c r="Z239" s="22">
        <v>2150</v>
      </c>
      <c r="AA239" s="22">
        <v>106</v>
      </c>
      <c r="AB239" s="22">
        <v>13</v>
      </c>
      <c r="AC239" s="22">
        <v>3866947</v>
      </c>
      <c r="AD239" s="22">
        <v>3867820</v>
      </c>
      <c r="AE239" s="22">
        <v>2725070</v>
      </c>
      <c r="AF239" s="22"/>
      <c r="AG239" s="23">
        <v>44227</v>
      </c>
      <c r="AH239" s="22" t="s">
        <v>13178</v>
      </c>
      <c r="AI239" s="22" t="s">
        <v>167</v>
      </c>
      <c r="AJ239" s="22" t="s">
        <v>168</v>
      </c>
      <c r="AK239" s="22" t="s">
        <v>255</v>
      </c>
      <c r="AL239" s="25">
        <v>8.3333333333333329E-2</v>
      </c>
      <c r="AM239" s="26">
        <v>9.375E-2</v>
      </c>
      <c r="AN239" s="26">
        <v>0.10416666666666667</v>
      </c>
      <c r="AO239" s="26">
        <v>0.14583333333333334</v>
      </c>
      <c r="AP239" s="22" t="s">
        <v>13179</v>
      </c>
      <c r="AQ239" s="22" t="s">
        <v>13180</v>
      </c>
      <c r="AR239" s="22">
        <v>10</v>
      </c>
      <c r="AS239" s="22" t="s">
        <v>1826</v>
      </c>
      <c r="AT239" s="22" t="s">
        <v>13181</v>
      </c>
      <c r="AU239" s="22" t="s">
        <v>13182</v>
      </c>
      <c r="AV239" s="27" t="s">
        <v>276</v>
      </c>
      <c r="AW239" s="22" t="s">
        <v>13183</v>
      </c>
      <c r="AX239" s="22" t="s">
        <v>283</v>
      </c>
      <c r="AY239" s="22" t="b">
        <v>0</v>
      </c>
      <c r="AZ239" s="22" t="s">
        <v>273</v>
      </c>
      <c r="BA239" s="22" t="b">
        <v>0</v>
      </c>
      <c r="BB239" s="22"/>
      <c r="BC239" s="22"/>
    </row>
    <row r="240" spans="1:55" hidden="1" x14ac:dyDescent="0.25">
      <c r="A240" s="31" t="str">
        <f>IFERROR(TEXT(Table_ocorrencias11[[#This Row],[caso_n]],"000")&amp;Table_ocorrencias11[[#This Row],[ponto]]&amp;"/"&amp;YEAR(Table_ocorrencias11[[#This Row],[DATA PLANTÃO]]),"")</f>
        <v>1060.9/2020</v>
      </c>
      <c r="B240" s="31" t="str">
        <f>IFERROR(IF(Table_ocorrencias11[[#This Row],[GDL]] = "","", Table_ocorrencias11[[#This Row],[GDL]]&amp;"/"&amp;YEAR(Table_ocorrencias11[[#This Row],[data_plantao]])),"")</f>
        <v/>
      </c>
      <c r="C240" s="31" t="str">
        <f>IF(Table_ocorrencias11[[#This Row],[fotos_gdl]] = TRUE,"ENVIADAS","PENDENTE")</f>
        <v>PENDENTE</v>
      </c>
      <c r="D240" s="23">
        <f>IFERROR(Table_ocorrencias11[[#This Row],[data_plantao]],"")</f>
        <v>44169</v>
      </c>
      <c r="E240" s="31" t="str">
        <f>IFERROR(Table_ocorrencias11[[#This Row],[CIODS]],"")</f>
        <v>D696559</v>
      </c>
      <c r="F240" s="31" t="str">
        <f>IFERROR(Table_ocorrencias11[[#This Row],[natureza3]],"")</f>
        <v>Morte a esclarecer</v>
      </c>
      <c r="G240" s="31" t="str">
        <f>IFERROR(Table_ocorrencias11[[#This Row],[tipo_local]],"")</f>
        <v>Interno</v>
      </c>
      <c r="H240" s="31" t="str">
        <f>IFERROR(IF(Table_ocorrencias11[[#This Row],[instrumento9]] = 0,"",Table_ocorrencias11[[#This Row],[instrumento9]]),"")</f>
        <v/>
      </c>
      <c r="I240" s="31" t="str">
        <f>IFERROR(VLOOKUP(Table_ocorrencias11[[#This Row],[matricula_perito]],Table_peritos[],2,FALSE),"")</f>
        <v>FERNANDO HENRIQUE LEAL BENEVIDES</v>
      </c>
      <c r="J240" s="31" t="str">
        <f>IFERROR(VLOOKUP(Table_ocorrencias11[[#This Row],[matricula_auxiliar]],Table_auxiliares[],2,FALSE),"")</f>
        <v>ERICSON BERNARDO DA SILVA</v>
      </c>
      <c r="K240" s="31" t="str">
        <f>IFERROR(VLOOKUP(Table_ocorrencias11[[#This Row],[matricula_delegado]],Table_delegados[],2,FALSE),"")</f>
        <v>AUSENTE</v>
      </c>
      <c r="L240" s="31" t="str">
        <f>IFERROR(Table_ocorrencias11[[#This Row],[viatura4]],"")</f>
        <v/>
      </c>
      <c r="M240" s="31" t="str">
        <f>IFERROR(IF(Table_ocorrencias11[[#This Row],[DPH2]] ="","",Table_ocorrencias11[[#This Row],[DPH2]]&amp;"º DPH"),"")</f>
        <v>13º DPH</v>
      </c>
      <c r="N240" s="31" t="str">
        <f>UPPER(IFERROR(VLOOKUP(Table_ocorrencias11[[#This Row],[municipio]],Table_municipios[],2,FALSE),""))</f>
        <v>JABOATÃO DOS GUARARAPES</v>
      </c>
      <c r="O240" s="31" t="str">
        <f>UPPER(IFERROR(Table_ocorrencias11[[#This Row],[bairro7]],""))</f>
        <v>CURADO</v>
      </c>
      <c r="P240" s="31" t="str">
        <f>IFERROR(IF(Table_ocorrencias11[[#This Row],[rua8]] ="","",Table_ocorrencias11[[#This Row],[rua8]]),"")</f>
        <v>RUA 80 N100</v>
      </c>
      <c r="Q240" s="31" t="str">
        <f>IFERROR(IF(Table_ocorrencias11[[#This Row],[latitude5]] ="","",Table_ocorrencias11[[#This Row],[latitude5]]),"")</f>
        <v/>
      </c>
      <c r="R240" s="31" t="str">
        <f>IFERROR(IF(Table_ocorrencias11[[#This Row],[longitude6]] ="","",Table_ocorrencias11[[#This Row],[longitude6]]),"")</f>
        <v/>
      </c>
      <c r="S24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0" s="31" t="str">
        <f>UPPER(IFERROR(Table_ocorrencias11[[#This Row],[descricao]],""))</f>
        <v/>
      </c>
      <c r="V240" s="24">
        <f>IFERROR(IF(Table_ocorrencias11[[#This Row],[data_ciencia]]="","",Table_ocorrencias11[[#This Row],[data_ciencia]]),"")</f>
        <v>0.69305555555555554</v>
      </c>
      <c r="W240" s="24" t="str">
        <f>IFERROR(IF(Table_ocorrencias11[[#This Row],[data_saida]]="","",Table_ocorrencias11[[#This Row],[data_saida]]),"")</f>
        <v/>
      </c>
      <c r="X240" s="24" t="str">
        <f>IFERROR(IF(Table_ocorrencias11[[#This Row],[data_chegada]]="","",Table_ocorrencias11[[#This Row],[data_chegada]]),"")</f>
        <v/>
      </c>
      <c r="Y240" s="24" t="str">
        <f>IFERROR(IF(Table_ocorrencias11[[#This Row],[data_conclusao]]="","",Table_ocorrencias11[[#This Row],[data_conclusao]]),"")</f>
        <v/>
      </c>
      <c r="Z240" s="22">
        <v>1938</v>
      </c>
      <c r="AA240" s="22">
        <v>1060</v>
      </c>
      <c r="AB240" s="22">
        <v>13</v>
      </c>
      <c r="AC240" s="22">
        <v>2962063</v>
      </c>
      <c r="AD240" s="22">
        <v>3874494</v>
      </c>
      <c r="AE240" s="22"/>
      <c r="AF240" s="22"/>
      <c r="AG240" s="23">
        <v>44169</v>
      </c>
      <c r="AH240" s="22" t="s">
        <v>7005</v>
      </c>
      <c r="AI240" s="22" t="s">
        <v>425</v>
      </c>
      <c r="AJ240" s="22" t="s">
        <v>414</v>
      </c>
      <c r="AK240" s="22" t="s">
        <v>283</v>
      </c>
      <c r="AL240" s="25">
        <v>0.69305555555555554</v>
      </c>
      <c r="AM240" s="26"/>
      <c r="AN240" s="26"/>
      <c r="AO240" s="26"/>
      <c r="AP240" s="22"/>
      <c r="AQ240" s="22"/>
      <c r="AR240" s="22">
        <v>10</v>
      </c>
      <c r="AS240" s="22" t="s">
        <v>1193</v>
      </c>
      <c r="AT240" s="22" t="s">
        <v>7006</v>
      </c>
      <c r="AU240" s="22" t="s">
        <v>7007</v>
      </c>
      <c r="AV240" s="27"/>
      <c r="AW240" s="22" t="s">
        <v>7008</v>
      </c>
      <c r="AX240" s="22" t="s">
        <v>283</v>
      </c>
      <c r="AY240" s="22" t="b">
        <v>0</v>
      </c>
      <c r="AZ240" s="22" t="s">
        <v>273</v>
      </c>
      <c r="BA240" s="22" t="b">
        <v>0</v>
      </c>
      <c r="BB240" s="22"/>
      <c r="BC240" s="22"/>
    </row>
    <row r="241" spans="1:55" hidden="1" x14ac:dyDescent="0.25">
      <c r="A241" s="31" t="str">
        <f>IFERROR(TEXT(Table_ocorrencias11[[#This Row],[caso_n]],"000")&amp;Table_ocorrencias11[[#This Row],[ponto]]&amp;"/"&amp;YEAR(Table_ocorrencias11[[#This Row],[DATA PLANTÃO]]),"")</f>
        <v>1061.9/2020</v>
      </c>
      <c r="B241" s="31" t="str">
        <f>IFERROR(IF(Table_ocorrencias11[[#This Row],[GDL]] = "","", Table_ocorrencias11[[#This Row],[GDL]]&amp;"/"&amp;YEAR(Table_ocorrencias11[[#This Row],[data_plantao]])),"")</f>
        <v>39291/2020</v>
      </c>
      <c r="C241" s="31" t="str">
        <f>IF(Table_ocorrencias11[[#This Row],[fotos_gdl]] = TRUE,"ENVIADAS","PENDENTE")</f>
        <v>ENVIADAS</v>
      </c>
      <c r="D241" s="23">
        <f>IFERROR(Table_ocorrencias11[[#This Row],[data_plantao]],"")</f>
        <v>44170</v>
      </c>
      <c r="E241" s="31" t="str">
        <f>IFERROR(Table_ocorrencias11[[#This Row],[CIODS]],"")</f>
        <v>D696678</v>
      </c>
      <c r="F241" s="31" t="str">
        <f>IFERROR(Table_ocorrencias11[[#This Row],[natureza3]],"")</f>
        <v>Homicídio</v>
      </c>
      <c r="G241" s="31" t="str">
        <f>IFERROR(Table_ocorrencias11[[#This Row],[tipo_local]],"")</f>
        <v>Externo</v>
      </c>
      <c r="H241" s="31" t="str">
        <f>IFERROR(IF(Table_ocorrencias11[[#This Row],[instrumento9]] = 0,"",Table_ocorrencias11[[#This Row],[instrumento9]]),"")</f>
        <v/>
      </c>
      <c r="I241" s="31" t="str">
        <f>IFERROR(VLOOKUP(Table_ocorrencias11[[#This Row],[matricula_perito]],Table_peritos[],2,FALSE),"")</f>
        <v>LUCAS ARAÚJO DE ALMEIDA</v>
      </c>
      <c r="J241" s="31" t="str">
        <f>IFERROR(VLOOKUP(Table_ocorrencias11[[#This Row],[matricula_auxiliar]],Table_auxiliares[],2,FALSE),"")</f>
        <v>MARÍLIA ANDRADE DE FRANÇA</v>
      </c>
      <c r="K241" s="31" t="str">
        <f>IFERROR(VLOOKUP(Table_ocorrencias11[[#This Row],[matricula_delegado]],Table_delegados[],2,FALSE),"")</f>
        <v>JOAO BAPTISTA DE BRITTO ALVES FILHO</v>
      </c>
      <c r="L241" s="31" t="str">
        <f>IFERROR(Table_ocorrencias11[[#This Row],[viatura4]],"")</f>
        <v>UP004</v>
      </c>
      <c r="M241" s="31" t="str">
        <f>IFERROR(IF(Table_ocorrencias11[[#This Row],[DPH2]] ="","",Table_ocorrencias11[[#This Row],[DPH2]]&amp;"º DPH"),"")</f>
        <v>15º DPH</v>
      </c>
      <c r="N241" s="31" t="str">
        <f>UPPER(IFERROR(VLOOKUP(Table_ocorrencias11[[#This Row],[municipio]],Table_municipios[],2,FALSE),""))</f>
        <v>IPOJUCA</v>
      </c>
      <c r="O241" s="31" t="str">
        <f>UPPER(IFERROR(Table_ocorrencias11[[#This Row],[bairro7]],""))</f>
        <v>PONTAL MARACAÍPE</v>
      </c>
      <c r="P241" s="31" t="str">
        <f>IFERROR(IF(Table_ocorrencias11[[#This Row],[rua8]] ="","",Table_ocorrencias11[[#This Row],[rua8]]),"")</f>
        <v>AREIA DA PRAIA</v>
      </c>
      <c r="Q241" s="31" t="str">
        <f>IFERROR(IF(Table_ocorrencias11[[#This Row],[latitude5]] ="","",Table_ocorrencias11[[#This Row],[latitude5]]),"")</f>
        <v/>
      </c>
      <c r="R241" s="31" t="str">
        <f>IFERROR(IF(Table_ocorrencias11[[#This Row],[longitude6]] ="","",Table_ocorrencias11[[#This Row],[longitude6]]),"")</f>
        <v/>
      </c>
      <c r="S241" s="31" t="str">
        <f>IFERROR(UPPER(VLOOKUP(Table_ocorrencias11[[#This Row],[ocorrencia_id]],Table_vitimas[],3,FALSE) &amp; " (NIC: "&amp; VLOOKUP(Table_ocorrencias11[[#This Row],[ocorrencia_id]],Table_vitimas[],9,FALSE)) &amp;")","")</f>
        <v>JUAREZ JOSÉ DA SILVA JUNIOR (NIC: 114589)</v>
      </c>
      <c r="T2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41" s="31" t="str">
        <f>UPPER(IFERROR(Table_ocorrencias11[[#This Row],[descricao]],""))</f>
        <v>PAF - MASCULINO - EXTERNO - (81) 98788-9598 PM</v>
      </c>
      <c r="V241" s="24">
        <f>IFERROR(IF(Table_ocorrencias11[[#This Row],[data_ciencia]]="","",Table_ocorrencias11[[#This Row],[data_ciencia]]),"")</f>
        <v>0.44930555555555557</v>
      </c>
      <c r="W241" s="24" t="str">
        <f>IFERROR(IF(Table_ocorrencias11[[#This Row],[data_saida]]="","",Table_ocorrencias11[[#This Row],[data_saida]]),"")</f>
        <v/>
      </c>
      <c r="X241" s="24" t="str">
        <f>IFERROR(IF(Table_ocorrencias11[[#This Row],[data_chegada]]="","",Table_ocorrencias11[[#This Row],[data_chegada]]),"")</f>
        <v/>
      </c>
      <c r="Y241" s="24" t="str">
        <f>IFERROR(IF(Table_ocorrencias11[[#This Row],[data_conclusao]]="","",Table_ocorrencias11[[#This Row],[data_conclusao]]),"")</f>
        <v/>
      </c>
      <c r="Z241" s="22">
        <v>1939</v>
      </c>
      <c r="AA241" s="22">
        <v>1061</v>
      </c>
      <c r="AB241" s="22">
        <v>15</v>
      </c>
      <c r="AC241" s="22">
        <v>3870006</v>
      </c>
      <c r="AD241" s="22">
        <v>3874400</v>
      </c>
      <c r="AE241" s="22">
        <v>2139065</v>
      </c>
      <c r="AF241" s="22">
        <v>39291</v>
      </c>
      <c r="AG241" s="23">
        <v>44170</v>
      </c>
      <c r="AH241" s="22" t="s">
        <v>7013</v>
      </c>
      <c r="AI241" s="22" t="s">
        <v>167</v>
      </c>
      <c r="AJ241" s="22" t="s">
        <v>168</v>
      </c>
      <c r="AK241" s="22" t="s">
        <v>255</v>
      </c>
      <c r="AL241" s="25">
        <v>0.44930555555555557</v>
      </c>
      <c r="AM241" s="26"/>
      <c r="AN241" s="26"/>
      <c r="AO241" s="26"/>
      <c r="AP241" s="22"/>
      <c r="AQ241" s="22"/>
      <c r="AR241" s="22">
        <v>8</v>
      </c>
      <c r="AS241" s="22" t="s">
        <v>7014</v>
      </c>
      <c r="AT241" s="22" t="s">
        <v>7015</v>
      </c>
      <c r="AU241" s="22" t="s">
        <v>7016</v>
      </c>
      <c r="AV241" s="27"/>
      <c r="AW241" s="22" t="s">
        <v>7017</v>
      </c>
      <c r="AX241" s="22" t="s">
        <v>7018</v>
      </c>
      <c r="AY241" s="22" t="b">
        <v>1</v>
      </c>
      <c r="AZ241" s="22" t="s">
        <v>273</v>
      </c>
      <c r="BA241" s="22" t="b">
        <v>0</v>
      </c>
      <c r="BB241" s="22"/>
      <c r="BC241" s="22"/>
    </row>
    <row r="242" spans="1:55" hidden="1" x14ac:dyDescent="0.25">
      <c r="A242" s="31" t="str">
        <f>IFERROR(TEXT(Table_ocorrencias11[[#This Row],[caso_n]],"000")&amp;Table_ocorrencias11[[#This Row],[ponto]]&amp;"/"&amp;YEAR(Table_ocorrencias11[[#This Row],[DATA PLANTÃO]]),"")</f>
        <v>1062.9/2020</v>
      </c>
      <c r="B242" s="31" t="str">
        <f>IFERROR(IF(Table_ocorrencias11[[#This Row],[GDL]] = "","", Table_ocorrencias11[[#This Row],[GDL]]&amp;"/"&amp;YEAR(Table_ocorrencias11[[#This Row],[data_plantao]])),"")</f>
        <v>39300/2020</v>
      </c>
      <c r="C242" s="31" t="str">
        <f>IF(Table_ocorrencias11[[#This Row],[fotos_gdl]] = TRUE,"ENVIADAS","PENDENTE")</f>
        <v>PENDENTE</v>
      </c>
      <c r="D242" s="23">
        <f>IFERROR(Table_ocorrencias11[[#This Row],[data_plantao]],"")</f>
        <v>44170</v>
      </c>
      <c r="E242" s="31" t="str">
        <f>IFERROR(Table_ocorrencias11[[#This Row],[CIODS]],"")</f>
        <v>D696682</v>
      </c>
      <c r="F242" s="31" t="str">
        <f>IFERROR(Table_ocorrencias11[[#This Row],[natureza3]],"")</f>
        <v>Homicídio</v>
      </c>
      <c r="G242" s="31" t="str">
        <f>IFERROR(Table_ocorrencias11[[#This Row],[tipo_local]],"")</f>
        <v>Externo</v>
      </c>
      <c r="H242" s="31" t="str">
        <f>IFERROR(IF(Table_ocorrencias11[[#This Row],[instrumento9]] = 0,"",Table_ocorrencias11[[#This Row],[instrumento9]]),"")</f>
        <v>PÉRFURO-CONTUNDENTE</v>
      </c>
      <c r="I242" s="31" t="str">
        <f>IFERROR(VLOOKUP(Table_ocorrencias11[[#This Row],[matricula_perito]],Table_peritos[],2,FALSE),"")</f>
        <v>DIOGO SINESIO TRAJANO DE ARRUDA</v>
      </c>
      <c r="J242" s="31" t="str">
        <f>IFERROR(VLOOKUP(Table_ocorrencias11[[#This Row],[matricula_auxiliar]],Table_auxiliares[],2,FALSE),"")</f>
        <v>ERIVALDO CAMARA CORREIA</v>
      </c>
      <c r="K242" s="31" t="str">
        <f>IFERROR(VLOOKUP(Table_ocorrencias11[[#This Row],[matricula_delegado]],Table_delegados[],2,FALSE),"")</f>
        <v>VILANEIDA PARENTE AGUIAR</v>
      </c>
      <c r="L242" s="31" t="str">
        <f>IFERROR(Table_ocorrencias11[[#This Row],[viatura4]],"")</f>
        <v>UP006</v>
      </c>
      <c r="M242" s="31" t="str">
        <f>IFERROR(IF(Table_ocorrencias11[[#This Row],[DPH2]] ="","",Table_ocorrencias11[[#This Row],[DPH2]]&amp;"º DPH"),"")</f>
        <v>6º DPH</v>
      </c>
      <c r="N242" s="31" t="str">
        <f>UPPER(IFERROR(VLOOKUP(Table_ocorrencias11[[#This Row],[municipio]],Table_municipios[],2,FALSE),""))</f>
        <v>IGARASSU</v>
      </c>
      <c r="O242" s="31" t="str">
        <f>UPPER(IFERROR(Table_ocorrencias11[[#This Row],[bairro7]],""))</f>
        <v>AGAMENON MAGALHÃES</v>
      </c>
      <c r="P242" s="31" t="str">
        <f>IFERROR(IF(Table_ocorrencias11[[#This Row],[rua8]] ="","",Table_ocorrencias11[[#This Row],[rua8]]),"")</f>
        <v>RUA INDIA</v>
      </c>
      <c r="Q242" s="31" t="str">
        <f>IFERROR(IF(Table_ocorrencias11[[#This Row],[latitude5]] ="","",Table_ocorrencias11[[#This Row],[latitude5]]),"")</f>
        <v>-7.833234</v>
      </c>
      <c r="R242" s="31" t="str">
        <f>IFERROR(IF(Table_ocorrencias11[[#This Row],[longitude6]] ="","",Table_ocorrencias11[[#This Row],[longitude6]]),"")</f>
        <v>-34.922342</v>
      </c>
      <c r="S242" s="31" t="str">
        <f>IFERROR(UPPER(VLOOKUP(Table_ocorrencias11[[#This Row],[ocorrencia_id]],Table_vitimas[],3,FALSE) &amp; " (NIC: "&amp; VLOOKUP(Table_ocorrencias11[[#This Row],[ocorrencia_id]],Table_vitimas[],9,FALSE)) &amp;")","")</f>
        <v>LEANDRO LEVI SILVINO DOS SANTOS (NIC: 114568)</v>
      </c>
      <c r="T2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2" s="31" t="str">
        <f>UPPER(IFERROR(Table_ocorrencias11[[#This Row],[descricao]],""))</f>
        <v>CORPO EM VIA PÚBLICA. CONTATO: SGT PM CARLOS 99376-3560</v>
      </c>
      <c r="V242" s="24">
        <f>IFERROR(IF(Table_ocorrencias11[[#This Row],[data_ciencia]]="","",Table_ocorrencias11[[#This Row],[data_ciencia]]),"")</f>
        <v>0.52777777777777779</v>
      </c>
      <c r="W242" s="24">
        <f>IFERROR(IF(Table_ocorrencias11[[#This Row],[data_saida]]="","",Table_ocorrencias11[[#This Row],[data_saida]]),"")</f>
        <v>0.55555555555555558</v>
      </c>
      <c r="X242" s="24">
        <f>IFERROR(IF(Table_ocorrencias11[[#This Row],[data_chegada]]="","",Table_ocorrencias11[[#This Row],[data_chegada]]),"")</f>
        <v>0.59375</v>
      </c>
      <c r="Y242" s="24">
        <f>IFERROR(IF(Table_ocorrencias11[[#This Row],[data_conclusao]]="","",Table_ocorrencias11[[#This Row],[data_conclusao]]),"")</f>
        <v>0.62152777777777779</v>
      </c>
      <c r="Z242" s="22">
        <v>1940</v>
      </c>
      <c r="AA242" s="22">
        <v>1062</v>
      </c>
      <c r="AB242" s="22">
        <v>6</v>
      </c>
      <c r="AC242" s="22">
        <v>3871193</v>
      </c>
      <c r="AD242" s="22">
        <v>1195204</v>
      </c>
      <c r="AE242" s="22">
        <v>2725070</v>
      </c>
      <c r="AF242" s="22">
        <v>39300</v>
      </c>
      <c r="AG242" s="23">
        <v>44170</v>
      </c>
      <c r="AH242" s="22" t="s">
        <v>7019</v>
      </c>
      <c r="AI242" s="22" t="s">
        <v>167</v>
      </c>
      <c r="AJ242" s="22" t="s">
        <v>168</v>
      </c>
      <c r="AK242" s="22" t="s">
        <v>1258</v>
      </c>
      <c r="AL242" s="25">
        <v>0.52777777777777779</v>
      </c>
      <c r="AM242" s="26">
        <v>0.55555555555555558</v>
      </c>
      <c r="AN242" s="26">
        <v>0.59375</v>
      </c>
      <c r="AO242" s="26">
        <v>0.62152777777777779</v>
      </c>
      <c r="AP242" s="22" t="s">
        <v>7027</v>
      </c>
      <c r="AQ242" s="22" t="s">
        <v>7028</v>
      </c>
      <c r="AR242" s="22">
        <v>6</v>
      </c>
      <c r="AS242" s="22" t="s">
        <v>1427</v>
      </c>
      <c r="AT242" s="22" t="s">
        <v>7020</v>
      </c>
      <c r="AU242" s="22" t="s">
        <v>7021</v>
      </c>
      <c r="AV242" s="27" t="s">
        <v>276</v>
      </c>
      <c r="AW242" s="22" t="s">
        <v>7022</v>
      </c>
      <c r="AX242" s="22" t="s">
        <v>7023</v>
      </c>
      <c r="AY242" s="22" t="b">
        <v>0</v>
      </c>
      <c r="AZ242" s="22" t="s">
        <v>273</v>
      </c>
      <c r="BA242" s="22" t="b">
        <v>0</v>
      </c>
      <c r="BB242" s="22"/>
      <c r="BC242" s="22"/>
    </row>
    <row r="243" spans="1:55" hidden="1" x14ac:dyDescent="0.25">
      <c r="A243" s="31" t="str">
        <f>IFERROR(TEXT(Table_ocorrencias11[[#This Row],[caso_n]],"000")&amp;Table_ocorrencias11[[#This Row],[ponto]]&amp;"/"&amp;YEAR(Table_ocorrencias11[[#This Row],[DATA PLANTÃO]]),"")</f>
        <v>1063.9/2020</v>
      </c>
      <c r="B243" s="31" t="str">
        <f>IFERROR(IF(Table_ocorrencias11[[#This Row],[GDL]] = "","", Table_ocorrencias11[[#This Row],[GDL]]&amp;"/"&amp;YEAR(Table_ocorrencias11[[#This Row],[data_plantao]])),"")</f>
        <v>39293/2020</v>
      </c>
      <c r="C243" s="31" t="str">
        <f>IF(Table_ocorrencias11[[#This Row],[fotos_gdl]] = TRUE,"ENVIADAS","PENDENTE")</f>
        <v>ENVIADAS</v>
      </c>
      <c r="D243" s="23">
        <f>IFERROR(Table_ocorrencias11[[#This Row],[data_plantao]],"")</f>
        <v>44170</v>
      </c>
      <c r="E243" s="31" t="str">
        <f>IFERROR(Table_ocorrencias11[[#This Row],[CIODS]],"")</f>
        <v>D696693</v>
      </c>
      <c r="F243" s="31" t="str">
        <f>IFERROR(Table_ocorrencias11[[#This Row],[natureza3]],"")</f>
        <v>Homicídio</v>
      </c>
      <c r="G243" s="31" t="str">
        <f>IFERROR(Table_ocorrencias11[[#This Row],[tipo_local]],"")</f>
        <v>Externo</v>
      </c>
      <c r="H243" s="31" t="str">
        <f>IFERROR(IF(Table_ocorrencias11[[#This Row],[instrumento9]] = 0,"",Table_ocorrencias11[[#This Row],[instrumento9]]),"")</f>
        <v/>
      </c>
      <c r="I243" s="31" t="str">
        <f>IFERROR(VLOOKUP(Table_ocorrencias11[[#This Row],[matricula_perito]],Table_peritos[],2,FALSE),"")</f>
        <v>LUCAS ARAÚJO DE ALMEIDA</v>
      </c>
      <c r="J243" s="31" t="str">
        <f>IFERROR(VLOOKUP(Table_ocorrencias11[[#This Row],[matricula_auxiliar]],Table_auxiliares[],2,FALSE),"")</f>
        <v>MARÍLIA ANDRADE DE FRANÇA</v>
      </c>
      <c r="K243" s="31" t="str">
        <f>IFERROR(VLOOKUP(Table_ocorrencias11[[#This Row],[matricula_delegado]],Table_delegados[],2,FALSE),"")</f>
        <v>JOAO BAPTISTA DE BRITTO ALVES FILHO</v>
      </c>
      <c r="L243" s="31" t="str">
        <f>IFERROR(Table_ocorrencias11[[#This Row],[viatura4]],"")</f>
        <v>UP004</v>
      </c>
      <c r="M243" s="31" t="str">
        <f>IFERROR(IF(Table_ocorrencias11[[#This Row],[DPH2]] ="","",Table_ocorrencias11[[#This Row],[DPH2]]&amp;"º DPH"),"")</f>
        <v>14º DPH</v>
      </c>
      <c r="N243" s="31" t="str">
        <f>UPPER(IFERROR(VLOOKUP(Table_ocorrencias11[[#This Row],[municipio]],Table_municipios[],2,FALSE),""))</f>
        <v>CABO DE SANTO AGOSTINHO</v>
      </c>
      <c r="O243" s="31" t="str">
        <f>UPPER(IFERROR(Table_ocorrencias11[[#This Row],[bairro7]],""))</f>
        <v>CLAUDETE</v>
      </c>
      <c r="P243" s="31" t="str">
        <f>IFERROR(IF(Table_ocorrencias11[[#This Row],[rua8]] ="","",Table_ocorrencias11[[#This Row],[rua8]]),"")</f>
        <v>QUADRA 15, N 138</v>
      </c>
      <c r="Q243" s="31" t="str">
        <f>IFERROR(IF(Table_ocorrencias11[[#This Row],[latitude5]] ="","",Table_ocorrencias11[[#This Row],[latitude5]]),"")</f>
        <v/>
      </c>
      <c r="R243" s="31" t="str">
        <f>IFERROR(IF(Table_ocorrencias11[[#This Row],[longitude6]] ="","",Table_ocorrencias11[[#This Row],[longitude6]]),"")</f>
        <v/>
      </c>
      <c r="S243" s="31" t="str">
        <f>IFERROR(UPPER(VLOOKUP(Table_ocorrencias11[[#This Row],[ocorrencia_id]],Table_vitimas[],3,FALSE) &amp; " (NIC: "&amp; VLOOKUP(Table_ocorrencias11[[#This Row],[ocorrencia_id]],Table_vitimas[],9,FALSE)) &amp;")","")</f>
        <v>IGOR GABRIEL CAVALCANTI DA SILVA (NIC: 114552)</v>
      </c>
      <c r="T2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43" s="31" t="str">
        <f>UPPER(IFERROR(Table_ocorrencias11[[#This Row],[descricao]],""))</f>
        <v/>
      </c>
      <c r="V243" s="24">
        <f>IFERROR(IF(Table_ocorrencias11[[#This Row],[data_ciencia]]="","",Table_ocorrencias11[[#This Row],[data_ciencia]]),"")</f>
        <v>0.57638888888888884</v>
      </c>
      <c r="W243" s="24" t="str">
        <f>IFERROR(IF(Table_ocorrencias11[[#This Row],[data_saida]]="","",Table_ocorrencias11[[#This Row],[data_saida]]),"")</f>
        <v/>
      </c>
      <c r="X243" s="24" t="str">
        <f>IFERROR(IF(Table_ocorrencias11[[#This Row],[data_chegada]]="","",Table_ocorrencias11[[#This Row],[data_chegada]]),"")</f>
        <v/>
      </c>
      <c r="Y243" s="24" t="str">
        <f>IFERROR(IF(Table_ocorrencias11[[#This Row],[data_conclusao]]="","",Table_ocorrencias11[[#This Row],[data_conclusao]]),"")</f>
        <v/>
      </c>
      <c r="Z243" s="22">
        <v>1941</v>
      </c>
      <c r="AA243" s="22">
        <v>1063</v>
      </c>
      <c r="AB243" s="22">
        <v>14</v>
      </c>
      <c r="AC243" s="22">
        <v>3870006</v>
      </c>
      <c r="AD243" s="22">
        <v>3874400</v>
      </c>
      <c r="AE243" s="22">
        <v>2139065</v>
      </c>
      <c r="AF243" s="22">
        <v>39293</v>
      </c>
      <c r="AG243" s="23">
        <v>44170</v>
      </c>
      <c r="AH243" s="22" t="s">
        <v>7024</v>
      </c>
      <c r="AI243" s="22" t="s">
        <v>167</v>
      </c>
      <c r="AJ243" s="22" t="s">
        <v>168</v>
      </c>
      <c r="AK243" s="22" t="s">
        <v>255</v>
      </c>
      <c r="AL243" s="25">
        <v>0.57638888888888884</v>
      </c>
      <c r="AM243" s="26"/>
      <c r="AN243" s="26"/>
      <c r="AO243" s="26"/>
      <c r="AP243" s="22"/>
      <c r="AQ243" s="22"/>
      <c r="AR243" s="22">
        <v>3</v>
      </c>
      <c r="AS243" s="22" t="s">
        <v>7025</v>
      </c>
      <c r="AT243" s="22" t="s">
        <v>7032</v>
      </c>
      <c r="AU243" s="22" t="s">
        <v>283</v>
      </c>
      <c r="AV243" s="27"/>
      <c r="AW243" s="22" t="s">
        <v>7026</v>
      </c>
      <c r="AX243" s="22" t="s">
        <v>283</v>
      </c>
      <c r="AY243" s="22" t="b">
        <v>1</v>
      </c>
      <c r="AZ243" s="22" t="s">
        <v>273</v>
      </c>
      <c r="BA243" s="22" t="b">
        <v>0</v>
      </c>
      <c r="BB243" s="22"/>
      <c r="BC243" s="22"/>
    </row>
    <row r="244" spans="1:55" hidden="1" x14ac:dyDescent="0.25">
      <c r="A244" s="31" t="str">
        <f>IFERROR(TEXT(Table_ocorrencias11[[#This Row],[caso_n]],"000")&amp;Table_ocorrencias11[[#This Row],[ponto]]&amp;"/"&amp;YEAR(Table_ocorrencias11[[#This Row],[DATA PLANTÃO]]),"")</f>
        <v>1064.9/2020</v>
      </c>
      <c r="B244" s="31" t="str">
        <f>IFERROR(IF(Table_ocorrencias11[[#This Row],[GDL]] = "","", Table_ocorrencias11[[#This Row],[GDL]]&amp;"/"&amp;YEAR(Table_ocorrencias11[[#This Row],[data_plantao]])),"")</f>
        <v>39297/2020</v>
      </c>
      <c r="C244" s="31" t="str">
        <f>IF(Table_ocorrencias11[[#This Row],[fotos_gdl]] = TRUE,"ENVIADAS","PENDENTE")</f>
        <v>PENDENTE</v>
      </c>
      <c r="D244" s="23">
        <f>IFERROR(Table_ocorrencias11[[#This Row],[data_plantao]],"")</f>
        <v>44170</v>
      </c>
      <c r="E244" s="31" t="str">
        <f>IFERROR(Table_ocorrencias11[[#This Row],[CIODS]],"")</f>
        <v>D696702</v>
      </c>
      <c r="F244" s="31" t="str">
        <f>IFERROR(Table_ocorrencias11[[#This Row],[natureza3]],"")</f>
        <v>Homicídio</v>
      </c>
      <c r="G244" s="31" t="str">
        <f>IFERROR(Table_ocorrencias11[[#This Row],[tipo_local]],"")</f>
        <v>Externo</v>
      </c>
      <c r="H244" s="31" t="str">
        <f>IFERROR(IF(Table_ocorrencias11[[#This Row],[instrumento9]] = 0,"",Table_ocorrencias11[[#This Row],[instrumento9]]),"")</f>
        <v/>
      </c>
      <c r="I244" s="31" t="str">
        <f>IFERROR(VLOOKUP(Table_ocorrencias11[[#This Row],[matricula_perito]],Table_peritos[],2,FALSE),"")</f>
        <v>BETSON FERNANDO DELGADO DOS SANTOS ANDRADE</v>
      </c>
      <c r="J244" s="31" t="str">
        <f>IFERROR(VLOOKUP(Table_ocorrencias11[[#This Row],[matricula_auxiliar]],Table_auxiliares[],2,FALSE),"")</f>
        <v>FLAVIA ROBERTA FERREIRA</v>
      </c>
      <c r="K244" s="31" t="str">
        <f>IFERROR(VLOOKUP(Table_ocorrencias11[[#This Row],[matricula_delegado]],Table_delegados[],2,FALSE),"")</f>
        <v>VILANEIDA PARENTE AGUIAR</v>
      </c>
      <c r="L244" s="31" t="str">
        <f>IFERROR(Table_ocorrencias11[[#This Row],[viatura4]],"")</f>
        <v>UP006</v>
      </c>
      <c r="M244" s="31" t="str">
        <f>IFERROR(IF(Table_ocorrencias11[[#This Row],[DPH2]] ="","",Table_ocorrencias11[[#This Row],[DPH2]]&amp;"º DPH"),"")</f>
        <v>11º DPH</v>
      </c>
      <c r="N244" s="31" t="str">
        <f>UPPER(IFERROR(VLOOKUP(Table_ocorrencias11[[#This Row],[municipio]],Table_municipios[],2,FALSE),""))</f>
        <v>JABOATÃO DOS GUARARAPES</v>
      </c>
      <c r="O244" s="31" t="str">
        <f>UPPER(IFERROR(Table_ocorrencias11[[#This Row],[bairro7]],""))</f>
        <v>JARDIM JORDÃO</v>
      </c>
      <c r="P244" s="31" t="str">
        <f>IFERROR(IF(Table_ocorrencias11[[#This Row],[rua8]] ="","",Table_ocorrencias11[[#This Row],[rua8]]),"")</f>
        <v>R. TAMÔIO</v>
      </c>
      <c r="Q244" s="31" t="str">
        <f>IFERROR(IF(Table_ocorrencias11[[#This Row],[latitude5]] ="","",Table_ocorrencias11[[#This Row],[latitude5]]),"")</f>
        <v>-8.154609</v>
      </c>
      <c r="R244" s="31" t="str">
        <f>IFERROR(IF(Table_ocorrencias11[[#This Row],[longitude6]] ="","",Table_ocorrencias11[[#This Row],[longitude6]]),"")</f>
        <v>-34.926317</v>
      </c>
      <c r="S244" s="31" t="str">
        <f>IFERROR(UPPER(VLOOKUP(Table_ocorrencias11[[#This Row],[ocorrencia_id]],Table_vitimas[],3,FALSE) &amp; " (NIC: "&amp; VLOOKUP(Table_ocorrencias11[[#This Row],[ocorrencia_id]],Table_vitimas[],9,FALSE)) &amp;")","")</f>
        <v xml:space="preserve"> (NIC: )</v>
      </c>
      <c r="T2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4" s="31" t="str">
        <f>UPPER(IFERROR(Table_ocorrencias11[[#This Row],[descricao]],""))</f>
        <v>PM: 986150257</v>
      </c>
      <c r="V244" s="24">
        <f>IFERROR(IF(Table_ocorrencias11[[#This Row],[data_ciencia]]="","",Table_ocorrencias11[[#This Row],[data_ciencia]]),"")</f>
        <v>0.66666666666666663</v>
      </c>
      <c r="W244" s="24" t="str">
        <f>IFERROR(IF(Table_ocorrencias11[[#This Row],[data_saida]]="","",Table_ocorrencias11[[#This Row],[data_saida]]),"")</f>
        <v/>
      </c>
      <c r="X244" s="24" t="str">
        <f>IFERROR(IF(Table_ocorrencias11[[#This Row],[data_chegada]]="","",Table_ocorrencias11[[#This Row],[data_chegada]]),"")</f>
        <v/>
      </c>
      <c r="Y244" s="24" t="str">
        <f>IFERROR(IF(Table_ocorrencias11[[#This Row],[data_conclusao]]="","",Table_ocorrencias11[[#This Row],[data_conclusao]]),"")</f>
        <v/>
      </c>
      <c r="Z244" s="22">
        <v>1942</v>
      </c>
      <c r="AA244" s="22">
        <v>1064</v>
      </c>
      <c r="AB244" s="22">
        <v>11</v>
      </c>
      <c r="AC244" s="22">
        <v>3869903</v>
      </c>
      <c r="AD244" s="22">
        <v>3867684</v>
      </c>
      <c r="AE244" s="22">
        <v>2725070</v>
      </c>
      <c r="AF244" s="22">
        <v>39297</v>
      </c>
      <c r="AG244" s="23">
        <v>44170</v>
      </c>
      <c r="AH244" s="22" t="s">
        <v>7029</v>
      </c>
      <c r="AI244" s="22" t="s">
        <v>167</v>
      </c>
      <c r="AJ244" s="22" t="s">
        <v>168</v>
      </c>
      <c r="AK244" s="22" t="s">
        <v>1258</v>
      </c>
      <c r="AL244" s="25">
        <v>0.66666666666666663</v>
      </c>
      <c r="AM244" s="26"/>
      <c r="AN244" s="26"/>
      <c r="AO244" s="26"/>
      <c r="AP244" s="22" t="s">
        <v>7033</v>
      </c>
      <c r="AQ244" s="22" t="s">
        <v>7034</v>
      </c>
      <c r="AR244" s="22">
        <v>10</v>
      </c>
      <c r="AS244" s="22" t="s">
        <v>716</v>
      </c>
      <c r="AT244" s="22" t="s">
        <v>7035</v>
      </c>
      <c r="AU244" s="22" t="s">
        <v>7036</v>
      </c>
      <c r="AV244" s="27"/>
      <c r="AW244" s="22" t="s">
        <v>7030</v>
      </c>
      <c r="AX244" s="22" t="s">
        <v>7031</v>
      </c>
      <c r="AY244" s="22" t="b">
        <v>0</v>
      </c>
      <c r="AZ244" s="22" t="s">
        <v>273</v>
      </c>
      <c r="BA244" s="22" t="b">
        <v>0</v>
      </c>
      <c r="BB244" s="22"/>
      <c r="BC244" s="22"/>
    </row>
    <row r="245" spans="1:55" hidden="1" x14ac:dyDescent="0.25">
      <c r="A245" s="31" t="str">
        <f>IFERROR(TEXT(Table_ocorrencias11[[#This Row],[caso_n]],"000")&amp;Table_ocorrencias11[[#This Row],[ponto]]&amp;"/"&amp;YEAR(Table_ocorrencias11[[#This Row],[DATA PLANTÃO]]),"")</f>
        <v>1065.9/2020</v>
      </c>
      <c r="B245" s="31" t="str">
        <f>IFERROR(IF(Table_ocorrencias11[[#This Row],[GDL]] = "","", Table_ocorrencias11[[#This Row],[GDL]]&amp;"/"&amp;YEAR(Table_ocorrencias11[[#This Row],[data_plantao]])),"")</f>
        <v>39328/2020</v>
      </c>
      <c r="C245" s="31" t="str">
        <f>IF(Table_ocorrencias11[[#This Row],[fotos_gdl]] = TRUE,"ENVIADAS","PENDENTE")</f>
        <v>ENVIADAS</v>
      </c>
      <c r="D245" s="23">
        <f>IFERROR(Table_ocorrencias11[[#This Row],[data_plantao]],"")</f>
        <v>44170</v>
      </c>
      <c r="E245" s="31" t="str">
        <f>IFERROR(Table_ocorrencias11[[#This Row],[CIODS]],"")</f>
        <v>D696738</v>
      </c>
      <c r="F245" s="31" t="str">
        <f>IFERROR(Table_ocorrencias11[[#This Row],[natureza3]],"")</f>
        <v>Homicídio</v>
      </c>
      <c r="G245" s="31" t="str">
        <f>IFERROR(Table_ocorrencias11[[#This Row],[tipo_local]],"")</f>
        <v>Externo</v>
      </c>
      <c r="H245" s="31" t="str">
        <f>IFERROR(IF(Table_ocorrencias11[[#This Row],[instrumento9]] = 0,"",Table_ocorrencias11[[#This Row],[instrumento9]]),"")</f>
        <v>PÉRFURO-CONTUNDENTE</v>
      </c>
      <c r="I245" s="31" t="str">
        <f>IFERROR(VLOOKUP(Table_ocorrencias11[[#This Row],[matricula_perito]],Table_peritos[],2,FALSE),"")</f>
        <v>DIOGO SINESIO TRAJANO DE ARRUDA</v>
      </c>
      <c r="J245" s="31" t="str">
        <f>IFERROR(VLOOKUP(Table_ocorrencias11[[#This Row],[matricula_auxiliar]],Table_auxiliares[],2,FALSE),"")</f>
        <v>ALMIR CARLOS DE SOUZA</v>
      </c>
      <c r="K245" s="31" t="str">
        <f>IFERROR(VLOOKUP(Table_ocorrencias11[[#This Row],[matricula_delegado]],Table_delegados[],2,FALSE),"")</f>
        <v>ANTONIO DE CAMPOS FRANCISCO</v>
      </c>
      <c r="L245" s="31" t="str">
        <f>IFERROR(Table_ocorrencias11[[#This Row],[viatura4]],"")</f>
        <v>UP004</v>
      </c>
      <c r="M245" s="31" t="str">
        <f>IFERROR(IF(Table_ocorrencias11[[#This Row],[DPH2]] ="","",Table_ocorrencias11[[#This Row],[DPH2]]&amp;"º DPH"),"")</f>
        <v>10º DPH</v>
      </c>
      <c r="N245" s="31" t="str">
        <f>UPPER(IFERROR(VLOOKUP(Table_ocorrencias11[[#This Row],[municipio]],Table_municipios[],2,FALSE),""))</f>
        <v>CAMARAGIBE</v>
      </c>
      <c r="O245" s="31" t="str">
        <f>UPPER(IFERROR(Table_ocorrencias11[[#This Row],[bairro7]],""))</f>
        <v>CHÃ DE CRUZ</v>
      </c>
      <c r="P245" s="31" t="str">
        <f>IFERROR(IF(Table_ocorrencias11[[#This Row],[rua8]] ="","",Table_ocorrencias11[[#This Row],[rua8]]),"")</f>
        <v>RUA PILOTO AIRTON SENA</v>
      </c>
      <c r="Q245" s="31" t="str">
        <f>IFERROR(IF(Table_ocorrencias11[[#This Row],[latitude5]] ="","",Table_ocorrencias11[[#This Row],[latitude5]]),"")</f>
        <v>-7.902917</v>
      </c>
      <c r="R245" s="31" t="str">
        <f>IFERROR(IF(Table_ocorrencias11[[#This Row],[longitude6]] ="","",Table_ocorrencias11[[#This Row],[longitude6]]),"")</f>
        <v>-35.066194</v>
      </c>
      <c r="S24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114584)</v>
      </c>
      <c r="T2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45" s="31" t="str">
        <f>UPPER(IFERROR(Table_ocorrencias11[[#This Row],[descricao]],""))</f>
        <v>PAF - CONTATO 987903262</v>
      </c>
      <c r="V245" s="24">
        <f>IFERROR(IF(Table_ocorrencias11[[#This Row],[data_ciencia]]="","",Table_ocorrencias11[[#This Row],[data_ciencia]]),"")</f>
        <v>0.88194444444444442</v>
      </c>
      <c r="W245" s="24">
        <f>IFERROR(IF(Table_ocorrencias11[[#This Row],[data_saida]]="","",Table_ocorrencias11[[#This Row],[data_saida]]),"")</f>
        <v>0.90277777777777779</v>
      </c>
      <c r="X245" s="24">
        <f>IFERROR(IF(Table_ocorrencias11[[#This Row],[data_chegada]]="","",Table_ocorrencias11[[#This Row],[data_chegada]]),"")</f>
        <v>0.93055555555555558</v>
      </c>
      <c r="Y245" s="24">
        <f>IFERROR(IF(Table_ocorrencias11[[#This Row],[data_conclusao]]="","",Table_ocorrencias11[[#This Row],[data_conclusao]]),"")</f>
        <v>0.95486111111111116</v>
      </c>
      <c r="Z245" s="22">
        <v>1943</v>
      </c>
      <c r="AA245" s="22">
        <v>1065</v>
      </c>
      <c r="AB245" s="22">
        <v>10</v>
      </c>
      <c r="AC245" s="22">
        <v>3871193</v>
      </c>
      <c r="AD245" s="22">
        <v>1586920</v>
      </c>
      <c r="AE245" s="22">
        <v>1967371</v>
      </c>
      <c r="AF245" s="22">
        <v>39328</v>
      </c>
      <c r="AG245" s="23">
        <v>44170</v>
      </c>
      <c r="AH245" s="22" t="s">
        <v>7037</v>
      </c>
      <c r="AI245" s="22" t="s">
        <v>167</v>
      </c>
      <c r="AJ245" s="22" t="s">
        <v>168</v>
      </c>
      <c r="AK245" s="22" t="s">
        <v>255</v>
      </c>
      <c r="AL245" s="25">
        <v>0.88194444444444442</v>
      </c>
      <c r="AM245" s="26">
        <v>0.90277777777777779</v>
      </c>
      <c r="AN245" s="26">
        <v>0.93055555555555558</v>
      </c>
      <c r="AO245" s="26">
        <v>0.95486111111111116</v>
      </c>
      <c r="AP245" s="22" t="s">
        <v>7038</v>
      </c>
      <c r="AQ245" s="22" t="s">
        <v>7039</v>
      </c>
      <c r="AR245" s="22">
        <v>4</v>
      </c>
      <c r="AS245" s="22" t="s">
        <v>7040</v>
      </c>
      <c r="AT245" s="22" t="s">
        <v>7041</v>
      </c>
      <c r="AU245" s="22" t="s">
        <v>7042</v>
      </c>
      <c r="AV245" s="27" t="s">
        <v>276</v>
      </c>
      <c r="AW245" s="22" t="s">
        <v>7043</v>
      </c>
      <c r="AX245" s="22" t="s">
        <v>7044</v>
      </c>
      <c r="AY245" s="22" t="b">
        <v>1</v>
      </c>
      <c r="AZ245" s="22" t="s">
        <v>273</v>
      </c>
      <c r="BA245" s="22" t="b">
        <v>0</v>
      </c>
      <c r="BB245" s="22"/>
      <c r="BC245" s="22"/>
    </row>
    <row r="246" spans="1:55" hidden="1" x14ac:dyDescent="0.25">
      <c r="A246" s="31" t="str">
        <f>IFERROR(TEXT(Table_ocorrencias11[[#This Row],[caso_n]],"000")&amp;Table_ocorrencias11[[#This Row],[ponto]]&amp;"/"&amp;YEAR(Table_ocorrencias11[[#This Row],[DATA PLANTÃO]]),"")</f>
        <v>1066.9/2020</v>
      </c>
      <c r="B246" s="31" t="str">
        <f>IFERROR(IF(Table_ocorrencias11[[#This Row],[GDL]] = "","", Table_ocorrencias11[[#This Row],[GDL]]&amp;"/"&amp;YEAR(Table_ocorrencias11[[#This Row],[data_plantao]])),"")</f>
        <v>39383/2020</v>
      </c>
      <c r="C246" s="31" t="str">
        <f>IF(Table_ocorrencias11[[#This Row],[fotos_gdl]] = TRUE,"ENVIADAS","PENDENTE")</f>
        <v>ENVIADAS</v>
      </c>
      <c r="D246" s="23">
        <f>IFERROR(Table_ocorrencias11[[#This Row],[data_plantao]],"")</f>
        <v>44171</v>
      </c>
      <c r="E246" s="31" t="str">
        <f>IFERROR(Table_ocorrencias11[[#This Row],[CIODS]],"")</f>
        <v>D696825</v>
      </c>
      <c r="F246" s="31" t="str">
        <f>IFERROR(Table_ocorrencias11[[#This Row],[natureza3]],"")</f>
        <v>Homicídio</v>
      </c>
      <c r="G246" s="31" t="str">
        <f>IFERROR(Table_ocorrencias11[[#This Row],[tipo_local]],"")</f>
        <v>Externo</v>
      </c>
      <c r="H246" s="31" t="str">
        <f>IFERROR(IF(Table_ocorrencias11[[#This Row],[instrumento9]] = 0,"",Table_ocorrencias11[[#This Row],[instrumento9]]),"")</f>
        <v>PÉRFURO-CONTUNDENTE</v>
      </c>
      <c r="I246" s="31" t="str">
        <f>IFERROR(VLOOKUP(Table_ocorrencias11[[#This Row],[matricula_perito]],Table_peritos[],2,FALSE),"")</f>
        <v>CAMILLA ALMEIDA BRAYNER</v>
      </c>
      <c r="J246" s="31" t="str">
        <f>IFERROR(VLOOKUP(Table_ocorrencias11[[#This Row],[matricula_auxiliar]],Table_auxiliares[],2,FALSE),"")</f>
        <v>BRENO HENRIQUE DANTAS DOS SANTOS</v>
      </c>
      <c r="K246" s="31" t="str">
        <f>IFERROR(VLOOKUP(Table_ocorrencias11[[#This Row],[matricula_delegado]],Table_delegados[],2,FALSE),"")</f>
        <v>RAFAEL DUARTE COSTA</v>
      </c>
      <c r="L246" s="31" t="str">
        <f>IFERROR(Table_ocorrencias11[[#This Row],[viatura4]],"")</f>
        <v>UP004</v>
      </c>
      <c r="M246" s="31" t="str">
        <f>IFERROR(IF(Table_ocorrencias11[[#This Row],[DPH2]] ="","",Table_ocorrencias11[[#This Row],[DPH2]]&amp;"º DPH"),"")</f>
        <v>3º DPH</v>
      </c>
      <c r="N246" s="31" t="str">
        <f>UPPER(IFERROR(VLOOKUP(Table_ocorrencias11[[#This Row],[municipio]],Table_municipios[],2,FALSE),""))</f>
        <v>RECIFE</v>
      </c>
      <c r="O246" s="31" t="str">
        <f>UPPER(IFERROR(Table_ocorrencias11[[#This Row],[bairro7]],""))</f>
        <v>LAGOA ENCANTADA</v>
      </c>
      <c r="P246" s="31" t="str">
        <f>IFERROR(IF(Table_ocorrencias11[[#This Row],[rua8]] ="","",Table_ocorrencias11[[#This Row],[rua8]]),"")</f>
        <v>RUA DR BENIGNO JORDAO VASCONCELOS, 155</v>
      </c>
      <c r="Q246" s="31" t="str">
        <f>IFERROR(IF(Table_ocorrencias11[[#This Row],[latitude5]] ="","",Table_ocorrencias11[[#This Row],[latitude5]]),"")</f>
        <v>-8.1264708</v>
      </c>
      <c r="R246" s="31" t="str">
        <f>IFERROR(IF(Table_ocorrencias11[[#This Row],[longitude6]] ="","",Table_ocorrencias11[[#This Row],[longitude6]]),"")</f>
        <v>-34.9502688</v>
      </c>
      <c r="S246" s="31" t="str">
        <f>IFERROR(UPPER(VLOOKUP(Table_ocorrencias11[[#This Row],[ocorrencia_id]],Table_vitimas[],3,FALSE) &amp; " (NIC: "&amp; VLOOKUP(Table_ocorrencias11[[#This Row],[ocorrencia_id]],Table_vitimas[],9,FALSE)) &amp;")","")</f>
        <v>IVANILSON BRAGA (NIC: 114574)</v>
      </c>
      <c r="T2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46" s="31" t="str">
        <f>UPPER(IFERROR(Table_ocorrencias11[[#This Row],[descricao]],""))</f>
        <v/>
      </c>
      <c r="V246" s="24">
        <f>IFERROR(IF(Table_ocorrencias11[[#This Row],[data_ciencia]]="","",Table_ocorrencias11[[#This Row],[data_ciencia]]),"")</f>
        <v>0.625</v>
      </c>
      <c r="W246" s="24">
        <f>IFERROR(IF(Table_ocorrencias11[[#This Row],[data_saida]]="","",Table_ocorrencias11[[#This Row],[data_saida]]),"")</f>
        <v>0.64583333333333337</v>
      </c>
      <c r="X246" s="24">
        <f>IFERROR(IF(Table_ocorrencias11[[#This Row],[data_chegada]]="","",Table_ocorrencias11[[#This Row],[data_chegada]]),"")</f>
        <v>0.66249999999999998</v>
      </c>
      <c r="Y246" s="24">
        <f>IFERROR(IF(Table_ocorrencias11[[#This Row],[data_conclusao]]="","",Table_ocorrencias11[[#This Row],[data_conclusao]]),"")</f>
        <v>0.69027777777777777</v>
      </c>
      <c r="Z246" s="22">
        <v>1946</v>
      </c>
      <c r="AA246" s="22">
        <v>1066</v>
      </c>
      <c r="AB246" s="22">
        <v>3</v>
      </c>
      <c r="AC246" s="22">
        <v>3867129</v>
      </c>
      <c r="AD246" s="22">
        <v>3867820</v>
      </c>
      <c r="AE246" s="22">
        <v>3864707</v>
      </c>
      <c r="AF246" s="22">
        <v>39383</v>
      </c>
      <c r="AG246" s="23">
        <v>44171</v>
      </c>
      <c r="AH246" s="22" t="s">
        <v>7060</v>
      </c>
      <c r="AI246" s="22" t="s">
        <v>167</v>
      </c>
      <c r="AJ246" s="22" t="s">
        <v>168</v>
      </c>
      <c r="AK246" s="22" t="s">
        <v>255</v>
      </c>
      <c r="AL246" s="25">
        <v>0.625</v>
      </c>
      <c r="AM246" s="26">
        <v>0.64583333333333337</v>
      </c>
      <c r="AN246" s="26">
        <v>0.66249999999999998</v>
      </c>
      <c r="AO246" s="26">
        <v>0.69027777777777777</v>
      </c>
      <c r="AP246" s="22" t="s">
        <v>7065</v>
      </c>
      <c r="AQ246" s="22" t="s">
        <v>7066</v>
      </c>
      <c r="AR246" s="22">
        <v>14</v>
      </c>
      <c r="AS246" s="22" t="s">
        <v>740</v>
      </c>
      <c r="AT246" s="22" t="s">
        <v>7061</v>
      </c>
      <c r="AU246" s="22" t="s">
        <v>7062</v>
      </c>
      <c r="AV246" s="27" t="s">
        <v>276</v>
      </c>
      <c r="AW246" s="22" t="s">
        <v>7064</v>
      </c>
      <c r="AX246" s="22" t="s">
        <v>283</v>
      </c>
      <c r="AY246" s="22" t="b">
        <v>1</v>
      </c>
      <c r="AZ246" s="22" t="s">
        <v>273</v>
      </c>
      <c r="BA246" s="22" t="b">
        <v>0</v>
      </c>
      <c r="BB246" s="22"/>
      <c r="BC246" s="22"/>
    </row>
    <row r="247" spans="1:55" hidden="1" x14ac:dyDescent="0.25">
      <c r="A247" s="31" t="str">
        <f>IFERROR(TEXT(Table_ocorrencias11[[#This Row],[caso_n]],"000")&amp;Table_ocorrencias11[[#This Row],[ponto]]&amp;"/"&amp;YEAR(Table_ocorrencias11[[#This Row],[DATA PLANTÃO]]),"")</f>
        <v>1067.9/2020</v>
      </c>
      <c r="B247" s="31" t="str">
        <f>IFERROR(IF(Table_ocorrencias11[[#This Row],[GDL]] = "","", Table_ocorrencias11[[#This Row],[GDL]]&amp;"/"&amp;YEAR(Table_ocorrencias11[[#This Row],[data_plantao]])),"")</f>
        <v>39389/2020</v>
      </c>
      <c r="C247" s="31" t="str">
        <f>IF(Table_ocorrencias11[[#This Row],[fotos_gdl]] = TRUE,"ENVIADAS","PENDENTE")</f>
        <v>ENVIADAS</v>
      </c>
      <c r="D247" s="23">
        <f>IFERROR(Table_ocorrencias11[[#This Row],[data_plantao]],"")</f>
        <v>44171</v>
      </c>
      <c r="E247" s="31" t="str">
        <f>IFERROR(Table_ocorrencias11[[#This Row],[CIODS]],"")</f>
        <v>D696848</v>
      </c>
      <c r="F247" s="31" t="str">
        <f>IFERROR(Table_ocorrencias11[[#This Row],[natureza3]],"")</f>
        <v>Homicídio</v>
      </c>
      <c r="G247" s="31" t="str">
        <f>IFERROR(Table_ocorrencias11[[#This Row],[tipo_local]],"")</f>
        <v>Externo</v>
      </c>
      <c r="H247" s="31" t="str">
        <f>IFERROR(IF(Table_ocorrencias11[[#This Row],[instrumento9]] = 0,"",Table_ocorrencias11[[#This Row],[instrumento9]]),"")</f>
        <v>PÉRFURO-CONTUNDENTE</v>
      </c>
      <c r="I247" s="31" t="str">
        <f>IFERROR(VLOOKUP(Table_ocorrencias11[[#This Row],[matricula_perito]],Table_peritos[],2,FALSE),"")</f>
        <v>MOISEIS GAUTHIER</v>
      </c>
      <c r="J247" s="31" t="str">
        <f>IFERROR(VLOOKUP(Table_ocorrencias11[[#This Row],[matricula_auxiliar]],Table_auxiliares[],2,FALSE),"")</f>
        <v>ELOISA NEVES ALMEIDA PIMENTEL</v>
      </c>
      <c r="K247" s="31" t="str">
        <f>IFERROR(VLOOKUP(Table_ocorrencias11[[#This Row],[matricula_delegado]],Table_delegados[],2,FALSE),"")</f>
        <v>ROBERTO DE LIMA FERREIRA</v>
      </c>
      <c r="L247" s="31" t="str">
        <f>IFERROR(Table_ocorrencias11[[#This Row],[viatura4]],"")</f>
        <v>UP004</v>
      </c>
      <c r="M247" s="31" t="str">
        <f>IFERROR(IF(Table_ocorrencias11[[#This Row],[DPH2]] ="","",Table_ocorrencias11[[#This Row],[DPH2]]&amp;"º DPH"),"")</f>
        <v>14º DPH</v>
      </c>
      <c r="N247" s="31" t="str">
        <f>UPPER(IFERROR(VLOOKUP(Table_ocorrencias11[[#This Row],[municipio]],Table_municipios[],2,FALSE),""))</f>
        <v>CABO DE SANTO AGOSTINHO</v>
      </c>
      <c r="O247" s="31" t="str">
        <f>UPPER(IFERROR(Table_ocorrencias11[[#This Row],[bairro7]],""))</f>
        <v>PONTE DOS CARVALHOS</v>
      </c>
      <c r="P247" s="31" t="str">
        <f>IFERROR(IF(Table_ocorrencias11[[#This Row],[rua8]] ="","",Table_ocorrencias11[[#This Row],[rua8]]),"")</f>
        <v>6ª TRAVESSA 13</v>
      </c>
      <c r="Q247" s="31" t="str">
        <f>IFERROR(IF(Table_ocorrencias11[[#This Row],[latitude5]] ="","",Table_ocorrencias11[[#This Row],[latitude5]]),"")</f>
        <v>-8,245996</v>
      </c>
      <c r="R247" s="31" t="str">
        <f>IFERROR(IF(Table_ocorrencias11[[#This Row],[longitude6]] ="","",Table_ocorrencias11[[#This Row],[longitude6]]),"")</f>
        <v>-34,982537</v>
      </c>
      <c r="S247" s="31" t="str">
        <f>IFERROR(UPPER(VLOOKUP(Table_ocorrencias11[[#This Row],[ocorrencia_id]],Table_vitimas[],3,FALSE) &amp; " (NIC: "&amp; VLOOKUP(Table_ocorrencias11[[#This Row],[ocorrencia_id]],Table_vitimas[],9,FALSE)) &amp;")","")</f>
        <v>JOÃO VICTOR PAULDO DA SILVA (NIC: 114573)</v>
      </c>
      <c r="T2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7" s="31" t="str">
        <f>UPPER(IFERROR(Table_ocorrencias11[[#This Row],[descricao]],""))</f>
        <v>PAF - EXTERNO - MASCULINO</v>
      </c>
      <c r="V247" s="24">
        <f>IFERROR(IF(Table_ocorrencias11[[#This Row],[data_ciencia]]="","",Table_ocorrencias11[[#This Row],[data_ciencia]]),"")</f>
        <v>0.77430555555555558</v>
      </c>
      <c r="W247" s="24">
        <f>IFERROR(IF(Table_ocorrencias11[[#This Row],[data_saida]]="","",Table_ocorrencias11[[#This Row],[data_saida]]),"")</f>
        <v>0.81597222222222221</v>
      </c>
      <c r="X247" s="24">
        <f>IFERROR(IF(Table_ocorrencias11[[#This Row],[data_chegada]]="","",Table_ocorrencias11[[#This Row],[data_chegada]]),"")</f>
        <v>0.84027777777777779</v>
      </c>
      <c r="Y247" s="24">
        <f>IFERROR(IF(Table_ocorrencias11[[#This Row],[data_conclusao]]="","",Table_ocorrencias11[[#This Row],[data_conclusao]]),"")</f>
        <v>0.875</v>
      </c>
      <c r="Z247" s="22">
        <v>1947</v>
      </c>
      <c r="AA247" s="22">
        <v>1067</v>
      </c>
      <c r="AB247" s="22">
        <v>14</v>
      </c>
      <c r="AC247" s="22">
        <v>3871282</v>
      </c>
      <c r="AD247" s="22">
        <v>3868710</v>
      </c>
      <c r="AE247" s="22">
        <v>3864723</v>
      </c>
      <c r="AF247" s="22">
        <v>39389</v>
      </c>
      <c r="AG247" s="23">
        <v>44171</v>
      </c>
      <c r="AH247" s="22" t="s">
        <v>7072</v>
      </c>
      <c r="AI247" s="22" t="s">
        <v>167</v>
      </c>
      <c r="AJ247" s="22" t="s">
        <v>168</v>
      </c>
      <c r="AK247" s="22" t="s">
        <v>255</v>
      </c>
      <c r="AL247" s="25">
        <v>0.77430555555555558</v>
      </c>
      <c r="AM247" s="26">
        <v>0.81597222222222221</v>
      </c>
      <c r="AN247" s="26">
        <v>0.84027777777777779</v>
      </c>
      <c r="AO247" s="26">
        <v>0.875</v>
      </c>
      <c r="AP247" s="22" t="s">
        <v>7076</v>
      </c>
      <c r="AQ247" s="22" t="s">
        <v>7077</v>
      </c>
      <c r="AR247" s="22">
        <v>3</v>
      </c>
      <c r="AS247" s="22" t="s">
        <v>281</v>
      </c>
      <c r="AT247" s="22" t="s">
        <v>7073</v>
      </c>
      <c r="AU247" s="22" t="s">
        <v>7074</v>
      </c>
      <c r="AV247" s="27" t="s">
        <v>276</v>
      </c>
      <c r="AW247" s="22" t="s">
        <v>7059</v>
      </c>
      <c r="AX247" s="22" t="s">
        <v>7075</v>
      </c>
      <c r="AY247" s="22" t="b">
        <v>1</v>
      </c>
      <c r="AZ247" s="22" t="s">
        <v>273</v>
      </c>
      <c r="BA247" s="22" t="b">
        <v>0</v>
      </c>
      <c r="BB247" s="22"/>
      <c r="BC247" s="22"/>
    </row>
    <row r="248" spans="1:55" hidden="1" x14ac:dyDescent="0.25">
      <c r="A248" s="31" t="str">
        <f>IFERROR(TEXT(Table_ocorrencias11[[#This Row],[caso_n]],"000")&amp;Table_ocorrencias11[[#This Row],[ponto]]&amp;"/"&amp;YEAR(Table_ocorrencias11[[#This Row],[DATA PLANTÃO]]),"")</f>
        <v>1068.9/2020</v>
      </c>
      <c r="B248" s="31" t="str">
        <f>IFERROR(IF(Table_ocorrencias11[[#This Row],[GDL]] = "","", Table_ocorrencias11[[#This Row],[GDL]]&amp;"/"&amp;YEAR(Table_ocorrencias11[[#This Row],[data_plantao]])),"")</f>
        <v>39394/2020</v>
      </c>
      <c r="C248" s="31" t="str">
        <f>IF(Table_ocorrencias11[[#This Row],[fotos_gdl]] = TRUE,"ENVIADAS","PENDENTE")</f>
        <v>ENVIADAS</v>
      </c>
      <c r="D248" s="23">
        <f>IFERROR(Table_ocorrencias11[[#This Row],[data_plantao]],"")</f>
        <v>44171</v>
      </c>
      <c r="E248" s="31" t="str">
        <f>IFERROR(Table_ocorrencias11[[#This Row],[CIODS]],"")</f>
        <v>D696883</v>
      </c>
      <c r="F248" s="31" t="str">
        <f>IFERROR(Table_ocorrencias11[[#This Row],[natureza3]],"")</f>
        <v>Homicídio</v>
      </c>
      <c r="G248" s="31" t="str">
        <f>IFERROR(Table_ocorrencias11[[#This Row],[tipo_local]],"")</f>
        <v>Externo</v>
      </c>
      <c r="H248" s="31" t="str">
        <f>IFERROR(IF(Table_ocorrencias11[[#This Row],[instrumento9]] = 0,"",Table_ocorrencias11[[#This Row],[instrumento9]]),"")</f>
        <v/>
      </c>
      <c r="I248" s="31" t="str">
        <f>IFERROR(VLOOKUP(Table_ocorrencias11[[#This Row],[matricula_perito]],Table_peritos[],2,FALSE),"")</f>
        <v>BETSON FERNANDO DELGADO DOS SANTOS ANDRADE</v>
      </c>
      <c r="J248" s="31" t="str">
        <f>IFERROR(VLOOKUP(Table_ocorrencias11[[#This Row],[matricula_auxiliar]],Table_auxiliares[],2,FALSE),"")</f>
        <v>HELENA PAULA O. NASCIMENTO BASTOS</v>
      </c>
      <c r="K248" s="31" t="str">
        <f>IFERROR(VLOOKUP(Table_ocorrencias11[[#This Row],[matricula_delegado]],Table_delegados[],2,FALSE),"")</f>
        <v>JOAO BAPTISTA DE BRITTO ALVES FILHO</v>
      </c>
      <c r="L248" s="31" t="str">
        <f>IFERROR(Table_ocorrencias11[[#This Row],[viatura4]],"")</f>
        <v>UP006</v>
      </c>
      <c r="M248" s="31" t="str">
        <f>IFERROR(IF(Table_ocorrencias11[[#This Row],[DPH2]] ="","",Table_ocorrencias11[[#This Row],[DPH2]]&amp;"º DPH"),"")</f>
        <v>13º DPH</v>
      </c>
      <c r="N248" s="31" t="str">
        <f>UPPER(IFERROR(VLOOKUP(Table_ocorrencias11[[#This Row],[municipio]],Table_municipios[],2,FALSE),""))</f>
        <v>JABOATÃO DOS GUARARAPES</v>
      </c>
      <c r="O248" s="31" t="str">
        <f>UPPER(IFERROR(Table_ocorrencias11[[#This Row],[bairro7]],""))</f>
        <v>VILA RICA</v>
      </c>
      <c r="P248" s="31" t="str">
        <f>IFERROR(IF(Table_ocorrencias11[[#This Row],[rua8]] ="","",Table_ocorrencias11[[#This Row],[rua8]]),"")</f>
        <v>1A TRAVESSA BARÃO DE MORENO</v>
      </c>
      <c r="Q248" s="31" t="str">
        <f>IFERROR(IF(Table_ocorrencias11[[#This Row],[latitude5]] ="","",Table_ocorrencias11[[#This Row],[latitude5]]),"")</f>
        <v>-8.11611</v>
      </c>
      <c r="R248" s="31" t="str">
        <f>IFERROR(IF(Table_ocorrencias11[[#This Row],[longitude6]] ="","",Table_ocorrencias11[[#This Row],[longitude6]]),"")</f>
        <v>-35.02212</v>
      </c>
      <c r="S24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8" s="31" t="str">
        <f>UPPER(IFERROR(Table_ocorrencias11[[#This Row],[descricao]],""))</f>
        <v>INSTRUMENTO CONTUNDENTE - ROSTO DESFIGURADO</v>
      </c>
      <c r="V248" s="24">
        <f>IFERROR(IF(Table_ocorrencias11[[#This Row],[data_ciencia]]="","",Table_ocorrencias11[[#This Row],[data_ciencia]]),"")</f>
        <v>0.91527777777777775</v>
      </c>
      <c r="W248" s="24">
        <f>IFERROR(IF(Table_ocorrencias11[[#This Row],[data_saida]]="","",Table_ocorrencias11[[#This Row],[data_saida]]),"")</f>
        <v>0.92708333333333337</v>
      </c>
      <c r="X248" s="24">
        <f>IFERROR(IF(Table_ocorrencias11[[#This Row],[data_chegada]]="","",Table_ocorrencias11[[#This Row],[data_chegada]]),"")</f>
        <v>0.94444444444444442</v>
      </c>
      <c r="Y248" s="24">
        <f>IFERROR(IF(Table_ocorrencias11[[#This Row],[data_conclusao]]="","",Table_ocorrencias11[[#This Row],[data_conclusao]]),"")</f>
        <v>0.98958333333333337</v>
      </c>
      <c r="Z248" s="22">
        <v>1948</v>
      </c>
      <c r="AA248" s="22">
        <v>1068</v>
      </c>
      <c r="AB248" s="22">
        <v>13</v>
      </c>
      <c r="AC248" s="22">
        <v>3869903</v>
      </c>
      <c r="AD248" s="22">
        <v>3876101</v>
      </c>
      <c r="AE248" s="22">
        <v>2139065</v>
      </c>
      <c r="AF248" s="22">
        <v>39394</v>
      </c>
      <c r="AG248" s="23">
        <v>44171</v>
      </c>
      <c r="AH248" s="22" t="s">
        <v>7081</v>
      </c>
      <c r="AI248" s="22" t="s">
        <v>167</v>
      </c>
      <c r="AJ248" s="22" t="s">
        <v>168</v>
      </c>
      <c r="AK248" s="22" t="s">
        <v>1258</v>
      </c>
      <c r="AL248" s="25">
        <v>0.91527777777777775</v>
      </c>
      <c r="AM248" s="26">
        <v>0.92708333333333337</v>
      </c>
      <c r="AN248" s="26">
        <v>0.94444444444444442</v>
      </c>
      <c r="AO248" s="26">
        <v>0.98958333333333337</v>
      </c>
      <c r="AP248" s="22" t="s">
        <v>7427</v>
      </c>
      <c r="AQ248" s="22" t="s">
        <v>7428</v>
      </c>
      <c r="AR248" s="22">
        <v>10</v>
      </c>
      <c r="AS248" s="22" t="s">
        <v>435</v>
      </c>
      <c r="AT248" s="22" t="s">
        <v>7082</v>
      </c>
      <c r="AU248" s="22" t="s">
        <v>7083</v>
      </c>
      <c r="AV248" s="27"/>
      <c r="AW248" s="22" t="s">
        <v>7063</v>
      </c>
      <c r="AX248" s="22" t="s">
        <v>7084</v>
      </c>
      <c r="AY248" s="22" t="b">
        <v>1</v>
      </c>
      <c r="AZ248" s="22" t="s">
        <v>273</v>
      </c>
      <c r="BA248" s="22" t="b">
        <v>0</v>
      </c>
      <c r="BB248" s="22"/>
      <c r="BC248" s="22"/>
    </row>
    <row r="249" spans="1:55" hidden="1" x14ac:dyDescent="0.25">
      <c r="A249" s="31" t="str">
        <f>IFERROR(TEXT(Table_ocorrencias11[[#This Row],[caso_n]],"000")&amp;Table_ocorrencias11[[#This Row],[ponto]]&amp;"/"&amp;YEAR(Table_ocorrencias11[[#This Row],[DATA PLANTÃO]]),"")</f>
        <v>1069.9/2020</v>
      </c>
      <c r="B249" s="31" t="str">
        <f>IFERROR(IF(Table_ocorrencias11[[#This Row],[GDL]] = "","", Table_ocorrencias11[[#This Row],[GDL]]&amp;"/"&amp;YEAR(Table_ocorrencias11[[#This Row],[data_plantao]])),"")</f>
        <v>39683/2020</v>
      </c>
      <c r="C249" s="31" t="str">
        <f>IF(Table_ocorrencias11[[#This Row],[fotos_gdl]] = TRUE,"ENVIADAS","PENDENTE")</f>
        <v>ENVIADAS</v>
      </c>
      <c r="D249" s="23">
        <f>IFERROR(Table_ocorrencias11[[#This Row],[data_plantao]],"")</f>
        <v>44171</v>
      </c>
      <c r="E249" s="31" t="str">
        <f>IFERROR(Table_ocorrencias11[[#This Row],[CIODS]],"")</f>
        <v>D696897</v>
      </c>
      <c r="F249" s="31" t="str">
        <f>IFERROR(Table_ocorrencias11[[#This Row],[natureza3]],"")</f>
        <v>Homicídio</v>
      </c>
      <c r="G249" s="31" t="str">
        <f>IFERROR(Table_ocorrencias11[[#This Row],[tipo_local]],"")</f>
        <v>Externo</v>
      </c>
      <c r="H249" s="31" t="str">
        <f>IFERROR(IF(Table_ocorrencias11[[#This Row],[instrumento9]] = 0,"",Table_ocorrencias11[[#This Row],[instrumento9]]),"")</f>
        <v>PÉRFURO-CONTUNDENTE</v>
      </c>
      <c r="I249" s="31" t="str">
        <f>IFERROR(VLOOKUP(Table_ocorrencias11[[#This Row],[matricula_perito]],Table_peritos[],2,FALSE),"")</f>
        <v>CAMILLA ALMEIDA BRAYNER</v>
      </c>
      <c r="J249" s="31" t="str">
        <f>IFERROR(VLOOKUP(Table_ocorrencias11[[#This Row],[matricula_auxiliar]],Table_auxiliares[],2,FALSE),"")</f>
        <v>BRENO HENRIQUE DANTAS DOS SANTOS</v>
      </c>
      <c r="K249" s="31" t="str">
        <f>IFERROR(VLOOKUP(Table_ocorrencias11[[#This Row],[matricula_delegado]],Table_delegados[],2,FALSE),"")</f>
        <v>JOAO BAPTISTA DE BRITTO ALVES FILHO</v>
      </c>
      <c r="L249" s="31" t="str">
        <f>IFERROR(Table_ocorrencias11[[#This Row],[viatura4]],"")</f>
        <v>UP004</v>
      </c>
      <c r="M249" s="31" t="str">
        <f>IFERROR(IF(Table_ocorrencias11[[#This Row],[DPH2]] ="","",Table_ocorrencias11[[#This Row],[DPH2]]&amp;"º DPH"),"")</f>
        <v>5º DPH</v>
      </c>
      <c r="N249" s="31" t="str">
        <f>UPPER(IFERROR(VLOOKUP(Table_ocorrencias11[[#This Row],[municipio]],Table_municipios[],2,FALSE),""))</f>
        <v>RECIFE</v>
      </c>
      <c r="O249" s="31" t="str">
        <f>UPPER(IFERROR(Table_ocorrencias11[[#This Row],[bairro7]],""))</f>
        <v>ALTO JOSÉ DO PINHO</v>
      </c>
      <c r="P249" s="31" t="str">
        <f>IFERROR(IF(Table_ocorrencias11[[#This Row],[rua8]] ="","",Table_ocorrencias11[[#This Row],[rua8]]),"")</f>
        <v>TRAVESSA DA MACAÍBA, 25</v>
      </c>
      <c r="Q249" s="31" t="str">
        <f>IFERROR(IF(Table_ocorrencias11[[#This Row],[latitude5]] ="","",Table_ocorrencias11[[#This Row],[latitude5]]),"")</f>
        <v>-8.0211421</v>
      </c>
      <c r="R249" s="31" t="str">
        <f>IFERROR(IF(Table_ocorrencias11[[#This Row],[longitude6]] ="","",Table_ocorrencias11[[#This Row],[longitude6]]),"")</f>
        <v>-34.9101433</v>
      </c>
      <c r="S249" s="31" t="str">
        <f>IFERROR(UPPER(VLOOKUP(Table_ocorrencias11[[#This Row],[ocorrencia_id]],Table_vitimas[],3,FALSE) &amp; " (NIC: "&amp; VLOOKUP(Table_ocorrencias11[[#This Row],[ocorrencia_id]],Table_vitimas[],9,FALSE)) &amp;")","")</f>
        <v>JEFFERSON DOS SANTOS SILVA (NIC: 114571)</v>
      </c>
      <c r="T2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49" s="31" t="str">
        <f>UPPER(IFERROR(Table_ocorrencias11[[#This Row],[descricao]],""))</f>
        <v/>
      </c>
      <c r="V249" s="24">
        <f>IFERROR(IF(Table_ocorrencias11[[#This Row],[data_ciencia]]="","",Table_ocorrencias11[[#This Row],[data_ciencia]]),"")</f>
        <v>0.99027777777777781</v>
      </c>
      <c r="W249" s="24">
        <f>IFERROR(IF(Table_ocorrencias11[[#This Row],[data_saida]]="","",Table_ocorrencias11[[#This Row],[data_saida]]),"")</f>
        <v>6.9444444444444441E-3</v>
      </c>
      <c r="X249" s="24">
        <f>IFERROR(IF(Table_ocorrencias11[[#This Row],[data_chegada]]="","",Table_ocorrencias11[[#This Row],[data_chegada]]),"")</f>
        <v>1.7361111111111112E-2</v>
      </c>
      <c r="Y249" s="24">
        <f>IFERROR(IF(Table_ocorrencias11[[#This Row],[data_conclusao]]="","",Table_ocorrencias11[[#This Row],[data_conclusao]]),"")</f>
        <v>5.2083333333333336E-2</v>
      </c>
      <c r="Z249" s="22">
        <v>1949</v>
      </c>
      <c r="AA249" s="22">
        <v>1069</v>
      </c>
      <c r="AB249" s="22">
        <v>5</v>
      </c>
      <c r="AC249" s="22">
        <v>3867129</v>
      </c>
      <c r="AD249" s="22">
        <v>3867820</v>
      </c>
      <c r="AE249" s="22">
        <v>2139065</v>
      </c>
      <c r="AF249" s="22">
        <v>39683</v>
      </c>
      <c r="AG249" s="23">
        <v>44171</v>
      </c>
      <c r="AH249" s="22" t="s">
        <v>7085</v>
      </c>
      <c r="AI249" s="22" t="s">
        <v>167</v>
      </c>
      <c r="AJ249" s="22" t="s">
        <v>168</v>
      </c>
      <c r="AK249" s="22" t="s">
        <v>255</v>
      </c>
      <c r="AL249" s="25">
        <v>0.99027777777777781</v>
      </c>
      <c r="AM249" s="26">
        <v>6.9444444444444441E-3</v>
      </c>
      <c r="AN249" s="26">
        <v>1.7361111111111112E-2</v>
      </c>
      <c r="AO249" s="26">
        <v>5.2083333333333336E-2</v>
      </c>
      <c r="AP249" s="22" t="s">
        <v>7102</v>
      </c>
      <c r="AQ249" s="22" t="s">
        <v>7103</v>
      </c>
      <c r="AR249" s="22">
        <v>14</v>
      </c>
      <c r="AS249" s="22" t="s">
        <v>1204</v>
      </c>
      <c r="AT249" s="22" t="s">
        <v>7086</v>
      </c>
      <c r="AU249" s="22" t="s">
        <v>7087</v>
      </c>
      <c r="AV249" s="27" t="s">
        <v>276</v>
      </c>
      <c r="AW249" s="22" t="s">
        <v>7088</v>
      </c>
      <c r="AX249" s="22" t="s">
        <v>283</v>
      </c>
      <c r="AY249" s="22" t="b">
        <v>1</v>
      </c>
      <c r="AZ249" s="22" t="s">
        <v>273</v>
      </c>
      <c r="BA249" s="22" t="b">
        <v>0</v>
      </c>
      <c r="BB249" s="22"/>
      <c r="BC249" s="22"/>
    </row>
    <row r="250" spans="1:55" x14ac:dyDescent="0.25">
      <c r="A250" s="31" t="str">
        <f>IFERROR(TEXT(Table_ocorrencias11[[#This Row],[caso_n]],"000")&amp;Table_ocorrencias11[[#This Row],[ponto]]&amp;"/"&amp;YEAR(Table_ocorrencias11[[#This Row],[DATA PLANTÃO]]),"")</f>
        <v>107.10/2020</v>
      </c>
      <c r="B250" s="31" t="str">
        <f>IFERROR(IF(Table_ocorrencias11[[#This Row],[GDL]] = "","", Table_ocorrencias11[[#This Row],[GDL]]&amp;"/"&amp;YEAR(Table_ocorrencias11[[#This Row],[data_plantao]])),"")</f>
        <v/>
      </c>
      <c r="C250" s="31" t="str">
        <f>IF(Table_ocorrencias11[[#This Row],[fotos_gdl]] = TRUE,"ENVIADAS","PENDENTE")</f>
        <v>ENVIADAS</v>
      </c>
      <c r="D250" s="23">
        <f>IFERROR(Table_ocorrencias11[[#This Row],[data_plantao]],"")</f>
        <v>44188</v>
      </c>
      <c r="E250" s="31" t="str">
        <f>IFERROR(Table_ocorrencias11[[#This Row],[CIODS]],"")</f>
        <v>3900000848.000387/2020-84</v>
      </c>
      <c r="F250" s="31" t="str">
        <f>IFERROR(Table_ocorrencias11[[#This Row],[natureza3]],"")</f>
        <v>Perícia em veículo</v>
      </c>
      <c r="G250" s="31" t="str">
        <f>IFERROR(Table_ocorrencias11[[#This Row],[tipo_local]],"")</f>
        <v>Externo</v>
      </c>
      <c r="H250" s="31" t="str">
        <f>IFERROR(IF(Table_ocorrencias11[[#This Row],[instrumento9]] = 0,"",Table_ocorrencias11[[#This Row],[instrumento9]]),"")</f>
        <v/>
      </c>
      <c r="I250" s="31" t="str">
        <f>IFERROR(VLOOKUP(Table_ocorrencias11[[#This Row],[matricula_perito]],Table_peritos[],2,FALSE),"")</f>
        <v>BETSON FERNANDO DELGADO DOS SANTOS ANDRADE</v>
      </c>
      <c r="J250" s="31" t="str">
        <f>IFERROR(VLOOKUP(Table_ocorrencias11[[#This Row],[matricula_auxiliar]],Table_auxiliares[],2,FALSE),"")</f>
        <v>HILTON PESSOA DE FREITAS NETO</v>
      </c>
      <c r="K250" s="31" t="str">
        <f>IFERROR(VLOOKUP(Table_ocorrencias11[[#This Row],[matricula_delegado]],Table_delegados[],2,FALSE),"")</f>
        <v>DIOGO MELO VICTOR</v>
      </c>
      <c r="L250" s="31" t="str">
        <f>IFERROR(Table_ocorrencias11[[#This Row],[viatura4]],"")</f>
        <v/>
      </c>
      <c r="M250" s="31" t="str">
        <f>IFERROR(IF(Table_ocorrencias11[[#This Row],[DPH2]] ="","",Table_ocorrencias11[[#This Row],[DPH2]]&amp;"º DPH"),"")</f>
        <v/>
      </c>
      <c r="N250" s="31" t="str">
        <f>UPPER(IFERROR(VLOOKUP(Table_ocorrencias11[[#This Row],[municipio]],Table_municipios[],2,FALSE),""))</f>
        <v>RECIFE</v>
      </c>
      <c r="O250" s="31" t="str">
        <f>UPPER(IFERROR(Table_ocorrencias11[[#This Row],[bairro7]],""))</f>
        <v>CORDEIRO</v>
      </c>
      <c r="P250" s="31" t="str">
        <f>IFERROR(IF(Table_ocorrencias11[[#This Row],[rua8]] ="","",Table_ocorrencias11[[#This Row],[rua8]]),"")</f>
        <v>DHPP</v>
      </c>
      <c r="Q250" s="31" t="str">
        <f>IFERROR(IF(Table_ocorrencias11[[#This Row],[latitude5]] ="","",Table_ocorrencias11[[#This Row],[latitude5]]),"")</f>
        <v/>
      </c>
      <c r="R250" s="31" t="str">
        <f>IFERROR(IF(Table_ocorrencias11[[#This Row],[longitude6]] ="","",Table_ocorrencias11[[#This Row],[longitude6]]),"")</f>
        <v/>
      </c>
      <c r="S250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50" s="31" t="str">
        <f>UPPER(IFERROR(Table_ocorrencias11[[#This Row],[descricao]],""))</f>
        <v>VEÍCULO PLACA PET-3329, CLASSIC. OBS. ORIUNDO DA 14ª DELEGACIA DA VÁRZEA.</v>
      </c>
      <c r="V250" s="24">
        <f>IFERROR(IF(Table_ocorrencias11[[#This Row],[data_ciencia]]="","",Table_ocorrencias11[[#This Row],[data_ciencia]]),"")</f>
        <v>0.58333333333333337</v>
      </c>
      <c r="W250" s="24" t="str">
        <f>IFERROR(IF(Table_ocorrencias11[[#This Row],[data_saida]]="","",Table_ocorrencias11[[#This Row],[data_saida]]),"")</f>
        <v/>
      </c>
      <c r="X250" s="24">
        <f>IFERROR(IF(Table_ocorrencias11[[#This Row],[data_chegada]]="","",Table_ocorrencias11[[#This Row],[data_chegada]]),"")</f>
        <v>0.625</v>
      </c>
      <c r="Y250" s="24" t="str">
        <f>IFERROR(IF(Table_ocorrencias11[[#This Row],[data_conclusao]]="","",Table_ocorrencias11[[#This Row],[data_conclusao]]),"")</f>
        <v/>
      </c>
      <c r="Z250" s="22">
        <v>1999</v>
      </c>
      <c r="AA250" s="22">
        <v>107</v>
      </c>
      <c r="AB250" s="22"/>
      <c r="AC250" s="22">
        <v>3869903</v>
      </c>
      <c r="AD250" s="22">
        <v>3865967</v>
      </c>
      <c r="AE250" s="22">
        <v>2724588</v>
      </c>
      <c r="AF250" s="22"/>
      <c r="AG250" s="23">
        <v>44188</v>
      </c>
      <c r="AH250" s="22" t="s">
        <v>7583</v>
      </c>
      <c r="AI250" s="22" t="s">
        <v>1228</v>
      </c>
      <c r="AJ250" s="22" t="s">
        <v>168</v>
      </c>
      <c r="AK250" s="22" t="s">
        <v>283</v>
      </c>
      <c r="AL250" s="25">
        <v>0.58333333333333337</v>
      </c>
      <c r="AM250" s="26"/>
      <c r="AN250" s="26">
        <v>0.625</v>
      </c>
      <c r="AO250" s="26"/>
      <c r="AP250" s="22"/>
      <c r="AQ250" s="22"/>
      <c r="AR250" s="22">
        <v>14</v>
      </c>
      <c r="AS250" s="22" t="s">
        <v>340</v>
      </c>
      <c r="AT250" s="22" t="s">
        <v>110</v>
      </c>
      <c r="AU250" s="22" t="s">
        <v>283</v>
      </c>
      <c r="AV250" s="27"/>
      <c r="AW250" s="22" t="s">
        <v>7581</v>
      </c>
      <c r="AX250" s="22" t="s">
        <v>7582</v>
      </c>
      <c r="AY250" s="22" t="b">
        <v>1</v>
      </c>
      <c r="AZ250" s="22" t="s">
        <v>486</v>
      </c>
      <c r="BA250" s="22" t="b">
        <v>1</v>
      </c>
      <c r="BB250" s="22" t="s">
        <v>7584</v>
      </c>
      <c r="BC250" s="22" t="s">
        <v>7585</v>
      </c>
    </row>
    <row r="251" spans="1:55" hidden="1" x14ac:dyDescent="0.25">
      <c r="A251" s="31" t="str">
        <f>IFERROR(TEXT(Table_ocorrencias11[[#This Row],[caso_n]],"000")&amp;Table_ocorrencias11[[#This Row],[ponto]]&amp;"/"&amp;YEAR(Table_ocorrencias11[[#This Row],[DATA PLANTÃO]]),"")</f>
        <v>1070.9/2020</v>
      </c>
      <c r="B251" s="31" t="str">
        <f>IFERROR(IF(Table_ocorrencias11[[#This Row],[GDL]] = "","", Table_ocorrencias11[[#This Row],[GDL]]&amp;"/"&amp;YEAR(Table_ocorrencias11[[#This Row],[data_plantao]])),"")</f>
        <v/>
      </c>
      <c r="C251" s="31" t="str">
        <f>IF(Table_ocorrencias11[[#This Row],[fotos_gdl]] = TRUE,"ENVIADAS","PENDENTE")</f>
        <v>PENDENTE</v>
      </c>
      <c r="D251" s="23">
        <f>IFERROR(Table_ocorrencias11[[#This Row],[data_plantao]],"")</f>
        <v>44171</v>
      </c>
      <c r="E251" s="31" t="str">
        <f>IFERROR(Table_ocorrencias11[[#This Row],[CIODS]],"")</f>
        <v>D696905</v>
      </c>
      <c r="F251" s="31" t="str">
        <f>IFERROR(Table_ocorrencias11[[#This Row],[natureza3]],"")</f>
        <v>Homicídio</v>
      </c>
      <c r="G251" s="31" t="str">
        <f>IFERROR(Table_ocorrencias11[[#This Row],[tipo_local]],"")</f>
        <v>Interno</v>
      </c>
      <c r="H251" s="31" t="str">
        <f>IFERROR(IF(Table_ocorrencias11[[#This Row],[instrumento9]] = 0,"",Table_ocorrencias11[[#This Row],[instrumento9]]),"")</f>
        <v/>
      </c>
      <c r="I251" s="31" t="str">
        <f>IFERROR(VLOOKUP(Table_ocorrencias11[[#This Row],[matricula_perito]],Table_peritos[],2,FALSE),"")</f>
        <v>MOISEIS GAUTHIER</v>
      </c>
      <c r="J251" s="31" t="str">
        <f>IFERROR(VLOOKUP(Table_ocorrencias11[[#This Row],[matricula_auxiliar]],Table_auxiliares[],2,FALSE),"")</f>
        <v>ELOISA NEVES ALMEIDA PIMENTEL</v>
      </c>
      <c r="K251" s="31" t="str">
        <f>IFERROR(VLOOKUP(Table_ocorrencias11[[#This Row],[matricula_delegado]],Table_delegados[],2,FALSE),"")</f>
        <v>VILANEIDA PARENTE AGUIAR</v>
      </c>
      <c r="L251" s="31" t="str">
        <f>IFERROR(Table_ocorrencias11[[#This Row],[viatura4]],"")</f>
        <v>UP006</v>
      </c>
      <c r="M251" s="31" t="str">
        <f>IFERROR(IF(Table_ocorrencias11[[#This Row],[DPH2]] ="","",Table_ocorrencias11[[#This Row],[DPH2]]&amp;"º DPH"),"")</f>
        <v>3º DPH</v>
      </c>
      <c r="N251" s="31" t="str">
        <f>UPPER(IFERROR(VLOOKUP(Table_ocorrencias11[[#This Row],[municipio]],Table_municipios[],2,FALSE),""))</f>
        <v>RECIFE</v>
      </c>
      <c r="O251" s="31" t="str">
        <f>UPPER(IFERROR(Table_ocorrencias11[[#This Row],[bairro7]],""))</f>
        <v>BOA VIAGEM</v>
      </c>
      <c r="P251" s="31" t="str">
        <f>IFERROR(IF(Table_ocorrencias11[[#This Row],[rua8]] ="","",Table_ocorrencias11[[#This Row],[rua8]]),"")</f>
        <v>RUA PROFESSOR EDUARDO WANDERLEY FILHO</v>
      </c>
      <c r="Q251" s="31" t="str">
        <f>IFERROR(IF(Table_ocorrencias11[[#This Row],[latitude5]] ="","",Table_ocorrencias11[[#This Row],[latitude5]]),"")</f>
        <v>-8,108572</v>
      </c>
      <c r="R251" s="31" t="str">
        <f>IFERROR(IF(Table_ocorrencias11[[#This Row],[longitude6]] ="","",Table_ocorrencias11[[#This Row],[longitude6]]),"")</f>
        <v>-34,896206</v>
      </c>
      <c r="S251" s="31" t="str">
        <f>IFERROR(UPPER(VLOOKUP(Table_ocorrencias11[[#This Row],[ocorrencia_id]],Table_vitimas[],3,FALSE) &amp; " (NIC: "&amp; VLOOKUP(Table_ocorrencias11[[#This Row],[ocorrencia_id]],Table_vitimas[],9,FALSE)) &amp;")","")</f>
        <v>EDUARDO AUGUSTO DA SILVA (NIC: 114575)</v>
      </c>
      <c r="T2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1" s="31" t="str">
        <f>UPPER(IFERROR(Table_ocorrencias11[[#This Row],[descricao]],""))</f>
        <v>EM FRENTE AO NR 123, EM UM BECO, MAS SITUAÇÃO INTERNA-988614472</v>
      </c>
      <c r="V251" s="24">
        <f>IFERROR(IF(Table_ocorrencias11[[#This Row],[data_ciencia]]="","",Table_ocorrencias11[[#This Row],[data_ciencia]]),"")</f>
        <v>0.99027777777777781</v>
      </c>
      <c r="W251" s="24">
        <f>IFERROR(IF(Table_ocorrencias11[[#This Row],[data_saida]]="","",Table_ocorrencias11[[#This Row],[data_saida]]),"")</f>
        <v>1.0416666666666666E-2</v>
      </c>
      <c r="X251" s="24">
        <f>IFERROR(IF(Table_ocorrencias11[[#This Row],[data_chegada]]="","",Table_ocorrencias11[[#This Row],[data_chegada]]),"")</f>
        <v>2.0833333333333332E-2</v>
      </c>
      <c r="Y251" s="24">
        <f>IFERROR(IF(Table_ocorrencias11[[#This Row],[data_conclusao]]="","",Table_ocorrencias11[[#This Row],[data_conclusao]]),"")</f>
        <v>6.25E-2</v>
      </c>
      <c r="Z251" s="22">
        <v>1950</v>
      </c>
      <c r="AA251" s="22">
        <v>1070</v>
      </c>
      <c r="AB251" s="22">
        <v>3</v>
      </c>
      <c r="AC251" s="22">
        <v>3871282</v>
      </c>
      <c r="AD251" s="22">
        <v>3868710</v>
      </c>
      <c r="AE251" s="22">
        <v>2725070</v>
      </c>
      <c r="AF251" s="22"/>
      <c r="AG251" s="23">
        <v>44171</v>
      </c>
      <c r="AH251" s="22" t="s">
        <v>7089</v>
      </c>
      <c r="AI251" s="22" t="s">
        <v>167</v>
      </c>
      <c r="AJ251" s="22" t="s">
        <v>414</v>
      </c>
      <c r="AK251" s="22" t="s">
        <v>1258</v>
      </c>
      <c r="AL251" s="25">
        <v>0.99027777777777781</v>
      </c>
      <c r="AM251" s="26">
        <v>1.0416666666666666E-2</v>
      </c>
      <c r="AN251" s="26">
        <v>2.0833333333333332E-2</v>
      </c>
      <c r="AO251" s="26">
        <v>6.25E-2</v>
      </c>
      <c r="AP251" s="22" t="s">
        <v>7094</v>
      </c>
      <c r="AQ251" s="22" t="s">
        <v>7095</v>
      </c>
      <c r="AR251" s="22">
        <v>14</v>
      </c>
      <c r="AS251" s="22" t="s">
        <v>1561</v>
      </c>
      <c r="AT251" s="22" t="s">
        <v>7090</v>
      </c>
      <c r="AU251" s="22" t="s">
        <v>7091</v>
      </c>
      <c r="AV251" s="27"/>
      <c r="AW251" s="22" t="s">
        <v>7092</v>
      </c>
      <c r="AX251" s="22" t="s">
        <v>7093</v>
      </c>
      <c r="AY251" s="22" t="b">
        <v>0</v>
      </c>
      <c r="AZ251" s="22" t="s">
        <v>273</v>
      </c>
      <c r="BA251" s="22" t="b">
        <v>0</v>
      </c>
      <c r="BB251" s="22"/>
      <c r="BC251" s="22"/>
    </row>
    <row r="252" spans="1:55" hidden="1" x14ac:dyDescent="0.25">
      <c r="A252" s="31" t="str">
        <f>IFERROR(TEXT(Table_ocorrencias11[[#This Row],[caso_n]],"000")&amp;Table_ocorrencias11[[#This Row],[ponto]]&amp;"/"&amp;YEAR(Table_ocorrencias11[[#This Row],[DATA PLANTÃO]]),"")</f>
        <v>1071.9/2020</v>
      </c>
      <c r="B252" s="31" t="str">
        <f>IFERROR(IF(Table_ocorrencias11[[#This Row],[GDL]] = "","", Table_ocorrencias11[[#This Row],[GDL]]&amp;"/"&amp;YEAR(Table_ocorrencias11[[#This Row],[data_plantao]])),"")</f>
        <v>39402/2020</v>
      </c>
      <c r="C252" s="31" t="str">
        <f>IF(Table_ocorrencias11[[#This Row],[fotos_gdl]] = TRUE,"ENVIADAS","PENDENTE")</f>
        <v>ENVIADAS</v>
      </c>
      <c r="D252" s="23">
        <f>IFERROR(Table_ocorrencias11[[#This Row],[data_plantao]],"")</f>
        <v>44171</v>
      </c>
      <c r="E252" s="31" t="str">
        <f>IFERROR(Table_ocorrencias11[[#This Row],[CIODS]],"")</f>
        <v>D696919</v>
      </c>
      <c r="F252" s="31" t="str">
        <f>IFERROR(Table_ocorrencias11[[#This Row],[natureza3]],"")</f>
        <v>Homicídio</v>
      </c>
      <c r="G252" s="31" t="str">
        <f>IFERROR(Table_ocorrencias11[[#This Row],[tipo_local]],"")</f>
        <v>Externo</v>
      </c>
      <c r="H252" s="31" t="str">
        <f>IFERROR(IF(Table_ocorrencias11[[#This Row],[instrumento9]] = 0,"",Table_ocorrencias11[[#This Row],[instrumento9]]),"")</f>
        <v/>
      </c>
      <c r="I252" s="31" t="str">
        <f>IFERROR(VLOOKUP(Table_ocorrencias11[[#This Row],[matricula_perito]],Table_peritos[],2,FALSE),"")</f>
        <v>BETSON FERNANDO DELGADO DOS SANTOS ANDRADE</v>
      </c>
      <c r="J252" s="31" t="str">
        <f>IFERROR(VLOOKUP(Table_ocorrencias11[[#This Row],[matricula_auxiliar]],Table_auxiliares[],2,FALSE),"")</f>
        <v>HELENA PAULA O. NASCIMENTO BASTOS</v>
      </c>
      <c r="K252" s="31" t="str">
        <f>IFERROR(VLOOKUP(Table_ocorrencias11[[#This Row],[matricula_delegado]],Table_delegados[],2,FALSE),"")</f>
        <v>JOAO BAPTISTA DE BRITTO ALVES FILHO</v>
      </c>
      <c r="L252" s="31" t="str">
        <f>IFERROR(Table_ocorrencias11[[#This Row],[viatura4]],"")</f>
        <v>UP006</v>
      </c>
      <c r="M252" s="31" t="str">
        <f>IFERROR(IF(Table_ocorrencias11[[#This Row],[DPH2]] ="","",Table_ocorrencias11[[#This Row],[DPH2]]&amp;"º DPH"),"")</f>
        <v>11º DPH</v>
      </c>
      <c r="N252" s="31" t="str">
        <f>UPPER(IFERROR(VLOOKUP(Table_ocorrencias11[[#This Row],[municipio]],Table_municipios[],2,FALSE),""))</f>
        <v>JABOATÃO DOS GUARARAPES</v>
      </c>
      <c r="O252" s="31" t="str">
        <f>UPPER(IFERROR(Table_ocorrencias11[[#This Row],[bairro7]],""))</f>
        <v>PRAZERES</v>
      </c>
      <c r="P252" s="31" t="str">
        <f>IFERROR(IF(Table_ocorrencias11[[#This Row],[rua8]] ="","",Table_ocorrencias11[[#This Row],[rua8]]),"")</f>
        <v>AV. BARRETO DE MENEZES</v>
      </c>
      <c r="Q252" s="31" t="str">
        <f>IFERROR(IF(Table_ocorrencias11[[#This Row],[latitude5]] ="","",Table_ocorrencias11[[#This Row],[latitude5]]),"")</f>
        <v>8.15991</v>
      </c>
      <c r="R252" s="31" t="str">
        <f>IFERROR(IF(Table_ocorrencias11[[#This Row],[longitude6]] ="","",Table_ocorrencias11[[#This Row],[longitude6]]),"")</f>
        <v>34.92729</v>
      </c>
      <c r="S25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2" s="31" t="str">
        <f>UPPER(IFERROR(Table_ocorrencias11[[#This Row],[descricao]],""))</f>
        <v>FEMININO - ARMA BRANCA</v>
      </c>
      <c r="V252" s="24">
        <f>IFERROR(IF(Table_ocorrencias11[[#This Row],[data_ciencia]]="","",Table_ocorrencias11[[#This Row],[data_ciencia]]),"")</f>
        <v>0.17291666666666666</v>
      </c>
      <c r="W252" s="24">
        <f>IFERROR(IF(Table_ocorrencias11[[#This Row],[data_saida]]="","",Table_ocorrencias11[[#This Row],[data_saida]]),"")</f>
        <v>0.17916666666666667</v>
      </c>
      <c r="X252" s="24">
        <f>IFERROR(IF(Table_ocorrencias11[[#This Row],[data_chegada]]="","",Table_ocorrencias11[[#This Row],[data_chegada]]),"")</f>
        <v>0.19097222222222221</v>
      </c>
      <c r="Y252" s="24">
        <f>IFERROR(IF(Table_ocorrencias11[[#This Row],[data_conclusao]]="","",Table_ocorrencias11[[#This Row],[data_conclusao]]),"")</f>
        <v>0.24305555555555555</v>
      </c>
      <c r="Z252" s="22">
        <v>1951</v>
      </c>
      <c r="AA252" s="22">
        <v>1071</v>
      </c>
      <c r="AB252" s="22">
        <v>11</v>
      </c>
      <c r="AC252" s="22">
        <v>3869903</v>
      </c>
      <c r="AD252" s="22">
        <v>3876101</v>
      </c>
      <c r="AE252" s="22">
        <v>2139065</v>
      </c>
      <c r="AF252" s="22">
        <v>39402</v>
      </c>
      <c r="AG252" s="23">
        <v>44171</v>
      </c>
      <c r="AH252" s="22" t="s">
        <v>7096</v>
      </c>
      <c r="AI252" s="22" t="s">
        <v>167</v>
      </c>
      <c r="AJ252" s="22" t="s">
        <v>168</v>
      </c>
      <c r="AK252" s="22" t="s">
        <v>1258</v>
      </c>
      <c r="AL252" s="25">
        <v>0.17291666666666666</v>
      </c>
      <c r="AM252" s="26">
        <v>0.17916666666666667</v>
      </c>
      <c r="AN252" s="26">
        <v>0.19097222222222221</v>
      </c>
      <c r="AO252" s="26">
        <v>0.24305555555555555</v>
      </c>
      <c r="AP252" s="22" t="s">
        <v>7097</v>
      </c>
      <c r="AQ252" s="22" t="s">
        <v>7098</v>
      </c>
      <c r="AR252" s="22">
        <v>10</v>
      </c>
      <c r="AS252" s="22" t="s">
        <v>1776</v>
      </c>
      <c r="AT252" s="22" t="s">
        <v>6884</v>
      </c>
      <c r="AU252" s="22" t="s">
        <v>7099</v>
      </c>
      <c r="AV252" s="27"/>
      <c r="AW252" s="22" t="s">
        <v>7100</v>
      </c>
      <c r="AX252" s="22" t="s">
        <v>7101</v>
      </c>
      <c r="AY252" s="22" t="b">
        <v>1</v>
      </c>
      <c r="AZ252" s="22" t="s">
        <v>273</v>
      </c>
      <c r="BA252" s="22" t="b">
        <v>0</v>
      </c>
      <c r="BB252" s="22"/>
      <c r="BC252" s="22"/>
    </row>
    <row r="253" spans="1:55" hidden="1" x14ac:dyDescent="0.25">
      <c r="A253" s="31" t="str">
        <f>IFERROR(TEXT(Table_ocorrencias11[[#This Row],[caso_n]],"000")&amp;Table_ocorrencias11[[#This Row],[ponto]]&amp;"/"&amp;YEAR(Table_ocorrencias11[[#This Row],[DATA PLANTÃO]]),"")</f>
        <v>1072.9/2020</v>
      </c>
      <c r="B253" s="31" t="str">
        <f>IFERROR(IF(Table_ocorrencias11[[#This Row],[GDL]] = "","", Table_ocorrencias11[[#This Row],[GDL]]&amp;"/"&amp;YEAR(Table_ocorrencias11[[#This Row],[data_plantao]])),"")</f>
        <v>39630/2020</v>
      </c>
      <c r="C253" s="31" t="str">
        <f>IF(Table_ocorrencias11[[#This Row],[fotos_gdl]] = TRUE,"ENVIADAS","PENDENTE")</f>
        <v>ENVIADAS</v>
      </c>
      <c r="D253" s="23">
        <f>IFERROR(Table_ocorrencias11[[#This Row],[data_plantao]],"")</f>
        <v>44172</v>
      </c>
      <c r="E253" s="31" t="str">
        <f>IFERROR(Table_ocorrencias11[[#This Row],[CIODS]],"")</f>
        <v>D696970</v>
      </c>
      <c r="F253" s="31" t="str">
        <f>IFERROR(Table_ocorrencias11[[#This Row],[natureza3]],"")</f>
        <v>Homicídio</v>
      </c>
      <c r="G253" s="31" t="str">
        <f>IFERROR(Table_ocorrencias11[[#This Row],[tipo_local]],"")</f>
        <v>Externo</v>
      </c>
      <c r="H253" s="31" t="str">
        <f>IFERROR(IF(Table_ocorrencias11[[#This Row],[instrumento9]] = 0,"",Table_ocorrencias11[[#This Row],[instrumento9]]),"")</f>
        <v>PÉRFURO-CONTUNDENTE</v>
      </c>
      <c r="I253" s="31" t="str">
        <f>IFERROR(VLOOKUP(Table_ocorrencias11[[#This Row],[matricula_perito]],Table_peritos[],2,FALSE),"")</f>
        <v>MOISEIS GAUTHIER</v>
      </c>
      <c r="J253" s="31" t="str">
        <f>IFERROR(VLOOKUP(Table_ocorrencias11[[#This Row],[matricula_auxiliar]],Table_auxiliares[],2,FALSE),"")</f>
        <v>ANDREZA CRISTINA MAIA DOS SANTOS</v>
      </c>
      <c r="K253" s="31" t="str">
        <f>IFERROR(VLOOKUP(Table_ocorrencias11[[#This Row],[matricula_delegado]],Table_delegados[],2,FALSE),"")</f>
        <v>JOAQUIM MARINOSIO RODRIGUES BRAGA NETO</v>
      </c>
      <c r="L253" s="31" t="str">
        <f>IFERROR(Table_ocorrencias11[[#This Row],[viatura4]],"")</f>
        <v>UP006</v>
      </c>
      <c r="M253" s="31" t="str">
        <f>IFERROR(IF(Table_ocorrencias11[[#This Row],[DPH2]] ="","",Table_ocorrencias11[[#This Row],[DPH2]]&amp;"º DPH"),"")</f>
        <v>2º DPH</v>
      </c>
      <c r="N253" s="31" t="str">
        <f>UPPER(IFERROR(VLOOKUP(Table_ocorrencias11[[#This Row],[municipio]],Table_municipios[],2,FALSE),""))</f>
        <v>RECIFE</v>
      </c>
      <c r="O253" s="31" t="str">
        <f>UPPER(IFERROR(Table_ocorrencias11[[#This Row],[bairro7]],""))</f>
        <v>ENCRUZILHADA</v>
      </c>
      <c r="P253" s="31" t="str">
        <f>IFERROR(IF(Table_ocorrencias11[[#This Row],[rua8]] ="","",Table_ocorrencias11[[#This Row],[rua8]]),"")</f>
        <v>RUA DR JOSE MARIA 515</v>
      </c>
      <c r="Q253" s="31" t="str">
        <f>IFERROR(IF(Table_ocorrencias11[[#This Row],[latitude5]] ="","",Table_ocorrencias11[[#This Row],[latitude5]]),"")</f>
        <v>-8,037231</v>
      </c>
      <c r="R253" s="31" t="str">
        <f>IFERROR(IF(Table_ocorrencias11[[#This Row],[longitude6]] ="","",Table_ocorrencias11[[#This Row],[longitude6]]),"")</f>
        <v>-34,891570</v>
      </c>
      <c r="S253" s="31" t="str">
        <f>IFERROR(UPPER(VLOOKUP(Table_ocorrencias11[[#This Row],[ocorrencia_id]],Table_vitimas[],3,FALSE) &amp; " (NIC: "&amp; VLOOKUP(Table_ocorrencias11[[#This Row],[ocorrencia_id]],Table_vitimas[],9,FALSE)) &amp;")","")</f>
        <v>JOSÉ JONATA FERREIRA DE LIMA (NIC: 114580)</v>
      </c>
      <c r="T2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3" s="31" t="str">
        <f>UPPER(IFERROR(Table_ocorrencias11[[#This Row],[descricao]],""))</f>
        <v>PM 999202796</v>
      </c>
      <c r="V253" s="24">
        <f>IFERROR(IF(Table_ocorrencias11[[#This Row],[data_ciencia]]="","",Table_ocorrencias11[[#This Row],[data_ciencia]]),"")</f>
        <v>0.79166666666666663</v>
      </c>
      <c r="W253" s="24">
        <f>IFERROR(IF(Table_ocorrencias11[[#This Row],[data_saida]]="","",Table_ocorrencias11[[#This Row],[data_saida]]),"")</f>
        <v>0.80972222222222223</v>
      </c>
      <c r="X253" s="24">
        <f>IFERROR(IF(Table_ocorrencias11[[#This Row],[data_chegada]]="","",Table_ocorrencias11[[#This Row],[data_chegada]]),"")</f>
        <v>0.82291666666666663</v>
      </c>
      <c r="Y253" s="24">
        <f>IFERROR(IF(Table_ocorrencias11[[#This Row],[data_conclusao]]="","",Table_ocorrencias11[[#This Row],[data_conclusao]]),"")</f>
        <v>0.85277777777777775</v>
      </c>
      <c r="Z253" s="22">
        <v>1953</v>
      </c>
      <c r="AA253" s="22">
        <v>1072</v>
      </c>
      <c r="AB253" s="22">
        <v>2</v>
      </c>
      <c r="AC253" s="22">
        <v>3871282</v>
      </c>
      <c r="AD253" s="22">
        <v>3876098</v>
      </c>
      <c r="AE253" s="22">
        <v>1492225</v>
      </c>
      <c r="AF253" s="22">
        <v>39630</v>
      </c>
      <c r="AG253" s="23">
        <v>44172</v>
      </c>
      <c r="AH253" s="22" t="s">
        <v>7120</v>
      </c>
      <c r="AI253" s="22" t="s">
        <v>167</v>
      </c>
      <c r="AJ253" s="22" t="s">
        <v>168</v>
      </c>
      <c r="AK253" s="22" t="s">
        <v>1258</v>
      </c>
      <c r="AL253" s="25">
        <v>0.79166666666666663</v>
      </c>
      <c r="AM253" s="26">
        <v>0.80972222222222223</v>
      </c>
      <c r="AN253" s="26">
        <v>0.82291666666666663</v>
      </c>
      <c r="AO253" s="26">
        <v>0.85277777777777775</v>
      </c>
      <c r="AP253" s="22" t="s">
        <v>7125</v>
      </c>
      <c r="AQ253" s="22" t="s">
        <v>7126</v>
      </c>
      <c r="AR253" s="22">
        <v>14</v>
      </c>
      <c r="AS253" s="22" t="s">
        <v>3321</v>
      </c>
      <c r="AT253" s="22" t="s">
        <v>7121</v>
      </c>
      <c r="AU253" s="22" t="s">
        <v>7122</v>
      </c>
      <c r="AV253" s="27" t="s">
        <v>276</v>
      </c>
      <c r="AW253" s="22" t="s">
        <v>7123</v>
      </c>
      <c r="AX253" s="22" t="s">
        <v>7124</v>
      </c>
      <c r="AY253" s="22" t="b">
        <v>1</v>
      </c>
      <c r="AZ253" s="22" t="s">
        <v>273</v>
      </c>
      <c r="BA253" s="22" t="b">
        <v>0</v>
      </c>
      <c r="BB253" s="22"/>
      <c r="BC253" s="22"/>
    </row>
    <row r="254" spans="1:55" hidden="1" x14ac:dyDescent="0.25">
      <c r="A254" s="31" t="str">
        <f>IFERROR(TEXT(Table_ocorrencias11[[#This Row],[caso_n]],"000")&amp;Table_ocorrencias11[[#This Row],[ponto]]&amp;"/"&amp;YEAR(Table_ocorrencias11[[#This Row],[DATA PLANTÃO]]),"")</f>
        <v>1073.9/2020</v>
      </c>
      <c r="B254" s="31" t="str">
        <f>IFERROR(IF(Table_ocorrencias11[[#This Row],[GDL]] = "","", Table_ocorrencias11[[#This Row],[GDL]]&amp;"/"&amp;YEAR(Table_ocorrencias11[[#This Row],[data_plantao]])),"")</f>
        <v>39710/2020</v>
      </c>
      <c r="C254" s="31" t="str">
        <f>IF(Table_ocorrencias11[[#This Row],[fotos_gdl]] = TRUE,"ENVIADAS","PENDENTE")</f>
        <v>ENVIADAS</v>
      </c>
      <c r="D254" s="23">
        <f>IFERROR(Table_ocorrencias11[[#This Row],[data_plantao]],"")</f>
        <v>44173</v>
      </c>
      <c r="E254" s="31" t="str">
        <f>IFERROR(Table_ocorrencias11[[#This Row],[CIODS]],"")</f>
        <v>D697021</v>
      </c>
      <c r="F254" s="31" t="str">
        <f>IFERROR(Table_ocorrencias11[[#This Row],[natureza3]],"")</f>
        <v>Homicídio</v>
      </c>
      <c r="G254" s="31" t="str">
        <f>IFERROR(Table_ocorrencias11[[#This Row],[tipo_local]],"")</f>
        <v>Externo</v>
      </c>
      <c r="H254" s="31" t="str">
        <f>IFERROR(IF(Table_ocorrencias11[[#This Row],[instrumento9]] = 0,"",Table_ocorrencias11[[#This Row],[instrumento9]]),"")</f>
        <v>PÉRFURO-CONTUNDENTE</v>
      </c>
      <c r="I254" s="31" t="str">
        <f>IFERROR(VLOOKUP(Table_ocorrencias11[[#This Row],[matricula_perito]],Table_peritos[],2,FALSE),"")</f>
        <v>LUCAS ARAÚJO DE ALMEIDA</v>
      </c>
      <c r="J254" s="31" t="str">
        <f>IFERROR(VLOOKUP(Table_ocorrencias11[[#This Row],[matricula_auxiliar]],Table_auxiliares[],2,FALSE),"")</f>
        <v>BRENO HENRIQUE DANTAS DOS SANTOS</v>
      </c>
      <c r="K254" s="31" t="str">
        <f>IFERROR(VLOOKUP(Table_ocorrencias11[[#This Row],[matricula_delegado]],Table_delegados[],2,FALSE),"")</f>
        <v>MARCONI LUSTOSA FELIX FILHO</v>
      </c>
      <c r="L254" s="31" t="str">
        <f>IFERROR(Table_ocorrencias11[[#This Row],[viatura4]],"")</f>
        <v>UP006</v>
      </c>
      <c r="M254" s="31" t="str">
        <f>IFERROR(IF(Table_ocorrencias11[[#This Row],[DPH2]] ="","",Table_ocorrencias11[[#This Row],[DPH2]]&amp;"º DPH"),"")</f>
        <v>13º DPH</v>
      </c>
      <c r="N254" s="31" t="str">
        <f>UPPER(IFERROR(VLOOKUP(Table_ocorrencias11[[#This Row],[municipio]],Table_municipios[],2,FALSE),""))</f>
        <v>JABOATÃO DOS GUARARAPES</v>
      </c>
      <c r="O254" s="31" t="str">
        <f>UPPER(IFERROR(Table_ocorrencias11[[#This Row],[bairro7]],""))</f>
        <v>CAVALEIRO</v>
      </c>
      <c r="P254" s="31" t="str">
        <f>IFERROR(IF(Table_ocorrencias11[[#This Row],[rua8]] ="","",Table_ocorrencias11[[#This Row],[rua8]]),"")</f>
        <v>ESTAÇÃO ALTO DO CEU</v>
      </c>
      <c r="Q254" s="31" t="str">
        <f>IFERROR(IF(Table_ocorrencias11[[#This Row],[latitude5]] ="","",Table_ocorrencias11[[#This Row],[latitude5]]),"")</f>
        <v>-8.087575</v>
      </c>
      <c r="R254" s="31" t="str">
        <f>IFERROR(IF(Table_ocorrencias11[[#This Row],[longitude6]] ="","",Table_ocorrencias11[[#This Row],[longitude6]]),"")</f>
        <v>-34.473806</v>
      </c>
      <c r="S254" s="31" t="str">
        <f>IFERROR(UPPER(VLOOKUP(Table_ocorrencias11[[#This Row],[ocorrencia_id]],Table_vitimas[],3,FALSE) &amp; " (NIC: "&amp; VLOOKUP(Table_ocorrencias11[[#This Row],[ocorrencia_id]],Table_vitimas[],9,FALSE)) &amp;")","")</f>
        <v>JOSÉ JEFFERSON CHARLES DA CONCEIÇÃO (NIC: 114576)</v>
      </c>
      <c r="T2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4" s="31" t="str">
        <f>UPPER(IFERROR(Table_ocorrencias11[[#This Row],[descricao]],""))</f>
        <v>SD MOURA: 99682-1970/SGT IVANILDO: 98638-4578</v>
      </c>
      <c r="V254" s="24">
        <f>IFERROR(IF(Table_ocorrencias11[[#This Row],[data_ciencia]]="","",Table_ocorrencias11[[#This Row],[data_ciencia]]),"")</f>
        <v>0.5</v>
      </c>
      <c r="W254" s="24">
        <f>IFERROR(IF(Table_ocorrencias11[[#This Row],[data_saida]]="","",Table_ocorrencias11[[#This Row],[data_saida]]),"")</f>
        <v>0.50902777777777775</v>
      </c>
      <c r="X254" s="24">
        <f>IFERROR(IF(Table_ocorrencias11[[#This Row],[data_chegada]]="","",Table_ocorrencias11[[#This Row],[data_chegada]]),"")</f>
        <v>0.52083333333333337</v>
      </c>
      <c r="Y254" s="24">
        <f>IFERROR(IF(Table_ocorrencias11[[#This Row],[data_conclusao]]="","",Table_ocorrencias11[[#This Row],[data_conclusao]]),"")</f>
        <v>0.55208333333333337</v>
      </c>
      <c r="Z254" s="22">
        <v>1955</v>
      </c>
      <c r="AA254" s="22">
        <v>1073</v>
      </c>
      <c r="AB254" s="22">
        <v>13</v>
      </c>
      <c r="AC254" s="22">
        <v>3870006</v>
      </c>
      <c r="AD254" s="22">
        <v>3867820</v>
      </c>
      <c r="AE254" s="22">
        <v>3864405</v>
      </c>
      <c r="AF254" s="22">
        <v>39710</v>
      </c>
      <c r="AG254" s="23">
        <v>44173</v>
      </c>
      <c r="AH254" s="22" t="s">
        <v>7140</v>
      </c>
      <c r="AI254" s="22" t="s">
        <v>167</v>
      </c>
      <c r="AJ254" s="22" t="s">
        <v>168</v>
      </c>
      <c r="AK254" s="22" t="s">
        <v>1258</v>
      </c>
      <c r="AL254" s="25">
        <v>0.5</v>
      </c>
      <c r="AM254" s="26">
        <v>0.50902777777777775</v>
      </c>
      <c r="AN254" s="26">
        <v>0.52083333333333337</v>
      </c>
      <c r="AO254" s="26">
        <v>0.55208333333333337</v>
      </c>
      <c r="AP254" s="22" t="s">
        <v>7151</v>
      </c>
      <c r="AQ254" s="22" t="s">
        <v>7152</v>
      </c>
      <c r="AR254" s="22">
        <v>10</v>
      </c>
      <c r="AS254" s="22" t="s">
        <v>2108</v>
      </c>
      <c r="AT254" s="22" t="s">
        <v>7141</v>
      </c>
      <c r="AU254" s="22" t="s">
        <v>7142</v>
      </c>
      <c r="AV254" s="27" t="s">
        <v>276</v>
      </c>
      <c r="AW254" s="22" t="s">
        <v>7143</v>
      </c>
      <c r="AX254" s="22" t="s">
        <v>7144</v>
      </c>
      <c r="AY254" s="22" t="b">
        <v>1</v>
      </c>
      <c r="AZ254" s="22" t="s">
        <v>273</v>
      </c>
      <c r="BA254" s="22" t="b">
        <v>0</v>
      </c>
      <c r="BB254" s="22"/>
      <c r="BC254" s="22"/>
    </row>
    <row r="255" spans="1:55" hidden="1" x14ac:dyDescent="0.25">
      <c r="A255" s="31" t="str">
        <f>IFERROR(TEXT(Table_ocorrencias11[[#This Row],[caso_n]],"000")&amp;Table_ocorrencias11[[#This Row],[ponto]]&amp;"/"&amp;YEAR(Table_ocorrencias11[[#This Row],[DATA PLANTÃO]]),"")</f>
        <v>1074.9/2020</v>
      </c>
      <c r="B255" s="31" t="str">
        <f>IFERROR(IF(Table_ocorrencias11[[#This Row],[GDL]] = "","", Table_ocorrencias11[[#This Row],[GDL]]&amp;"/"&amp;YEAR(Table_ocorrencias11[[#This Row],[data_plantao]])),"")</f>
        <v/>
      </c>
      <c r="C255" s="31" t="str">
        <f>IF(Table_ocorrencias11[[#This Row],[fotos_gdl]] = TRUE,"ENVIADAS","PENDENTE")</f>
        <v>PENDENTE</v>
      </c>
      <c r="D255" s="23">
        <f>IFERROR(Table_ocorrencias11[[#This Row],[data_plantao]],"")</f>
        <v>44173</v>
      </c>
      <c r="E255" s="31" t="str">
        <f>IFERROR(Table_ocorrencias11[[#This Row],[CIODS]],"")</f>
        <v>D697027</v>
      </c>
      <c r="F255" s="31" t="str">
        <f>IFERROR(Table_ocorrencias11[[#This Row],[natureza3]],"")</f>
        <v>Morte a esclarecer</v>
      </c>
      <c r="G255" s="31" t="str">
        <f>IFERROR(Table_ocorrencias11[[#This Row],[tipo_local]],"")</f>
        <v>Interno</v>
      </c>
      <c r="H255" s="31" t="str">
        <f>IFERROR(IF(Table_ocorrencias11[[#This Row],[instrumento9]] = 0,"",Table_ocorrencias11[[#This Row],[instrumento9]]),"")</f>
        <v/>
      </c>
      <c r="I255" s="31" t="str">
        <f>IFERROR(VLOOKUP(Table_ocorrencias11[[#This Row],[matricula_perito]],Table_peritos[],2,FALSE),"")</f>
        <v>RANON BARROS BEZERRA</v>
      </c>
      <c r="J255" s="31" t="str">
        <f>IFERROR(VLOOKUP(Table_ocorrencias11[[#This Row],[matricula_auxiliar]],Table_auxiliares[],2,FALSE),"")</f>
        <v>JULIO CAMELO DE LIRA FILHO</v>
      </c>
      <c r="K255" s="31" t="str">
        <f>IFERROR(VLOOKUP(Table_ocorrencias11[[#This Row],[matricula_delegado]],Table_delegados[],2,FALSE),"")</f>
        <v>VITOR FREITAS ANDRADE VIEIRA</v>
      </c>
      <c r="L255" s="31" t="str">
        <f>IFERROR(Table_ocorrencias11[[#This Row],[viatura4]],"")</f>
        <v>UP004</v>
      </c>
      <c r="M255" s="31" t="str">
        <f>IFERROR(IF(Table_ocorrencias11[[#This Row],[DPH2]] ="","",Table_ocorrencias11[[#This Row],[DPH2]]&amp;"º DPH"),"")</f>
        <v>10º DPH</v>
      </c>
      <c r="N255" s="31" t="str">
        <f>UPPER(IFERROR(VLOOKUP(Table_ocorrencias11[[#This Row],[municipio]],Table_municipios[],2,FALSE),""))</f>
        <v>SÃO LOURENÇO DA MATA</v>
      </c>
      <c r="O255" s="31" t="str">
        <f>UPPER(IFERROR(Table_ocorrencias11[[#This Row],[bairro7]],""))</f>
        <v>CENTRO</v>
      </c>
      <c r="P255" s="31" t="str">
        <f>IFERROR(IF(Table_ocorrencias11[[#This Row],[rua8]] ="","",Table_ocorrencias11[[#This Row],[rua8]]),"")</f>
        <v>RUA MATO GROSSO, 119</v>
      </c>
      <c r="Q255" s="31" t="str">
        <f>IFERROR(IF(Table_ocorrencias11[[#This Row],[latitude5]] ="","",Table_ocorrencias11[[#This Row],[latitude5]]),"")</f>
        <v/>
      </c>
      <c r="R255" s="31" t="str">
        <f>IFERROR(IF(Table_ocorrencias11[[#This Row],[longitude6]] ="","",Table_ocorrencias11[[#This Row],[longitude6]]),"")</f>
        <v/>
      </c>
      <c r="S255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55" s="31" t="str">
        <f>UPPER(IFERROR(Table_ocorrencias11[[#This Row],[descricao]],""))</f>
        <v>PM 986382407</v>
      </c>
      <c r="V255" s="24">
        <f>IFERROR(IF(Table_ocorrencias11[[#This Row],[data_ciencia]]="","",Table_ocorrencias11[[#This Row],[data_ciencia]]),"")</f>
        <v>0.54305555555555551</v>
      </c>
      <c r="W255" s="24">
        <f>IFERROR(IF(Table_ocorrencias11[[#This Row],[data_saida]]="","",Table_ocorrencias11[[#This Row],[data_saida]]),"")</f>
        <v>0.58333333333333337</v>
      </c>
      <c r="X255" s="24">
        <f>IFERROR(IF(Table_ocorrencias11[[#This Row],[data_chegada]]="","",Table_ocorrencias11[[#This Row],[data_chegada]]),"")</f>
        <v>0.625</v>
      </c>
      <c r="Y255" s="24">
        <f>IFERROR(IF(Table_ocorrencias11[[#This Row],[data_conclusao]]="","",Table_ocorrencias11[[#This Row],[data_conclusao]]),"")</f>
        <v>0.65972222222222221</v>
      </c>
      <c r="Z255" s="22">
        <v>1956</v>
      </c>
      <c r="AA255" s="22">
        <v>1074</v>
      </c>
      <c r="AB255" s="22">
        <v>10</v>
      </c>
      <c r="AC255" s="22">
        <v>3866670</v>
      </c>
      <c r="AD255" s="22">
        <v>1527738</v>
      </c>
      <c r="AE255" s="22">
        <v>3865525</v>
      </c>
      <c r="AF255" s="22"/>
      <c r="AG255" s="23">
        <v>44173</v>
      </c>
      <c r="AH255" s="22" t="s">
        <v>7145</v>
      </c>
      <c r="AI255" s="22" t="s">
        <v>425</v>
      </c>
      <c r="AJ255" s="22" t="s">
        <v>414</v>
      </c>
      <c r="AK255" s="22" t="s">
        <v>255</v>
      </c>
      <c r="AL255" s="25">
        <v>0.54305555555555551</v>
      </c>
      <c r="AM255" s="26">
        <v>0.58333333333333337</v>
      </c>
      <c r="AN255" s="26">
        <v>0.625</v>
      </c>
      <c r="AO255" s="26">
        <v>0.65972222222222221</v>
      </c>
      <c r="AP255" s="22"/>
      <c r="AQ255" s="22"/>
      <c r="AR255" s="22">
        <v>15</v>
      </c>
      <c r="AS255" s="22" t="s">
        <v>265</v>
      </c>
      <c r="AT255" s="22" t="s">
        <v>7146</v>
      </c>
      <c r="AU255" s="22" t="s">
        <v>7147</v>
      </c>
      <c r="AV255" s="27"/>
      <c r="AW255" s="22" t="s">
        <v>7148</v>
      </c>
      <c r="AX255" s="22" t="s">
        <v>7149</v>
      </c>
      <c r="AY255" s="22" t="b">
        <v>0</v>
      </c>
      <c r="AZ255" s="22" t="s">
        <v>273</v>
      </c>
      <c r="BA255" s="22" t="b">
        <v>0</v>
      </c>
      <c r="BB255" s="22"/>
      <c r="BC255" s="22"/>
    </row>
    <row r="256" spans="1:55" hidden="1" x14ac:dyDescent="0.25">
      <c r="A256" s="31" t="str">
        <f>IFERROR(TEXT(Table_ocorrencias11[[#This Row],[caso_n]],"000")&amp;Table_ocorrencias11[[#This Row],[ponto]]&amp;"/"&amp;YEAR(Table_ocorrencias11[[#This Row],[DATA PLANTÃO]]),"")</f>
        <v>1075.9/2020</v>
      </c>
      <c r="B256" s="31" t="str">
        <f>IFERROR(IF(Table_ocorrencias11[[#This Row],[GDL]] = "","", Table_ocorrencias11[[#This Row],[GDL]]&amp;"/"&amp;YEAR(Table_ocorrencias11[[#This Row],[data_plantao]])),"")</f>
        <v>39737/2020</v>
      </c>
      <c r="C256" s="31" t="str">
        <f>IF(Table_ocorrencias11[[#This Row],[fotos_gdl]] = TRUE,"ENVIADAS","PENDENTE")</f>
        <v>PENDENTE</v>
      </c>
      <c r="D256" s="23">
        <f>IFERROR(Table_ocorrencias11[[#This Row],[data_plantao]],"")</f>
        <v>44173</v>
      </c>
      <c r="E256" s="31" t="str">
        <f>IFERROR(Table_ocorrencias11[[#This Row],[CIODS]],"")</f>
        <v>D697049</v>
      </c>
      <c r="F256" s="31" t="str">
        <f>IFERROR(Table_ocorrencias11[[#This Row],[natureza3]],"")</f>
        <v>Homicídio</v>
      </c>
      <c r="G256" s="31" t="str">
        <f>IFERROR(Table_ocorrencias11[[#This Row],[tipo_local]],"")</f>
        <v>Externo</v>
      </c>
      <c r="H256" s="31" t="str">
        <f>IFERROR(IF(Table_ocorrencias11[[#This Row],[instrumento9]] = 0,"",Table_ocorrencias11[[#This Row],[instrumento9]]),"")</f>
        <v>PÉRFURO-CONTUNDENTE</v>
      </c>
      <c r="I256" s="31" t="str">
        <f>IFERROR(VLOOKUP(Table_ocorrencias11[[#This Row],[matricula_perito]],Table_peritos[],2,FALSE),"")</f>
        <v>LUCAS ARAÚJO DE ALMEIDA</v>
      </c>
      <c r="J256" s="31" t="str">
        <f>IFERROR(VLOOKUP(Table_ocorrencias11[[#This Row],[matricula_auxiliar]],Table_auxiliares[],2,FALSE),"")</f>
        <v>BRENO HENRIQUE DANTAS DOS SANTOS</v>
      </c>
      <c r="K256" s="31" t="str">
        <f>IFERROR(VLOOKUP(Table_ocorrencias11[[#This Row],[matricula_delegado]],Table_delegados[],2,FALSE),"")</f>
        <v>FRANCISCO OCELIO LIMA RIBEIRO</v>
      </c>
      <c r="L256" s="31" t="str">
        <f>IFERROR(Table_ocorrencias11[[#This Row],[viatura4]],"")</f>
        <v>UP006</v>
      </c>
      <c r="M256" s="31" t="str">
        <f>IFERROR(IF(Table_ocorrencias11[[#This Row],[DPH2]] ="","",Table_ocorrencias11[[#This Row],[DPH2]]&amp;"º DPH"),"")</f>
        <v>3º DPH</v>
      </c>
      <c r="N256" s="31" t="str">
        <f>UPPER(IFERROR(VLOOKUP(Table_ocorrencias11[[#This Row],[municipio]],Table_municipios[],2,FALSE),""))</f>
        <v>RECIFE</v>
      </c>
      <c r="O256" s="31" t="str">
        <f>UPPER(IFERROR(Table_ocorrencias11[[#This Row],[bairro7]],""))</f>
        <v>IPSEP</v>
      </c>
      <c r="P256" s="31" t="str">
        <f>IFERROR(IF(Table_ocorrencias11[[#This Row],[rua8]] ="","",Table_ocorrencias11[[#This Row],[rua8]]),"")</f>
        <v>RUA TOCANTINS, N 67</v>
      </c>
      <c r="Q256" s="31" t="str">
        <f>IFERROR(IF(Table_ocorrencias11[[#This Row],[latitude5]] ="","",Table_ocorrencias11[[#This Row],[latitude5]]),"")</f>
        <v>-8.111845</v>
      </c>
      <c r="R256" s="31" t="str">
        <f>IFERROR(IF(Table_ocorrencias11[[#This Row],[longitude6]] ="","",Table_ocorrencias11[[#This Row],[longitude6]]),"")</f>
        <v>-34.916511</v>
      </c>
      <c r="S256" s="31" t="str">
        <f>IFERROR(UPPER(VLOOKUP(Table_ocorrencias11[[#This Row],[ocorrencia_id]],Table_vitimas[],3,FALSE) &amp; " (NIC: "&amp; VLOOKUP(Table_ocorrencias11[[#This Row],[ocorrencia_id]],Table_vitimas[],9,FALSE)) &amp;")","")</f>
        <v>KATRINA KLEIA FREIRE MARTINS OLIVEIRA (NIC: 114583)</v>
      </c>
      <c r="T2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56" s="31" t="str">
        <f>UPPER(IFERROR(Table_ocorrencias11[[#This Row],[descricao]],""))</f>
        <v>CASO GEPH</v>
      </c>
      <c r="V256" s="24">
        <f>IFERROR(IF(Table_ocorrencias11[[#This Row],[data_ciencia]]="","",Table_ocorrencias11[[#This Row],[data_ciencia]]),"")</f>
        <v>0.7416666666666667</v>
      </c>
      <c r="W256" s="24">
        <f>IFERROR(IF(Table_ocorrencias11[[#This Row],[data_saida]]="","",Table_ocorrencias11[[#This Row],[data_saida]]),"")</f>
        <v>0.75694444444444442</v>
      </c>
      <c r="X256" s="24">
        <f>IFERROR(IF(Table_ocorrencias11[[#This Row],[data_chegada]]="","",Table_ocorrencias11[[#This Row],[data_chegada]]),"")</f>
        <v>0.78472222222222221</v>
      </c>
      <c r="Y256" s="24">
        <f>IFERROR(IF(Table_ocorrencias11[[#This Row],[data_conclusao]]="","",Table_ocorrencias11[[#This Row],[data_conclusao]]),"")</f>
        <v>0.83333333333333337</v>
      </c>
      <c r="Z256" s="22">
        <v>1957</v>
      </c>
      <c r="AA256" s="22">
        <v>1075</v>
      </c>
      <c r="AB256" s="22">
        <v>3</v>
      </c>
      <c r="AC256" s="22">
        <v>3870006</v>
      </c>
      <c r="AD256" s="22">
        <v>3867820</v>
      </c>
      <c r="AE256" s="22">
        <v>3467520</v>
      </c>
      <c r="AF256" s="22">
        <v>39737</v>
      </c>
      <c r="AG256" s="23">
        <v>44173</v>
      </c>
      <c r="AH256" s="22" t="s">
        <v>7158</v>
      </c>
      <c r="AI256" s="22" t="s">
        <v>167</v>
      </c>
      <c r="AJ256" s="22" t="s">
        <v>168</v>
      </c>
      <c r="AK256" s="22" t="s">
        <v>1258</v>
      </c>
      <c r="AL256" s="25">
        <v>0.7416666666666667</v>
      </c>
      <c r="AM256" s="26">
        <v>0.75694444444444442</v>
      </c>
      <c r="AN256" s="26">
        <v>0.78472222222222221</v>
      </c>
      <c r="AO256" s="26">
        <v>0.83333333333333337</v>
      </c>
      <c r="AP256" s="22" t="s">
        <v>7174</v>
      </c>
      <c r="AQ256" s="22" t="s">
        <v>7175</v>
      </c>
      <c r="AR256" s="22">
        <v>14</v>
      </c>
      <c r="AS256" s="22" t="s">
        <v>3551</v>
      </c>
      <c r="AT256" s="22" t="s">
        <v>7159</v>
      </c>
      <c r="AU256" s="22" t="s">
        <v>7160</v>
      </c>
      <c r="AV256" s="27" t="s">
        <v>276</v>
      </c>
      <c r="AW256" s="22" t="s">
        <v>7161</v>
      </c>
      <c r="AX256" s="22" t="s">
        <v>7168</v>
      </c>
      <c r="AY256" s="22" t="b">
        <v>0</v>
      </c>
      <c r="AZ256" s="22" t="s">
        <v>273</v>
      </c>
      <c r="BA256" s="22" t="b">
        <v>0</v>
      </c>
      <c r="BB256" s="22"/>
      <c r="BC256" s="22"/>
    </row>
    <row r="257" spans="1:55" hidden="1" x14ac:dyDescent="0.25">
      <c r="A257" s="31" t="str">
        <f>IFERROR(TEXT(Table_ocorrencias11[[#This Row],[caso_n]],"000")&amp;Table_ocorrencias11[[#This Row],[ponto]]&amp;"/"&amp;YEAR(Table_ocorrencias11[[#This Row],[DATA PLANTÃO]]),"")</f>
        <v>1076.9/2020</v>
      </c>
      <c r="B257" s="31" t="str">
        <f>IFERROR(IF(Table_ocorrencias11[[#This Row],[GDL]] = "","", Table_ocorrencias11[[#This Row],[GDL]]&amp;"/"&amp;YEAR(Table_ocorrencias11[[#This Row],[data_plantao]])),"")</f>
        <v>39821/2020</v>
      </c>
      <c r="C257" s="31" t="str">
        <f>IF(Table_ocorrencias11[[#This Row],[fotos_gdl]] = TRUE,"ENVIADAS","PENDENTE")</f>
        <v>ENVIADAS</v>
      </c>
      <c r="D257" s="23">
        <f>IFERROR(Table_ocorrencias11[[#This Row],[data_plantao]],"")</f>
        <v>44174</v>
      </c>
      <c r="E257" s="31" t="str">
        <f>IFERROR(Table_ocorrencias11[[#This Row],[CIODS]],"")</f>
        <v>D697133</v>
      </c>
      <c r="F257" s="31" t="str">
        <f>IFERROR(Table_ocorrencias11[[#This Row],[natureza3]],"")</f>
        <v>Homicídio</v>
      </c>
      <c r="G257" s="31" t="str">
        <f>IFERROR(Table_ocorrencias11[[#This Row],[tipo_local]],"")</f>
        <v>Interno</v>
      </c>
      <c r="H257" s="31" t="str">
        <f>IFERROR(IF(Table_ocorrencias11[[#This Row],[instrumento9]] = 0,"",Table_ocorrencias11[[#This Row],[instrumento9]]),"")</f>
        <v>PÉRFURO-CONTUNDENTE</v>
      </c>
      <c r="I257" s="31" t="str">
        <f>IFERROR(VLOOKUP(Table_ocorrencias11[[#This Row],[matricula_perito]],Table_peritos[],2,FALSE),"")</f>
        <v>TADEU MORAIS CRUZ</v>
      </c>
      <c r="J257" s="31" t="str">
        <f>IFERROR(VLOOKUP(Table_ocorrencias11[[#This Row],[matricula_auxiliar]],Table_auxiliares[],2,FALSE),"")</f>
        <v>HILTON PESSOA DE FREITAS NETO</v>
      </c>
      <c r="K257" s="31" t="str">
        <f>IFERROR(VLOOKUP(Table_ocorrencias11[[#This Row],[matricula_delegado]],Table_delegados[],2,FALSE),"")</f>
        <v>RICARDO SILVEIRA DE AZEVEDO</v>
      </c>
      <c r="L257" s="31" t="str">
        <f>IFERROR(Table_ocorrencias11[[#This Row],[viatura4]],"")</f>
        <v>UP006</v>
      </c>
      <c r="M257" s="31" t="str">
        <f>IFERROR(IF(Table_ocorrencias11[[#This Row],[DPH2]] ="","",Table_ocorrencias11[[#This Row],[DPH2]]&amp;"º DPH"),"")</f>
        <v>7º DPH</v>
      </c>
      <c r="N257" s="31" t="str">
        <f>UPPER(IFERROR(VLOOKUP(Table_ocorrencias11[[#This Row],[municipio]],Table_municipios[],2,FALSE),""))</f>
        <v>PAULISTA</v>
      </c>
      <c r="O257" s="31" t="str">
        <f>UPPER(IFERROR(Table_ocorrencias11[[#This Row],[bairro7]],""))</f>
        <v>JANGA</v>
      </c>
      <c r="P257" s="31" t="str">
        <f>IFERROR(IF(Table_ocorrencias11[[#This Row],[rua8]] ="","",Table_ocorrencias11[[#This Row],[rua8]]),"")</f>
        <v>RUA HOSANA ALVES NASCIMENTO, Nº 49</v>
      </c>
      <c r="Q257" s="31" t="str">
        <f>IFERROR(IF(Table_ocorrencias11[[#This Row],[latitude5]] ="","",Table_ocorrencias11[[#This Row],[latitude5]]),"")</f>
        <v>-7.946124</v>
      </c>
      <c r="R257" s="31" t="str">
        <f>IFERROR(IF(Table_ocorrencias11[[#This Row],[longitude6]] ="","",Table_ocorrencias11[[#This Row],[longitude6]]),"")</f>
        <v>-34.832726</v>
      </c>
      <c r="S257" s="31" t="str">
        <f>IFERROR(UPPER(VLOOKUP(Table_ocorrencias11[[#This Row],[ocorrencia_id]],Table_vitimas[],3,FALSE) &amp; " (NIC: "&amp; VLOOKUP(Table_ocorrencias11[[#This Row],[ocorrencia_id]],Table_vitimas[],9,FALSE)) &amp;")","")</f>
        <v>JACKSON PEREIRA DA SILVA (NIC: 114972)</v>
      </c>
      <c r="T2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57" s="31" t="str">
        <f>UPPER(IFERROR(Table_ocorrencias11[[#This Row],[descricao]],""))</f>
        <v>PAF - MASC_x000D_
PM 994451409</v>
      </c>
      <c r="V257" s="24">
        <f>IFERROR(IF(Table_ocorrencias11[[#This Row],[data_ciencia]]="","",Table_ocorrencias11[[#This Row],[data_ciencia]]),"")</f>
        <v>0.3263888888888889</v>
      </c>
      <c r="W257" s="24">
        <f>IFERROR(IF(Table_ocorrencias11[[#This Row],[data_saida]]="","",Table_ocorrencias11[[#This Row],[data_saida]]),"")</f>
        <v>0.34722222222222221</v>
      </c>
      <c r="X257" s="24">
        <f>IFERROR(IF(Table_ocorrencias11[[#This Row],[data_chegada]]="","",Table_ocorrencias11[[#This Row],[data_chegada]]),"")</f>
        <v>0.375</v>
      </c>
      <c r="Y257" s="24">
        <f>IFERROR(IF(Table_ocorrencias11[[#This Row],[data_conclusao]]="","",Table_ocorrencias11[[#This Row],[data_conclusao]]),"")</f>
        <v>0.40972222222222221</v>
      </c>
      <c r="Z257" s="22">
        <v>1959</v>
      </c>
      <c r="AA257" s="22">
        <v>1076</v>
      </c>
      <c r="AB257" s="22">
        <v>7</v>
      </c>
      <c r="AC257" s="22">
        <v>2962136</v>
      </c>
      <c r="AD257" s="22">
        <v>3865967</v>
      </c>
      <c r="AE257" s="22">
        <v>2725304</v>
      </c>
      <c r="AF257" s="22">
        <v>39821</v>
      </c>
      <c r="AG257" s="23">
        <v>44174</v>
      </c>
      <c r="AH257" s="22" t="s">
        <v>7176</v>
      </c>
      <c r="AI257" s="22" t="s">
        <v>167</v>
      </c>
      <c r="AJ257" s="22" t="s">
        <v>414</v>
      </c>
      <c r="AK257" s="22" t="s">
        <v>1258</v>
      </c>
      <c r="AL257" s="25">
        <v>0.3263888888888889</v>
      </c>
      <c r="AM257" s="26">
        <v>0.34722222222222221</v>
      </c>
      <c r="AN257" s="26">
        <v>0.375</v>
      </c>
      <c r="AO257" s="26">
        <v>0.40972222222222221</v>
      </c>
      <c r="AP257" s="22" t="s">
        <v>7177</v>
      </c>
      <c r="AQ257" s="22" t="s">
        <v>7178</v>
      </c>
      <c r="AR257" s="22">
        <v>13</v>
      </c>
      <c r="AS257" s="22" t="s">
        <v>2036</v>
      </c>
      <c r="AT257" s="22" t="s">
        <v>7179</v>
      </c>
      <c r="AU257" s="22" t="s">
        <v>7180</v>
      </c>
      <c r="AV257" s="27" t="s">
        <v>276</v>
      </c>
      <c r="AW257" s="22" t="s">
        <v>7181</v>
      </c>
      <c r="AX257" s="22" t="s">
        <v>7182</v>
      </c>
      <c r="AY257" s="22" t="b">
        <v>1</v>
      </c>
      <c r="AZ257" s="22" t="s">
        <v>273</v>
      </c>
      <c r="BA257" s="22" t="b">
        <v>0</v>
      </c>
      <c r="BB257" s="22"/>
      <c r="BC257" s="22"/>
    </row>
    <row r="258" spans="1:55" hidden="1" x14ac:dyDescent="0.25">
      <c r="A258" s="31" t="str">
        <f>IFERROR(TEXT(Table_ocorrencias11[[#This Row],[caso_n]],"000")&amp;Table_ocorrencias11[[#This Row],[ponto]]&amp;"/"&amp;YEAR(Table_ocorrencias11[[#This Row],[DATA PLANTÃO]]),"")</f>
        <v>1077.9/2020</v>
      </c>
      <c r="B258" s="31" t="str">
        <f>IFERROR(IF(Table_ocorrencias11[[#This Row],[GDL]] = "","", Table_ocorrencias11[[#This Row],[GDL]]&amp;"/"&amp;YEAR(Table_ocorrencias11[[#This Row],[data_plantao]])),"")</f>
        <v>39976/2020</v>
      </c>
      <c r="C258" s="31" t="str">
        <f>IF(Table_ocorrencias11[[#This Row],[fotos_gdl]] = TRUE,"ENVIADAS","PENDENTE")</f>
        <v>ENVIADAS</v>
      </c>
      <c r="D258" s="23">
        <f>IFERROR(Table_ocorrencias11[[#This Row],[data_plantao]],"")</f>
        <v>44174</v>
      </c>
      <c r="E258" s="31" t="str">
        <f>IFERROR(Table_ocorrencias11[[#This Row],[CIODS]],"")</f>
        <v>D697181</v>
      </c>
      <c r="F258" s="31" t="str">
        <f>IFERROR(Table_ocorrencias11[[#This Row],[natureza3]],"")</f>
        <v>Homicídio</v>
      </c>
      <c r="G258" s="31" t="str">
        <f>IFERROR(Table_ocorrencias11[[#This Row],[tipo_local]],"")</f>
        <v>Externo</v>
      </c>
      <c r="H258" s="31" t="str">
        <f>IFERROR(IF(Table_ocorrencias11[[#This Row],[instrumento9]] = 0,"",Table_ocorrencias11[[#This Row],[instrumento9]]),"")</f>
        <v>PÉRFURO-CONTUNDENTE</v>
      </c>
      <c r="I258" s="31" t="str">
        <f>IFERROR(VLOOKUP(Table_ocorrencias11[[#This Row],[matricula_perito]],Table_peritos[],2,FALSE),"")</f>
        <v>BETSON FERNANDO DELGADO DOS SANTOS ANDRADE</v>
      </c>
      <c r="J258" s="31" t="str">
        <f>IFERROR(VLOOKUP(Table_ocorrencias11[[#This Row],[matricula_auxiliar]],Table_auxiliares[],2,FALSE),"")</f>
        <v>ANDREZA CRISTINA MAIA DOS SANTOS</v>
      </c>
      <c r="K258" s="31" t="str">
        <f>IFERROR(VLOOKUP(Table_ocorrencias11[[#This Row],[matricula_delegado]],Table_delegados[],2,FALSE),"")</f>
        <v>IAN CAMPOS MOREIRA</v>
      </c>
      <c r="L258" s="31" t="str">
        <f>IFERROR(Table_ocorrencias11[[#This Row],[viatura4]],"")</f>
        <v>UP006</v>
      </c>
      <c r="M258" s="31" t="str">
        <f>IFERROR(IF(Table_ocorrencias11[[#This Row],[DPH2]] ="","",Table_ocorrencias11[[#This Row],[DPH2]]&amp;"º DPH"),"")</f>
        <v>5º DPH</v>
      </c>
      <c r="N258" s="31" t="str">
        <f>UPPER(IFERROR(VLOOKUP(Table_ocorrencias11[[#This Row],[municipio]],Table_municipios[],2,FALSE),""))</f>
        <v>RECIFE</v>
      </c>
      <c r="O258" s="31" t="str">
        <f>UPPER(IFERROR(Table_ocorrencias11[[#This Row],[bairro7]],""))</f>
        <v>DOIS IRMÃOS</v>
      </c>
      <c r="P258" s="31" t="str">
        <f>IFERROR(IF(Table_ocorrencias11[[#This Row],[rua8]] ="","",Table_ocorrencias11[[#This Row],[rua8]]),"")</f>
        <v>R. ALTO DO BOM JESUS</v>
      </c>
      <c r="Q258" s="31" t="str">
        <f>IFERROR(IF(Table_ocorrencias11[[#This Row],[latitude5]] ="","",Table_ocorrencias11[[#This Row],[latitude5]]),"")</f>
        <v>-8,01365</v>
      </c>
      <c r="R258" s="31" t="str">
        <f>IFERROR(IF(Table_ocorrencias11[[#This Row],[longitude6]] ="","",Table_ocorrencias11[[#This Row],[longitude6]]),"")</f>
        <v>-34,95666</v>
      </c>
      <c r="S258" s="31" t="str">
        <f>IFERROR(UPPER(VLOOKUP(Table_ocorrencias11[[#This Row],[ocorrencia_id]],Table_vitimas[],3,FALSE) &amp; " (NIC: "&amp; VLOOKUP(Table_ocorrencias11[[#This Row],[ocorrencia_id]],Table_vitimas[],9,FALSE)) &amp;")","")</f>
        <v>ALEX DINIZ DOS SANTOS (NIC: 114582)</v>
      </c>
      <c r="T2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58" s="31" t="str">
        <f>UPPER(IFERROR(Table_ocorrencias11[[#This Row],[descricao]],""))</f>
        <v>PAF, MASC, EXT, PM: (81) 99147879; 98080357</v>
      </c>
      <c r="V258" s="24">
        <f>IFERROR(IF(Table_ocorrencias11[[#This Row],[data_ciencia]]="","",Table_ocorrencias11[[#This Row],[data_ciencia]]),"")</f>
        <v>0.71388888888888891</v>
      </c>
      <c r="W258" s="24">
        <f>IFERROR(IF(Table_ocorrencias11[[#This Row],[data_saida]]="","",Table_ocorrencias11[[#This Row],[data_saida]]),"")</f>
        <v>0.72222222222222221</v>
      </c>
      <c r="X258" s="24">
        <f>IFERROR(IF(Table_ocorrencias11[[#This Row],[data_chegada]]="","",Table_ocorrencias11[[#This Row],[data_chegada]]),"")</f>
        <v>0.73611111111111116</v>
      </c>
      <c r="Y258" s="24">
        <f>IFERROR(IF(Table_ocorrencias11[[#This Row],[data_conclusao]]="","",Table_ocorrencias11[[#This Row],[data_conclusao]]),"")</f>
        <v>0.77083333333333337</v>
      </c>
      <c r="Z258" s="22">
        <v>1961</v>
      </c>
      <c r="AA258" s="22">
        <v>1077</v>
      </c>
      <c r="AB258" s="22">
        <v>5</v>
      </c>
      <c r="AC258" s="22">
        <v>3869903</v>
      </c>
      <c r="AD258" s="22">
        <v>3876098</v>
      </c>
      <c r="AE258" s="22">
        <v>2724707</v>
      </c>
      <c r="AF258" s="22">
        <v>39976</v>
      </c>
      <c r="AG258" s="23">
        <v>44174</v>
      </c>
      <c r="AH258" s="22" t="s">
        <v>7198</v>
      </c>
      <c r="AI258" s="22" t="s">
        <v>167</v>
      </c>
      <c r="AJ258" s="22" t="s">
        <v>168</v>
      </c>
      <c r="AK258" s="22" t="s">
        <v>1258</v>
      </c>
      <c r="AL258" s="25">
        <v>0.71388888888888891</v>
      </c>
      <c r="AM258" s="26">
        <v>0.72222222222222221</v>
      </c>
      <c r="AN258" s="26">
        <v>0.73611111111111116</v>
      </c>
      <c r="AO258" s="26">
        <v>0.77083333333333337</v>
      </c>
      <c r="AP258" s="22" t="s">
        <v>7199</v>
      </c>
      <c r="AQ258" s="22" t="s">
        <v>7200</v>
      </c>
      <c r="AR258" s="22">
        <v>14</v>
      </c>
      <c r="AS258" s="22" t="s">
        <v>5640</v>
      </c>
      <c r="AT258" s="22" t="s">
        <v>7201</v>
      </c>
      <c r="AU258" s="22" t="s">
        <v>7202</v>
      </c>
      <c r="AV258" s="27" t="s">
        <v>276</v>
      </c>
      <c r="AW258" s="22" t="s">
        <v>7203</v>
      </c>
      <c r="AX258" s="22" t="s">
        <v>7204</v>
      </c>
      <c r="AY258" s="22" t="b">
        <v>1</v>
      </c>
      <c r="AZ258" s="22" t="s">
        <v>273</v>
      </c>
      <c r="BA258" s="22" t="b">
        <v>0</v>
      </c>
      <c r="BB258" s="22"/>
      <c r="BC258" s="22"/>
    </row>
    <row r="259" spans="1:55" hidden="1" x14ac:dyDescent="0.25">
      <c r="A259" s="31" t="str">
        <f>IFERROR(TEXT(Table_ocorrencias11[[#This Row],[caso_n]],"000")&amp;Table_ocorrencias11[[#This Row],[ponto]]&amp;"/"&amp;YEAR(Table_ocorrencias11[[#This Row],[DATA PLANTÃO]]),"")</f>
        <v>1078.9/2020</v>
      </c>
      <c r="B259" s="31" t="str">
        <f>IFERROR(IF(Table_ocorrencias11[[#This Row],[GDL]] = "","", Table_ocorrencias11[[#This Row],[GDL]]&amp;"/"&amp;YEAR(Table_ocorrencias11[[#This Row],[data_plantao]])),"")</f>
        <v>39989/2020</v>
      </c>
      <c r="C259" s="31" t="str">
        <f>IF(Table_ocorrencias11[[#This Row],[fotos_gdl]] = TRUE,"ENVIADAS","PENDENTE")</f>
        <v>ENVIADAS</v>
      </c>
      <c r="D259" s="23">
        <f>IFERROR(Table_ocorrencias11[[#This Row],[data_plantao]],"")</f>
        <v>44174</v>
      </c>
      <c r="E259" s="31" t="str">
        <f>IFERROR(Table_ocorrencias11[[#This Row],[CIODS]],"")</f>
        <v>D697188</v>
      </c>
      <c r="F259" s="31" t="str">
        <f>IFERROR(Table_ocorrencias11[[#This Row],[natureza3]],"")</f>
        <v>Homicídio</v>
      </c>
      <c r="G259" s="31" t="str">
        <f>IFERROR(Table_ocorrencias11[[#This Row],[tipo_local]],"")</f>
        <v>Interno</v>
      </c>
      <c r="H259" s="31" t="str">
        <f>IFERROR(IF(Table_ocorrencias11[[#This Row],[instrumento9]] = 0,"",Table_ocorrencias11[[#This Row],[instrumento9]]),"")</f>
        <v>PÉRFURO-CONTUNDENTE</v>
      </c>
      <c r="I259" s="31" t="str">
        <f>IFERROR(VLOOKUP(Table_ocorrencias11[[#This Row],[matricula_perito]],Table_peritos[],2,FALSE),"")</f>
        <v>DIOGO SINESIO TRAJANO DE ARRUDA</v>
      </c>
      <c r="J259" s="31" t="str">
        <f>IFERROR(VLOOKUP(Table_ocorrencias11[[#This Row],[matricula_auxiliar]],Table_auxiliares[],2,FALSE),"")</f>
        <v>HILTON PESSOA DE FREITAS NETO</v>
      </c>
      <c r="K259" s="31" t="str">
        <f>IFERROR(VLOOKUP(Table_ocorrencias11[[#This Row],[matricula_delegado]],Table_delegados[],2,FALSE),"")</f>
        <v>BRUNO MARCIO DE AMORIM MAGALHAES</v>
      </c>
      <c r="L259" s="31" t="str">
        <f>IFERROR(Table_ocorrencias11[[#This Row],[viatura4]],"")</f>
        <v>UP006</v>
      </c>
      <c r="M259" s="31" t="str">
        <f>IFERROR(IF(Table_ocorrencias11[[#This Row],[DPH2]] ="","",Table_ocorrencias11[[#This Row],[DPH2]]&amp;"º DPH"),"")</f>
        <v>5º DPH</v>
      </c>
      <c r="N259" s="31" t="str">
        <f>UPPER(IFERROR(VLOOKUP(Table_ocorrencias11[[#This Row],[municipio]],Table_municipios[],2,FALSE),""))</f>
        <v>RECIFE</v>
      </c>
      <c r="O259" s="31" t="str">
        <f>UPPER(IFERROR(Table_ocorrencias11[[#This Row],[bairro7]],""))</f>
        <v>VASCO DA GAMA</v>
      </c>
      <c r="P259" s="31" t="str">
        <f>IFERROR(IF(Table_ocorrencias11[[#This Row],[rua8]] ="","",Table_ocorrencias11[[#This Row],[rua8]]),"")</f>
        <v>RUA DOURADINHA 131</v>
      </c>
      <c r="Q259" s="31" t="str">
        <f>IFERROR(IF(Table_ocorrencias11[[#This Row],[latitude5]] ="","",Table_ocorrencias11[[#This Row],[latitude5]]),"")</f>
        <v>-8.005328</v>
      </c>
      <c r="R259" s="31" t="str">
        <f>IFERROR(IF(Table_ocorrencias11[[#This Row],[longitude6]] ="","",Table_ocorrencias11[[#This Row],[longitude6]]),"")</f>
        <v>-34.917738</v>
      </c>
      <c r="S259" s="31" t="str">
        <f>IFERROR(UPPER(VLOOKUP(Table_ocorrencias11[[#This Row],[ocorrencia_id]],Table_vitimas[],3,FALSE) &amp; " (NIC: "&amp; VLOOKUP(Table_ocorrencias11[[#This Row],[ocorrencia_id]],Table_vitimas[],9,FALSE)) &amp;")","")</f>
        <v>ADEMILSON JOSÉ DE LIMA (NIC: 114975)</v>
      </c>
      <c r="T2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59" s="31" t="str">
        <f>UPPER(IFERROR(Table_ocorrencias11[[#This Row],[descricao]],""))</f>
        <v>PM 988489256</v>
      </c>
      <c r="V259" s="24">
        <f>IFERROR(IF(Table_ocorrencias11[[#This Row],[data_ciencia]]="","",Table_ocorrencias11[[#This Row],[data_ciencia]]),"")</f>
        <v>0.79861111111111116</v>
      </c>
      <c r="W259" s="24">
        <f>IFERROR(IF(Table_ocorrencias11[[#This Row],[data_saida]]="","",Table_ocorrencias11[[#This Row],[data_saida]]),"")</f>
        <v>0.82638888888888884</v>
      </c>
      <c r="X259" s="24">
        <f>IFERROR(IF(Table_ocorrencias11[[#This Row],[data_chegada]]="","",Table_ocorrencias11[[#This Row],[data_chegada]]),"")</f>
        <v>0.84722222222222221</v>
      </c>
      <c r="Y259" s="24">
        <f>IFERROR(IF(Table_ocorrencias11[[#This Row],[data_conclusao]]="","",Table_ocorrencias11[[#This Row],[data_conclusao]]),"")</f>
        <v>0.88888888888888884</v>
      </c>
      <c r="Z259" s="22">
        <v>1962</v>
      </c>
      <c r="AA259" s="22">
        <v>1078</v>
      </c>
      <c r="AB259" s="22">
        <v>5</v>
      </c>
      <c r="AC259" s="22">
        <v>3871193</v>
      </c>
      <c r="AD259" s="22">
        <v>3865967</v>
      </c>
      <c r="AE259" s="22">
        <v>2960419</v>
      </c>
      <c r="AF259" s="22">
        <v>39989</v>
      </c>
      <c r="AG259" s="23">
        <v>44174</v>
      </c>
      <c r="AH259" s="22" t="s">
        <v>7193</v>
      </c>
      <c r="AI259" s="22" t="s">
        <v>167</v>
      </c>
      <c r="AJ259" s="22" t="s">
        <v>414</v>
      </c>
      <c r="AK259" s="22" t="s">
        <v>1258</v>
      </c>
      <c r="AL259" s="25">
        <v>0.79861111111111116</v>
      </c>
      <c r="AM259" s="26">
        <v>0.82638888888888884</v>
      </c>
      <c r="AN259" s="26">
        <v>0.84722222222222221</v>
      </c>
      <c r="AO259" s="26">
        <v>0.88888888888888884</v>
      </c>
      <c r="AP259" s="22" t="s">
        <v>7210</v>
      </c>
      <c r="AQ259" s="22" t="s">
        <v>7211</v>
      </c>
      <c r="AR259" s="22">
        <v>14</v>
      </c>
      <c r="AS259" s="22" t="s">
        <v>2054</v>
      </c>
      <c r="AT259" s="22" t="s">
        <v>7194</v>
      </c>
      <c r="AU259" s="22" t="s">
        <v>7195</v>
      </c>
      <c r="AV259" s="27" t="s">
        <v>276</v>
      </c>
      <c r="AW259" s="22" t="s">
        <v>7196</v>
      </c>
      <c r="AX259" s="22" t="s">
        <v>7197</v>
      </c>
      <c r="AY259" s="22" t="b">
        <v>1</v>
      </c>
      <c r="AZ259" s="22" t="s">
        <v>273</v>
      </c>
      <c r="BA259" s="22" t="b">
        <v>0</v>
      </c>
      <c r="BB259" s="22"/>
      <c r="BC259" s="22"/>
    </row>
    <row r="260" spans="1:55" hidden="1" x14ac:dyDescent="0.25">
      <c r="A260" s="31" t="str">
        <f>IFERROR(TEXT(Table_ocorrencias11[[#This Row],[caso_n]],"000")&amp;Table_ocorrencias11[[#This Row],[ponto]]&amp;"/"&amp;YEAR(Table_ocorrencias11[[#This Row],[DATA PLANTÃO]]),"")</f>
        <v>1079.9/2020</v>
      </c>
      <c r="B260" s="31" t="str">
        <f>IFERROR(IF(Table_ocorrencias11[[#This Row],[GDL]] = "","", Table_ocorrencias11[[#This Row],[GDL]]&amp;"/"&amp;YEAR(Table_ocorrencias11[[#This Row],[data_plantao]])),"")</f>
        <v>39990/2020</v>
      </c>
      <c r="C260" s="31" t="str">
        <f>IF(Table_ocorrencias11[[#This Row],[fotos_gdl]] = TRUE,"ENVIADAS","PENDENTE")</f>
        <v>ENVIADAS</v>
      </c>
      <c r="D260" s="23">
        <f>IFERROR(Table_ocorrencias11[[#This Row],[data_plantao]],"")</f>
        <v>44174</v>
      </c>
      <c r="E260" s="31" t="str">
        <f>IFERROR(Table_ocorrencias11[[#This Row],[CIODS]],"")</f>
        <v>D697213</v>
      </c>
      <c r="F260" s="31" t="str">
        <f>IFERROR(Table_ocorrencias11[[#This Row],[natureza3]],"")</f>
        <v>Homicídio</v>
      </c>
      <c r="G260" s="31" t="str">
        <f>IFERROR(Table_ocorrencias11[[#This Row],[tipo_local]],"")</f>
        <v>Externo</v>
      </c>
      <c r="H260" s="31" t="str">
        <f>IFERROR(IF(Table_ocorrencias11[[#This Row],[instrumento9]] = 0,"",Table_ocorrencias11[[#This Row],[instrumento9]]),"")</f>
        <v>PÉRFURO-CONTUNDENTE</v>
      </c>
      <c r="I260" s="31" t="str">
        <f>IFERROR(VLOOKUP(Table_ocorrencias11[[#This Row],[matricula_perito]],Table_peritos[],2,FALSE),"")</f>
        <v>TADEU MORAIS CRUZ</v>
      </c>
      <c r="J260" s="31" t="str">
        <f>IFERROR(VLOOKUP(Table_ocorrencias11[[#This Row],[matricula_auxiliar]],Table_auxiliares[],2,FALSE),"")</f>
        <v>ANDREZA CRISTINA MAIA DOS SANTOS</v>
      </c>
      <c r="K260" s="31" t="str">
        <f>IFERROR(VLOOKUP(Table_ocorrencias11[[#This Row],[matricula_delegado]],Table_delegados[],2,FALSE),"")</f>
        <v>EURICELIA BATISTA NOGUEIRA</v>
      </c>
      <c r="L260" s="31" t="str">
        <f>IFERROR(Table_ocorrencias11[[#This Row],[viatura4]],"")</f>
        <v>UP004</v>
      </c>
      <c r="M260" s="31" t="str">
        <f>IFERROR(IF(Table_ocorrencias11[[#This Row],[DPH2]] ="","",Table_ocorrencias11[[#This Row],[DPH2]]&amp;"º DPH"),"")</f>
        <v>9º DPH</v>
      </c>
      <c r="N260" s="31" t="str">
        <f>UPPER(IFERROR(VLOOKUP(Table_ocorrencias11[[#This Row],[municipio]],Table_municipios[],2,FALSE),""))</f>
        <v>OLINDA</v>
      </c>
      <c r="O260" s="31" t="str">
        <f>UPPER(IFERROR(Table_ocorrencias11[[#This Row],[bairro7]],""))</f>
        <v>AGUAS COMPRIDAS</v>
      </c>
      <c r="P260" s="31" t="str">
        <f>IFERROR(IF(Table_ocorrencias11[[#This Row],[rua8]] ="","",Table_ocorrencias11[[#This Row],[rua8]]),"")</f>
        <v>RUA BERNARDINO DE MELO</v>
      </c>
      <c r="Q260" s="31" t="str">
        <f>IFERROR(IF(Table_ocorrencias11[[#This Row],[latitude5]] ="","",Table_ocorrencias11[[#This Row],[latitude5]]),"")</f>
        <v>-7,5914</v>
      </c>
      <c r="R260" s="31" t="str">
        <f>IFERROR(IF(Table_ocorrencias11[[#This Row],[longitude6]] ="","",Table_ocorrencias11[[#This Row],[longitude6]]),"")</f>
        <v>-34,54</v>
      </c>
      <c r="S260" s="31" t="str">
        <f>IFERROR(UPPER(VLOOKUP(Table_ocorrencias11[[#This Row],[ocorrencia_id]],Table_vitimas[],3,FALSE) &amp; " (NIC: "&amp; VLOOKUP(Table_ocorrencias11[[#This Row],[ocorrencia_id]],Table_vitimas[],9,FALSE)) &amp;")","")</f>
        <v>DOUGLAS MARQUES DE SIQUEIRA NUNES (NIC: 114973)</v>
      </c>
      <c r="T2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0" s="31" t="str">
        <f>UPPER(IFERROR(Table_ocorrencias11[[#This Row],[descricao]],""))</f>
        <v>SGT 984337317</v>
      </c>
      <c r="V260" s="24">
        <f>IFERROR(IF(Table_ocorrencias11[[#This Row],[data_ciencia]]="","",Table_ocorrencias11[[#This Row],[data_ciencia]]),"")</f>
        <v>0.88541666666666663</v>
      </c>
      <c r="W260" s="24">
        <f>IFERROR(IF(Table_ocorrencias11[[#This Row],[data_saida]]="","",Table_ocorrencias11[[#This Row],[data_saida]]),"")</f>
        <v>0.89583333333333337</v>
      </c>
      <c r="X260" s="24">
        <f>IFERROR(IF(Table_ocorrencias11[[#This Row],[data_chegada]]="","",Table_ocorrencias11[[#This Row],[data_chegada]]),"")</f>
        <v>0.90625</v>
      </c>
      <c r="Y260" s="24">
        <f>IFERROR(IF(Table_ocorrencias11[[#This Row],[data_conclusao]]="","",Table_ocorrencias11[[#This Row],[data_conclusao]]),"")</f>
        <v>0.9375</v>
      </c>
      <c r="Z260" s="22">
        <v>1963</v>
      </c>
      <c r="AA260" s="22">
        <v>1079</v>
      </c>
      <c r="AB260" s="22">
        <v>9</v>
      </c>
      <c r="AC260" s="22">
        <v>2962136</v>
      </c>
      <c r="AD260" s="22">
        <v>3876098</v>
      </c>
      <c r="AE260" s="22">
        <v>2960494</v>
      </c>
      <c r="AF260" s="22">
        <v>39990</v>
      </c>
      <c r="AG260" s="23">
        <v>44174</v>
      </c>
      <c r="AH260" s="22" t="s">
        <v>7212</v>
      </c>
      <c r="AI260" s="22" t="s">
        <v>167</v>
      </c>
      <c r="AJ260" s="22" t="s">
        <v>168</v>
      </c>
      <c r="AK260" s="22" t="s">
        <v>255</v>
      </c>
      <c r="AL260" s="25">
        <v>0.88541666666666663</v>
      </c>
      <c r="AM260" s="26">
        <v>0.89583333333333337</v>
      </c>
      <c r="AN260" s="26">
        <v>0.90625</v>
      </c>
      <c r="AO260" s="26">
        <v>0.9375</v>
      </c>
      <c r="AP260" s="22" t="s">
        <v>7213</v>
      </c>
      <c r="AQ260" s="22" t="s">
        <v>7214</v>
      </c>
      <c r="AR260" s="22">
        <v>12</v>
      </c>
      <c r="AS260" s="22" t="s">
        <v>3614</v>
      </c>
      <c r="AT260" s="22" t="s">
        <v>7215</v>
      </c>
      <c r="AU260" s="22" t="s">
        <v>7216</v>
      </c>
      <c r="AV260" s="27" t="s">
        <v>276</v>
      </c>
      <c r="AW260" s="22" t="s">
        <v>7217</v>
      </c>
      <c r="AX260" s="22" t="s">
        <v>7218</v>
      </c>
      <c r="AY260" s="22" t="b">
        <v>1</v>
      </c>
      <c r="AZ260" s="22" t="s">
        <v>273</v>
      </c>
      <c r="BA260" s="22" t="b">
        <v>0</v>
      </c>
      <c r="BB260" s="22"/>
      <c r="BC260" s="22"/>
    </row>
    <row r="261" spans="1:55" hidden="1" x14ac:dyDescent="0.25">
      <c r="A261" s="31" t="str">
        <f>IFERROR(TEXT(Table_ocorrencias11[[#This Row],[caso_n]],"000")&amp;Table_ocorrencias11[[#This Row],[ponto]]&amp;"/"&amp;YEAR(Table_ocorrencias11[[#This Row],[DATA PLANTÃO]]),"")</f>
        <v>108.10/2020</v>
      </c>
      <c r="B261" s="31" t="str">
        <f>IFERROR(IF(Table_ocorrencias11[[#This Row],[GDL]] = "","", Table_ocorrencias11[[#This Row],[GDL]]&amp;"/"&amp;YEAR(Table_ocorrencias11[[#This Row],[data_plantao]])),"")</f>
        <v>42267/2020</v>
      </c>
      <c r="C261" s="31" t="str">
        <f>IF(Table_ocorrencias11[[#This Row],[fotos_gdl]] = TRUE,"ENVIADAS","PENDENTE")</f>
        <v>PENDENTE</v>
      </c>
      <c r="D261" s="23">
        <f>IFERROR(Table_ocorrencias11[[#This Row],[data_plantao]],"")</f>
        <v>44077</v>
      </c>
      <c r="E261" s="31" t="str">
        <f>IFERROR(Table_ocorrencias11[[#This Row],[CIODS]],"")</f>
        <v>3900000848.000097/2019-05</v>
      </c>
      <c r="F261" s="31" t="str">
        <f>IFERROR(Table_ocorrencias11[[#This Row],[natureza3]],"")</f>
        <v>Outros</v>
      </c>
      <c r="G261" s="31" t="str">
        <f>IFERROR(Table_ocorrencias11[[#This Row],[tipo_local]],"")</f>
        <v>Interno</v>
      </c>
      <c r="H261" s="31" t="str">
        <f>IFERROR(IF(Table_ocorrencias11[[#This Row],[instrumento9]] = 0,"",Table_ocorrencias11[[#This Row],[instrumento9]]),"")</f>
        <v/>
      </c>
      <c r="I261" s="31" t="str">
        <f>IFERROR(VLOOKUP(Table_ocorrencias11[[#This Row],[matricula_perito]],Table_peritos[],2,FALSE),"")</f>
        <v>DIOGO SINESIO TRAJANO DE ARRUDA</v>
      </c>
      <c r="J261" s="31" t="str">
        <f>IFERROR(VLOOKUP(Table_ocorrencias11[[#This Row],[matricula_auxiliar]],Table_auxiliares[],2,FALSE),"")</f>
        <v>THIAGO ANDRÉ</v>
      </c>
      <c r="K261" s="31" t="str">
        <f>IFERROR(VLOOKUP(Table_ocorrencias11[[#This Row],[matricula_delegado]],Table_delegados[],2,FALSE),"")</f>
        <v>DIOGO MELO VICTOR</v>
      </c>
      <c r="L261" s="31" t="str">
        <f>IFERROR(Table_ocorrencias11[[#This Row],[viatura4]],"")</f>
        <v/>
      </c>
      <c r="M261" s="31" t="str">
        <f>IFERROR(IF(Table_ocorrencias11[[#This Row],[DPH2]] ="","",Table_ocorrencias11[[#This Row],[DPH2]]&amp;"º DPH"),"")</f>
        <v/>
      </c>
      <c r="N261" s="31" t="str">
        <f>UPPER(IFERROR(VLOOKUP(Table_ocorrencias11[[#This Row],[municipio]],Table_municipios[],2,FALSE),""))</f>
        <v>RECIFE</v>
      </c>
      <c r="O261" s="31" t="str">
        <f>UPPER(IFERROR(Table_ocorrencias11[[#This Row],[bairro7]],""))</f>
        <v>VÁRZEA</v>
      </c>
      <c r="P261" s="31" t="str">
        <f>IFERROR(IF(Table_ocorrencias11[[#This Row],[rua8]] ="","",Table_ocorrencias11[[#This Row],[rua8]]),"")</f>
        <v>RUA TABELIÃO JOÃO ROMA, 515</v>
      </c>
      <c r="Q261" s="31" t="str">
        <f>IFERROR(IF(Table_ocorrencias11[[#This Row],[latitude5]] ="","",Table_ocorrencias11[[#This Row],[latitude5]]),"")</f>
        <v/>
      </c>
      <c r="R261" s="31" t="str">
        <f>IFERROR(IF(Table_ocorrencias11[[#This Row],[longitude6]] ="","",Table_ocorrencias11[[#This Row],[longitude6]]),"")</f>
        <v/>
      </c>
      <c r="S261" s="31" t="str">
        <f>IFERROR(UPPER(VLOOKUP(Table_ocorrencias11[[#This Row],[ocorrencia_id]],Table_vitimas[],3,FALSE) &amp; " (NIC: "&amp; VLOOKUP(Table_ocorrencias11[[#This Row],[ocorrencia_id]],Table_vitimas[],9,FALSE)) &amp;")","")</f>
        <v>SIMONÊS MARIA DE ALMEIDA (NIC: )</v>
      </c>
      <c r="T2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1" s="31" t="str">
        <f>UPPER(IFERROR(Table_ocorrencias11[[#This Row],[descricao]],""))</f>
        <v>REPRODUÇÃO SIMULADA DOS FATOS</v>
      </c>
      <c r="V261" s="24">
        <f>IFERROR(IF(Table_ocorrencias11[[#This Row],[data_ciencia]]="","",Table_ocorrencias11[[#This Row],[data_ciencia]]),"")</f>
        <v>0.41666666666666669</v>
      </c>
      <c r="W261" s="24">
        <f>IFERROR(IF(Table_ocorrencias11[[#This Row],[data_saida]]="","",Table_ocorrencias11[[#This Row],[data_saida]]),"")</f>
        <v>0.4236111111111111</v>
      </c>
      <c r="X261" s="24">
        <f>IFERROR(IF(Table_ocorrencias11[[#This Row],[data_chegada]]="","",Table_ocorrencias11[[#This Row],[data_chegada]]),"")</f>
        <v>0.4375</v>
      </c>
      <c r="Y261" s="24">
        <f>IFERROR(IF(Table_ocorrencias11[[#This Row],[data_conclusao]]="","",Table_ocorrencias11[[#This Row],[data_conclusao]]),"")</f>
        <v>0.60416666666666663</v>
      </c>
      <c r="Z261" s="22">
        <v>2002</v>
      </c>
      <c r="AA261" s="22">
        <v>108</v>
      </c>
      <c r="AB261" s="22"/>
      <c r="AC261" s="22">
        <v>3871193</v>
      </c>
      <c r="AD261" s="22">
        <v>3870464</v>
      </c>
      <c r="AE261" s="22">
        <v>2724588</v>
      </c>
      <c r="AF261" s="22">
        <v>42267</v>
      </c>
      <c r="AG261" s="23">
        <v>44077</v>
      </c>
      <c r="AH261" s="22" t="s">
        <v>7599</v>
      </c>
      <c r="AI261" s="22" t="s">
        <v>416</v>
      </c>
      <c r="AJ261" s="22" t="s">
        <v>414</v>
      </c>
      <c r="AK261" s="22" t="s">
        <v>283</v>
      </c>
      <c r="AL261" s="25">
        <v>0.41666666666666669</v>
      </c>
      <c r="AM261" s="26">
        <v>0.4236111111111111</v>
      </c>
      <c r="AN261" s="26">
        <v>0.4375</v>
      </c>
      <c r="AO261" s="26">
        <v>0.60416666666666663</v>
      </c>
      <c r="AP261" s="22"/>
      <c r="AQ261" s="22"/>
      <c r="AR261" s="22">
        <v>14</v>
      </c>
      <c r="AS261" s="22" t="s">
        <v>355</v>
      </c>
      <c r="AT261" s="22" t="s">
        <v>7600</v>
      </c>
      <c r="AU261" s="22" t="s">
        <v>7601</v>
      </c>
      <c r="AV261" s="27"/>
      <c r="AW261" s="22" t="s">
        <v>7602</v>
      </c>
      <c r="AX261" s="22" t="s">
        <v>7192</v>
      </c>
      <c r="AY261" s="22" t="b">
        <v>0</v>
      </c>
      <c r="AZ261" s="22" t="s">
        <v>486</v>
      </c>
      <c r="BA261" s="22" t="b">
        <v>0</v>
      </c>
      <c r="BB261" s="22"/>
      <c r="BC261" s="22"/>
    </row>
    <row r="262" spans="1:55" hidden="1" x14ac:dyDescent="0.25">
      <c r="A262" s="31" t="str">
        <f>IFERROR(TEXT(Table_ocorrencias11[[#This Row],[caso_n]],"000")&amp;Table_ocorrencias11[[#This Row],[ponto]]&amp;"/"&amp;YEAR(Table_ocorrencias11[[#This Row],[DATA PLANTÃO]]),"")</f>
        <v>1080.9/2020</v>
      </c>
      <c r="B262" s="31" t="str">
        <f>IFERROR(IF(Table_ocorrencias11[[#This Row],[GDL]] = "","", Table_ocorrencias11[[#This Row],[GDL]]&amp;"/"&amp;YEAR(Table_ocorrencias11[[#This Row],[data_plantao]])),"")</f>
        <v>40173/2020</v>
      </c>
      <c r="C262" s="31" t="str">
        <f>IF(Table_ocorrencias11[[#This Row],[fotos_gdl]] = TRUE,"ENVIADAS","PENDENTE")</f>
        <v>ENVIADAS</v>
      </c>
      <c r="D262" s="23">
        <f>IFERROR(Table_ocorrencias11[[#This Row],[data_plantao]],"")</f>
        <v>44175</v>
      </c>
      <c r="E262" s="31" t="str">
        <f>IFERROR(Table_ocorrencias11[[#This Row],[CIODS]],"")</f>
        <v>D697296</v>
      </c>
      <c r="F262" s="31" t="str">
        <f>IFERROR(Table_ocorrencias11[[#This Row],[natureza3]],"")</f>
        <v>Homicídio</v>
      </c>
      <c r="G262" s="31" t="str">
        <f>IFERROR(Table_ocorrencias11[[#This Row],[tipo_local]],"")</f>
        <v>Externo</v>
      </c>
      <c r="H262" s="31" t="str">
        <f>IFERROR(IF(Table_ocorrencias11[[#This Row],[instrumento9]] = 0,"",Table_ocorrencias11[[#This Row],[instrumento9]]),"")</f>
        <v/>
      </c>
      <c r="I262" s="31" t="str">
        <f>IFERROR(VLOOKUP(Table_ocorrencias11[[#This Row],[matricula_perito]],Table_peritos[],2,FALSE),"")</f>
        <v>TADEU MORAIS CRUZ</v>
      </c>
      <c r="J262" s="31" t="str">
        <f>IFERROR(VLOOKUP(Table_ocorrencias11[[#This Row],[matricula_auxiliar]],Table_auxiliares[],2,FALSE),"")</f>
        <v>MARÍLIA ANDRADE DE FRANÇA</v>
      </c>
      <c r="K262" s="31" t="str">
        <f>IFERROR(VLOOKUP(Table_ocorrencias11[[#This Row],[matricula_delegado]],Table_delegados[],2,FALSE),"")</f>
        <v>NATASHA DOLCI</v>
      </c>
      <c r="L262" s="31" t="str">
        <f>IFERROR(Table_ocorrencias11[[#This Row],[viatura4]],"")</f>
        <v>UP004</v>
      </c>
      <c r="M262" s="31" t="str">
        <f>IFERROR(IF(Table_ocorrencias11[[#This Row],[DPH2]] ="","",Table_ocorrencias11[[#This Row],[DPH2]]&amp;"º DPH"),"")</f>
        <v>4º DPH</v>
      </c>
      <c r="N262" s="31" t="str">
        <f>UPPER(IFERROR(VLOOKUP(Table_ocorrencias11[[#This Row],[municipio]],Table_municipios[],2,FALSE),""))</f>
        <v>RECIFE</v>
      </c>
      <c r="O262" s="31" t="str">
        <f>UPPER(IFERROR(Table_ocorrencias11[[#This Row],[bairro7]],""))</f>
        <v>COQUEIRAL</v>
      </c>
      <c r="P262" s="31" t="str">
        <f>IFERROR(IF(Table_ocorrencias11[[#This Row],[rua8]] ="","",Table_ocorrencias11[[#This Row],[rua8]]),"")</f>
        <v>RUA ALTO DA BELA VISTA, N 174</v>
      </c>
      <c r="Q262" s="31" t="str">
        <f>IFERROR(IF(Table_ocorrencias11[[#This Row],[latitude5]] ="","",Table_ocorrencias11[[#This Row],[latitude5]]),"")</f>
        <v>-8,540</v>
      </c>
      <c r="R262" s="31" t="str">
        <f>IFERROR(IF(Table_ocorrencias11[[#This Row],[longitude6]] ="","",Table_ocorrencias11[[#This Row],[longitude6]]),"")</f>
        <v>-34,583</v>
      </c>
      <c r="S262" s="31" t="str">
        <f>IFERROR(UPPER(VLOOKUP(Table_ocorrencias11[[#This Row],[ocorrencia_id]],Table_vitimas[],3,FALSE) &amp; " (NIC: "&amp; VLOOKUP(Table_ocorrencias11[[#This Row],[ocorrencia_id]],Table_vitimas[],9,FALSE)) &amp;")","")</f>
        <v>RODRIGO FERNANDO DA LUZ (NIC: 114572)</v>
      </c>
      <c r="T2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62" s="31" t="str">
        <f>UPPER(IFERROR(Table_ocorrencias11[[#This Row],[descricao]],""))</f>
        <v>CORPO ENCONTRADO EM VIA PÚBLICA, NUMA ESCADARIA, COM LESÕES DE PAF.</v>
      </c>
      <c r="V262" s="24">
        <f>IFERROR(IF(Table_ocorrencias11[[#This Row],[data_ciencia]]="","",Table_ocorrencias11[[#This Row],[data_ciencia]]),"")</f>
        <v>0.7</v>
      </c>
      <c r="W262" s="24">
        <f>IFERROR(IF(Table_ocorrencias11[[#This Row],[data_saida]]="","",Table_ocorrencias11[[#This Row],[data_saida]]),"")</f>
        <v>0.7319444444444444</v>
      </c>
      <c r="X262" s="24">
        <f>IFERROR(IF(Table_ocorrencias11[[#This Row],[data_chegada]]="","",Table_ocorrencias11[[#This Row],[data_chegada]]),"")</f>
        <v>0.78125</v>
      </c>
      <c r="Y262" s="24">
        <f>IFERROR(IF(Table_ocorrencias11[[#This Row],[data_conclusao]]="","",Table_ocorrencias11[[#This Row],[data_conclusao]]),"")</f>
        <v>0.80555555555555558</v>
      </c>
      <c r="Z262" s="22">
        <v>1964</v>
      </c>
      <c r="AA262" s="22">
        <v>1080</v>
      </c>
      <c r="AB262" s="22">
        <v>4</v>
      </c>
      <c r="AC262" s="22">
        <v>2962136</v>
      </c>
      <c r="AD262" s="22">
        <v>3874400</v>
      </c>
      <c r="AE262" s="22">
        <v>3865037</v>
      </c>
      <c r="AF262" s="22">
        <v>40173</v>
      </c>
      <c r="AG262" s="23">
        <v>44175</v>
      </c>
      <c r="AH262" s="22" t="s">
        <v>7230</v>
      </c>
      <c r="AI262" s="22" t="s">
        <v>167</v>
      </c>
      <c r="AJ262" s="22" t="s">
        <v>168</v>
      </c>
      <c r="AK262" s="22" t="s">
        <v>255</v>
      </c>
      <c r="AL262" s="25">
        <v>0.7</v>
      </c>
      <c r="AM262" s="26">
        <v>0.7319444444444444</v>
      </c>
      <c r="AN262" s="26">
        <v>0.78125</v>
      </c>
      <c r="AO262" s="26">
        <v>0.80555555555555558</v>
      </c>
      <c r="AP262" s="22" t="s">
        <v>7237</v>
      </c>
      <c r="AQ262" s="22" t="s">
        <v>7238</v>
      </c>
      <c r="AR262" s="22">
        <v>14</v>
      </c>
      <c r="AS262" s="22" t="s">
        <v>2218</v>
      </c>
      <c r="AT262" s="22" t="s">
        <v>7231</v>
      </c>
      <c r="AU262" s="22" t="s">
        <v>7232</v>
      </c>
      <c r="AV262" s="27"/>
      <c r="AW262" s="22" t="s">
        <v>7233</v>
      </c>
      <c r="AX262" s="22" t="s">
        <v>7241</v>
      </c>
      <c r="AY262" s="22" t="b">
        <v>1</v>
      </c>
      <c r="AZ262" s="22" t="s">
        <v>273</v>
      </c>
      <c r="BA262" s="22" t="b">
        <v>0</v>
      </c>
      <c r="BB262" s="22"/>
      <c r="BC262" s="22"/>
    </row>
    <row r="263" spans="1:55" hidden="1" x14ac:dyDescent="0.25">
      <c r="A263" s="31" t="str">
        <f>IFERROR(TEXT(Table_ocorrencias11[[#This Row],[caso_n]],"000")&amp;Table_ocorrencias11[[#This Row],[ponto]]&amp;"/"&amp;YEAR(Table_ocorrencias11[[#This Row],[DATA PLANTÃO]]),"")</f>
        <v>1081.9/2020</v>
      </c>
      <c r="B263" s="31" t="str">
        <f>IFERROR(IF(Table_ocorrencias11[[#This Row],[GDL]] = "","", Table_ocorrencias11[[#This Row],[GDL]]&amp;"/"&amp;YEAR(Table_ocorrencias11[[#This Row],[data_plantao]])),"")</f>
        <v>40186/2020</v>
      </c>
      <c r="C263" s="31" t="str">
        <f>IF(Table_ocorrencias11[[#This Row],[fotos_gdl]] = TRUE,"ENVIADAS","PENDENTE")</f>
        <v>PENDENTE</v>
      </c>
      <c r="D263" s="23">
        <f>IFERROR(Table_ocorrencias11[[#This Row],[data_plantao]],"")</f>
        <v>44175</v>
      </c>
      <c r="E263" s="31" t="str">
        <f>IFERROR(Table_ocorrencias11[[#This Row],[CIODS]],"")</f>
        <v>D697326</v>
      </c>
      <c r="F263" s="31" t="str">
        <f>IFERROR(Table_ocorrencias11[[#This Row],[natureza3]],"")</f>
        <v>Homicídio</v>
      </c>
      <c r="G263" s="31" t="str">
        <f>IFERROR(Table_ocorrencias11[[#This Row],[tipo_local]],"")</f>
        <v>Externo</v>
      </c>
      <c r="H263" s="31" t="str">
        <f>IFERROR(IF(Table_ocorrencias11[[#This Row],[instrumento9]] = 0,"",Table_ocorrencias11[[#This Row],[instrumento9]]),"")</f>
        <v>PÉRFURO-CONTUNDENTE</v>
      </c>
      <c r="I263" s="31" t="str">
        <f>IFERROR(VLOOKUP(Table_ocorrencias11[[#This Row],[matricula_perito]],Table_peritos[],2,FALSE),"")</f>
        <v>AUGUSTO GUILHERME FEITOSA CACHO BORGES</v>
      </c>
      <c r="J263" s="31" t="str">
        <f>IFERROR(VLOOKUP(Table_ocorrencias11[[#This Row],[matricula_auxiliar]],Table_auxiliares[],2,FALSE),"")</f>
        <v>BRENO HENRIQUE DANTAS DOS SANTOS</v>
      </c>
      <c r="K263" s="31" t="str">
        <f>IFERROR(VLOOKUP(Table_ocorrencias11[[#This Row],[matricula_delegado]],Table_delegados[],2,FALSE),"")</f>
        <v>VILANEIDA PARENTE AGUIAR</v>
      </c>
      <c r="L263" s="31" t="str">
        <f>IFERROR(Table_ocorrencias11[[#This Row],[viatura4]],"")</f>
        <v>UP004</v>
      </c>
      <c r="M263" s="31" t="str">
        <f>IFERROR(IF(Table_ocorrencias11[[#This Row],[DPH2]] ="","",Table_ocorrencias11[[#This Row],[DPH2]]&amp;"º DPH"),"")</f>
        <v>4º DPH</v>
      </c>
      <c r="N263" s="31" t="str">
        <f>UPPER(IFERROR(VLOOKUP(Table_ocorrencias11[[#This Row],[municipio]],Table_municipios[],2,FALSE),""))</f>
        <v>RECIFE</v>
      </c>
      <c r="O263" s="31" t="str">
        <f>UPPER(IFERROR(Table_ocorrencias11[[#This Row],[bairro7]],""))</f>
        <v>JIQUIÁ</v>
      </c>
      <c r="P263" s="31" t="str">
        <f>IFERROR(IF(Table_ocorrencias11[[#This Row],[rua8]] ="","",Table_ocorrencias11[[#This Row],[rua8]]),"")</f>
        <v>RUA ELISEU CESAR, N 34</v>
      </c>
      <c r="Q263" s="31" t="str">
        <f>IFERROR(IF(Table_ocorrencias11[[#This Row],[latitude5]] ="","",Table_ocorrencias11[[#This Row],[latitude5]]),"")</f>
        <v>-8.091752</v>
      </c>
      <c r="R263" s="31" t="str">
        <f>IFERROR(IF(Table_ocorrencias11[[#This Row],[longitude6]] ="","",Table_ocorrencias11[[#This Row],[longitude6]]),"")</f>
        <v>-34.923057</v>
      </c>
      <c r="S26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114974)</v>
      </c>
      <c r="T2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63" s="31" t="str">
        <f>UPPER(IFERROR(Table_ocorrencias11[[#This Row],[descricao]],""))</f>
        <v>PAF-MASC/PM:99498844</v>
      </c>
      <c r="V263" s="24">
        <f>IFERROR(IF(Table_ocorrencias11[[#This Row],[data_ciencia]]="","",Table_ocorrencias11[[#This Row],[data_ciencia]]),"")</f>
        <v>0.98611111111111116</v>
      </c>
      <c r="W263" s="24">
        <f>IFERROR(IF(Table_ocorrencias11[[#This Row],[data_saida]]="","",Table_ocorrencias11[[#This Row],[data_saida]]),"")</f>
        <v>0</v>
      </c>
      <c r="X263" s="24">
        <f>IFERROR(IF(Table_ocorrencias11[[#This Row],[data_chegada]]="","",Table_ocorrencias11[[#This Row],[data_chegada]]),"")</f>
        <v>1.0416666666666666E-2</v>
      </c>
      <c r="Y263" s="24">
        <f>IFERROR(IF(Table_ocorrencias11[[#This Row],[data_conclusao]]="","",Table_ocorrencias11[[#This Row],[data_conclusao]]),"")</f>
        <v>4.1666666666666664E-2</v>
      </c>
      <c r="Z263" s="22">
        <v>1965</v>
      </c>
      <c r="AA263" s="22">
        <v>1081</v>
      </c>
      <c r="AB263" s="22">
        <v>4</v>
      </c>
      <c r="AC263" s="22">
        <v>3870731</v>
      </c>
      <c r="AD263" s="22">
        <v>3867820</v>
      </c>
      <c r="AE263" s="22">
        <v>2725070</v>
      </c>
      <c r="AF263" s="22">
        <v>40186</v>
      </c>
      <c r="AG263" s="23">
        <v>44175</v>
      </c>
      <c r="AH263" s="22" t="s">
        <v>7242</v>
      </c>
      <c r="AI263" s="22" t="s">
        <v>167</v>
      </c>
      <c r="AJ263" s="22" t="s">
        <v>168</v>
      </c>
      <c r="AK263" s="22" t="s">
        <v>255</v>
      </c>
      <c r="AL263" s="25">
        <v>0.98611111111111116</v>
      </c>
      <c r="AM263" s="26">
        <v>0</v>
      </c>
      <c r="AN263" s="26">
        <v>1.0416666666666666E-2</v>
      </c>
      <c r="AO263" s="26">
        <v>4.1666666666666664E-2</v>
      </c>
      <c r="AP263" s="22" t="s">
        <v>7261</v>
      </c>
      <c r="AQ263" s="22" t="s">
        <v>7262</v>
      </c>
      <c r="AR263" s="22">
        <v>14</v>
      </c>
      <c r="AS263" s="22" t="s">
        <v>4240</v>
      </c>
      <c r="AT263" s="22" t="s">
        <v>7243</v>
      </c>
      <c r="AU263" s="22" t="s">
        <v>7244</v>
      </c>
      <c r="AV263" s="27" t="s">
        <v>276</v>
      </c>
      <c r="AW263" s="22" t="s">
        <v>7245</v>
      </c>
      <c r="AX263" s="22" t="s">
        <v>7246</v>
      </c>
      <c r="AY263" s="22" t="b">
        <v>0</v>
      </c>
      <c r="AZ263" s="22" t="s">
        <v>273</v>
      </c>
      <c r="BA263" s="22" t="b">
        <v>0</v>
      </c>
      <c r="BB263" s="22"/>
      <c r="BC263" s="22"/>
    </row>
    <row r="264" spans="1:55" hidden="1" x14ac:dyDescent="0.25">
      <c r="A264" s="31" t="str">
        <f>IFERROR(TEXT(Table_ocorrencias11[[#This Row],[caso_n]],"000")&amp;Table_ocorrencias11[[#This Row],[ponto]]&amp;"/"&amp;YEAR(Table_ocorrencias11[[#This Row],[DATA PLANTÃO]]),"")</f>
        <v>1082.9/2020</v>
      </c>
      <c r="B264" s="31" t="str">
        <f>IFERROR(IF(Table_ocorrencias11[[#This Row],[GDL]] = "","", Table_ocorrencias11[[#This Row],[GDL]]&amp;"/"&amp;YEAR(Table_ocorrencias11[[#This Row],[data_plantao]])),"")</f>
        <v>40317/2020</v>
      </c>
      <c r="C264" s="31" t="str">
        <f>IF(Table_ocorrencias11[[#This Row],[fotos_gdl]] = TRUE,"ENVIADAS","PENDENTE")</f>
        <v>ENVIADAS</v>
      </c>
      <c r="D264" s="23">
        <f>IFERROR(Table_ocorrencias11[[#This Row],[data_plantao]],"")</f>
        <v>44176</v>
      </c>
      <c r="E264" s="31" t="str">
        <f>IFERROR(Table_ocorrencias11[[#This Row],[CIODS]],"")</f>
        <v>D697374</v>
      </c>
      <c r="F264" s="31" t="str">
        <f>IFERROR(Table_ocorrencias11[[#This Row],[natureza3]],"")</f>
        <v>Homicídio</v>
      </c>
      <c r="G264" s="31" t="str">
        <f>IFERROR(Table_ocorrencias11[[#This Row],[tipo_local]],"")</f>
        <v>Externo</v>
      </c>
      <c r="H264" s="31" t="str">
        <f>IFERROR(IF(Table_ocorrencias11[[#This Row],[instrumento9]] = 0,"",Table_ocorrencias11[[#This Row],[instrumento9]]),"")</f>
        <v>PÉRFURO-CORTANTE</v>
      </c>
      <c r="I264" s="31" t="str">
        <f>IFERROR(VLOOKUP(Table_ocorrencias11[[#This Row],[matricula_perito]],Table_peritos[],2,FALSE),"")</f>
        <v>DIOGO SINESIO TRAJANO DE ARRUDA</v>
      </c>
      <c r="J264" s="31" t="str">
        <f>IFERROR(VLOOKUP(Table_ocorrencias11[[#This Row],[matricula_auxiliar]],Table_auxiliares[],2,FALSE),"")</f>
        <v>HILTON PESSOA DE FREITAS NETO</v>
      </c>
      <c r="K264" s="31" t="str">
        <f>IFERROR(VLOOKUP(Table_ocorrencias11[[#This Row],[matricula_delegado]],Table_delegados[],2,FALSE),"")</f>
        <v>AUSENTE</v>
      </c>
      <c r="L264" s="31" t="str">
        <f>IFERROR(Table_ocorrencias11[[#This Row],[viatura4]],"")</f>
        <v>UP006</v>
      </c>
      <c r="M264" s="31" t="str">
        <f>IFERROR(IF(Table_ocorrencias11[[#This Row],[DPH2]] ="","",Table_ocorrencias11[[#This Row],[DPH2]]&amp;"º DPH"),"")</f>
        <v>10º DPH</v>
      </c>
      <c r="N264" s="31" t="str">
        <f>UPPER(IFERROR(VLOOKUP(Table_ocorrencias11[[#This Row],[municipio]],Table_municipios[],2,FALSE),""))</f>
        <v>SÃO LOURENÇO DA MATA</v>
      </c>
      <c r="O264" s="31" t="str">
        <f>UPPER(IFERROR(Table_ocorrencias11[[#This Row],[bairro7]],""))</f>
        <v>CENTRO</v>
      </c>
      <c r="P264" s="31" t="str">
        <f>IFERROR(IF(Table_ocorrencias11[[#This Row],[rua8]] ="","",Table_ocorrencias11[[#This Row],[rua8]]),"")</f>
        <v>AV. DR. BELMINIO CORREIA</v>
      </c>
      <c r="Q264" s="31" t="str">
        <f>IFERROR(IF(Table_ocorrencias11[[#This Row],[latitude5]] ="","",Table_ocorrencias11[[#This Row],[latitude5]]),"")</f>
        <v>-7.997583</v>
      </c>
      <c r="R264" s="31" t="str">
        <f>IFERROR(IF(Table_ocorrencias11[[#This Row],[longitude6]] ="","",Table_ocorrencias11[[#This Row],[longitude6]]),"")</f>
        <v>-35.037384</v>
      </c>
      <c r="S26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114578)</v>
      </c>
      <c r="T2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4" s="31" t="str">
        <f>UPPER(IFERROR(Table_ocorrencias11[[#This Row],[descricao]],""))</f>
        <v>MASC - ARMA BRANCA_x000D_
PM: 983729565</v>
      </c>
      <c r="V264" s="24">
        <f>IFERROR(IF(Table_ocorrencias11[[#This Row],[data_ciencia]]="","",Table_ocorrencias11[[#This Row],[data_ciencia]]),"")</f>
        <v>0.58333333333333337</v>
      </c>
      <c r="W264" s="24">
        <f>IFERROR(IF(Table_ocorrencias11[[#This Row],[data_saida]]="","",Table_ocorrencias11[[#This Row],[data_saida]]),"")</f>
        <v>0.59722222222222221</v>
      </c>
      <c r="X264" s="24">
        <f>IFERROR(IF(Table_ocorrencias11[[#This Row],[data_chegada]]="","",Table_ocorrencias11[[#This Row],[data_chegada]]),"")</f>
        <v>0.62152777777777779</v>
      </c>
      <c r="Y264" s="24">
        <f>IFERROR(IF(Table_ocorrencias11[[#This Row],[data_conclusao]]="","",Table_ocorrencias11[[#This Row],[data_conclusao]]),"")</f>
        <v>0.64583333333333337</v>
      </c>
      <c r="Z264" s="22">
        <v>1966</v>
      </c>
      <c r="AA264" s="22">
        <v>1082</v>
      </c>
      <c r="AB264" s="22">
        <v>10</v>
      </c>
      <c r="AC264" s="22">
        <v>3871193</v>
      </c>
      <c r="AD264" s="22">
        <v>3865967</v>
      </c>
      <c r="AE264" s="22">
        <v>0</v>
      </c>
      <c r="AF264" s="22">
        <v>40317</v>
      </c>
      <c r="AG264" s="23">
        <v>44176</v>
      </c>
      <c r="AH264" s="22" t="s">
        <v>7263</v>
      </c>
      <c r="AI264" s="22" t="s">
        <v>167</v>
      </c>
      <c r="AJ264" s="22" t="s">
        <v>168</v>
      </c>
      <c r="AK264" s="22" t="s">
        <v>1258</v>
      </c>
      <c r="AL264" s="25">
        <v>0.58333333333333337</v>
      </c>
      <c r="AM264" s="26">
        <v>0.59722222222222221</v>
      </c>
      <c r="AN264" s="26">
        <v>0.62152777777777779</v>
      </c>
      <c r="AO264" s="26">
        <v>0.64583333333333337</v>
      </c>
      <c r="AP264" s="22" t="s">
        <v>7268</v>
      </c>
      <c r="AQ264" s="22" t="s">
        <v>7269</v>
      </c>
      <c r="AR264" s="22">
        <v>15</v>
      </c>
      <c r="AS264" s="22" t="s">
        <v>265</v>
      </c>
      <c r="AT264" s="22" t="s">
        <v>7264</v>
      </c>
      <c r="AU264" s="22" t="s">
        <v>7265</v>
      </c>
      <c r="AV264" s="27" t="s">
        <v>744</v>
      </c>
      <c r="AW264" s="22" t="s">
        <v>7266</v>
      </c>
      <c r="AX264" s="22" t="s">
        <v>7267</v>
      </c>
      <c r="AY264" s="22" t="b">
        <v>1</v>
      </c>
      <c r="AZ264" s="22" t="s">
        <v>273</v>
      </c>
      <c r="BA264" s="22" t="b">
        <v>0</v>
      </c>
      <c r="BB264" s="22"/>
      <c r="BC264" s="22"/>
    </row>
    <row r="265" spans="1:55" hidden="1" x14ac:dyDescent="0.25">
      <c r="A265" s="31" t="str">
        <f>IFERROR(TEXT(Table_ocorrencias11[[#This Row],[caso_n]],"000")&amp;Table_ocorrencias11[[#This Row],[ponto]]&amp;"/"&amp;YEAR(Table_ocorrencias11[[#This Row],[DATA PLANTÃO]]),"")</f>
        <v>1083.9/2020</v>
      </c>
      <c r="B265" s="31" t="str">
        <f>IFERROR(IF(Table_ocorrencias11[[#This Row],[GDL]] = "","", Table_ocorrencias11[[#This Row],[GDL]]&amp;"/"&amp;YEAR(Table_ocorrencias11[[#This Row],[data_plantao]])),"")</f>
        <v>40336/2020</v>
      </c>
      <c r="C265" s="31" t="str">
        <f>IF(Table_ocorrencias11[[#This Row],[fotos_gdl]] = TRUE,"ENVIADAS","PENDENTE")</f>
        <v>ENVIADAS</v>
      </c>
      <c r="D265" s="23">
        <f>IFERROR(Table_ocorrencias11[[#This Row],[data_plantao]],"")</f>
        <v>44176</v>
      </c>
      <c r="E265" s="31" t="str">
        <f>IFERROR(Table_ocorrencias11[[#This Row],[CIODS]],"")</f>
        <v>D697422</v>
      </c>
      <c r="F265" s="31" t="str">
        <f>IFERROR(Table_ocorrencias11[[#This Row],[natureza3]],"")</f>
        <v>Homicídio</v>
      </c>
      <c r="G265" s="31" t="str">
        <f>IFERROR(Table_ocorrencias11[[#This Row],[tipo_local]],"")</f>
        <v>Externo</v>
      </c>
      <c r="H265" s="31" t="str">
        <f>IFERROR(IF(Table_ocorrencias11[[#This Row],[instrumento9]] = 0,"",Table_ocorrencias11[[#This Row],[instrumento9]]),"")</f>
        <v>PÉRFURO-CONTUNDENTE</v>
      </c>
      <c r="I265" s="31" t="str">
        <f>IFERROR(VLOOKUP(Table_ocorrencias11[[#This Row],[matricula_perito]],Table_peritos[],2,FALSE),"")</f>
        <v>TADEU MORAIS CRUZ</v>
      </c>
      <c r="J265" s="31" t="str">
        <f>IFERROR(VLOOKUP(Table_ocorrencias11[[#This Row],[matricula_auxiliar]],Table_auxiliares[],2,FALSE),"")</f>
        <v>ANDREZA CRISTINA MAIA DOS SANTOS</v>
      </c>
      <c r="K265" s="31" t="str">
        <f>IFERROR(VLOOKUP(Table_ocorrencias11[[#This Row],[matricula_delegado]],Table_delegados[],2,FALSE),"")</f>
        <v>JOAO FELIPE DE LIMA FURTADO</v>
      </c>
      <c r="L265" s="31" t="str">
        <f>IFERROR(Table_ocorrencias11[[#This Row],[viatura4]],"")</f>
        <v>UP006</v>
      </c>
      <c r="M265" s="31" t="str">
        <f>IFERROR(IF(Table_ocorrencias11[[#This Row],[DPH2]] ="","",Table_ocorrencias11[[#This Row],[DPH2]]&amp;"º DPH"),"")</f>
        <v>11º DPH</v>
      </c>
      <c r="N265" s="31" t="str">
        <f>UPPER(IFERROR(VLOOKUP(Table_ocorrencias11[[#This Row],[municipio]],Table_municipios[],2,FALSE),""))</f>
        <v>JABOATÃO DOS GUARARAPES</v>
      </c>
      <c r="O265" s="31" t="str">
        <f>UPPER(IFERROR(Table_ocorrencias11[[#This Row],[bairro7]],""))</f>
        <v>MURIBEQUINHA</v>
      </c>
      <c r="P265" s="31" t="str">
        <f>IFERROR(IF(Table_ocorrencias11[[#This Row],[rua8]] ="","",Table_ocorrencias11[[#This Row],[rua8]]),"")</f>
        <v>ESTRADA DA USINA / QUADRA 4/ BL E</v>
      </c>
      <c r="Q265" s="31" t="str">
        <f>IFERROR(IF(Table_ocorrencias11[[#This Row],[latitude5]] ="","",Table_ocorrencias11[[#This Row],[latitude5]]),"")</f>
        <v>-8,813</v>
      </c>
      <c r="R265" s="31" t="str">
        <f>IFERROR(IF(Table_ocorrencias11[[#This Row],[longitude6]] ="","",Table_ocorrencias11[[#This Row],[longitude6]]),"")</f>
        <v>-35,043</v>
      </c>
      <c r="S265" s="31" t="str">
        <f>IFERROR(UPPER(VLOOKUP(Table_ocorrencias11[[#This Row],[ocorrencia_id]],Table_vitimas[],3,FALSE) &amp; " (NIC: "&amp; VLOOKUP(Table_ocorrencias11[[#This Row],[ocorrencia_id]],Table_vitimas[],9,FALSE)) &amp;")","")</f>
        <v>FELIPE RODOLFO CONCEIÇÃO DA SILVA (NIC: 114581)</v>
      </c>
      <c r="T2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5" s="31" t="str">
        <f>UPPER(IFERROR(Table_ocorrencias11[[#This Row],[descricao]],""))</f>
        <v>PM (85) 985772736</v>
      </c>
      <c r="V265" s="24">
        <f>IFERROR(IF(Table_ocorrencias11[[#This Row],[data_ciencia]]="","",Table_ocorrencias11[[#This Row],[data_ciencia]]),"")</f>
        <v>0.86041666666666672</v>
      </c>
      <c r="W265" s="24">
        <f>IFERROR(IF(Table_ocorrencias11[[#This Row],[data_saida]]="","",Table_ocorrencias11[[#This Row],[data_saida]]),"")</f>
        <v>0.86805555555555558</v>
      </c>
      <c r="X265" s="24">
        <f>IFERROR(IF(Table_ocorrencias11[[#This Row],[data_chegada]]="","",Table_ocorrencias11[[#This Row],[data_chegada]]),"")</f>
        <v>0.88194444444444442</v>
      </c>
      <c r="Y265" s="24">
        <f>IFERROR(IF(Table_ocorrencias11[[#This Row],[data_conclusao]]="","",Table_ocorrencias11[[#This Row],[data_conclusao]]),"")</f>
        <v>0.92361111111111116</v>
      </c>
      <c r="Z265" s="22">
        <v>1967</v>
      </c>
      <c r="AA265" s="22">
        <v>1083</v>
      </c>
      <c r="AB265" s="22">
        <v>11</v>
      </c>
      <c r="AC265" s="22">
        <v>2962136</v>
      </c>
      <c r="AD265" s="22">
        <v>3876098</v>
      </c>
      <c r="AE265" s="22">
        <v>1207580</v>
      </c>
      <c r="AF265" s="22">
        <v>40336</v>
      </c>
      <c r="AG265" s="23">
        <v>44176</v>
      </c>
      <c r="AH265" s="22" t="s">
        <v>7271</v>
      </c>
      <c r="AI265" s="22" t="s">
        <v>167</v>
      </c>
      <c r="AJ265" s="22" t="s">
        <v>168</v>
      </c>
      <c r="AK265" s="22" t="s">
        <v>1258</v>
      </c>
      <c r="AL265" s="25">
        <v>0.86041666666666672</v>
      </c>
      <c r="AM265" s="26">
        <v>0.86805555555555558</v>
      </c>
      <c r="AN265" s="26">
        <v>0.88194444444444442</v>
      </c>
      <c r="AO265" s="26">
        <v>0.92361111111111116</v>
      </c>
      <c r="AP265" s="22" t="s">
        <v>7277</v>
      </c>
      <c r="AQ265" s="22" t="s">
        <v>7278</v>
      </c>
      <c r="AR265" s="22">
        <v>10</v>
      </c>
      <c r="AS265" s="22" t="s">
        <v>7272</v>
      </c>
      <c r="AT265" s="22" t="s">
        <v>7273</v>
      </c>
      <c r="AU265" s="22" t="s">
        <v>7274</v>
      </c>
      <c r="AV265" s="27" t="s">
        <v>276</v>
      </c>
      <c r="AW265" s="22" t="s">
        <v>7275</v>
      </c>
      <c r="AX265" s="22" t="s">
        <v>7276</v>
      </c>
      <c r="AY265" s="22" t="b">
        <v>1</v>
      </c>
      <c r="AZ265" s="22" t="s">
        <v>273</v>
      </c>
      <c r="BA265" s="22" t="b">
        <v>0</v>
      </c>
      <c r="BB265" s="22"/>
      <c r="BC265" s="22"/>
    </row>
    <row r="266" spans="1:55" hidden="1" x14ac:dyDescent="0.25">
      <c r="A266" s="31" t="str">
        <f>IFERROR(TEXT(Table_ocorrencias11[[#This Row],[caso_n]],"000")&amp;Table_ocorrencias11[[#This Row],[ponto]]&amp;"/"&amp;YEAR(Table_ocorrencias11[[#This Row],[DATA PLANTÃO]]),"")</f>
        <v>1084.9/2020</v>
      </c>
      <c r="B266" s="31" t="str">
        <f>IFERROR(IF(Table_ocorrencias11[[#This Row],[GDL]] = "","", Table_ocorrencias11[[#This Row],[GDL]]&amp;"/"&amp;YEAR(Table_ocorrencias11[[#This Row],[data_plantao]])),"")</f>
        <v>40337/2020</v>
      </c>
      <c r="C266" s="31" t="str">
        <f>IF(Table_ocorrencias11[[#This Row],[fotos_gdl]] = TRUE,"ENVIADAS","PENDENTE")</f>
        <v>ENVIADAS</v>
      </c>
      <c r="D266" s="23">
        <f>IFERROR(Table_ocorrencias11[[#This Row],[data_plantao]],"")</f>
        <v>44176</v>
      </c>
      <c r="E266" s="31" t="str">
        <f>IFERROR(Table_ocorrencias11[[#This Row],[CIODS]],"")</f>
        <v>D697433</v>
      </c>
      <c r="F266" s="31" t="str">
        <f>IFERROR(Table_ocorrencias11[[#This Row],[natureza3]],"")</f>
        <v>Duplo Homicídio</v>
      </c>
      <c r="G266" s="31" t="str">
        <f>IFERROR(Table_ocorrencias11[[#This Row],[tipo_local]],"")</f>
        <v>Externo</v>
      </c>
      <c r="H266" s="31" t="str">
        <f>IFERROR(IF(Table_ocorrencias11[[#This Row],[instrumento9]] = 0,"",Table_ocorrencias11[[#This Row],[instrumento9]]),"")</f>
        <v>PÉRFURO-CONTUNDENTE</v>
      </c>
      <c r="I266" s="31" t="str">
        <f>IFERROR(VLOOKUP(Table_ocorrencias11[[#This Row],[matricula_perito]],Table_peritos[],2,FALSE),"")</f>
        <v>FERNANDO HENRIQUE LEAL BENEVIDES</v>
      </c>
      <c r="J266" s="31" t="str">
        <f>IFERROR(VLOOKUP(Table_ocorrencias11[[#This Row],[matricula_auxiliar]],Table_auxiliares[],2,FALSE),"")</f>
        <v>ALMIR CARLOS DE SOUZA</v>
      </c>
      <c r="K266" s="31" t="str">
        <f>IFERROR(VLOOKUP(Table_ocorrencias11[[#This Row],[matricula_delegado]],Table_delegados[],2,FALSE),"")</f>
        <v>EURICELIA BATISTA NOGUEIRA</v>
      </c>
      <c r="L266" s="31" t="str">
        <f>IFERROR(Table_ocorrencias11[[#This Row],[viatura4]],"")</f>
        <v>UP004</v>
      </c>
      <c r="M266" s="31" t="str">
        <f>IFERROR(IF(Table_ocorrencias11[[#This Row],[DPH2]] ="","",Table_ocorrencias11[[#This Row],[DPH2]]&amp;"º DPH"),"")</f>
        <v>13º DPH</v>
      </c>
      <c r="N266" s="31" t="str">
        <f>UPPER(IFERROR(VLOOKUP(Table_ocorrencias11[[#This Row],[municipio]],Table_municipios[],2,FALSE),""))</f>
        <v>JABOATÃO DOS GUARARAPES</v>
      </c>
      <c r="O266" s="31" t="str">
        <f>UPPER(IFERROR(Table_ocorrencias11[[#This Row],[bairro7]],""))</f>
        <v>CURADO IV</v>
      </c>
      <c r="P266" s="31" t="str">
        <f>IFERROR(IF(Table_ocorrencias11[[#This Row],[rua8]] ="","",Table_ocorrencias11[[#This Row],[rua8]]),"")</f>
        <v>RUA BOM SUCESSO</v>
      </c>
      <c r="Q266" s="31" t="str">
        <f>IFERROR(IF(Table_ocorrencias11[[#This Row],[latitude5]] ="","",Table_ocorrencias11[[#This Row],[latitude5]]),"")</f>
        <v xml:space="preserve"> -8°.069449</v>
      </c>
      <c r="R266" s="31" t="str">
        <f>IFERROR(IF(Table_ocorrencias11[[#This Row],[longitude6]] ="","",Table_ocorrencias11[[#This Row],[longitude6]]),"")</f>
        <v>-34°996330</v>
      </c>
      <c r="S26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66" s="31" t="str">
        <f>UPPER(IFERROR(Table_ocorrencias11[[#This Row],[descricao]],""))</f>
        <v>SD ISABELA 986850477</v>
      </c>
      <c r="V266" s="24">
        <f>IFERROR(IF(Table_ocorrencias11[[#This Row],[data_ciencia]]="","",Table_ocorrencias11[[#This Row],[data_ciencia]]),"")</f>
        <v>0.9375</v>
      </c>
      <c r="W266" s="24">
        <f>IFERROR(IF(Table_ocorrencias11[[#This Row],[data_saida]]="","",Table_ocorrencias11[[#This Row],[data_saida]]),"")</f>
        <v>0.93958333333333333</v>
      </c>
      <c r="X266" s="24">
        <f>IFERROR(IF(Table_ocorrencias11[[#This Row],[data_chegada]]="","",Table_ocorrencias11[[#This Row],[data_chegada]]),"")</f>
        <v>0.95694444444444449</v>
      </c>
      <c r="Y266" s="24">
        <f>IFERROR(IF(Table_ocorrencias11[[#This Row],[data_conclusao]]="","",Table_ocorrencias11[[#This Row],[data_conclusao]]),"")</f>
        <v>0.99930555555555556</v>
      </c>
      <c r="Z266" s="22">
        <v>1968</v>
      </c>
      <c r="AA266" s="22">
        <v>1084</v>
      </c>
      <c r="AB266" s="22">
        <v>13</v>
      </c>
      <c r="AC266" s="22">
        <v>2962063</v>
      </c>
      <c r="AD266" s="22">
        <v>1586920</v>
      </c>
      <c r="AE266" s="22">
        <v>2960494</v>
      </c>
      <c r="AF266" s="22">
        <v>40337</v>
      </c>
      <c r="AG266" s="23">
        <v>44176</v>
      </c>
      <c r="AH266" s="22" t="s">
        <v>7279</v>
      </c>
      <c r="AI266" s="22" t="s">
        <v>302</v>
      </c>
      <c r="AJ266" s="22" t="s">
        <v>168</v>
      </c>
      <c r="AK266" s="22" t="s">
        <v>255</v>
      </c>
      <c r="AL266" s="25">
        <v>0.9375</v>
      </c>
      <c r="AM266" s="26">
        <v>0.93958333333333333</v>
      </c>
      <c r="AN266" s="26">
        <v>0.95694444444444449</v>
      </c>
      <c r="AO266" s="26">
        <v>0.99930555555555556</v>
      </c>
      <c r="AP266" s="22" t="s">
        <v>7296</v>
      </c>
      <c r="AQ266" s="22" t="s">
        <v>7297</v>
      </c>
      <c r="AR266" s="22">
        <v>10</v>
      </c>
      <c r="AS266" s="22" t="s">
        <v>3356</v>
      </c>
      <c r="AT266" s="22" t="s">
        <v>7280</v>
      </c>
      <c r="AU266" s="22" t="s">
        <v>7281</v>
      </c>
      <c r="AV266" s="27" t="s">
        <v>276</v>
      </c>
      <c r="AW266" s="22" t="s">
        <v>7282</v>
      </c>
      <c r="AX266" s="22" t="s">
        <v>7283</v>
      </c>
      <c r="AY266" s="22" t="b">
        <v>1</v>
      </c>
      <c r="AZ266" s="22" t="s">
        <v>273</v>
      </c>
      <c r="BA266" s="22" t="b">
        <v>0</v>
      </c>
      <c r="BB266" s="22"/>
      <c r="BC266" s="22"/>
    </row>
    <row r="267" spans="1:55" hidden="1" x14ac:dyDescent="0.25">
      <c r="A267" s="31" t="str">
        <f>IFERROR(TEXT(Table_ocorrencias11[[#This Row],[caso_n]],"000")&amp;Table_ocorrencias11[[#This Row],[ponto]]&amp;"/"&amp;YEAR(Table_ocorrencias11[[#This Row],[DATA PLANTÃO]]),"")</f>
        <v>1085.9/2020</v>
      </c>
      <c r="B267" s="31" t="str">
        <f>IFERROR(IF(Table_ocorrencias11[[#This Row],[GDL]] = "","", Table_ocorrencias11[[#This Row],[GDL]]&amp;"/"&amp;YEAR(Table_ocorrencias11[[#This Row],[data_plantao]])),"")</f>
        <v>40340/2020</v>
      </c>
      <c r="C267" s="31" t="str">
        <f>IF(Table_ocorrencias11[[#This Row],[fotos_gdl]] = TRUE,"ENVIADAS","PENDENTE")</f>
        <v>ENVIADAS</v>
      </c>
      <c r="D267" s="23">
        <f>IFERROR(Table_ocorrencias11[[#This Row],[data_plantao]],"")</f>
        <v>44176</v>
      </c>
      <c r="E267" s="31" t="str">
        <f>IFERROR(Table_ocorrencias11[[#This Row],[CIODS]],"")</f>
        <v>D697443</v>
      </c>
      <c r="F267" s="31" t="str">
        <f>IFERROR(Table_ocorrencias11[[#This Row],[natureza3]],"")</f>
        <v>Homicídio</v>
      </c>
      <c r="G267" s="31" t="str">
        <f>IFERROR(Table_ocorrencias11[[#This Row],[tipo_local]],"")</f>
        <v>Externo</v>
      </c>
      <c r="H267" s="31" t="str">
        <f>IFERROR(IF(Table_ocorrencias11[[#This Row],[instrumento9]] = 0,"",Table_ocorrencias11[[#This Row],[instrumento9]]),"")</f>
        <v>PÉRFURO-CORTANTE</v>
      </c>
      <c r="I267" s="31" t="str">
        <f>IFERROR(VLOOKUP(Table_ocorrencias11[[#This Row],[matricula_perito]],Table_peritos[],2,FALSE),"")</f>
        <v>DIOGO SINESIO TRAJANO DE ARRUDA</v>
      </c>
      <c r="J267" s="31" t="str">
        <f>IFERROR(VLOOKUP(Table_ocorrencias11[[#This Row],[matricula_auxiliar]],Table_auxiliares[],2,FALSE),"")</f>
        <v>HILTON PESSOA DE FREITAS NETO</v>
      </c>
      <c r="K267" s="31" t="str">
        <f>IFERROR(VLOOKUP(Table_ocorrencias11[[#This Row],[matricula_delegado]],Table_delegados[],2,FALSE),"")</f>
        <v>JOAO FELIPE DE LIMA FURTADO</v>
      </c>
      <c r="L267" s="31" t="str">
        <f>IFERROR(Table_ocorrencias11[[#This Row],[viatura4]],"")</f>
        <v>UP006</v>
      </c>
      <c r="M267" s="31" t="str">
        <f>IFERROR(IF(Table_ocorrencias11[[#This Row],[DPH2]] ="","",Table_ocorrencias11[[#This Row],[DPH2]]&amp;"º DPH"),"")</f>
        <v>9º DPH</v>
      </c>
      <c r="N267" s="31" t="str">
        <f>UPPER(IFERROR(VLOOKUP(Table_ocorrencias11[[#This Row],[municipio]],Table_municipios[],2,FALSE),""))</f>
        <v>OLINDA</v>
      </c>
      <c r="O267" s="31" t="str">
        <f>UPPER(IFERROR(Table_ocorrencias11[[#This Row],[bairro7]],""))</f>
        <v>VARADOURO</v>
      </c>
      <c r="P267" s="31" t="str">
        <f>IFERROR(IF(Table_ocorrencias11[[#This Row],[rua8]] ="","",Table_ocorrencias11[[#This Row],[rua8]]),"")</f>
        <v>AV OLINDA</v>
      </c>
      <c r="Q267" s="31" t="str">
        <f>IFERROR(IF(Table_ocorrencias11[[#This Row],[latitude5]] ="","",Table_ocorrencias11[[#This Row],[latitude5]]),"")</f>
        <v>-8.024659</v>
      </c>
      <c r="R267" s="31" t="str">
        <f>IFERROR(IF(Table_ocorrencias11[[#This Row],[longitude6]] ="","",Table_ocorrencias11[[#This Row],[longitude6]]),"")</f>
        <v>-34.860956</v>
      </c>
      <c r="S267" s="31" t="str">
        <f>IFERROR(UPPER(VLOOKUP(Table_ocorrencias11[[#This Row],[ocorrencia_id]],Table_vitimas[],3,FALSE) &amp; " (NIC: "&amp; VLOOKUP(Table_ocorrencias11[[#This Row],[ocorrencia_id]],Table_vitimas[],9,FALSE)) &amp;")","")</f>
        <v>IGOR SILVA MAGALHÃES (NIC: 114977)</v>
      </c>
      <c r="T2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267" s="31" t="str">
        <f>UPPER(IFERROR(Table_ocorrencias11[[#This Row],[descricao]],""))</f>
        <v>FAB-MASC- PM 984337317</v>
      </c>
      <c r="V267" s="24">
        <f>IFERROR(IF(Table_ocorrencias11[[#This Row],[data_ciencia]]="","",Table_ocorrencias11[[#This Row],[data_ciencia]]),"")</f>
        <v>0.95763888888888893</v>
      </c>
      <c r="W267" s="24">
        <f>IFERROR(IF(Table_ocorrencias11[[#This Row],[data_saida]]="","",Table_ocorrencias11[[#This Row],[data_saida]]),"")</f>
        <v>0.97916666666666663</v>
      </c>
      <c r="X267" s="24">
        <f>IFERROR(IF(Table_ocorrencias11[[#This Row],[data_chegada]]="","",Table_ocorrencias11[[#This Row],[data_chegada]]),"")</f>
        <v>0.99305555555555558</v>
      </c>
      <c r="Y267" s="24">
        <f>IFERROR(IF(Table_ocorrencias11[[#This Row],[data_conclusao]]="","",Table_ocorrencias11[[#This Row],[data_conclusao]]),"")</f>
        <v>2.0833333333333332E-2</v>
      </c>
      <c r="Z267" s="22">
        <v>1969</v>
      </c>
      <c r="AA267" s="22">
        <v>1085</v>
      </c>
      <c r="AB267" s="22">
        <v>9</v>
      </c>
      <c r="AC267" s="22">
        <v>3871193</v>
      </c>
      <c r="AD267" s="22">
        <v>3865967</v>
      </c>
      <c r="AE267" s="22">
        <v>1207580</v>
      </c>
      <c r="AF267" s="22">
        <v>40340</v>
      </c>
      <c r="AG267" s="23">
        <v>44176</v>
      </c>
      <c r="AH267" s="22" t="s">
        <v>7289</v>
      </c>
      <c r="AI267" s="22" t="s">
        <v>167</v>
      </c>
      <c r="AJ267" s="22" t="s">
        <v>168</v>
      </c>
      <c r="AK267" s="22" t="s">
        <v>1258</v>
      </c>
      <c r="AL267" s="25">
        <v>0.95763888888888893</v>
      </c>
      <c r="AM267" s="26">
        <v>0.97916666666666663</v>
      </c>
      <c r="AN267" s="26">
        <v>0.99305555555555558</v>
      </c>
      <c r="AO267" s="26">
        <v>2.0833333333333332E-2</v>
      </c>
      <c r="AP267" s="22" t="s">
        <v>7294</v>
      </c>
      <c r="AQ267" s="22" t="s">
        <v>7295</v>
      </c>
      <c r="AR267" s="22">
        <v>12</v>
      </c>
      <c r="AS267" s="22" t="s">
        <v>729</v>
      </c>
      <c r="AT267" s="22" t="s">
        <v>7290</v>
      </c>
      <c r="AU267" s="22" t="s">
        <v>7291</v>
      </c>
      <c r="AV267" s="27" t="s">
        <v>744</v>
      </c>
      <c r="AW267" s="22" t="s">
        <v>7292</v>
      </c>
      <c r="AX267" s="22" t="s">
        <v>7293</v>
      </c>
      <c r="AY267" s="22" t="b">
        <v>1</v>
      </c>
      <c r="AZ267" s="22" t="s">
        <v>273</v>
      </c>
      <c r="BA267" s="22" t="b">
        <v>0</v>
      </c>
      <c r="BB267" s="22"/>
      <c r="BC267" s="22"/>
    </row>
    <row r="268" spans="1:55" hidden="1" x14ac:dyDescent="0.25">
      <c r="A268" s="31" t="str">
        <f>IFERROR(TEXT(Table_ocorrencias11[[#This Row],[caso_n]],"000")&amp;Table_ocorrencias11[[#This Row],[ponto]]&amp;"/"&amp;YEAR(Table_ocorrencias11[[#This Row],[DATA PLANTÃO]]),"")</f>
        <v>1086.9/2020</v>
      </c>
      <c r="B268" s="31" t="str">
        <f>IFERROR(IF(Table_ocorrencias11[[#This Row],[GDL]] = "","", Table_ocorrencias11[[#This Row],[GDL]]&amp;"/"&amp;YEAR(Table_ocorrencias11[[#This Row],[data_plantao]])),"")</f>
        <v>40446/2020</v>
      </c>
      <c r="C268" s="31" t="str">
        <f>IF(Table_ocorrencias11[[#This Row],[fotos_gdl]] = TRUE,"ENVIADAS","PENDENTE")</f>
        <v>ENVIADAS</v>
      </c>
      <c r="D268" s="23">
        <f>IFERROR(Table_ocorrencias11[[#This Row],[data_plantao]],"")</f>
        <v>44177</v>
      </c>
      <c r="E268" s="31" t="str">
        <f>IFERROR(Table_ocorrencias11[[#This Row],[CIODS]],"")</f>
        <v>D697476</v>
      </c>
      <c r="F268" s="31" t="str">
        <f>IFERROR(Table_ocorrencias11[[#This Row],[natureza3]],"")</f>
        <v>Homicídio</v>
      </c>
      <c r="G268" s="31" t="str">
        <f>IFERROR(Table_ocorrencias11[[#This Row],[tipo_local]],"")</f>
        <v>Externo</v>
      </c>
      <c r="H268" s="31" t="str">
        <f>IFERROR(IF(Table_ocorrencias11[[#This Row],[instrumento9]] = 0,"",Table_ocorrencias11[[#This Row],[instrumento9]]),"")</f>
        <v>PÉRFURO-CONTUNDENTE</v>
      </c>
      <c r="I268" s="31" t="str">
        <f>IFERROR(VLOOKUP(Table_ocorrencias11[[#This Row],[matricula_perito]],Table_peritos[],2,FALSE),"")</f>
        <v>CAMILA REIS OLIVEIRA GUIMARÃES</v>
      </c>
      <c r="J268" s="31" t="str">
        <f>IFERROR(VLOOKUP(Table_ocorrencias11[[#This Row],[matricula_auxiliar]],Table_auxiliares[],2,FALSE),"")</f>
        <v>BRUNA TATIANE DA SILVA OLIVEIRA</v>
      </c>
      <c r="K268" s="31" t="str">
        <f>IFERROR(VLOOKUP(Table_ocorrencias11[[#This Row],[matricula_delegado]],Table_delegados[],2,FALSE),"")</f>
        <v>JOAO BAPTISTA DE BRITTO ALVES FILHO</v>
      </c>
      <c r="L268" s="31" t="str">
        <f>IFERROR(Table_ocorrencias11[[#This Row],[viatura4]],"")</f>
        <v>UP004</v>
      </c>
      <c r="M268" s="31" t="str">
        <f>IFERROR(IF(Table_ocorrencias11[[#This Row],[DPH2]] ="","",Table_ocorrencias11[[#This Row],[DPH2]]&amp;"º DPH"),"")</f>
        <v>11º DPH</v>
      </c>
      <c r="N268" s="31" t="str">
        <f>UPPER(IFERROR(VLOOKUP(Table_ocorrencias11[[#This Row],[municipio]],Table_municipios[],2,FALSE),""))</f>
        <v>JABOATÃO DOS GUARARAPES</v>
      </c>
      <c r="O268" s="31" t="str">
        <f>UPPER(IFERROR(Table_ocorrencias11[[#This Row],[bairro7]],""))</f>
        <v>MURIBEQUINHA</v>
      </c>
      <c r="P268" s="31" t="str">
        <f>IFERROR(IF(Table_ocorrencias11[[#This Row],[rua8]] ="","",Table_ocorrencias11[[#This Row],[rua8]]),"")</f>
        <v>ESTRADA DA USINA</v>
      </c>
      <c r="Q268" s="31" t="str">
        <f>IFERROR(IF(Table_ocorrencias11[[#This Row],[latitude5]] ="","",Table_ocorrencias11[[#This Row],[latitude5]]),"")</f>
        <v/>
      </c>
      <c r="R268" s="31" t="str">
        <f>IFERROR(IF(Table_ocorrencias11[[#This Row],[longitude6]] ="","",Table_ocorrencias11[[#This Row],[longitude6]]),"")</f>
        <v/>
      </c>
      <c r="S268" s="31" t="str">
        <f>IFERROR(UPPER(VLOOKUP(Table_ocorrencias11[[#This Row],[ocorrencia_id]],Table_vitimas[],3,FALSE) &amp; " (NIC: "&amp; VLOOKUP(Table_ocorrencias11[[#This Row],[ocorrencia_id]],Table_vitimas[],9,FALSE)) &amp;")","")</f>
        <v>ISRAEL JUNIOR DA SILVA PEREIRA (NIC: 114982)</v>
      </c>
      <c r="T2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8" s="31" t="str">
        <f>UPPER(IFERROR(Table_ocorrencias11[[#This Row],[descricao]],""))</f>
        <v>FONE: 991958324</v>
      </c>
      <c r="V268" s="24">
        <f>IFERROR(IF(Table_ocorrencias11[[#This Row],[data_ciencia]]="","",Table_ocorrencias11[[#This Row],[data_ciencia]]),"")</f>
        <v>0.5</v>
      </c>
      <c r="W268" s="24" t="str">
        <f>IFERROR(IF(Table_ocorrencias11[[#This Row],[data_saida]]="","",Table_ocorrencias11[[#This Row],[data_saida]]),"")</f>
        <v/>
      </c>
      <c r="X268" s="24" t="str">
        <f>IFERROR(IF(Table_ocorrencias11[[#This Row],[data_chegada]]="","",Table_ocorrencias11[[#This Row],[data_chegada]]),"")</f>
        <v/>
      </c>
      <c r="Y268" s="24" t="str">
        <f>IFERROR(IF(Table_ocorrencias11[[#This Row],[data_conclusao]]="","",Table_ocorrencias11[[#This Row],[data_conclusao]]),"")</f>
        <v/>
      </c>
      <c r="Z268" s="22">
        <v>1970</v>
      </c>
      <c r="AA268" s="22">
        <v>1086</v>
      </c>
      <c r="AB268" s="22">
        <v>11</v>
      </c>
      <c r="AC268" s="22">
        <v>3869164</v>
      </c>
      <c r="AD268" s="22">
        <v>3876080</v>
      </c>
      <c r="AE268" s="22">
        <v>2139065</v>
      </c>
      <c r="AF268" s="22">
        <v>40446</v>
      </c>
      <c r="AG268" s="23">
        <v>44177</v>
      </c>
      <c r="AH268" s="22" t="s">
        <v>7301</v>
      </c>
      <c r="AI268" s="22" t="s">
        <v>167</v>
      </c>
      <c r="AJ268" s="22" t="s">
        <v>168</v>
      </c>
      <c r="AK268" s="22" t="s">
        <v>255</v>
      </c>
      <c r="AL268" s="25">
        <v>0.5</v>
      </c>
      <c r="AM268" s="26"/>
      <c r="AN268" s="26"/>
      <c r="AO268" s="26"/>
      <c r="AP268" s="22"/>
      <c r="AQ268" s="22"/>
      <c r="AR268" s="22">
        <v>10</v>
      </c>
      <c r="AS268" s="22" t="s">
        <v>7272</v>
      </c>
      <c r="AT268" s="22" t="s">
        <v>7302</v>
      </c>
      <c r="AU268" s="22" t="s">
        <v>7303</v>
      </c>
      <c r="AV268" s="27" t="s">
        <v>276</v>
      </c>
      <c r="AW268" s="22" t="s">
        <v>7304</v>
      </c>
      <c r="AX268" s="22" t="s">
        <v>7305</v>
      </c>
      <c r="AY268" s="22" t="b">
        <v>1</v>
      </c>
      <c r="AZ268" s="22" t="s">
        <v>273</v>
      </c>
      <c r="BA268" s="22" t="b">
        <v>0</v>
      </c>
      <c r="BB268" s="22"/>
      <c r="BC268" s="22"/>
    </row>
    <row r="269" spans="1:55" hidden="1" x14ac:dyDescent="0.25">
      <c r="A269" s="31" t="str">
        <f>IFERROR(TEXT(Table_ocorrencias11[[#This Row],[caso_n]],"000")&amp;Table_ocorrencias11[[#This Row],[ponto]]&amp;"/"&amp;YEAR(Table_ocorrencias11[[#This Row],[DATA PLANTÃO]]),"")</f>
        <v>1087.9/2020</v>
      </c>
      <c r="B269" s="31" t="str">
        <f>IFERROR(IF(Table_ocorrencias11[[#This Row],[GDL]] = "","", Table_ocorrencias11[[#This Row],[GDL]]&amp;"/"&amp;YEAR(Table_ocorrencias11[[#This Row],[data_plantao]])),"")</f>
        <v/>
      </c>
      <c r="C269" s="31" t="str">
        <f>IF(Table_ocorrencias11[[#This Row],[fotos_gdl]] = TRUE,"ENVIADAS","PENDENTE")</f>
        <v>PENDENTE</v>
      </c>
      <c r="D269" s="23">
        <f>IFERROR(Table_ocorrencias11[[#This Row],[data_plantao]],"")</f>
        <v>44177</v>
      </c>
      <c r="E269" s="31" t="str">
        <f>IFERROR(Table_ocorrencias11[[#This Row],[CIODS]],"")</f>
        <v>D697482</v>
      </c>
      <c r="F269" s="31" t="str">
        <f>IFERROR(Table_ocorrencias11[[#This Row],[natureza3]],"")</f>
        <v>Homicídio</v>
      </c>
      <c r="G269" s="31" t="str">
        <f>IFERROR(Table_ocorrencias11[[#This Row],[tipo_local]],"")</f>
        <v>Interno</v>
      </c>
      <c r="H269" s="31" t="str">
        <f>IFERROR(IF(Table_ocorrencias11[[#This Row],[instrumento9]] = 0,"",Table_ocorrencias11[[#This Row],[instrumento9]]),"")</f>
        <v/>
      </c>
      <c r="I269" s="31" t="str">
        <f>IFERROR(VLOOKUP(Table_ocorrencias11[[#This Row],[matricula_perito]],Table_peritos[],2,FALSE),"")</f>
        <v>AUGUSTO GUILHERME FEITOSA CACHO BORGES</v>
      </c>
      <c r="J269" s="31" t="str">
        <f>IFERROR(VLOOKUP(Table_ocorrencias11[[#This Row],[matricula_auxiliar]],Table_auxiliares[],2,FALSE),"")</f>
        <v>THIAGO ANDRÉ</v>
      </c>
      <c r="K269" s="31" t="str">
        <f>IFERROR(VLOOKUP(Table_ocorrencias11[[#This Row],[matricula_delegado]],Table_delegados[],2,FALSE),"")</f>
        <v>FRANCISCO OCELIO LIMA RIBEIRO</v>
      </c>
      <c r="L269" s="31" t="str">
        <f>IFERROR(Table_ocorrencias11[[#This Row],[viatura4]],"")</f>
        <v>UP006</v>
      </c>
      <c r="M269" s="31" t="str">
        <f>IFERROR(IF(Table_ocorrencias11[[#This Row],[DPH2]] ="","",Table_ocorrencias11[[#This Row],[DPH2]]&amp;"º DPH"),"")</f>
        <v>7º DPH</v>
      </c>
      <c r="N269" s="31" t="str">
        <f>UPPER(IFERROR(VLOOKUP(Table_ocorrencias11[[#This Row],[municipio]],Table_municipios[],2,FALSE),""))</f>
        <v>PAULISTA</v>
      </c>
      <c r="O269" s="31" t="str">
        <f>UPPER(IFERROR(Table_ocorrencias11[[#This Row],[bairro7]],""))</f>
        <v>NOBRE</v>
      </c>
      <c r="P269" s="31" t="str">
        <f>IFERROR(IF(Table_ocorrencias11[[#This Row],[rua8]] ="","",Table_ocorrencias11[[#This Row],[rua8]]),"")</f>
        <v>RUA DO NOBRE</v>
      </c>
      <c r="Q269" s="31" t="str">
        <f>IFERROR(IF(Table_ocorrencias11[[#This Row],[latitude5]] ="","",Table_ocorrencias11[[#This Row],[latitude5]]),"")</f>
        <v>-7.941775</v>
      </c>
      <c r="R269" s="31" t="str">
        <f>IFERROR(IF(Table_ocorrencias11[[#This Row],[longitude6]] ="","",Table_ocorrencias11[[#This Row],[longitude6]]),"")</f>
        <v>-34.88633</v>
      </c>
      <c r="S269" s="31" t="str">
        <f>IFERROR(UPPER(VLOOKUP(Table_ocorrencias11[[#This Row],[ocorrencia_id]],Table_vitimas[],3,FALSE) &amp; " (NIC: "&amp; VLOOKUP(Table_ocorrencias11[[#This Row],[ocorrencia_id]],Table_vitimas[],9,FALSE)) &amp;")","")</f>
        <v xml:space="preserve"> (NIC: )</v>
      </c>
      <c r="T2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69" s="31" t="str">
        <f>UPPER(IFERROR(Table_ocorrencias11[[#This Row],[descricao]],""))</f>
        <v>PAF, SEXO MASC, DENTRO DE UMA BORRACHARIA.</v>
      </c>
      <c r="V269" s="24">
        <f>IFERROR(IF(Table_ocorrencias11[[#This Row],[data_ciencia]]="","",Table_ocorrencias11[[#This Row],[data_ciencia]]),"")</f>
        <v>0.5541666666666667</v>
      </c>
      <c r="W269" s="24" t="str">
        <f>IFERROR(IF(Table_ocorrencias11[[#This Row],[data_saida]]="","",Table_ocorrencias11[[#This Row],[data_saida]]),"")</f>
        <v/>
      </c>
      <c r="X269" s="24" t="str">
        <f>IFERROR(IF(Table_ocorrencias11[[#This Row],[data_chegada]]="","",Table_ocorrencias11[[#This Row],[data_chegada]]),"")</f>
        <v/>
      </c>
      <c r="Y269" s="24" t="str">
        <f>IFERROR(IF(Table_ocorrencias11[[#This Row],[data_conclusao]]="","",Table_ocorrencias11[[#This Row],[data_conclusao]]),"")</f>
        <v/>
      </c>
      <c r="Z269" s="22">
        <v>1971</v>
      </c>
      <c r="AA269" s="22">
        <v>1087</v>
      </c>
      <c r="AB269" s="22">
        <v>7</v>
      </c>
      <c r="AC269" s="22">
        <v>3870731</v>
      </c>
      <c r="AD269" s="22">
        <v>3870464</v>
      </c>
      <c r="AE269" s="22">
        <v>3467520</v>
      </c>
      <c r="AF269" s="22"/>
      <c r="AG269" s="23">
        <v>44177</v>
      </c>
      <c r="AH269" s="22" t="s">
        <v>7306</v>
      </c>
      <c r="AI269" s="22" t="s">
        <v>167</v>
      </c>
      <c r="AJ269" s="22" t="s">
        <v>414</v>
      </c>
      <c r="AK269" s="22" t="s">
        <v>1258</v>
      </c>
      <c r="AL269" s="25">
        <v>0.5541666666666667</v>
      </c>
      <c r="AM269" s="26"/>
      <c r="AN269" s="26"/>
      <c r="AO269" s="26"/>
      <c r="AP269" s="22" t="s">
        <v>7316</v>
      </c>
      <c r="AQ269" s="22" t="s">
        <v>7317</v>
      </c>
      <c r="AR269" s="22">
        <v>13</v>
      </c>
      <c r="AS269" s="22" t="s">
        <v>7307</v>
      </c>
      <c r="AT269" s="22" t="s">
        <v>7308</v>
      </c>
      <c r="AU269" s="22" t="s">
        <v>7309</v>
      </c>
      <c r="AV269" s="27"/>
      <c r="AW269" s="22" t="s">
        <v>7310</v>
      </c>
      <c r="AX269" s="22" t="s">
        <v>7311</v>
      </c>
      <c r="AY269" s="22" t="b">
        <v>0</v>
      </c>
      <c r="AZ269" s="22" t="s">
        <v>273</v>
      </c>
      <c r="BA269" s="22" t="b">
        <v>0</v>
      </c>
      <c r="BB269" s="22"/>
      <c r="BC269" s="22"/>
    </row>
    <row r="270" spans="1:55" hidden="1" x14ac:dyDescent="0.25">
      <c r="A270" s="31" t="str">
        <f>IFERROR(TEXT(Table_ocorrencias11[[#This Row],[caso_n]],"000")&amp;Table_ocorrencias11[[#This Row],[ponto]]&amp;"/"&amp;YEAR(Table_ocorrencias11[[#This Row],[DATA PLANTÃO]]),"")</f>
        <v>1088.9/2020</v>
      </c>
      <c r="B270" s="31" t="str">
        <f>IFERROR(IF(Table_ocorrencias11[[#This Row],[GDL]] = "","", Table_ocorrencias11[[#This Row],[GDL]]&amp;"/"&amp;YEAR(Table_ocorrencias11[[#This Row],[data_plantao]])),"")</f>
        <v/>
      </c>
      <c r="C270" s="31" t="str">
        <f>IF(Table_ocorrencias11[[#This Row],[fotos_gdl]] = TRUE,"ENVIADAS","PENDENTE")</f>
        <v>PENDENTE</v>
      </c>
      <c r="D270" s="23">
        <f>IFERROR(Table_ocorrencias11[[#This Row],[data_plantao]],"")</f>
        <v>44177</v>
      </c>
      <c r="E270" s="31" t="str">
        <f>IFERROR(Table_ocorrencias11[[#This Row],[CIODS]],"")</f>
        <v>D697471</v>
      </c>
      <c r="F270" s="31" t="str">
        <f>IFERROR(Table_ocorrencias11[[#This Row],[natureza3]],"")</f>
        <v>Ossada</v>
      </c>
      <c r="G270" s="31" t="str">
        <f>IFERROR(Table_ocorrencias11[[#This Row],[tipo_local]],"")</f>
        <v>Externo</v>
      </c>
      <c r="H270" s="31" t="str">
        <f>IFERROR(IF(Table_ocorrencias11[[#This Row],[instrumento9]] = 0,"",Table_ocorrencias11[[#This Row],[instrumento9]]),"")</f>
        <v>PÉRFURO-CONTUNDENTE</v>
      </c>
      <c r="I270" s="31" t="str">
        <f>IFERROR(VLOOKUP(Table_ocorrencias11[[#This Row],[matricula_perito]],Table_peritos[],2,FALSE),"")</f>
        <v>MOISEIS GAUTHIER</v>
      </c>
      <c r="J270" s="31" t="str">
        <f>IFERROR(VLOOKUP(Table_ocorrencias11[[#This Row],[matricula_auxiliar]],Table_auxiliares[],2,FALSE),"")</f>
        <v>FLAVIA ROBERTA FERREIRA</v>
      </c>
      <c r="K270" s="31" t="str">
        <f>IFERROR(VLOOKUP(Table_ocorrencias11[[#This Row],[matricula_delegado]],Table_delegados[],2,FALSE),"")</f>
        <v>JOSE CUSTODIO DA SILVA JUNIOR</v>
      </c>
      <c r="L270" s="31" t="str">
        <f>IFERROR(Table_ocorrencias11[[#This Row],[viatura4]],"")</f>
        <v>UP002</v>
      </c>
      <c r="M270" s="31" t="str">
        <f>IFERROR(IF(Table_ocorrencias11[[#This Row],[DPH2]] ="","",Table_ocorrencias11[[#This Row],[DPH2]]&amp;"º DPH"),"")</f>
        <v/>
      </c>
      <c r="N270" s="31" t="str">
        <f>UPPER(IFERROR(VLOOKUP(Table_ocorrencias11[[#This Row],[municipio]],Table_municipios[],2,FALSE),""))</f>
        <v>JABOATÃO DOS GUARARAPES</v>
      </c>
      <c r="O270" s="31" t="str">
        <f>UPPER(IFERROR(Table_ocorrencias11[[#This Row],[bairro7]],""))</f>
        <v>CURADO IV</v>
      </c>
      <c r="P270" s="31" t="str">
        <f>IFERROR(IF(Table_ocorrencias11[[#This Row],[rua8]] ="","",Table_ocorrencias11[[#This Row],[rua8]]),"")</f>
        <v>BR 408, CURADO 4</v>
      </c>
      <c r="Q270" s="31" t="str">
        <f>IFERROR(IF(Table_ocorrencias11[[#This Row],[latitude5]] ="","",Table_ocorrencias11[[#This Row],[latitude5]]),"")</f>
        <v>-8.068956</v>
      </c>
      <c r="R270" s="31" t="str">
        <f>IFERROR(IF(Table_ocorrencias11[[#This Row],[longitude6]] ="","",Table_ocorrencias11[[#This Row],[longitude6]]),"")</f>
        <v>-34.990558</v>
      </c>
      <c r="S27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111256)</v>
      </c>
      <c r="T2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0" s="31" t="str">
        <f>UPPER(IFERROR(Table_ocorrencias11[[#This Row],[descricao]],""))</f>
        <v>OSSADA EM LOCAL DE DIFÍCIL ACESSO_x000D_
DELEGACIA DA REGIÃO TEVE NO LOCAL E FUI EMBORA DEIXANDO BIC PREENCHIDO.</v>
      </c>
      <c r="V270" s="24">
        <f>IFERROR(IF(Table_ocorrencias11[[#This Row],[data_ciencia]]="","",Table_ocorrencias11[[#This Row],[data_ciencia]]),"")</f>
        <v>0.56944444444444442</v>
      </c>
      <c r="W270" s="24" t="str">
        <f>IFERROR(IF(Table_ocorrencias11[[#This Row],[data_saida]]="","",Table_ocorrencias11[[#This Row],[data_saida]]),"")</f>
        <v/>
      </c>
      <c r="X270" s="24" t="str">
        <f>IFERROR(IF(Table_ocorrencias11[[#This Row],[data_chegada]]="","",Table_ocorrencias11[[#This Row],[data_chegada]]),"")</f>
        <v/>
      </c>
      <c r="Y270" s="24" t="str">
        <f>IFERROR(IF(Table_ocorrencias11[[#This Row],[data_conclusao]]="","",Table_ocorrencias11[[#This Row],[data_conclusao]]),"")</f>
        <v/>
      </c>
      <c r="Z270" s="22">
        <v>1972</v>
      </c>
      <c r="AA270" s="22">
        <v>1088</v>
      </c>
      <c r="AB270" s="22"/>
      <c r="AC270" s="22">
        <v>3871282</v>
      </c>
      <c r="AD270" s="22">
        <v>3867684</v>
      </c>
      <c r="AE270" s="22">
        <v>3864960</v>
      </c>
      <c r="AF270" s="22"/>
      <c r="AG270" s="23">
        <v>44177</v>
      </c>
      <c r="AH270" s="22" t="s">
        <v>7312</v>
      </c>
      <c r="AI270" s="22" t="s">
        <v>5650</v>
      </c>
      <c r="AJ270" s="22" t="s">
        <v>168</v>
      </c>
      <c r="AK270" s="22" t="s">
        <v>278</v>
      </c>
      <c r="AL270" s="25">
        <v>0.56944444444444442</v>
      </c>
      <c r="AM270" s="26"/>
      <c r="AN270" s="26"/>
      <c r="AO270" s="26"/>
      <c r="AP270" s="22" t="s">
        <v>7384</v>
      </c>
      <c r="AQ270" s="22" t="s">
        <v>7385</v>
      </c>
      <c r="AR270" s="22">
        <v>10</v>
      </c>
      <c r="AS270" s="22" t="s">
        <v>3356</v>
      </c>
      <c r="AT270" s="22" t="s">
        <v>7313</v>
      </c>
      <c r="AU270" s="22" t="s">
        <v>7314</v>
      </c>
      <c r="AV270" s="27" t="s">
        <v>276</v>
      </c>
      <c r="AW270" s="22" t="s">
        <v>7315</v>
      </c>
      <c r="AX270" s="22" t="s">
        <v>7382</v>
      </c>
      <c r="AY270" s="22" t="b">
        <v>0</v>
      </c>
      <c r="AZ270" s="22" t="s">
        <v>273</v>
      </c>
      <c r="BA270" s="22" t="b">
        <v>0</v>
      </c>
      <c r="BB270" s="22"/>
      <c r="BC270" s="22"/>
    </row>
    <row r="271" spans="1:55" hidden="1" x14ac:dyDescent="0.25">
      <c r="A271" s="31" t="str">
        <f>IFERROR(TEXT(Table_ocorrencias11[[#This Row],[caso_n]],"000")&amp;Table_ocorrencias11[[#This Row],[ponto]]&amp;"/"&amp;YEAR(Table_ocorrencias11[[#This Row],[DATA PLANTÃO]]),"")</f>
        <v>1089.9/2020</v>
      </c>
      <c r="B271" s="31" t="str">
        <f>IFERROR(IF(Table_ocorrencias11[[#This Row],[GDL]] = "","", Table_ocorrencias11[[#This Row],[GDL]]&amp;"/"&amp;YEAR(Table_ocorrencias11[[#This Row],[data_plantao]])),"")</f>
        <v>40453/2020</v>
      </c>
      <c r="C271" s="31" t="str">
        <f>IF(Table_ocorrencias11[[#This Row],[fotos_gdl]] = TRUE,"ENVIADAS","PENDENTE")</f>
        <v>PENDENTE</v>
      </c>
      <c r="D271" s="23">
        <f>IFERROR(Table_ocorrencias11[[#This Row],[data_plantao]],"")</f>
        <v>44177</v>
      </c>
      <c r="E271" s="31" t="str">
        <f>IFERROR(Table_ocorrencias11[[#This Row],[CIODS]],"")</f>
        <v>D697523</v>
      </c>
      <c r="F271" s="31" t="str">
        <f>IFERROR(Table_ocorrencias11[[#This Row],[natureza3]],"")</f>
        <v>Homicídio</v>
      </c>
      <c r="G271" s="31" t="str">
        <f>IFERROR(Table_ocorrencias11[[#This Row],[tipo_local]],"")</f>
        <v>Externo</v>
      </c>
      <c r="H271" s="31" t="str">
        <f>IFERROR(IF(Table_ocorrencias11[[#This Row],[instrumento9]] = 0,"",Table_ocorrencias11[[#This Row],[instrumento9]]),"")</f>
        <v/>
      </c>
      <c r="I271" s="31" t="str">
        <f>IFERROR(VLOOKUP(Table_ocorrencias11[[#This Row],[matricula_perito]],Table_peritos[],2,FALSE),"")</f>
        <v>CAMILA REIS OLIVEIRA GUIMARÃES</v>
      </c>
      <c r="J271" s="31" t="str">
        <f>IFERROR(VLOOKUP(Table_ocorrencias11[[#This Row],[matricula_auxiliar]],Table_auxiliares[],2,FALSE),"")</f>
        <v>FELIPE FRAGOSO MARINHO DE LIMA</v>
      </c>
      <c r="K271" s="31" t="str">
        <f>IFERROR(VLOOKUP(Table_ocorrencias11[[#This Row],[matricula_delegado]],Table_delegados[],2,FALSE),"")</f>
        <v>JOAO BAPTISTA DE BRITTO ALVES FILHO</v>
      </c>
      <c r="L271" s="31" t="str">
        <f>IFERROR(Table_ocorrencias11[[#This Row],[viatura4]],"")</f>
        <v>UP004</v>
      </c>
      <c r="M271" s="31" t="str">
        <f>IFERROR(IF(Table_ocorrencias11[[#This Row],[DPH2]] ="","",Table_ocorrencias11[[#This Row],[DPH2]]&amp;"º DPH"),"")</f>
        <v>4º DPH</v>
      </c>
      <c r="N271" s="31" t="str">
        <f>UPPER(IFERROR(VLOOKUP(Table_ocorrencias11[[#This Row],[municipio]],Table_municipios[],2,FALSE),""))</f>
        <v>RECIFE</v>
      </c>
      <c r="O271" s="31" t="str">
        <f>UPPER(IFERROR(Table_ocorrencias11[[#This Row],[bairro7]],""))</f>
        <v>MUSTARDINHA</v>
      </c>
      <c r="P271" s="31" t="str">
        <f>IFERROR(IF(Table_ocorrencias11[[#This Row],[rua8]] ="","",Table_ocorrencias11[[#This Row],[rua8]]),"")</f>
        <v>RUA DOM EXPEDITO LOPES 37</v>
      </c>
      <c r="Q271" s="31" t="str">
        <f>IFERROR(IF(Table_ocorrencias11[[#This Row],[latitude5]] ="","",Table_ocorrencias11[[#This Row],[latitude5]]),"")</f>
        <v>-34.924</v>
      </c>
      <c r="R271" s="31" t="str">
        <f>IFERROR(IF(Table_ocorrencias11[[#This Row],[longitude6]] ="","",Table_ocorrencias11[[#This Row],[longitude6]]),"")</f>
        <v>-8.072</v>
      </c>
      <c r="S271" s="31" t="str">
        <f>IFERROR(UPPER(VLOOKUP(Table_ocorrencias11[[#This Row],[ocorrencia_id]],Table_vitimas[],3,FALSE) &amp; " (NIC: "&amp; VLOOKUP(Table_ocorrencias11[[#This Row],[ocorrencia_id]],Table_vitimas[],9,FALSE)) &amp;")","")</f>
        <v>GILMAR JOSÉ DOS SANTOS (NIC: 114979)</v>
      </c>
      <c r="T2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1" s="31" t="str">
        <f>UPPER(IFERROR(Table_ocorrencias11[[#This Row],[descricao]],""))</f>
        <v/>
      </c>
      <c r="V271" s="24">
        <f>IFERROR(IF(Table_ocorrencias11[[#This Row],[data_ciencia]]="","",Table_ocorrencias11[[#This Row],[data_ciencia]]),"")</f>
        <v>0.80833333333333335</v>
      </c>
      <c r="W271" s="24">
        <f>IFERROR(IF(Table_ocorrencias11[[#This Row],[data_saida]]="","",Table_ocorrencias11[[#This Row],[data_saida]]),"")</f>
        <v>0.82638888888888884</v>
      </c>
      <c r="X271" s="24">
        <f>IFERROR(IF(Table_ocorrencias11[[#This Row],[data_chegada]]="","",Table_ocorrencias11[[#This Row],[data_chegada]]),"")</f>
        <v>0.84375</v>
      </c>
      <c r="Y271" s="24">
        <f>IFERROR(IF(Table_ocorrencias11[[#This Row],[data_conclusao]]="","",Table_ocorrencias11[[#This Row],[data_conclusao]]),"")</f>
        <v>0.90277777777777779</v>
      </c>
      <c r="Z271" s="22">
        <v>1973</v>
      </c>
      <c r="AA271" s="22">
        <v>1089</v>
      </c>
      <c r="AB271" s="22">
        <v>4</v>
      </c>
      <c r="AC271" s="22">
        <v>3869164</v>
      </c>
      <c r="AD271" s="22">
        <v>3872629</v>
      </c>
      <c r="AE271" s="22">
        <v>2139065</v>
      </c>
      <c r="AF271" s="22">
        <v>40453</v>
      </c>
      <c r="AG271" s="23">
        <v>44177</v>
      </c>
      <c r="AH271" s="22" t="s">
        <v>7318</v>
      </c>
      <c r="AI271" s="22" t="s">
        <v>167</v>
      </c>
      <c r="AJ271" s="22" t="s">
        <v>168</v>
      </c>
      <c r="AK271" s="22" t="s">
        <v>255</v>
      </c>
      <c r="AL271" s="25">
        <v>0.80833333333333335</v>
      </c>
      <c r="AM271" s="26">
        <v>0.82638888888888884</v>
      </c>
      <c r="AN271" s="26">
        <v>0.84375</v>
      </c>
      <c r="AO271" s="26">
        <v>0.90277777777777779</v>
      </c>
      <c r="AP271" s="22" t="s">
        <v>7322</v>
      </c>
      <c r="AQ271" s="22" t="s">
        <v>7323</v>
      </c>
      <c r="AR271" s="22">
        <v>14</v>
      </c>
      <c r="AS271" s="22" t="s">
        <v>1278</v>
      </c>
      <c r="AT271" s="22" t="s">
        <v>7319</v>
      </c>
      <c r="AU271" s="22" t="s">
        <v>7320</v>
      </c>
      <c r="AV271" s="27"/>
      <c r="AW271" s="22" t="s">
        <v>7321</v>
      </c>
      <c r="AX271" s="22" t="s">
        <v>283</v>
      </c>
      <c r="AY271" s="22" t="b">
        <v>0</v>
      </c>
      <c r="AZ271" s="22" t="s">
        <v>273</v>
      </c>
      <c r="BA271" s="22" t="b">
        <v>0</v>
      </c>
      <c r="BB271" s="22"/>
      <c r="BC271" s="22"/>
    </row>
    <row r="272" spans="1:55" hidden="1" x14ac:dyDescent="0.25">
      <c r="A272" s="31" t="str">
        <f>IFERROR(TEXT(Table_ocorrencias11[[#This Row],[caso_n]],"000")&amp;Table_ocorrencias11[[#This Row],[ponto]]&amp;"/"&amp;YEAR(Table_ocorrencias11[[#This Row],[DATA PLANTÃO]]),"")</f>
        <v>109.10/2020</v>
      </c>
      <c r="B272" s="31" t="str">
        <f>IFERROR(IF(Table_ocorrencias11[[#This Row],[GDL]] = "","", Table_ocorrencias11[[#This Row],[GDL]]&amp;"/"&amp;YEAR(Table_ocorrencias11[[#This Row],[data_plantao]])),"")</f>
        <v>42579/2020</v>
      </c>
      <c r="C272" s="31" t="str">
        <f>IF(Table_ocorrencias11[[#This Row],[fotos_gdl]] = TRUE,"ENVIADAS","PENDENTE")</f>
        <v>ENVIADAS</v>
      </c>
      <c r="D272" s="23">
        <f>IFERROR(Table_ocorrencias11[[#This Row],[data_plantao]],"")</f>
        <v>44193</v>
      </c>
      <c r="E272" s="31" t="str">
        <f>IFERROR(Table_ocorrencias11[[#This Row],[CIODS]],"")</f>
        <v>457/2020</v>
      </c>
      <c r="F272" s="31" t="str">
        <f>IFERROR(Table_ocorrencias11[[#This Row],[natureza3]],"")</f>
        <v>Perícia em veículo</v>
      </c>
      <c r="G272" s="31" t="str">
        <f>IFERROR(Table_ocorrencias11[[#This Row],[tipo_local]],"")</f>
        <v>Externo</v>
      </c>
      <c r="H272" s="31" t="str">
        <f>IFERROR(IF(Table_ocorrencias11[[#This Row],[instrumento9]] = 0,"",Table_ocorrencias11[[#This Row],[instrumento9]]),"")</f>
        <v>OUTROS</v>
      </c>
      <c r="I272" s="31" t="str">
        <f>IFERROR(VLOOKUP(Table_ocorrencias11[[#This Row],[matricula_perito]],Table_peritos[],2,FALSE),"")</f>
        <v>LUCAS ARAÚJO DE ALMEIDA</v>
      </c>
      <c r="J272" s="31" t="str">
        <f>IFERROR(VLOOKUP(Table_ocorrencias11[[#This Row],[matricula_auxiliar]],Table_auxiliares[],2,FALSE),"")</f>
        <v>WILLIAME CORDEIRO DA SILVA JÚNIOR</v>
      </c>
      <c r="K272" s="31" t="str">
        <f>IFERROR(VLOOKUP(Table_ocorrencias11[[#This Row],[matricula_delegado]],Table_delegados[],2,FALSE),"")</f>
        <v>BRUNO MARCIO DE AMORIM MAGALHAES</v>
      </c>
      <c r="L272" s="31" t="str">
        <f>IFERROR(Table_ocorrencias11[[#This Row],[viatura4]],"")</f>
        <v>UP004</v>
      </c>
      <c r="M272" s="31" t="str">
        <f>IFERROR(IF(Table_ocorrencias11[[#This Row],[DPH2]] ="","",Table_ocorrencias11[[#This Row],[DPH2]]&amp;"º DPH"),"")</f>
        <v>3º DPH</v>
      </c>
      <c r="N272" s="31" t="str">
        <f>UPPER(IFERROR(VLOOKUP(Table_ocorrencias11[[#This Row],[municipio]],Table_municipios[],2,FALSE),""))</f>
        <v>RECIFE</v>
      </c>
      <c r="O272" s="31" t="str">
        <f>UPPER(IFERROR(Table_ocorrencias11[[#This Row],[bairro7]],""))</f>
        <v>CORDEIRO</v>
      </c>
      <c r="P272" s="31" t="str">
        <f>IFERROR(IF(Table_ocorrencias11[[#This Row],[rua8]] ="","",Table_ocorrencias11[[#This Row],[rua8]]),"")</f>
        <v>RUA JOÃO LACERDA 395</v>
      </c>
      <c r="Q272" s="31" t="str">
        <f>IFERROR(IF(Table_ocorrencias11[[#This Row],[latitude5]] ="","",Table_ocorrencias11[[#This Row],[latitude5]]),"")</f>
        <v/>
      </c>
      <c r="R272" s="31" t="str">
        <f>IFERROR(IF(Table_ocorrencias11[[#This Row],[longitude6]] ="","",Table_ocorrencias11[[#This Row],[longitude6]]),"")</f>
        <v/>
      </c>
      <c r="S272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2" s="31" t="str">
        <f>UPPER(IFERROR(Table_ocorrencias11[[#This Row],[descricao]],""))</f>
        <v>AUTOMÓVEL FIAT IDEA VERDE PLACA PFE4032.</v>
      </c>
      <c r="V272" s="24">
        <f>IFERROR(IF(Table_ocorrencias11[[#This Row],[data_ciencia]]="","",Table_ocorrencias11[[#This Row],[data_ciencia]]),"")</f>
        <v>0.52083333333333337</v>
      </c>
      <c r="W272" s="24">
        <f>IFERROR(IF(Table_ocorrencias11[[#This Row],[data_saida]]="","",Table_ocorrencias11[[#This Row],[data_saida]]),"")</f>
        <v>0.59722222222222221</v>
      </c>
      <c r="X272" s="24">
        <f>IFERROR(IF(Table_ocorrencias11[[#This Row],[data_chegada]]="","",Table_ocorrencias11[[#This Row],[data_chegada]]),"")</f>
        <v>0.625</v>
      </c>
      <c r="Y272" s="24">
        <f>IFERROR(IF(Table_ocorrencias11[[#This Row],[data_conclusao]]="","",Table_ocorrencias11[[#This Row],[data_conclusao]]),"")</f>
        <v>0.63194444444444442</v>
      </c>
      <c r="Z272" s="22">
        <v>2023</v>
      </c>
      <c r="AA272" s="22">
        <v>109</v>
      </c>
      <c r="AB272" s="22">
        <v>3</v>
      </c>
      <c r="AC272" s="22">
        <v>3870006</v>
      </c>
      <c r="AD272" s="22">
        <v>3870332</v>
      </c>
      <c r="AE272" s="22">
        <v>2960419</v>
      </c>
      <c r="AF272" s="22">
        <v>42579</v>
      </c>
      <c r="AG272" s="23">
        <v>44193</v>
      </c>
      <c r="AH272" s="22" t="s">
        <v>7793</v>
      </c>
      <c r="AI272" s="22" t="s">
        <v>1228</v>
      </c>
      <c r="AJ272" s="22" t="s">
        <v>168</v>
      </c>
      <c r="AK272" s="22" t="s">
        <v>255</v>
      </c>
      <c r="AL272" s="25">
        <v>0.52083333333333337</v>
      </c>
      <c r="AM272" s="26">
        <v>0.59722222222222221</v>
      </c>
      <c r="AN272" s="26">
        <v>0.625</v>
      </c>
      <c r="AO272" s="26">
        <v>0.63194444444444442</v>
      </c>
      <c r="AP272" s="22"/>
      <c r="AQ272" s="22"/>
      <c r="AR272" s="22">
        <v>14</v>
      </c>
      <c r="AS272" s="22" t="s">
        <v>340</v>
      </c>
      <c r="AT272" s="22" t="s">
        <v>7794</v>
      </c>
      <c r="AU272" s="22" t="s">
        <v>283</v>
      </c>
      <c r="AV272" s="27" t="s">
        <v>433</v>
      </c>
      <c r="AW272" s="22" t="s">
        <v>7795</v>
      </c>
      <c r="AX272" s="22" t="s">
        <v>7796</v>
      </c>
      <c r="AY272" s="22" t="b">
        <v>1</v>
      </c>
      <c r="AZ272" s="22" t="s">
        <v>486</v>
      </c>
      <c r="BA272" s="22" t="b">
        <v>1</v>
      </c>
      <c r="BB272" s="22" t="s">
        <v>7797</v>
      </c>
      <c r="BC272" s="22" t="s">
        <v>7798</v>
      </c>
    </row>
    <row r="273" spans="1:55" hidden="1" x14ac:dyDescent="0.25">
      <c r="A273" s="31" t="str">
        <f>IFERROR(TEXT(Table_ocorrencias11[[#This Row],[caso_n]],"000")&amp;Table_ocorrencias11[[#This Row],[ponto]]&amp;"/"&amp;YEAR(Table_ocorrencias11[[#This Row],[DATA PLANTÃO]]),"")</f>
        <v>1090.9/2020</v>
      </c>
      <c r="B273" s="31" t="str">
        <f>IFERROR(IF(Table_ocorrencias11[[#This Row],[GDL]] = "","", Table_ocorrencias11[[#This Row],[GDL]]&amp;"/"&amp;YEAR(Table_ocorrencias11[[#This Row],[data_plantao]])),"")</f>
        <v>40488/2020</v>
      </c>
      <c r="C273" s="31" t="str">
        <f>IF(Table_ocorrencias11[[#This Row],[fotos_gdl]] = TRUE,"ENVIADAS","PENDENTE")</f>
        <v>ENVIADAS</v>
      </c>
      <c r="D273" s="23">
        <f>IFERROR(Table_ocorrencias11[[#This Row],[data_plantao]],"")</f>
        <v>44178</v>
      </c>
      <c r="E273" s="31" t="str">
        <f>IFERROR(Table_ocorrencias11[[#This Row],[CIODS]],"")</f>
        <v>D697618</v>
      </c>
      <c r="F273" s="31" t="str">
        <f>IFERROR(Table_ocorrencias11[[#This Row],[natureza3]],"")</f>
        <v>Homicídio</v>
      </c>
      <c r="G273" s="31" t="str">
        <f>IFERROR(Table_ocorrencias11[[#This Row],[tipo_local]],"")</f>
        <v>Externo</v>
      </c>
      <c r="H273" s="31" t="str">
        <f>IFERROR(IF(Table_ocorrencias11[[#This Row],[instrumento9]] = 0,"",Table_ocorrencias11[[#This Row],[instrumento9]]),"")</f>
        <v>PÉRFURO-CONTUNDENTE</v>
      </c>
      <c r="I273" s="31" t="str">
        <f>IFERROR(VLOOKUP(Table_ocorrencias11[[#This Row],[matricula_perito]],Table_peritos[],2,FALSE),"")</f>
        <v>LUCAS ARAÚJO DE ALMEIDA</v>
      </c>
      <c r="J273" s="31" t="str">
        <f>IFERROR(VLOOKUP(Table_ocorrencias11[[#This Row],[matricula_auxiliar]],Table_auxiliares[],2,FALSE),"")</f>
        <v>HILTON PESSOA DE FREITAS NETO</v>
      </c>
      <c r="K273" s="31" t="str">
        <f>IFERROR(VLOOKUP(Table_ocorrencias11[[#This Row],[matricula_delegado]],Table_delegados[],2,FALSE),"")</f>
        <v>VILANEIDA PARENTE AGUIAR</v>
      </c>
      <c r="L273" s="31" t="str">
        <f>IFERROR(Table_ocorrencias11[[#This Row],[viatura4]],"")</f>
        <v>UP006</v>
      </c>
      <c r="M273" s="31" t="str">
        <f>IFERROR(IF(Table_ocorrencias11[[#This Row],[DPH2]] ="","",Table_ocorrencias11[[#This Row],[DPH2]]&amp;"º DPH"),"")</f>
        <v>10º DPH</v>
      </c>
      <c r="N273" s="31" t="str">
        <f>UPPER(IFERROR(VLOOKUP(Table_ocorrencias11[[#This Row],[municipio]],Table_municipios[],2,FALSE),""))</f>
        <v>SÃO LOURENÇO DA MATA</v>
      </c>
      <c r="O273" s="31" t="str">
        <f>UPPER(IFERROR(Table_ocorrencias11[[#This Row],[bairro7]],""))</f>
        <v>CAPIBARIBE</v>
      </c>
      <c r="P273" s="31" t="str">
        <f>IFERROR(IF(Table_ocorrencias11[[#This Row],[rua8]] ="","",Table_ocorrencias11[[#This Row],[rua8]]),"")</f>
        <v>RUA DR. RENATO CUNHA, Nº236</v>
      </c>
      <c r="Q273" s="31" t="str">
        <f>IFERROR(IF(Table_ocorrencias11[[#This Row],[latitude5]] ="","",Table_ocorrencias11[[#This Row],[latitude5]]),"")</f>
        <v>-7.997333</v>
      </c>
      <c r="R273" s="31" t="str">
        <f>IFERROR(IF(Table_ocorrencias11[[#This Row],[longitude6]] ="","",Table_ocorrencias11[[#This Row],[longitude6]]),"")</f>
        <v>-35.033323</v>
      </c>
      <c r="S273" s="31" t="str">
        <f>IFERROR(UPPER(VLOOKUP(Table_ocorrencias11[[#This Row],[ocorrencia_id]],Table_vitimas[],3,FALSE) &amp; " (NIC: "&amp; VLOOKUP(Table_ocorrencias11[[#This Row],[ocorrencia_id]],Table_vitimas[],9,FALSE)) &amp;")","")</f>
        <v>SILVIO HENRIQUE PACHECO DA LUZ (NIC: 114510)</v>
      </c>
      <c r="T2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3" s="31" t="str">
        <f>UPPER(IFERROR(Table_ocorrencias11[[#This Row],[descricao]],""))</f>
        <v>PAF - MASC_x000D_
PM SD PARAISO: 991672535</v>
      </c>
      <c r="V273" s="24">
        <f>IFERROR(IF(Table_ocorrencias11[[#This Row],[data_ciencia]]="","",Table_ocorrencias11[[#This Row],[data_ciencia]]),"")</f>
        <v>0.65625</v>
      </c>
      <c r="W273" s="24">
        <f>IFERROR(IF(Table_ocorrencias11[[#This Row],[data_saida]]="","",Table_ocorrencias11[[#This Row],[data_saida]]),"")</f>
        <v>0.67013888888888884</v>
      </c>
      <c r="X273" s="24">
        <f>IFERROR(IF(Table_ocorrencias11[[#This Row],[data_chegada]]="","",Table_ocorrencias11[[#This Row],[data_chegada]]),"")</f>
        <v>0.69097222222222221</v>
      </c>
      <c r="Y273" s="24">
        <f>IFERROR(IF(Table_ocorrencias11[[#This Row],[data_conclusao]]="","",Table_ocorrencias11[[#This Row],[data_conclusao]]),"")</f>
        <v>0.71527777777777779</v>
      </c>
      <c r="Z273" s="22">
        <v>1974</v>
      </c>
      <c r="AA273" s="22">
        <v>1090</v>
      </c>
      <c r="AB273" s="22">
        <v>10</v>
      </c>
      <c r="AC273" s="22">
        <v>3870006</v>
      </c>
      <c r="AD273" s="22">
        <v>3865967</v>
      </c>
      <c r="AE273" s="22">
        <v>2725070</v>
      </c>
      <c r="AF273" s="22">
        <v>40488</v>
      </c>
      <c r="AG273" s="23">
        <v>44178</v>
      </c>
      <c r="AH273" s="22" t="s">
        <v>7327</v>
      </c>
      <c r="AI273" s="22" t="s">
        <v>167</v>
      </c>
      <c r="AJ273" s="22" t="s">
        <v>168</v>
      </c>
      <c r="AK273" s="22" t="s">
        <v>1258</v>
      </c>
      <c r="AL273" s="25">
        <v>0.65625</v>
      </c>
      <c r="AM273" s="26">
        <v>0.67013888888888884</v>
      </c>
      <c r="AN273" s="26">
        <v>0.69097222222222221</v>
      </c>
      <c r="AO273" s="26">
        <v>0.71527777777777779</v>
      </c>
      <c r="AP273" s="22" t="s">
        <v>7335</v>
      </c>
      <c r="AQ273" s="22" t="s">
        <v>7336</v>
      </c>
      <c r="AR273" s="22">
        <v>15</v>
      </c>
      <c r="AS273" s="22" t="s">
        <v>1345</v>
      </c>
      <c r="AT273" s="22" t="s">
        <v>7331</v>
      </c>
      <c r="AU273" s="22" t="s">
        <v>7328</v>
      </c>
      <c r="AV273" s="27" t="s">
        <v>276</v>
      </c>
      <c r="AW273" s="22" t="s">
        <v>7329</v>
      </c>
      <c r="AX273" s="22" t="s">
        <v>7330</v>
      </c>
      <c r="AY273" s="22" t="b">
        <v>1</v>
      </c>
      <c r="AZ273" s="22" t="s">
        <v>273</v>
      </c>
      <c r="BA273" s="22" t="b">
        <v>0</v>
      </c>
      <c r="BB273" s="22"/>
      <c r="BC273" s="22"/>
    </row>
    <row r="274" spans="1:55" hidden="1" x14ac:dyDescent="0.25">
      <c r="A274" s="31" t="str">
        <f>IFERROR(TEXT(Table_ocorrencias11[[#This Row],[caso_n]],"000")&amp;Table_ocorrencias11[[#This Row],[ponto]]&amp;"/"&amp;YEAR(Table_ocorrencias11[[#This Row],[DATA PLANTÃO]]),"")</f>
        <v>1091.9/2020</v>
      </c>
      <c r="B274" s="31" t="str">
        <f>IFERROR(IF(Table_ocorrencias11[[#This Row],[GDL]] = "","", Table_ocorrencias11[[#This Row],[GDL]]&amp;"/"&amp;YEAR(Table_ocorrencias11[[#This Row],[data_plantao]])),"")</f>
        <v>40590/2020</v>
      </c>
      <c r="C274" s="31" t="str">
        <f>IF(Table_ocorrencias11[[#This Row],[fotos_gdl]] = TRUE,"ENVIADAS","PENDENTE")</f>
        <v>PENDENTE</v>
      </c>
      <c r="D274" s="23">
        <f>IFERROR(Table_ocorrencias11[[#This Row],[data_plantao]],"")</f>
        <v>44179</v>
      </c>
      <c r="E274" s="31" t="str">
        <f>IFERROR(Table_ocorrencias11[[#This Row],[CIODS]],"")</f>
        <v>D697754</v>
      </c>
      <c r="F274" s="31" t="str">
        <f>IFERROR(Table_ocorrencias11[[#This Row],[natureza3]],"")</f>
        <v>Homicídio</v>
      </c>
      <c r="G274" s="31" t="str">
        <f>IFERROR(Table_ocorrencias11[[#This Row],[tipo_local]],"")</f>
        <v>Interno</v>
      </c>
      <c r="H274" s="31" t="str">
        <f>IFERROR(IF(Table_ocorrencias11[[#This Row],[instrumento9]] = 0,"",Table_ocorrencias11[[#This Row],[instrumento9]]),"")</f>
        <v/>
      </c>
      <c r="I274" s="31" t="str">
        <f>IFERROR(VLOOKUP(Table_ocorrencias11[[#This Row],[matricula_perito]],Table_peritos[],2,FALSE),"")</f>
        <v>AUGUSTO GUILHERME FEITOSA CACHO BORGES</v>
      </c>
      <c r="J274" s="31" t="str">
        <f>IFERROR(VLOOKUP(Table_ocorrencias11[[#This Row],[matricula_auxiliar]],Table_auxiliares[],2,FALSE),"")</f>
        <v>THIAGO ANDRÉ</v>
      </c>
      <c r="K274" s="31" t="str">
        <f>IFERROR(VLOOKUP(Table_ocorrencias11[[#This Row],[matricula_delegado]],Table_delegados[],2,FALSE),"")</f>
        <v>MARCONI LUSTOSA FELIX FILHO</v>
      </c>
      <c r="L274" s="31" t="str">
        <f>IFERROR(Table_ocorrencias11[[#This Row],[viatura4]],"")</f>
        <v>UP004</v>
      </c>
      <c r="M274" s="31" t="str">
        <f>IFERROR(IF(Table_ocorrencias11[[#This Row],[DPH2]] ="","",Table_ocorrencias11[[#This Row],[DPH2]]&amp;"º DPH"),"")</f>
        <v>13º DPH</v>
      </c>
      <c r="N274" s="31" t="str">
        <f>UPPER(IFERROR(VLOOKUP(Table_ocorrencias11[[#This Row],[municipio]],Table_municipios[],2,FALSE),""))</f>
        <v>MORENO</v>
      </c>
      <c r="O274" s="31" t="str">
        <f>UPPER(IFERROR(Table_ocorrencias11[[#This Row],[bairro7]],""))</f>
        <v>GALINHA D ÁGUA</v>
      </c>
      <c r="P274" s="31" t="str">
        <f>IFERROR(IF(Table_ocorrencias11[[#This Row],[rua8]] ="","",Table_ocorrencias11[[#This Row],[rua8]]),"")</f>
        <v>RUA MARIA HELENA</v>
      </c>
      <c r="Q274" s="31" t="str">
        <f>IFERROR(IF(Table_ocorrencias11[[#This Row],[latitude5]] ="","",Table_ocorrencias11[[#This Row],[latitude5]]),"")</f>
        <v>-8.119797</v>
      </c>
      <c r="R274" s="31" t="str">
        <f>IFERROR(IF(Table_ocorrencias11[[#This Row],[longitude6]] ="","",Table_ocorrencias11[[#This Row],[longitude6]]),"")</f>
        <v>-35.109059</v>
      </c>
      <c r="S27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114984)</v>
      </c>
      <c r="T2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4" s="31" t="str">
        <f>UPPER(IFERROR(Table_ocorrencias11[[#This Row],[descricao]],""))</f>
        <v/>
      </c>
      <c r="V274" s="24">
        <f>IFERROR(IF(Table_ocorrencias11[[#This Row],[data_ciencia]]="","",Table_ocorrencias11[[#This Row],[data_ciencia]]),"")</f>
        <v>0.48888888888888887</v>
      </c>
      <c r="W274" s="24" t="str">
        <f>IFERROR(IF(Table_ocorrencias11[[#This Row],[data_saida]]="","",Table_ocorrencias11[[#This Row],[data_saida]]),"")</f>
        <v/>
      </c>
      <c r="X274" s="24" t="str">
        <f>IFERROR(IF(Table_ocorrencias11[[#This Row],[data_chegada]]="","",Table_ocorrencias11[[#This Row],[data_chegada]]),"")</f>
        <v/>
      </c>
      <c r="Y274" s="24" t="str">
        <f>IFERROR(IF(Table_ocorrencias11[[#This Row],[data_conclusao]]="","",Table_ocorrencias11[[#This Row],[data_conclusao]]),"")</f>
        <v/>
      </c>
      <c r="Z274" s="22">
        <v>1975</v>
      </c>
      <c r="AA274" s="22">
        <v>1091</v>
      </c>
      <c r="AB274" s="22">
        <v>13</v>
      </c>
      <c r="AC274" s="22">
        <v>3870731</v>
      </c>
      <c r="AD274" s="22">
        <v>3870464</v>
      </c>
      <c r="AE274" s="22">
        <v>3864405</v>
      </c>
      <c r="AF274" s="22">
        <v>40590</v>
      </c>
      <c r="AG274" s="23">
        <v>44179</v>
      </c>
      <c r="AH274" s="22" t="s">
        <v>7340</v>
      </c>
      <c r="AI274" s="22" t="s">
        <v>167</v>
      </c>
      <c r="AJ274" s="22" t="s">
        <v>414</v>
      </c>
      <c r="AK274" s="22" t="s">
        <v>255</v>
      </c>
      <c r="AL274" s="25">
        <v>0.48888888888888887</v>
      </c>
      <c r="AM274" s="26"/>
      <c r="AN274" s="26"/>
      <c r="AO274" s="26"/>
      <c r="AP274" s="22" t="s">
        <v>7341</v>
      </c>
      <c r="AQ274" s="22" t="s">
        <v>7342</v>
      </c>
      <c r="AR274" s="22">
        <v>11</v>
      </c>
      <c r="AS274" s="22" t="s">
        <v>7343</v>
      </c>
      <c r="AT274" s="22" t="s">
        <v>7344</v>
      </c>
      <c r="AU274" s="22" t="s">
        <v>283</v>
      </c>
      <c r="AV274" s="27"/>
      <c r="AW274" s="22" t="s">
        <v>7345</v>
      </c>
      <c r="AX274" s="22" t="s">
        <v>283</v>
      </c>
      <c r="AY274" s="22" t="b">
        <v>0</v>
      </c>
      <c r="AZ274" s="22" t="s">
        <v>273</v>
      </c>
      <c r="BA274" s="22" t="b">
        <v>0</v>
      </c>
      <c r="BB274" s="22"/>
      <c r="BC274" s="22"/>
    </row>
    <row r="275" spans="1:55" hidden="1" x14ac:dyDescent="0.25">
      <c r="A275" s="31" t="str">
        <f>IFERROR(TEXT(Table_ocorrencias11[[#This Row],[caso_n]],"000")&amp;Table_ocorrencias11[[#This Row],[ponto]]&amp;"/"&amp;YEAR(Table_ocorrencias11[[#This Row],[DATA PLANTÃO]]),"")</f>
        <v>1092.9/2020</v>
      </c>
      <c r="B275" s="31" t="str">
        <f>IFERROR(IF(Table_ocorrencias11[[#This Row],[GDL]] = "","", Table_ocorrencias11[[#This Row],[GDL]]&amp;"/"&amp;YEAR(Table_ocorrencias11[[#This Row],[data_plantao]])),"")</f>
        <v>40638/2020</v>
      </c>
      <c r="C275" s="31" t="str">
        <f>IF(Table_ocorrencias11[[#This Row],[fotos_gdl]] = TRUE,"ENVIADAS","PENDENTE")</f>
        <v>ENVIADAS</v>
      </c>
      <c r="D275" s="23">
        <f>IFERROR(Table_ocorrencias11[[#This Row],[data_plantao]],"")</f>
        <v>44179</v>
      </c>
      <c r="E275" s="31" t="str">
        <f>IFERROR(Table_ocorrencias11[[#This Row],[CIODS]],"")</f>
        <v>D697803</v>
      </c>
      <c r="F275" s="31" t="str">
        <f>IFERROR(Table_ocorrencias11[[#This Row],[natureza3]],"")</f>
        <v>Homicídio</v>
      </c>
      <c r="G275" s="31" t="str">
        <f>IFERROR(Table_ocorrencias11[[#This Row],[tipo_local]],"")</f>
        <v>Externo</v>
      </c>
      <c r="H275" s="31" t="str">
        <f>IFERROR(IF(Table_ocorrencias11[[#This Row],[instrumento9]] = 0,"",Table_ocorrencias11[[#This Row],[instrumento9]]),"")</f>
        <v>PÉRFURO-CONTUNDENTE</v>
      </c>
      <c r="I275" s="31" t="str">
        <f>IFERROR(VLOOKUP(Table_ocorrencias11[[#This Row],[matricula_perito]],Table_peritos[],2,FALSE),"")</f>
        <v>LUCAS ARAÚJO DE ALMEIDA</v>
      </c>
      <c r="J275" s="31" t="str">
        <f>IFERROR(VLOOKUP(Table_ocorrencias11[[#This Row],[matricula_auxiliar]],Table_auxiliares[],2,FALSE),"")</f>
        <v>BRENO HENRIQUE DANTAS DOS SANTOS</v>
      </c>
      <c r="K275" s="31" t="str">
        <f>IFERROR(VLOOKUP(Table_ocorrencias11[[#This Row],[matricula_delegado]],Table_delegados[],2,FALSE),"")</f>
        <v>VILANEIDA PARENTE AGUIAR</v>
      </c>
      <c r="L275" s="31" t="str">
        <f>IFERROR(Table_ocorrencias11[[#This Row],[viatura4]],"")</f>
        <v>UP004</v>
      </c>
      <c r="M275" s="31" t="str">
        <f>IFERROR(IF(Table_ocorrencias11[[#This Row],[DPH2]] ="","",Table_ocorrencias11[[#This Row],[DPH2]]&amp;"º DPH"),"")</f>
        <v>5º DPH</v>
      </c>
      <c r="N275" s="31" t="str">
        <f>UPPER(IFERROR(VLOOKUP(Table_ocorrencias11[[#This Row],[municipio]],Table_municipios[],2,FALSE),""))</f>
        <v>RECIFE</v>
      </c>
      <c r="O275" s="31" t="str">
        <f>UPPER(IFERROR(Table_ocorrencias11[[#This Row],[bairro7]],""))</f>
        <v>PASSARINHO</v>
      </c>
      <c r="P275" s="31" t="str">
        <f>IFERROR(IF(Table_ocorrencias11[[#This Row],[rua8]] ="","",Table_ocorrencias11[[#This Row],[rua8]]),"")</f>
        <v>BR 101</v>
      </c>
      <c r="Q275" s="31" t="str">
        <f>IFERROR(IF(Table_ocorrencias11[[#This Row],[latitude5]] ="","",Table_ocorrencias11[[#This Row],[latitude5]]),"")</f>
        <v>-7,978025</v>
      </c>
      <c r="R275" s="31" t="str">
        <f>IFERROR(IF(Table_ocorrencias11[[#This Row],[longitude6]] ="","",Table_ocorrencias11[[#This Row],[longitude6]]),"")</f>
        <v>-34,926936</v>
      </c>
      <c r="S275" s="31" t="str">
        <f>IFERROR(UPPER(VLOOKUP(Table_ocorrencias11[[#This Row],[ocorrencia_id]],Table_vitimas[],3,FALSE) &amp; " (NIC: "&amp; VLOOKUP(Table_ocorrencias11[[#This Row],[ocorrencia_id]],Table_vitimas[],9,FALSE)) &amp;")","")</f>
        <v>PAULO CESAR RIBEIRO CAVALCANTI (NIC: 114990)</v>
      </c>
      <c r="T2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5" s="31" t="str">
        <f>UPPER(IFERROR(Table_ocorrencias11[[#This Row],[descricao]],""))</f>
        <v>PM 9 99295875</v>
      </c>
      <c r="V275" s="24">
        <f>IFERROR(IF(Table_ocorrencias11[[#This Row],[data_ciencia]]="","",Table_ocorrencias11[[#This Row],[data_ciencia]]),"")</f>
        <v>0.91666666666666663</v>
      </c>
      <c r="W275" s="24">
        <f>IFERROR(IF(Table_ocorrencias11[[#This Row],[data_saida]]="","",Table_ocorrencias11[[#This Row],[data_saida]]),"")</f>
        <v>0.93055555555555558</v>
      </c>
      <c r="X275" s="24">
        <f>IFERROR(IF(Table_ocorrencias11[[#This Row],[data_chegada]]="","",Table_ocorrencias11[[#This Row],[data_chegada]]),"")</f>
        <v>0.94097222222222221</v>
      </c>
      <c r="Y275" s="24">
        <f>IFERROR(IF(Table_ocorrencias11[[#This Row],[data_conclusao]]="","",Table_ocorrencias11[[#This Row],[data_conclusao]]),"")</f>
        <v>0.98611111111111116</v>
      </c>
      <c r="Z275" s="22">
        <v>1976</v>
      </c>
      <c r="AA275" s="22">
        <v>1092</v>
      </c>
      <c r="AB275" s="22">
        <v>5</v>
      </c>
      <c r="AC275" s="22">
        <v>3870006</v>
      </c>
      <c r="AD275" s="22">
        <v>3867820</v>
      </c>
      <c r="AE275" s="22">
        <v>2725070</v>
      </c>
      <c r="AF275" s="22">
        <v>40638</v>
      </c>
      <c r="AG275" s="23">
        <v>44179</v>
      </c>
      <c r="AH275" s="22" t="s">
        <v>7353</v>
      </c>
      <c r="AI275" s="22" t="s">
        <v>167</v>
      </c>
      <c r="AJ275" s="22" t="s">
        <v>168</v>
      </c>
      <c r="AK275" s="22" t="s">
        <v>255</v>
      </c>
      <c r="AL275" s="25">
        <v>0.91666666666666663</v>
      </c>
      <c r="AM275" s="26">
        <v>0.93055555555555558</v>
      </c>
      <c r="AN275" s="26">
        <v>0.94097222222222221</v>
      </c>
      <c r="AO275" s="26">
        <v>0.98611111111111116</v>
      </c>
      <c r="AP275" s="22" t="s">
        <v>7354</v>
      </c>
      <c r="AQ275" s="22" t="s">
        <v>7355</v>
      </c>
      <c r="AR275" s="22">
        <v>14</v>
      </c>
      <c r="AS275" s="22" t="s">
        <v>678</v>
      </c>
      <c r="AT275" s="22" t="s">
        <v>1484</v>
      </c>
      <c r="AU275" s="22" t="s">
        <v>7356</v>
      </c>
      <c r="AV275" s="27" t="s">
        <v>276</v>
      </c>
      <c r="AW275" s="22" t="s">
        <v>7357</v>
      </c>
      <c r="AX275" s="22" t="s">
        <v>7358</v>
      </c>
      <c r="AY275" s="22" t="b">
        <v>1</v>
      </c>
      <c r="AZ275" s="22" t="s">
        <v>273</v>
      </c>
      <c r="BA275" s="22" t="b">
        <v>0</v>
      </c>
      <c r="BB275" s="22"/>
      <c r="BC275" s="22"/>
    </row>
    <row r="276" spans="1:55" hidden="1" x14ac:dyDescent="0.25">
      <c r="A276" s="31" t="str">
        <f>IFERROR(TEXT(Table_ocorrencias11[[#This Row],[caso_n]],"000")&amp;Table_ocorrencias11[[#This Row],[ponto]]&amp;"/"&amp;YEAR(Table_ocorrencias11[[#This Row],[DATA PLANTÃO]]),"")</f>
        <v>1093.9/2020</v>
      </c>
      <c r="B276" s="31" t="str">
        <f>IFERROR(IF(Table_ocorrencias11[[#This Row],[GDL]] = "","", Table_ocorrencias11[[#This Row],[GDL]]&amp;"/"&amp;YEAR(Table_ocorrencias11[[#This Row],[data_plantao]])),"")</f>
        <v>40640/2020</v>
      </c>
      <c r="C276" s="31" t="str">
        <f>IF(Table_ocorrencias11[[#This Row],[fotos_gdl]] = TRUE,"ENVIADAS","PENDENTE")</f>
        <v>PENDENTE</v>
      </c>
      <c r="D276" s="23">
        <f>IFERROR(Table_ocorrencias11[[#This Row],[data_plantao]],"")</f>
        <v>44179</v>
      </c>
      <c r="E276" s="31" t="str">
        <f>IFERROR(Table_ocorrencias11[[#This Row],[CIODS]],"")</f>
        <v>D697804</v>
      </c>
      <c r="F276" s="31" t="str">
        <f>IFERROR(Table_ocorrencias11[[#This Row],[natureza3]],"")</f>
        <v>Homicídio</v>
      </c>
      <c r="G276" s="31" t="str">
        <f>IFERROR(Table_ocorrencias11[[#This Row],[tipo_local]],"")</f>
        <v>Externo</v>
      </c>
      <c r="H276" s="31" t="str">
        <f>IFERROR(IF(Table_ocorrencias11[[#This Row],[instrumento9]] = 0,"",Table_ocorrencias11[[#This Row],[instrumento9]]),"")</f>
        <v>PÉRFURO-CONTUNDENTE</v>
      </c>
      <c r="I276" s="31" t="str">
        <f>IFERROR(VLOOKUP(Table_ocorrencias11[[#This Row],[matricula_perito]],Table_peritos[],2,FALSE),"")</f>
        <v>AUGUSTO GUILHERME FEITOSA CACHO BORGES</v>
      </c>
      <c r="J276" s="31" t="str">
        <f>IFERROR(VLOOKUP(Table_ocorrencias11[[#This Row],[matricula_auxiliar]],Table_auxiliares[],2,FALSE),"")</f>
        <v>THIAGO ANDRÉ</v>
      </c>
      <c r="K276" s="31" t="str">
        <f>IFERROR(VLOOKUP(Table_ocorrencias11[[#This Row],[matricula_delegado]],Table_delegados[],2,FALSE),"")</f>
        <v>ROBERTO DE LIMA FERREIRA</v>
      </c>
      <c r="L276" s="31" t="str">
        <f>IFERROR(Table_ocorrencias11[[#This Row],[viatura4]],"")</f>
        <v>UP006</v>
      </c>
      <c r="M276" s="31" t="str">
        <f>IFERROR(IF(Table_ocorrencias11[[#This Row],[DPH2]] ="","",Table_ocorrencias11[[#This Row],[DPH2]]&amp;"º DPH"),"")</f>
        <v>11º DPH</v>
      </c>
      <c r="N276" s="31" t="str">
        <f>UPPER(IFERROR(VLOOKUP(Table_ocorrencias11[[#This Row],[municipio]],Table_municipios[],2,FALSE),""))</f>
        <v>JABOATÃO DOS GUARARAPES</v>
      </c>
      <c r="O276" s="31" t="str">
        <f>UPPER(IFERROR(Table_ocorrencias11[[#This Row],[bairro7]],""))</f>
        <v>PRAZERES</v>
      </c>
      <c r="P276" s="31" t="str">
        <f>IFERROR(IF(Table_ocorrencias11[[#This Row],[rua8]] ="","",Table_ocorrencias11[[#This Row],[rua8]]),"")</f>
        <v>RUA DOUTOR GONZAGA MARANHÃO, 374</v>
      </c>
      <c r="Q276" s="31" t="str">
        <f>IFERROR(IF(Table_ocorrencias11[[#This Row],[latitude5]] ="","",Table_ocorrencias11[[#This Row],[latitude5]]),"")</f>
        <v>-8.164626</v>
      </c>
      <c r="R276" s="31" t="str">
        <f>IFERROR(IF(Table_ocorrencias11[[#This Row],[longitude6]] ="","",Table_ocorrencias11[[#This Row],[longitude6]]),"")</f>
        <v>-34.929890</v>
      </c>
      <c r="S276" s="31" t="str">
        <f>IFERROR(UPPER(VLOOKUP(Table_ocorrencias11[[#This Row],[ocorrencia_id]],Table_vitimas[],3,FALSE) &amp; " (NIC: "&amp; VLOOKUP(Table_ocorrencias11[[#This Row],[ocorrencia_id]],Table_vitimas[],9,FALSE)) &amp;")","")</f>
        <v>JOEL SILVA CARDOSO AIRES (NIC: 114986)</v>
      </c>
      <c r="T2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6" s="31" t="str">
        <f>UPPER(IFERROR(Table_ocorrencias11[[#This Row],[descricao]],""))</f>
        <v>PM 986983970</v>
      </c>
      <c r="V276" s="24">
        <f>IFERROR(IF(Table_ocorrencias11[[#This Row],[data_ciencia]]="","",Table_ocorrencias11[[#This Row],[data_ciencia]]),"")</f>
        <v>0.94097222222222221</v>
      </c>
      <c r="W276" s="24">
        <f>IFERROR(IF(Table_ocorrencias11[[#This Row],[data_saida]]="","",Table_ocorrencias11[[#This Row],[data_saida]]),"")</f>
        <v>0.95138888888888884</v>
      </c>
      <c r="X276" s="24">
        <f>IFERROR(IF(Table_ocorrencias11[[#This Row],[data_chegada]]="","",Table_ocorrencias11[[#This Row],[data_chegada]]),"")</f>
        <v>0.96527777777777779</v>
      </c>
      <c r="Y276" s="24">
        <f>IFERROR(IF(Table_ocorrencias11[[#This Row],[data_conclusao]]="","",Table_ocorrencias11[[#This Row],[data_conclusao]]),"")</f>
        <v>0</v>
      </c>
      <c r="Z276" s="22">
        <v>1977</v>
      </c>
      <c r="AA276" s="22">
        <v>1093</v>
      </c>
      <c r="AB276" s="22">
        <v>11</v>
      </c>
      <c r="AC276" s="22">
        <v>3870731</v>
      </c>
      <c r="AD276" s="22">
        <v>3870464</v>
      </c>
      <c r="AE276" s="22">
        <v>3864723</v>
      </c>
      <c r="AF276" s="22">
        <v>40640</v>
      </c>
      <c r="AG276" s="23">
        <v>44179</v>
      </c>
      <c r="AH276" s="22" t="s">
        <v>7346</v>
      </c>
      <c r="AI276" s="22" t="s">
        <v>167</v>
      </c>
      <c r="AJ276" s="22" t="s">
        <v>168</v>
      </c>
      <c r="AK276" s="22" t="s">
        <v>1258</v>
      </c>
      <c r="AL276" s="25">
        <v>0.94097222222222221</v>
      </c>
      <c r="AM276" s="26">
        <v>0.95138888888888884</v>
      </c>
      <c r="AN276" s="26">
        <v>0.96527777777777779</v>
      </c>
      <c r="AO276" s="26">
        <v>0</v>
      </c>
      <c r="AP276" s="22" t="s">
        <v>7347</v>
      </c>
      <c r="AQ276" s="22" t="s">
        <v>7348</v>
      </c>
      <c r="AR276" s="22">
        <v>10</v>
      </c>
      <c r="AS276" s="22" t="s">
        <v>1776</v>
      </c>
      <c r="AT276" s="22" t="s">
        <v>7349</v>
      </c>
      <c r="AU276" s="22" t="s">
        <v>7350</v>
      </c>
      <c r="AV276" s="27" t="s">
        <v>276</v>
      </c>
      <c r="AW276" s="22" t="s">
        <v>7351</v>
      </c>
      <c r="AX276" s="22" t="s">
        <v>7352</v>
      </c>
      <c r="AY276" s="22" t="b">
        <v>0</v>
      </c>
      <c r="AZ276" s="22" t="s">
        <v>273</v>
      </c>
      <c r="BA276" s="22" t="b">
        <v>0</v>
      </c>
      <c r="BB276" s="22"/>
      <c r="BC276" s="22"/>
    </row>
    <row r="277" spans="1:55" hidden="1" x14ac:dyDescent="0.25">
      <c r="A277" s="31" t="str">
        <f>IFERROR(TEXT(Table_ocorrencias11[[#This Row],[caso_n]],"000")&amp;Table_ocorrencias11[[#This Row],[ponto]]&amp;"/"&amp;YEAR(Table_ocorrencias11[[#This Row],[DATA PLANTÃO]]),"")</f>
        <v>1094.9/2020</v>
      </c>
      <c r="B277" s="31" t="str">
        <f>IFERROR(IF(Table_ocorrencias11[[#This Row],[GDL]] = "","", Table_ocorrencias11[[#This Row],[GDL]]&amp;"/"&amp;YEAR(Table_ocorrencias11[[#This Row],[data_plantao]])),"")</f>
        <v/>
      </c>
      <c r="C277" s="31" t="str">
        <f>IF(Table_ocorrencias11[[#This Row],[fotos_gdl]] = TRUE,"ENVIADAS","PENDENTE")</f>
        <v>PENDENTE</v>
      </c>
      <c r="D277" s="23">
        <f>IFERROR(Table_ocorrencias11[[#This Row],[data_plantao]],"")</f>
        <v>44181</v>
      </c>
      <c r="E277" s="31" t="str">
        <f>IFERROR(Table_ocorrencias11[[#This Row],[CIODS]],"")</f>
        <v>D697929</v>
      </c>
      <c r="F277" s="31" t="str">
        <f>IFERROR(Table_ocorrencias11[[#This Row],[natureza3]],"")</f>
        <v>Homicídio</v>
      </c>
      <c r="G277" s="31" t="str">
        <f>IFERROR(Table_ocorrencias11[[#This Row],[tipo_local]],"")</f>
        <v>Externo</v>
      </c>
      <c r="H277" s="31" t="str">
        <f>IFERROR(IF(Table_ocorrencias11[[#This Row],[instrumento9]] = 0,"",Table_ocorrencias11[[#This Row],[instrumento9]]),"")</f>
        <v>PÉRFURO-CONTUNDENTE</v>
      </c>
      <c r="I277" s="31" t="str">
        <f>IFERROR(VLOOKUP(Table_ocorrencias11[[#This Row],[matricula_perito]],Table_peritos[],2,FALSE),"")</f>
        <v>TADEU MORAIS CRUZ</v>
      </c>
      <c r="J277" s="31" t="str">
        <f>IFERROR(VLOOKUP(Table_ocorrencias11[[#This Row],[matricula_auxiliar]],Table_auxiliares[],2,FALSE),"")</f>
        <v>ERICSON BERNARDO DA SILVA</v>
      </c>
      <c r="K277" s="31" t="str">
        <f>IFERROR(VLOOKUP(Table_ocorrencias11[[#This Row],[matricula_delegado]],Table_delegados[],2,FALSE),"")</f>
        <v>AUSENTE</v>
      </c>
      <c r="L277" s="31" t="str">
        <f>IFERROR(Table_ocorrencias11[[#This Row],[viatura4]],"")</f>
        <v>UP004</v>
      </c>
      <c r="M277" s="31" t="str">
        <f>IFERROR(IF(Table_ocorrencias11[[#This Row],[DPH2]] ="","",Table_ocorrencias11[[#This Row],[DPH2]]&amp;"º DPH"),"")</f>
        <v>14º DPH</v>
      </c>
      <c r="N277" s="31" t="str">
        <f>UPPER(IFERROR(VLOOKUP(Table_ocorrencias11[[#This Row],[municipio]],Table_municipios[],2,FALSE),""))</f>
        <v>CABO DE SANTO AGOSTINHO</v>
      </c>
      <c r="O277" s="31" t="str">
        <f>UPPER(IFERROR(Table_ocorrencias11[[#This Row],[bairro7]],""))</f>
        <v>MATA DO BOTO</v>
      </c>
      <c r="P277" s="31" t="str">
        <f>IFERROR(IF(Table_ocorrencias11[[#This Row],[rua8]] ="","",Table_ocorrencias11[[#This Row],[rua8]]),"")</f>
        <v>LOTEAMENTO BOTO</v>
      </c>
      <c r="Q277" s="31" t="str">
        <f>IFERROR(IF(Table_ocorrencias11[[#This Row],[latitude5]] ="","",Table_ocorrencias11[[#This Row],[latitude5]]),"")</f>
        <v/>
      </c>
      <c r="R277" s="31" t="str">
        <f>IFERROR(IF(Table_ocorrencias11[[#This Row],[longitude6]] ="","",Table_ocorrencias11[[#This Row],[longitude6]]),"")</f>
        <v/>
      </c>
      <c r="S27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7" s="31" t="str">
        <f>UPPER(IFERROR(Table_ocorrencias11[[#This Row],[descricao]],""))</f>
        <v>CORPO ENCONTRADO NA MATA. PM NO LOCAL CB HENRIQUE BARROS 9 86441780</v>
      </c>
      <c r="V277" s="24">
        <f>IFERROR(IF(Table_ocorrencias11[[#This Row],[data_ciencia]]="","",Table_ocorrencias11[[#This Row],[data_ciencia]]),"")</f>
        <v>0.3611111111111111</v>
      </c>
      <c r="W277" s="24" t="str">
        <f>IFERROR(IF(Table_ocorrencias11[[#This Row],[data_saida]]="","",Table_ocorrencias11[[#This Row],[data_saida]]),"")</f>
        <v/>
      </c>
      <c r="X277" s="24" t="str">
        <f>IFERROR(IF(Table_ocorrencias11[[#This Row],[data_chegada]]="","",Table_ocorrencias11[[#This Row],[data_chegada]]),"")</f>
        <v/>
      </c>
      <c r="Y277" s="24" t="str">
        <f>IFERROR(IF(Table_ocorrencias11[[#This Row],[data_conclusao]]="","",Table_ocorrencias11[[#This Row],[data_conclusao]]),"")</f>
        <v/>
      </c>
      <c r="Z277" s="22">
        <v>1978</v>
      </c>
      <c r="AA277" s="22">
        <v>1094</v>
      </c>
      <c r="AB277" s="22">
        <v>14</v>
      </c>
      <c r="AC277" s="22">
        <v>2962136</v>
      </c>
      <c r="AD277" s="22">
        <v>3874494</v>
      </c>
      <c r="AE277" s="22"/>
      <c r="AF277" s="22"/>
      <c r="AG277" s="23">
        <v>44181</v>
      </c>
      <c r="AH277" s="22" t="s">
        <v>7376</v>
      </c>
      <c r="AI277" s="22" t="s">
        <v>167</v>
      </c>
      <c r="AJ277" s="22" t="s">
        <v>168</v>
      </c>
      <c r="AK277" s="22" t="s">
        <v>255</v>
      </c>
      <c r="AL277" s="25">
        <v>0.3611111111111111</v>
      </c>
      <c r="AM277" s="26"/>
      <c r="AN277" s="26"/>
      <c r="AO277" s="26"/>
      <c r="AP277" s="22"/>
      <c r="AQ277" s="22"/>
      <c r="AR277" s="22">
        <v>3</v>
      </c>
      <c r="AS277" s="22" t="s">
        <v>7377</v>
      </c>
      <c r="AT277" s="22" t="s">
        <v>7378</v>
      </c>
      <c r="AU277" s="22" t="s">
        <v>7379</v>
      </c>
      <c r="AV277" s="27" t="s">
        <v>276</v>
      </c>
      <c r="AW277" s="22" t="s">
        <v>7380</v>
      </c>
      <c r="AX277" s="22" t="s">
        <v>7381</v>
      </c>
      <c r="AY277" s="22" t="b">
        <v>0</v>
      </c>
      <c r="AZ277" s="22" t="s">
        <v>273</v>
      </c>
      <c r="BA277" s="22" t="b">
        <v>0</v>
      </c>
      <c r="BB277" s="22"/>
      <c r="BC277" s="22"/>
    </row>
    <row r="278" spans="1:55" hidden="1" x14ac:dyDescent="0.25">
      <c r="A278" s="31" t="str">
        <f>IFERROR(TEXT(Table_ocorrencias11[[#This Row],[caso_n]],"000")&amp;Table_ocorrencias11[[#This Row],[ponto]]&amp;"/"&amp;YEAR(Table_ocorrencias11[[#This Row],[DATA PLANTÃO]]),"")</f>
        <v>1095.9/2020</v>
      </c>
      <c r="B278" s="31" t="str">
        <f>IFERROR(IF(Table_ocorrencias11[[#This Row],[GDL]] = "","", Table_ocorrencias11[[#This Row],[GDL]]&amp;"/"&amp;YEAR(Table_ocorrencias11[[#This Row],[data_plantao]])),"")</f>
        <v>41015/2020</v>
      </c>
      <c r="C278" s="31" t="str">
        <f>IF(Table_ocorrencias11[[#This Row],[fotos_gdl]] = TRUE,"ENVIADAS","PENDENTE")</f>
        <v>ENVIADAS</v>
      </c>
      <c r="D278" s="23">
        <f>IFERROR(Table_ocorrencias11[[#This Row],[data_plantao]],"")</f>
        <v>44181</v>
      </c>
      <c r="E278" s="31" t="str">
        <f>IFERROR(Table_ocorrencias11[[#This Row],[CIODS]],"")</f>
        <v>D697955</v>
      </c>
      <c r="F278" s="31" t="str">
        <f>IFERROR(Table_ocorrencias11[[#This Row],[natureza3]],"")</f>
        <v>Homicídio</v>
      </c>
      <c r="G278" s="31" t="str">
        <f>IFERROR(Table_ocorrencias11[[#This Row],[tipo_local]],"")</f>
        <v>Externo</v>
      </c>
      <c r="H278" s="31" t="str">
        <f>IFERROR(IF(Table_ocorrencias11[[#This Row],[instrumento9]] = 0,"",Table_ocorrencias11[[#This Row],[instrumento9]]),"")</f>
        <v>PÉRFURO-CONTUNDENTE</v>
      </c>
      <c r="I278" s="31" t="str">
        <f>IFERROR(VLOOKUP(Table_ocorrencias11[[#This Row],[matricula_perito]],Table_peritos[],2,FALSE),"")</f>
        <v>RANON BARROS BEZERRA</v>
      </c>
      <c r="J278" s="31" t="str">
        <f>IFERROR(VLOOKUP(Table_ocorrencias11[[#This Row],[matricula_auxiliar]],Table_auxiliares[],2,FALSE),"")</f>
        <v>BRENO HENRIQUE DANTAS DOS SANTOS</v>
      </c>
      <c r="K278" s="31" t="str">
        <f>IFERROR(VLOOKUP(Table_ocorrencias11[[#This Row],[matricula_delegado]],Table_delegados[],2,FALSE),"")</f>
        <v>DIEGO CAVALCANTI DE A ACIOLI LINS</v>
      </c>
      <c r="L278" s="31" t="str">
        <f>IFERROR(Table_ocorrencias11[[#This Row],[viatura4]],"")</f>
        <v>UP006</v>
      </c>
      <c r="M278" s="31" t="str">
        <f>IFERROR(IF(Table_ocorrencias11[[#This Row],[DPH2]] ="","",Table_ocorrencias11[[#This Row],[DPH2]]&amp;"º DPH"),"")</f>
        <v>5º DPH</v>
      </c>
      <c r="N278" s="31" t="str">
        <f>UPPER(IFERROR(VLOOKUP(Table_ocorrencias11[[#This Row],[municipio]],Table_municipios[],2,FALSE),""))</f>
        <v>RECIFE</v>
      </c>
      <c r="O278" s="31" t="str">
        <f>UPPER(IFERROR(Table_ocorrencias11[[#This Row],[bairro7]],""))</f>
        <v>ALTO JOSÉ BONIFÁCIO</v>
      </c>
      <c r="P278" s="31" t="str">
        <f>IFERROR(IF(Table_ocorrencias11[[#This Row],[rua8]] ="","",Table_ocorrencias11[[#This Row],[rua8]]),"")</f>
        <v>RUA ESPINOSA</v>
      </c>
      <c r="Q278" s="31" t="str">
        <f>IFERROR(IF(Table_ocorrencias11[[#This Row],[latitude5]] ="","",Table_ocorrencias11[[#This Row],[latitude5]]),"")</f>
        <v>-8.072546</v>
      </c>
      <c r="R278" s="31" t="str">
        <f>IFERROR(IF(Table_ocorrencias11[[#This Row],[longitude6]] ="","",Table_ocorrencias11[[#This Row],[longitude6]]),"")</f>
        <v>-34.909223</v>
      </c>
      <c r="S278" s="31" t="str">
        <f>IFERROR(UPPER(VLOOKUP(Table_ocorrencias11[[#This Row],[ocorrencia_id]],Table_vitimas[],3,FALSE) &amp; " (NIC: "&amp; VLOOKUP(Table_ocorrencias11[[#This Row],[ocorrencia_id]],Table_vitimas[],9,FALSE)) &amp;")","")</f>
        <v>FELIPE DA SILVA BARROS (NIC: 114971)</v>
      </c>
      <c r="T2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8" s="31" t="str">
        <f>UPPER(IFERROR(Table_ocorrencias11[[#This Row],[descricao]],""))</f>
        <v>987838130</v>
      </c>
      <c r="V278" s="24">
        <f>IFERROR(IF(Table_ocorrencias11[[#This Row],[data_ciencia]]="","",Table_ocorrencias11[[#This Row],[data_ciencia]]),"")</f>
        <v>0.61805555555555558</v>
      </c>
      <c r="W278" s="24">
        <f>IFERROR(IF(Table_ocorrencias11[[#This Row],[data_saida]]="","",Table_ocorrencias11[[#This Row],[data_saida]]),"")</f>
        <v>0.625</v>
      </c>
      <c r="X278" s="24">
        <f>IFERROR(IF(Table_ocorrencias11[[#This Row],[data_chegada]]="","",Table_ocorrencias11[[#This Row],[data_chegada]]),"")</f>
        <v>0.64583333333333337</v>
      </c>
      <c r="Y278" s="24">
        <f>IFERROR(IF(Table_ocorrencias11[[#This Row],[data_conclusao]]="","",Table_ocorrencias11[[#This Row],[data_conclusao]]),"")</f>
        <v>0.67361111111111116</v>
      </c>
      <c r="Z278" s="22">
        <v>1979</v>
      </c>
      <c r="AA278" s="22">
        <v>1095</v>
      </c>
      <c r="AB278" s="22">
        <v>5</v>
      </c>
      <c r="AC278" s="22">
        <v>3866670</v>
      </c>
      <c r="AD278" s="22">
        <v>3867820</v>
      </c>
      <c r="AE278" s="22">
        <v>2724561</v>
      </c>
      <c r="AF278" s="22">
        <v>41015</v>
      </c>
      <c r="AG278" s="23">
        <v>44181</v>
      </c>
      <c r="AH278" s="22" t="s">
        <v>7386</v>
      </c>
      <c r="AI278" s="22" t="s">
        <v>167</v>
      </c>
      <c r="AJ278" s="22" t="s">
        <v>168</v>
      </c>
      <c r="AK278" s="22" t="s">
        <v>1258</v>
      </c>
      <c r="AL278" s="25">
        <v>0.61805555555555558</v>
      </c>
      <c r="AM278" s="26">
        <v>0.625</v>
      </c>
      <c r="AN278" s="26">
        <v>0.64583333333333337</v>
      </c>
      <c r="AO278" s="26">
        <v>0.67361111111111116</v>
      </c>
      <c r="AP278" s="22" t="s">
        <v>7391</v>
      </c>
      <c r="AQ278" s="22" t="s">
        <v>7392</v>
      </c>
      <c r="AR278" s="22">
        <v>14</v>
      </c>
      <c r="AS278" s="22" t="s">
        <v>7387</v>
      </c>
      <c r="AT278" s="22" t="s">
        <v>7396</v>
      </c>
      <c r="AU278" s="22" t="s">
        <v>7388</v>
      </c>
      <c r="AV278" s="27" t="s">
        <v>276</v>
      </c>
      <c r="AW278" s="22" t="s">
        <v>7389</v>
      </c>
      <c r="AX278" s="22" t="s">
        <v>7390</v>
      </c>
      <c r="AY278" s="22" t="b">
        <v>1</v>
      </c>
      <c r="AZ278" s="22" t="s">
        <v>273</v>
      </c>
      <c r="BA278" s="22" t="b">
        <v>0</v>
      </c>
      <c r="BB278" s="22"/>
      <c r="BC278" s="22"/>
    </row>
    <row r="279" spans="1:55" hidden="1" x14ac:dyDescent="0.25">
      <c r="A279" s="31" t="str">
        <f>IFERROR(TEXT(Table_ocorrencias11[[#This Row],[caso_n]],"000")&amp;Table_ocorrencias11[[#This Row],[ponto]]&amp;"/"&amp;YEAR(Table_ocorrencias11[[#This Row],[DATA PLANTÃO]]),"")</f>
        <v>1096.9/2020</v>
      </c>
      <c r="B279" s="31" t="str">
        <f>IFERROR(IF(Table_ocorrencias11[[#This Row],[GDL]] = "","", Table_ocorrencias11[[#This Row],[GDL]]&amp;"/"&amp;YEAR(Table_ocorrencias11[[#This Row],[data_plantao]])),"")</f>
        <v>41048/2020</v>
      </c>
      <c r="C279" s="31" t="str">
        <f>IF(Table_ocorrencias11[[#This Row],[fotos_gdl]] = TRUE,"ENVIADAS","PENDENTE")</f>
        <v>ENVIADAS</v>
      </c>
      <c r="D279" s="23">
        <f>IFERROR(Table_ocorrencias11[[#This Row],[data_plantao]],"")</f>
        <v>44181</v>
      </c>
      <c r="E279" s="31" t="str">
        <f>IFERROR(Table_ocorrencias11[[#This Row],[CIODS]],"")</f>
        <v>D698015</v>
      </c>
      <c r="F279" s="31" t="str">
        <f>IFERROR(Table_ocorrencias11[[#This Row],[natureza3]],"")</f>
        <v>Homicídio</v>
      </c>
      <c r="G279" s="31" t="str">
        <f>IFERROR(Table_ocorrencias11[[#This Row],[tipo_local]],"")</f>
        <v>Externo</v>
      </c>
      <c r="H279" s="31" t="str">
        <f>IFERROR(IF(Table_ocorrencias11[[#This Row],[instrumento9]] = 0,"",Table_ocorrencias11[[#This Row],[instrumento9]]),"")</f>
        <v>PÉRFURO-CONTUNDENTE</v>
      </c>
      <c r="I279" s="31" t="str">
        <f>IFERROR(VLOOKUP(Table_ocorrencias11[[#This Row],[matricula_perito]],Table_peritos[],2,FALSE),"")</f>
        <v>TADEU MORAIS CRUZ</v>
      </c>
      <c r="J279" s="31" t="str">
        <f>IFERROR(VLOOKUP(Table_ocorrencias11[[#This Row],[matricula_auxiliar]],Table_auxiliares[],2,FALSE),"")</f>
        <v>ALMIR CARLOS DE SOUZA</v>
      </c>
      <c r="K279" s="31" t="str">
        <f>IFERROR(VLOOKUP(Table_ocorrencias11[[#This Row],[matricula_delegado]],Table_delegados[],2,FALSE),"")</f>
        <v>JOAQUIM MARINOSIO RODRIGUES BRAGA NETO</v>
      </c>
      <c r="L279" s="31" t="str">
        <f>IFERROR(Table_ocorrencias11[[#This Row],[viatura4]],"")</f>
        <v>UP006</v>
      </c>
      <c r="M279" s="31" t="str">
        <f>IFERROR(IF(Table_ocorrencias11[[#This Row],[DPH2]] ="","",Table_ocorrencias11[[#This Row],[DPH2]]&amp;"º DPH"),"")</f>
        <v>12º DPH</v>
      </c>
      <c r="N279" s="31" t="str">
        <f>UPPER(IFERROR(VLOOKUP(Table_ocorrencias11[[#This Row],[municipio]],Table_municipios[],2,FALSE),""))</f>
        <v>JABOATÃO DOS GUARARAPES</v>
      </c>
      <c r="O279" s="31" t="str">
        <f>UPPER(IFERROR(Table_ocorrencias11[[#This Row],[bairro7]],""))</f>
        <v>BARRA DE JANGADA</v>
      </c>
      <c r="P279" s="31" t="str">
        <f>IFERROR(IF(Table_ocorrencias11[[#This Row],[rua8]] ="","",Table_ocorrencias11[[#This Row],[rua8]]),"")</f>
        <v>ESTRADA DE CURCURANA, 1907,</v>
      </c>
      <c r="Q279" s="31" t="str">
        <f>IFERROR(IF(Table_ocorrencias11[[#This Row],[latitude5]] ="","",Table_ocorrencias11[[#This Row],[latitude5]]),"")</f>
        <v>8°13'18"</v>
      </c>
      <c r="R279" s="31" t="str">
        <f>IFERROR(IF(Table_ocorrencias11[[#This Row],[longitude6]] ="","",Table_ocorrencias11[[#This Row],[longitude6]]),"")</f>
        <v>34°57'30"</v>
      </c>
      <c r="S27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114978)</v>
      </c>
      <c r="T2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79" s="31" t="str">
        <f>UPPER(IFERROR(Table_ocorrencias11[[#This Row],[descricao]],""))</f>
        <v>PAF- MASCULINA</v>
      </c>
      <c r="V279" s="24">
        <f>IFERROR(IF(Table_ocorrencias11[[#This Row],[data_ciencia]]="","",Table_ocorrencias11[[#This Row],[data_ciencia]]),"")</f>
        <v>0.14930555555555555</v>
      </c>
      <c r="W279" s="24">
        <f>IFERROR(IF(Table_ocorrencias11[[#This Row],[data_saida]]="","",Table_ocorrencias11[[#This Row],[data_saida]]),"")</f>
        <v>0.16319444444444445</v>
      </c>
      <c r="X279" s="24">
        <f>IFERROR(IF(Table_ocorrencias11[[#This Row],[data_chegada]]="","",Table_ocorrencias11[[#This Row],[data_chegada]]),"")</f>
        <v>0.18055555555555555</v>
      </c>
      <c r="Y279" s="24">
        <f>IFERROR(IF(Table_ocorrencias11[[#This Row],[data_conclusao]]="","",Table_ocorrencias11[[#This Row],[data_conclusao]]),"")</f>
        <v>0.20833333333333334</v>
      </c>
      <c r="Z279" s="22">
        <v>1980</v>
      </c>
      <c r="AA279" s="22">
        <v>1096</v>
      </c>
      <c r="AB279" s="22">
        <v>12</v>
      </c>
      <c r="AC279" s="22">
        <v>2962136</v>
      </c>
      <c r="AD279" s="22">
        <v>1586920</v>
      </c>
      <c r="AE279" s="22">
        <v>1492225</v>
      </c>
      <c r="AF279" s="22">
        <v>41048</v>
      </c>
      <c r="AG279" s="23">
        <v>44181</v>
      </c>
      <c r="AH279" s="22" t="s">
        <v>7397</v>
      </c>
      <c r="AI279" s="22" t="s">
        <v>167</v>
      </c>
      <c r="AJ279" s="22" t="s">
        <v>168</v>
      </c>
      <c r="AK279" s="22" t="s">
        <v>1258</v>
      </c>
      <c r="AL279" s="25">
        <v>0.14930555555555555</v>
      </c>
      <c r="AM279" s="26">
        <v>0.16319444444444445</v>
      </c>
      <c r="AN279" s="26">
        <v>0.18055555555555555</v>
      </c>
      <c r="AO279" s="26">
        <v>0.20833333333333334</v>
      </c>
      <c r="AP279" s="22" t="s">
        <v>7398</v>
      </c>
      <c r="AQ279" s="22" t="s">
        <v>7399</v>
      </c>
      <c r="AR279" s="22">
        <v>10</v>
      </c>
      <c r="AS279" s="22" t="s">
        <v>1263</v>
      </c>
      <c r="AT279" s="22" t="s">
        <v>7400</v>
      </c>
      <c r="AU279" s="22" t="s">
        <v>7401</v>
      </c>
      <c r="AV279" s="27" t="s">
        <v>276</v>
      </c>
      <c r="AW279" s="22" t="s">
        <v>7402</v>
      </c>
      <c r="AX279" s="22" t="s">
        <v>7403</v>
      </c>
      <c r="AY279" s="22" t="b">
        <v>1</v>
      </c>
      <c r="AZ279" s="22" t="s">
        <v>273</v>
      </c>
      <c r="BA279" s="22" t="b">
        <v>0</v>
      </c>
      <c r="BB279" s="22"/>
      <c r="BC279" s="22"/>
    </row>
    <row r="280" spans="1:55" hidden="1" x14ac:dyDescent="0.25">
      <c r="A280" s="31" t="str">
        <f>IFERROR(TEXT(Table_ocorrencias11[[#This Row],[caso_n]],"000")&amp;Table_ocorrencias11[[#This Row],[ponto]]&amp;"/"&amp;YEAR(Table_ocorrencias11[[#This Row],[DATA PLANTÃO]]),"")</f>
        <v>1097.9/2020</v>
      </c>
      <c r="B280" s="31" t="str">
        <f>IFERROR(IF(Table_ocorrencias11[[#This Row],[GDL]] = "","", Table_ocorrencias11[[#This Row],[GDL]]&amp;"/"&amp;YEAR(Table_ocorrencias11[[#This Row],[data_plantao]])),"")</f>
        <v>41279/2020</v>
      </c>
      <c r="C280" s="31" t="str">
        <f>IF(Table_ocorrencias11[[#This Row],[fotos_gdl]] = TRUE,"ENVIADAS","PENDENTE")</f>
        <v>ENVIADAS</v>
      </c>
      <c r="D280" s="23">
        <f>IFERROR(Table_ocorrencias11[[#This Row],[data_plantao]],"")</f>
        <v>44182</v>
      </c>
      <c r="E280" s="31" t="str">
        <f>IFERROR(Table_ocorrencias11[[#This Row],[CIODS]],"")</f>
        <v>D698051</v>
      </c>
      <c r="F280" s="31" t="str">
        <f>IFERROR(Table_ocorrencias11[[#This Row],[natureza3]],"")</f>
        <v>Homicídio</v>
      </c>
      <c r="G280" s="31" t="str">
        <f>IFERROR(Table_ocorrencias11[[#This Row],[tipo_local]],"")</f>
        <v>Externo</v>
      </c>
      <c r="H280" s="31" t="str">
        <f>IFERROR(IF(Table_ocorrencias11[[#This Row],[instrumento9]] = 0,"",Table_ocorrencias11[[#This Row],[instrumento9]]),"")</f>
        <v>PÉRFURO-CONTUNDENTE</v>
      </c>
      <c r="I280" s="31" t="str">
        <f>IFERROR(VLOOKUP(Table_ocorrencias11[[#This Row],[matricula_perito]],Table_peritos[],2,FALSE),"")</f>
        <v>FERNANDO HENRIQUE LEAL BENEVIDES</v>
      </c>
      <c r="J280" s="31" t="str">
        <f>IFERROR(VLOOKUP(Table_ocorrencias11[[#This Row],[matricula_auxiliar]],Table_auxiliares[],2,FALSE),"")</f>
        <v>ANDREZA CRISTINA MAIA DOS SANTOS</v>
      </c>
      <c r="K280" s="31" t="str">
        <f>IFERROR(VLOOKUP(Table_ocorrencias11[[#This Row],[matricula_delegado]],Table_delegados[],2,FALSE),"")</f>
        <v>BARBARA ALICE FORT DOS SANTOS</v>
      </c>
      <c r="L280" s="31" t="str">
        <f>IFERROR(Table_ocorrencias11[[#This Row],[viatura4]],"")</f>
        <v>UP006</v>
      </c>
      <c r="M280" s="31" t="str">
        <f>IFERROR(IF(Table_ocorrencias11[[#This Row],[DPH2]] ="","",Table_ocorrencias11[[#This Row],[DPH2]]&amp;"º DPH"),"")</f>
        <v>14º DPH</v>
      </c>
      <c r="N280" s="31" t="str">
        <f>UPPER(IFERROR(VLOOKUP(Table_ocorrencias11[[#This Row],[municipio]],Table_municipios[],2,FALSE),""))</f>
        <v>CABO DE SANTO AGOSTINHO</v>
      </c>
      <c r="O280" s="31" t="str">
        <f>UPPER(IFERROR(Table_ocorrencias11[[#This Row],[bairro7]],""))</f>
        <v>PIRAPAMA</v>
      </c>
      <c r="P280" s="31" t="str">
        <f>IFERROR(IF(Table_ocorrencias11[[#This Row],[rua8]] ="","",Table_ocorrencias11[[#This Row],[rua8]]),"")</f>
        <v>RUA DA COOPERATIVA</v>
      </c>
      <c r="Q280" s="31" t="str">
        <f>IFERROR(IF(Table_ocorrencias11[[#This Row],[latitude5]] ="","",Table_ocorrencias11[[#This Row],[latitude5]]),"")</f>
        <v>-8°278419</v>
      </c>
      <c r="R280" s="31" t="str">
        <f>IFERROR(IF(Table_ocorrencias11[[#This Row],[longitude6]] ="","",Table_ocorrencias11[[#This Row],[longitude6]]),"")</f>
        <v>-35°059636</v>
      </c>
      <c r="S28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114588)</v>
      </c>
      <c r="T2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0" s="31" t="str">
        <f>UPPER(IFERROR(Table_ocorrencias11[[#This Row],[descricao]],""))</f>
        <v>PM 996890148 / PUTREFEITO</v>
      </c>
      <c r="V280" s="24">
        <f>IFERROR(IF(Table_ocorrencias11[[#This Row],[data_ciencia]]="","",Table_ocorrencias11[[#This Row],[data_ciencia]]),"")</f>
        <v>0.87013888888888891</v>
      </c>
      <c r="W280" s="24">
        <f>IFERROR(IF(Table_ocorrencias11[[#This Row],[data_saida]]="","",Table_ocorrencias11[[#This Row],[data_saida]]),"")</f>
        <v>0.88194444444444442</v>
      </c>
      <c r="X280" s="24">
        <f>IFERROR(IF(Table_ocorrencias11[[#This Row],[data_chegada]]="","",Table_ocorrencias11[[#This Row],[data_chegada]]),"")</f>
        <v>0.89583333333333337</v>
      </c>
      <c r="Y280" s="24">
        <f>IFERROR(IF(Table_ocorrencias11[[#This Row],[data_conclusao]]="","",Table_ocorrencias11[[#This Row],[data_conclusao]]),"")</f>
        <v>0.95833333333333337</v>
      </c>
      <c r="Z280" s="22">
        <v>1982</v>
      </c>
      <c r="AA280" s="22">
        <v>1097</v>
      </c>
      <c r="AB280" s="22">
        <v>14</v>
      </c>
      <c r="AC280" s="22">
        <v>2962063</v>
      </c>
      <c r="AD280" s="22">
        <v>3876098</v>
      </c>
      <c r="AE280" s="22">
        <v>3864090</v>
      </c>
      <c r="AF280" s="22">
        <v>41279</v>
      </c>
      <c r="AG280" s="23">
        <v>44182</v>
      </c>
      <c r="AH280" s="22" t="s">
        <v>7409</v>
      </c>
      <c r="AI280" s="22" t="s">
        <v>167</v>
      </c>
      <c r="AJ280" s="22" t="s">
        <v>168</v>
      </c>
      <c r="AK280" s="22" t="s">
        <v>1258</v>
      </c>
      <c r="AL280" s="25">
        <v>0.87013888888888891</v>
      </c>
      <c r="AM280" s="26">
        <v>0.88194444444444442</v>
      </c>
      <c r="AN280" s="26">
        <v>0.89583333333333337</v>
      </c>
      <c r="AO280" s="26">
        <v>0.95833333333333337</v>
      </c>
      <c r="AP280" s="22" t="s">
        <v>7417</v>
      </c>
      <c r="AQ280" s="22" t="s">
        <v>7418</v>
      </c>
      <c r="AR280" s="22">
        <v>3</v>
      </c>
      <c r="AS280" s="22" t="s">
        <v>3871</v>
      </c>
      <c r="AT280" s="22" t="s">
        <v>7410</v>
      </c>
      <c r="AU280" s="22" t="s">
        <v>7411</v>
      </c>
      <c r="AV280" s="27" t="s">
        <v>276</v>
      </c>
      <c r="AW280" s="22" t="s">
        <v>7412</v>
      </c>
      <c r="AX280" s="22" t="s">
        <v>7413</v>
      </c>
      <c r="AY280" s="22" t="b">
        <v>1</v>
      </c>
      <c r="AZ280" s="22" t="s">
        <v>273</v>
      </c>
      <c r="BA280" s="22" t="b">
        <v>0</v>
      </c>
      <c r="BB280" s="22"/>
      <c r="BC280" s="22"/>
    </row>
    <row r="281" spans="1:55" hidden="1" x14ac:dyDescent="0.25">
      <c r="A281" s="31" t="str">
        <f>IFERROR(TEXT(Table_ocorrencias11[[#This Row],[caso_n]],"000")&amp;Table_ocorrencias11[[#This Row],[ponto]]&amp;"/"&amp;YEAR(Table_ocorrencias11[[#This Row],[DATA PLANTÃO]]),"")</f>
        <v>1098.9/2020</v>
      </c>
      <c r="B281" s="31" t="str">
        <f>IFERROR(IF(Table_ocorrencias11[[#This Row],[GDL]] = "","", Table_ocorrencias11[[#This Row],[GDL]]&amp;"/"&amp;YEAR(Table_ocorrencias11[[#This Row],[data_plantao]])),"")</f>
        <v>41352/2020</v>
      </c>
      <c r="C281" s="31" t="str">
        <f>IF(Table_ocorrencias11[[#This Row],[fotos_gdl]] = TRUE,"ENVIADAS","PENDENTE")</f>
        <v>PENDENTE</v>
      </c>
      <c r="D281" s="23">
        <f>IFERROR(Table_ocorrencias11[[#This Row],[data_plantao]],"")</f>
        <v>44183</v>
      </c>
      <c r="E281" s="31" t="str">
        <f>IFERROR(Table_ocorrencias11[[#This Row],[CIODS]],"")</f>
        <v>D698108</v>
      </c>
      <c r="F281" s="31" t="str">
        <f>IFERROR(Table_ocorrencias11[[#This Row],[natureza3]],"")</f>
        <v>Homicídio</v>
      </c>
      <c r="G281" s="31" t="str">
        <f>IFERROR(Table_ocorrencias11[[#This Row],[tipo_local]],"")</f>
        <v>Externo</v>
      </c>
      <c r="H281" s="31" t="str">
        <f>IFERROR(IF(Table_ocorrencias11[[#This Row],[instrumento9]] = 0,"",Table_ocorrencias11[[#This Row],[instrumento9]]),"")</f>
        <v>PÉRFURO-CONTUNDENTE</v>
      </c>
      <c r="I281" s="31" t="str">
        <f>IFERROR(VLOOKUP(Table_ocorrencias11[[#This Row],[matricula_perito]],Table_peritos[],2,FALSE),"")</f>
        <v>BETSON FERNANDO DELGADO DOS SANTOS ANDRADE</v>
      </c>
      <c r="J281" s="31" t="str">
        <f>IFERROR(VLOOKUP(Table_ocorrencias11[[#This Row],[matricula_auxiliar]],Table_auxiliares[],2,FALSE),"")</f>
        <v>THIAGO ANDRÉ</v>
      </c>
      <c r="K281" s="31" t="str">
        <f>IFERROR(VLOOKUP(Table_ocorrencias11[[#This Row],[matricula_delegado]],Table_delegados[],2,FALSE),"")</f>
        <v>PAULO GUSTAVO COELHO DIAS</v>
      </c>
      <c r="L281" s="31" t="str">
        <f>IFERROR(Table_ocorrencias11[[#This Row],[viatura4]],"")</f>
        <v>UP006</v>
      </c>
      <c r="M281" s="31" t="str">
        <f>IFERROR(IF(Table_ocorrencias11[[#This Row],[DPH2]] ="","",Table_ocorrencias11[[#This Row],[DPH2]]&amp;"º DPH"),"")</f>
        <v>5º DPH</v>
      </c>
      <c r="N281" s="31" t="str">
        <f>UPPER(IFERROR(VLOOKUP(Table_ocorrencias11[[#This Row],[municipio]],Table_municipios[],2,FALSE),""))</f>
        <v>RECIFE</v>
      </c>
      <c r="O281" s="31" t="str">
        <f>UPPER(IFERROR(Table_ocorrencias11[[#This Row],[bairro7]],""))</f>
        <v>GUABIRABA</v>
      </c>
      <c r="P281" s="31" t="str">
        <f>IFERROR(IF(Table_ocorrencias11[[#This Row],[rua8]] ="","",Table_ocorrencias11[[#This Row],[rua8]]),"")</f>
        <v>ESTRADA DOS MACACOS</v>
      </c>
      <c r="Q281" s="31" t="str">
        <f>IFERROR(IF(Table_ocorrencias11[[#This Row],[latitude5]] ="","",Table_ocorrencias11[[#This Row],[latitude5]]),"")</f>
        <v>-8.00175</v>
      </c>
      <c r="R281" s="31" t="str">
        <f>IFERROR(IF(Table_ocorrencias11[[#This Row],[longitude6]] ="","",Table_ocorrencias11[[#This Row],[longitude6]]),"")</f>
        <v>-34.9571</v>
      </c>
      <c r="S28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114992)</v>
      </c>
      <c r="T2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81" s="31" t="str">
        <f>UPPER(IFERROR(Table_ocorrencias11[[#This Row],[descricao]],""))</f>
        <v/>
      </c>
      <c r="V281" s="24">
        <f>IFERROR(IF(Table_ocorrencias11[[#This Row],[data_ciencia]]="","",Table_ocorrencias11[[#This Row],[data_ciencia]]),"")</f>
        <v>0.30555555555555558</v>
      </c>
      <c r="W281" s="24" t="str">
        <f>IFERROR(IF(Table_ocorrencias11[[#This Row],[data_saida]]="","",Table_ocorrencias11[[#This Row],[data_saida]]),"")</f>
        <v/>
      </c>
      <c r="X281" s="24" t="str">
        <f>IFERROR(IF(Table_ocorrencias11[[#This Row],[data_chegada]]="","",Table_ocorrencias11[[#This Row],[data_chegada]]),"")</f>
        <v/>
      </c>
      <c r="Y281" s="24" t="str">
        <f>IFERROR(IF(Table_ocorrencias11[[#This Row],[data_conclusao]]="","",Table_ocorrencias11[[#This Row],[data_conclusao]]),"")</f>
        <v/>
      </c>
      <c r="Z281" s="22">
        <v>1983</v>
      </c>
      <c r="AA281" s="22">
        <v>1098</v>
      </c>
      <c r="AB281" s="22">
        <v>5</v>
      </c>
      <c r="AC281" s="22">
        <v>3869903</v>
      </c>
      <c r="AD281" s="22">
        <v>3870464</v>
      </c>
      <c r="AE281" s="22">
        <v>2725371</v>
      </c>
      <c r="AF281" s="22">
        <v>41352</v>
      </c>
      <c r="AG281" s="23">
        <v>44183</v>
      </c>
      <c r="AH281" s="22" t="s">
        <v>7420</v>
      </c>
      <c r="AI281" s="22" t="s">
        <v>167</v>
      </c>
      <c r="AJ281" s="22" t="s">
        <v>168</v>
      </c>
      <c r="AK281" s="22" t="s">
        <v>1258</v>
      </c>
      <c r="AL281" s="25">
        <v>0.30555555555555558</v>
      </c>
      <c r="AM281" s="26"/>
      <c r="AN281" s="26"/>
      <c r="AO281" s="26"/>
      <c r="AP281" s="22" t="s">
        <v>7424</v>
      </c>
      <c r="AQ281" s="22" t="s">
        <v>7455</v>
      </c>
      <c r="AR281" s="22">
        <v>14</v>
      </c>
      <c r="AS281" s="22" t="s">
        <v>1313</v>
      </c>
      <c r="AT281" s="22" t="s">
        <v>7421</v>
      </c>
      <c r="AU281" s="22" t="s">
        <v>7422</v>
      </c>
      <c r="AV281" s="27" t="s">
        <v>276</v>
      </c>
      <c r="AW281" s="22" t="s">
        <v>7423</v>
      </c>
      <c r="AX281" s="22" t="s">
        <v>283</v>
      </c>
      <c r="AY281" s="22" t="b">
        <v>0</v>
      </c>
      <c r="AZ281" s="22" t="s">
        <v>273</v>
      </c>
      <c r="BA281" s="22" t="b">
        <v>0</v>
      </c>
      <c r="BB281" s="22"/>
      <c r="BC281" s="22"/>
    </row>
    <row r="282" spans="1:55" hidden="1" x14ac:dyDescent="0.25">
      <c r="A282" s="31" t="str">
        <f>IFERROR(TEXT(Table_ocorrencias11[[#This Row],[caso_n]],"000")&amp;Table_ocorrencias11[[#This Row],[ponto]]&amp;"/"&amp;YEAR(Table_ocorrencias11[[#This Row],[DATA PLANTÃO]]),"")</f>
        <v>1099.9/2020</v>
      </c>
      <c r="B282" s="31" t="str">
        <f>IFERROR(IF(Table_ocorrencias11[[#This Row],[GDL]] = "","", Table_ocorrencias11[[#This Row],[GDL]]&amp;"/"&amp;YEAR(Table_ocorrencias11[[#This Row],[data_plantao]])),"")</f>
        <v>41424/2020</v>
      </c>
      <c r="C282" s="31" t="str">
        <f>IF(Table_ocorrencias11[[#This Row],[fotos_gdl]] = TRUE,"ENVIADAS","PENDENTE")</f>
        <v>ENVIADAS</v>
      </c>
      <c r="D282" s="23">
        <f>IFERROR(Table_ocorrencias11[[#This Row],[data_plantao]],"")</f>
        <v>44183</v>
      </c>
      <c r="E282" s="31" t="str">
        <f>IFERROR(Table_ocorrencias11[[#This Row],[CIODS]],"")</f>
        <v>D698156</v>
      </c>
      <c r="F282" s="31" t="str">
        <f>IFERROR(Table_ocorrencias11[[#This Row],[natureza3]],"")</f>
        <v>Homicídio</v>
      </c>
      <c r="G282" s="31" t="str">
        <f>IFERROR(Table_ocorrencias11[[#This Row],[tipo_local]],"")</f>
        <v>Externo</v>
      </c>
      <c r="H282" s="31" t="str">
        <f>IFERROR(IF(Table_ocorrencias11[[#This Row],[instrumento9]] = 0,"",Table_ocorrencias11[[#This Row],[instrumento9]]),"")</f>
        <v>PÉRFURO-CONTUNDENTE</v>
      </c>
      <c r="I282" s="31" t="str">
        <f>IFERROR(VLOOKUP(Table_ocorrencias11[[#This Row],[matricula_perito]],Table_peritos[],2,FALSE),"")</f>
        <v>RANON BARROS BEZERRA</v>
      </c>
      <c r="J282" s="31" t="str">
        <f>IFERROR(VLOOKUP(Table_ocorrencias11[[#This Row],[matricula_auxiliar]],Table_auxiliares[],2,FALSE),"")</f>
        <v>RICARDO ALEXANDRE MELO DA SILVA</v>
      </c>
      <c r="K282" s="31" t="str">
        <f>IFERROR(VLOOKUP(Table_ocorrencias11[[#This Row],[matricula_delegado]],Table_delegados[],2,FALSE),"")</f>
        <v>CLAUDIO ALVES DA SILVA NETO</v>
      </c>
      <c r="L282" s="31" t="str">
        <f>IFERROR(Table_ocorrencias11[[#This Row],[viatura4]],"")</f>
        <v>UP004</v>
      </c>
      <c r="M282" s="31" t="str">
        <f>IFERROR(IF(Table_ocorrencias11[[#This Row],[DPH2]] ="","",Table_ocorrencias11[[#This Row],[DPH2]]&amp;"º DPH"),"")</f>
        <v>14º DPH</v>
      </c>
      <c r="N282" s="31" t="str">
        <f>UPPER(IFERROR(VLOOKUP(Table_ocorrencias11[[#This Row],[municipio]],Table_municipios[],2,FALSE),""))</f>
        <v>CABO DE SANTO AGOSTINHO</v>
      </c>
      <c r="O282" s="31" t="str">
        <f>UPPER(IFERROR(Table_ocorrencias11[[#This Row],[bairro7]],""))</f>
        <v>PONTE DOS CARVALHOS</v>
      </c>
      <c r="P282" s="31" t="str">
        <f>IFERROR(IF(Table_ocorrencias11[[#This Row],[rua8]] ="","",Table_ocorrencias11[[#This Row],[rua8]]),"")</f>
        <v>RUA DA LINHA</v>
      </c>
      <c r="Q282" s="31" t="str">
        <f>IFERROR(IF(Table_ocorrencias11[[#This Row],[latitude5]] ="","",Table_ocorrencias11[[#This Row],[latitude5]]),"")</f>
        <v>-8.244813</v>
      </c>
      <c r="R282" s="31" t="str">
        <f>IFERROR(IF(Table_ocorrencias11[[#This Row],[longitude6]] ="","",Table_ocorrencias11[[#This Row],[longitude6]]),"")</f>
        <v>-34977380</v>
      </c>
      <c r="S282" s="31" t="str">
        <f>IFERROR(UPPER(VLOOKUP(Table_ocorrencias11[[#This Row],[ocorrencia_id]],Table_vitimas[],3,FALSE) &amp; " (NIC: "&amp; VLOOKUP(Table_ocorrencias11[[#This Row],[ocorrencia_id]],Table_vitimas[],9,FALSE)) &amp;")","")</f>
        <v>JOSÉ RAIMUNDO DA SILVA (NIC: 114989)</v>
      </c>
      <c r="T2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82" s="31" t="str">
        <f>UPPER(IFERROR(Table_ocorrencias11[[#This Row],[descricao]],""))</f>
        <v>HOMEM ALVEJADO EM SEU VEÍCULO</v>
      </c>
      <c r="V282" s="24">
        <f>IFERROR(IF(Table_ocorrencias11[[#This Row],[data_ciencia]]="","",Table_ocorrencias11[[#This Row],[data_ciencia]]),"")</f>
        <v>0.70277777777777772</v>
      </c>
      <c r="W282" s="24">
        <f>IFERROR(IF(Table_ocorrencias11[[#This Row],[data_saida]]="","",Table_ocorrencias11[[#This Row],[data_saida]]),"")</f>
        <v>0.71875</v>
      </c>
      <c r="X282" s="24">
        <f>IFERROR(IF(Table_ocorrencias11[[#This Row],[data_chegada]]="","",Table_ocorrencias11[[#This Row],[data_chegada]]),"")</f>
        <v>0.75416666666666665</v>
      </c>
      <c r="Y282" s="24">
        <f>IFERROR(IF(Table_ocorrencias11[[#This Row],[data_conclusao]]="","",Table_ocorrencias11[[#This Row],[data_conclusao]]),"")</f>
        <v>0.79166666666666663</v>
      </c>
      <c r="Z282" s="22">
        <v>1984</v>
      </c>
      <c r="AA282" s="22">
        <v>1099</v>
      </c>
      <c r="AB282" s="22">
        <v>14</v>
      </c>
      <c r="AC282" s="22">
        <v>3866670</v>
      </c>
      <c r="AD282" s="22">
        <v>3867641</v>
      </c>
      <c r="AE282" s="22">
        <v>3864766</v>
      </c>
      <c r="AF282" s="22">
        <v>41424</v>
      </c>
      <c r="AG282" s="23">
        <v>44183</v>
      </c>
      <c r="AH282" s="22" t="s">
        <v>7441</v>
      </c>
      <c r="AI282" s="22" t="s">
        <v>167</v>
      </c>
      <c r="AJ282" s="22" t="s">
        <v>168</v>
      </c>
      <c r="AK282" s="22" t="s">
        <v>255</v>
      </c>
      <c r="AL282" s="25">
        <v>0.70277777777777772</v>
      </c>
      <c r="AM282" s="26">
        <v>0.71875</v>
      </c>
      <c r="AN282" s="26">
        <v>0.75416666666666665</v>
      </c>
      <c r="AO282" s="26">
        <v>0.79166666666666663</v>
      </c>
      <c r="AP282" s="22" t="s">
        <v>7449</v>
      </c>
      <c r="AQ282" s="22" t="s">
        <v>7450</v>
      </c>
      <c r="AR282" s="22">
        <v>3</v>
      </c>
      <c r="AS282" s="22" t="s">
        <v>281</v>
      </c>
      <c r="AT282" s="22" t="s">
        <v>7442</v>
      </c>
      <c r="AU282" s="22" t="s">
        <v>7443</v>
      </c>
      <c r="AV282" s="27" t="s">
        <v>276</v>
      </c>
      <c r="AW282" s="22" t="s">
        <v>7444</v>
      </c>
      <c r="AX282" s="22" t="s">
        <v>7445</v>
      </c>
      <c r="AY282" s="22" t="b">
        <v>1</v>
      </c>
      <c r="AZ282" s="22" t="s">
        <v>273</v>
      </c>
      <c r="BA282" s="22" t="b">
        <v>0</v>
      </c>
      <c r="BB282" s="22"/>
      <c r="BC282" s="22"/>
    </row>
    <row r="283" spans="1:55" hidden="1" x14ac:dyDescent="0.25">
      <c r="A283" s="31" t="str">
        <f>IFERROR(TEXT(Table_ocorrencias11[[#This Row],[caso_n]],"000")&amp;Table_ocorrencias11[[#This Row],[ponto]]&amp;"/"&amp;YEAR(Table_ocorrencias11[[#This Row],[DATA PLANTÃO]]),"")</f>
        <v>110.10/2020</v>
      </c>
      <c r="B283" s="31" t="str">
        <f>IFERROR(IF(Table_ocorrencias11[[#This Row],[GDL]] = "","", Table_ocorrencias11[[#This Row],[GDL]]&amp;"/"&amp;YEAR(Table_ocorrencias11[[#This Row],[data_plantao]])),"")</f>
        <v>42626/2020</v>
      </c>
      <c r="C283" s="31" t="str">
        <f>IF(Table_ocorrencias11[[#This Row],[fotos_gdl]] = TRUE,"ENVIADAS","PENDENTE")</f>
        <v>PENDENTE</v>
      </c>
      <c r="D283" s="23">
        <f>IFERROR(Table_ocorrencias11[[#This Row],[data_plantao]],"")</f>
        <v>44193</v>
      </c>
      <c r="E283" s="31" t="str">
        <f>IFERROR(Table_ocorrencias11[[#This Row],[CIODS]],"")</f>
        <v>272/2020</v>
      </c>
      <c r="F283" s="31" t="str">
        <f>IFERROR(Table_ocorrencias11[[#This Row],[natureza3]],"")</f>
        <v>Perícia em veículo</v>
      </c>
      <c r="G283" s="31" t="str">
        <f>IFERROR(Table_ocorrencias11[[#This Row],[tipo_local]],"")</f>
        <v>Externo</v>
      </c>
      <c r="H283" s="31" t="str">
        <f>IFERROR(IF(Table_ocorrencias11[[#This Row],[instrumento9]] = 0,"",Table_ocorrencias11[[#This Row],[instrumento9]]),"")</f>
        <v/>
      </c>
      <c r="I283" s="31" t="str">
        <f>IFERROR(VLOOKUP(Table_ocorrencias11[[#This Row],[matricula_perito]],Table_peritos[],2,FALSE),"")</f>
        <v>RODION MALINOVSKY DE OLIVEIRA GOMES</v>
      </c>
      <c r="J283" s="31" t="str">
        <f>IFERROR(VLOOKUP(Table_ocorrencias11[[#This Row],[matricula_auxiliar]],Table_auxiliares[],2,FALSE),"")</f>
        <v>BRENO HENRIQUE DANTAS DOS SANTOS</v>
      </c>
      <c r="K283" s="31" t="str">
        <f>IFERROR(VLOOKUP(Table_ocorrencias11[[#This Row],[matricula_delegado]],Table_delegados[],2,FALSE),"")</f>
        <v>DIEGO JARDIM FEITOSA</v>
      </c>
      <c r="L283" s="31" t="str">
        <f>IFERROR(Table_ocorrencias11[[#This Row],[viatura4]],"")</f>
        <v>UP004</v>
      </c>
      <c r="M283" s="31" t="str">
        <f>IFERROR(IF(Table_ocorrencias11[[#This Row],[DPH2]] ="","",Table_ocorrencias11[[#This Row],[DPH2]]&amp;"º DPH"),"")</f>
        <v>7º DPH</v>
      </c>
      <c r="N283" s="31" t="str">
        <f>UPPER(IFERROR(VLOOKUP(Table_ocorrencias11[[#This Row],[municipio]],Table_municipios[],2,FALSE),""))</f>
        <v>PAULISTA</v>
      </c>
      <c r="O283" s="31" t="str">
        <f>UPPER(IFERROR(Table_ocorrencias11[[#This Row],[bairro7]],""))</f>
        <v>MARANGUAPE II</v>
      </c>
      <c r="P283" s="31" t="str">
        <f>IFERROR(IF(Table_ocorrencias11[[#This Row],[rua8]] ="","",Table_ocorrencias11[[#This Row],[rua8]]),"")</f>
        <v>RUA 55. Nº05</v>
      </c>
      <c r="Q283" s="31" t="str">
        <f>IFERROR(IF(Table_ocorrencias11[[#This Row],[latitude5]] ="","",Table_ocorrencias11[[#This Row],[latitude5]]),"")</f>
        <v>-7.931150</v>
      </c>
      <c r="R283" s="31" t="str">
        <f>IFERROR(IF(Table_ocorrencias11[[#This Row],[longitude6]] ="","",Table_ocorrencias11[[#This Row],[longitude6]]),"")</f>
        <v>-34.854910</v>
      </c>
      <c r="S283" s="31" t="str">
        <f>IFERROR(UPPER(VLOOKUP(Table_ocorrencias11[[#This Row],[ocorrencia_id]],Table_vitimas[],3,FALSE) &amp; " (NIC: "&amp; VLOOKUP(Table_ocorrencias11[[#This Row],[ocorrencia_id]],Table_vitimas[],9,FALSE)) &amp;")","")</f>
        <v>DIOGO LOPES DA SILVA GOMES (NIC: )</v>
      </c>
      <c r="T2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3" s="31" t="str">
        <f>UPPER(IFERROR(Table_ocorrencias11[[#This Row],[descricao]],""))</f>
        <v>AUTOMÓVEL RENAULT KIWD BRANCA PGZ2493</v>
      </c>
      <c r="V283" s="24">
        <f>IFERROR(IF(Table_ocorrencias11[[#This Row],[data_ciencia]]="","",Table_ocorrencias11[[#This Row],[data_ciencia]]),"")</f>
        <v>0.63194444444444442</v>
      </c>
      <c r="W283" s="24">
        <f>IFERROR(IF(Table_ocorrencias11[[#This Row],[data_saida]]="","",Table_ocorrencias11[[#This Row],[data_saida]]),"")</f>
        <v>0.63888888888888884</v>
      </c>
      <c r="X283" s="24">
        <f>IFERROR(IF(Table_ocorrencias11[[#This Row],[data_chegada]]="","",Table_ocorrencias11[[#This Row],[data_chegada]]),"")</f>
        <v>0.67361111111111116</v>
      </c>
      <c r="Y283" s="24">
        <f>IFERROR(IF(Table_ocorrencias11[[#This Row],[data_conclusao]]="","",Table_ocorrencias11[[#This Row],[data_conclusao]]),"")</f>
        <v>0.71875</v>
      </c>
      <c r="Z283" s="22">
        <v>2024</v>
      </c>
      <c r="AA283" s="22">
        <v>110</v>
      </c>
      <c r="AB283" s="22">
        <v>7</v>
      </c>
      <c r="AC283" s="22">
        <v>1917099</v>
      </c>
      <c r="AD283" s="22">
        <v>3867820</v>
      </c>
      <c r="AE283" s="22">
        <v>3864944</v>
      </c>
      <c r="AF283" s="22">
        <v>42626</v>
      </c>
      <c r="AG283" s="23">
        <v>44193</v>
      </c>
      <c r="AH283" s="22" t="s">
        <v>7799</v>
      </c>
      <c r="AI283" s="22" t="s">
        <v>1228</v>
      </c>
      <c r="AJ283" s="22" t="s">
        <v>168</v>
      </c>
      <c r="AK283" s="22" t="s">
        <v>255</v>
      </c>
      <c r="AL283" s="25">
        <v>0.63194444444444442</v>
      </c>
      <c r="AM283" s="26">
        <v>0.63888888888888884</v>
      </c>
      <c r="AN283" s="26">
        <v>0.67361111111111116</v>
      </c>
      <c r="AO283" s="26">
        <v>0.71875</v>
      </c>
      <c r="AP283" s="22" t="s">
        <v>7830</v>
      </c>
      <c r="AQ283" s="22" t="s">
        <v>7831</v>
      </c>
      <c r="AR283" s="22">
        <v>13</v>
      </c>
      <c r="AS283" s="22" t="s">
        <v>6908</v>
      </c>
      <c r="AT283" s="22" t="s">
        <v>7807</v>
      </c>
      <c r="AU283" s="22" t="s">
        <v>283</v>
      </c>
      <c r="AV283" s="27"/>
      <c r="AW283" s="22" t="s">
        <v>7800</v>
      </c>
      <c r="AX283" s="22" t="s">
        <v>7801</v>
      </c>
      <c r="AY283" s="22" t="b">
        <v>0</v>
      </c>
      <c r="AZ283" s="22" t="s">
        <v>486</v>
      </c>
      <c r="BA283" s="22" t="b">
        <v>0</v>
      </c>
      <c r="BB283" s="22"/>
      <c r="BC283" s="22"/>
    </row>
    <row r="284" spans="1:55" hidden="1" x14ac:dyDescent="0.25">
      <c r="A284" s="31" t="str">
        <f>IFERROR(TEXT(Table_ocorrencias11[[#This Row],[caso_n]],"000")&amp;Table_ocorrencias11[[#This Row],[ponto]]&amp;"/"&amp;YEAR(Table_ocorrencias11[[#This Row],[DATA PLANTÃO]]),"")</f>
        <v>1100.9/2020</v>
      </c>
      <c r="B284" s="31" t="str">
        <f>IFERROR(IF(Table_ocorrencias11[[#This Row],[GDL]] = "","", Table_ocorrencias11[[#This Row],[GDL]]&amp;"/"&amp;YEAR(Table_ocorrencias11[[#This Row],[data_plantao]])),"")</f>
        <v>41453/2020</v>
      </c>
      <c r="C284" s="31" t="str">
        <f>IF(Table_ocorrencias11[[#This Row],[fotos_gdl]] = TRUE,"ENVIADAS","PENDENTE")</f>
        <v>ENVIADAS</v>
      </c>
      <c r="D284" s="23">
        <f>IFERROR(Table_ocorrencias11[[#This Row],[data_plantao]],"")</f>
        <v>44184</v>
      </c>
      <c r="E284" s="31" t="str">
        <f>IFERROR(Table_ocorrencias11[[#This Row],[CIODS]],"")</f>
        <v>D698239</v>
      </c>
      <c r="F284" s="31" t="str">
        <f>IFERROR(Table_ocorrencias11[[#This Row],[natureza3]],"")</f>
        <v>Homicídio</v>
      </c>
      <c r="G284" s="31" t="str">
        <f>IFERROR(Table_ocorrencias11[[#This Row],[tipo_local]],"")</f>
        <v>Externo</v>
      </c>
      <c r="H284" s="31" t="str">
        <f>IFERROR(IF(Table_ocorrencias11[[#This Row],[instrumento9]] = 0,"",Table_ocorrencias11[[#This Row],[instrumento9]]),"")</f>
        <v>PÉRFURO-CONTUNDENTE</v>
      </c>
      <c r="I284" s="31" t="str">
        <f>IFERROR(VLOOKUP(Table_ocorrencias11[[#This Row],[matricula_perito]],Table_peritos[],2,FALSE),"")</f>
        <v>RANON BARROS BEZERRA</v>
      </c>
      <c r="J284" s="31" t="str">
        <f>IFERROR(VLOOKUP(Table_ocorrencias11[[#This Row],[matricula_auxiliar]],Table_auxiliares[],2,FALSE),"")</f>
        <v>HILTON PESSOA DE FREITAS NETO</v>
      </c>
      <c r="K284" s="31" t="str">
        <f>IFERROR(VLOOKUP(Table_ocorrencias11[[#This Row],[matricula_delegado]],Table_delegados[],2,FALSE),"")</f>
        <v>FELIPE MONTEIRO COSTA</v>
      </c>
      <c r="L284" s="31" t="str">
        <f>IFERROR(Table_ocorrencias11[[#This Row],[viatura4]],"")</f>
        <v>UP006</v>
      </c>
      <c r="M284" s="31" t="str">
        <f>IFERROR(IF(Table_ocorrencias11[[#This Row],[DPH2]] ="","",Table_ocorrencias11[[#This Row],[DPH2]]&amp;"º DPH"),"")</f>
        <v>13º DPH</v>
      </c>
      <c r="N284" s="31" t="str">
        <f>UPPER(IFERROR(VLOOKUP(Table_ocorrencias11[[#This Row],[municipio]],Table_municipios[],2,FALSE),""))</f>
        <v>JABOATÃO DOS GUARARAPES</v>
      </c>
      <c r="O284" s="31" t="str">
        <f>UPPER(IFERROR(Table_ocorrencias11[[#This Row],[bairro7]],""))</f>
        <v>CAVALEIRO</v>
      </c>
      <c r="P284" s="31" t="str">
        <f>IFERROR(IF(Table_ocorrencias11[[#This Row],[rua8]] ="","",Table_ocorrencias11[[#This Row],[rua8]]),"")</f>
        <v>RUA BIBIANA COSTA</v>
      </c>
      <c r="Q284" s="31" t="str">
        <f>IFERROR(IF(Table_ocorrencias11[[#This Row],[latitude5]] ="","",Table_ocorrencias11[[#This Row],[latitude5]]),"")</f>
        <v>-8.094143</v>
      </c>
      <c r="R284" s="31" t="str">
        <f>IFERROR(IF(Table_ocorrencias11[[#This Row],[longitude6]] ="","",Table_ocorrencias11[[#This Row],[longitude6]]),"")</f>
        <v>-34.968932</v>
      </c>
      <c r="S28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114996)</v>
      </c>
      <c r="T2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4" s="31" t="str">
        <f>UPPER(IFERROR(Table_ocorrencias11[[#This Row],[descricao]],""))</f>
        <v>PAF - FEM - POSSIVEL LATROCINIO_x000D_
PM SANDOVAL: 981125326</v>
      </c>
      <c r="V284" s="24">
        <f>IFERROR(IF(Table_ocorrencias11[[#This Row],[data_ciencia]]="","",Table_ocorrencias11[[#This Row],[data_ciencia]]),"")</f>
        <v>0.38194444444444442</v>
      </c>
      <c r="W284" s="24">
        <f>IFERROR(IF(Table_ocorrencias11[[#This Row],[data_saida]]="","",Table_ocorrencias11[[#This Row],[data_saida]]),"")</f>
        <v>0.3888888888888889</v>
      </c>
      <c r="X284" s="24">
        <f>IFERROR(IF(Table_ocorrencias11[[#This Row],[data_chegada]]="","",Table_ocorrencias11[[#This Row],[data_chegada]]),"")</f>
        <v>0.40625</v>
      </c>
      <c r="Y284" s="24">
        <f>IFERROR(IF(Table_ocorrencias11[[#This Row],[data_conclusao]]="","",Table_ocorrencias11[[#This Row],[data_conclusao]]),"")</f>
        <v>0.43402777777777779</v>
      </c>
      <c r="Z284" s="22">
        <v>1986</v>
      </c>
      <c r="AA284" s="22">
        <v>1100</v>
      </c>
      <c r="AB284" s="22">
        <v>13</v>
      </c>
      <c r="AC284" s="22">
        <v>3866670</v>
      </c>
      <c r="AD284" s="22">
        <v>3865967</v>
      </c>
      <c r="AE284" s="22">
        <v>2724723</v>
      </c>
      <c r="AF284" s="22">
        <v>41453</v>
      </c>
      <c r="AG284" s="23">
        <v>44184</v>
      </c>
      <c r="AH284" s="22" t="s">
        <v>7456</v>
      </c>
      <c r="AI284" s="22" t="s">
        <v>167</v>
      </c>
      <c r="AJ284" s="22" t="s">
        <v>168</v>
      </c>
      <c r="AK284" s="22" t="s">
        <v>1258</v>
      </c>
      <c r="AL284" s="25">
        <v>0.38194444444444442</v>
      </c>
      <c r="AM284" s="26">
        <v>0.3888888888888889</v>
      </c>
      <c r="AN284" s="26">
        <v>0.40625</v>
      </c>
      <c r="AO284" s="26">
        <v>0.43402777777777779</v>
      </c>
      <c r="AP284" s="22" t="s">
        <v>7461</v>
      </c>
      <c r="AQ284" s="22" t="s">
        <v>7462</v>
      </c>
      <c r="AR284" s="22">
        <v>10</v>
      </c>
      <c r="AS284" s="22" t="s">
        <v>2108</v>
      </c>
      <c r="AT284" s="22" t="s">
        <v>7457</v>
      </c>
      <c r="AU284" s="22" t="s">
        <v>7458</v>
      </c>
      <c r="AV284" s="27" t="s">
        <v>276</v>
      </c>
      <c r="AW284" s="22" t="s">
        <v>7459</v>
      </c>
      <c r="AX284" s="22" t="s">
        <v>7460</v>
      </c>
      <c r="AY284" s="22" t="b">
        <v>1</v>
      </c>
      <c r="AZ284" s="22" t="s">
        <v>273</v>
      </c>
      <c r="BA284" s="22" t="b">
        <v>0</v>
      </c>
      <c r="BB284" s="22"/>
      <c r="BC284" s="22"/>
    </row>
    <row r="285" spans="1:55" hidden="1" x14ac:dyDescent="0.25">
      <c r="A285" s="31" t="str">
        <f>IFERROR(TEXT(Table_ocorrencias11[[#This Row],[caso_n]],"000")&amp;Table_ocorrencias11[[#This Row],[ponto]]&amp;"/"&amp;YEAR(Table_ocorrencias11[[#This Row],[DATA PLANTÃO]]),"")</f>
        <v>1101.9/2020</v>
      </c>
      <c r="B285" s="31" t="str">
        <f>IFERROR(IF(Table_ocorrencias11[[#This Row],[GDL]] = "","", Table_ocorrencias11[[#This Row],[GDL]]&amp;"/"&amp;YEAR(Table_ocorrencias11[[#This Row],[data_plantao]])),"")</f>
        <v>41464/2020</v>
      </c>
      <c r="C285" s="31" t="str">
        <f>IF(Table_ocorrencias11[[#This Row],[fotos_gdl]] = TRUE,"ENVIADAS","PENDENTE")</f>
        <v>PENDENTE</v>
      </c>
      <c r="D285" s="23">
        <f>IFERROR(Table_ocorrencias11[[#This Row],[data_plantao]],"")</f>
        <v>44184</v>
      </c>
      <c r="E285" s="31" t="str">
        <f>IFERROR(Table_ocorrencias11[[#This Row],[CIODS]],"")</f>
        <v>D698300</v>
      </c>
      <c r="F285" s="31" t="str">
        <f>IFERROR(Table_ocorrencias11[[#This Row],[natureza3]],"")</f>
        <v>Homicídio</v>
      </c>
      <c r="G285" s="31" t="str">
        <f>IFERROR(Table_ocorrencias11[[#This Row],[tipo_local]],"")</f>
        <v>Externo</v>
      </c>
      <c r="H285" s="31" t="str">
        <f>IFERROR(IF(Table_ocorrencias11[[#This Row],[instrumento9]] = 0,"",Table_ocorrencias11[[#This Row],[instrumento9]]),"")</f>
        <v>PÉRFURO-CONTUNDENTE</v>
      </c>
      <c r="I285" s="31" t="str">
        <f>IFERROR(VLOOKUP(Table_ocorrencias11[[#This Row],[matricula_perito]],Table_peritos[],2,FALSE),"")</f>
        <v>FERNANDO HENRIQUE LEAL BENEVIDES</v>
      </c>
      <c r="J285" s="31" t="str">
        <f>IFERROR(VLOOKUP(Table_ocorrencias11[[#This Row],[matricula_auxiliar]],Table_auxiliares[],2,FALSE),"")</f>
        <v>ANDREZA CRISTINA MAIA DOS SANTOS</v>
      </c>
      <c r="K285" s="31" t="str">
        <f>IFERROR(VLOOKUP(Table_ocorrencias11[[#This Row],[matricula_delegado]],Table_delegados[],2,FALSE),"")</f>
        <v>JOAO FELIPE DE LIMA FURTADO</v>
      </c>
      <c r="L285" s="31" t="str">
        <f>IFERROR(Table_ocorrencias11[[#This Row],[viatura4]],"")</f>
        <v>UP004</v>
      </c>
      <c r="M285" s="31" t="str">
        <f>IFERROR(IF(Table_ocorrencias11[[#This Row],[DPH2]] ="","",Table_ocorrencias11[[#This Row],[DPH2]]&amp;"º DPH"),"")</f>
        <v>13º DPH</v>
      </c>
      <c r="N285" s="31" t="str">
        <f>UPPER(IFERROR(VLOOKUP(Table_ocorrencias11[[#This Row],[municipio]],Table_municipios[],2,FALSE),""))</f>
        <v>JABOATÃO DOS GUARARAPES</v>
      </c>
      <c r="O285" s="31" t="str">
        <f>UPPER(IFERROR(Table_ocorrencias11[[#This Row],[bairro7]],""))</f>
        <v>SANTO ALEIXO</v>
      </c>
      <c r="P285" s="31" t="str">
        <f>IFERROR(IF(Table_ocorrencias11[[#This Row],[rua8]] ="","",Table_ocorrencias11[[#This Row],[rua8]]),"")</f>
        <v>ESTRADA DA LUZ 317</v>
      </c>
      <c r="Q285" s="31" t="str">
        <f>IFERROR(IF(Table_ocorrencias11[[#This Row],[latitude5]] ="","",Table_ocorrencias11[[#This Row],[latitude5]]),"")</f>
        <v/>
      </c>
      <c r="R285" s="31" t="str">
        <f>IFERROR(IF(Table_ocorrencias11[[#This Row],[longitude6]] ="","",Table_ocorrencias11[[#This Row],[longitude6]]),"")</f>
        <v/>
      </c>
      <c r="S285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5" s="31" t="str">
        <f>UPPER(IFERROR(Table_ocorrencias11[[#This Row],[descricao]],""))</f>
        <v>PM SD MOURA 96821970</v>
      </c>
      <c r="V285" s="24">
        <f>IFERROR(IF(Table_ocorrencias11[[#This Row],[data_ciencia]]="","",Table_ocorrencias11[[#This Row],[data_ciencia]]),"")</f>
        <v>0.85416666666666663</v>
      </c>
      <c r="W285" s="24">
        <f>IFERROR(IF(Table_ocorrencias11[[#This Row],[data_saida]]="","",Table_ocorrencias11[[#This Row],[data_saida]]),"")</f>
        <v>0.86458333333333337</v>
      </c>
      <c r="X285" s="24" t="str">
        <f>IFERROR(IF(Table_ocorrencias11[[#This Row],[data_chegada]]="","",Table_ocorrencias11[[#This Row],[data_chegada]]),"")</f>
        <v/>
      </c>
      <c r="Y285" s="24" t="str">
        <f>IFERROR(IF(Table_ocorrencias11[[#This Row],[data_conclusao]]="","",Table_ocorrencias11[[#This Row],[data_conclusao]]),"")</f>
        <v/>
      </c>
      <c r="Z285" s="22">
        <v>1987</v>
      </c>
      <c r="AA285" s="22">
        <v>1101</v>
      </c>
      <c r="AB285" s="22">
        <v>13</v>
      </c>
      <c r="AC285" s="22">
        <v>2962063</v>
      </c>
      <c r="AD285" s="22">
        <v>3876098</v>
      </c>
      <c r="AE285" s="22">
        <v>1207580</v>
      </c>
      <c r="AF285" s="22">
        <v>41464</v>
      </c>
      <c r="AG285" s="23">
        <v>44184</v>
      </c>
      <c r="AH285" s="22" t="s">
        <v>7464</v>
      </c>
      <c r="AI285" s="22" t="s">
        <v>167</v>
      </c>
      <c r="AJ285" s="22" t="s">
        <v>168</v>
      </c>
      <c r="AK285" s="22" t="s">
        <v>255</v>
      </c>
      <c r="AL285" s="25">
        <v>0.85416666666666663</v>
      </c>
      <c r="AM285" s="26">
        <v>0.86458333333333337</v>
      </c>
      <c r="AN285" s="26"/>
      <c r="AO285" s="26"/>
      <c r="AP285" s="22"/>
      <c r="AQ285" s="22"/>
      <c r="AR285" s="22">
        <v>10</v>
      </c>
      <c r="AS285" s="22" t="s">
        <v>1359</v>
      </c>
      <c r="AT285" s="22" t="s">
        <v>7465</v>
      </c>
      <c r="AU285" s="22" t="s">
        <v>7466</v>
      </c>
      <c r="AV285" s="27" t="s">
        <v>276</v>
      </c>
      <c r="AW285" s="22" t="s">
        <v>7467</v>
      </c>
      <c r="AX285" s="22" t="s">
        <v>7468</v>
      </c>
      <c r="AY285" s="22" t="b">
        <v>0</v>
      </c>
      <c r="AZ285" s="22" t="s">
        <v>273</v>
      </c>
      <c r="BA285" s="22" t="b">
        <v>0</v>
      </c>
      <c r="BB285" s="22"/>
      <c r="BC285" s="22"/>
    </row>
    <row r="286" spans="1:55" hidden="1" x14ac:dyDescent="0.25">
      <c r="A286" s="31" t="str">
        <f>IFERROR(TEXT(Table_ocorrencias11[[#This Row],[caso_n]],"000")&amp;Table_ocorrencias11[[#This Row],[ponto]]&amp;"/"&amp;YEAR(Table_ocorrencias11[[#This Row],[DATA PLANTÃO]]),"")</f>
        <v>1102.9/2020</v>
      </c>
      <c r="B286" s="31" t="str">
        <f>IFERROR(IF(Table_ocorrencias11[[#This Row],[GDL]] = "","", Table_ocorrencias11[[#This Row],[GDL]]&amp;"/"&amp;YEAR(Table_ocorrencias11[[#This Row],[data_plantao]])),"")</f>
        <v/>
      </c>
      <c r="C286" s="31" t="str">
        <f>IF(Table_ocorrencias11[[#This Row],[fotos_gdl]] = TRUE,"ENVIADAS","PENDENTE")</f>
        <v>ENVIADAS</v>
      </c>
      <c r="D286" s="23">
        <f>IFERROR(Table_ocorrencias11[[#This Row],[data_plantao]],"")</f>
        <v>44184</v>
      </c>
      <c r="E286" s="31" t="str">
        <f>IFERROR(Table_ocorrencias11[[#This Row],[CIODS]],"")</f>
        <v>D698350</v>
      </c>
      <c r="F286" s="31" t="str">
        <f>IFERROR(Table_ocorrencias11[[#This Row],[natureza3]],"")</f>
        <v>Homicídio</v>
      </c>
      <c r="G286" s="31" t="str">
        <f>IFERROR(Table_ocorrencias11[[#This Row],[tipo_local]],"")</f>
        <v>Externo</v>
      </c>
      <c r="H286" s="31" t="str">
        <f>IFERROR(IF(Table_ocorrencias11[[#This Row],[instrumento9]] = 0,"",Table_ocorrencias11[[#This Row],[instrumento9]]),"")</f>
        <v>PÉRFURO-CONTUNDENTE</v>
      </c>
      <c r="I286" s="31" t="str">
        <f>IFERROR(VLOOKUP(Table_ocorrencias11[[#This Row],[matricula_perito]],Table_peritos[],2,FALSE),"")</f>
        <v>BETSON FERNANDO DELGADO DOS SANTOS ANDRADE</v>
      </c>
      <c r="J286" s="31" t="str">
        <f>IFERROR(VLOOKUP(Table_ocorrencias11[[#This Row],[matricula_auxiliar]],Table_auxiliares[],2,FALSE),"")</f>
        <v>ALMIR CARLOS DE SOUZA</v>
      </c>
      <c r="K286" s="31" t="str">
        <f>IFERROR(VLOOKUP(Table_ocorrencias11[[#This Row],[matricula_delegado]],Table_delegados[],2,FALSE),"")</f>
        <v>SERGIO RICARDO FERREIRA DE VASCONCELOS</v>
      </c>
      <c r="L286" s="31" t="str">
        <f>IFERROR(Table_ocorrencias11[[#This Row],[viatura4]],"")</f>
        <v>UP006</v>
      </c>
      <c r="M286" s="31" t="str">
        <f>IFERROR(IF(Table_ocorrencias11[[#This Row],[DPH2]] ="","",Table_ocorrencias11[[#This Row],[DPH2]]&amp;"º DPH"),"")</f>
        <v>11º DPH</v>
      </c>
      <c r="N286" s="31" t="str">
        <f>UPPER(IFERROR(VLOOKUP(Table_ocorrencias11[[#This Row],[municipio]],Table_municipios[],2,FALSE),""))</f>
        <v>JABOATÃO DOS GUARARAPES</v>
      </c>
      <c r="O286" s="31" t="str">
        <f>UPPER(IFERROR(Table_ocorrencias11[[#This Row],[bairro7]],""))</f>
        <v>JARDIM PRAZERES</v>
      </c>
      <c r="P286" s="31" t="str">
        <f>IFERROR(IF(Table_ocorrencias11[[#This Row],[rua8]] ="","",Table_ocorrencias11[[#This Row],[rua8]]),"")</f>
        <v>RUA MATA GRANDE</v>
      </c>
      <c r="Q286" s="31" t="str">
        <f>IFERROR(IF(Table_ocorrencias11[[#This Row],[latitude5]] ="","",Table_ocorrencias11[[#This Row],[latitude5]]),"")</f>
        <v>-8.192199</v>
      </c>
      <c r="R286" s="31" t="str">
        <f>IFERROR(IF(Table_ocorrencias11[[#This Row],[longitude6]] ="","",Table_ocorrencias11[[#This Row],[longitude6]]),"")</f>
        <v>-34.955207</v>
      </c>
      <c r="S286" s="31" t="str">
        <f>IFERROR(UPPER(VLOOKUP(Table_ocorrencias11[[#This Row],[ocorrencia_id]],Table_vitimas[],3,FALSE) &amp; " (NIC: "&amp; VLOOKUP(Table_ocorrencias11[[#This Row],[ocorrencia_id]],Table_vitimas[],9,FALSE)) &amp;")","")</f>
        <v>KELVYN JONATAN ARANTES DA SILVA (NIC: 115002)</v>
      </c>
      <c r="T2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86" s="31" t="str">
        <f>UPPER(IFERROR(Table_ocorrencias11[[#This Row],[descricao]],""))</f>
        <v>PAF-MASCULINO - CONTATO 986155087</v>
      </c>
      <c r="V286" s="24">
        <f>IFERROR(IF(Table_ocorrencias11[[#This Row],[data_ciencia]]="","",Table_ocorrencias11[[#This Row],[data_ciencia]]),"")</f>
        <v>0.2013888888888889</v>
      </c>
      <c r="W286" s="24">
        <f>IFERROR(IF(Table_ocorrencias11[[#This Row],[data_saida]]="","",Table_ocorrencias11[[#This Row],[data_saida]]),"")</f>
        <v>0.21527777777777779</v>
      </c>
      <c r="X286" s="24">
        <f>IFERROR(IF(Table_ocorrencias11[[#This Row],[data_chegada]]="","",Table_ocorrencias11[[#This Row],[data_chegada]]),"")</f>
        <v>0.2326388888888889</v>
      </c>
      <c r="Y286" s="24">
        <f>IFERROR(IF(Table_ocorrencias11[[#This Row],[data_conclusao]]="","",Table_ocorrencias11[[#This Row],[data_conclusao]]),"")</f>
        <v>0.27083333333333331</v>
      </c>
      <c r="Z286" s="22">
        <v>1988</v>
      </c>
      <c r="AA286" s="22">
        <v>1102</v>
      </c>
      <c r="AB286" s="22">
        <v>11</v>
      </c>
      <c r="AC286" s="22">
        <v>3869903</v>
      </c>
      <c r="AD286" s="22">
        <v>1586920</v>
      </c>
      <c r="AE286" s="22">
        <v>2139219</v>
      </c>
      <c r="AF286" s="22"/>
      <c r="AG286" s="23">
        <v>44184</v>
      </c>
      <c r="AH286" s="22" t="s">
        <v>7469</v>
      </c>
      <c r="AI286" s="22" t="s">
        <v>167</v>
      </c>
      <c r="AJ286" s="22" t="s">
        <v>168</v>
      </c>
      <c r="AK286" s="22" t="s">
        <v>1258</v>
      </c>
      <c r="AL286" s="25">
        <v>0.2013888888888889</v>
      </c>
      <c r="AM286" s="26">
        <v>0.21527777777777779</v>
      </c>
      <c r="AN286" s="26">
        <v>0.2326388888888889</v>
      </c>
      <c r="AO286" s="26">
        <v>0.27083333333333331</v>
      </c>
      <c r="AP286" s="22" t="s">
        <v>7474</v>
      </c>
      <c r="AQ286" s="22" t="s">
        <v>7475</v>
      </c>
      <c r="AR286" s="22">
        <v>10</v>
      </c>
      <c r="AS286" s="22" t="s">
        <v>4023</v>
      </c>
      <c r="AT286" s="22" t="s">
        <v>7470</v>
      </c>
      <c r="AU286" s="22" t="s">
        <v>7471</v>
      </c>
      <c r="AV286" s="27" t="s">
        <v>276</v>
      </c>
      <c r="AW286" s="22" t="s">
        <v>7472</v>
      </c>
      <c r="AX286" s="22" t="s">
        <v>7473</v>
      </c>
      <c r="AY286" s="22" t="b">
        <v>1</v>
      </c>
      <c r="AZ286" s="22" t="s">
        <v>273</v>
      </c>
      <c r="BA286" s="22" t="b">
        <v>0</v>
      </c>
      <c r="BB286" s="22"/>
      <c r="BC286" s="22"/>
    </row>
    <row r="287" spans="1:55" hidden="1" x14ac:dyDescent="0.25">
      <c r="A287" s="31" t="str">
        <f>IFERROR(TEXT(Table_ocorrencias11[[#This Row],[caso_n]],"000")&amp;Table_ocorrencias11[[#This Row],[ponto]]&amp;"/"&amp;YEAR(Table_ocorrencias11[[#This Row],[DATA PLANTÃO]]),"")</f>
        <v>1103.9/2020</v>
      </c>
      <c r="B287" s="31" t="str">
        <f>IFERROR(IF(Table_ocorrencias11[[#This Row],[GDL]] = "","", Table_ocorrencias11[[#This Row],[GDL]]&amp;"/"&amp;YEAR(Table_ocorrencias11[[#This Row],[data_plantao]])),"")</f>
        <v>41501/2020</v>
      </c>
      <c r="C287" s="31" t="str">
        <f>IF(Table_ocorrencias11[[#This Row],[fotos_gdl]] = TRUE,"ENVIADAS","PENDENTE")</f>
        <v>ENVIADAS</v>
      </c>
      <c r="D287" s="23">
        <f>IFERROR(Table_ocorrencias11[[#This Row],[data_plantao]],"")</f>
        <v>44185</v>
      </c>
      <c r="E287" s="31" t="str">
        <f>IFERROR(Table_ocorrencias11[[#This Row],[CIODS]],"")</f>
        <v>D698386</v>
      </c>
      <c r="F287" s="31" t="str">
        <f>IFERROR(Table_ocorrencias11[[#This Row],[natureza3]],"")</f>
        <v>Homicídio</v>
      </c>
      <c r="G287" s="31" t="str">
        <f>IFERROR(Table_ocorrencias11[[#This Row],[tipo_local]],"")</f>
        <v>Externo</v>
      </c>
      <c r="H287" s="31" t="str">
        <f>IFERROR(IF(Table_ocorrencias11[[#This Row],[instrumento9]] = 0,"",Table_ocorrencias11[[#This Row],[instrumento9]]),"")</f>
        <v>PÉRFURO-CONTUNDENTE</v>
      </c>
      <c r="I287" s="31" t="str">
        <f>IFERROR(VLOOKUP(Table_ocorrencias11[[#This Row],[matricula_perito]],Table_peritos[],2,FALSE),"")</f>
        <v>DIOGO SINESIO TRAJANO DE ARRUDA</v>
      </c>
      <c r="J287" s="31" t="str">
        <f>IFERROR(VLOOKUP(Table_ocorrencias11[[#This Row],[matricula_auxiliar]],Table_auxiliares[],2,FALSE),"")</f>
        <v>BRUNA TATIANE DA SILVA OLIVEIRA</v>
      </c>
      <c r="K287" s="31" t="str">
        <f>IFERROR(VLOOKUP(Table_ocorrencias11[[#This Row],[matricula_delegado]],Table_delegados[],2,FALSE),"")</f>
        <v>ANTONIO DE CAMPOS FRANCISCO</v>
      </c>
      <c r="L287" s="31" t="str">
        <f>IFERROR(Table_ocorrencias11[[#This Row],[viatura4]],"")</f>
        <v>UP004</v>
      </c>
      <c r="M287" s="31" t="str">
        <f>IFERROR(IF(Table_ocorrencias11[[#This Row],[DPH2]] ="","",Table_ocorrencias11[[#This Row],[DPH2]]&amp;"º DPH"),"")</f>
        <v>5º DPH</v>
      </c>
      <c r="N287" s="31" t="str">
        <f>UPPER(IFERROR(VLOOKUP(Table_ocorrencias11[[#This Row],[municipio]],Table_municipios[],2,FALSE),""))</f>
        <v>RECIFE</v>
      </c>
      <c r="O287" s="31" t="str">
        <f>UPPER(IFERROR(Table_ocorrencias11[[#This Row],[bairro7]],""))</f>
        <v>PASSARINHO</v>
      </c>
      <c r="P287" s="31" t="str">
        <f>IFERROR(IF(Table_ocorrencias11[[#This Row],[rua8]] ="","",Table_ocorrencias11[[#This Row],[rua8]]),"")</f>
        <v>RUA SANTA TEREZINHA, 155</v>
      </c>
      <c r="Q287" s="31" t="str">
        <f>IFERROR(IF(Table_ocorrencias11[[#This Row],[latitude5]] ="","",Table_ocorrencias11[[#This Row],[latitude5]]),"")</f>
        <v>-7.987150</v>
      </c>
      <c r="R287" s="31" t="str">
        <f>IFERROR(IF(Table_ocorrencias11[[#This Row],[longitude6]] ="","",Table_ocorrencias11[[#This Row],[longitude6]]),"")</f>
        <v>-34.925911</v>
      </c>
      <c r="S287" s="31" t="str">
        <f>IFERROR(UPPER(VLOOKUP(Table_ocorrencias11[[#This Row],[ocorrencia_id]],Table_vitimas[],3,FALSE) &amp; " (NIC: "&amp; VLOOKUP(Table_ocorrencias11[[#This Row],[ocorrencia_id]],Table_vitimas[],9,FALSE)) &amp;")","")</f>
        <v>RODRIGO EUSTAQUIO OLIVEIRA (NIC: 114994)</v>
      </c>
      <c r="T2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7" s="31" t="str">
        <f>UPPER(IFERROR(Table_ocorrencias11[[#This Row],[descricao]],""))</f>
        <v/>
      </c>
      <c r="V287" s="24">
        <f>IFERROR(IF(Table_ocorrencias11[[#This Row],[data_ciencia]]="","",Table_ocorrencias11[[#This Row],[data_ciencia]]),"")</f>
        <v>0.63888888888888884</v>
      </c>
      <c r="W287" s="24">
        <f>IFERROR(IF(Table_ocorrencias11[[#This Row],[data_saida]]="","",Table_ocorrencias11[[#This Row],[data_saida]]),"")</f>
        <v>0.65625</v>
      </c>
      <c r="X287" s="24">
        <f>IFERROR(IF(Table_ocorrencias11[[#This Row],[data_chegada]]="","",Table_ocorrencias11[[#This Row],[data_chegada]]),"")</f>
        <v>0.67013888888888884</v>
      </c>
      <c r="Y287" s="24">
        <f>IFERROR(IF(Table_ocorrencias11[[#This Row],[data_conclusao]]="","",Table_ocorrencias11[[#This Row],[data_conclusao]]),"")</f>
        <v>0.69444444444444442</v>
      </c>
      <c r="Z287" s="22">
        <v>1989</v>
      </c>
      <c r="AA287" s="22">
        <v>1103</v>
      </c>
      <c r="AB287" s="22">
        <v>5</v>
      </c>
      <c r="AC287" s="22">
        <v>3871193</v>
      </c>
      <c r="AD287" s="22">
        <v>3876080</v>
      </c>
      <c r="AE287" s="22">
        <v>1967371</v>
      </c>
      <c r="AF287" s="22">
        <v>41501</v>
      </c>
      <c r="AG287" s="23">
        <v>44185</v>
      </c>
      <c r="AH287" s="22" t="s">
        <v>7480</v>
      </c>
      <c r="AI287" s="22" t="s">
        <v>167</v>
      </c>
      <c r="AJ287" s="22" t="s">
        <v>168</v>
      </c>
      <c r="AK287" s="22" t="s">
        <v>255</v>
      </c>
      <c r="AL287" s="25">
        <v>0.63888888888888884</v>
      </c>
      <c r="AM287" s="26">
        <v>0.65625</v>
      </c>
      <c r="AN287" s="26">
        <v>0.67013888888888884</v>
      </c>
      <c r="AO287" s="26">
        <v>0.69444444444444442</v>
      </c>
      <c r="AP287" s="22" t="s">
        <v>7484</v>
      </c>
      <c r="AQ287" s="22" t="s">
        <v>7485</v>
      </c>
      <c r="AR287" s="22">
        <v>14</v>
      </c>
      <c r="AS287" s="22" t="s">
        <v>678</v>
      </c>
      <c r="AT287" s="22" t="s">
        <v>7481</v>
      </c>
      <c r="AU287" s="22" t="s">
        <v>7482</v>
      </c>
      <c r="AV287" s="27" t="s">
        <v>276</v>
      </c>
      <c r="AW287" s="22" t="s">
        <v>7483</v>
      </c>
      <c r="AX287" s="22" t="s">
        <v>283</v>
      </c>
      <c r="AY287" s="22" t="b">
        <v>1</v>
      </c>
      <c r="AZ287" s="22" t="s">
        <v>273</v>
      </c>
      <c r="BA287" s="22" t="b">
        <v>0</v>
      </c>
      <c r="BB287" s="22"/>
      <c r="BC287" s="22"/>
    </row>
    <row r="288" spans="1:55" hidden="1" x14ac:dyDescent="0.25">
      <c r="A288" s="31" t="str">
        <f>IFERROR(TEXT(Table_ocorrencias11[[#This Row],[caso_n]],"000")&amp;Table_ocorrencias11[[#This Row],[ponto]]&amp;"/"&amp;YEAR(Table_ocorrencias11[[#This Row],[DATA PLANTÃO]]),"")</f>
        <v>1104.9/2020</v>
      </c>
      <c r="B288" s="31" t="str">
        <f>IFERROR(IF(Table_ocorrencias11[[#This Row],[GDL]] = "","", Table_ocorrencias11[[#This Row],[GDL]]&amp;"/"&amp;YEAR(Table_ocorrencias11[[#This Row],[data_plantao]])),"")</f>
        <v>41508/2020</v>
      </c>
      <c r="C288" s="31" t="str">
        <f>IF(Table_ocorrencias11[[#This Row],[fotos_gdl]] = TRUE,"ENVIADAS","PENDENTE")</f>
        <v>PENDENTE</v>
      </c>
      <c r="D288" s="23">
        <f>IFERROR(Table_ocorrencias11[[#This Row],[data_plantao]],"")</f>
        <v>44185</v>
      </c>
      <c r="E288" s="31" t="str">
        <f>IFERROR(Table_ocorrencias11[[#This Row],[CIODS]],"")</f>
        <v>D698396</v>
      </c>
      <c r="F288" s="31" t="str">
        <f>IFERROR(Table_ocorrencias11[[#This Row],[natureza3]],"")</f>
        <v>Homicídio</v>
      </c>
      <c r="G288" s="31" t="str">
        <f>IFERROR(Table_ocorrencias11[[#This Row],[tipo_local]],"")</f>
        <v>Externo</v>
      </c>
      <c r="H288" s="31" t="str">
        <f>IFERROR(IF(Table_ocorrencias11[[#This Row],[instrumento9]] = 0,"",Table_ocorrencias11[[#This Row],[instrumento9]]),"")</f>
        <v>PÉRFURO-CONTUNDENTE</v>
      </c>
      <c r="I288" s="31" t="str">
        <f>IFERROR(VLOOKUP(Table_ocorrencias11[[#This Row],[matricula_perito]],Table_peritos[],2,FALSE),"")</f>
        <v>RANON BARROS BEZERRA</v>
      </c>
      <c r="J288" s="31" t="str">
        <f>IFERROR(VLOOKUP(Table_ocorrencias11[[#This Row],[matricula_auxiliar]],Table_auxiliares[],2,FALSE),"")</f>
        <v>ELOISA NEVES ALMEIDA PIMENTEL</v>
      </c>
      <c r="K288" s="31" t="str">
        <f>IFERROR(VLOOKUP(Table_ocorrencias11[[#This Row],[matricula_delegado]],Table_delegados[],2,FALSE),"")</f>
        <v>PAULO GUSTAVO COELHO DIAS</v>
      </c>
      <c r="L288" s="31" t="str">
        <f>IFERROR(Table_ocorrencias11[[#This Row],[viatura4]],"")</f>
        <v>UP006</v>
      </c>
      <c r="M288" s="31" t="str">
        <f>IFERROR(IF(Table_ocorrencias11[[#This Row],[DPH2]] ="","",Table_ocorrencias11[[#This Row],[DPH2]]&amp;"º DPH"),"")</f>
        <v>15º DPH</v>
      </c>
      <c r="N288" s="31" t="str">
        <f>UPPER(IFERROR(VLOOKUP(Table_ocorrencias11[[#This Row],[municipio]],Table_municipios[],2,FALSE),""))</f>
        <v>IPOJUCA</v>
      </c>
      <c r="O288" s="31" t="str">
        <f>UPPER(IFERROR(Table_ocorrencias11[[#This Row],[bairro7]],""))</f>
        <v>ENGENHO BONFIM</v>
      </c>
      <c r="P288" s="31" t="str">
        <f>IFERROR(IF(Table_ocorrencias11[[#This Row],[rua8]] ="","",Table_ocorrencias11[[#This Row],[rua8]]),"")</f>
        <v>ENGENHO BONFIM</v>
      </c>
      <c r="Q288" s="31" t="str">
        <f>IFERROR(IF(Table_ocorrencias11[[#This Row],[latitude5]] ="","",Table_ocorrencias11[[#This Row],[latitude5]]),"")</f>
        <v>-8,341236</v>
      </c>
      <c r="R288" s="31" t="str">
        <f>IFERROR(IF(Table_ocorrencias11[[#This Row],[longitude6]] ="","",Table_ocorrencias11[[#This Row],[longitude6]]),"")</f>
        <v>-35.091552</v>
      </c>
      <c r="S28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)</v>
      </c>
      <c r="T2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88" s="31" t="str">
        <f>UPPER(IFERROR(Table_ocorrencias11[[#This Row],[descricao]],""))</f>
        <v>INDIVIDUO DO SEXO MASCULINO COM CORPO PARCIALMENTE ENTERRADO E LESÕES CAUSADAS POR DISPARO DE ARMA DE FOGO.</v>
      </c>
      <c r="V288" s="24">
        <f>IFERROR(IF(Table_ocorrencias11[[#This Row],[data_ciencia]]="","",Table_ocorrencias11[[#This Row],[data_ciencia]]),"")</f>
        <v>0.75</v>
      </c>
      <c r="W288" s="24" t="str">
        <f>IFERROR(IF(Table_ocorrencias11[[#This Row],[data_saida]]="","",Table_ocorrencias11[[#This Row],[data_saida]]),"")</f>
        <v/>
      </c>
      <c r="X288" s="24" t="str">
        <f>IFERROR(IF(Table_ocorrencias11[[#This Row],[data_chegada]]="","",Table_ocorrencias11[[#This Row],[data_chegada]]),"")</f>
        <v/>
      </c>
      <c r="Y288" s="24" t="str">
        <f>IFERROR(IF(Table_ocorrencias11[[#This Row],[data_conclusao]]="","",Table_ocorrencias11[[#This Row],[data_conclusao]]),"")</f>
        <v/>
      </c>
      <c r="Z288" s="22">
        <v>1990</v>
      </c>
      <c r="AA288" s="22">
        <v>1104</v>
      </c>
      <c r="AB288" s="22">
        <v>15</v>
      </c>
      <c r="AC288" s="22">
        <v>3866670</v>
      </c>
      <c r="AD288" s="22">
        <v>3868710</v>
      </c>
      <c r="AE288" s="22">
        <v>2725371</v>
      </c>
      <c r="AF288" s="22">
        <v>41508</v>
      </c>
      <c r="AG288" s="23">
        <v>44185</v>
      </c>
      <c r="AH288" s="22" t="s">
        <v>7489</v>
      </c>
      <c r="AI288" s="22" t="s">
        <v>167</v>
      </c>
      <c r="AJ288" s="22" t="s">
        <v>168</v>
      </c>
      <c r="AK288" s="22" t="s">
        <v>1258</v>
      </c>
      <c r="AL288" s="25">
        <v>0.75</v>
      </c>
      <c r="AM288" s="26"/>
      <c r="AN288" s="26"/>
      <c r="AO288" s="26"/>
      <c r="AP288" s="22" t="s">
        <v>7505</v>
      </c>
      <c r="AQ288" s="22" t="s">
        <v>7506</v>
      </c>
      <c r="AR288" s="22">
        <v>8</v>
      </c>
      <c r="AS288" s="22" t="s">
        <v>7490</v>
      </c>
      <c r="AT288" s="22" t="s">
        <v>7490</v>
      </c>
      <c r="AU288" s="22" t="s">
        <v>283</v>
      </c>
      <c r="AV288" s="27" t="s">
        <v>276</v>
      </c>
      <c r="AW288" s="22" t="s">
        <v>7491</v>
      </c>
      <c r="AX288" s="22" t="s">
        <v>7507</v>
      </c>
      <c r="AY288" s="22" t="b">
        <v>0</v>
      </c>
      <c r="AZ288" s="22" t="s">
        <v>273</v>
      </c>
      <c r="BA288" s="22" t="b">
        <v>0</v>
      </c>
      <c r="BB288" s="22"/>
      <c r="BC288" s="22"/>
    </row>
    <row r="289" spans="1:55" hidden="1" x14ac:dyDescent="0.25">
      <c r="A289" s="31" t="str">
        <f>IFERROR(TEXT(Table_ocorrencias11[[#This Row],[caso_n]],"000")&amp;Table_ocorrencias11[[#This Row],[ponto]]&amp;"/"&amp;YEAR(Table_ocorrencias11[[#This Row],[DATA PLANTÃO]]),"")</f>
        <v>1105.9/2020</v>
      </c>
      <c r="B289" s="31" t="str">
        <f>IFERROR(IF(Table_ocorrencias11[[#This Row],[GDL]] = "","", Table_ocorrencias11[[#This Row],[GDL]]&amp;"/"&amp;YEAR(Table_ocorrencias11[[#This Row],[data_plantao]])),"")</f>
        <v/>
      </c>
      <c r="C289" s="31" t="str">
        <f>IF(Table_ocorrencias11[[#This Row],[fotos_gdl]] = TRUE,"ENVIADAS","PENDENTE")</f>
        <v>PENDENTE</v>
      </c>
      <c r="D289" s="23">
        <f>IFERROR(Table_ocorrencias11[[#This Row],[data_plantao]],"")</f>
        <v>44185</v>
      </c>
      <c r="E289" s="31" t="str">
        <f>IFERROR(Table_ocorrencias11[[#This Row],[CIODS]],"")</f>
        <v>D698404</v>
      </c>
      <c r="F289" s="31" t="str">
        <f>IFERROR(Table_ocorrencias11[[#This Row],[natureza3]],"")</f>
        <v>Duplo Homicídio</v>
      </c>
      <c r="G289" s="31" t="str">
        <f>IFERROR(Table_ocorrencias11[[#This Row],[tipo_local]],"")</f>
        <v>Externo</v>
      </c>
      <c r="H289" s="31" t="str">
        <f>IFERROR(IF(Table_ocorrencias11[[#This Row],[instrumento9]] = 0,"",Table_ocorrencias11[[#This Row],[instrumento9]]),"")</f>
        <v/>
      </c>
      <c r="I289" s="31" t="str">
        <f>IFERROR(VLOOKUP(Table_ocorrencias11[[#This Row],[matricula_perito]],Table_peritos[],2,FALSE),"")</f>
        <v>BETSON FERNANDO DELGADO DOS SANTOS ANDRADE</v>
      </c>
      <c r="J289" s="31" t="str">
        <f>IFERROR(VLOOKUP(Table_ocorrencias11[[#This Row],[matricula_auxiliar]],Table_auxiliares[],2,FALSE),"")</f>
        <v>THIAGO ANDRÉ</v>
      </c>
      <c r="K289" s="31" t="str">
        <f>IFERROR(VLOOKUP(Table_ocorrencias11[[#This Row],[matricula_delegado]],Table_delegados[],2,FALSE),"")</f>
        <v>FELIPE MONTEIRO COSTA</v>
      </c>
      <c r="L289" s="31" t="str">
        <f>IFERROR(Table_ocorrencias11[[#This Row],[viatura4]],"")</f>
        <v/>
      </c>
      <c r="M289" s="31" t="str">
        <f>IFERROR(IF(Table_ocorrencias11[[#This Row],[DPH2]] ="","",Table_ocorrencias11[[#This Row],[DPH2]]&amp;"º DPH"),"")</f>
        <v/>
      </c>
      <c r="N289" s="31" t="str">
        <f>UPPER(IFERROR(VLOOKUP(Table_ocorrencias11[[#This Row],[municipio]],Table_municipios[],2,FALSE),""))</f>
        <v>RECIFE</v>
      </c>
      <c r="O289" s="31" t="str">
        <f>UPPER(IFERROR(Table_ocorrencias11[[#This Row],[bairro7]],""))</f>
        <v>COHAB, IBURA</v>
      </c>
      <c r="P289" s="31" t="str">
        <f>IFERROR(IF(Table_ocorrencias11[[#This Row],[rua8]] ="","",Table_ocorrencias11[[#This Row],[rua8]]),"")</f>
        <v>RUA CORONEL VOLARTE</v>
      </c>
      <c r="Q289" s="31" t="str">
        <f>IFERROR(IF(Table_ocorrencias11[[#This Row],[latitude5]] ="","",Table_ocorrencias11[[#This Row],[latitude5]]),"")</f>
        <v/>
      </c>
      <c r="R289" s="31" t="str">
        <f>IFERROR(IF(Table_ocorrencias11[[#This Row],[longitude6]] ="","",Table_ocorrencias11[[#This Row],[longitude6]]),"")</f>
        <v/>
      </c>
      <c r="S289" s="31" t="str">
        <f>IFERROR(UPPER(VLOOKUP(Table_ocorrencias11[[#This Row],[ocorrencia_id]],Table_vitimas[],3,FALSE) &amp; " (NIC: "&amp; VLOOKUP(Table_ocorrencias11[[#This Row],[ocorrencia_id]],Table_vitimas[],9,FALSE)) &amp;")","")</f>
        <v>EMERSON SILVA DE LIMA (NIC: 114993)</v>
      </c>
      <c r="T2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89" s="31" t="str">
        <f>UPPER(IFERROR(Table_ocorrencias11[[#This Row],[descricao]],""))</f>
        <v>PM 988249178</v>
      </c>
      <c r="V289" s="24">
        <f>IFERROR(IF(Table_ocorrencias11[[#This Row],[data_ciencia]]="","",Table_ocorrencias11[[#This Row],[data_ciencia]]),"")</f>
        <v>0.79305555555555551</v>
      </c>
      <c r="W289" s="24" t="str">
        <f>IFERROR(IF(Table_ocorrencias11[[#This Row],[data_saida]]="","",Table_ocorrencias11[[#This Row],[data_saida]]),"")</f>
        <v/>
      </c>
      <c r="X289" s="24" t="str">
        <f>IFERROR(IF(Table_ocorrencias11[[#This Row],[data_chegada]]="","",Table_ocorrencias11[[#This Row],[data_chegada]]),"")</f>
        <v/>
      </c>
      <c r="Y289" s="24" t="str">
        <f>IFERROR(IF(Table_ocorrencias11[[#This Row],[data_conclusao]]="","",Table_ocorrencias11[[#This Row],[data_conclusao]]),"")</f>
        <v/>
      </c>
      <c r="Z289" s="22">
        <v>1991</v>
      </c>
      <c r="AA289" s="22">
        <v>1105</v>
      </c>
      <c r="AB289" s="22"/>
      <c r="AC289" s="22">
        <v>3869903</v>
      </c>
      <c r="AD289" s="22">
        <v>3870464</v>
      </c>
      <c r="AE289" s="22">
        <v>2724723</v>
      </c>
      <c r="AF289" s="22"/>
      <c r="AG289" s="23">
        <v>44185</v>
      </c>
      <c r="AH289" s="22" t="s">
        <v>7492</v>
      </c>
      <c r="AI289" s="22" t="s">
        <v>302</v>
      </c>
      <c r="AJ289" s="22" t="s">
        <v>168</v>
      </c>
      <c r="AK289" s="22" t="s">
        <v>283</v>
      </c>
      <c r="AL289" s="25">
        <v>0.79305555555555551</v>
      </c>
      <c r="AM289" s="26"/>
      <c r="AN289" s="26"/>
      <c r="AO289" s="26"/>
      <c r="AP289" s="22"/>
      <c r="AQ289" s="22"/>
      <c r="AR289" s="22">
        <v>14</v>
      </c>
      <c r="AS289" s="22" t="s">
        <v>7493</v>
      </c>
      <c r="AT289" s="22" t="s">
        <v>7494</v>
      </c>
      <c r="AU289" s="22" t="s">
        <v>7495</v>
      </c>
      <c r="AV289" s="27"/>
      <c r="AW289" s="22" t="s">
        <v>7496</v>
      </c>
      <c r="AX289" s="22" t="s">
        <v>7497</v>
      </c>
      <c r="AY289" s="22" t="b">
        <v>0</v>
      </c>
      <c r="AZ289" s="22" t="s">
        <v>273</v>
      </c>
      <c r="BA289" s="22" t="b">
        <v>0</v>
      </c>
      <c r="BB289" s="22"/>
      <c r="BC289" s="22"/>
    </row>
    <row r="290" spans="1:55" hidden="1" x14ac:dyDescent="0.25">
      <c r="A290" s="31" t="str">
        <f>IFERROR(TEXT(Table_ocorrencias11[[#This Row],[caso_n]],"000")&amp;Table_ocorrencias11[[#This Row],[ponto]]&amp;"/"&amp;YEAR(Table_ocorrencias11[[#This Row],[DATA PLANTÃO]]),"")</f>
        <v>1106.9/2020</v>
      </c>
      <c r="B290" s="31" t="str">
        <f>IFERROR(IF(Table_ocorrencias11[[#This Row],[GDL]] = "","", Table_ocorrencias11[[#This Row],[GDL]]&amp;"/"&amp;YEAR(Table_ocorrencias11[[#This Row],[data_plantao]])),"")</f>
        <v>41744/2020</v>
      </c>
      <c r="C290" s="31" t="str">
        <f>IF(Table_ocorrencias11[[#This Row],[fotos_gdl]] = TRUE,"ENVIADAS","PENDENTE")</f>
        <v>ENVIADAS</v>
      </c>
      <c r="D290" s="23">
        <f>IFERROR(Table_ocorrencias11[[#This Row],[data_plantao]],"")</f>
        <v>44186</v>
      </c>
      <c r="E290" s="31" t="str">
        <f>IFERROR(Table_ocorrencias11[[#This Row],[CIODS]],"")</f>
        <v>D698565</v>
      </c>
      <c r="F290" s="31" t="str">
        <f>IFERROR(Table_ocorrencias11[[#This Row],[natureza3]],"")</f>
        <v>Homicídio</v>
      </c>
      <c r="G290" s="31" t="str">
        <f>IFERROR(Table_ocorrencias11[[#This Row],[tipo_local]],"")</f>
        <v>Interno</v>
      </c>
      <c r="H290" s="31" t="str">
        <f>IFERROR(IF(Table_ocorrencias11[[#This Row],[instrumento9]] = 0,"",Table_ocorrencias11[[#This Row],[instrumento9]]),"")</f>
        <v>PÉRFURO-CONTUNDENTE</v>
      </c>
      <c r="I290" s="31" t="str">
        <f>IFERROR(VLOOKUP(Table_ocorrencias11[[#This Row],[matricula_perito]],Table_peritos[],2,FALSE),"")</f>
        <v>LUCAS ARAÚJO DE ALMEIDA</v>
      </c>
      <c r="J290" s="31" t="str">
        <f>IFERROR(VLOOKUP(Table_ocorrencias11[[#This Row],[matricula_auxiliar]],Table_auxiliares[],2,FALSE),"")</f>
        <v>ANDREZA CRISTINA MAIA DOS SANTOS</v>
      </c>
      <c r="K290" s="31" t="str">
        <f>IFERROR(VLOOKUP(Table_ocorrencias11[[#This Row],[matricula_delegado]],Table_delegados[],2,FALSE),"")</f>
        <v>FRANCISCA ERICA DA SILVA BEZERRA</v>
      </c>
      <c r="L290" s="31" t="str">
        <f>IFERROR(Table_ocorrencias11[[#This Row],[viatura4]],"")</f>
        <v>UP004</v>
      </c>
      <c r="M290" s="31" t="str">
        <f>IFERROR(IF(Table_ocorrencias11[[#This Row],[DPH2]] ="","",Table_ocorrencias11[[#This Row],[DPH2]]&amp;"º DPH"),"")</f>
        <v>13º DPH</v>
      </c>
      <c r="N290" s="31" t="str">
        <f>UPPER(IFERROR(VLOOKUP(Table_ocorrencias11[[#This Row],[municipio]],Table_municipios[],2,FALSE),""))</f>
        <v>JABOATÃO DOS GUARARAPES</v>
      </c>
      <c r="O290" s="31" t="str">
        <f>UPPER(IFERROR(Table_ocorrencias11[[#This Row],[bairro7]],""))</f>
        <v>CENTRO</v>
      </c>
      <c r="P290" s="31" t="str">
        <f>IFERROR(IF(Table_ocorrencias11[[#This Row],[rua8]] ="","",Table_ocorrencias11[[#This Row],[rua8]]),"")</f>
        <v>RUA ALTINHO, N 93</v>
      </c>
      <c r="Q290" s="31" t="str">
        <f>IFERROR(IF(Table_ocorrencias11[[#This Row],[latitude5]] ="","",Table_ocorrencias11[[#This Row],[latitude5]]),"")</f>
        <v>-8,105848</v>
      </c>
      <c r="R290" s="31" t="str">
        <f>IFERROR(IF(Table_ocorrencias11[[#This Row],[longitude6]] ="","",Table_ocorrencias11[[#This Row],[longitude6]]),"")</f>
        <v>-35,023041</v>
      </c>
      <c r="S290" s="31" t="str">
        <f>IFERROR(UPPER(VLOOKUP(Table_ocorrencias11[[#This Row],[ocorrencia_id]],Table_vitimas[],3,FALSE) &amp; " (NIC: "&amp; VLOOKUP(Table_ocorrencias11[[#This Row],[ocorrencia_id]],Table_vitimas[],9,FALSE)) &amp;")","")</f>
        <v>RONALDO NUNES PEREIRA (NIC: 115000)</v>
      </c>
      <c r="T2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0" s="31" t="str">
        <f>UPPER(IFERROR(Table_ocorrencias11[[#This Row],[descricao]],""))</f>
        <v>PAF; MASCULINO; SGT. EDVALDO: 983635439</v>
      </c>
      <c r="V290" s="24">
        <f>IFERROR(IF(Table_ocorrencias11[[#This Row],[data_ciencia]]="","",Table_ocorrencias11[[#This Row],[data_ciencia]]),"")</f>
        <v>0.875</v>
      </c>
      <c r="W290" s="24">
        <f>IFERROR(IF(Table_ocorrencias11[[#This Row],[data_saida]]="","",Table_ocorrencias11[[#This Row],[data_saida]]),"")</f>
        <v>0.88194444444444442</v>
      </c>
      <c r="X290" s="24">
        <f>IFERROR(IF(Table_ocorrencias11[[#This Row],[data_chegada]]="","",Table_ocorrencias11[[#This Row],[data_chegada]]),"")</f>
        <v>0.90277777777777779</v>
      </c>
      <c r="Y290" s="24">
        <f>IFERROR(IF(Table_ocorrencias11[[#This Row],[data_conclusao]]="","",Table_ocorrencias11[[#This Row],[data_conclusao]]),"")</f>
        <v>0.94791666666666663</v>
      </c>
      <c r="Z290" s="22">
        <v>1993</v>
      </c>
      <c r="AA290" s="22">
        <v>1106</v>
      </c>
      <c r="AB290" s="22">
        <v>13</v>
      </c>
      <c r="AC290" s="22">
        <v>3870006</v>
      </c>
      <c r="AD290" s="22">
        <v>3876098</v>
      </c>
      <c r="AE290" s="22">
        <v>2724782</v>
      </c>
      <c r="AF290" s="22">
        <v>41744</v>
      </c>
      <c r="AG290" s="23">
        <v>44186</v>
      </c>
      <c r="AH290" s="22" t="s">
        <v>7527</v>
      </c>
      <c r="AI290" s="22" t="s">
        <v>167</v>
      </c>
      <c r="AJ290" s="22" t="s">
        <v>414</v>
      </c>
      <c r="AK290" s="22" t="s">
        <v>255</v>
      </c>
      <c r="AL290" s="25">
        <v>0.875</v>
      </c>
      <c r="AM290" s="26">
        <v>0.88194444444444442</v>
      </c>
      <c r="AN290" s="26">
        <v>0.90277777777777779</v>
      </c>
      <c r="AO290" s="26">
        <v>0.94791666666666663</v>
      </c>
      <c r="AP290" s="22" t="s">
        <v>7532</v>
      </c>
      <c r="AQ290" s="22" t="s">
        <v>7533</v>
      </c>
      <c r="AR290" s="22">
        <v>10</v>
      </c>
      <c r="AS290" s="22" t="s">
        <v>265</v>
      </c>
      <c r="AT290" s="22" t="s">
        <v>7528</v>
      </c>
      <c r="AU290" s="22" t="s">
        <v>7529</v>
      </c>
      <c r="AV290" s="27" t="s">
        <v>276</v>
      </c>
      <c r="AW290" s="22" t="s">
        <v>7530</v>
      </c>
      <c r="AX290" s="22" t="s">
        <v>7531</v>
      </c>
      <c r="AY290" s="22" t="b">
        <v>1</v>
      </c>
      <c r="AZ290" s="22" t="s">
        <v>273</v>
      </c>
      <c r="BA290" s="22" t="b">
        <v>0</v>
      </c>
      <c r="BB290" s="22"/>
      <c r="BC290" s="22"/>
    </row>
    <row r="291" spans="1:55" hidden="1" x14ac:dyDescent="0.25">
      <c r="A291" s="31" t="str">
        <f>IFERROR(TEXT(Table_ocorrencias11[[#This Row],[caso_n]],"000")&amp;Table_ocorrencias11[[#This Row],[ponto]]&amp;"/"&amp;YEAR(Table_ocorrencias11[[#This Row],[DATA PLANTÃO]]),"")</f>
        <v>1107.9/2020</v>
      </c>
      <c r="B291" s="31" t="str">
        <f>IFERROR(IF(Table_ocorrencias11[[#This Row],[GDL]] = "","", Table_ocorrencias11[[#This Row],[GDL]]&amp;"/"&amp;YEAR(Table_ocorrencias11[[#This Row],[data_plantao]])),"")</f>
        <v>42004/2020</v>
      </c>
      <c r="C291" s="31" t="str">
        <f>IF(Table_ocorrencias11[[#This Row],[fotos_gdl]] = TRUE,"ENVIADAS","PENDENTE")</f>
        <v>PENDENTE</v>
      </c>
      <c r="D291" s="23">
        <f>IFERROR(Table_ocorrencias11[[#This Row],[data_plantao]],"")</f>
        <v>44187</v>
      </c>
      <c r="E291" s="31" t="str">
        <f>IFERROR(Table_ocorrencias11[[#This Row],[CIODS]],"")</f>
        <v>D698653</v>
      </c>
      <c r="F291" s="31" t="str">
        <f>IFERROR(Table_ocorrencias11[[#This Row],[natureza3]],"")</f>
        <v>Homicídio</v>
      </c>
      <c r="G291" s="31" t="str">
        <f>IFERROR(Table_ocorrencias11[[#This Row],[tipo_local]],"")</f>
        <v>Externo</v>
      </c>
      <c r="H291" s="31" t="str">
        <f>IFERROR(IF(Table_ocorrencias11[[#This Row],[instrumento9]] = 0,"",Table_ocorrencias11[[#This Row],[instrumento9]]),"")</f>
        <v>PÉRFURO-CONTUNDENTE</v>
      </c>
      <c r="I291" s="31" t="str">
        <f>IFERROR(VLOOKUP(Table_ocorrencias11[[#This Row],[matricula_perito]],Table_peritos[],2,FALSE),"")</f>
        <v>DIOGO SINESIO TRAJANO DE ARRUDA</v>
      </c>
      <c r="J291" s="31" t="str">
        <f>IFERROR(VLOOKUP(Table_ocorrencias11[[#This Row],[matricula_auxiliar]],Table_auxiliares[],2,FALSE),"")</f>
        <v>THIAGO ANDRÉ</v>
      </c>
      <c r="K291" s="31" t="str">
        <f>IFERROR(VLOOKUP(Table_ocorrencias11[[#This Row],[matricula_delegado]],Table_delegados[],2,FALSE),"")</f>
        <v>ROBERTO MONTEIRO LOBO</v>
      </c>
      <c r="L291" s="31" t="str">
        <f>IFERROR(Table_ocorrencias11[[#This Row],[viatura4]],"")</f>
        <v>UP004</v>
      </c>
      <c r="M291" s="31" t="str">
        <f>IFERROR(IF(Table_ocorrencias11[[#This Row],[DPH2]] ="","",Table_ocorrencias11[[#This Row],[DPH2]]&amp;"º DPH"),"")</f>
        <v>3º DPH</v>
      </c>
      <c r="N291" s="31" t="str">
        <f>UPPER(IFERROR(VLOOKUP(Table_ocorrencias11[[#This Row],[municipio]],Table_municipios[],2,FALSE),""))</f>
        <v>RECIFE</v>
      </c>
      <c r="O291" s="31" t="str">
        <f>UPPER(IFERROR(Table_ocorrencias11[[#This Row],[bairro7]],""))</f>
        <v>SETUBAL</v>
      </c>
      <c r="P291" s="31" t="str">
        <f>IFERROR(IF(Table_ocorrencias11[[#This Row],[rua8]] ="","",Table_ocorrencias11[[#This Row],[rua8]]),"")</f>
        <v>COMUNIDADE DA BORBOREMA</v>
      </c>
      <c r="Q291" s="31" t="str">
        <f>IFERROR(IF(Table_ocorrencias11[[#This Row],[latitude5]] ="","",Table_ocorrencias11[[#This Row],[latitude5]]),"")</f>
        <v>-8.144713</v>
      </c>
      <c r="R291" s="31" t="str">
        <f>IFERROR(IF(Table_ocorrencias11[[#This Row],[longitude6]] ="","",Table_ocorrencias11[[#This Row],[longitude6]]),"")</f>
        <v>-34.913401</v>
      </c>
      <c r="S29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114995)</v>
      </c>
      <c r="T2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1" s="31" t="str">
        <f>UPPER(IFERROR(Table_ocorrencias11[[#This Row],[descricao]],""))</f>
        <v>PAF- CONTATO COMISSÁRIO RANY - 999661004</v>
      </c>
      <c r="V291" s="24">
        <f>IFERROR(IF(Table_ocorrencias11[[#This Row],[data_ciencia]]="","",Table_ocorrencias11[[#This Row],[data_ciencia]]),"")</f>
        <v>0.69097222222222221</v>
      </c>
      <c r="W291" s="24">
        <f>IFERROR(IF(Table_ocorrencias11[[#This Row],[data_saida]]="","",Table_ocorrencias11[[#This Row],[data_saida]]),"")</f>
        <v>0.70138888888888884</v>
      </c>
      <c r="X291" s="24">
        <f>IFERROR(IF(Table_ocorrencias11[[#This Row],[data_chegada]]="","",Table_ocorrencias11[[#This Row],[data_chegada]]),"")</f>
        <v>0.72569444444444442</v>
      </c>
      <c r="Y291" s="24">
        <f>IFERROR(IF(Table_ocorrencias11[[#This Row],[data_conclusao]]="","",Table_ocorrencias11[[#This Row],[data_conclusao]]),"")</f>
        <v>0.75694444444444442</v>
      </c>
      <c r="Z291" s="22">
        <v>1994</v>
      </c>
      <c r="AA291" s="22">
        <v>1107</v>
      </c>
      <c r="AB291" s="22">
        <v>3</v>
      </c>
      <c r="AC291" s="22">
        <v>3871193</v>
      </c>
      <c r="AD291" s="22">
        <v>3870464</v>
      </c>
      <c r="AE291" s="22">
        <v>3864146</v>
      </c>
      <c r="AF291" s="22">
        <v>42004</v>
      </c>
      <c r="AG291" s="23">
        <v>44187</v>
      </c>
      <c r="AH291" s="22" t="s">
        <v>7550</v>
      </c>
      <c r="AI291" s="22" t="s">
        <v>167</v>
      </c>
      <c r="AJ291" s="22" t="s">
        <v>168</v>
      </c>
      <c r="AK291" s="22" t="s">
        <v>255</v>
      </c>
      <c r="AL291" s="25">
        <v>0.69097222222222221</v>
      </c>
      <c r="AM291" s="26">
        <v>0.70138888888888884</v>
      </c>
      <c r="AN291" s="26">
        <v>0.72569444444444442</v>
      </c>
      <c r="AO291" s="26">
        <v>0.75694444444444442</v>
      </c>
      <c r="AP291" s="22" t="s">
        <v>7551</v>
      </c>
      <c r="AQ291" s="22" t="s">
        <v>7552</v>
      </c>
      <c r="AR291" s="22">
        <v>14</v>
      </c>
      <c r="AS291" s="22" t="s">
        <v>7553</v>
      </c>
      <c r="AT291" s="22" t="s">
        <v>7554</v>
      </c>
      <c r="AU291" s="22" t="s">
        <v>283</v>
      </c>
      <c r="AV291" s="27" t="s">
        <v>276</v>
      </c>
      <c r="AW291" s="22" t="s">
        <v>7555</v>
      </c>
      <c r="AX291" s="22" t="s">
        <v>7556</v>
      </c>
      <c r="AY291" s="22" t="b">
        <v>0</v>
      </c>
      <c r="AZ291" s="22" t="s">
        <v>273</v>
      </c>
      <c r="BA291" s="22" t="b">
        <v>0</v>
      </c>
      <c r="BB291" s="22"/>
      <c r="BC291" s="22"/>
    </row>
    <row r="292" spans="1:55" hidden="1" x14ac:dyDescent="0.25">
      <c r="A292" s="31" t="str">
        <f>IFERROR(TEXT(Table_ocorrencias11[[#This Row],[caso_n]],"000")&amp;Table_ocorrencias11[[#This Row],[ponto]]&amp;"/"&amp;YEAR(Table_ocorrencias11[[#This Row],[DATA PLANTÃO]]),"")</f>
        <v>1108.9/2020</v>
      </c>
      <c r="B292" s="31" t="str">
        <f>IFERROR(IF(Table_ocorrencias11[[#This Row],[GDL]] = "","", Table_ocorrencias11[[#This Row],[GDL]]&amp;"/"&amp;YEAR(Table_ocorrencias11[[#This Row],[data_plantao]])),"")</f>
        <v>42260/2020</v>
      </c>
      <c r="C292" s="31" t="str">
        <f>IF(Table_ocorrencias11[[#This Row],[fotos_gdl]] = TRUE,"ENVIADAS","PENDENTE")</f>
        <v>ENVIADAS</v>
      </c>
      <c r="D292" s="23">
        <f>IFERROR(Table_ocorrencias11[[#This Row],[data_plantao]],"")</f>
        <v>44188</v>
      </c>
      <c r="E292" s="31" t="str">
        <f>IFERROR(Table_ocorrencias11[[#This Row],[CIODS]],"")</f>
        <v>D698700</v>
      </c>
      <c r="F292" s="31" t="str">
        <f>IFERROR(Table_ocorrencias11[[#This Row],[natureza3]],"")</f>
        <v>Homicídio</v>
      </c>
      <c r="G292" s="31" t="str">
        <f>IFERROR(Table_ocorrencias11[[#This Row],[tipo_local]],"")</f>
        <v>Interno</v>
      </c>
      <c r="H292" s="31" t="str">
        <f>IFERROR(IF(Table_ocorrencias11[[#This Row],[instrumento9]] = 0,"",Table_ocorrencias11[[#This Row],[instrumento9]]),"")</f>
        <v>OUTROS</v>
      </c>
      <c r="I292" s="31" t="str">
        <f>IFERROR(VLOOKUP(Table_ocorrencias11[[#This Row],[matricula_perito]],Table_peritos[],2,FALSE),"")</f>
        <v>RANON BARROS BEZERRA</v>
      </c>
      <c r="J292" s="31" t="str">
        <f>IFERROR(VLOOKUP(Table_ocorrencias11[[#This Row],[matricula_auxiliar]],Table_auxiliares[],2,FALSE),"")</f>
        <v>RICARDO ALEXANDRE MELO DA SILVA</v>
      </c>
      <c r="K292" s="31" t="str">
        <f>IFERROR(VLOOKUP(Table_ocorrencias11[[#This Row],[matricula_delegado]],Table_delegados[],2,FALSE),"")</f>
        <v>CAIO WAGNER SIQUEIRA DE MORAIS</v>
      </c>
      <c r="L292" s="31" t="str">
        <f>IFERROR(Table_ocorrencias11[[#This Row],[viatura4]],"")</f>
        <v>UP004</v>
      </c>
      <c r="M292" s="31" t="str">
        <f>IFERROR(IF(Table_ocorrencias11[[#This Row],[DPH2]] ="","",Table_ocorrencias11[[#This Row],[DPH2]]&amp;"º DPH"),"")</f>
        <v>8º DPH</v>
      </c>
      <c r="N292" s="31" t="str">
        <f>UPPER(IFERROR(VLOOKUP(Table_ocorrencias11[[#This Row],[municipio]],Table_municipios[],2,FALSE),""))</f>
        <v>ILHA DE ITAMARACÁ</v>
      </c>
      <c r="O292" s="31" t="str">
        <f>UPPER(IFERROR(Table_ocorrencias11[[#This Row],[bairro7]],""))</f>
        <v>ELDORADO</v>
      </c>
      <c r="P292" s="31" t="str">
        <f>IFERROR(IF(Table_ocorrencias11[[#This Row],[rua8]] ="","",Table_ocorrencias11[[#This Row],[rua8]]),"")</f>
        <v>RUA CARAVELAS, 10</v>
      </c>
      <c r="Q292" s="31" t="str">
        <f>IFERROR(IF(Table_ocorrencias11[[#This Row],[latitude5]] ="","",Table_ocorrencias11[[#This Row],[latitude5]]),"")</f>
        <v>-7.752108730928787</v>
      </c>
      <c r="R292" s="31" t="str">
        <f>IFERROR(IF(Table_ocorrencias11[[#This Row],[longitude6]] ="","",Table_ocorrencias11[[#This Row],[longitude6]]),"")</f>
        <v>-34.8322356545259</v>
      </c>
      <c r="S292" s="31" t="str">
        <f>IFERROR(UPPER(VLOOKUP(Table_ocorrencias11[[#This Row],[ocorrencia_id]],Table_vitimas[],3,FALSE) &amp; " (NIC: "&amp; VLOOKUP(Table_ocorrencias11[[#This Row],[ocorrencia_id]],Table_vitimas[],9,FALSE)) &amp;")","")</f>
        <v>LINDA INÊS BARBOSA DE SOUZA (NIC: 114998)</v>
      </c>
      <c r="T2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2" s="31" t="str">
        <f>UPPER(IFERROR(Table_ocorrencias11[[#This Row],[descricao]],""))</f>
        <v>INTERNO - BRIGA ENTRE IRMÃOS, INCÊNDIO CONTIDO PELOS BOMBEIROS, CORPO DECAPTADO NUMA RESIDÊNCIA.</v>
      </c>
      <c r="V292" s="24">
        <f>IFERROR(IF(Table_ocorrencias11[[#This Row],[data_ciencia]]="","",Table_ocorrencias11[[#This Row],[data_ciencia]]),"")</f>
        <v>0.18402777777777779</v>
      </c>
      <c r="W292" s="24">
        <f>IFERROR(IF(Table_ocorrencias11[[#This Row],[data_saida]]="","",Table_ocorrencias11[[#This Row],[data_saida]]),"")</f>
        <v>0.2048611111111111</v>
      </c>
      <c r="X292" s="24">
        <f>IFERROR(IF(Table_ocorrencias11[[#This Row],[data_chegada]]="","",Table_ocorrencias11[[#This Row],[data_chegada]]),"")</f>
        <v>0.24652777777777779</v>
      </c>
      <c r="Y292" s="24">
        <f>IFERROR(IF(Table_ocorrencias11[[#This Row],[data_conclusao]]="","",Table_ocorrencias11[[#This Row],[data_conclusao]]),"")</f>
        <v>0.27777777777777779</v>
      </c>
      <c r="Z292" s="22">
        <v>1995</v>
      </c>
      <c r="AA292" s="22">
        <v>1108</v>
      </c>
      <c r="AB292" s="22">
        <v>8</v>
      </c>
      <c r="AC292" s="22">
        <v>3866670</v>
      </c>
      <c r="AD292" s="22">
        <v>3867641</v>
      </c>
      <c r="AE292" s="22">
        <v>3864910</v>
      </c>
      <c r="AF292" s="22">
        <v>42260</v>
      </c>
      <c r="AG292" s="23">
        <v>44188</v>
      </c>
      <c r="AH292" s="22" t="s">
        <v>7542</v>
      </c>
      <c r="AI292" s="22" t="s">
        <v>167</v>
      </c>
      <c r="AJ292" s="22" t="s">
        <v>414</v>
      </c>
      <c r="AK292" s="22" t="s">
        <v>255</v>
      </c>
      <c r="AL292" s="25">
        <v>0.18402777777777779</v>
      </c>
      <c r="AM292" s="26">
        <v>0.2048611111111111</v>
      </c>
      <c r="AN292" s="26">
        <v>0.24652777777777779</v>
      </c>
      <c r="AO292" s="26">
        <v>0.27777777777777779</v>
      </c>
      <c r="AP292" s="22" t="s">
        <v>7543</v>
      </c>
      <c r="AQ292" s="22" t="s">
        <v>7544</v>
      </c>
      <c r="AR292" s="22">
        <v>7</v>
      </c>
      <c r="AS292" s="22" t="s">
        <v>7545</v>
      </c>
      <c r="AT292" s="22" t="s">
        <v>7546</v>
      </c>
      <c r="AU292" s="22" t="s">
        <v>7547</v>
      </c>
      <c r="AV292" s="27" t="s">
        <v>433</v>
      </c>
      <c r="AW292" s="22" t="s">
        <v>7548</v>
      </c>
      <c r="AX292" s="22" t="s">
        <v>7549</v>
      </c>
      <c r="AY292" s="22" t="b">
        <v>1</v>
      </c>
      <c r="AZ292" s="22" t="s">
        <v>273</v>
      </c>
      <c r="BA292" s="22" t="b">
        <v>0</v>
      </c>
      <c r="BB292" s="22"/>
      <c r="BC292" s="22"/>
    </row>
    <row r="293" spans="1:55" hidden="1" x14ac:dyDescent="0.25">
      <c r="A293" s="31" t="str">
        <f>IFERROR(TEXT(Table_ocorrencias11[[#This Row],[caso_n]],"000")&amp;Table_ocorrencias11[[#This Row],[ponto]]&amp;"/"&amp;YEAR(Table_ocorrencias11[[#This Row],[DATA PLANTÃO]]),"")</f>
        <v>1109.9/2020</v>
      </c>
      <c r="B293" s="31" t="str">
        <f>IFERROR(IF(Table_ocorrencias11[[#This Row],[GDL]] = "","", Table_ocorrencias11[[#This Row],[GDL]]&amp;"/"&amp;YEAR(Table_ocorrencias11[[#This Row],[data_plantao]])),"")</f>
        <v>42171/2020</v>
      </c>
      <c r="C293" s="31" t="str">
        <f>IF(Table_ocorrencias11[[#This Row],[fotos_gdl]] = TRUE,"ENVIADAS","PENDENTE")</f>
        <v>ENVIADAS</v>
      </c>
      <c r="D293" s="23">
        <f>IFERROR(Table_ocorrencias11[[#This Row],[data_plantao]],"")</f>
        <v>44188</v>
      </c>
      <c r="E293" s="31" t="str">
        <f>IFERROR(Table_ocorrencias11[[#This Row],[CIODS]],"")</f>
        <v>D698712</v>
      </c>
      <c r="F293" s="31" t="str">
        <f>IFERROR(Table_ocorrencias11[[#This Row],[natureza3]],"")</f>
        <v>Homicídio</v>
      </c>
      <c r="G293" s="31" t="str">
        <f>IFERROR(Table_ocorrencias11[[#This Row],[tipo_local]],"")</f>
        <v>Externo</v>
      </c>
      <c r="H293" s="31" t="str">
        <f>IFERROR(IF(Table_ocorrencias11[[#This Row],[instrumento9]] = 0,"",Table_ocorrencias11[[#This Row],[instrumento9]]),"")</f>
        <v>PÉRFURO-CONTUNDENTE</v>
      </c>
      <c r="I293" s="31" t="str">
        <f>IFERROR(VLOOKUP(Table_ocorrencias11[[#This Row],[matricula_perito]],Table_peritos[],2,FALSE),"")</f>
        <v>BETSON FERNANDO DELGADO DOS SANTOS ANDRADE</v>
      </c>
      <c r="J293" s="31" t="str">
        <f>IFERROR(VLOOKUP(Table_ocorrencias11[[#This Row],[matricula_auxiliar]],Table_auxiliares[],2,FALSE),"")</f>
        <v>TALITA ATANAZIO ROSA</v>
      </c>
      <c r="K293" s="31" t="str">
        <f>IFERROR(VLOOKUP(Table_ocorrencias11[[#This Row],[matricula_delegado]],Table_delegados[],2,FALSE),"")</f>
        <v>VANESSA BASTOS FERREIRA GOMES</v>
      </c>
      <c r="L293" s="31" t="str">
        <f>IFERROR(Table_ocorrencias11[[#This Row],[viatura4]],"")</f>
        <v>UP004</v>
      </c>
      <c r="M293" s="31" t="str">
        <f>IFERROR(IF(Table_ocorrencias11[[#This Row],[DPH2]] ="","",Table_ocorrencias11[[#This Row],[DPH2]]&amp;"º DPH"),"")</f>
        <v>14º DPH</v>
      </c>
      <c r="N293" s="31" t="str">
        <f>UPPER(IFERROR(VLOOKUP(Table_ocorrencias11[[#This Row],[municipio]],Table_municipios[],2,FALSE),""))</f>
        <v>CABO DE SANTO AGOSTINHO</v>
      </c>
      <c r="O293" s="31" t="str">
        <f>UPPER(IFERROR(Table_ocorrencias11[[#This Row],[bairro7]],""))</f>
        <v>CENTRO</v>
      </c>
      <c r="P293" s="31" t="str">
        <f>IFERROR(IF(Table_ocorrencias11[[#This Row],[rua8]] ="","",Table_ocorrencias11[[#This Row],[rua8]]),"")</f>
        <v>ENG SEBASTIÃO</v>
      </c>
      <c r="Q293" s="31" t="str">
        <f>IFERROR(IF(Table_ocorrencias11[[#This Row],[latitude5]] ="","",Table_ocorrencias11[[#This Row],[latitude5]]),"")</f>
        <v>-8,29919</v>
      </c>
      <c r="R293" s="31" t="str">
        <f>IFERROR(IF(Table_ocorrencias11[[#This Row],[longitude6]] ="","",Table_ocorrencias11[[#This Row],[longitude6]]),"")</f>
        <v>-35,08343</v>
      </c>
      <c r="S29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114976)</v>
      </c>
      <c r="T2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293" s="31" t="str">
        <f>UPPER(IFERROR(Table_ocorrencias11[[#This Row],[descricao]],""))</f>
        <v>MASCULINO</v>
      </c>
      <c r="V293" s="24">
        <f>IFERROR(IF(Table_ocorrencias11[[#This Row],[data_ciencia]]="","",Table_ocorrencias11[[#This Row],[data_ciencia]]),"")</f>
        <v>0.29166666666666669</v>
      </c>
      <c r="W293" s="24">
        <f>IFERROR(IF(Table_ocorrencias11[[#This Row],[data_saida]]="","",Table_ocorrencias11[[#This Row],[data_saida]]),"")</f>
        <v>0.33333333333333331</v>
      </c>
      <c r="X293" s="24">
        <f>IFERROR(IF(Table_ocorrencias11[[#This Row],[data_chegada]]="","",Table_ocorrencias11[[#This Row],[data_chegada]]),"")</f>
        <v>0.375</v>
      </c>
      <c r="Y293" s="24">
        <f>IFERROR(IF(Table_ocorrencias11[[#This Row],[data_conclusao]]="","",Table_ocorrencias11[[#This Row],[data_conclusao]]),"")</f>
        <v>0.41666666666666669</v>
      </c>
      <c r="Z293" s="22">
        <v>1996</v>
      </c>
      <c r="AA293" s="22">
        <v>1109</v>
      </c>
      <c r="AB293" s="22">
        <v>14</v>
      </c>
      <c r="AC293" s="22">
        <v>3869903</v>
      </c>
      <c r="AD293" s="22">
        <v>3875598</v>
      </c>
      <c r="AE293" s="22">
        <v>3865541</v>
      </c>
      <c r="AF293" s="22">
        <v>42171</v>
      </c>
      <c r="AG293" s="23">
        <v>44188</v>
      </c>
      <c r="AH293" s="22" t="s">
        <v>7561</v>
      </c>
      <c r="AI293" s="22" t="s">
        <v>167</v>
      </c>
      <c r="AJ293" s="22" t="s">
        <v>168</v>
      </c>
      <c r="AK293" s="22" t="s">
        <v>255</v>
      </c>
      <c r="AL293" s="25">
        <v>0.29166666666666669</v>
      </c>
      <c r="AM293" s="26">
        <v>0.33333333333333331</v>
      </c>
      <c r="AN293" s="26">
        <v>0.375</v>
      </c>
      <c r="AO293" s="26">
        <v>0.41666666666666669</v>
      </c>
      <c r="AP293" s="22" t="s">
        <v>7571</v>
      </c>
      <c r="AQ293" s="22" t="s">
        <v>7572</v>
      </c>
      <c r="AR293" s="22">
        <v>3</v>
      </c>
      <c r="AS293" s="22" t="s">
        <v>265</v>
      </c>
      <c r="AT293" s="22" t="s">
        <v>7562</v>
      </c>
      <c r="AU293" s="22" t="s">
        <v>7563</v>
      </c>
      <c r="AV293" s="27" t="s">
        <v>276</v>
      </c>
      <c r="AW293" s="22" t="s">
        <v>7564</v>
      </c>
      <c r="AX293" s="22" t="s">
        <v>7565</v>
      </c>
      <c r="AY293" s="22" t="b">
        <v>1</v>
      </c>
      <c r="AZ293" s="22" t="s">
        <v>273</v>
      </c>
      <c r="BA293" s="22" t="b">
        <v>0</v>
      </c>
      <c r="BB293" s="22"/>
      <c r="BC293" s="22"/>
    </row>
    <row r="294" spans="1:55" hidden="1" x14ac:dyDescent="0.25">
      <c r="A294" s="31" t="str">
        <f>IFERROR(TEXT(Table_ocorrencias11[[#This Row],[caso_n]],"000")&amp;Table_ocorrencias11[[#This Row],[ponto]]&amp;"/"&amp;YEAR(Table_ocorrencias11[[#This Row],[DATA PLANTÃO]]),"")</f>
        <v>1110.9/2020</v>
      </c>
      <c r="B294" s="31" t="str">
        <f>IFERROR(IF(Table_ocorrencias11[[#This Row],[GDL]] = "","", Table_ocorrencias11[[#This Row],[GDL]]&amp;"/"&amp;YEAR(Table_ocorrencias11[[#This Row],[data_plantao]])),"")</f>
        <v>42187/2020</v>
      </c>
      <c r="C294" s="31" t="str">
        <f>IF(Table_ocorrencias11[[#This Row],[fotos_gdl]] = TRUE,"ENVIADAS","PENDENTE")</f>
        <v>ENVIADAS</v>
      </c>
      <c r="D294" s="23">
        <f>IFERROR(Table_ocorrencias11[[#This Row],[data_plantao]],"")</f>
        <v>44188</v>
      </c>
      <c r="E294" s="31" t="str">
        <f>IFERROR(Table_ocorrencias11[[#This Row],[CIODS]],"")</f>
        <v>D698714</v>
      </c>
      <c r="F294" s="31" t="str">
        <f>IFERROR(Table_ocorrencias11[[#This Row],[natureza3]],"")</f>
        <v>Homicídio</v>
      </c>
      <c r="G294" s="31" t="str">
        <f>IFERROR(Table_ocorrencias11[[#This Row],[tipo_local]],"")</f>
        <v>Externo</v>
      </c>
      <c r="H294" s="31" t="str">
        <f>IFERROR(IF(Table_ocorrencias11[[#This Row],[instrumento9]] = 0,"",Table_ocorrencias11[[#This Row],[instrumento9]]),"")</f>
        <v>PÉRFURO-CORTANTE</v>
      </c>
      <c r="I294" s="31" t="str">
        <f>IFERROR(VLOOKUP(Table_ocorrencias11[[#This Row],[matricula_perito]],Table_peritos[],2,FALSE),"")</f>
        <v>TADEU MORAIS CRUZ</v>
      </c>
      <c r="J294" s="31" t="str">
        <f>IFERROR(VLOOKUP(Table_ocorrencias11[[#This Row],[matricula_auxiliar]],Table_auxiliares[],2,FALSE),"")</f>
        <v>THIAGO CHALEGRE</v>
      </c>
      <c r="K294" s="31" t="str">
        <f>IFERROR(VLOOKUP(Table_ocorrencias11[[#This Row],[matricula_delegado]],Table_delegados[],2,FALSE),"")</f>
        <v>ELIELTON BARBOSA DA SILVA XAVIER</v>
      </c>
      <c r="L294" s="31" t="str">
        <f>IFERROR(Table_ocorrencias11[[#This Row],[viatura4]],"")</f>
        <v>UP006</v>
      </c>
      <c r="M294" s="31" t="str">
        <f>IFERROR(IF(Table_ocorrencias11[[#This Row],[DPH2]] ="","",Table_ocorrencias11[[#This Row],[DPH2]]&amp;"º DPH"),"")</f>
        <v>2º DPH</v>
      </c>
      <c r="N294" s="31" t="str">
        <f>UPPER(IFERROR(VLOOKUP(Table_ocorrencias11[[#This Row],[municipio]],Table_municipios[],2,FALSE),""))</f>
        <v>RECIFE</v>
      </c>
      <c r="O294" s="31" t="str">
        <f>UPPER(IFERROR(Table_ocorrencias11[[#This Row],[bairro7]],""))</f>
        <v>CAMPO GRANDE</v>
      </c>
      <c r="P294" s="31" t="str">
        <f>IFERROR(IF(Table_ocorrencias11[[#This Row],[rua8]] ="","",Table_ocorrencias11[[#This Row],[rua8]]),"")</f>
        <v>AV PROF JOSÉ DOS ANJOS</v>
      </c>
      <c r="Q294" s="31" t="str">
        <f>IFERROR(IF(Table_ocorrencias11[[#This Row],[latitude5]] ="","",Table_ocorrencias11[[#This Row],[latitude5]]),"")</f>
        <v>-8.02035</v>
      </c>
      <c r="R294" s="31" t="str">
        <f>IFERROR(IF(Table_ocorrencias11[[#This Row],[longitude6]] ="","",Table_ocorrencias11[[#This Row],[longitude6]]),"")</f>
        <v>-34.87378</v>
      </c>
      <c r="S29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114988)</v>
      </c>
      <c r="T2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4" s="31" t="str">
        <f>UPPER(IFERROR(Table_ocorrencias11[[#This Row],[descricao]],""))</f>
        <v>PM 986979540</v>
      </c>
      <c r="V294" s="24">
        <f>IFERROR(IF(Table_ocorrencias11[[#This Row],[data_ciencia]]="","",Table_ocorrencias11[[#This Row],[data_ciencia]]),"")</f>
        <v>0.47013888888888888</v>
      </c>
      <c r="W294" s="24">
        <f>IFERROR(IF(Table_ocorrencias11[[#This Row],[data_saida]]="","",Table_ocorrencias11[[#This Row],[data_saida]]),"")</f>
        <v>0.47569444444444442</v>
      </c>
      <c r="X294" s="24">
        <f>IFERROR(IF(Table_ocorrencias11[[#This Row],[data_chegada]]="","",Table_ocorrencias11[[#This Row],[data_chegada]]),"")</f>
        <v>0.4861111111111111</v>
      </c>
      <c r="Y294" s="24">
        <f>IFERROR(IF(Table_ocorrencias11[[#This Row],[data_conclusao]]="","",Table_ocorrencias11[[#This Row],[data_conclusao]]),"")</f>
        <v>0.52083333333333337</v>
      </c>
      <c r="Z294" s="22">
        <v>1997</v>
      </c>
      <c r="AA294" s="22">
        <v>1110</v>
      </c>
      <c r="AB294" s="22">
        <v>2</v>
      </c>
      <c r="AC294" s="22">
        <v>2962136</v>
      </c>
      <c r="AD294" s="22">
        <v>3868877</v>
      </c>
      <c r="AE294" s="22">
        <v>3864588</v>
      </c>
      <c r="AF294" s="22">
        <v>42187</v>
      </c>
      <c r="AG294" s="23">
        <v>44188</v>
      </c>
      <c r="AH294" s="22" t="s">
        <v>7566</v>
      </c>
      <c r="AI294" s="22" t="s">
        <v>167</v>
      </c>
      <c r="AJ294" s="22" t="s">
        <v>168</v>
      </c>
      <c r="AK294" s="22" t="s">
        <v>1258</v>
      </c>
      <c r="AL294" s="25">
        <v>0.47013888888888888</v>
      </c>
      <c r="AM294" s="26">
        <v>0.47569444444444442</v>
      </c>
      <c r="AN294" s="26">
        <v>0.4861111111111111</v>
      </c>
      <c r="AO294" s="26">
        <v>0.52083333333333337</v>
      </c>
      <c r="AP294" s="22" t="s">
        <v>7579</v>
      </c>
      <c r="AQ294" s="22" t="s">
        <v>7580</v>
      </c>
      <c r="AR294" s="22">
        <v>14</v>
      </c>
      <c r="AS294" s="22" t="s">
        <v>1287</v>
      </c>
      <c r="AT294" s="22" t="s">
        <v>7567</v>
      </c>
      <c r="AU294" s="22" t="s">
        <v>7568</v>
      </c>
      <c r="AV294" s="27" t="s">
        <v>744</v>
      </c>
      <c r="AW294" s="22" t="s">
        <v>7569</v>
      </c>
      <c r="AX294" s="22" t="s">
        <v>7570</v>
      </c>
      <c r="AY294" s="22" t="b">
        <v>1</v>
      </c>
      <c r="AZ294" s="22" t="s">
        <v>273</v>
      </c>
      <c r="BA294" s="22" t="b">
        <v>0</v>
      </c>
      <c r="BB294" s="22"/>
      <c r="BC294" s="22"/>
    </row>
    <row r="295" spans="1:55" hidden="1" x14ac:dyDescent="0.25">
      <c r="A295" s="31" t="str">
        <f>IFERROR(TEXT(Table_ocorrencias11[[#This Row],[caso_n]],"000")&amp;Table_ocorrencias11[[#This Row],[ponto]]&amp;"/"&amp;YEAR(Table_ocorrencias11[[#This Row],[DATA PLANTÃO]]),"")</f>
        <v>1111.9/2020</v>
      </c>
      <c r="B295" s="31" t="str">
        <f>IFERROR(IF(Table_ocorrencias11[[#This Row],[GDL]] = "","", Table_ocorrencias11[[#This Row],[GDL]]&amp;"/"&amp;YEAR(Table_ocorrencias11[[#This Row],[data_plantao]])),"")</f>
        <v>42255/2020</v>
      </c>
      <c r="C295" s="31" t="str">
        <f>IF(Table_ocorrencias11[[#This Row],[fotos_gdl]] = TRUE,"ENVIADAS","PENDENTE")</f>
        <v>ENVIADAS</v>
      </c>
      <c r="D295" s="23">
        <f>IFERROR(Table_ocorrencias11[[#This Row],[data_plantao]],"")</f>
        <v>44188</v>
      </c>
      <c r="E295" s="31" t="str">
        <f>IFERROR(Table_ocorrencias11[[#This Row],[CIODS]],"")</f>
        <v>D698794</v>
      </c>
      <c r="F295" s="31" t="str">
        <f>IFERROR(Table_ocorrencias11[[#This Row],[natureza3]],"")</f>
        <v>Morte a esclarecer</v>
      </c>
      <c r="G295" s="31" t="str">
        <f>IFERROR(Table_ocorrencias11[[#This Row],[tipo_local]],"")</f>
        <v>Interno</v>
      </c>
      <c r="H295" s="31" t="str">
        <f>IFERROR(IF(Table_ocorrencias11[[#This Row],[instrumento9]] = 0,"",Table_ocorrencias11[[#This Row],[instrumento9]]),"")</f>
        <v>OUTROS</v>
      </c>
      <c r="I295" s="31" t="str">
        <f>IFERROR(VLOOKUP(Table_ocorrencias11[[#This Row],[matricula_perito]],Table_peritos[],2,FALSE),"")</f>
        <v>TADEU MORAIS CRUZ</v>
      </c>
      <c r="J295" s="31" t="str">
        <f>IFERROR(VLOOKUP(Table_ocorrencias11[[#This Row],[matricula_auxiliar]],Table_auxiliares[],2,FALSE),"")</f>
        <v>RICARDO ALEXANDRE MELO DA SILVA</v>
      </c>
      <c r="K295" s="31" t="str">
        <f>IFERROR(VLOOKUP(Table_ocorrencias11[[#This Row],[matricula_delegado]],Table_delegados[],2,FALSE),"")</f>
        <v>JOAO FELIPE DE LIMA FURTADO</v>
      </c>
      <c r="L295" s="31" t="str">
        <f>IFERROR(Table_ocorrencias11[[#This Row],[viatura4]],"")</f>
        <v>UP004</v>
      </c>
      <c r="M295" s="31" t="str">
        <f>IFERROR(IF(Table_ocorrencias11[[#This Row],[DPH2]] ="","",Table_ocorrencias11[[#This Row],[DPH2]]&amp;"º DPH"),"")</f>
        <v>7º DPH</v>
      </c>
      <c r="N295" s="31" t="str">
        <f>UPPER(IFERROR(VLOOKUP(Table_ocorrencias11[[#This Row],[municipio]],Table_municipios[],2,FALSE),""))</f>
        <v>PAULISTA</v>
      </c>
      <c r="O295" s="31" t="str">
        <f>UPPER(IFERROR(Table_ocorrencias11[[#This Row],[bairro7]],""))</f>
        <v>ALAMEDA</v>
      </c>
      <c r="P295" s="31" t="str">
        <f>IFERROR(IF(Table_ocorrencias11[[#This Row],[rua8]] ="","",Table_ocorrencias11[[#This Row],[rua8]]),"")</f>
        <v>RUA 25, CASA 12</v>
      </c>
      <c r="Q295" s="31" t="str">
        <f>IFERROR(IF(Table_ocorrencias11[[#This Row],[latitude5]] ="","",Table_ocorrencias11[[#This Row],[latitude5]]),"")</f>
        <v>7o 56' 3"</v>
      </c>
      <c r="R295" s="31" t="str">
        <f>IFERROR(IF(Table_ocorrencias11[[#This Row],[longitude6]] ="","",Table_ocorrencias11[[#This Row],[longitude6]]),"")</f>
        <v>34o 52' 0"</v>
      </c>
      <c r="S295" s="31" t="str">
        <f>IFERROR(UPPER(VLOOKUP(Table_ocorrencias11[[#This Row],[ocorrencia_id]],Table_vitimas[],3,FALSE) &amp; " (NIC: "&amp; VLOOKUP(Table_ocorrencias11[[#This Row],[ocorrencia_id]],Table_vitimas[],9,FALSE)) &amp;")","")</f>
        <v>JOSÉ MARQUES DA SILVA (NIC: 115005)</v>
      </c>
      <c r="T2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5" s="31" t="str">
        <f>UPPER(IFERROR(Table_ocorrencias11[[#This Row],[descricao]],""))</f>
        <v>CORPO DESAPARECIDO A DEZ DIAS ENCONTRADO EM ESTADO DE DECOMPOSIÇÃO EM RESIDÊNCIA. SINAIS DE ARROMBAMENTO NA RESIDÊNCIA MOTIVARAM ACIONAMENTO DO DHPP/GEPH.</v>
      </c>
      <c r="V295" s="24">
        <f>IFERROR(IF(Table_ocorrencias11[[#This Row],[data_ciencia]]="","",Table_ocorrencias11[[#This Row],[data_ciencia]]),"")</f>
        <v>4.4444444444444446E-2</v>
      </c>
      <c r="W295" s="24">
        <f>IFERROR(IF(Table_ocorrencias11[[#This Row],[data_saida]]="","",Table_ocorrencias11[[#This Row],[data_saida]]),"")</f>
        <v>6.7361111111111108E-2</v>
      </c>
      <c r="X295" s="24">
        <f>IFERROR(IF(Table_ocorrencias11[[#This Row],[data_chegada]]="","",Table_ocorrencias11[[#This Row],[data_chegada]]),"")</f>
        <v>8.1944444444444445E-2</v>
      </c>
      <c r="Y295" s="24">
        <f>IFERROR(IF(Table_ocorrencias11[[#This Row],[data_conclusao]]="","",Table_ocorrencias11[[#This Row],[data_conclusao]]),"")</f>
        <v>9.930555555555555E-2</v>
      </c>
      <c r="Z295" s="22">
        <v>2000</v>
      </c>
      <c r="AA295" s="22">
        <v>1111</v>
      </c>
      <c r="AB295" s="22">
        <v>7</v>
      </c>
      <c r="AC295" s="22">
        <v>2962136</v>
      </c>
      <c r="AD295" s="22">
        <v>3867641</v>
      </c>
      <c r="AE295" s="22">
        <v>1207580</v>
      </c>
      <c r="AF295" s="22">
        <v>42255</v>
      </c>
      <c r="AG295" s="23">
        <v>44188</v>
      </c>
      <c r="AH295" s="22" t="s">
        <v>7586</v>
      </c>
      <c r="AI295" s="22" t="s">
        <v>425</v>
      </c>
      <c r="AJ295" s="22" t="s">
        <v>414</v>
      </c>
      <c r="AK295" s="22" t="s">
        <v>255</v>
      </c>
      <c r="AL295" s="25">
        <v>4.4444444444444446E-2</v>
      </c>
      <c r="AM295" s="26">
        <v>6.7361111111111108E-2</v>
      </c>
      <c r="AN295" s="26">
        <v>8.1944444444444445E-2</v>
      </c>
      <c r="AO295" s="26">
        <v>9.930555555555555E-2</v>
      </c>
      <c r="AP295" s="22" t="s">
        <v>7591</v>
      </c>
      <c r="AQ295" s="22" t="s">
        <v>7592</v>
      </c>
      <c r="AR295" s="22">
        <v>13</v>
      </c>
      <c r="AS295" s="22" t="s">
        <v>5784</v>
      </c>
      <c r="AT295" s="22" t="s">
        <v>7587</v>
      </c>
      <c r="AU295" s="22" t="s">
        <v>7588</v>
      </c>
      <c r="AV295" s="27" t="s">
        <v>433</v>
      </c>
      <c r="AW295" s="22" t="s">
        <v>7589</v>
      </c>
      <c r="AX295" s="22" t="s">
        <v>7590</v>
      </c>
      <c r="AY295" s="22" t="b">
        <v>1</v>
      </c>
      <c r="AZ295" s="22" t="s">
        <v>273</v>
      </c>
      <c r="BA295" s="22" t="b">
        <v>0</v>
      </c>
      <c r="BB295" s="22"/>
      <c r="BC295" s="22"/>
    </row>
    <row r="296" spans="1:55" hidden="1" x14ac:dyDescent="0.25">
      <c r="A296" s="31" t="str">
        <f>IFERROR(TEXT(Table_ocorrencias11[[#This Row],[caso_n]],"000")&amp;Table_ocorrencias11[[#This Row],[ponto]]&amp;"/"&amp;YEAR(Table_ocorrencias11[[#This Row],[DATA PLANTÃO]]),"")</f>
        <v>1112.9/2020</v>
      </c>
      <c r="B296" s="31" t="str">
        <f>IFERROR(IF(Table_ocorrencias11[[#This Row],[GDL]] = "","", Table_ocorrencias11[[#This Row],[GDL]]&amp;"/"&amp;YEAR(Table_ocorrencias11[[#This Row],[data_plantao]])),"")</f>
        <v>42283/2020</v>
      </c>
      <c r="C296" s="31" t="str">
        <f>IF(Table_ocorrencias11[[#This Row],[fotos_gdl]] = TRUE,"ENVIADAS","PENDENTE")</f>
        <v>PENDENTE</v>
      </c>
      <c r="D296" s="23">
        <f>IFERROR(Table_ocorrencias11[[#This Row],[data_plantao]],"")</f>
        <v>44189</v>
      </c>
      <c r="E296" s="31" t="str">
        <f>IFERROR(Table_ocorrencias11[[#This Row],[CIODS]],"")</f>
        <v>D698851</v>
      </c>
      <c r="F296" s="31" t="str">
        <f>IFERROR(Table_ocorrencias11[[#This Row],[natureza3]],"")</f>
        <v>Homicídio</v>
      </c>
      <c r="G296" s="31" t="str">
        <f>IFERROR(Table_ocorrencias11[[#This Row],[tipo_local]],"")</f>
        <v>PE-35</v>
      </c>
      <c r="H296" s="31" t="str">
        <f>IFERROR(IF(Table_ocorrencias11[[#This Row],[instrumento9]] = 0,"",Table_ocorrencias11[[#This Row],[instrumento9]]),"")</f>
        <v>PÉRFURO-CONTUNDENTE</v>
      </c>
      <c r="I296" s="31" t="str">
        <f>IFERROR(VLOOKUP(Table_ocorrencias11[[#This Row],[matricula_perito]],Table_peritos[],2,FALSE),"")</f>
        <v>RODION MALINOVSKY DE OLIVEIRA GOMES</v>
      </c>
      <c r="J296" s="31" t="str">
        <f>IFERROR(VLOOKUP(Table_ocorrencias11[[#This Row],[matricula_auxiliar]],Table_auxiliares[],2,FALSE),"")</f>
        <v>BRUNA TATIANE DA SILVA OLIVEIRA</v>
      </c>
      <c r="K296" s="31" t="str">
        <f>IFERROR(VLOOKUP(Table_ocorrencias11[[#This Row],[matricula_delegado]],Table_delegados[],2,FALSE),"")</f>
        <v>EURICELIA BATISTA NOGUEIRA</v>
      </c>
      <c r="L296" s="31" t="str">
        <f>IFERROR(Table_ocorrencias11[[#This Row],[viatura4]],"")</f>
        <v>UP006</v>
      </c>
      <c r="M296" s="31" t="str">
        <f>IFERROR(IF(Table_ocorrencias11[[#This Row],[DPH2]] ="","",Table_ocorrencias11[[#This Row],[DPH2]]&amp;"º DPH"),"")</f>
        <v>8º DPH</v>
      </c>
      <c r="N296" s="31" t="str">
        <f>UPPER(IFERROR(VLOOKUP(Table_ocorrencias11[[#This Row],[municipio]],Table_municipios[],2,FALSE),""))</f>
        <v>ILHA DE ITAMARACÁ</v>
      </c>
      <c r="O296" s="31" t="str">
        <f>UPPER(IFERROR(Table_ocorrencias11[[#This Row],[bairro7]],""))</f>
        <v>ZONA RURAL</v>
      </c>
      <c r="P296" s="31" t="str">
        <f>IFERROR(IF(Table_ocorrencias11[[#This Row],[rua8]] ="","",Table_ocorrencias11[[#This Row],[rua8]]),"")</f>
        <v/>
      </c>
      <c r="Q296" s="31" t="str">
        <f>IFERROR(IF(Table_ocorrencias11[[#This Row],[latitude5]] ="","",Table_ocorrencias11[[#This Row],[latitude5]]),"")</f>
        <v>7.764730</v>
      </c>
      <c r="R296" s="31" t="str">
        <f>IFERROR(IF(Table_ocorrencias11[[#This Row],[longitude6]] ="","",Table_ocorrencias11[[#This Row],[longitude6]]),"")</f>
        <v>34.961240</v>
      </c>
      <c r="S296" s="31" t="str">
        <f>IFERROR(UPPER(VLOOKUP(Table_ocorrencias11[[#This Row],[ocorrencia_id]],Table_vitimas[],3,FALSE) &amp; " (NIC: "&amp; VLOOKUP(Table_ocorrencias11[[#This Row],[ocorrencia_id]],Table_vitimas[],9,FALSE)) &amp;")","")</f>
        <v>SEBASTIAO BESERRA DOS SANTOS (NIC: 115007)</v>
      </c>
      <c r="T2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6" s="31" t="str">
        <f>UPPER(IFERROR(Table_ocorrencias11[[#This Row],[descricao]],""))</f>
        <v>988862427</v>
      </c>
      <c r="V296" s="24">
        <f>IFERROR(IF(Table_ocorrencias11[[#This Row],[data_ciencia]]="","",Table_ocorrencias11[[#This Row],[data_ciencia]]),"")</f>
        <v>0.38194444444444442</v>
      </c>
      <c r="W296" s="24">
        <f>IFERROR(IF(Table_ocorrencias11[[#This Row],[data_saida]]="","",Table_ocorrencias11[[#This Row],[data_saida]]),"")</f>
        <v>0.3888888888888889</v>
      </c>
      <c r="X296" s="24">
        <f>IFERROR(IF(Table_ocorrencias11[[#This Row],[data_chegada]]="","",Table_ocorrencias11[[#This Row],[data_chegada]]),"")</f>
        <v>0.42708333333333331</v>
      </c>
      <c r="Y296" s="24">
        <f>IFERROR(IF(Table_ocorrencias11[[#This Row],[data_conclusao]]="","",Table_ocorrencias11[[#This Row],[data_conclusao]]),"")</f>
        <v>0.47916666666666669</v>
      </c>
      <c r="Z296" s="22">
        <v>2001</v>
      </c>
      <c r="AA296" s="22">
        <v>1112</v>
      </c>
      <c r="AB296" s="22">
        <v>8</v>
      </c>
      <c r="AC296" s="22">
        <v>1917099</v>
      </c>
      <c r="AD296" s="22">
        <v>3876080</v>
      </c>
      <c r="AE296" s="22">
        <v>2960494</v>
      </c>
      <c r="AF296" s="22">
        <v>42283</v>
      </c>
      <c r="AG296" s="23">
        <v>44189</v>
      </c>
      <c r="AH296" s="22" t="s">
        <v>7595</v>
      </c>
      <c r="AI296" s="22" t="s">
        <v>167</v>
      </c>
      <c r="AJ296" s="22" t="s">
        <v>7596</v>
      </c>
      <c r="AK296" s="22" t="s">
        <v>1258</v>
      </c>
      <c r="AL296" s="25">
        <v>0.38194444444444442</v>
      </c>
      <c r="AM296" s="26">
        <v>0.3888888888888889</v>
      </c>
      <c r="AN296" s="26">
        <v>0.42708333333333331</v>
      </c>
      <c r="AO296" s="26">
        <v>0.47916666666666669</v>
      </c>
      <c r="AP296" s="22" t="s">
        <v>7619</v>
      </c>
      <c r="AQ296" s="22" t="s">
        <v>7620</v>
      </c>
      <c r="AR296" s="22">
        <v>7</v>
      </c>
      <c r="AS296" s="22" t="s">
        <v>471</v>
      </c>
      <c r="AT296" s="22" t="s">
        <v>283</v>
      </c>
      <c r="AU296" s="22" t="s">
        <v>283</v>
      </c>
      <c r="AV296" s="27" t="s">
        <v>276</v>
      </c>
      <c r="AW296" s="22" t="s">
        <v>7597</v>
      </c>
      <c r="AX296" s="22" t="s">
        <v>7598</v>
      </c>
      <c r="AY296" s="22" t="b">
        <v>0</v>
      </c>
      <c r="AZ296" s="22" t="s">
        <v>273</v>
      </c>
      <c r="BA296" s="22" t="b">
        <v>0</v>
      </c>
      <c r="BB296" s="22"/>
      <c r="BC296" s="22"/>
    </row>
    <row r="297" spans="1:55" hidden="1" x14ac:dyDescent="0.25">
      <c r="A297" s="31" t="str">
        <f>IFERROR(TEXT(Table_ocorrencias11[[#This Row],[caso_n]],"000")&amp;Table_ocorrencias11[[#This Row],[ponto]]&amp;"/"&amp;YEAR(Table_ocorrencias11[[#This Row],[DATA PLANTÃO]]),"")</f>
        <v>1113.9/2020</v>
      </c>
      <c r="B297" s="31" t="str">
        <f>IFERROR(IF(Table_ocorrencias11[[#This Row],[GDL]] = "","", Table_ocorrencias11[[#This Row],[GDL]]&amp;"/"&amp;YEAR(Table_ocorrencias11[[#This Row],[data_plantao]])),"")</f>
        <v>42287/2020</v>
      </c>
      <c r="C297" s="31" t="str">
        <f>IF(Table_ocorrencias11[[#This Row],[fotos_gdl]] = TRUE,"ENVIADAS","PENDENTE")</f>
        <v>ENVIADAS</v>
      </c>
      <c r="D297" s="23">
        <f>IFERROR(Table_ocorrencias11[[#This Row],[data_plantao]],"")</f>
        <v>44189</v>
      </c>
      <c r="E297" s="31" t="str">
        <f>IFERROR(Table_ocorrencias11[[#This Row],[CIODS]],"")</f>
        <v>D698887</v>
      </c>
      <c r="F297" s="31" t="str">
        <f>IFERROR(Table_ocorrencias11[[#This Row],[natureza3]],"")</f>
        <v>Homicídio</v>
      </c>
      <c r="G297" s="31" t="str">
        <f>IFERROR(Table_ocorrencias11[[#This Row],[tipo_local]],"")</f>
        <v>Externo</v>
      </c>
      <c r="H297" s="31" t="str">
        <f>IFERROR(IF(Table_ocorrencias11[[#This Row],[instrumento9]] = 0,"",Table_ocorrencias11[[#This Row],[instrumento9]]),"")</f>
        <v>PÉRFURO-CONTUNDENTE</v>
      </c>
      <c r="I297" s="31" t="str">
        <f>IFERROR(VLOOKUP(Table_ocorrencias11[[#This Row],[matricula_perito]],Table_peritos[],2,FALSE),"")</f>
        <v>FERNANDO HENRIQUE LEAL BENEVIDES</v>
      </c>
      <c r="J297" s="31" t="str">
        <f>IFERROR(VLOOKUP(Table_ocorrencias11[[#This Row],[matricula_auxiliar]],Table_auxiliares[],2,FALSE),"")</f>
        <v>BRUNA TATIANE DA SILVA OLIVEIRA</v>
      </c>
      <c r="K297" s="31" t="str">
        <f>IFERROR(VLOOKUP(Table_ocorrencias11[[#This Row],[matricula_delegado]],Table_delegados[],2,FALSE),"")</f>
        <v>EURICELIA BATISTA NOGUEIRA</v>
      </c>
      <c r="L297" s="31" t="str">
        <f>IFERROR(Table_ocorrencias11[[#This Row],[viatura4]],"")</f>
        <v>UP006</v>
      </c>
      <c r="M297" s="31" t="str">
        <f>IFERROR(IF(Table_ocorrencias11[[#This Row],[DPH2]] ="","",Table_ocorrencias11[[#This Row],[DPH2]]&amp;"º DPH"),"")</f>
        <v>3º DPH</v>
      </c>
      <c r="N297" s="31" t="str">
        <f>UPPER(IFERROR(VLOOKUP(Table_ocorrencias11[[#This Row],[municipio]],Table_municipios[],2,FALSE),""))</f>
        <v>RECIFE</v>
      </c>
      <c r="O297" s="31" t="str">
        <f>UPPER(IFERROR(Table_ocorrencias11[[#This Row],[bairro7]],""))</f>
        <v>IBURA DE BAIXO</v>
      </c>
      <c r="P297" s="31" t="str">
        <f>IFERROR(IF(Table_ocorrencias11[[#This Row],[rua8]] ="","",Table_ocorrencias11[[#This Row],[rua8]]),"")</f>
        <v>RUA EMÍLIO MONTEIRO FONSECA</v>
      </c>
      <c r="Q297" s="31" t="str">
        <f>IFERROR(IF(Table_ocorrencias11[[#This Row],[latitude5]] ="","",Table_ocorrencias11[[#This Row],[latitude5]]),"")</f>
        <v/>
      </c>
      <c r="R297" s="31" t="str">
        <f>IFERROR(IF(Table_ocorrencias11[[#This Row],[longitude6]] ="","",Table_ocorrencias11[[#This Row],[longitude6]]),"")</f>
        <v/>
      </c>
      <c r="S297" s="31" t="str">
        <f>IFERROR(UPPER(VLOOKUP(Table_ocorrencias11[[#This Row],[ocorrencia_id]],Table_vitimas[],3,FALSE) &amp; " (NIC: "&amp; VLOOKUP(Table_ocorrencias11[[#This Row],[ocorrencia_id]],Table_vitimas[],9,FALSE)) &amp;")","")</f>
        <v>JOSE LUIZ DA SILVA (NIC: 114997)</v>
      </c>
      <c r="T2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7" s="31" t="str">
        <f>UPPER(IFERROR(Table_ocorrencias11[[#This Row],[descricao]],""))</f>
        <v>SD HORA 997265620</v>
      </c>
      <c r="V297" s="24">
        <f>IFERROR(IF(Table_ocorrencias11[[#This Row],[data_ciencia]]="","",Table_ocorrencias11[[#This Row],[data_ciencia]]),"")</f>
        <v>0.78472222222222221</v>
      </c>
      <c r="W297" s="24">
        <f>IFERROR(IF(Table_ocorrencias11[[#This Row],[data_saida]]="","",Table_ocorrencias11[[#This Row],[data_saida]]),"")</f>
        <v>0.80208333333333337</v>
      </c>
      <c r="X297" s="24">
        <f>IFERROR(IF(Table_ocorrencias11[[#This Row],[data_chegada]]="","",Table_ocorrencias11[[#This Row],[data_chegada]]),"")</f>
        <v>0.81597222222222221</v>
      </c>
      <c r="Y297" s="24">
        <f>IFERROR(IF(Table_ocorrencias11[[#This Row],[data_conclusao]]="","",Table_ocorrencias11[[#This Row],[data_conclusao]]),"")</f>
        <v>0.85069444444444442</v>
      </c>
      <c r="Z297" s="22">
        <v>2004</v>
      </c>
      <c r="AA297" s="22">
        <v>1113</v>
      </c>
      <c r="AB297" s="22">
        <v>3</v>
      </c>
      <c r="AC297" s="22">
        <v>2962063</v>
      </c>
      <c r="AD297" s="22">
        <v>3876080</v>
      </c>
      <c r="AE297" s="22">
        <v>2960494</v>
      </c>
      <c r="AF297" s="22">
        <v>42287</v>
      </c>
      <c r="AG297" s="23">
        <v>44189</v>
      </c>
      <c r="AH297" s="22" t="s">
        <v>7606</v>
      </c>
      <c r="AI297" s="22" t="s">
        <v>167</v>
      </c>
      <c r="AJ297" s="22" t="s">
        <v>168</v>
      </c>
      <c r="AK297" s="22" t="s">
        <v>1258</v>
      </c>
      <c r="AL297" s="25">
        <v>0.78472222222222221</v>
      </c>
      <c r="AM297" s="26">
        <v>0.80208333333333337</v>
      </c>
      <c r="AN297" s="26">
        <v>0.81597222222222221</v>
      </c>
      <c r="AO297" s="26">
        <v>0.85069444444444442</v>
      </c>
      <c r="AP297" s="22"/>
      <c r="AQ297" s="22"/>
      <c r="AR297" s="22">
        <v>14</v>
      </c>
      <c r="AS297" s="22" t="s">
        <v>7607</v>
      </c>
      <c r="AT297" s="22" t="s">
        <v>7608</v>
      </c>
      <c r="AU297" s="22" t="s">
        <v>7609</v>
      </c>
      <c r="AV297" s="27" t="s">
        <v>276</v>
      </c>
      <c r="AW297" s="22" t="s">
        <v>7610</v>
      </c>
      <c r="AX297" s="22" t="s">
        <v>7611</v>
      </c>
      <c r="AY297" s="22" t="b">
        <v>1</v>
      </c>
      <c r="AZ297" s="22" t="s">
        <v>273</v>
      </c>
      <c r="BA297" s="22" t="b">
        <v>0</v>
      </c>
      <c r="BB297" s="22"/>
      <c r="BC297" s="22"/>
    </row>
    <row r="298" spans="1:55" hidden="1" x14ac:dyDescent="0.25">
      <c r="A298" s="31" t="str">
        <f>IFERROR(TEXT(Table_ocorrencias11[[#This Row],[caso_n]],"000")&amp;Table_ocorrencias11[[#This Row],[ponto]]&amp;"/"&amp;YEAR(Table_ocorrencias11[[#This Row],[DATA PLANTÃO]]),"")</f>
        <v>1114.9/2020</v>
      </c>
      <c r="B298" s="31" t="str">
        <f>IFERROR(IF(Table_ocorrencias11[[#This Row],[GDL]] = "","", Table_ocorrencias11[[#This Row],[GDL]]&amp;"/"&amp;YEAR(Table_ocorrencias11[[#This Row],[data_plantao]])),"")</f>
        <v>42289/2020</v>
      </c>
      <c r="C298" s="31" t="str">
        <f>IF(Table_ocorrencias11[[#This Row],[fotos_gdl]] = TRUE,"ENVIADAS","PENDENTE")</f>
        <v>PENDENTE</v>
      </c>
      <c r="D298" s="23">
        <f>IFERROR(Table_ocorrencias11[[#This Row],[data_plantao]],"")</f>
        <v>44189</v>
      </c>
      <c r="E298" s="31" t="str">
        <f>IFERROR(Table_ocorrencias11[[#This Row],[CIODS]],"")</f>
        <v>D698897</v>
      </c>
      <c r="F298" s="31" t="str">
        <f>IFERROR(Table_ocorrencias11[[#This Row],[natureza3]],"")</f>
        <v>Homicídio</v>
      </c>
      <c r="G298" s="31" t="str">
        <f>IFERROR(Table_ocorrencias11[[#This Row],[tipo_local]],"")</f>
        <v>Externo</v>
      </c>
      <c r="H298" s="31" t="str">
        <f>IFERROR(IF(Table_ocorrencias11[[#This Row],[instrumento9]] = 0,"",Table_ocorrencias11[[#This Row],[instrumento9]]),"")</f>
        <v/>
      </c>
      <c r="I298" s="31" t="str">
        <f>IFERROR(VLOOKUP(Table_ocorrencias11[[#This Row],[matricula_perito]],Table_peritos[],2,FALSE),"")</f>
        <v>RODION MALINOVSKY DE OLIVEIRA GOMES</v>
      </c>
      <c r="J298" s="31" t="str">
        <f>IFERROR(VLOOKUP(Table_ocorrencias11[[#This Row],[matricula_auxiliar]],Table_auxiliares[],2,FALSE),"")</f>
        <v>THIAGO ANDRÉ</v>
      </c>
      <c r="K298" s="31" t="str">
        <f>IFERROR(VLOOKUP(Table_ocorrencias11[[#This Row],[matricula_delegado]],Table_delegados[],2,FALSE),"")</f>
        <v>EURICELIA BATISTA NOGUEIRA</v>
      </c>
      <c r="L298" s="31" t="str">
        <f>IFERROR(Table_ocorrencias11[[#This Row],[viatura4]],"")</f>
        <v>UP004</v>
      </c>
      <c r="M298" s="31" t="str">
        <f>IFERROR(IF(Table_ocorrencias11[[#This Row],[DPH2]] ="","",Table_ocorrencias11[[#This Row],[DPH2]]&amp;"º DPH"),"")</f>
        <v>4º DPH</v>
      </c>
      <c r="N298" s="31" t="str">
        <f>UPPER(IFERROR(VLOOKUP(Table_ocorrencias11[[#This Row],[municipio]],Table_municipios[],2,FALSE),""))</f>
        <v>RECIFE</v>
      </c>
      <c r="O298" s="31" t="str">
        <f>UPPER(IFERROR(Table_ocorrencias11[[#This Row],[bairro7]],""))</f>
        <v>JIQUIÁ</v>
      </c>
      <c r="P298" s="31" t="str">
        <f>IFERROR(IF(Table_ocorrencias11[[#This Row],[rua8]] ="","",Table_ocorrencias11[[#This Row],[rua8]]),"")</f>
        <v>AVENIDA CENTRAL</v>
      </c>
      <c r="Q298" s="31" t="str">
        <f>IFERROR(IF(Table_ocorrencias11[[#This Row],[latitude5]] ="","",Table_ocorrencias11[[#This Row],[latitude5]]),"")</f>
        <v>8.081510</v>
      </c>
      <c r="R298" s="31" t="str">
        <f>IFERROR(IF(Table_ocorrencias11[[#This Row],[longitude6]] ="","",Table_ocorrencias11[[#This Row],[longitude6]]),"")</f>
        <v>34.924290</v>
      </c>
      <c r="S298" s="31" t="str">
        <f>IFERROR(UPPER(VLOOKUP(Table_ocorrencias11[[#This Row],[ocorrencia_id]],Table_vitimas[],3,FALSE) &amp; " (NIC: "&amp; VLOOKUP(Table_ocorrencias11[[#This Row],[ocorrencia_id]],Table_vitimas[],9,FALSE)) &amp;")","")</f>
        <v>EMERSON FELIPE BATISTA DOS SANTOS (NIC: 115006)</v>
      </c>
      <c r="T2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8" s="31" t="str">
        <f>UPPER(IFERROR(Table_ocorrencias11[[#This Row],[descricao]],""))</f>
        <v>SGT RUBEM 983554179</v>
      </c>
      <c r="V298" s="24">
        <f>IFERROR(IF(Table_ocorrencias11[[#This Row],[data_ciencia]]="","",Table_ocorrencias11[[#This Row],[data_ciencia]]),"")</f>
        <v>0.84722222222222221</v>
      </c>
      <c r="W298" s="24">
        <f>IFERROR(IF(Table_ocorrencias11[[#This Row],[data_saida]]="","",Table_ocorrencias11[[#This Row],[data_saida]]),"")</f>
        <v>0.85069444444444442</v>
      </c>
      <c r="X298" s="24">
        <f>IFERROR(IF(Table_ocorrencias11[[#This Row],[data_chegada]]="","",Table_ocorrencias11[[#This Row],[data_chegada]]),"")</f>
        <v>0.86111111111111116</v>
      </c>
      <c r="Y298" s="24">
        <f>IFERROR(IF(Table_ocorrencias11[[#This Row],[data_conclusao]]="","",Table_ocorrencias11[[#This Row],[data_conclusao]]),"")</f>
        <v>0.89583333333333337</v>
      </c>
      <c r="Z298" s="22">
        <v>2005</v>
      </c>
      <c r="AA298" s="22">
        <v>1114</v>
      </c>
      <c r="AB298" s="22">
        <v>4</v>
      </c>
      <c r="AC298" s="22">
        <v>1917099</v>
      </c>
      <c r="AD298" s="22">
        <v>3870464</v>
      </c>
      <c r="AE298" s="22">
        <v>2960494</v>
      </c>
      <c r="AF298" s="22">
        <v>42289</v>
      </c>
      <c r="AG298" s="23">
        <v>44189</v>
      </c>
      <c r="AH298" s="22" t="s">
        <v>7621</v>
      </c>
      <c r="AI298" s="22" t="s">
        <v>167</v>
      </c>
      <c r="AJ298" s="22" t="s">
        <v>168</v>
      </c>
      <c r="AK298" s="22" t="s">
        <v>255</v>
      </c>
      <c r="AL298" s="25">
        <v>0.84722222222222221</v>
      </c>
      <c r="AM298" s="26">
        <v>0.85069444444444442</v>
      </c>
      <c r="AN298" s="26">
        <v>0.86111111111111116</v>
      </c>
      <c r="AO298" s="26">
        <v>0.89583333333333337</v>
      </c>
      <c r="AP298" s="22" t="s">
        <v>7622</v>
      </c>
      <c r="AQ298" s="22" t="s">
        <v>7623</v>
      </c>
      <c r="AR298" s="22">
        <v>14</v>
      </c>
      <c r="AS298" s="22" t="s">
        <v>4240</v>
      </c>
      <c r="AT298" s="22" t="s">
        <v>7624</v>
      </c>
      <c r="AU298" s="22" t="s">
        <v>7625</v>
      </c>
      <c r="AV298" s="27"/>
      <c r="AW298" s="22" t="s">
        <v>7626</v>
      </c>
      <c r="AX298" s="22" t="s">
        <v>7627</v>
      </c>
      <c r="AY298" s="22" t="b">
        <v>0</v>
      </c>
      <c r="AZ298" s="22" t="s">
        <v>273</v>
      </c>
      <c r="BA298" s="22" t="b">
        <v>0</v>
      </c>
      <c r="BB298" s="22"/>
      <c r="BC298" s="22"/>
    </row>
    <row r="299" spans="1:55" hidden="1" x14ac:dyDescent="0.25">
      <c r="A299" s="31" t="str">
        <f>IFERROR(TEXT(Table_ocorrencias11[[#This Row],[caso_n]],"000")&amp;Table_ocorrencias11[[#This Row],[ponto]]&amp;"/"&amp;YEAR(Table_ocorrencias11[[#This Row],[DATA PLANTÃO]]),"")</f>
        <v>1115.9/2020</v>
      </c>
      <c r="B299" s="31" t="str">
        <f>IFERROR(IF(Table_ocorrencias11[[#This Row],[GDL]] = "","", Table_ocorrencias11[[#This Row],[GDL]]&amp;"/"&amp;YEAR(Table_ocorrencias11[[#This Row],[data_plantao]])),"")</f>
        <v>42294/2020</v>
      </c>
      <c r="C299" s="31" t="str">
        <f>IF(Table_ocorrencias11[[#This Row],[fotos_gdl]] = TRUE,"ENVIADAS","PENDENTE")</f>
        <v>PENDENTE</v>
      </c>
      <c r="D299" s="23">
        <f>IFERROR(Table_ocorrencias11[[#This Row],[data_plantao]],"")</f>
        <v>44189</v>
      </c>
      <c r="E299" s="31" t="str">
        <f>IFERROR(Table_ocorrencias11[[#This Row],[CIODS]],"")</f>
        <v>D698941</v>
      </c>
      <c r="F299" s="31" t="str">
        <f>IFERROR(Table_ocorrencias11[[#This Row],[natureza3]],"")</f>
        <v>Homicídio</v>
      </c>
      <c r="G299" s="31" t="str">
        <f>IFERROR(Table_ocorrencias11[[#This Row],[tipo_local]],"")</f>
        <v>Externo</v>
      </c>
      <c r="H299" s="31" t="str">
        <f>IFERROR(IF(Table_ocorrencias11[[#This Row],[instrumento9]] = 0,"",Table_ocorrencias11[[#This Row],[instrumento9]]),"")</f>
        <v>PÉRFURO-CONTUNDENTE</v>
      </c>
      <c r="I299" s="31" t="str">
        <f>IFERROR(VLOOKUP(Table_ocorrencias11[[#This Row],[matricula_perito]],Table_peritos[],2,FALSE),"")</f>
        <v>FERNANDO HENRIQUE LEAL BENEVIDES</v>
      </c>
      <c r="J299" s="31" t="str">
        <f>IFERROR(VLOOKUP(Table_ocorrencias11[[#This Row],[matricula_auxiliar]],Table_auxiliares[],2,FALSE),"")</f>
        <v>HELENA PAULA O. NASCIMENTO BASTOS</v>
      </c>
      <c r="K299" s="31" t="str">
        <f>IFERROR(VLOOKUP(Table_ocorrencias11[[#This Row],[matricula_delegado]],Table_delegados[],2,FALSE),"")</f>
        <v>ANTONIO DE CAMPOS FRANCISCO</v>
      </c>
      <c r="L299" s="31" t="str">
        <f>IFERROR(Table_ocorrencias11[[#This Row],[viatura4]],"")</f>
        <v>UP004</v>
      </c>
      <c r="M299" s="31" t="str">
        <f>IFERROR(IF(Table_ocorrencias11[[#This Row],[DPH2]] ="","",Table_ocorrencias11[[#This Row],[DPH2]]&amp;"º DPH"),"")</f>
        <v>1º DPH</v>
      </c>
      <c r="N299" s="31" t="str">
        <f>UPPER(IFERROR(VLOOKUP(Table_ocorrencias11[[#This Row],[municipio]],Table_municipios[],2,FALSE),""))</f>
        <v>RECIFE</v>
      </c>
      <c r="O299" s="31" t="str">
        <f>UPPER(IFERROR(Table_ocorrencias11[[#This Row],[bairro7]],""))</f>
        <v>JOANA BEZERRA</v>
      </c>
      <c r="P299" s="31" t="str">
        <f>IFERROR(IF(Table_ocorrencias11[[#This Row],[rua8]] ="","",Table_ocorrencias11[[#This Row],[rua8]]),"")</f>
        <v>RUA DO CANAL, 156</v>
      </c>
      <c r="Q299" s="31" t="str">
        <f>IFERROR(IF(Table_ocorrencias11[[#This Row],[latitude5]] ="","",Table_ocorrencias11[[#This Row],[latitude5]]),"")</f>
        <v/>
      </c>
      <c r="R299" s="31" t="str">
        <f>IFERROR(IF(Table_ocorrencias11[[#This Row],[longitude6]] ="","",Table_ocorrencias11[[#This Row],[longitude6]]),"")</f>
        <v/>
      </c>
      <c r="S299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2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299" s="31" t="str">
        <f>UPPER(IFERROR(Table_ocorrencias11[[#This Row],[descricao]],""))</f>
        <v>PAF NA CABEÇA - MASCULINO</v>
      </c>
      <c r="V299" s="24">
        <f>IFERROR(IF(Table_ocorrencias11[[#This Row],[data_ciencia]]="","",Table_ocorrencias11[[#This Row],[data_ciencia]]),"")</f>
        <v>5.5555555555555552E-2</v>
      </c>
      <c r="W299" s="24">
        <f>IFERROR(IF(Table_ocorrencias11[[#This Row],[data_saida]]="","",Table_ocorrencias11[[#This Row],[data_saida]]),"")</f>
        <v>6.25E-2</v>
      </c>
      <c r="X299" s="24" t="str">
        <f>IFERROR(IF(Table_ocorrencias11[[#This Row],[data_chegada]]="","",Table_ocorrencias11[[#This Row],[data_chegada]]),"")</f>
        <v/>
      </c>
      <c r="Y299" s="24" t="str">
        <f>IFERROR(IF(Table_ocorrencias11[[#This Row],[data_conclusao]]="","",Table_ocorrencias11[[#This Row],[data_conclusao]]),"")</f>
        <v/>
      </c>
      <c r="Z299" s="22">
        <v>2006</v>
      </c>
      <c r="AA299" s="22">
        <v>1115</v>
      </c>
      <c r="AB299" s="22">
        <v>1</v>
      </c>
      <c r="AC299" s="22">
        <v>2962063</v>
      </c>
      <c r="AD299" s="22">
        <v>3876101</v>
      </c>
      <c r="AE299" s="22">
        <v>1967371</v>
      </c>
      <c r="AF299" s="22">
        <v>42294</v>
      </c>
      <c r="AG299" s="23">
        <v>44189</v>
      </c>
      <c r="AH299" s="22" t="s">
        <v>7612</v>
      </c>
      <c r="AI299" s="22" t="s">
        <v>167</v>
      </c>
      <c r="AJ299" s="22" t="s">
        <v>168</v>
      </c>
      <c r="AK299" s="22" t="s">
        <v>255</v>
      </c>
      <c r="AL299" s="25">
        <v>5.5555555555555552E-2</v>
      </c>
      <c r="AM299" s="26">
        <v>6.25E-2</v>
      </c>
      <c r="AN299" s="26"/>
      <c r="AO299" s="26"/>
      <c r="AP299" s="22"/>
      <c r="AQ299" s="22"/>
      <c r="AR299" s="22">
        <v>14</v>
      </c>
      <c r="AS299" s="22" t="s">
        <v>6891</v>
      </c>
      <c r="AT299" s="22" t="s">
        <v>7613</v>
      </c>
      <c r="AU299" s="22" t="s">
        <v>283</v>
      </c>
      <c r="AV299" s="27" t="s">
        <v>276</v>
      </c>
      <c r="AW299" s="22" t="s">
        <v>7614</v>
      </c>
      <c r="AX299" s="22" t="s">
        <v>7615</v>
      </c>
      <c r="AY299" s="22" t="b">
        <v>0</v>
      </c>
      <c r="AZ299" s="22" t="s">
        <v>273</v>
      </c>
      <c r="BA299" s="22" t="b">
        <v>0</v>
      </c>
      <c r="BB299" s="22"/>
      <c r="BC299" s="22"/>
    </row>
    <row r="300" spans="1:55" hidden="1" x14ac:dyDescent="0.25">
      <c r="A300" s="31" t="str">
        <f>IFERROR(TEXT(Table_ocorrencias11[[#This Row],[caso_n]],"000")&amp;Table_ocorrencias11[[#This Row],[ponto]]&amp;"/"&amp;YEAR(Table_ocorrencias11[[#This Row],[DATA PLANTÃO]]),"")</f>
        <v>1116.9/2020</v>
      </c>
      <c r="B300" s="31" t="str">
        <f>IFERROR(IF(Table_ocorrencias11[[#This Row],[GDL]] = "","", Table_ocorrencias11[[#This Row],[GDL]]&amp;"/"&amp;YEAR(Table_ocorrencias11[[#This Row],[data_plantao]])),"")</f>
        <v>42302/2020</v>
      </c>
      <c r="C300" s="31" t="str">
        <f>IF(Table_ocorrencias11[[#This Row],[fotos_gdl]] = TRUE,"ENVIADAS","PENDENTE")</f>
        <v>PENDENTE</v>
      </c>
      <c r="D300" s="23">
        <f>IFERROR(Table_ocorrencias11[[#This Row],[data_plantao]],"")</f>
        <v>44189</v>
      </c>
      <c r="E300" s="31" t="str">
        <f>IFERROR(Table_ocorrencias11[[#This Row],[CIODS]],"")</f>
        <v>D698940</v>
      </c>
      <c r="F300" s="31" t="str">
        <f>IFERROR(Table_ocorrencias11[[#This Row],[natureza3]],"")</f>
        <v>Múltiplos Homicídios</v>
      </c>
      <c r="G300" s="31" t="str">
        <f>IFERROR(Table_ocorrencias11[[#This Row],[tipo_local]],"")</f>
        <v>Interno</v>
      </c>
      <c r="H300" s="31" t="str">
        <f>IFERROR(IF(Table_ocorrencias11[[#This Row],[instrumento9]] = 0,"",Table_ocorrencias11[[#This Row],[instrumento9]]),"")</f>
        <v>PÉRFURO-CONTUNDENTE</v>
      </c>
      <c r="I300" s="31" t="str">
        <f>IFERROR(VLOOKUP(Table_ocorrencias11[[#This Row],[matricula_perito]],Table_peritos[],2,FALSE),"")</f>
        <v>RODION MALINOVSKY DE OLIVEIRA GOMES</v>
      </c>
      <c r="J300" s="31" t="str">
        <f>IFERROR(VLOOKUP(Table_ocorrencias11[[#This Row],[matricula_auxiliar]],Table_auxiliares[],2,FALSE),"")</f>
        <v>THIAGO ANDRÉ</v>
      </c>
      <c r="K300" s="31" t="str">
        <f>IFERROR(VLOOKUP(Table_ocorrencias11[[#This Row],[matricula_delegado]],Table_delegados[],2,FALSE),"")</f>
        <v>EURICELIA BATISTA NOGUEIRA</v>
      </c>
      <c r="L300" s="31" t="str">
        <f>IFERROR(Table_ocorrencias11[[#This Row],[viatura4]],"")</f>
        <v>UP006</v>
      </c>
      <c r="M300" s="31" t="str">
        <f>IFERROR(IF(Table_ocorrencias11[[#This Row],[DPH2]] ="","",Table_ocorrencias11[[#This Row],[DPH2]]&amp;"º DPH"),"")</f>
        <v>8º DPH</v>
      </c>
      <c r="N300" s="31" t="str">
        <f>UPPER(IFERROR(VLOOKUP(Table_ocorrencias11[[#This Row],[municipio]],Table_municipios[],2,FALSE),""))</f>
        <v>ILHA DE ITAMARACÁ</v>
      </c>
      <c r="O300" s="31" t="str">
        <f>UPPER(IFERROR(Table_ocorrencias11[[#This Row],[bairro7]],""))</f>
        <v>FORTE ORANGE</v>
      </c>
      <c r="P300" s="31" t="str">
        <f>IFERROR(IF(Table_ocorrencias11[[#This Row],[rua8]] ="","",Table_ocorrencias11[[#This Row],[rua8]]),"")</f>
        <v>RUA ALTINHO, 22</v>
      </c>
      <c r="Q300" s="31" t="str">
        <f>IFERROR(IF(Table_ocorrencias11[[#This Row],[latitude5]] ="","",Table_ocorrencias11[[#This Row],[latitude5]]),"")</f>
        <v>7.806270</v>
      </c>
      <c r="R300" s="31" t="str">
        <f>IFERROR(IF(Table_ocorrencias11[[#This Row],[longitude6]] ="","",Table_ocorrencias11[[#This Row],[longitude6]]),"")</f>
        <v>34.842020</v>
      </c>
      <c r="S300" s="31" t="str">
        <f>IFERROR(UPPER(VLOOKUP(Table_ocorrencias11[[#This Row],[ocorrencia_id]],Table_vitimas[],3,FALSE) &amp; " (NIC: "&amp; VLOOKUP(Table_ocorrencias11[[#This Row],[ocorrencia_id]],Table_vitimas[],9,FALSE)) &amp;")","")</f>
        <v>BRUNO LIMA DOS SANTOS (NIC: 115575)</v>
      </c>
      <c r="T3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0" s="31" t="str">
        <f>UPPER(IFERROR(Table_ocorrencias11[[#This Row],[descricao]],""))</f>
        <v>QUADRUPLO, PAF INTERNO CABO RODRIGUES 987296476</v>
      </c>
      <c r="V300" s="24">
        <f>IFERROR(IF(Table_ocorrencias11[[#This Row],[data_ciencia]]="","",Table_ocorrencias11[[#This Row],[data_ciencia]]),"")</f>
        <v>9.375E-2</v>
      </c>
      <c r="W300" s="24">
        <f>IFERROR(IF(Table_ocorrencias11[[#This Row],[data_saida]]="","",Table_ocorrencias11[[#This Row],[data_saida]]),"")</f>
        <v>0.10416666666666667</v>
      </c>
      <c r="X300" s="24">
        <f>IFERROR(IF(Table_ocorrencias11[[#This Row],[data_chegada]]="","",Table_ocorrencias11[[#This Row],[data_chegada]]),"")</f>
        <v>0.14583333333333334</v>
      </c>
      <c r="Y300" s="24">
        <f>IFERROR(IF(Table_ocorrencias11[[#This Row],[data_conclusao]]="","",Table_ocorrencias11[[#This Row],[data_conclusao]]),"")</f>
        <v>0.21527777777777779</v>
      </c>
      <c r="Z300" s="22">
        <v>2007</v>
      </c>
      <c r="AA300" s="22">
        <v>1116</v>
      </c>
      <c r="AB300" s="22">
        <v>8</v>
      </c>
      <c r="AC300" s="22">
        <v>1917099</v>
      </c>
      <c r="AD300" s="22">
        <v>3870464</v>
      </c>
      <c r="AE300" s="22">
        <v>2960494</v>
      </c>
      <c r="AF300" s="22">
        <v>42302</v>
      </c>
      <c r="AG300" s="23">
        <v>44189</v>
      </c>
      <c r="AH300" s="22" t="s">
        <v>7616</v>
      </c>
      <c r="AI300" s="22" t="s">
        <v>2066</v>
      </c>
      <c r="AJ300" s="22" t="s">
        <v>414</v>
      </c>
      <c r="AK300" s="22" t="s">
        <v>1258</v>
      </c>
      <c r="AL300" s="25">
        <v>9.375E-2</v>
      </c>
      <c r="AM300" s="26">
        <v>0.10416666666666667</v>
      </c>
      <c r="AN300" s="26">
        <v>0.14583333333333334</v>
      </c>
      <c r="AO300" s="26">
        <v>0.21527777777777779</v>
      </c>
      <c r="AP300" s="22" t="s">
        <v>7647</v>
      </c>
      <c r="AQ300" s="22" t="s">
        <v>7648</v>
      </c>
      <c r="AR300" s="22">
        <v>7</v>
      </c>
      <c r="AS300" s="22" t="s">
        <v>7617</v>
      </c>
      <c r="AT300" s="22" t="s">
        <v>7679</v>
      </c>
      <c r="AU300" s="22" t="s">
        <v>283</v>
      </c>
      <c r="AV300" s="27" t="s">
        <v>276</v>
      </c>
      <c r="AW300" s="22" t="s">
        <v>7618</v>
      </c>
      <c r="AX300" s="22" t="s">
        <v>7649</v>
      </c>
      <c r="AY300" s="22" t="b">
        <v>0</v>
      </c>
      <c r="AZ300" s="22" t="s">
        <v>273</v>
      </c>
      <c r="BA300" s="22" t="b">
        <v>0</v>
      </c>
      <c r="BB300" s="22"/>
      <c r="BC300" s="22"/>
    </row>
    <row r="301" spans="1:55" hidden="1" x14ac:dyDescent="0.25">
      <c r="A301" s="31" t="str">
        <f>IFERROR(TEXT(Table_ocorrencias11[[#This Row],[caso_n]],"000")&amp;Table_ocorrencias11[[#This Row],[ponto]]&amp;"/"&amp;YEAR(Table_ocorrencias11[[#This Row],[DATA PLANTÃO]]),"")</f>
        <v>1117.9/2020</v>
      </c>
      <c r="B301" s="31" t="str">
        <f>IFERROR(IF(Table_ocorrencias11[[#This Row],[GDL]] = "","", Table_ocorrencias11[[#This Row],[GDL]]&amp;"/"&amp;YEAR(Table_ocorrencias11[[#This Row],[data_plantao]])),"")</f>
        <v/>
      </c>
      <c r="C301" s="31" t="str">
        <f>IF(Table_ocorrencias11[[#This Row],[fotos_gdl]] = TRUE,"ENVIADAS","PENDENTE")</f>
        <v>PENDENTE</v>
      </c>
      <c r="D301" s="23">
        <f>IFERROR(Table_ocorrencias11[[#This Row],[data_plantao]],"")</f>
        <v>44189</v>
      </c>
      <c r="E301" s="31" t="str">
        <f>IFERROR(Table_ocorrencias11[[#This Row],[CIODS]],"")</f>
        <v>D698949</v>
      </c>
      <c r="F301" s="31" t="str">
        <f>IFERROR(Table_ocorrencias11[[#This Row],[natureza3]],"")</f>
        <v>Homicídio</v>
      </c>
      <c r="G301" s="31" t="str">
        <f>IFERROR(Table_ocorrencias11[[#This Row],[tipo_local]],"")</f>
        <v>Interno</v>
      </c>
      <c r="H301" s="31" t="str">
        <f>IFERROR(IF(Table_ocorrencias11[[#This Row],[instrumento9]] = 0,"",Table_ocorrencias11[[#This Row],[instrumento9]]),"")</f>
        <v/>
      </c>
      <c r="I301" s="31" t="str">
        <f>IFERROR(VLOOKUP(Table_ocorrencias11[[#This Row],[matricula_perito]],Table_peritos[],2,FALSE),"")</f>
        <v>FERNANDO HENRIQUE LEAL BENEVIDES</v>
      </c>
      <c r="J301" s="31" t="str">
        <f>IFERROR(VLOOKUP(Table_ocorrencias11[[#This Row],[matricula_auxiliar]],Table_auxiliares[],2,FALSE),"")</f>
        <v>HELENA PAULA O. NASCIMENTO BASTOS</v>
      </c>
      <c r="K301" s="31" t="str">
        <f>IFERROR(VLOOKUP(Table_ocorrencias11[[#This Row],[matricula_delegado]],Table_delegados[],2,FALSE),"")</f>
        <v>EURICELIA BATISTA NOGUEIRA</v>
      </c>
      <c r="L301" s="31" t="str">
        <f>IFERROR(Table_ocorrencias11[[#This Row],[viatura4]],"")</f>
        <v>UP004</v>
      </c>
      <c r="M301" s="31" t="str">
        <f>IFERROR(IF(Table_ocorrencias11[[#This Row],[DPH2]] ="","",Table_ocorrencias11[[#This Row],[DPH2]]&amp;"º DPH"),"")</f>
        <v>5º DPH</v>
      </c>
      <c r="N301" s="31" t="str">
        <f>UPPER(IFERROR(VLOOKUP(Table_ocorrencias11[[#This Row],[municipio]],Table_municipios[],2,FALSE),""))</f>
        <v>RECIFE</v>
      </c>
      <c r="O301" s="31" t="str">
        <f>UPPER(IFERROR(Table_ocorrencias11[[#This Row],[bairro7]],""))</f>
        <v>ALTO DO MANDU</v>
      </c>
      <c r="P301" s="31" t="str">
        <f>IFERROR(IF(Table_ocorrencias11[[#This Row],[rua8]] ="","",Table_ocorrencias11[[#This Row],[rua8]]),"")</f>
        <v>AV. DR. EURICO CHAVES</v>
      </c>
      <c r="Q301" s="31" t="str">
        <f>IFERROR(IF(Table_ocorrencias11[[#This Row],[latitude5]] ="","",Table_ocorrencias11[[#This Row],[latitude5]]),"")</f>
        <v>8°1'28.79''</v>
      </c>
      <c r="R301" s="31" t="str">
        <f>IFERROR(IF(Table_ocorrencias11[[#This Row],[longitude6]] ="","",Table_ocorrencias11[[#This Row],[longitude6]]),"")</f>
        <v>34°55'32.74''</v>
      </c>
      <c r="S301" s="31" t="str">
        <f>IFERROR(UPPER(VLOOKUP(Table_ocorrencias11[[#This Row],[ocorrencia_id]],Table_vitimas[],3,FALSE) &amp; " (NIC: "&amp; VLOOKUP(Table_ocorrencias11[[#This Row],[ocorrencia_id]],Table_vitimas[],9,FALSE)) &amp;")","")</f>
        <v>ANA PAULA PORFÍRIO DOS SANTOS (NIC: 115003)</v>
      </c>
      <c r="T3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1" s="31" t="str">
        <f>UPPER(IFERROR(Table_ocorrencias11[[#This Row],[descricao]],""))</f>
        <v>FEM - PAF - INTERNO =&gt; PM ATIROU CONTRA A ESPOSA</v>
      </c>
      <c r="V301" s="24">
        <f>IFERROR(IF(Table_ocorrencias11[[#This Row],[data_ciencia]]="","",Table_ocorrencias11[[#This Row],[data_ciencia]]),"")</f>
        <v>0.15972222222222221</v>
      </c>
      <c r="W301" s="24">
        <f>IFERROR(IF(Table_ocorrencias11[[#This Row],[data_saida]]="","",Table_ocorrencias11[[#This Row],[data_saida]]),"")</f>
        <v>0.1736111111111111</v>
      </c>
      <c r="X301" s="24">
        <f>IFERROR(IF(Table_ocorrencias11[[#This Row],[data_chegada]]="","",Table_ocorrencias11[[#This Row],[data_chegada]]),"")</f>
        <v>0.18402777777777779</v>
      </c>
      <c r="Y301" s="24">
        <f>IFERROR(IF(Table_ocorrencias11[[#This Row],[data_conclusao]]="","",Table_ocorrencias11[[#This Row],[data_conclusao]]),"")</f>
        <v>0.24305555555555555</v>
      </c>
      <c r="Z301" s="22">
        <v>2008</v>
      </c>
      <c r="AA301" s="22">
        <v>1117</v>
      </c>
      <c r="AB301" s="22">
        <v>5</v>
      </c>
      <c r="AC301" s="22">
        <v>2962063</v>
      </c>
      <c r="AD301" s="22">
        <v>3876101</v>
      </c>
      <c r="AE301" s="22">
        <v>2960494</v>
      </c>
      <c r="AF301" s="22"/>
      <c r="AG301" s="23">
        <v>44189</v>
      </c>
      <c r="AH301" s="22" t="s">
        <v>7639</v>
      </c>
      <c r="AI301" s="22" t="s">
        <v>167</v>
      </c>
      <c r="AJ301" s="22" t="s">
        <v>414</v>
      </c>
      <c r="AK301" s="22" t="s">
        <v>255</v>
      </c>
      <c r="AL301" s="25">
        <v>0.15972222222222221</v>
      </c>
      <c r="AM301" s="26">
        <v>0.1736111111111111</v>
      </c>
      <c r="AN301" s="26">
        <v>0.18402777777777779</v>
      </c>
      <c r="AO301" s="26">
        <v>0.24305555555555555</v>
      </c>
      <c r="AP301" s="22" t="s">
        <v>7640</v>
      </c>
      <c r="AQ301" s="22" t="s">
        <v>7641</v>
      </c>
      <c r="AR301" s="22">
        <v>14</v>
      </c>
      <c r="AS301" s="22" t="s">
        <v>7642</v>
      </c>
      <c r="AT301" s="22" t="s">
        <v>7643</v>
      </c>
      <c r="AU301" s="22" t="s">
        <v>7644</v>
      </c>
      <c r="AV301" s="27"/>
      <c r="AW301" s="22" t="s">
        <v>7645</v>
      </c>
      <c r="AX301" s="22" t="s">
        <v>7646</v>
      </c>
      <c r="AY301" s="22" t="b">
        <v>0</v>
      </c>
      <c r="AZ301" s="22" t="s">
        <v>273</v>
      </c>
      <c r="BA301" s="22" t="b">
        <v>0</v>
      </c>
      <c r="BB301" s="22"/>
      <c r="BC301" s="22"/>
    </row>
    <row r="302" spans="1:55" hidden="1" x14ac:dyDescent="0.25">
      <c r="A302" s="31" t="str">
        <f>IFERROR(TEXT(Table_ocorrencias11[[#This Row],[caso_n]],"000")&amp;Table_ocorrencias11[[#This Row],[ponto]]&amp;"/"&amp;YEAR(Table_ocorrencias11[[#This Row],[DATA PLANTÃO]]),"")</f>
        <v>1118.9/2020</v>
      </c>
      <c r="B302" s="31" t="str">
        <f>IFERROR(IF(Table_ocorrencias11[[#This Row],[GDL]] = "","", Table_ocorrencias11[[#This Row],[GDL]]&amp;"/"&amp;YEAR(Table_ocorrencias11[[#This Row],[data_plantao]])),"")</f>
        <v>42311/2020</v>
      </c>
      <c r="C302" s="31" t="str">
        <f>IF(Table_ocorrencias11[[#This Row],[fotos_gdl]] = TRUE,"ENVIADAS","PENDENTE")</f>
        <v>PENDENTE</v>
      </c>
      <c r="D302" s="23">
        <f>IFERROR(Table_ocorrencias11[[#This Row],[data_plantao]],"")</f>
        <v>44190</v>
      </c>
      <c r="E302" s="31" t="str">
        <f>IFERROR(Table_ocorrencias11[[#This Row],[CIODS]],"")</f>
        <v>D698949</v>
      </c>
      <c r="F302" s="31" t="str">
        <f>IFERROR(Table_ocorrencias11[[#This Row],[natureza3]],"")</f>
        <v>Homicídio</v>
      </c>
      <c r="G302" s="31" t="str">
        <f>IFERROR(Table_ocorrencias11[[#This Row],[tipo_local]],"")</f>
        <v>Externo</v>
      </c>
      <c r="H302" s="31" t="str">
        <f>IFERROR(IF(Table_ocorrencias11[[#This Row],[instrumento9]] = 0,"",Table_ocorrencias11[[#This Row],[instrumento9]]),"")</f>
        <v>PÉRFURO-CORTANTE</v>
      </c>
      <c r="I302" s="31" t="str">
        <f>IFERROR(VLOOKUP(Table_ocorrencias11[[#This Row],[matricula_perito]],Table_peritos[],2,FALSE),"")</f>
        <v>LUCAS ARAÚJO DE ALMEIDA</v>
      </c>
      <c r="J302" s="31" t="str">
        <f>IFERROR(VLOOKUP(Table_ocorrencias11[[#This Row],[matricula_auxiliar]],Table_auxiliares[],2,FALSE),"")</f>
        <v>ALMIR CARLOS DE SOUZA</v>
      </c>
      <c r="K302" s="31" t="str">
        <f>IFERROR(VLOOKUP(Table_ocorrencias11[[#This Row],[matricula_delegado]],Table_delegados[],2,FALSE),"")</f>
        <v>MARIA DO SOCORRO V S DA SILVA TORREÃO</v>
      </c>
      <c r="L302" s="31" t="str">
        <f>IFERROR(Table_ocorrencias11[[#This Row],[viatura4]],"")</f>
        <v>UP006</v>
      </c>
      <c r="M302" s="31" t="str">
        <f>IFERROR(IF(Table_ocorrencias11[[#This Row],[DPH2]] ="","",Table_ocorrencias11[[#This Row],[DPH2]]&amp;"º DPH"),"")</f>
        <v>12º DPH</v>
      </c>
      <c r="N302" s="31" t="str">
        <f>UPPER(IFERROR(VLOOKUP(Table_ocorrencias11[[#This Row],[municipio]],Table_municipios[],2,FALSE),""))</f>
        <v>JABOATÃO DOS GUARARAPES</v>
      </c>
      <c r="O302" s="31" t="str">
        <f>UPPER(IFERROR(Table_ocorrencias11[[#This Row],[bairro7]],""))</f>
        <v>BARRA DE JANGADA</v>
      </c>
      <c r="P302" s="31" t="str">
        <f>IFERROR(IF(Table_ocorrencias11[[#This Row],[rua8]] ="","",Table_ocorrencias11[[#This Row],[rua8]]),"")</f>
        <v>RUA ENGENHEIRO FERNANDO LOBO, 245</v>
      </c>
      <c r="Q302" s="31" t="str">
        <f>IFERROR(IF(Table_ocorrencias11[[#This Row],[latitude5]] ="","",Table_ocorrencias11[[#This Row],[latitude5]]),"")</f>
        <v/>
      </c>
      <c r="R302" s="31" t="str">
        <f>IFERROR(IF(Table_ocorrencias11[[#This Row],[longitude6]] ="","",Table_ocorrencias11[[#This Row],[longitude6]]),"")</f>
        <v/>
      </c>
      <c r="S30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115001)</v>
      </c>
      <c r="T3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2" s="31" t="str">
        <f>UPPER(IFERROR(Table_ocorrencias11[[#This Row],[descricao]],""))</f>
        <v>MASC. ARMA BRANA - SD MESSIAS 995706639</v>
      </c>
      <c r="V302" s="24">
        <f>IFERROR(IF(Table_ocorrencias11[[#This Row],[data_ciencia]]="","",Table_ocorrencias11[[#This Row],[data_ciencia]]),"")</f>
        <v>0.25347222222222221</v>
      </c>
      <c r="W302" s="24" t="str">
        <f>IFERROR(IF(Table_ocorrencias11[[#This Row],[data_saida]]="","",Table_ocorrencias11[[#This Row],[data_saida]]),"")</f>
        <v/>
      </c>
      <c r="X302" s="24" t="str">
        <f>IFERROR(IF(Table_ocorrencias11[[#This Row],[data_chegada]]="","",Table_ocorrencias11[[#This Row],[data_chegada]]),"")</f>
        <v/>
      </c>
      <c r="Y302" s="24" t="str">
        <f>IFERROR(IF(Table_ocorrencias11[[#This Row],[data_conclusao]]="","",Table_ocorrencias11[[#This Row],[data_conclusao]]),"")</f>
        <v/>
      </c>
      <c r="Z302" s="22">
        <v>2009</v>
      </c>
      <c r="AA302" s="22">
        <v>1118</v>
      </c>
      <c r="AB302" s="22">
        <v>12</v>
      </c>
      <c r="AC302" s="22">
        <v>3870006</v>
      </c>
      <c r="AD302" s="22">
        <v>1586920</v>
      </c>
      <c r="AE302" s="22">
        <v>2139022</v>
      </c>
      <c r="AF302" s="22">
        <v>42311</v>
      </c>
      <c r="AG302" s="23">
        <v>44190</v>
      </c>
      <c r="AH302" s="22" t="s">
        <v>7639</v>
      </c>
      <c r="AI302" s="22" t="s">
        <v>167</v>
      </c>
      <c r="AJ302" s="22" t="s">
        <v>168</v>
      </c>
      <c r="AK302" s="22" t="s">
        <v>1258</v>
      </c>
      <c r="AL302" s="25">
        <v>0.25347222222222221</v>
      </c>
      <c r="AM302" s="26"/>
      <c r="AN302" s="26"/>
      <c r="AO302" s="26"/>
      <c r="AP302" s="22"/>
      <c r="AQ302" s="22"/>
      <c r="AR302" s="22">
        <v>10</v>
      </c>
      <c r="AS302" s="22" t="s">
        <v>1263</v>
      </c>
      <c r="AT302" s="22" t="s">
        <v>7666</v>
      </c>
      <c r="AU302" s="22" t="s">
        <v>283</v>
      </c>
      <c r="AV302" s="27" t="s">
        <v>744</v>
      </c>
      <c r="AW302" s="22" t="s">
        <v>7667</v>
      </c>
      <c r="AX302" s="22" t="s">
        <v>7668</v>
      </c>
      <c r="AY302" s="22" t="b">
        <v>0</v>
      </c>
      <c r="AZ302" s="22" t="s">
        <v>273</v>
      </c>
      <c r="BA302" s="22" t="b">
        <v>0</v>
      </c>
      <c r="BB302" s="22"/>
      <c r="BC302" s="22"/>
    </row>
    <row r="303" spans="1:55" hidden="1" x14ac:dyDescent="0.25">
      <c r="A303" s="31" t="str">
        <f>IFERROR(TEXT(Table_ocorrencias11[[#This Row],[caso_n]],"000")&amp;Table_ocorrencias11[[#This Row],[ponto]]&amp;"/"&amp;YEAR(Table_ocorrencias11[[#This Row],[DATA PLANTÃO]]),"")</f>
        <v>1119.9/2020</v>
      </c>
      <c r="B303" s="31" t="str">
        <f>IFERROR(IF(Table_ocorrencias11[[#This Row],[GDL]] = "","", Table_ocorrencias11[[#This Row],[GDL]]&amp;"/"&amp;YEAR(Table_ocorrencias11[[#This Row],[data_plantao]])),"")</f>
        <v>42335/2020</v>
      </c>
      <c r="C303" s="31" t="str">
        <f>IF(Table_ocorrencias11[[#This Row],[fotos_gdl]] = TRUE,"ENVIADAS","PENDENTE")</f>
        <v>ENVIADAS</v>
      </c>
      <c r="D303" s="23">
        <f>IFERROR(Table_ocorrencias11[[#This Row],[data_plantao]],"")</f>
        <v>44190</v>
      </c>
      <c r="E303" s="31" t="str">
        <f>IFERROR(Table_ocorrencias11[[#This Row],[CIODS]],"")</f>
        <v>D698967</v>
      </c>
      <c r="F303" s="31" t="str">
        <f>IFERROR(Table_ocorrencias11[[#This Row],[natureza3]],"")</f>
        <v>Homicídio</v>
      </c>
      <c r="G303" s="31" t="str">
        <f>IFERROR(Table_ocorrencias11[[#This Row],[tipo_local]],"")</f>
        <v>Interno</v>
      </c>
      <c r="H303" s="31" t="str">
        <f>IFERROR(IF(Table_ocorrencias11[[#This Row],[instrumento9]] = 0,"",Table_ocorrencias11[[#This Row],[instrumento9]]),"")</f>
        <v>PÉRFURO-CONTUNDENTE</v>
      </c>
      <c r="I303" s="31" t="str">
        <f>IFERROR(VLOOKUP(Table_ocorrencias11[[#This Row],[matricula_perito]],Table_peritos[],2,FALSE),"")</f>
        <v>MOISEIS GAUTHIER</v>
      </c>
      <c r="J303" s="31" t="str">
        <f>IFERROR(VLOOKUP(Table_ocorrencias11[[#This Row],[matricula_auxiliar]],Table_auxiliares[],2,FALSE),"")</f>
        <v>ANDREZA CRISTINA MAIA DOS SANTOS</v>
      </c>
      <c r="K303" s="31" t="str">
        <f>IFERROR(VLOOKUP(Table_ocorrencias11[[#This Row],[matricula_delegado]],Table_delegados[],2,FALSE),"")</f>
        <v>JOAQUIM MARINOSIO RODRIGUES BRAGA NETO</v>
      </c>
      <c r="L303" s="31" t="str">
        <f>IFERROR(Table_ocorrencias11[[#This Row],[viatura4]],"")</f>
        <v>UP004</v>
      </c>
      <c r="M303" s="31" t="str">
        <f>IFERROR(IF(Table_ocorrencias11[[#This Row],[DPH2]] ="","",Table_ocorrencias11[[#This Row],[DPH2]]&amp;"º DPH"),"")</f>
        <v>13º DPH</v>
      </c>
      <c r="N303" s="31" t="str">
        <f>UPPER(IFERROR(VLOOKUP(Table_ocorrencias11[[#This Row],[municipio]],Table_municipios[],2,FALSE),""))</f>
        <v>JABOATÃO DOS GUARARAPES</v>
      </c>
      <c r="O303" s="31" t="str">
        <f>UPPER(IFERROR(Table_ocorrencias11[[#This Row],[bairro7]],""))</f>
        <v>SANTO ALEIXO</v>
      </c>
      <c r="P303" s="31" t="str">
        <f>IFERROR(IF(Table_ocorrencias11[[#This Row],[rua8]] ="","",Table_ocorrencias11[[#This Row],[rua8]]),"")</f>
        <v>RUA SENADOR TEOTÔNIO VILELA</v>
      </c>
      <c r="Q303" s="31" t="str">
        <f>IFERROR(IF(Table_ocorrencias11[[#This Row],[latitude5]] ="","",Table_ocorrencias11[[#This Row],[latitude5]]),"")</f>
        <v>-8,5555</v>
      </c>
      <c r="R303" s="31" t="str">
        <f>IFERROR(IF(Table_ocorrencias11[[#This Row],[longitude6]] ="","",Table_ocorrencias11[[#This Row],[longitude6]]),"")</f>
        <v>-35,0510</v>
      </c>
      <c r="S303" s="31" t="str">
        <f>IFERROR(UPPER(VLOOKUP(Table_ocorrencias11[[#This Row],[ocorrencia_id]],Table_vitimas[],3,FALSE) &amp; " (NIC: "&amp; VLOOKUP(Table_ocorrencias11[[#This Row],[ocorrencia_id]],Table_vitimas[],9,FALSE)) &amp;")","")</f>
        <v>EDVALDO GONÇALO AMARANTE FILHO (NIC: 115579)</v>
      </c>
      <c r="T3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3" s="31" t="str">
        <f>UPPER(IFERROR(Table_ocorrencias11[[#This Row],[descricao]],""))</f>
        <v>MASC. PAF.  CONTATO SGT JEREMIAS 985085492</v>
      </c>
      <c r="V303" s="24">
        <f>IFERROR(IF(Table_ocorrencias11[[#This Row],[data_ciencia]]="","",Table_ocorrencias11[[#This Row],[data_ciencia]]),"")</f>
        <v>0.38750000000000001</v>
      </c>
      <c r="W303" s="24">
        <f>IFERROR(IF(Table_ocorrencias11[[#This Row],[data_saida]]="","",Table_ocorrencias11[[#This Row],[data_saida]]),"")</f>
        <v>0.40972222222222221</v>
      </c>
      <c r="X303" s="24">
        <f>IFERROR(IF(Table_ocorrencias11[[#This Row],[data_chegada]]="","",Table_ocorrencias11[[#This Row],[data_chegada]]),"")</f>
        <v>0.43055555555555558</v>
      </c>
      <c r="Y303" s="24">
        <f>IFERROR(IF(Table_ocorrencias11[[#This Row],[data_conclusao]]="","",Table_ocorrencias11[[#This Row],[data_conclusao]]),"")</f>
        <v>0.47222222222222221</v>
      </c>
      <c r="Z303" s="22">
        <v>2010</v>
      </c>
      <c r="AA303" s="22">
        <v>1119</v>
      </c>
      <c r="AB303" s="22">
        <v>13</v>
      </c>
      <c r="AC303" s="22">
        <v>3871282</v>
      </c>
      <c r="AD303" s="22">
        <v>3876098</v>
      </c>
      <c r="AE303" s="22">
        <v>1492225</v>
      </c>
      <c r="AF303" s="22">
        <v>42335</v>
      </c>
      <c r="AG303" s="23">
        <v>44190</v>
      </c>
      <c r="AH303" s="22" t="s">
        <v>7669</v>
      </c>
      <c r="AI303" s="22" t="s">
        <v>167</v>
      </c>
      <c r="AJ303" s="22" t="s">
        <v>414</v>
      </c>
      <c r="AK303" s="22" t="s">
        <v>255</v>
      </c>
      <c r="AL303" s="25">
        <v>0.38750000000000001</v>
      </c>
      <c r="AM303" s="26">
        <v>0.40972222222222221</v>
      </c>
      <c r="AN303" s="26">
        <v>0.43055555555555558</v>
      </c>
      <c r="AO303" s="26">
        <v>0.47222222222222221</v>
      </c>
      <c r="AP303" s="22" t="s">
        <v>7704</v>
      </c>
      <c r="AQ303" s="22" t="s">
        <v>7705</v>
      </c>
      <c r="AR303" s="22">
        <v>10</v>
      </c>
      <c r="AS303" s="22" t="s">
        <v>1359</v>
      </c>
      <c r="AT303" s="22" t="s">
        <v>7670</v>
      </c>
      <c r="AU303" s="22" t="s">
        <v>7671</v>
      </c>
      <c r="AV303" s="27" t="s">
        <v>276</v>
      </c>
      <c r="AW303" s="22" t="s">
        <v>7672</v>
      </c>
      <c r="AX303" s="22" t="s">
        <v>7673</v>
      </c>
      <c r="AY303" s="22" t="b">
        <v>1</v>
      </c>
      <c r="AZ303" s="22" t="s">
        <v>273</v>
      </c>
      <c r="BA303" s="22" t="b">
        <v>0</v>
      </c>
      <c r="BB303" s="22"/>
      <c r="BC303" s="22"/>
    </row>
    <row r="304" spans="1:55" hidden="1" x14ac:dyDescent="0.25">
      <c r="A304" s="31" t="str">
        <f>IFERROR(TEXT(Table_ocorrencias11[[#This Row],[caso_n]],"000")&amp;Table_ocorrencias11[[#This Row],[ponto]]&amp;"/"&amp;YEAR(Table_ocorrencias11[[#This Row],[DATA PLANTÃO]]),"")</f>
        <v>1120.9/2020</v>
      </c>
      <c r="B304" s="31" t="str">
        <f>IFERROR(IF(Table_ocorrencias11[[#This Row],[GDL]] = "","", Table_ocorrencias11[[#This Row],[GDL]]&amp;"/"&amp;YEAR(Table_ocorrencias11[[#This Row],[data_plantao]])),"")</f>
        <v>42330/2020</v>
      </c>
      <c r="C304" s="31" t="str">
        <f>IF(Table_ocorrencias11[[#This Row],[fotos_gdl]] = TRUE,"ENVIADAS","PENDENTE")</f>
        <v>ENVIADAS</v>
      </c>
      <c r="D304" s="23">
        <f>IFERROR(Table_ocorrencias11[[#This Row],[data_plantao]],"")</f>
        <v>44190</v>
      </c>
      <c r="E304" s="31" t="str">
        <f>IFERROR(Table_ocorrencias11[[#This Row],[CIODS]],"")</f>
        <v>D698969</v>
      </c>
      <c r="F304" s="31" t="str">
        <f>IFERROR(Table_ocorrencias11[[#This Row],[natureza3]],"")</f>
        <v>Homicídio</v>
      </c>
      <c r="G304" s="31" t="str">
        <f>IFERROR(Table_ocorrencias11[[#This Row],[tipo_local]],"")</f>
        <v>Interno</v>
      </c>
      <c r="H304" s="31" t="str">
        <f>IFERROR(IF(Table_ocorrencias11[[#This Row],[instrumento9]] = 0,"",Table_ocorrencias11[[#This Row],[instrumento9]]),"")</f>
        <v>PÉRFURO-CONTUNDENTE</v>
      </c>
      <c r="I304" s="31" t="str">
        <f>IFERROR(VLOOKUP(Table_ocorrencias11[[#This Row],[matricula_perito]],Table_peritos[],2,FALSE),"")</f>
        <v>LUCAS ARAÚJO DE ALMEIDA</v>
      </c>
      <c r="J304" s="31" t="str">
        <f>IFERROR(VLOOKUP(Table_ocorrencias11[[#This Row],[matricula_auxiliar]],Table_auxiliares[],2,FALSE),"")</f>
        <v>THIAGO CHALEGRE</v>
      </c>
      <c r="K304" s="31" t="str">
        <f>IFERROR(VLOOKUP(Table_ocorrencias11[[#This Row],[matricula_delegado]],Table_delegados[],2,FALSE),"")</f>
        <v>MARIA DO SOCORRO V S DA SILVA TORREÃO</v>
      </c>
      <c r="L304" s="31" t="str">
        <f>IFERROR(Table_ocorrencias11[[#This Row],[viatura4]],"")</f>
        <v>UP006</v>
      </c>
      <c r="M304" s="31" t="str">
        <f>IFERROR(IF(Table_ocorrencias11[[#This Row],[DPH2]] ="","",Table_ocorrencias11[[#This Row],[DPH2]]&amp;"º DPH"),"")</f>
        <v>7º DPH</v>
      </c>
      <c r="N304" s="31" t="str">
        <f>UPPER(IFERROR(VLOOKUP(Table_ocorrencias11[[#This Row],[municipio]],Table_municipios[],2,FALSE),""))</f>
        <v>PAULISTA</v>
      </c>
      <c r="O304" s="31" t="str">
        <f>UPPER(IFERROR(Table_ocorrencias11[[#This Row],[bairro7]],""))</f>
        <v>TABAJARA</v>
      </c>
      <c r="P304" s="31" t="str">
        <f>IFERROR(IF(Table_ocorrencias11[[#This Row],[rua8]] ="","",Table_ocorrencias11[[#This Row],[rua8]]),"")</f>
        <v>RUA DAS MANGEUEIRAS - 130</v>
      </c>
      <c r="Q304" s="31" t="str">
        <f>IFERROR(IF(Table_ocorrencias11[[#This Row],[latitude5]] ="","",Table_ocorrencias11[[#This Row],[latitude5]]),"")</f>
        <v>-7.96598</v>
      </c>
      <c r="R304" s="31" t="str">
        <f>IFERROR(IF(Table_ocorrencias11[[#This Row],[longitude6]] ="","",Table_ocorrencias11[[#This Row],[longitude6]]),"")</f>
        <v>-34.87897</v>
      </c>
      <c r="S304" s="31" t="str">
        <f>IFERROR(UPPER(VLOOKUP(Table_ocorrencias11[[#This Row],[ocorrencia_id]],Table_vitimas[],3,FALSE) &amp; " (NIC: "&amp; VLOOKUP(Table_ocorrencias11[[#This Row],[ocorrencia_id]],Table_vitimas[],9,FALSE)) &amp;")","")</f>
        <v>WENDELL BERNARDINO DA SILVA (NIC: 115580)</v>
      </c>
      <c r="T3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04" s="31" t="str">
        <f>UPPER(IFERROR(Table_ocorrencias11[[#This Row],[descricao]],""))</f>
        <v>PAF- MASC. CONTATO SGT ADRIANA 986157653 -7.96598, -34.87897</v>
      </c>
      <c r="V304" s="24">
        <f>IFERROR(IF(Table_ocorrencias11[[#This Row],[data_ciencia]]="","",Table_ocorrencias11[[#This Row],[data_ciencia]]),"")</f>
        <v>0.41666666666666669</v>
      </c>
      <c r="W304" s="24">
        <f>IFERROR(IF(Table_ocorrencias11[[#This Row],[data_saida]]="","",Table_ocorrencias11[[#This Row],[data_saida]]),"")</f>
        <v>0.4236111111111111</v>
      </c>
      <c r="X304" s="24">
        <f>IFERROR(IF(Table_ocorrencias11[[#This Row],[data_chegada]]="","",Table_ocorrencias11[[#This Row],[data_chegada]]),"")</f>
        <v>0.44791666666666669</v>
      </c>
      <c r="Y304" s="24">
        <f>IFERROR(IF(Table_ocorrencias11[[#This Row],[data_conclusao]]="","",Table_ocorrencias11[[#This Row],[data_conclusao]]),"")</f>
        <v>0.47569444444444442</v>
      </c>
      <c r="Z304" s="22">
        <v>2011</v>
      </c>
      <c r="AA304" s="22">
        <v>1120</v>
      </c>
      <c r="AB304" s="22">
        <v>7</v>
      </c>
      <c r="AC304" s="22">
        <v>3870006</v>
      </c>
      <c r="AD304" s="22">
        <v>3868877</v>
      </c>
      <c r="AE304" s="22">
        <v>2139022</v>
      </c>
      <c r="AF304" s="22">
        <v>42330</v>
      </c>
      <c r="AG304" s="23">
        <v>44190</v>
      </c>
      <c r="AH304" s="22" t="s">
        <v>7674</v>
      </c>
      <c r="AI304" s="22" t="s">
        <v>167</v>
      </c>
      <c r="AJ304" s="22" t="s">
        <v>414</v>
      </c>
      <c r="AK304" s="22" t="s">
        <v>1258</v>
      </c>
      <c r="AL304" s="25">
        <v>0.41666666666666669</v>
      </c>
      <c r="AM304" s="26">
        <v>0.4236111111111111</v>
      </c>
      <c r="AN304" s="26">
        <v>0.44791666666666669</v>
      </c>
      <c r="AO304" s="26">
        <v>0.47569444444444442</v>
      </c>
      <c r="AP304" s="22" t="s">
        <v>7697</v>
      </c>
      <c r="AQ304" s="22" t="s">
        <v>7698</v>
      </c>
      <c r="AR304" s="22">
        <v>13</v>
      </c>
      <c r="AS304" s="22" t="s">
        <v>7675</v>
      </c>
      <c r="AT304" s="22" t="s">
        <v>7676</v>
      </c>
      <c r="AU304" s="22" t="s">
        <v>7677</v>
      </c>
      <c r="AV304" s="27" t="s">
        <v>276</v>
      </c>
      <c r="AW304" s="22" t="s">
        <v>7678</v>
      </c>
      <c r="AX304" s="22" t="s">
        <v>7699</v>
      </c>
      <c r="AY304" s="22" t="b">
        <v>1</v>
      </c>
      <c r="AZ304" s="22" t="s">
        <v>273</v>
      </c>
      <c r="BA304" s="22" t="b">
        <v>0</v>
      </c>
      <c r="BB304" s="22"/>
      <c r="BC304" s="22"/>
    </row>
    <row r="305" spans="1:55" hidden="1" x14ac:dyDescent="0.25">
      <c r="A305" s="31" t="str">
        <f>IFERROR(TEXT(Table_ocorrencias11[[#This Row],[caso_n]],"000")&amp;Table_ocorrencias11[[#This Row],[ponto]]&amp;"/"&amp;YEAR(Table_ocorrencias11[[#This Row],[DATA PLANTÃO]]),"")</f>
        <v>1121.9/2020</v>
      </c>
      <c r="B305" s="31" t="str">
        <f>IFERROR(IF(Table_ocorrencias11[[#This Row],[GDL]] = "","", Table_ocorrencias11[[#This Row],[GDL]]&amp;"/"&amp;YEAR(Table_ocorrencias11[[#This Row],[data_plantao]])),"")</f>
        <v>42329/2020</v>
      </c>
      <c r="C305" s="31" t="str">
        <f>IF(Table_ocorrencias11[[#This Row],[fotos_gdl]] = TRUE,"ENVIADAS","PENDENTE")</f>
        <v>ENVIADAS</v>
      </c>
      <c r="D305" s="23">
        <f>IFERROR(Table_ocorrencias11[[#This Row],[data_plantao]],"")</f>
        <v>44190</v>
      </c>
      <c r="E305" s="31" t="str">
        <f>IFERROR(Table_ocorrencias11[[#This Row],[CIODS]],"")</f>
        <v>D698985</v>
      </c>
      <c r="F305" s="31" t="str">
        <f>IFERROR(Table_ocorrencias11[[#This Row],[natureza3]],"")</f>
        <v>Homicídio</v>
      </c>
      <c r="G305" s="31" t="str">
        <f>IFERROR(Table_ocorrencias11[[#This Row],[tipo_local]],"")</f>
        <v>Externo</v>
      </c>
      <c r="H305" s="31" t="str">
        <f>IFERROR(IF(Table_ocorrencias11[[#This Row],[instrumento9]] = 0,"",Table_ocorrencias11[[#This Row],[instrumento9]]),"")</f>
        <v>PÉRFURO-CORTANTE</v>
      </c>
      <c r="I305" s="31" t="str">
        <f>IFERROR(VLOOKUP(Table_ocorrencias11[[#This Row],[matricula_perito]],Table_peritos[],2,FALSE),"")</f>
        <v>MOISEIS GAUTHIER</v>
      </c>
      <c r="J305" s="31" t="str">
        <f>IFERROR(VLOOKUP(Table_ocorrencias11[[#This Row],[matricula_auxiliar]],Table_auxiliares[],2,FALSE),"")</f>
        <v>ALMIR CARLOS DE SOUZA</v>
      </c>
      <c r="K305" s="31" t="str">
        <f>IFERROR(VLOOKUP(Table_ocorrencias11[[#This Row],[matricula_delegado]],Table_delegados[],2,FALSE),"")</f>
        <v>SERGIO RICARDO FERREIRA DE VASCONCELOS</v>
      </c>
      <c r="L305" s="31" t="str">
        <f>IFERROR(Table_ocorrencias11[[#This Row],[viatura4]],"")</f>
        <v>UP006</v>
      </c>
      <c r="M305" s="31" t="str">
        <f>IFERROR(IF(Table_ocorrencias11[[#This Row],[DPH2]] ="","",Table_ocorrencias11[[#This Row],[DPH2]]&amp;"º DPH"),"")</f>
        <v>1º DPH</v>
      </c>
      <c r="N305" s="31" t="str">
        <f>UPPER(IFERROR(VLOOKUP(Table_ocorrencias11[[#This Row],[municipio]],Table_municipios[],2,FALSE),""))</f>
        <v>RECIFE</v>
      </c>
      <c r="O305" s="31" t="str">
        <f>UPPER(IFERROR(Table_ocorrencias11[[#This Row],[bairro7]],""))</f>
        <v>ILHA JOANA BEZERRA</v>
      </c>
      <c r="P305" s="31" t="str">
        <f>IFERROR(IF(Table_ocorrencias11[[#This Row],[rua8]] ="","",Table_ocorrencias11[[#This Row],[rua8]]),"")</f>
        <v>AV CENTRAL</v>
      </c>
      <c r="Q305" s="31" t="str">
        <f>IFERROR(IF(Table_ocorrencias11[[#This Row],[latitude5]] ="","",Table_ocorrencias11[[#This Row],[latitude5]]),"")</f>
        <v/>
      </c>
      <c r="R305" s="31" t="str">
        <f>IFERROR(IF(Table_ocorrencias11[[#This Row],[longitude6]] ="","",Table_ocorrencias11[[#This Row],[longitude6]]),"")</f>
        <v/>
      </c>
      <c r="S30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115010)</v>
      </c>
      <c r="T3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5" s="31" t="str">
        <f>UPPER(IFERROR(Table_ocorrencias11[[#This Row],[descricao]],""))</f>
        <v>CABO PEREIRA 997200986_x000D_
ARMA BRANCA MASC</v>
      </c>
      <c r="V305" s="24">
        <f>IFERROR(IF(Table_ocorrencias11[[#This Row],[data_ciencia]]="","",Table_ocorrencias11[[#This Row],[data_ciencia]]),"")</f>
        <v>0.53472222222222221</v>
      </c>
      <c r="W305" s="24" t="str">
        <f>IFERROR(IF(Table_ocorrencias11[[#This Row],[data_saida]]="","",Table_ocorrencias11[[#This Row],[data_saida]]),"")</f>
        <v/>
      </c>
      <c r="X305" s="24" t="str">
        <f>IFERROR(IF(Table_ocorrencias11[[#This Row],[data_chegada]]="","",Table_ocorrencias11[[#This Row],[data_chegada]]),"")</f>
        <v/>
      </c>
      <c r="Y305" s="24">
        <f>IFERROR(IF(Table_ocorrencias11[[#This Row],[data_conclusao]]="","",Table_ocorrencias11[[#This Row],[data_conclusao]]),"")</f>
        <v>0.59027777777777779</v>
      </c>
      <c r="Z305" s="22">
        <v>2012</v>
      </c>
      <c r="AA305" s="22">
        <v>1121</v>
      </c>
      <c r="AB305" s="22">
        <v>1</v>
      </c>
      <c r="AC305" s="22">
        <v>3871282</v>
      </c>
      <c r="AD305" s="22">
        <v>1586920</v>
      </c>
      <c r="AE305" s="22">
        <v>2139219</v>
      </c>
      <c r="AF305" s="22">
        <v>42329</v>
      </c>
      <c r="AG305" s="23">
        <v>44190</v>
      </c>
      <c r="AH305" s="22" t="s">
        <v>7681</v>
      </c>
      <c r="AI305" s="22" t="s">
        <v>167</v>
      </c>
      <c r="AJ305" s="22" t="s">
        <v>168</v>
      </c>
      <c r="AK305" s="22" t="s">
        <v>1258</v>
      </c>
      <c r="AL305" s="25">
        <v>0.53472222222222221</v>
      </c>
      <c r="AM305" s="26"/>
      <c r="AN305" s="26"/>
      <c r="AO305" s="26">
        <v>0.59027777777777779</v>
      </c>
      <c r="AP305" s="22"/>
      <c r="AQ305" s="22"/>
      <c r="AR305" s="22">
        <v>14</v>
      </c>
      <c r="AS305" s="22" t="s">
        <v>7682</v>
      </c>
      <c r="AT305" s="22" t="s">
        <v>7683</v>
      </c>
      <c r="AU305" s="22" t="s">
        <v>283</v>
      </c>
      <c r="AV305" s="27" t="s">
        <v>744</v>
      </c>
      <c r="AW305" s="22" t="s">
        <v>7684</v>
      </c>
      <c r="AX305" s="22" t="s">
        <v>7685</v>
      </c>
      <c r="AY305" s="22" t="b">
        <v>1</v>
      </c>
      <c r="AZ305" s="22" t="s">
        <v>273</v>
      </c>
      <c r="BA305" s="22" t="b">
        <v>0</v>
      </c>
      <c r="BB305" s="22"/>
      <c r="BC305" s="22"/>
    </row>
    <row r="306" spans="1:55" hidden="1" x14ac:dyDescent="0.25">
      <c r="A306" s="31" t="str">
        <f>IFERROR(TEXT(Table_ocorrencias11[[#This Row],[caso_n]],"000")&amp;Table_ocorrencias11[[#This Row],[ponto]]&amp;"/"&amp;YEAR(Table_ocorrencias11[[#This Row],[DATA PLANTÃO]]),"")</f>
        <v>1122.9/2020</v>
      </c>
      <c r="B306" s="31" t="str">
        <f>IFERROR(IF(Table_ocorrencias11[[#This Row],[GDL]] = "","", Table_ocorrencias11[[#This Row],[GDL]]&amp;"/"&amp;YEAR(Table_ocorrencias11[[#This Row],[data_plantao]])),"")</f>
        <v>42336/2020</v>
      </c>
      <c r="C306" s="31" t="str">
        <f>IF(Table_ocorrencias11[[#This Row],[fotos_gdl]] = TRUE,"ENVIADAS","PENDENTE")</f>
        <v>ENVIADAS</v>
      </c>
      <c r="D306" s="23">
        <f>IFERROR(Table_ocorrencias11[[#This Row],[data_plantao]],"")</f>
        <v>44190</v>
      </c>
      <c r="E306" s="31" t="str">
        <f>IFERROR(Table_ocorrencias11[[#This Row],[CIODS]],"")</f>
        <v>D698990</v>
      </c>
      <c r="F306" s="31" t="str">
        <f>IFERROR(Table_ocorrencias11[[#This Row],[natureza3]],"")</f>
        <v>Homicídio</v>
      </c>
      <c r="G306" s="31" t="str">
        <f>IFERROR(Table_ocorrencias11[[#This Row],[tipo_local]],"")</f>
        <v>Externo</v>
      </c>
      <c r="H306" s="31" t="str">
        <f>IFERROR(IF(Table_ocorrencias11[[#This Row],[instrumento9]] = 0,"",Table_ocorrencias11[[#This Row],[instrumento9]]),"")</f>
        <v>PÉRFURO-CONTUNDENTE</v>
      </c>
      <c r="I306" s="31" t="str">
        <f>IFERROR(VLOOKUP(Table_ocorrencias11[[#This Row],[matricula_perito]],Table_peritos[],2,FALSE),"")</f>
        <v>LUCAS ARAÚJO DE ALMEIDA</v>
      </c>
      <c r="J306" s="31" t="str">
        <f>IFERROR(VLOOKUP(Table_ocorrencias11[[#This Row],[matricula_auxiliar]],Table_auxiliares[],2,FALSE),"")</f>
        <v>ANDREZA CRISTINA MAIA DOS SANTOS</v>
      </c>
      <c r="K306" s="31" t="str">
        <f>IFERROR(VLOOKUP(Table_ocorrencias11[[#This Row],[matricula_delegado]],Table_delegados[],2,FALSE),"")</f>
        <v>JOAQUIM MARINOSIO RODRIGUES BRAGA NETO</v>
      </c>
      <c r="L306" s="31" t="str">
        <f>IFERROR(Table_ocorrencias11[[#This Row],[viatura4]],"")</f>
        <v>UP004</v>
      </c>
      <c r="M306" s="31" t="str">
        <f>IFERROR(IF(Table_ocorrencias11[[#This Row],[DPH2]] ="","",Table_ocorrencias11[[#This Row],[DPH2]]&amp;"º DPH"),"")</f>
        <v>7º DPH</v>
      </c>
      <c r="N306" s="31" t="str">
        <f>UPPER(IFERROR(VLOOKUP(Table_ocorrencias11[[#This Row],[municipio]],Table_municipios[],2,FALSE),""))</f>
        <v>PAULISTA</v>
      </c>
      <c r="O306" s="31" t="str">
        <f>UPPER(IFERROR(Table_ocorrencias11[[#This Row],[bairro7]],""))</f>
        <v>MARIA FARINHA</v>
      </c>
      <c r="P306" s="31" t="str">
        <f>IFERROR(IF(Table_ocorrencias11[[#This Row],[rua8]] ="","",Table_ocorrencias11[[#This Row],[rua8]]),"")</f>
        <v>ENTRADA DO PORTÃO DO WENEZA WATER PARK</v>
      </c>
      <c r="Q306" s="31" t="str">
        <f>IFERROR(IF(Table_ocorrencias11[[#This Row],[latitude5]] ="","",Table_ocorrencias11[[#This Row],[latitude5]]),"")</f>
        <v>-7,872375</v>
      </c>
      <c r="R306" s="31" t="str">
        <f>IFERROR(IF(Table_ocorrencias11[[#This Row],[longitude6]] ="","",Table_ocorrencias11[[#This Row],[longitude6]]),"")</f>
        <v>-34,833346</v>
      </c>
      <c r="S306" s="31" t="str">
        <f>IFERROR(UPPER(VLOOKUP(Table_ocorrencias11[[#This Row],[ocorrencia_id]],Table_vitimas[],3,FALSE) &amp; " (NIC: "&amp; VLOOKUP(Table_ocorrencias11[[#This Row],[ocorrencia_id]],Table_vitimas[],9,FALSE)) &amp;")","")</f>
        <v>MARIANA ALBUQUERQUE DOS SANTOS (NIC: 115581)</v>
      </c>
      <c r="T3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6" s="31" t="str">
        <f>UPPER(IFERROR(Table_ocorrencias11[[#This Row],[descricao]],""))</f>
        <v>PM 998485601 - PAF - FEMININO</v>
      </c>
      <c r="V306" s="24">
        <f>IFERROR(IF(Table_ocorrencias11[[#This Row],[data_ciencia]]="","",Table_ocorrencias11[[#This Row],[data_ciencia]]),"")</f>
        <v>0.59722222222222221</v>
      </c>
      <c r="W306" s="24">
        <f>IFERROR(IF(Table_ocorrencias11[[#This Row],[data_saida]]="","",Table_ocorrencias11[[#This Row],[data_saida]]),"")</f>
        <v>0.60624999999999996</v>
      </c>
      <c r="X306" s="24">
        <f>IFERROR(IF(Table_ocorrencias11[[#This Row],[data_chegada]]="","",Table_ocorrencias11[[#This Row],[data_chegada]]),"")</f>
        <v>0.625</v>
      </c>
      <c r="Y306" s="24">
        <f>IFERROR(IF(Table_ocorrencias11[[#This Row],[data_conclusao]]="","",Table_ocorrencias11[[#This Row],[data_conclusao]]),"")</f>
        <v>0.65625</v>
      </c>
      <c r="Z306" s="22">
        <v>2013</v>
      </c>
      <c r="AA306" s="22">
        <v>1122</v>
      </c>
      <c r="AB306" s="22">
        <v>7</v>
      </c>
      <c r="AC306" s="22">
        <v>3870006</v>
      </c>
      <c r="AD306" s="22">
        <v>3876098</v>
      </c>
      <c r="AE306" s="22">
        <v>1492225</v>
      </c>
      <c r="AF306" s="22">
        <v>42336</v>
      </c>
      <c r="AG306" s="23">
        <v>44190</v>
      </c>
      <c r="AH306" s="22" t="s">
        <v>7689</v>
      </c>
      <c r="AI306" s="22" t="s">
        <v>167</v>
      </c>
      <c r="AJ306" s="22" t="s">
        <v>168</v>
      </c>
      <c r="AK306" s="22" t="s">
        <v>255</v>
      </c>
      <c r="AL306" s="25">
        <v>0.59722222222222221</v>
      </c>
      <c r="AM306" s="26">
        <v>0.60624999999999996</v>
      </c>
      <c r="AN306" s="26">
        <v>0.625</v>
      </c>
      <c r="AO306" s="26">
        <v>0.65625</v>
      </c>
      <c r="AP306" s="22" t="s">
        <v>7709</v>
      </c>
      <c r="AQ306" s="22" t="s">
        <v>7710</v>
      </c>
      <c r="AR306" s="22">
        <v>13</v>
      </c>
      <c r="AS306" s="22" t="s">
        <v>7690</v>
      </c>
      <c r="AT306" s="22" t="s">
        <v>7691</v>
      </c>
      <c r="AU306" s="22" t="s">
        <v>7692</v>
      </c>
      <c r="AV306" s="27" t="s">
        <v>276</v>
      </c>
      <c r="AW306" s="22" t="s">
        <v>7693</v>
      </c>
      <c r="AX306" s="22" t="s">
        <v>7694</v>
      </c>
      <c r="AY306" s="22" t="b">
        <v>1</v>
      </c>
      <c r="AZ306" s="22" t="s">
        <v>273</v>
      </c>
      <c r="BA306" s="22" t="b">
        <v>0</v>
      </c>
      <c r="BB306" s="22"/>
      <c r="BC306" s="22"/>
    </row>
    <row r="307" spans="1:55" hidden="1" x14ac:dyDescent="0.25">
      <c r="A307" s="31" t="str">
        <f>IFERROR(TEXT(Table_ocorrencias11[[#This Row],[caso_n]],"000")&amp;Table_ocorrencias11[[#This Row],[ponto]]&amp;"/"&amp;YEAR(Table_ocorrencias11[[#This Row],[DATA PLANTÃO]]),"")</f>
        <v>1123.9/2020</v>
      </c>
      <c r="B307" s="31" t="str">
        <f>IFERROR(IF(Table_ocorrencias11[[#This Row],[GDL]] = "","", Table_ocorrencias11[[#This Row],[GDL]]&amp;"/"&amp;YEAR(Table_ocorrencias11[[#This Row],[data_plantao]])),"")</f>
        <v>42340/2020</v>
      </c>
      <c r="C307" s="31" t="str">
        <f>IF(Table_ocorrencias11[[#This Row],[fotos_gdl]] = TRUE,"ENVIADAS","PENDENTE")</f>
        <v>ENVIADAS</v>
      </c>
      <c r="D307" s="23">
        <f>IFERROR(Table_ocorrencias11[[#This Row],[data_plantao]],"")</f>
        <v>44190</v>
      </c>
      <c r="E307" s="31" t="str">
        <f>IFERROR(Table_ocorrencias11[[#This Row],[CIODS]],"")</f>
        <v>D699035</v>
      </c>
      <c r="F307" s="31" t="str">
        <f>IFERROR(Table_ocorrencias11[[#This Row],[natureza3]],"")</f>
        <v>Homicídio</v>
      </c>
      <c r="G307" s="31" t="str">
        <f>IFERROR(Table_ocorrencias11[[#This Row],[tipo_local]],"")</f>
        <v>Externo</v>
      </c>
      <c r="H307" s="31" t="str">
        <f>IFERROR(IF(Table_ocorrencias11[[#This Row],[instrumento9]] = 0,"",Table_ocorrencias11[[#This Row],[instrumento9]]),"")</f>
        <v>PÉRFURO-CONTUNDENTE</v>
      </c>
      <c r="I307" s="31" t="str">
        <f>IFERROR(VLOOKUP(Table_ocorrencias11[[#This Row],[matricula_perito]],Table_peritos[],2,FALSE),"")</f>
        <v>CARLOS ARMANDO CORREIA LYRA</v>
      </c>
      <c r="J307" s="31" t="str">
        <f>IFERROR(VLOOKUP(Table_ocorrencias11[[#This Row],[matricula_auxiliar]],Table_auxiliares[],2,FALSE),"")</f>
        <v>THIAGO CHALEGRE</v>
      </c>
      <c r="K307" s="31" t="str">
        <f>IFERROR(VLOOKUP(Table_ocorrencias11[[#This Row],[matricula_delegado]],Table_delegados[],2,FALSE),"")</f>
        <v>PAULO GUSTAVO COELHO DIAS</v>
      </c>
      <c r="L307" s="31" t="str">
        <f>IFERROR(Table_ocorrencias11[[#This Row],[viatura4]],"")</f>
        <v>UP006</v>
      </c>
      <c r="M307" s="31" t="str">
        <f>IFERROR(IF(Table_ocorrencias11[[#This Row],[DPH2]] ="","",Table_ocorrencias11[[#This Row],[DPH2]]&amp;"º DPH"),"")</f>
        <v>9º DPH</v>
      </c>
      <c r="N307" s="31" t="str">
        <f>UPPER(IFERROR(VLOOKUP(Table_ocorrencias11[[#This Row],[municipio]],Table_municipios[],2,FALSE),""))</f>
        <v>OLINDA</v>
      </c>
      <c r="O307" s="31" t="str">
        <f>UPPER(IFERROR(Table_ocorrencias11[[#This Row],[bairro7]],""))</f>
        <v>CAIXA DAGUA</v>
      </c>
      <c r="P307" s="31" t="str">
        <f>IFERROR(IF(Table_ocorrencias11[[#This Row],[rua8]] ="","",Table_ocorrencias11[[#This Row],[rua8]]),"")</f>
        <v>corrego d oabacaxi</v>
      </c>
      <c r="Q307" s="31" t="str">
        <f>IFERROR(IF(Table_ocorrencias11[[#This Row],[latitude5]] ="","",Table_ocorrencias11[[#This Row],[latitude5]]),"")</f>
        <v>7º59'36.469''</v>
      </c>
      <c r="R307" s="31" t="str">
        <f>IFERROR(IF(Table_ocorrencias11[[#This Row],[longitude6]] ="","",Table_ocorrencias11[[#This Row],[longitude6]]),"")</f>
        <v>34º54'6869''</v>
      </c>
      <c r="S30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115573)</v>
      </c>
      <c r="T3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7" s="31" t="str">
        <f>UPPER(IFERROR(Table_ocorrencias11[[#This Row],[descricao]],""))</f>
        <v/>
      </c>
      <c r="V307" s="24">
        <f>IFERROR(IF(Table_ocorrencias11[[#This Row],[data_ciencia]]="","",Table_ocorrencias11[[#This Row],[data_ciencia]]),"")</f>
        <v>0.81944444444444442</v>
      </c>
      <c r="W307" s="24">
        <f>IFERROR(IF(Table_ocorrencias11[[#This Row],[data_saida]]="","",Table_ocorrencias11[[#This Row],[data_saida]]),"")</f>
        <v>0.84027777777777779</v>
      </c>
      <c r="X307" s="24">
        <f>IFERROR(IF(Table_ocorrencias11[[#This Row],[data_chegada]]="","",Table_ocorrencias11[[#This Row],[data_chegada]]),"")</f>
        <v>0.8569444444444444</v>
      </c>
      <c r="Y307" s="24">
        <f>IFERROR(IF(Table_ocorrencias11[[#This Row],[data_conclusao]]="","",Table_ocorrencias11[[#This Row],[data_conclusao]]),"")</f>
        <v>0.88263888888888886</v>
      </c>
      <c r="Z307" s="22">
        <v>2014</v>
      </c>
      <c r="AA307" s="22">
        <v>1123</v>
      </c>
      <c r="AB307" s="22">
        <v>9</v>
      </c>
      <c r="AC307" s="22">
        <v>3869091</v>
      </c>
      <c r="AD307" s="22">
        <v>3868877</v>
      </c>
      <c r="AE307" s="22">
        <v>2725371</v>
      </c>
      <c r="AF307" s="22">
        <v>42340</v>
      </c>
      <c r="AG307" s="23">
        <v>44190</v>
      </c>
      <c r="AH307" s="22" t="s">
        <v>7711</v>
      </c>
      <c r="AI307" s="22" t="s">
        <v>167</v>
      </c>
      <c r="AJ307" s="22" t="s">
        <v>168</v>
      </c>
      <c r="AK307" s="22" t="s">
        <v>1258</v>
      </c>
      <c r="AL307" s="25">
        <v>0.81944444444444442</v>
      </c>
      <c r="AM307" s="26">
        <v>0.84027777777777779</v>
      </c>
      <c r="AN307" s="26">
        <v>0.8569444444444444</v>
      </c>
      <c r="AO307" s="26">
        <v>0.88263888888888886</v>
      </c>
      <c r="AP307" s="22" t="s">
        <v>7717</v>
      </c>
      <c r="AQ307" s="22" t="s">
        <v>7718</v>
      </c>
      <c r="AR307" s="22">
        <v>12</v>
      </c>
      <c r="AS307" s="22" t="s">
        <v>286</v>
      </c>
      <c r="AT307" s="22" t="s">
        <v>7719</v>
      </c>
      <c r="AU307" s="22" t="s">
        <v>283</v>
      </c>
      <c r="AV307" s="27" t="s">
        <v>276</v>
      </c>
      <c r="AW307" s="22" t="s">
        <v>7712</v>
      </c>
      <c r="AX307" s="22" t="s">
        <v>283</v>
      </c>
      <c r="AY307" s="22" t="b">
        <v>1</v>
      </c>
      <c r="AZ307" s="22" t="s">
        <v>273</v>
      </c>
      <c r="BA307" s="22" t="b">
        <v>0</v>
      </c>
      <c r="BB307" s="22"/>
      <c r="BC307" s="22"/>
    </row>
    <row r="308" spans="1:55" hidden="1" x14ac:dyDescent="0.25">
      <c r="A308" s="31" t="str">
        <f>IFERROR(TEXT(Table_ocorrencias11[[#This Row],[caso_n]],"000")&amp;Table_ocorrencias11[[#This Row],[ponto]]&amp;"/"&amp;YEAR(Table_ocorrencias11[[#This Row],[DATA PLANTÃO]]),"")</f>
        <v>1124.9/2020</v>
      </c>
      <c r="B308" s="31" t="str">
        <f>IFERROR(IF(Table_ocorrencias11[[#This Row],[GDL]] = "","", Table_ocorrencias11[[#This Row],[GDL]]&amp;"/"&amp;YEAR(Table_ocorrencias11[[#This Row],[data_plantao]])),"")</f>
        <v/>
      </c>
      <c r="C308" s="31" t="str">
        <f>IF(Table_ocorrencias11[[#This Row],[fotos_gdl]] = TRUE,"ENVIADAS","PENDENTE")</f>
        <v>ENVIADAS</v>
      </c>
      <c r="D308" s="23">
        <f>IFERROR(Table_ocorrencias11[[#This Row],[data_plantao]],"")</f>
        <v>44190</v>
      </c>
      <c r="E308" s="31" t="str">
        <f>IFERROR(Table_ocorrencias11[[#This Row],[CIODS]],"")</f>
        <v>D699048</v>
      </c>
      <c r="F308" s="31" t="str">
        <f>IFERROR(Table_ocorrencias11[[#This Row],[natureza3]],"")</f>
        <v>Homicídio</v>
      </c>
      <c r="G308" s="31" t="str">
        <f>IFERROR(Table_ocorrencias11[[#This Row],[tipo_local]],"")</f>
        <v>Externo</v>
      </c>
      <c r="H308" s="31" t="str">
        <f>IFERROR(IF(Table_ocorrencias11[[#This Row],[instrumento9]] = 0,"",Table_ocorrencias11[[#This Row],[instrumento9]]),"")</f>
        <v>PÉRFURO-CORTANTE</v>
      </c>
      <c r="I308" s="31" t="str">
        <f>IFERROR(VLOOKUP(Table_ocorrencias11[[#This Row],[matricula_perito]],Table_peritos[],2,FALSE),"")</f>
        <v>MOISEIS GAUTHIER</v>
      </c>
      <c r="J308" s="31" t="str">
        <f>IFERROR(VLOOKUP(Table_ocorrencias11[[#This Row],[matricula_auxiliar]],Table_auxiliares[],2,FALSE),"")</f>
        <v>ALMIR CARLOS DE SOUZA</v>
      </c>
      <c r="K308" s="31" t="str">
        <f>IFERROR(VLOOKUP(Table_ocorrencias11[[#This Row],[matricula_delegado]],Table_delegados[],2,FALSE),"")</f>
        <v>JOAO BAPTISTA DE BRITTO ALVES FILHO</v>
      </c>
      <c r="L308" s="31" t="str">
        <f>IFERROR(Table_ocorrencias11[[#This Row],[viatura4]],"")</f>
        <v>UP004</v>
      </c>
      <c r="M308" s="31" t="str">
        <f>IFERROR(IF(Table_ocorrencias11[[#This Row],[DPH2]] ="","",Table_ocorrencias11[[#This Row],[DPH2]]&amp;"º DPH"),"")</f>
        <v>5º DPH</v>
      </c>
      <c r="N308" s="31" t="str">
        <f>UPPER(IFERROR(VLOOKUP(Table_ocorrencias11[[#This Row],[municipio]],Table_municipios[],2,FALSE),""))</f>
        <v>RECIFE</v>
      </c>
      <c r="O308" s="31" t="str">
        <f>UPPER(IFERROR(Table_ocorrencias11[[#This Row],[bairro7]],""))</f>
        <v>PASSARINHO</v>
      </c>
      <c r="P308" s="31" t="str">
        <f>IFERROR(IF(Table_ocorrencias11[[#This Row],[rua8]] ="","",Table_ocorrencias11[[#This Row],[rua8]]),"")</f>
        <v>RUA URUGUAIANA</v>
      </c>
      <c r="Q308" s="31" t="str">
        <f>IFERROR(IF(Table_ocorrencias11[[#This Row],[latitude5]] ="","",Table_ocorrencias11[[#This Row],[latitude5]]),"")</f>
        <v>-7.9850410</v>
      </c>
      <c r="R308" s="31" t="str">
        <f>IFERROR(IF(Table_ocorrencias11[[#This Row],[longitude6]] ="","",Table_ocorrencias11[[#This Row],[longitude6]]),"")</f>
        <v>-34.9242350</v>
      </c>
      <c r="S308" s="31" t="str">
        <f>IFERROR(UPPER(VLOOKUP(Table_ocorrencias11[[#This Row],[ocorrencia_id]],Table_vitimas[],3,FALSE) &amp; " (NIC: "&amp; VLOOKUP(Table_ocorrencias11[[#This Row],[ocorrencia_id]],Table_vitimas[],9,FALSE)) &amp;")","")</f>
        <v>ROBSON JOAQUIM DOS SANTOS (NIC: 115008)</v>
      </c>
      <c r="T3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08" s="31" t="str">
        <f>UPPER(IFERROR(Table_ocorrencias11[[#This Row],[descricao]],""))</f>
        <v>CONTATO SD FONSECA 988690389 - ARMA BRANCA- MASCULINO</v>
      </c>
      <c r="V308" s="24">
        <f>IFERROR(IF(Table_ocorrencias11[[#This Row],[data_ciencia]]="","",Table_ocorrencias11[[#This Row],[data_ciencia]]),"")</f>
        <v>0.87152777777777779</v>
      </c>
      <c r="W308" s="24">
        <f>IFERROR(IF(Table_ocorrencias11[[#This Row],[data_saida]]="","",Table_ocorrencias11[[#This Row],[data_saida]]),"")</f>
        <v>0.88888888888888884</v>
      </c>
      <c r="X308" s="24">
        <f>IFERROR(IF(Table_ocorrencias11[[#This Row],[data_chegada]]="","",Table_ocorrencias11[[#This Row],[data_chegada]]),"")</f>
        <v>0.90972222222222221</v>
      </c>
      <c r="Y308" s="24">
        <f>IFERROR(IF(Table_ocorrencias11[[#This Row],[data_conclusao]]="","",Table_ocorrencias11[[#This Row],[data_conclusao]]),"")</f>
        <v>0.93958333333333333</v>
      </c>
      <c r="Z308" s="22">
        <v>2015</v>
      </c>
      <c r="AA308" s="22">
        <v>1124</v>
      </c>
      <c r="AB308" s="22">
        <v>5</v>
      </c>
      <c r="AC308" s="22">
        <v>3871282</v>
      </c>
      <c r="AD308" s="22">
        <v>1586920</v>
      </c>
      <c r="AE308" s="22">
        <v>2139065</v>
      </c>
      <c r="AF308" s="22"/>
      <c r="AG308" s="23">
        <v>44190</v>
      </c>
      <c r="AH308" s="22" t="s">
        <v>7713</v>
      </c>
      <c r="AI308" s="22" t="s">
        <v>167</v>
      </c>
      <c r="AJ308" s="22" t="s">
        <v>168</v>
      </c>
      <c r="AK308" s="22" t="s">
        <v>255</v>
      </c>
      <c r="AL308" s="25">
        <v>0.87152777777777779</v>
      </c>
      <c r="AM308" s="26">
        <v>0.88888888888888884</v>
      </c>
      <c r="AN308" s="26">
        <v>0.90972222222222221</v>
      </c>
      <c r="AO308" s="26">
        <v>0.93958333333333333</v>
      </c>
      <c r="AP308" s="22" t="s">
        <v>7727</v>
      </c>
      <c r="AQ308" s="22" t="s">
        <v>7728</v>
      </c>
      <c r="AR308" s="22">
        <v>14</v>
      </c>
      <c r="AS308" s="22" t="s">
        <v>678</v>
      </c>
      <c r="AT308" s="22" t="s">
        <v>5489</v>
      </c>
      <c r="AU308" s="22" t="s">
        <v>7714</v>
      </c>
      <c r="AV308" s="27" t="s">
        <v>744</v>
      </c>
      <c r="AW308" s="22" t="s">
        <v>7715</v>
      </c>
      <c r="AX308" s="22" t="s">
        <v>7716</v>
      </c>
      <c r="AY308" s="22" t="b">
        <v>1</v>
      </c>
      <c r="AZ308" s="22" t="s">
        <v>273</v>
      </c>
      <c r="BA308" s="22" t="b">
        <v>0</v>
      </c>
      <c r="BB308" s="22"/>
      <c r="BC308" s="22"/>
    </row>
    <row r="309" spans="1:55" hidden="1" x14ac:dyDescent="0.25">
      <c r="A309" s="31" t="str">
        <f>IFERROR(TEXT(Table_ocorrencias11[[#This Row],[caso_n]],"000")&amp;Table_ocorrencias11[[#This Row],[ponto]]&amp;"/"&amp;YEAR(Table_ocorrencias11[[#This Row],[DATA PLANTÃO]]),"")</f>
        <v>1125.9/2020</v>
      </c>
      <c r="B309" s="31" t="str">
        <f>IFERROR(IF(Table_ocorrencias11[[#This Row],[GDL]] = "","", Table_ocorrencias11[[#This Row],[GDL]]&amp;"/"&amp;YEAR(Table_ocorrencias11[[#This Row],[data_plantao]])),"")</f>
        <v>42343/2020</v>
      </c>
      <c r="C309" s="31" t="str">
        <f>IF(Table_ocorrencias11[[#This Row],[fotos_gdl]] = TRUE,"ENVIADAS","PENDENTE")</f>
        <v>ENVIADAS</v>
      </c>
      <c r="D309" s="23">
        <f>IFERROR(Table_ocorrencias11[[#This Row],[data_plantao]],"")</f>
        <v>44190</v>
      </c>
      <c r="E309" s="31" t="str">
        <f>IFERROR(Table_ocorrencias11[[#This Row],[CIODS]],"")</f>
        <v>D699056</v>
      </c>
      <c r="F309" s="31" t="str">
        <f>IFERROR(Table_ocorrencias11[[#This Row],[natureza3]],"")</f>
        <v>Homicídio</v>
      </c>
      <c r="G309" s="31" t="str">
        <f>IFERROR(Table_ocorrencias11[[#This Row],[tipo_local]],"")</f>
        <v>Externo</v>
      </c>
      <c r="H309" s="31" t="str">
        <f>IFERROR(IF(Table_ocorrencias11[[#This Row],[instrumento9]] = 0,"",Table_ocorrencias11[[#This Row],[instrumento9]]),"")</f>
        <v>PÉRFURO-CONTUNDENTE</v>
      </c>
      <c r="I309" s="31" t="str">
        <f>IFERROR(VLOOKUP(Table_ocorrencias11[[#This Row],[matricula_perito]],Table_peritos[],2,FALSE),"")</f>
        <v>LUCAS ARAÚJO DE ALMEIDA</v>
      </c>
      <c r="J309" s="31" t="str">
        <f>IFERROR(VLOOKUP(Table_ocorrencias11[[#This Row],[matricula_auxiliar]],Table_auxiliares[],2,FALSE),"")</f>
        <v>ANDREZA CRISTINA MAIA DOS SANTOS</v>
      </c>
      <c r="K309" s="31" t="str">
        <f>IFERROR(VLOOKUP(Table_ocorrencias11[[#This Row],[matricula_delegado]],Table_delegados[],2,FALSE),"")</f>
        <v>JOAO BAPTISTA DE BRITTO ALVES FILHO</v>
      </c>
      <c r="L309" s="31" t="str">
        <f>IFERROR(Table_ocorrencias11[[#This Row],[viatura4]],"")</f>
        <v>UP004</v>
      </c>
      <c r="M309" s="31" t="str">
        <f>IFERROR(IF(Table_ocorrencias11[[#This Row],[DPH2]] ="","",Table_ocorrencias11[[#This Row],[DPH2]]&amp;"º DPH"),"")</f>
        <v>4º DPH</v>
      </c>
      <c r="N309" s="31" t="str">
        <f>UPPER(IFERROR(VLOOKUP(Table_ocorrencias11[[#This Row],[municipio]],Table_municipios[],2,FALSE),""))</f>
        <v>RECIFE</v>
      </c>
      <c r="O309" s="31" t="str">
        <f>UPPER(IFERROR(Table_ocorrencias11[[#This Row],[bairro7]],""))</f>
        <v>TOTÓ</v>
      </c>
      <c r="P309" s="31" t="str">
        <f>IFERROR(IF(Table_ocorrencias11[[#This Row],[rua8]] ="","",Table_ocorrencias11[[#This Row],[rua8]]),"")</f>
        <v>RUA ONZE DE AGOSTO 229</v>
      </c>
      <c r="Q309" s="31" t="str">
        <f>IFERROR(IF(Table_ocorrencias11[[#This Row],[latitude5]] ="","",Table_ocorrencias11[[#This Row],[latitude5]]),"")</f>
        <v>-8,077644</v>
      </c>
      <c r="R309" s="31" t="str">
        <f>IFERROR(IF(Table_ocorrencias11[[#This Row],[longitude6]] ="","",Table_ocorrencias11[[#This Row],[longitude6]]),"")</f>
        <v>-34,971858</v>
      </c>
      <c r="S30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115588)</v>
      </c>
      <c r="T3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09" s="31" t="str">
        <f>UPPER(IFERROR(Table_ocorrencias11[[#This Row],[descricao]],""))</f>
        <v>PM 987683157- PAF - EXT - MASC</v>
      </c>
      <c r="V309" s="24">
        <f>IFERROR(IF(Table_ocorrencias11[[#This Row],[data_ciencia]]="","",Table_ocorrencias11[[#This Row],[data_ciencia]]),"")</f>
        <v>0.92361111111111116</v>
      </c>
      <c r="W309" s="24">
        <f>IFERROR(IF(Table_ocorrencias11[[#This Row],[data_saida]]="","",Table_ocorrencias11[[#This Row],[data_saida]]),"")</f>
        <v>0.9375</v>
      </c>
      <c r="X309" s="24">
        <f>IFERROR(IF(Table_ocorrencias11[[#This Row],[data_chegada]]="","",Table_ocorrencias11[[#This Row],[data_chegada]]),"")</f>
        <v>0.94444444444444442</v>
      </c>
      <c r="Y309" s="24">
        <f>IFERROR(IF(Table_ocorrencias11[[#This Row],[data_conclusao]]="","",Table_ocorrencias11[[#This Row],[data_conclusao]]),"")</f>
        <v>0.97222222222222221</v>
      </c>
      <c r="Z309" s="22">
        <v>2016</v>
      </c>
      <c r="AA309" s="22">
        <v>1125</v>
      </c>
      <c r="AB309" s="22">
        <v>4</v>
      </c>
      <c r="AC309" s="22">
        <v>3870006</v>
      </c>
      <c r="AD309" s="22">
        <v>3876098</v>
      </c>
      <c r="AE309" s="22">
        <v>2139065</v>
      </c>
      <c r="AF309" s="22">
        <v>42343</v>
      </c>
      <c r="AG309" s="23">
        <v>44190</v>
      </c>
      <c r="AH309" s="22" t="s">
        <v>7721</v>
      </c>
      <c r="AI309" s="22" t="s">
        <v>167</v>
      </c>
      <c r="AJ309" s="22" t="s">
        <v>168</v>
      </c>
      <c r="AK309" s="22" t="s">
        <v>255</v>
      </c>
      <c r="AL309" s="25">
        <v>0.92361111111111116</v>
      </c>
      <c r="AM309" s="26">
        <v>0.9375</v>
      </c>
      <c r="AN309" s="26">
        <v>0.94444444444444442</v>
      </c>
      <c r="AO309" s="26">
        <v>0.97222222222222221</v>
      </c>
      <c r="AP309" s="22" t="s">
        <v>7734</v>
      </c>
      <c r="AQ309" s="22" t="s">
        <v>7735</v>
      </c>
      <c r="AR309" s="22">
        <v>14</v>
      </c>
      <c r="AS309" s="22" t="s">
        <v>7722</v>
      </c>
      <c r="AT309" s="22" t="s">
        <v>7723</v>
      </c>
      <c r="AU309" s="22" t="s">
        <v>7724</v>
      </c>
      <c r="AV309" s="27" t="s">
        <v>276</v>
      </c>
      <c r="AW309" s="22" t="s">
        <v>7725</v>
      </c>
      <c r="AX309" s="22" t="s">
        <v>7726</v>
      </c>
      <c r="AY309" s="22" t="b">
        <v>1</v>
      </c>
      <c r="AZ309" s="22" t="s">
        <v>273</v>
      </c>
      <c r="BA309" s="22" t="b">
        <v>0</v>
      </c>
      <c r="BB309" s="22"/>
      <c r="BC309" s="22"/>
    </row>
    <row r="310" spans="1:55" hidden="1" x14ac:dyDescent="0.25">
      <c r="A310" s="31" t="str">
        <f>IFERROR(TEXT(Table_ocorrencias11[[#This Row],[caso_n]],"000")&amp;Table_ocorrencias11[[#This Row],[ponto]]&amp;"/"&amp;YEAR(Table_ocorrencias11[[#This Row],[DATA PLANTÃO]]),"")</f>
        <v>1126.9/2020</v>
      </c>
      <c r="B310" s="31" t="str">
        <f>IFERROR(IF(Table_ocorrencias11[[#This Row],[GDL]] = "","", Table_ocorrencias11[[#This Row],[GDL]]&amp;"/"&amp;YEAR(Table_ocorrencias11[[#This Row],[data_plantao]])),"")</f>
        <v>42348/2020</v>
      </c>
      <c r="C310" s="31" t="str">
        <f>IF(Table_ocorrencias11[[#This Row],[fotos_gdl]] = TRUE,"ENVIADAS","PENDENTE")</f>
        <v>ENVIADAS</v>
      </c>
      <c r="D310" s="23">
        <f>IFERROR(Table_ocorrencias11[[#This Row],[data_plantao]],"")</f>
        <v>44190</v>
      </c>
      <c r="E310" s="31" t="str">
        <f>IFERROR(Table_ocorrencias11[[#This Row],[CIODS]],"")</f>
        <v>D699089</v>
      </c>
      <c r="F310" s="31" t="str">
        <f>IFERROR(Table_ocorrencias11[[#This Row],[natureza3]],"")</f>
        <v>Homicídio</v>
      </c>
      <c r="G310" s="31" t="str">
        <f>IFERROR(Table_ocorrencias11[[#This Row],[tipo_local]],"")</f>
        <v>Externo</v>
      </c>
      <c r="H310" s="31" t="str">
        <f>IFERROR(IF(Table_ocorrencias11[[#This Row],[instrumento9]] = 0,"",Table_ocorrencias11[[#This Row],[instrumento9]]),"")</f>
        <v>PÉRFURO-CONTUNDENTE</v>
      </c>
      <c r="I310" s="31" t="str">
        <f>IFERROR(VLOOKUP(Table_ocorrencias11[[#This Row],[matricula_perito]],Table_peritos[],2,FALSE),"")</f>
        <v>CARLOS ARMANDO CORREIA LYRA</v>
      </c>
      <c r="J310" s="31" t="str">
        <f>IFERROR(VLOOKUP(Table_ocorrencias11[[#This Row],[matricula_auxiliar]],Table_auxiliares[],2,FALSE),"")</f>
        <v>THIAGO CHALEGRE</v>
      </c>
      <c r="K310" s="31" t="str">
        <f>IFERROR(VLOOKUP(Table_ocorrencias11[[#This Row],[matricula_delegado]],Table_delegados[],2,FALSE),"")</f>
        <v>JOAO BAPTISTA DE BRITTO ALVES FILHO</v>
      </c>
      <c r="L310" s="31" t="str">
        <f>IFERROR(Table_ocorrencias11[[#This Row],[viatura4]],"")</f>
        <v>UP006</v>
      </c>
      <c r="M310" s="31" t="str">
        <f>IFERROR(IF(Table_ocorrencias11[[#This Row],[DPH2]] ="","",Table_ocorrencias11[[#This Row],[DPH2]]&amp;"º DPH"),"")</f>
        <v>9º DPH</v>
      </c>
      <c r="N310" s="31" t="str">
        <f>UPPER(IFERROR(VLOOKUP(Table_ocorrencias11[[#This Row],[municipio]],Table_municipios[],2,FALSE),""))</f>
        <v>OLINDA</v>
      </c>
      <c r="O310" s="31" t="str">
        <f>UPPER(IFERROR(Table_ocorrencias11[[#This Row],[bairro7]],""))</f>
        <v>AGUAS COMPRIDAS</v>
      </c>
      <c r="P310" s="31" t="str">
        <f>IFERROR(IF(Table_ocorrencias11[[#This Row],[rua8]] ="","",Table_ocorrencias11[[#This Row],[rua8]]),"")</f>
        <v>1 TRAVESSA DO AMANHECER</v>
      </c>
      <c r="Q310" s="31" t="str">
        <f>IFERROR(IF(Table_ocorrencias11[[#This Row],[latitude5]] ="","",Table_ocorrencias11[[#This Row],[latitude5]]),"")</f>
        <v>7º59'8.264''</v>
      </c>
      <c r="R310" s="31" t="str">
        <f>IFERROR(IF(Table_ocorrencias11[[#This Row],[longitude6]] ="","",Table_ocorrencias11[[#This Row],[longitude6]]),"")</f>
        <v>34º54'4.854</v>
      </c>
      <c r="S31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115584)</v>
      </c>
      <c r="T3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0" s="31" t="str">
        <f>UPPER(IFERROR(Table_ocorrencias11[[#This Row],[descricao]],""))</f>
        <v>PM 989997745</v>
      </c>
      <c r="V310" s="24">
        <f>IFERROR(IF(Table_ocorrencias11[[#This Row],[data_ciencia]]="","",Table_ocorrencias11[[#This Row],[data_ciencia]]),"")</f>
        <v>0.13750000000000001</v>
      </c>
      <c r="W310" s="24">
        <f>IFERROR(IF(Table_ocorrencias11[[#This Row],[data_saida]]="","",Table_ocorrencias11[[#This Row],[data_saida]]),"")</f>
        <v>0.16250000000000001</v>
      </c>
      <c r="X310" s="24">
        <f>IFERROR(IF(Table_ocorrencias11[[#This Row],[data_chegada]]="","",Table_ocorrencias11[[#This Row],[data_chegada]]),"")</f>
        <v>0.17569444444444443</v>
      </c>
      <c r="Y310" s="24">
        <f>IFERROR(IF(Table_ocorrencias11[[#This Row],[data_conclusao]]="","",Table_ocorrencias11[[#This Row],[data_conclusao]]),"")</f>
        <v>0.20347222222222222</v>
      </c>
      <c r="Z310" s="22">
        <v>2017</v>
      </c>
      <c r="AA310" s="22">
        <v>1126</v>
      </c>
      <c r="AB310" s="22">
        <v>9</v>
      </c>
      <c r="AC310" s="22">
        <v>3869091</v>
      </c>
      <c r="AD310" s="22">
        <v>3868877</v>
      </c>
      <c r="AE310" s="22">
        <v>2139065</v>
      </c>
      <c r="AF310" s="22">
        <v>42348</v>
      </c>
      <c r="AG310" s="23">
        <v>44190</v>
      </c>
      <c r="AH310" s="22" t="s">
        <v>7737</v>
      </c>
      <c r="AI310" s="22" t="s">
        <v>167</v>
      </c>
      <c r="AJ310" s="22" t="s">
        <v>168</v>
      </c>
      <c r="AK310" s="22" t="s">
        <v>1258</v>
      </c>
      <c r="AL310" s="25">
        <v>0.13750000000000001</v>
      </c>
      <c r="AM310" s="26">
        <v>0.16250000000000001</v>
      </c>
      <c r="AN310" s="26">
        <v>0.17569444444444443</v>
      </c>
      <c r="AO310" s="26">
        <v>0.20347222222222222</v>
      </c>
      <c r="AP310" s="22" t="s">
        <v>7738</v>
      </c>
      <c r="AQ310" s="22" t="s">
        <v>7739</v>
      </c>
      <c r="AR310" s="22">
        <v>12</v>
      </c>
      <c r="AS310" s="22" t="s">
        <v>3614</v>
      </c>
      <c r="AT310" s="22" t="s">
        <v>7740</v>
      </c>
      <c r="AU310" s="22" t="s">
        <v>283</v>
      </c>
      <c r="AV310" s="27" t="s">
        <v>276</v>
      </c>
      <c r="AW310" s="22" t="s">
        <v>7741</v>
      </c>
      <c r="AX310" s="22" t="s">
        <v>7742</v>
      </c>
      <c r="AY310" s="22" t="b">
        <v>1</v>
      </c>
      <c r="AZ310" s="22" t="s">
        <v>273</v>
      </c>
      <c r="BA310" s="22" t="b">
        <v>0</v>
      </c>
      <c r="BB310" s="22"/>
      <c r="BC310" s="22"/>
    </row>
    <row r="311" spans="1:55" hidden="1" x14ac:dyDescent="0.25">
      <c r="A311" s="31" t="str">
        <f>IFERROR(TEXT(Table_ocorrencias11[[#This Row],[caso_n]],"000")&amp;Table_ocorrencias11[[#This Row],[ponto]]&amp;"/"&amp;YEAR(Table_ocorrencias11[[#This Row],[DATA PLANTÃO]]),"")</f>
        <v>1127.9/2020</v>
      </c>
      <c r="B311" s="31" t="str">
        <f>IFERROR(IF(Table_ocorrencias11[[#This Row],[GDL]] = "","", Table_ocorrencias11[[#This Row],[GDL]]&amp;"/"&amp;YEAR(Table_ocorrencias11[[#This Row],[data_plantao]])),"")</f>
        <v>42402/2020</v>
      </c>
      <c r="C311" s="31" t="str">
        <f>IF(Table_ocorrencias11[[#This Row],[fotos_gdl]] = TRUE,"ENVIADAS","PENDENTE")</f>
        <v>ENVIADAS</v>
      </c>
      <c r="D311" s="23">
        <f>IFERROR(Table_ocorrencias11[[#This Row],[data_plantao]],"")</f>
        <v>44191</v>
      </c>
      <c r="E311" s="31" t="str">
        <f>IFERROR(Table_ocorrencias11[[#This Row],[CIODS]],"")</f>
        <v>D699172</v>
      </c>
      <c r="F311" s="31" t="str">
        <f>IFERROR(Table_ocorrencias11[[#This Row],[natureza3]],"")</f>
        <v>Homicídio</v>
      </c>
      <c r="G311" s="31" t="str">
        <f>IFERROR(Table_ocorrencias11[[#This Row],[tipo_local]],"")</f>
        <v>Externo</v>
      </c>
      <c r="H311" s="31" t="str">
        <f>IFERROR(IF(Table_ocorrencias11[[#This Row],[instrumento9]] = 0,"",Table_ocorrencias11[[#This Row],[instrumento9]]),"")</f>
        <v>PÉRFURO-CONTUNDENTE</v>
      </c>
      <c r="I311" s="31" t="str">
        <f>IFERROR(VLOOKUP(Table_ocorrencias11[[#This Row],[matricula_perito]],Table_peritos[],2,FALSE),"")</f>
        <v>CARLOS ARMANDO CORREIA LYRA</v>
      </c>
      <c r="J311" s="31" t="str">
        <f>IFERROR(VLOOKUP(Table_ocorrencias11[[#This Row],[matricula_auxiliar]],Table_auxiliares[],2,FALSE),"")</f>
        <v>FÁBIO JOSÉ DE FARIAS</v>
      </c>
      <c r="K311" s="31" t="str">
        <f>IFERROR(VLOOKUP(Table_ocorrencias11[[#This Row],[matricula_delegado]],Table_delegados[],2,FALSE),"")</f>
        <v>SERGIO RICARDO FERREIRA DE VASCONCELOS</v>
      </c>
      <c r="L311" s="31" t="str">
        <f>IFERROR(Table_ocorrencias11[[#This Row],[viatura4]],"")</f>
        <v>UP004</v>
      </c>
      <c r="M311" s="31" t="str">
        <f>IFERROR(IF(Table_ocorrencias11[[#This Row],[DPH2]] ="","",Table_ocorrencias11[[#This Row],[DPH2]]&amp;"º DPH"),"")</f>
        <v>4º DPH</v>
      </c>
      <c r="N311" s="31" t="str">
        <f>UPPER(IFERROR(VLOOKUP(Table_ocorrencias11[[#This Row],[municipio]],Table_municipios[],2,FALSE),""))</f>
        <v>RECIFE</v>
      </c>
      <c r="O311" s="31" t="str">
        <f>UPPER(IFERROR(Table_ocorrencias11[[#This Row],[bairro7]],""))</f>
        <v>JARDIM SÃO PAULO</v>
      </c>
      <c r="P311" s="31" t="str">
        <f>IFERROR(IF(Table_ocorrencias11[[#This Row],[rua8]] ="","",Table_ocorrencias11[[#This Row],[rua8]]),"")</f>
        <v>RUA CLAUDINO JOSÉ DE LIMA</v>
      </c>
      <c r="Q311" s="31" t="str">
        <f>IFERROR(IF(Table_ocorrencias11[[#This Row],[latitude5]] ="","",Table_ocorrencias11[[#This Row],[latitude5]]),"")</f>
        <v>8º5'13.422"</v>
      </c>
      <c r="R311" s="31" t="str">
        <f>IFERROR(IF(Table_ocorrencias11[[#This Row],[longitude6]] ="","",Table_ocorrencias11[[#This Row],[longitude6]]),"")</f>
        <v>34º57'5.55"</v>
      </c>
      <c r="S311" s="31" t="str">
        <f>IFERROR(UPPER(VLOOKUP(Table_ocorrencias11[[#This Row],[ocorrencia_id]],Table_vitimas[],3,FALSE) &amp; " (NIC: "&amp; VLOOKUP(Table_ocorrencias11[[#This Row],[ocorrencia_id]],Table_vitimas[],9,FALSE)) &amp;")","")</f>
        <v>JOÃO VICTOR FELIX DA SILVA (NIC: )</v>
      </c>
      <c r="T3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1" s="31" t="str">
        <f>UPPER(IFERROR(Table_ocorrencias11[[#This Row],[descricao]],""))</f>
        <v>PAF MASCULINO - CORPO EM VIA PÚBLICA</v>
      </c>
      <c r="V311" s="24">
        <f>IFERROR(IF(Table_ocorrencias11[[#This Row],[data_ciencia]]="","",Table_ocorrencias11[[#This Row],[data_ciencia]]),"")</f>
        <v>0.97430555555555554</v>
      </c>
      <c r="W311" s="24">
        <f>IFERROR(IF(Table_ocorrencias11[[#This Row],[data_saida]]="","",Table_ocorrencias11[[#This Row],[data_saida]]),"")</f>
        <v>0.99305555555555558</v>
      </c>
      <c r="X311" s="24">
        <f>IFERROR(IF(Table_ocorrencias11[[#This Row],[data_chegada]]="","",Table_ocorrencias11[[#This Row],[data_chegada]]),"")</f>
        <v>1.3888888888888889E-3</v>
      </c>
      <c r="Y311" s="24">
        <f>IFERROR(IF(Table_ocorrencias11[[#This Row],[data_conclusao]]="","",Table_ocorrencias11[[#This Row],[data_conclusao]]),"")</f>
        <v>2.9861111111111113E-2</v>
      </c>
      <c r="Z311" s="22">
        <v>2018</v>
      </c>
      <c r="AA311" s="22">
        <v>1127</v>
      </c>
      <c r="AB311" s="22">
        <v>4</v>
      </c>
      <c r="AC311" s="22">
        <v>3869091</v>
      </c>
      <c r="AD311" s="22">
        <v>3872769</v>
      </c>
      <c r="AE311" s="22">
        <v>2139219</v>
      </c>
      <c r="AF311" s="22">
        <v>42402</v>
      </c>
      <c r="AG311" s="23">
        <v>44191</v>
      </c>
      <c r="AH311" s="22" t="s">
        <v>7745</v>
      </c>
      <c r="AI311" s="22" t="s">
        <v>167</v>
      </c>
      <c r="AJ311" s="22" t="s">
        <v>168</v>
      </c>
      <c r="AK311" s="22" t="s">
        <v>255</v>
      </c>
      <c r="AL311" s="25">
        <v>0.97430555555555554</v>
      </c>
      <c r="AM311" s="26">
        <v>0.99305555555555558</v>
      </c>
      <c r="AN311" s="26">
        <v>1.3888888888888889E-3</v>
      </c>
      <c r="AO311" s="26">
        <v>2.9861111111111113E-2</v>
      </c>
      <c r="AP311" s="22" t="s">
        <v>7750</v>
      </c>
      <c r="AQ311" s="22" t="s">
        <v>7753</v>
      </c>
      <c r="AR311" s="22">
        <v>14</v>
      </c>
      <c r="AS311" s="22" t="s">
        <v>404</v>
      </c>
      <c r="AT311" s="22" t="s">
        <v>7746</v>
      </c>
      <c r="AU311" s="22" t="s">
        <v>7747</v>
      </c>
      <c r="AV311" s="27" t="s">
        <v>276</v>
      </c>
      <c r="AW311" s="22" t="s">
        <v>7748</v>
      </c>
      <c r="AX311" s="22" t="s">
        <v>7749</v>
      </c>
      <c r="AY311" s="22" t="b">
        <v>1</v>
      </c>
      <c r="AZ311" s="22" t="s">
        <v>273</v>
      </c>
      <c r="BA311" s="22" t="b">
        <v>0</v>
      </c>
      <c r="BB311" s="22"/>
      <c r="BC311" s="22"/>
    </row>
    <row r="312" spans="1:55" hidden="1" x14ac:dyDescent="0.25">
      <c r="A312" s="31" t="str">
        <f>IFERROR(TEXT(Table_ocorrencias11[[#This Row],[caso_n]],"000")&amp;Table_ocorrencias11[[#This Row],[ponto]]&amp;"/"&amp;YEAR(Table_ocorrencias11[[#This Row],[DATA PLANTÃO]]),"")</f>
        <v>1128.9/2020</v>
      </c>
      <c r="B312" s="31" t="str">
        <f>IFERROR(IF(Table_ocorrencias11[[#This Row],[GDL]] = "","", Table_ocorrencias11[[#This Row],[GDL]]&amp;"/"&amp;YEAR(Table_ocorrencias11[[#This Row],[data_plantao]])),"")</f>
        <v>42416/2020</v>
      </c>
      <c r="C312" s="31" t="str">
        <f>IF(Table_ocorrencias11[[#This Row],[fotos_gdl]] = TRUE,"ENVIADAS","PENDENTE")</f>
        <v>ENVIADAS</v>
      </c>
      <c r="D312" s="23">
        <f>IFERROR(Table_ocorrencias11[[#This Row],[data_plantao]],"")</f>
        <v>44192</v>
      </c>
      <c r="E312" s="31" t="str">
        <f>IFERROR(Table_ocorrencias11[[#This Row],[CIODS]],"")</f>
        <v>D699206</v>
      </c>
      <c r="F312" s="31" t="str">
        <f>IFERROR(Table_ocorrencias11[[#This Row],[natureza3]],"")</f>
        <v>Homicídio</v>
      </c>
      <c r="G312" s="31" t="str">
        <f>IFERROR(Table_ocorrencias11[[#This Row],[tipo_local]],"")</f>
        <v>Interno</v>
      </c>
      <c r="H312" s="31" t="str">
        <f>IFERROR(IF(Table_ocorrencias11[[#This Row],[instrumento9]] = 0,"",Table_ocorrencias11[[#This Row],[instrumento9]]),"")</f>
        <v>PÉRFURO-CONTUNDENTE</v>
      </c>
      <c r="I312" s="31" t="str">
        <f>IFERROR(VLOOKUP(Table_ocorrencias11[[#This Row],[matricula_perito]],Table_peritos[],2,FALSE),"")</f>
        <v>RODION MALINOVSKY DE OLIVEIRA GOMES</v>
      </c>
      <c r="J312" s="31" t="str">
        <f>IFERROR(VLOOKUP(Table_ocorrencias11[[#This Row],[matricula_auxiliar]],Table_auxiliares[],2,FALSE),"")</f>
        <v>ANDREZA CRISTINA MAIA DOS SANTOS</v>
      </c>
      <c r="K312" s="31" t="str">
        <f>IFERROR(VLOOKUP(Table_ocorrencias11[[#This Row],[matricula_delegado]],Table_delegados[],2,FALSE),"")</f>
        <v>PAULO GUSTAVO COELHO DIAS</v>
      </c>
      <c r="L312" s="31" t="str">
        <f>IFERROR(Table_ocorrencias11[[#This Row],[viatura4]],"")</f>
        <v>UP006</v>
      </c>
      <c r="M312" s="31" t="str">
        <f>IFERROR(IF(Table_ocorrencias11[[#This Row],[DPH2]] ="","",Table_ocorrencias11[[#This Row],[DPH2]]&amp;"º DPH"),"")</f>
        <v>14º DPH</v>
      </c>
      <c r="N312" s="31" t="str">
        <f>UPPER(IFERROR(VLOOKUP(Table_ocorrencias11[[#This Row],[municipio]],Table_municipios[],2,FALSE),""))</f>
        <v>CABO DE SANTO AGOSTINHO</v>
      </c>
      <c r="O312" s="31" t="str">
        <f>UPPER(IFERROR(Table_ocorrencias11[[#This Row],[bairro7]],""))</f>
        <v>PIRAPAMA</v>
      </c>
      <c r="P312" s="31" t="str">
        <f>IFERROR(IF(Table_ocorrencias11[[#This Row],[rua8]] ="","",Table_ocorrencias11[[#This Row],[rua8]]),"")</f>
        <v>ESTRADA DE TERRA</v>
      </c>
      <c r="Q312" s="31" t="str">
        <f>IFERROR(IF(Table_ocorrencias11[[#This Row],[latitude5]] ="","",Table_ocorrencias11[[#This Row],[latitude5]]),"")</f>
        <v>8.280968</v>
      </c>
      <c r="R312" s="31" t="str">
        <f>IFERROR(IF(Table_ocorrencias11[[#This Row],[longitude6]] ="","",Table_ocorrencias11[[#This Row],[longitude6]]),"")</f>
        <v>35.053980</v>
      </c>
      <c r="S312" s="31" t="str">
        <f>IFERROR(UPPER(VLOOKUP(Table_ocorrencias11[[#This Row],[ocorrencia_id]],Table_vitimas[],3,FALSE) &amp; " (NIC: "&amp; VLOOKUP(Table_ocorrencias11[[#This Row],[ocorrencia_id]],Table_vitimas[],9,FALSE)) &amp;")","")</f>
        <v>RICHARLE SANDRO DA SILVA (NIC: 115593)</v>
      </c>
      <c r="T3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2" s="31" t="str">
        <f>UPPER(IFERROR(Table_ocorrencias11[[#This Row],[descricao]],""))</f>
        <v>PM 987828231</v>
      </c>
      <c r="V312" s="24">
        <f>IFERROR(IF(Table_ocorrencias11[[#This Row],[data_ciencia]]="","",Table_ocorrencias11[[#This Row],[data_ciencia]]),"")</f>
        <v>0.41319444444444442</v>
      </c>
      <c r="W312" s="24">
        <f>IFERROR(IF(Table_ocorrencias11[[#This Row],[data_saida]]="","",Table_ocorrencias11[[#This Row],[data_saida]]),"")</f>
        <v>0.4201388888888889</v>
      </c>
      <c r="X312" s="24">
        <f>IFERROR(IF(Table_ocorrencias11[[#This Row],[data_chegada]]="","",Table_ocorrencias11[[#This Row],[data_chegada]]),"")</f>
        <v>0.4513888888888889</v>
      </c>
      <c r="Y312" s="24">
        <f>IFERROR(IF(Table_ocorrencias11[[#This Row],[data_conclusao]]="","",Table_ocorrencias11[[#This Row],[data_conclusao]]),"")</f>
        <v>0.4826388888888889</v>
      </c>
      <c r="Z312" s="22">
        <v>2019</v>
      </c>
      <c r="AA312" s="22">
        <v>1128</v>
      </c>
      <c r="AB312" s="22">
        <v>14</v>
      </c>
      <c r="AC312" s="22">
        <v>1917099</v>
      </c>
      <c r="AD312" s="22">
        <v>3876098</v>
      </c>
      <c r="AE312" s="22">
        <v>2725371</v>
      </c>
      <c r="AF312" s="22">
        <v>42416</v>
      </c>
      <c r="AG312" s="23">
        <v>44192</v>
      </c>
      <c r="AH312" s="22" t="s">
        <v>7754</v>
      </c>
      <c r="AI312" s="22" t="s">
        <v>167</v>
      </c>
      <c r="AJ312" s="22" t="s">
        <v>414</v>
      </c>
      <c r="AK312" s="22" t="s">
        <v>1258</v>
      </c>
      <c r="AL312" s="25">
        <v>0.41319444444444442</v>
      </c>
      <c r="AM312" s="26">
        <v>0.4201388888888889</v>
      </c>
      <c r="AN312" s="26">
        <v>0.4513888888888889</v>
      </c>
      <c r="AO312" s="26">
        <v>0.4826388888888889</v>
      </c>
      <c r="AP312" s="22" t="s">
        <v>7764</v>
      </c>
      <c r="AQ312" s="22" t="s">
        <v>7765</v>
      </c>
      <c r="AR312" s="22">
        <v>3</v>
      </c>
      <c r="AS312" s="22" t="s">
        <v>3871</v>
      </c>
      <c r="AT312" s="22" t="s">
        <v>7755</v>
      </c>
      <c r="AU312" s="22" t="s">
        <v>7756</v>
      </c>
      <c r="AV312" s="27" t="s">
        <v>276</v>
      </c>
      <c r="AW312" s="22" t="s">
        <v>7757</v>
      </c>
      <c r="AX312" s="22" t="s">
        <v>7758</v>
      </c>
      <c r="AY312" s="22" t="b">
        <v>1</v>
      </c>
      <c r="AZ312" s="22" t="s">
        <v>273</v>
      </c>
      <c r="BA312" s="22" t="b">
        <v>0</v>
      </c>
      <c r="BB312" s="22"/>
      <c r="BC312" s="22"/>
    </row>
    <row r="313" spans="1:55" hidden="1" x14ac:dyDescent="0.25">
      <c r="A313" s="31" t="str">
        <f>IFERROR(TEXT(Table_ocorrencias11[[#This Row],[caso_n]],"000")&amp;Table_ocorrencias11[[#This Row],[ponto]]&amp;"/"&amp;YEAR(Table_ocorrencias11[[#This Row],[DATA PLANTÃO]]),"")</f>
        <v>1129.9/2020</v>
      </c>
      <c r="B313" s="31" t="str">
        <f>IFERROR(IF(Table_ocorrencias11[[#This Row],[GDL]] = "","", Table_ocorrencias11[[#This Row],[GDL]]&amp;"/"&amp;YEAR(Table_ocorrencias11[[#This Row],[data_plantao]])),"")</f>
        <v>42414/2020</v>
      </c>
      <c r="C313" s="31" t="str">
        <f>IF(Table_ocorrencias11[[#This Row],[fotos_gdl]] = TRUE,"ENVIADAS","PENDENTE")</f>
        <v>ENVIADAS</v>
      </c>
      <c r="D313" s="23">
        <f>IFERROR(Table_ocorrencias11[[#This Row],[data_plantao]],"")</f>
        <v>44192</v>
      </c>
      <c r="E313" s="31" t="str">
        <f>IFERROR(Table_ocorrencias11[[#This Row],[CIODS]],"")</f>
        <v>D699229</v>
      </c>
      <c r="F313" s="31" t="str">
        <f>IFERROR(Table_ocorrencias11[[#This Row],[natureza3]],"")</f>
        <v>Homicídio</v>
      </c>
      <c r="G313" s="31" t="str">
        <f>IFERROR(Table_ocorrencias11[[#This Row],[tipo_local]],"")</f>
        <v>Externo</v>
      </c>
      <c r="H313" s="31" t="str">
        <f>IFERROR(IF(Table_ocorrencias11[[#This Row],[instrumento9]] = 0,"",Table_ocorrencias11[[#This Row],[instrumento9]]),"")</f>
        <v>PÉRFURO-CONTUNDENTE</v>
      </c>
      <c r="I313" s="31" t="str">
        <f>IFERROR(VLOOKUP(Table_ocorrencias11[[#This Row],[matricula_perito]],Table_peritos[],2,FALSE),"")</f>
        <v>FERNANDO HENRIQUE LEAL BENEVIDES</v>
      </c>
      <c r="J313" s="31" t="str">
        <f>IFERROR(VLOOKUP(Table_ocorrencias11[[#This Row],[matricula_auxiliar]],Table_auxiliares[],2,FALSE),"")</f>
        <v>HILTON PESSOA DE FREITAS NETO</v>
      </c>
      <c r="K313" s="31" t="str">
        <f>IFERROR(VLOOKUP(Table_ocorrencias11[[#This Row],[matricula_delegado]],Table_delegados[],2,FALSE),"")</f>
        <v>FELIPE MONTEIRO COSTA</v>
      </c>
      <c r="L313" s="31" t="str">
        <f>IFERROR(Table_ocorrencias11[[#This Row],[viatura4]],"")</f>
        <v>UP006</v>
      </c>
      <c r="M313" s="31" t="str">
        <f>IFERROR(IF(Table_ocorrencias11[[#This Row],[DPH2]] ="","",Table_ocorrencias11[[#This Row],[DPH2]]&amp;"º DPH"),"")</f>
        <v>9º DPH</v>
      </c>
      <c r="N313" s="31" t="str">
        <f>UPPER(IFERROR(VLOOKUP(Table_ocorrencias11[[#This Row],[municipio]],Table_municipios[],2,FALSE),""))</f>
        <v>OLINDA</v>
      </c>
      <c r="O313" s="31" t="str">
        <f>UPPER(IFERROR(Table_ocorrencias11[[#This Row],[bairro7]],""))</f>
        <v>PEIXINHOS</v>
      </c>
      <c r="P313" s="31" t="str">
        <f>IFERROR(IF(Table_ocorrencias11[[#This Row],[rua8]] ="","",Table_ocorrencias11[[#This Row],[rua8]]),"")</f>
        <v>RUA ARMINDO CARDOSO MOURA</v>
      </c>
      <c r="Q313" s="31" t="str">
        <f>IFERROR(IF(Table_ocorrencias11[[#This Row],[latitude5]] ="","",Table_ocorrencias11[[#This Row],[latitude5]]),"")</f>
        <v>-8°015644</v>
      </c>
      <c r="R313" s="31" t="str">
        <f>IFERROR(IF(Table_ocorrencias11[[#This Row],[longitude6]] ="","",Table_ocorrencias11[[#This Row],[longitude6]]),"")</f>
        <v>-34°871028</v>
      </c>
      <c r="S313" s="31" t="str">
        <f>IFERROR(UPPER(VLOOKUP(Table_ocorrencias11[[#This Row],[ocorrencia_id]],Table_vitimas[],3,FALSE) &amp; " (NIC: "&amp; VLOOKUP(Table_ocorrencias11[[#This Row],[ocorrencia_id]],Table_vitimas[],9,FALSE)) &amp;")","")</f>
        <v>MATEUS FERREIRA DA SILVA (NIC: 115009)</v>
      </c>
      <c r="T3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13" s="31" t="str">
        <f>UPPER(IFERROR(Table_ocorrencias11[[#This Row],[descricao]],""))</f>
        <v>PAF - MASC_x000D_
PM CB VANDER: 988736232</v>
      </c>
      <c r="V313" s="24">
        <f>IFERROR(IF(Table_ocorrencias11[[#This Row],[data_ciencia]]="","",Table_ocorrencias11[[#This Row],[data_ciencia]]),"")</f>
        <v>0.58333333333333337</v>
      </c>
      <c r="W313" s="24">
        <f>IFERROR(IF(Table_ocorrencias11[[#This Row],[data_saida]]="","",Table_ocorrencias11[[#This Row],[data_saida]]),"")</f>
        <v>0.59027777777777779</v>
      </c>
      <c r="X313" s="24">
        <f>IFERROR(IF(Table_ocorrencias11[[#This Row],[data_chegada]]="","",Table_ocorrencias11[[#This Row],[data_chegada]]),"")</f>
        <v>0.60138888888888886</v>
      </c>
      <c r="Y313" s="24">
        <f>IFERROR(IF(Table_ocorrencias11[[#This Row],[data_conclusao]]="","",Table_ocorrencias11[[#This Row],[data_conclusao]]),"")</f>
        <v>0.64583333333333337</v>
      </c>
      <c r="Z313" s="22">
        <v>2020</v>
      </c>
      <c r="AA313" s="22">
        <v>1129</v>
      </c>
      <c r="AB313" s="22">
        <v>9</v>
      </c>
      <c r="AC313" s="22">
        <v>2962063</v>
      </c>
      <c r="AD313" s="22">
        <v>3865967</v>
      </c>
      <c r="AE313" s="22">
        <v>2724723</v>
      </c>
      <c r="AF313" s="22">
        <v>42414</v>
      </c>
      <c r="AG313" s="23">
        <v>44192</v>
      </c>
      <c r="AH313" s="22" t="s">
        <v>7759</v>
      </c>
      <c r="AI313" s="22" t="s">
        <v>167</v>
      </c>
      <c r="AJ313" s="22" t="s">
        <v>168</v>
      </c>
      <c r="AK313" s="22" t="s">
        <v>1258</v>
      </c>
      <c r="AL313" s="25">
        <v>0.58333333333333337</v>
      </c>
      <c r="AM313" s="26">
        <v>0.59027777777777779</v>
      </c>
      <c r="AN313" s="26">
        <v>0.60138888888888886</v>
      </c>
      <c r="AO313" s="26">
        <v>0.64583333333333337</v>
      </c>
      <c r="AP313" s="22" t="s">
        <v>7773</v>
      </c>
      <c r="AQ313" s="22" t="s">
        <v>7774</v>
      </c>
      <c r="AR313" s="22">
        <v>12</v>
      </c>
      <c r="AS313" s="22" t="s">
        <v>2424</v>
      </c>
      <c r="AT313" s="22" t="s">
        <v>7760</v>
      </c>
      <c r="AU313" s="22" t="s">
        <v>7761</v>
      </c>
      <c r="AV313" s="27" t="s">
        <v>276</v>
      </c>
      <c r="AW313" s="22" t="s">
        <v>7762</v>
      </c>
      <c r="AX313" s="22" t="s">
        <v>7763</v>
      </c>
      <c r="AY313" s="22" t="b">
        <v>1</v>
      </c>
      <c r="AZ313" s="22" t="s">
        <v>273</v>
      </c>
      <c r="BA313" s="22" t="b">
        <v>0</v>
      </c>
      <c r="BB313" s="22"/>
      <c r="BC313" s="22"/>
    </row>
    <row r="314" spans="1:55" hidden="1" x14ac:dyDescent="0.25">
      <c r="A314" s="31" t="str">
        <f>IFERROR(TEXT(Table_ocorrencias11[[#This Row],[caso_n]],"000")&amp;Table_ocorrencias11[[#This Row],[ponto]]&amp;"/"&amp;YEAR(Table_ocorrencias11[[#This Row],[DATA PLANTÃO]]),"")</f>
        <v>1130.9/2020</v>
      </c>
      <c r="B314" s="31" t="str">
        <f>IFERROR(IF(Table_ocorrencias11[[#This Row],[GDL]] = "","", Table_ocorrencias11[[#This Row],[GDL]]&amp;"/"&amp;YEAR(Table_ocorrencias11[[#This Row],[data_plantao]])),"")</f>
        <v/>
      </c>
      <c r="C314" s="31" t="str">
        <f>IF(Table_ocorrencias11[[#This Row],[fotos_gdl]] = TRUE,"ENVIADAS","PENDENTE")</f>
        <v>PENDENTE</v>
      </c>
      <c r="D314" s="23">
        <f>IFERROR(Table_ocorrencias11[[#This Row],[data_plantao]],"")</f>
        <v>44192</v>
      </c>
      <c r="E314" s="31" t="str">
        <f>IFERROR(Table_ocorrencias11[[#This Row],[CIODS]],"")</f>
        <v>D699272</v>
      </c>
      <c r="F314" s="31" t="str">
        <f>IFERROR(Table_ocorrencias11[[#This Row],[natureza3]],"")</f>
        <v>Duplo Homicídio</v>
      </c>
      <c r="G314" s="31" t="str">
        <f>IFERROR(Table_ocorrencias11[[#This Row],[tipo_local]],"")</f>
        <v>Externo</v>
      </c>
      <c r="H314" s="31" t="str">
        <f>IFERROR(IF(Table_ocorrencias11[[#This Row],[instrumento9]] = 0,"",Table_ocorrencias11[[#This Row],[instrumento9]]),"")</f>
        <v>PÉRFURO-CONTUNDENTE</v>
      </c>
      <c r="I314" s="31" t="str">
        <f>IFERROR(VLOOKUP(Table_ocorrencias11[[#This Row],[matricula_perito]],Table_peritos[],2,FALSE),"")</f>
        <v>CARLOS ARMANDO CORREIA LYRA</v>
      </c>
      <c r="J314" s="31" t="str">
        <f>IFERROR(VLOOKUP(Table_ocorrencias11[[#This Row],[matricula_auxiliar]],Table_auxiliares[],2,FALSE),"")</f>
        <v>THIAGO ANDRÉ</v>
      </c>
      <c r="K314" s="31" t="str">
        <f>IFERROR(VLOOKUP(Table_ocorrencias11[[#This Row],[matricula_delegado]],Table_delegados[],2,FALSE),"")</f>
        <v>JOAO FELIPE DE LIMA FURTADO</v>
      </c>
      <c r="L314" s="31" t="str">
        <f>IFERROR(Table_ocorrencias11[[#This Row],[viatura4]],"")</f>
        <v>UP006</v>
      </c>
      <c r="M314" s="31" t="str">
        <f>IFERROR(IF(Table_ocorrencias11[[#This Row],[DPH2]] ="","",Table_ocorrencias11[[#This Row],[DPH2]]&amp;"º DPH"),"")</f>
        <v>11º DPH</v>
      </c>
      <c r="N314" s="31" t="str">
        <f>UPPER(IFERROR(VLOOKUP(Table_ocorrencias11[[#This Row],[municipio]],Table_municipios[],2,FALSE),""))</f>
        <v>CABO DE SANTO AGOSTINHO</v>
      </c>
      <c r="O314" s="31" t="str">
        <f>UPPER(IFERROR(Table_ocorrencias11[[#This Row],[bairro7]],""))</f>
        <v>ENGENHO MATO GROSSO</v>
      </c>
      <c r="P314" s="31" t="str">
        <f>IFERROR(IF(Table_ocorrencias11[[#This Row],[rua8]] ="","",Table_ocorrencias11[[#This Row],[rua8]]),"")</f>
        <v>ENGENHO MATO GROSSO, BAR DO BIBIU</v>
      </c>
      <c r="Q314" s="31" t="str">
        <f>IFERROR(IF(Table_ocorrencias11[[#This Row],[latitude5]] ="","",Table_ocorrencias11[[#This Row],[latitude5]]),"")</f>
        <v>-8.239984</v>
      </c>
      <c r="R314" s="31" t="str">
        <f>IFERROR(IF(Table_ocorrencias11[[#This Row],[longitude6]] ="","",Table_ocorrencias11[[#This Row],[longitude6]]),"")</f>
        <v>-35.13345</v>
      </c>
      <c r="S31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115587)</v>
      </c>
      <c r="T3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14" s="31" t="str">
        <f>UPPER(IFERROR(Table_ocorrencias11[[#This Row],[descricao]],""))</f>
        <v/>
      </c>
      <c r="V314" s="24">
        <f>IFERROR(IF(Table_ocorrencias11[[#This Row],[data_ciencia]]="","",Table_ocorrencias11[[#This Row],[data_ciencia]]),"")</f>
        <v>0.88541666666666663</v>
      </c>
      <c r="W314" s="24">
        <f>IFERROR(IF(Table_ocorrencias11[[#This Row],[data_saida]]="","",Table_ocorrencias11[[#This Row],[data_saida]]),"")</f>
        <v>0.90972222222222221</v>
      </c>
      <c r="X314" s="24">
        <f>IFERROR(IF(Table_ocorrencias11[[#This Row],[data_chegada]]="","",Table_ocorrencias11[[#This Row],[data_chegada]]),"")</f>
        <v>0.97499999999999998</v>
      </c>
      <c r="Y314" s="24">
        <f>IFERROR(IF(Table_ocorrencias11[[#This Row],[data_conclusao]]="","",Table_ocorrencias11[[#This Row],[data_conclusao]]),"")</f>
        <v>2.0833333333333332E-2</v>
      </c>
      <c r="Z314" s="22">
        <v>2021</v>
      </c>
      <c r="AA314" s="22">
        <v>1130</v>
      </c>
      <c r="AB314" s="22">
        <v>11</v>
      </c>
      <c r="AC314" s="22">
        <v>3869091</v>
      </c>
      <c r="AD314" s="22">
        <v>3870464</v>
      </c>
      <c r="AE314" s="22">
        <v>1207580</v>
      </c>
      <c r="AF314" s="22"/>
      <c r="AG314" s="23">
        <v>44192</v>
      </c>
      <c r="AH314" s="22" t="s">
        <v>7775</v>
      </c>
      <c r="AI314" s="22" t="s">
        <v>302</v>
      </c>
      <c r="AJ314" s="22" t="s">
        <v>168</v>
      </c>
      <c r="AK314" s="22" t="s">
        <v>1258</v>
      </c>
      <c r="AL314" s="25">
        <v>0.88541666666666663</v>
      </c>
      <c r="AM314" s="26">
        <v>0.90972222222222221</v>
      </c>
      <c r="AN314" s="26">
        <v>0.97499999999999998</v>
      </c>
      <c r="AO314" s="26">
        <v>2.0833333333333332E-2</v>
      </c>
      <c r="AP314" s="22" t="s">
        <v>7776</v>
      </c>
      <c r="AQ314" s="22" t="s">
        <v>7777</v>
      </c>
      <c r="AR314" s="22">
        <v>3</v>
      </c>
      <c r="AS314" s="22" t="s">
        <v>7778</v>
      </c>
      <c r="AT314" s="22" t="s">
        <v>7779</v>
      </c>
      <c r="AU314" s="22" t="s">
        <v>283</v>
      </c>
      <c r="AV314" s="27" t="s">
        <v>276</v>
      </c>
      <c r="AW314" s="22" t="s">
        <v>7780</v>
      </c>
      <c r="AX314" s="22" t="s">
        <v>283</v>
      </c>
      <c r="AY314" s="22" t="b">
        <v>0</v>
      </c>
      <c r="AZ314" s="22" t="s">
        <v>273</v>
      </c>
      <c r="BA314" s="22" t="b">
        <v>0</v>
      </c>
      <c r="BB314" s="22"/>
      <c r="BC314" s="22"/>
    </row>
    <row r="315" spans="1:55" hidden="1" x14ac:dyDescent="0.25">
      <c r="A315" s="31" t="str">
        <f>IFERROR(TEXT(Table_ocorrencias11[[#This Row],[caso_n]],"000")&amp;Table_ocorrencias11[[#This Row],[ponto]]&amp;"/"&amp;YEAR(Table_ocorrencias11[[#This Row],[DATA PLANTÃO]]),"")</f>
        <v>1131.9/2020</v>
      </c>
      <c r="B315" s="31" t="str">
        <f>IFERROR(IF(Table_ocorrencias11[[#This Row],[GDL]] = "","", Table_ocorrencias11[[#This Row],[GDL]]&amp;"/"&amp;YEAR(Table_ocorrencias11[[#This Row],[data_plantao]])),"")</f>
        <v>42439/2020</v>
      </c>
      <c r="C315" s="31" t="str">
        <f>IF(Table_ocorrencias11[[#This Row],[fotos_gdl]] = TRUE,"ENVIADAS","PENDENTE")</f>
        <v>ENVIADAS</v>
      </c>
      <c r="D315" s="23">
        <f>IFERROR(Table_ocorrencias11[[#This Row],[data_plantao]],"")</f>
        <v>44192</v>
      </c>
      <c r="E315" s="31" t="str">
        <f>IFERROR(Table_ocorrencias11[[#This Row],[CIODS]],"")</f>
        <v>D699296</v>
      </c>
      <c r="F315" s="31" t="str">
        <f>IFERROR(Table_ocorrencias11[[#This Row],[natureza3]],"")</f>
        <v>Homicídio</v>
      </c>
      <c r="G315" s="31" t="str">
        <f>IFERROR(Table_ocorrencias11[[#This Row],[tipo_local]],"")</f>
        <v>Externo</v>
      </c>
      <c r="H315" s="31" t="str">
        <f>IFERROR(IF(Table_ocorrencias11[[#This Row],[instrumento9]] = 0,"",Table_ocorrencias11[[#This Row],[instrumento9]]),"")</f>
        <v>PÉRFURO-CONTUNDENTE</v>
      </c>
      <c r="I315" s="31" t="str">
        <f>IFERROR(VLOOKUP(Table_ocorrencias11[[#This Row],[matricula_perito]],Table_peritos[],2,FALSE),"")</f>
        <v>RODION MALINOVSKY DE OLIVEIRA GOMES</v>
      </c>
      <c r="J315" s="31" t="str">
        <f>IFERROR(VLOOKUP(Table_ocorrencias11[[#This Row],[matricula_auxiliar]],Table_auxiliares[],2,FALSE),"")</f>
        <v>ANDREZA CRISTINA MAIA DOS SANTOS</v>
      </c>
      <c r="K315" s="31" t="str">
        <f>IFERROR(VLOOKUP(Table_ocorrencias11[[#This Row],[matricula_delegado]],Table_delegados[],2,FALSE),"")</f>
        <v>JOAO BAPTISTA DE BRITTO ALVES FILHO</v>
      </c>
      <c r="L315" s="31" t="str">
        <f>IFERROR(Table_ocorrencias11[[#This Row],[viatura4]],"")</f>
        <v>UP004</v>
      </c>
      <c r="M315" s="31" t="str">
        <f>IFERROR(IF(Table_ocorrencias11[[#This Row],[DPH2]] ="","",Table_ocorrencias11[[#This Row],[DPH2]]&amp;"º DPH"),"")</f>
        <v>10º DPH</v>
      </c>
      <c r="N315" s="31" t="str">
        <f>UPPER(IFERROR(VLOOKUP(Table_ocorrencias11[[#This Row],[municipio]],Table_municipios[],2,FALSE),""))</f>
        <v>SÃO LOURENÇO DA MATA</v>
      </c>
      <c r="O315" s="31" t="str">
        <f>UPPER(IFERROR(Table_ocorrencias11[[#This Row],[bairro7]],""))</f>
        <v>TIÚMA</v>
      </c>
      <c r="P315" s="31" t="str">
        <f>IFERROR(IF(Table_ocorrencias11[[#This Row],[rua8]] ="","",Table_ocorrencias11[[#This Row],[rua8]]),"")</f>
        <v>BR 408</v>
      </c>
      <c r="Q315" s="31" t="str">
        <f>IFERROR(IF(Table_ocorrencias11[[#This Row],[latitude5]] ="","",Table_ocorrencias11[[#This Row],[latitude5]]),"")</f>
        <v>-7.970720</v>
      </c>
      <c r="R315" s="31" t="str">
        <f>IFERROR(IF(Table_ocorrencias11[[#This Row],[longitude6]] ="","",Table_ocorrencias11[[#This Row],[longitude6]]),"")</f>
        <v>-35.094700</v>
      </c>
      <c r="S31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DESCONHECIDA, +/-20ANOS (NIC: 115595)</v>
      </c>
      <c r="T3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5" s="31" t="str">
        <f>UPPER(IFERROR(Table_ocorrencias11[[#This Row],[descricao]],""))</f>
        <v>PM SD ALMEIDA 997543794, COMUINDADE BICOPEBA, ENGENHO CUETE.</v>
      </c>
      <c r="V315" s="24">
        <f>IFERROR(IF(Table_ocorrencias11[[#This Row],[data_ciencia]]="","",Table_ocorrencias11[[#This Row],[data_ciencia]]),"")</f>
        <v>0.92361111111111116</v>
      </c>
      <c r="W315" s="24">
        <f>IFERROR(IF(Table_ocorrencias11[[#This Row],[data_saida]]="","",Table_ocorrencias11[[#This Row],[data_saida]]),"")</f>
        <v>0.9375</v>
      </c>
      <c r="X315" s="24">
        <f>IFERROR(IF(Table_ocorrencias11[[#This Row],[data_chegada]]="","",Table_ocorrencias11[[#This Row],[data_chegada]]),"")</f>
        <v>0.97222222222222221</v>
      </c>
      <c r="Y315" s="24">
        <f>IFERROR(IF(Table_ocorrencias11[[#This Row],[data_conclusao]]="","",Table_ocorrencias11[[#This Row],[data_conclusao]]),"")</f>
        <v>0.99305555555555558</v>
      </c>
      <c r="Z315" s="22">
        <v>2022</v>
      </c>
      <c r="AA315" s="22">
        <v>1131</v>
      </c>
      <c r="AB315" s="22">
        <v>10</v>
      </c>
      <c r="AC315" s="22">
        <v>1917099</v>
      </c>
      <c r="AD315" s="22">
        <v>3876098</v>
      </c>
      <c r="AE315" s="22">
        <v>2139065</v>
      </c>
      <c r="AF315" s="22">
        <v>42439</v>
      </c>
      <c r="AG315" s="23">
        <v>44192</v>
      </c>
      <c r="AH315" s="22" t="s">
        <v>7766</v>
      </c>
      <c r="AI315" s="22" t="s">
        <v>167</v>
      </c>
      <c r="AJ315" s="22" t="s">
        <v>168</v>
      </c>
      <c r="AK315" s="22" t="s">
        <v>255</v>
      </c>
      <c r="AL315" s="25">
        <v>0.92361111111111116</v>
      </c>
      <c r="AM315" s="26">
        <v>0.9375</v>
      </c>
      <c r="AN315" s="26">
        <v>0.97222222222222221</v>
      </c>
      <c r="AO315" s="26">
        <v>0.99305555555555558</v>
      </c>
      <c r="AP315" s="22" t="s">
        <v>7767</v>
      </c>
      <c r="AQ315" s="22" t="s">
        <v>7768</v>
      </c>
      <c r="AR315" s="22">
        <v>15</v>
      </c>
      <c r="AS315" s="22" t="s">
        <v>3727</v>
      </c>
      <c r="AT315" s="22" t="s">
        <v>7769</v>
      </c>
      <c r="AU315" s="22" t="s">
        <v>7770</v>
      </c>
      <c r="AV315" s="27" t="s">
        <v>276</v>
      </c>
      <c r="AW315" s="22" t="s">
        <v>7771</v>
      </c>
      <c r="AX315" s="22" t="s">
        <v>7772</v>
      </c>
      <c r="AY315" s="22" t="b">
        <v>1</v>
      </c>
      <c r="AZ315" s="22" t="s">
        <v>273</v>
      </c>
      <c r="BA315" s="22" t="b">
        <v>0</v>
      </c>
      <c r="BB315" s="22"/>
      <c r="BC315" s="22"/>
    </row>
    <row r="316" spans="1:55" hidden="1" x14ac:dyDescent="0.25">
      <c r="A316" s="31" t="str">
        <f>IFERROR(TEXT(Table_ocorrencias11[[#This Row],[caso_n]],"000")&amp;Table_ocorrencias11[[#This Row],[ponto]]&amp;"/"&amp;YEAR(Table_ocorrencias11[[#This Row],[DATA PLANTÃO]]),"")</f>
        <v>1132.9/2020</v>
      </c>
      <c r="B316" s="31" t="str">
        <f>IFERROR(IF(Table_ocorrencias11[[#This Row],[GDL]] = "","", Table_ocorrencias11[[#This Row],[GDL]]&amp;"/"&amp;YEAR(Table_ocorrencias11[[#This Row],[data_plantao]])),"")</f>
        <v/>
      </c>
      <c r="C316" s="31" t="str">
        <f>IF(Table_ocorrencias11[[#This Row],[fotos_gdl]] = TRUE,"ENVIADAS","PENDENTE")</f>
        <v>ENVIADAS</v>
      </c>
      <c r="D316" s="23">
        <f>IFERROR(Table_ocorrencias11[[#This Row],[data_plantao]],"")</f>
        <v>44193</v>
      </c>
      <c r="E316" s="31" t="str">
        <f>IFERROR(Table_ocorrencias11[[#This Row],[CIODS]],"")</f>
        <v>D699365</v>
      </c>
      <c r="F316" s="31" t="str">
        <f>IFERROR(Table_ocorrencias11[[#This Row],[natureza3]],"")</f>
        <v>Homicídio</v>
      </c>
      <c r="G316" s="31" t="str">
        <f>IFERROR(Table_ocorrencias11[[#This Row],[tipo_local]],"")</f>
        <v>Externo</v>
      </c>
      <c r="H316" s="31" t="str">
        <f>IFERROR(IF(Table_ocorrencias11[[#This Row],[instrumento9]] = 0,"",Table_ocorrencias11[[#This Row],[instrumento9]]),"")</f>
        <v>PÉRFURO-CORTANTE</v>
      </c>
      <c r="I316" s="31" t="str">
        <f>IFERROR(VLOOKUP(Table_ocorrencias11[[#This Row],[matricula_perito]],Table_peritos[],2,FALSE),"")</f>
        <v>LUCAS ARAÚJO DE ALMEIDA</v>
      </c>
      <c r="J316" s="31" t="str">
        <f>IFERROR(VLOOKUP(Table_ocorrencias11[[#This Row],[matricula_auxiliar]],Table_auxiliares[],2,FALSE),"")</f>
        <v>ALMIR CARLOS DE SOUZA</v>
      </c>
      <c r="K316" s="31" t="str">
        <f>IFERROR(VLOOKUP(Table_ocorrencias11[[#This Row],[matricula_delegado]],Table_delegados[],2,FALSE),"")</f>
        <v>CAIO WAGNER SIQUEIRA DE MORAIS</v>
      </c>
      <c r="L316" s="31" t="str">
        <f>IFERROR(Table_ocorrencias11[[#This Row],[viatura4]],"")</f>
        <v>UP006</v>
      </c>
      <c r="M316" s="31" t="str">
        <f>IFERROR(IF(Table_ocorrencias11[[#This Row],[DPH2]] ="","",Table_ocorrencias11[[#This Row],[DPH2]]&amp;"º DPH"),"")</f>
        <v>15º DPH</v>
      </c>
      <c r="N316" s="31" t="str">
        <f>UPPER(IFERROR(VLOOKUP(Table_ocorrencias11[[#This Row],[municipio]],Table_municipios[],2,FALSE),""))</f>
        <v>IPOJUCA</v>
      </c>
      <c r="O316" s="31" t="str">
        <f>UPPER(IFERROR(Table_ocorrencias11[[#This Row],[bairro7]],""))</f>
        <v>ZONA RURAL</v>
      </c>
      <c r="P316" s="31" t="str">
        <f>IFERROR(IF(Table_ocorrencias11[[#This Row],[rua8]] ="","",Table_ocorrencias11[[#This Row],[rua8]]),"")</f>
        <v>ENGENHO DOURADO</v>
      </c>
      <c r="Q316" s="31" t="str">
        <f>IFERROR(IF(Table_ocorrencias11[[#This Row],[latitude5]] ="","",Table_ocorrencias11[[#This Row],[latitude5]]),"")</f>
        <v>-8,426967</v>
      </c>
      <c r="R316" s="31" t="str">
        <f>IFERROR(IF(Table_ocorrencias11[[#This Row],[longitude6]] ="","",Table_ocorrencias11[[#This Row],[longitude6]]),"")</f>
        <v>-35,060038</v>
      </c>
      <c r="S31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115598)</v>
      </c>
      <c r="T3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6" s="31" t="str">
        <f>UPPER(IFERROR(Table_ocorrencias11[[#This Row],[descricao]],""))</f>
        <v>SGT. CARLOS: 993016078</v>
      </c>
      <c r="V316" s="24">
        <f>IFERROR(IF(Table_ocorrencias11[[#This Row],[data_ciencia]]="","",Table_ocorrencias11[[#This Row],[data_ciencia]]),"")</f>
        <v>0.69374999999999998</v>
      </c>
      <c r="W316" s="24" t="str">
        <f>IFERROR(IF(Table_ocorrencias11[[#This Row],[data_saida]]="","",Table_ocorrencias11[[#This Row],[data_saida]]),"")</f>
        <v/>
      </c>
      <c r="X316" s="24" t="str">
        <f>IFERROR(IF(Table_ocorrencias11[[#This Row],[data_chegada]]="","",Table_ocorrencias11[[#This Row],[data_chegada]]),"")</f>
        <v/>
      </c>
      <c r="Y316" s="24" t="str">
        <f>IFERROR(IF(Table_ocorrencias11[[#This Row],[data_conclusao]]="","",Table_ocorrencias11[[#This Row],[data_conclusao]]),"")</f>
        <v/>
      </c>
      <c r="Z316" s="22">
        <v>2025</v>
      </c>
      <c r="AA316" s="22">
        <v>1132</v>
      </c>
      <c r="AB316" s="22">
        <v>15</v>
      </c>
      <c r="AC316" s="22">
        <v>3870006</v>
      </c>
      <c r="AD316" s="22">
        <v>1586920</v>
      </c>
      <c r="AE316" s="22">
        <v>3864910</v>
      </c>
      <c r="AF316" s="22"/>
      <c r="AG316" s="23">
        <v>44193</v>
      </c>
      <c r="AH316" s="22" t="s">
        <v>7802</v>
      </c>
      <c r="AI316" s="22" t="s">
        <v>167</v>
      </c>
      <c r="AJ316" s="22" t="s">
        <v>168</v>
      </c>
      <c r="AK316" s="22" t="s">
        <v>1258</v>
      </c>
      <c r="AL316" s="25">
        <v>0.69374999999999998</v>
      </c>
      <c r="AM316" s="26"/>
      <c r="AN316" s="26"/>
      <c r="AO316" s="26"/>
      <c r="AP316" s="22" t="s">
        <v>7810</v>
      </c>
      <c r="AQ316" s="22" t="s">
        <v>7811</v>
      </c>
      <c r="AR316" s="22">
        <v>8</v>
      </c>
      <c r="AS316" s="22" t="s">
        <v>471</v>
      </c>
      <c r="AT316" s="22" t="s">
        <v>7803</v>
      </c>
      <c r="AU316" s="22" t="s">
        <v>7804</v>
      </c>
      <c r="AV316" s="27" t="s">
        <v>744</v>
      </c>
      <c r="AW316" s="22" t="s">
        <v>7805</v>
      </c>
      <c r="AX316" s="22" t="s">
        <v>7806</v>
      </c>
      <c r="AY316" s="22" t="b">
        <v>1</v>
      </c>
      <c r="AZ316" s="22" t="s">
        <v>273</v>
      </c>
      <c r="BA316" s="22" t="b">
        <v>0</v>
      </c>
      <c r="BB316" s="22"/>
      <c r="BC316" s="22"/>
    </row>
    <row r="317" spans="1:55" hidden="1" x14ac:dyDescent="0.25">
      <c r="A317" s="31" t="str">
        <f>IFERROR(TEXT(Table_ocorrencias11[[#This Row],[caso_n]],"000")&amp;Table_ocorrencias11[[#This Row],[ponto]]&amp;"/"&amp;YEAR(Table_ocorrencias11[[#This Row],[DATA PLANTÃO]]),"")</f>
        <v>1133.9/2020</v>
      </c>
      <c r="B317" s="31" t="str">
        <f>IFERROR(IF(Table_ocorrencias11[[#This Row],[GDL]] = "","", Table_ocorrencias11[[#This Row],[GDL]]&amp;"/"&amp;YEAR(Table_ocorrencias11[[#This Row],[data_plantao]])),"")</f>
        <v>42639/2020</v>
      </c>
      <c r="C317" s="31" t="str">
        <f>IF(Table_ocorrencias11[[#This Row],[fotos_gdl]] = TRUE,"ENVIADAS","PENDENTE")</f>
        <v>ENVIADAS</v>
      </c>
      <c r="D317" s="23">
        <f>IFERROR(Table_ocorrencias11[[#This Row],[data_plantao]],"")</f>
        <v>44193</v>
      </c>
      <c r="E317" s="31" t="str">
        <f>IFERROR(Table_ocorrencias11[[#This Row],[CIODS]],"")</f>
        <v>D699408</v>
      </c>
      <c r="F317" s="31" t="str">
        <f>IFERROR(Table_ocorrencias11[[#This Row],[natureza3]],"")</f>
        <v>Homicídio</v>
      </c>
      <c r="G317" s="31" t="str">
        <f>IFERROR(Table_ocorrencias11[[#This Row],[tipo_local]],"")</f>
        <v>Externo</v>
      </c>
      <c r="H317" s="31" t="str">
        <f>IFERROR(IF(Table_ocorrencias11[[#This Row],[instrumento9]] = 0,"",Table_ocorrencias11[[#This Row],[instrumento9]]),"")</f>
        <v>PÉRFURO-CONTUNDENTE</v>
      </c>
      <c r="I317" s="31" t="str">
        <f>IFERROR(VLOOKUP(Table_ocorrencias11[[#This Row],[matricula_perito]],Table_peritos[],2,FALSE),"")</f>
        <v>DIOGO SINESIO TRAJANO DE ARRUDA</v>
      </c>
      <c r="J317" s="31" t="str">
        <f>IFERROR(VLOOKUP(Table_ocorrencias11[[#This Row],[matricula_auxiliar]],Table_auxiliares[],2,FALSE),"")</f>
        <v>WILLIAME CORDEIRO DA SILVA JÚNIOR</v>
      </c>
      <c r="K317" s="31" t="str">
        <f>IFERROR(VLOOKUP(Table_ocorrencias11[[#This Row],[matricula_delegado]],Table_delegados[],2,FALSE),"")</f>
        <v>PAULO GUSTAVO COELHO DIAS</v>
      </c>
      <c r="L317" s="31" t="str">
        <f>IFERROR(Table_ocorrencias11[[#This Row],[viatura4]],"")</f>
        <v>UP006</v>
      </c>
      <c r="M317" s="31" t="str">
        <f>IFERROR(IF(Table_ocorrencias11[[#This Row],[DPH2]] ="","",Table_ocorrencias11[[#This Row],[DPH2]]&amp;"º DPH"),"")</f>
        <v>2º DPH</v>
      </c>
      <c r="N317" s="31" t="str">
        <f>UPPER(IFERROR(VLOOKUP(Table_ocorrencias11[[#This Row],[municipio]],Table_municipios[],2,FALSE),""))</f>
        <v>RECIFE</v>
      </c>
      <c r="O317" s="31" t="str">
        <f>UPPER(IFERROR(Table_ocorrencias11[[#This Row],[bairro7]],""))</f>
        <v>CORDEIRO</v>
      </c>
      <c r="P317" s="31" t="str">
        <f>IFERROR(IF(Table_ocorrencias11[[#This Row],[rua8]] ="","",Table_ocorrencias11[[#This Row],[rua8]]),"")</f>
        <v>RUA CAP. JOÃO ROMA</v>
      </c>
      <c r="Q317" s="31" t="str">
        <f>IFERROR(IF(Table_ocorrencias11[[#This Row],[latitude5]] ="","",Table_ocorrencias11[[#This Row],[latitude5]]),"")</f>
        <v>-8.057120</v>
      </c>
      <c r="R317" s="31" t="str">
        <f>IFERROR(IF(Table_ocorrencias11[[#This Row],[longitude6]] ="","",Table_ocorrencias11[[#This Row],[longitude6]]),"")</f>
        <v>-34.925236</v>
      </c>
      <c r="S31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3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17" s="31" t="str">
        <f>UPPER(IFERROR(Table_ocorrencias11[[#This Row],[descricao]],""))</f>
        <v/>
      </c>
      <c r="V317" s="24">
        <f>IFERROR(IF(Table_ocorrencias11[[#This Row],[data_ciencia]]="","",Table_ocorrencias11[[#This Row],[data_ciencia]]),"")</f>
        <v>1.1111111111111112E-2</v>
      </c>
      <c r="W317" s="24">
        <f>IFERROR(IF(Table_ocorrencias11[[#This Row],[data_saida]]="","",Table_ocorrencias11[[#This Row],[data_saida]]),"")</f>
        <v>2.0833333333333332E-2</v>
      </c>
      <c r="X317" s="24">
        <f>IFERROR(IF(Table_ocorrencias11[[#This Row],[data_chegada]]="","",Table_ocorrencias11[[#This Row],[data_chegada]]),"")</f>
        <v>2.7777777777777776E-2</v>
      </c>
      <c r="Y317" s="24">
        <f>IFERROR(IF(Table_ocorrencias11[[#This Row],[data_conclusao]]="","",Table_ocorrencias11[[#This Row],[data_conclusao]]),"")</f>
        <v>5.5555555555555552E-2</v>
      </c>
      <c r="Z317" s="22">
        <v>2026</v>
      </c>
      <c r="AA317" s="22">
        <v>1133</v>
      </c>
      <c r="AB317" s="22">
        <v>2</v>
      </c>
      <c r="AC317" s="22">
        <v>3871193</v>
      </c>
      <c r="AD317" s="22">
        <v>3870332</v>
      </c>
      <c r="AE317" s="22">
        <v>2725371</v>
      </c>
      <c r="AF317" s="22">
        <v>42639</v>
      </c>
      <c r="AG317" s="23">
        <v>44193</v>
      </c>
      <c r="AH317" s="22" t="s">
        <v>7812</v>
      </c>
      <c r="AI317" s="22" t="s">
        <v>167</v>
      </c>
      <c r="AJ317" s="22" t="s">
        <v>168</v>
      </c>
      <c r="AK317" s="22" t="s">
        <v>1258</v>
      </c>
      <c r="AL317" s="25">
        <v>1.1111111111111112E-2</v>
      </c>
      <c r="AM317" s="26">
        <v>2.0833333333333332E-2</v>
      </c>
      <c r="AN317" s="26">
        <v>2.7777777777777776E-2</v>
      </c>
      <c r="AO317" s="26">
        <v>5.5555555555555552E-2</v>
      </c>
      <c r="AP317" s="22" t="s">
        <v>7813</v>
      </c>
      <c r="AQ317" s="22" t="s">
        <v>7829</v>
      </c>
      <c r="AR317" s="22">
        <v>14</v>
      </c>
      <c r="AS317" s="22" t="s">
        <v>340</v>
      </c>
      <c r="AT317" s="22" t="s">
        <v>7814</v>
      </c>
      <c r="AU317" s="22" t="s">
        <v>7815</v>
      </c>
      <c r="AV317" s="27" t="s">
        <v>276</v>
      </c>
      <c r="AW317" s="22" t="s">
        <v>7816</v>
      </c>
      <c r="AX317" s="22" t="s">
        <v>283</v>
      </c>
      <c r="AY317" s="22" t="b">
        <v>1</v>
      </c>
      <c r="AZ317" s="22" t="s">
        <v>273</v>
      </c>
      <c r="BA317" s="22" t="b">
        <v>0</v>
      </c>
      <c r="BB317" s="22"/>
      <c r="BC317" s="22"/>
    </row>
    <row r="318" spans="1:55" hidden="1" x14ac:dyDescent="0.25">
      <c r="A318" s="31" t="str">
        <f>IFERROR(TEXT(Table_ocorrencias11[[#This Row],[caso_n]],"000")&amp;Table_ocorrencias11[[#This Row],[ponto]]&amp;"/"&amp;YEAR(Table_ocorrencias11[[#This Row],[DATA PLANTÃO]]),"")</f>
        <v>1134.9/2020</v>
      </c>
      <c r="B318" s="31" t="str">
        <f>IFERROR(IF(Table_ocorrencias11[[#This Row],[GDL]] = "","", Table_ocorrencias11[[#This Row],[GDL]]&amp;"/"&amp;YEAR(Table_ocorrencias11[[#This Row],[data_plantao]])),"")</f>
        <v>42753/2020</v>
      </c>
      <c r="C318" s="31" t="str">
        <f>IF(Table_ocorrencias11[[#This Row],[fotos_gdl]] = TRUE,"ENVIADAS","PENDENTE")</f>
        <v>ENVIADAS</v>
      </c>
      <c r="D318" s="23">
        <f>IFERROR(Table_ocorrencias11[[#This Row],[data_plantao]],"")</f>
        <v>44194</v>
      </c>
      <c r="E318" s="31" t="str">
        <f>IFERROR(Table_ocorrencias11[[#This Row],[CIODS]],"")</f>
        <v>D699478</v>
      </c>
      <c r="F318" s="31" t="str">
        <f>IFERROR(Table_ocorrencias11[[#This Row],[natureza3]],"")</f>
        <v>Homicídio</v>
      </c>
      <c r="G318" s="31" t="str">
        <f>IFERROR(Table_ocorrencias11[[#This Row],[tipo_local]],"")</f>
        <v>Externo</v>
      </c>
      <c r="H318" s="31" t="str">
        <f>IFERROR(IF(Table_ocorrencias11[[#This Row],[instrumento9]] = 0,"",Table_ocorrencias11[[#This Row],[instrumento9]]),"")</f>
        <v>PÉRFURO-CONTUNDENTE</v>
      </c>
      <c r="I318" s="31" t="str">
        <f>IFERROR(VLOOKUP(Table_ocorrencias11[[#This Row],[matricula_perito]],Table_peritos[],2,FALSE),"")</f>
        <v>LUCAS ARAÚJO DE ALMEIDA</v>
      </c>
      <c r="J318" s="31" t="str">
        <f>IFERROR(VLOOKUP(Table_ocorrencias11[[#This Row],[matricula_auxiliar]],Table_auxiliares[],2,FALSE),"")</f>
        <v>JÚLIO CÉSAR DINIZ</v>
      </c>
      <c r="K318" s="31" t="str">
        <f>IFERROR(VLOOKUP(Table_ocorrencias11[[#This Row],[matricula_delegado]],Table_delegados[],2,FALSE),"")</f>
        <v>FRANCISCA ERICA DA SILVA BEZERRA</v>
      </c>
      <c r="L318" s="31" t="str">
        <f>IFERROR(Table_ocorrencias11[[#This Row],[viatura4]],"")</f>
        <v>UP006</v>
      </c>
      <c r="M318" s="31" t="str">
        <f>IFERROR(IF(Table_ocorrencias11[[#This Row],[DPH2]] ="","",Table_ocorrencias11[[#This Row],[DPH2]]&amp;"º DPH"),"")</f>
        <v>11º DPH</v>
      </c>
      <c r="N318" s="31" t="str">
        <f>UPPER(IFERROR(VLOOKUP(Table_ocorrencias11[[#This Row],[municipio]],Table_municipios[],2,FALSE),""))</f>
        <v>JABOATÃO DOS GUARARAPES</v>
      </c>
      <c r="O318" s="31" t="str">
        <f>UPPER(IFERROR(Table_ocorrencias11[[#This Row],[bairro7]],""))</f>
        <v>MURIBECA</v>
      </c>
      <c r="P318" s="31" t="str">
        <f>IFERROR(IF(Table_ocorrencias11[[#This Row],[rua8]] ="","",Table_ocorrencias11[[#This Row],[rua8]]),"")</f>
        <v>RUA DA MATRIZ, S/N</v>
      </c>
      <c r="Q318" s="31" t="str">
        <f>IFERROR(IF(Table_ocorrencias11[[#This Row],[latitude5]] ="","",Table_ocorrencias11[[#This Row],[latitude5]]),"")</f>
        <v>-8,171582</v>
      </c>
      <c r="R318" s="31" t="str">
        <f>IFERROR(IF(Table_ocorrencias11[[#This Row],[longitude6]] ="","",Table_ocorrencias11[[#This Row],[longitude6]]),"")</f>
        <v>-34,999082</v>
      </c>
      <c r="S318" s="31" t="str">
        <f>IFERROR(UPPER(VLOOKUP(Table_ocorrencias11[[#This Row],[ocorrencia_id]],Table_vitimas[],3,FALSE) &amp; " (NIC: "&amp; VLOOKUP(Table_ocorrencias11[[#This Row],[ocorrencia_id]],Table_vitimas[],9,FALSE)) &amp;")","")</f>
        <v>FERNANDO HENRIQUE DA SILVA FILHO (NIC: 115599)</v>
      </c>
      <c r="T3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18" s="31" t="str">
        <f>UPPER(IFERROR(Table_ocorrencias11[[#This Row],[descricao]],""))</f>
        <v>(81) 98785-7364, PAF, EXTERNO MASCULINO</v>
      </c>
      <c r="V318" s="24">
        <f>IFERROR(IF(Table_ocorrencias11[[#This Row],[data_ciencia]]="","",Table_ocorrencias11[[#This Row],[data_ciencia]]),"")</f>
        <v>0.87777777777777777</v>
      </c>
      <c r="W318" s="24">
        <f>IFERROR(IF(Table_ocorrencias11[[#This Row],[data_saida]]="","",Table_ocorrencias11[[#This Row],[data_saida]]),"")</f>
        <v>0.89097222222222228</v>
      </c>
      <c r="X318" s="24">
        <f>IFERROR(IF(Table_ocorrencias11[[#This Row],[data_chegada]]="","",Table_ocorrencias11[[#This Row],[data_chegada]]),"")</f>
        <v>0.91319444444444442</v>
      </c>
      <c r="Y318" s="24">
        <f>IFERROR(IF(Table_ocorrencias11[[#This Row],[data_conclusao]]="","",Table_ocorrencias11[[#This Row],[data_conclusao]]),"")</f>
        <v>0.96388888888888891</v>
      </c>
      <c r="Z318" s="22">
        <v>2027</v>
      </c>
      <c r="AA318" s="22">
        <v>1134</v>
      </c>
      <c r="AB318" s="22">
        <v>11</v>
      </c>
      <c r="AC318" s="22">
        <v>3870006</v>
      </c>
      <c r="AD318" s="22">
        <v>3867595</v>
      </c>
      <c r="AE318" s="22">
        <v>2724782</v>
      </c>
      <c r="AF318" s="22">
        <v>42753</v>
      </c>
      <c r="AG318" s="23">
        <v>44194</v>
      </c>
      <c r="AH318" s="22" t="s">
        <v>7847</v>
      </c>
      <c r="AI318" s="22" t="s">
        <v>167</v>
      </c>
      <c r="AJ318" s="22" t="s">
        <v>168</v>
      </c>
      <c r="AK318" s="22" t="s">
        <v>1258</v>
      </c>
      <c r="AL318" s="25">
        <v>0.87777777777777777</v>
      </c>
      <c r="AM318" s="26">
        <v>0.89097222222222228</v>
      </c>
      <c r="AN318" s="26">
        <v>0.91319444444444442</v>
      </c>
      <c r="AO318" s="26">
        <v>0.96388888888888891</v>
      </c>
      <c r="AP318" s="22" t="s">
        <v>7848</v>
      </c>
      <c r="AQ318" s="22" t="s">
        <v>7849</v>
      </c>
      <c r="AR318" s="22">
        <v>10</v>
      </c>
      <c r="AS318" s="22" t="s">
        <v>1627</v>
      </c>
      <c r="AT318" s="22" t="s">
        <v>7850</v>
      </c>
      <c r="AU318" s="22" t="s">
        <v>7851</v>
      </c>
      <c r="AV318" s="27" t="s">
        <v>276</v>
      </c>
      <c r="AW318" s="22" t="s">
        <v>7852</v>
      </c>
      <c r="AX318" s="22" t="s">
        <v>7853</v>
      </c>
      <c r="AY318" s="22" t="b">
        <v>1</v>
      </c>
      <c r="AZ318" s="22" t="s">
        <v>273</v>
      </c>
      <c r="BA318" s="22" t="b">
        <v>0</v>
      </c>
      <c r="BB318" s="22"/>
      <c r="BC318" s="22"/>
    </row>
    <row r="319" spans="1:55" hidden="1" x14ac:dyDescent="0.25">
      <c r="A319" s="31" t="str">
        <f>IFERROR(TEXT(Table_ocorrencias11[[#This Row],[caso_n]],"000")&amp;Table_ocorrencias11[[#This Row],[ponto]]&amp;"/"&amp;YEAR(Table_ocorrencias11[[#This Row],[DATA PLANTÃO]]),"")</f>
        <v>1135.9/2020</v>
      </c>
      <c r="B319" s="31" t="str">
        <f>IFERROR(IF(Table_ocorrencias11[[#This Row],[GDL]] = "","", Table_ocorrencias11[[#This Row],[GDL]]&amp;"/"&amp;YEAR(Table_ocorrencias11[[#This Row],[data_plantao]])),"")</f>
        <v>42756/2020</v>
      </c>
      <c r="C319" s="31" t="str">
        <f>IF(Table_ocorrencias11[[#This Row],[fotos_gdl]] = TRUE,"ENVIADAS","PENDENTE")</f>
        <v>ENVIADAS</v>
      </c>
      <c r="D319" s="23">
        <f>IFERROR(Table_ocorrencias11[[#This Row],[data_plantao]],"")</f>
        <v>44194</v>
      </c>
      <c r="E319" s="31" t="str">
        <f>IFERROR(Table_ocorrencias11[[#This Row],[CIODS]],"")</f>
        <v>D699490</v>
      </c>
      <c r="F319" s="31" t="str">
        <f>IFERROR(Table_ocorrencias11[[#This Row],[natureza3]],"")</f>
        <v>Homicídio</v>
      </c>
      <c r="G319" s="31" t="str">
        <f>IFERROR(Table_ocorrencias11[[#This Row],[tipo_local]],"")</f>
        <v>Externo</v>
      </c>
      <c r="H319" s="31" t="str">
        <f>IFERROR(IF(Table_ocorrencias11[[#This Row],[instrumento9]] = 0,"",Table_ocorrencias11[[#This Row],[instrumento9]]),"")</f>
        <v>PÉRFURO-CONTUNDENTE</v>
      </c>
      <c r="I319" s="31" t="str">
        <f>IFERROR(VLOOKUP(Table_ocorrencias11[[#This Row],[matricula_perito]],Table_peritos[],2,FALSE),"")</f>
        <v>LUCAS ARAÚJO DE ALMEIDA</v>
      </c>
      <c r="J319" s="31" t="str">
        <f>IFERROR(VLOOKUP(Table_ocorrencias11[[#This Row],[matricula_auxiliar]],Table_auxiliares[],2,FALSE),"")</f>
        <v>HILTON PESSOA DE FREITAS NETO</v>
      </c>
      <c r="K319" s="31" t="str">
        <f>IFERROR(VLOOKUP(Table_ocorrencias11[[#This Row],[matricula_delegado]],Table_delegados[],2,FALSE),"")</f>
        <v>ANTONIO DE CAMPOS FRANCISCO</v>
      </c>
      <c r="L319" s="31" t="str">
        <f>IFERROR(Table_ocorrencias11[[#This Row],[viatura4]],"")</f>
        <v>UP004</v>
      </c>
      <c r="M319" s="31" t="str">
        <f>IFERROR(IF(Table_ocorrencias11[[#This Row],[DPH2]] ="","",Table_ocorrencias11[[#This Row],[DPH2]]&amp;"º DPH"),"")</f>
        <v>6º DPH</v>
      </c>
      <c r="N319" s="31" t="str">
        <f>UPPER(IFERROR(VLOOKUP(Table_ocorrencias11[[#This Row],[municipio]],Table_municipios[],2,FALSE),""))</f>
        <v>IGARASSU</v>
      </c>
      <c r="O319" s="31" t="str">
        <f>UPPER(IFERROR(Table_ocorrencias11[[#This Row],[bairro7]],""))</f>
        <v>CENTRO</v>
      </c>
      <c r="P319" s="31" t="str">
        <f>IFERROR(IF(Table_ocorrencias11[[#This Row],[rua8]] ="","",Table_ocorrencias11[[#This Row],[rua8]]),"")</f>
        <v>RUA 27 DE SETEMBRO</v>
      </c>
      <c r="Q319" s="31" t="str">
        <f>IFERROR(IF(Table_ocorrencias11[[#This Row],[latitude5]] ="","",Table_ocorrencias11[[#This Row],[latitude5]]),"")</f>
        <v>-7.83814</v>
      </c>
      <c r="R319" s="31" t="str">
        <f>IFERROR(IF(Table_ocorrencias11[[#This Row],[longitude6]] ="","",Table_ocorrencias11[[#This Row],[longitude6]]),"")</f>
        <v>-34.906226</v>
      </c>
      <c r="S319" s="31" t="str">
        <f>IFERROR(UPPER(VLOOKUP(Table_ocorrencias11[[#This Row],[ocorrencia_id]],Table_vitimas[],3,FALSE) &amp; " (NIC: "&amp; VLOOKUP(Table_ocorrencias11[[#This Row],[ocorrencia_id]],Table_vitimas[],9,FALSE)) &amp;")","")</f>
        <v>DARIO DICKISON VIANA DA SILVA (NIC: 115600)</v>
      </c>
      <c r="T3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19" s="31" t="str">
        <f>UPPER(IFERROR(Table_ocorrencias11[[#This Row],[descricao]],""))</f>
        <v>PAF - MASC_x000D_
PM GERAILTON: 999534956</v>
      </c>
      <c r="V319" s="24">
        <f>IFERROR(IF(Table_ocorrencias11[[#This Row],[data_ciencia]]="","",Table_ocorrencias11[[#This Row],[data_ciencia]]),"")</f>
        <v>0.94097222222222221</v>
      </c>
      <c r="W319" s="24">
        <f>IFERROR(IF(Table_ocorrencias11[[#This Row],[data_saida]]="","",Table_ocorrencias11[[#This Row],[data_saida]]),"")</f>
        <v>1.0416666666666666E-2</v>
      </c>
      <c r="X319" s="24">
        <f>IFERROR(IF(Table_ocorrencias11[[#This Row],[data_chegada]]="","",Table_ocorrencias11[[#This Row],[data_chegada]]),"")</f>
        <v>2.4305555555555556E-2</v>
      </c>
      <c r="Y319" s="24">
        <f>IFERROR(IF(Table_ocorrencias11[[#This Row],[data_conclusao]]="","",Table_ocorrencias11[[#This Row],[data_conclusao]]),"")</f>
        <v>5.2083333333333336E-2</v>
      </c>
      <c r="Z319" s="22">
        <v>2028</v>
      </c>
      <c r="AA319" s="22">
        <v>1135</v>
      </c>
      <c r="AB319" s="22">
        <v>6</v>
      </c>
      <c r="AC319" s="22">
        <v>3870006</v>
      </c>
      <c r="AD319" s="22">
        <v>3865967</v>
      </c>
      <c r="AE319" s="22">
        <v>1967371</v>
      </c>
      <c r="AF319" s="22">
        <v>42756</v>
      </c>
      <c r="AG319" s="23">
        <v>44194</v>
      </c>
      <c r="AH319" s="22" t="s">
        <v>7832</v>
      </c>
      <c r="AI319" s="22" t="s">
        <v>167</v>
      </c>
      <c r="AJ319" s="22" t="s">
        <v>168</v>
      </c>
      <c r="AK319" s="22" t="s">
        <v>255</v>
      </c>
      <c r="AL319" s="25">
        <v>0.94097222222222221</v>
      </c>
      <c r="AM319" s="26">
        <v>1.0416666666666666E-2</v>
      </c>
      <c r="AN319" s="26">
        <v>2.4305555555555556E-2</v>
      </c>
      <c r="AO319" s="26">
        <v>5.2083333333333336E-2</v>
      </c>
      <c r="AP319" s="22" t="s">
        <v>7859</v>
      </c>
      <c r="AQ319" s="22" t="s">
        <v>7860</v>
      </c>
      <c r="AR319" s="22">
        <v>6</v>
      </c>
      <c r="AS319" s="22" t="s">
        <v>265</v>
      </c>
      <c r="AT319" s="22" t="s">
        <v>7833</v>
      </c>
      <c r="AU319" s="22" t="s">
        <v>7834</v>
      </c>
      <c r="AV319" s="27" t="s">
        <v>276</v>
      </c>
      <c r="AW319" s="22" t="s">
        <v>7835</v>
      </c>
      <c r="AX319" s="22" t="s">
        <v>7836</v>
      </c>
      <c r="AY319" s="22" t="b">
        <v>1</v>
      </c>
      <c r="AZ319" s="22" t="s">
        <v>273</v>
      </c>
      <c r="BA319" s="22" t="b">
        <v>0</v>
      </c>
      <c r="BB319" s="22"/>
      <c r="BC319" s="22"/>
    </row>
    <row r="320" spans="1:55" hidden="1" x14ac:dyDescent="0.25">
      <c r="A320" s="31" t="str">
        <f>IFERROR(TEXT(Table_ocorrencias11[[#This Row],[caso_n]],"000")&amp;Table_ocorrencias11[[#This Row],[ponto]]&amp;"/"&amp;YEAR(Table_ocorrencias11[[#This Row],[DATA PLANTÃO]]),"")</f>
        <v>1136.9/2020</v>
      </c>
      <c r="B320" s="31" t="str">
        <f>IFERROR(IF(Table_ocorrencias11[[#This Row],[GDL]] = "","", Table_ocorrencias11[[#This Row],[GDL]]&amp;"/"&amp;YEAR(Table_ocorrencias11[[#This Row],[data_plantao]])),"")</f>
        <v>277/2020</v>
      </c>
      <c r="C320" s="31" t="str">
        <f>IF(Table_ocorrencias11[[#This Row],[fotos_gdl]] = TRUE,"ENVIADAS","PENDENTE")</f>
        <v>ENVIADAS</v>
      </c>
      <c r="D320" s="23">
        <f>IFERROR(Table_ocorrencias11[[#This Row],[data_plantao]],"")</f>
        <v>44194</v>
      </c>
      <c r="E320" s="31" t="str">
        <f>IFERROR(Table_ocorrencias11[[#This Row],[CIODS]],"")</f>
        <v>D699494</v>
      </c>
      <c r="F320" s="31" t="str">
        <f>IFERROR(Table_ocorrencias11[[#This Row],[natureza3]],"")</f>
        <v>Homicídio</v>
      </c>
      <c r="G320" s="31" t="str">
        <f>IFERROR(Table_ocorrencias11[[#This Row],[tipo_local]],"")</f>
        <v>Interno</v>
      </c>
      <c r="H320" s="31" t="str">
        <f>IFERROR(IF(Table_ocorrencias11[[#This Row],[instrumento9]] = 0,"",Table_ocorrencias11[[#This Row],[instrumento9]]),"")</f>
        <v>PÉRFURO-CORTANTE</v>
      </c>
      <c r="I320" s="31" t="str">
        <f>IFERROR(VLOOKUP(Table_ocorrencias11[[#This Row],[matricula_perito]],Table_peritos[],2,FALSE),"")</f>
        <v>LUCAS ARAÚJO DE ALMEIDA</v>
      </c>
      <c r="J320" s="31" t="str">
        <f>IFERROR(VLOOKUP(Table_ocorrencias11[[#This Row],[matricula_auxiliar]],Table_auxiliares[],2,FALSE),"")</f>
        <v>ANDREZA CRISTINA MAIA DOS SANTOS</v>
      </c>
      <c r="K320" s="31" t="str">
        <f>IFERROR(VLOOKUP(Table_ocorrencias11[[#This Row],[matricula_delegado]],Table_delegados[],2,FALSE),"")</f>
        <v>SERGIO RICARDO FERREIRA DE VASCONCELOS</v>
      </c>
      <c r="L320" s="31" t="str">
        <f>IFERROR(Table_ocorrencias11[[#This Row],[viatura4]],"")</f>
        <v>UP004</v>
      </c>
      <c r="M320" s="31" t="str">
        <f>IFERROR(IF(Table_ocorrencias11[[#This Row],[DPH2]] ="","",Table_ocorrencias11[[#This Row],[DPH2]]&amp;"º DPH"),"")</f>
        <v>5º DPH</v>
      </c>
      <c r="N320" s="31" t="str">
        <f>UPPER(IFERROR(VLOOKUP(Table_ocorrencias11[[#This Row],[municipio]],Table_municipios[],2,FALSE),""))</f>
        <v>RECIFE</v>
      </c>
      <c r="O320" s="31" t="str">
        <f>UPPER(IFERROR(Table_ocorrencias11[[#This Row],[bairro7]],""))</f>
        <v>BREJO DE GUABIRABA</v>
      </c>
      <c r="P320" s="31" t="str">
        <f>IFERROR(IF(Table_ocorrencias11[[#This Row],[rua8]] ="","",Table_ocorrencias11[[#This Row],[rua8]]),"")</f>
        <v>RUA GAVINHA, Nº 232</v>
      </c>
      <c r="Q320" s="31" t="str">
        <f>IFERROR(IF(Table_ocorrencias11[[#This Row],[latitude5]] ="","",Table_ocorrencias11[[#This Row],[latitude5]]),"")</f>
        <v>-7,990967</v>
      </c>
      <c r="R320" s="31" t="str">
        <f>IFERROR(IF(Table_ocorrencias11[[#This Row],[longitude6]] ="","",Table_ocorrencias11[[#This Row],[longitude6]]),"")</f>
        <v>-34,929867</v>
      </c>
      <c r="S320" s="31" t="str">
        <f>IFERROR(UPPER(VLOOKUP(Table_ocorrencias11[[#This Row],[ocorrencia_id]],Table_vitimas[],3,FALSE) &amp; " (NIC: "&amp; VLOOKUP(Table_ocorrencias11[[#This Row],[ocorrencia_id]],Table_vitimas[],9,FALSE)) &amp;")","")</f>
        <v>MARCIO ANDRE FERREIRA DOS SANTOS (NIC: 115585)</v>
      </c>
      <c r="T3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0" s="31" t="str">
        <f>UPPER(IFERROR(Table_ocorrencias11[[#This Row],[descricao]],""))</f>
        <v>SGT CHAZELINHO: 995954545</v>
      </c>
      <c r="V320" s="24">
        <f>IFERROR(IF(Table_ocorrencias11[[#This Row],[data_ciencia]]="","",Table_ocorrencias11[[#This Row],[data_ciencia]]),"")</f>
        <v>0.94791666666666663</v>
      </c>
      <c r="W320" s="24">
        <f>IFERROR(IF(Table_ocorrencias11[[#This Row],[data_saida]]="","",Table_ocorrencias11[[#This Row],[data_saida]]),"")</f>
        <v>0.95833333333333337</v>
      </c>
      <c r="X320" s="24">
        <f>IFERROR(IF(Table_ocorrencias11[[#This Row],[data_chegada]]="","",Table_ocorrencias11[[#This Row],[data_chegada]]),"")</f>
        <v>0.97222222222222221</v>
      </c>
      <c r="Y320" s="24">
        <f>IFERROR(IF(Table_ocorrencias11[[#This Row],[data_conclusao]]="","",Table_ocorrencias11[[#This Row],[data_conclusao]]),"")</f>
        <v>6.9444444444444441E-3</v>
      </c>
      <c r="Z320" s="22">
        <v>2029</v>
      </c>
      <c r="AA320" s="22">
        <v>1136</v>
      </c>
      <c r="AB320" s="22">
        <v>5</v>
      </c>
      <c r="AC320" s="22">
        <v>3870006</v>
      </c>
      <c r="AD320" s="22">
        <v>3876098</v>
      </c>
      <c r="AE320" s="22">
        <v>2139219</v>
      </c>
      <c r="AF320" s="22">
        <v>277</v>
      </c>
      <c r="AG320" s="23">
        <v>44194</v>
      </c>
      <c r="AH320" s="22" t="s">
        <v>7842</v>
      </c>
      <c r="AI320" s="22" t="s">
        <v>167</v>
      </c>
      <c r="AJ320" s="22" t="s">
        <v>414</v>
      </c>
      <c r="AK320" s="22" t="s">
        <v>255</v>
      </c>
      <c r="AL320" s="25">
        <v>0.94791666666666663</v>
      </c>
      <c r="AM320" s="26">
        <v>0.95833333333333337</v>
      </c>
      <c r="AN320" s="26">
        <v>0.97222222222222221</v>
      </c>
      <c r="AO320" s="26">
        <v>6.9444444444444441E-3</v>
      </c>
      <c r="AP320" s="22" t="s">
        <v>7869</v>
      </c>
      <c r="AQ320" s="22" t="s">
        <v>7870</v>
      </c>
      <c r="AR320" s="22">
        <v>14</v>
      </c>
      <c r="AS320" s="22" t="s">
        <v>7843</v>
      </c>
      <c r="AT320" s="22" t="s">
        <v>8007</v>
      </c>
      <c r="AU320" s="22" t="s">
        <v>7844</v>
      </c>
      <c r="AV320" s="27" t="s">
        <v>744</v>
      </c>
      <c r="AW320" s="22" t="s">
        <v>7845</v>
      </c>
      <c r="AX320" s="22" t="s">
        <v>7846</v>
      </c>
      <c r="AY320" s="22" t="b">
        <v>1</v>
      </c>
      <c r="AZ320" s="22" t="s">
        <v>273</v>
      </c>
      <c r="BA320" s="22" t="b">
        <v>0</v>
      </c>
      <c r="BB320" s="22"/>
      <c r="BC320" s="22"/>
    </row>
    <row r="321" spans="1:55" hidden="1" x14ac:dyDescent="0.25">
      <c r="A321" s="31" t="str">
        <f>IFERROR(TEXT(Table_ocorrencias11[[#This Row],[caso_n]],"000")&amp;Table_ocorrencias11[[#This Row],[ponto]]&amp;"/"&amp;YEAR(Table_ocorrencias11[[#This Row],[DATA PLANTÃO]]),"")</f>
        <v>1137.9/2020</v>
      </c>
      <c r="B321" s="31" t="str">
        <f>IFERROR(IF(Table_ocorrencias11[[#This Row],[GDL]] = "","", Table_ocorrencias11[[#This Row],[GDL]]&amp;"/"&amp;YEAR(Table_ocorrencias11[[#This Row],[data_plantao]])),"")</f>
        <v>42754/2020</v>
      </c>
      <c r="C321" s="31" t="str">
        <f>IF(Table_ocorrencias11[[#This Row],[fotos_gdl]] = TRUE,"ENVIADAS","PENDENTE")</f>
        <v>ENVIADAS</v>
      </c>
      <c r="D321" s="23">
        <f>IFERROR(Table_ocorrencias11[[#This Row],[data_plantao]],"")</f>
        <v>44194</v>
      </c>
      <c r="E321" s="31" t="str">
        <f>IFERROR(Table_ocorrencias11[[#This Row],[CIODS]],"")</f>
        <v>D699501</v>
      </c>
      <c r="F321" s="31" t="str">
        <f>IFERROR(Table_ocorrencias11[[#This Row],[natureza3]],"")</f>
        <v>Homicídio</v>
      </c>
      <c r="G321" s="31" t="str">
        <f>IFERROR(Table_ocorrencias11[[#This Row],[tipo_local]],"")</f>
        <v>Externo</v>
      </c>
      <c r="H321" s="31" t="str">
        <f>IFERROR(IF(Table_ocorrencias11[[#This Row],[instrumento9]] = 0,"",Table_ocorrencias11[[#This Row],[instrumento9]]),"")</f>
        <v>PÉRFURO-CONTUNDENTE</v>
      </c>
      <c r="I321" s="31" t="str">
        <f>IFERROR(VLOOKUP(Table_ocorrencias11[[#This Row],[matricula_perito]],Table_peritos[],2,FALSE),"")</f>
        <v>DIOGO SINESIO TRAJANO DE ARRUDA</v>
      </c>
      <c r="J321" s="31" t="str">
        <f>IFERROR(VLOOKUP(Table_ocorrencias11[[#This Row],[matricula_auxiliar]],Table_auxiliares[],2,FALSE),"")</f>
        <v>JÚLIO CÉSAR DINIZ</v>
      </c>
      <c r="K321" s="31" t="str">
        <f>IFERROR(VLOOKUP(Table_ocorrencias11[[#This Row],[matricula_delegado]],Table_delegados[],2,FALSE),"")</f>
        <v>ANTONIO DE CAMPOS FRANCISCO</v>
      </c>
      <c r="L321" s="31" t="str">
        <f>IFERROR(Table_ocorrencias11[[#This Row],[viatura4]],"")</f>
        <v>UP006</v>
      </c>
      <c r="M321" s="31" t="str">
        <f>IFERROR(IF(Table_ocorrencias11[[#This Row],[DPH2]] ="","",Table_ocorrencias11[[#This Row],[DPH2]]&amp;"º DPH"),"")</f>
        <v>9º DPH</v>
      </c>
      <c r="N321" s="31" t="str">
        <f>UPPER(IFERROR(VLOOKUP(Table_ocorrencias11[[#This Row],[municipio]],Table_municipios[],2,FALSE),""))</f>
        <v>OLINDA</v>
      </c>
      <c r="O321" s="31" t="str">
        <f>UPPER(IFERROR(Table_ocorrencias11[[#This Row],[bairro7]],""))</f>
        <v>CAIXA D ÁGUA</v>
      </c>
      <c r="P321" s="31" t="str">
        <f>IFERROR(IF(Table_ocorrencias11[[#This Row],[rua8]] ="","",Table_ocorrencias11[[#This Row],[rua8]]),"")</f>
        <v>RUA DEUS É FIEL, S/N</v>
      </c>
      <c r="Q321" s="31" t="str">
        <f>IFERROR(IF(Table_ocorrencias11[[#This Row],[latitude5]] ="","",Table_ocorrencias11[[#This Row],[latitude5]]),"")</f>
        <v>-7.994473</v>
      </c>
      <c r="R321" s="31" t="str">
        <f>IFERROR(IF(Table_ocorrencias11[[#This Row],[longitude6]] ="","",Table_ocorrencias11[[#This Row],[longitude6]]),"")</f>
        <v>-34.908425</v>
      </c>
      <c r="S321" s="31" t="str">
        <f>IFERROR(UPPER(VLOOKUP(Table_ocorrencias11[[#This Row],[ocorrencia_id]],Table_vitimas[],3,FALSE) &amp; " (NIC: "&amp; VLOOKUP(Table_ocorrencias11[[#This Row],[ocorrencia_id]],Table_vitimas[],9,FALSE)) &amp;")","")</f>
        <v>BRAULIO SOARES DE ALBUQUERQUE (NIC: 115601)</v>
      </c>
      <c r="T3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1" s="31" t="str">
        <f>UPPER(IFERROR(Table_ocorrencias11[[#This Row],[descricao]],""))</f>
        <v>PM (81) 08433-7317, SGT ALMEIDA, PAF MASC.</v>
      </c>
      <c r="V321" s="24">
        <f>IFERROR(IF(Table_ocorrencias11[[#This Row],[data_ciencia]]="","",Table_ocorrencias11[[#This Row],[data_ciencia]]),"")</f>
        <v>0.97847222222222219</v>
      </c>
      <c r="W321" s="24">
        <f>IFERROR(IF(Table_ocorrencias11[[#This Row],[data_saida]]="","",Table_ocorrencias11[[#This Row],[data_saida]]),"")</f>
        <v>0</v>
      </c>
      <c r="X321" s="24">
        <f>IFERROR(IF(Table_ocorrencias11[[#This Row],[data_chegada]]="","",Table_ocorrencias11[[#This Row],[data_chegada]]),"")</f>
        <v>2.0833333333333332E-2</v>
      </c>
      <c r="Y321" s="24">
        <f>IFERROR(IF(Table_ocorrencias11[[#This Row],[data_conclusao]]="","",Table_ocorrencias11[[#This Row],[data_conclusao]]),"")</f>
        <v>4.5138888888888888E-2</v>
      </c>
      <c r="Z321" s="22">
        <v>2030</v>
      </c>
      <c r="AA321" s="22">
        <v>1137</v>
      </c>
      <c r="AB321" s="22">
        <v>9</v>
      </c>
      <c r="AC321" s="22">
        <v>3871193</v>
      </c>
      <c r="AD321" s="22">
        <v>3867595</v>
      </c>
      <c r="AE321" s="22">
        <v>1967371</v>
      </c>
      <c r="AF321" s="22">
        <v>42754</v>
      </c>
      <c r="AG321" s="23">
        <v>44194</v>
      </c>
      <c r="AH321" s="22" t="s">
        <v>7837</v>
      </c>
      <c r="AI321" s="22" t="s">
        <v>167</v>
      </c>
      <c r="AJ321" s="22" t="s">
        <v>168</v>
      </c>
      <c r="AK321" s="22" t="s">
        <v>1258</v>
      </c>
      <c r="AL321" s="25">
        <v>0.97847222222222219</v>
      </c>
      <c r="AM321" s="26">
        <v>0</v>
      </c>
      <c r="AN321" s="26">
        <v>2.0833333333333332E-2</v>
      </c>
      <c r="AO321" s="26">
        <v>4.5138888888888888E-2</v>
      </c>
      <c r="AP321" s="22" t="s">
        <v>7857</v>
      </c>
      <c r="AQ321" s="22" t="s">
        <v>7858</v>
      </c>
      <c r="AR321" s="22">
        <v>12</v>
      </c>
      <c r="AS321" s="22" t="s">
        <v>3980</v>
      </c>
      <c r="AT321" s="22" t="s">
        <v>7838</v>
      </c>
      <c r="AU321" s="22" t="s">
        <v>7839</v>
      </c>
      <c r="AV321" s="27" t="s">
        <v>276</v>
      </c>
      <c r="AW321" s="22" t="s">
        <v>7840</v>
      </c>
      <c r="AX321" s="22" t="s">
        <v>7841</v>
      </c>
      <c r="AY321" s="22" t="b">
        <v>1</v>
      </c>
      <c r="AZ321" s="22" t="s">
        <v>273</v>
      </c>
      <c r="BA321" s="22" t="b">
        <v>0</v>
      </c>
      <c r="BB321" s="22"/>
      <c r="BC321" s="22"/>
    </row>
    <row r="322" spans="1:55" hidden="1" x14ac:dyDescent="0.25">
      <c r="A322" s="31" t="str">
        <f>IFERROR(TEXT(Table_ocorrencias11[[#This Row],[caso_n]],"000")&amp;Table_ocorrencias11[[#This Row],[ponto]]&amp;"/"&amp;YEAR(Table_ocorrencias11[[#This Row],[DATA PLANTÃO]]),"")</f>
        <v>1138.9/2020</v>
      </c>
      <c r="B322" s="31" t="str">
        <f>IFERROR(IF(Table_ocorrencias11[[#This Row],[GDL]] = "","", Table_ocorrencias11[[#This Row],[GDL]]&amp;"/"&amp;YEAR(Table_ocorrencias11[[#This Row],[data_plantao]])),"")</f>
        <v>42898/2020</v>
      </c>
      <c r="C322" s="31" t="str">
        <f>IF(Table_ocorrencias11[[#This Row],[fotos_gdl]] = TRUE,"ENVIADAS","PENDENTE")</f>
        <v>ENVIADAS</v>
      </c>
      <c r="D322" s="23">
        <f>IFERROR(Table_ocorrencias11[[#This Row],[data_plantao]],"")</f>
        <v>44195</v>
      </c>
      <c r="E322" s="31" t="str">
        <f>IFERROR(Table_ocorrencias11[[#This Row],[CIODS]],"")</f>
        <v>D699540</v>
      </c>
      <c r="F322" s="31" t="str">
        <f>IFERROR(Table_ocorrencias11[[#This Row],[natureza3]],"")</f>
        <v>Homicídio</v>
      </c>
      <c r="G322" s="31" t="str">
        <f>IFERROR(Table_ocorrencias11[[#This Row],[tipo_local]],"")</f>
        <v>Externo</v>
      </c>
      <c r="H322" s="31" t="str">
        <f>IFERROR(IF(Table_ocorrencias11[[#This Row],[instrumento9]] = 0,"",Table_ocorrencias11[[#This Row],[instrumento9]]),"")</f>
        <v>PÉRFURO-CONTUNDENTE</v>
      </c>
      <c r="I322" s="31" t="str">
        <f>IFERROR(VLOOKUP(Table_ocorrencias11[[#This Row],[matricula_perito]],Table_peritos[],2,FALSE),"")</f>
        <v>TADEU MORAIS CRUZ</v>
      </c>
      <c r="J322" s="31" t="str">
        <f>IFERROR(VLOOKUP(Table_ocorrencias11[[#This Row],[matricula_auxiliar]],Table_auxiliares[],2,FALSE),"")</f>
        <v>BRENO HENRIQUE DANTAS DOS SANTOS</v>
      </c>
      <c r="K322" s="31" t="str">
        <f>IFERROR(VLOOKUP(Table_ocorrencias11[[#This Row],[matricula_delegado]],Table_delegados[],2,FALSE),"")</f>
        <v>BRUNO DE UGALDE MELLO</v>
      </c>
      <c r="L322" s="31" t="str">
        <f>IFERROR(Table_ocorrencias11[[#This Row],[viatura4]],"")</f>
        <v>UP004</v>
      </c>
      <c r="M322" s="31" t="str">
        <f>IFERROR(IF(Table_ocorrencias11[[#This Row],[DPH2]] ="","",Table_ocorrencias11[[#This Row],[DPH2]]&amp;"º DPH"),"")</f>
        <v>4º DPH</v>
      </c>
      <c r="N322" s="31" t="str">
        <f>UPPER(IFERROR(VLOOKUP(Table_ocorrencias11[[#This Row],[municipio]],Table_municipios[],2,FALSE),""))</f>
        <v>RECIFE</v>
      </c>
      <c r="O322" s="31" t="str">
        <f>UPPER(IFERROR(Table_ocorrencias11[[#This Row],[bairro7]],""))</f>
        <v>JARDIM SÃO PAULO</v>
      </c>
      <c r="P322" s="31" t="str">
        <f>IFERROR(IF(Table_ocorrencias11[[#This Row],[rua8]] ="","",Table_ocorrencias11[[#This Row],[rua8]]),"")</f>
        <v>AV. 30 DE OUTUBRO</v>
      </c>
      <c r="Q322" s="31" t="str">
        <f>IFERROR(IF(Table_ocorrencias11[[#This Row],[latitude5]] ="","",Table_ocorrencias11[[#This Row],[latitude5]]),"")</f>
        <v>8°4'53''</v>
      </c>
      <c r="R322" s="31" t="str">
        <f>IFERROR(IF(Table_ocorrencias11[[#This Row],[longitude6]] ="","",Table_ocorrencias11[[#This Row],[longitude6]]),"")</f>
        <v>54°56'44''</v>
      </c>
      <c r="S322" s="31" t="str">
        <f>IFERROR(UPPER(VLOOKUP(Table_ocorrencias11[[#This Row],[ocorrencia_id]],Table_vitimas[],3,FALSE) &amp; " (NIC: "&amp; VLOOKUP(Table_ocorrencias11[[#This Row],[ocorrencia_id]],Table_vitimas[],9,FALSE)) &amp;")","")</f>
        <v>RAFAEL TORQUATO DOS SANTOS (NIC: 115605)</v>
      </c>
      <c r="T3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22" s="31" t="str">
        <f>UPPER(IFERROR(Table_ocorrencias11[[#This Row],[descricao]],""))</f>
        <v>PAF, EXT, SIMPLES. PM: (81) 98887-2866</v>
      </c>
      <c r="V322" s="24">
        <f>IFERROR(IF(Table_ocorrencias11[[#This Row],[data_ciencia]]="","",Table_ocorrencias11[[#This Row],[data_ciencia]]),"")</f>
        <v>0.56944444444444442</v>
      </c>
      <c r="W322" s="24">
        <f>IFERROR(IF(Table_ocorrencias11[[#This Row],[data_saida]]="","",Table_ocorrencias11[[#This Row],[data_saida]]),"")</f>
        <v>0.58333333333333337</v>
      </c>
      <c r="X322" s="24">
        <f>IFERROR(IF(Table_ocorrencias11[[#This Row],[data_chegada]]="","",Table_ocorrencias11[[#This Row],[data_chegada]]),"")</f>
        <v>0.60416666666666663</v>
      </c>
      <c r="Y322" s="24">
        <f>IFERROR(IF(Table_ocorrencias11[[#This Row],[data_conclusao]]="","",Table_ocorrencias11[[#This Row],[data_conclusao]]),"")</f>
        <v>0.64583333333333337</v>
      </c>
      <c r="Z322" s="22">
        <v>2031</v>
      </c>
      <c r="AA322" s="22">
        <v>1138</v>
      </c>
      <c r="AB322" s="22">
        <v>4</v>
      </c>
      <c r="AC322" s="22">
        <v>2962136</v>
      </c>
      <c r="AD322" s="22">
        <v>3867820</v>
      </c>
      <c r="AE322" s="22">
        <v>3865339</v>
      </c>
      <c r="AF322" s="22">
        <v>42898</v>
      </c>
      <c r="AG322" s="23">
        <v>44195</v>
      </c>
      <c r="AH322" s="22" t="s">
        <v>7874</v>
      </c>
      <c r="AI322" s="22" t="s">
        <v>167</v>
      </c>
      <c r="AJ322" s="22" t="s">
        <v>168</v>
      </c>
      <c r="AK322" s="22" t="s">
        <v>255</v>
      </c>
      <c r="AL322" s="25">
        <v>0.56944444444444442</v>
      </c>
      <c r="AM322" s="26">
        <v>0.58333333333333337</v>
      </c>
      <c r="AN322" s="26">
        <v>0.60416666666666663</v>
      </c>
      <c r="AO322" s="26">
        <v>0.64583333333333337</v>
      </c>
      <c r="AP322" s="22" t="s">
        <v>7879</v>
      </c>
      <c r="AQ322" s="22" t="s">
        <v>7880</v>
      </c>
      <c r="AR322" s="22">
        <v>14</v>
      </c>
      <c r="AS322" s="22" t="s">
        <v>404</v>
      </c>
      <c r="AT322" s="22" t="s">
        <v>7875</v>
      </c>
      <c r="AU322" s="22" t="s">
        <v>7876</v>
      </c>
      <c r="AV322" s="27" t="s">
        <v>276</v>
      </c>
      <c r="AW322" s="22" t="s">
        <v>7877</v>
      </c>
      <c r="AX322" s="22" t="s">
        <v>7878</v>
      </c>
      <c r="AY322" s="22" t="b">
        <v>1</v>
      </c>
      <c r="AZ322" s="22" t="s">
        <v>273</v>
      </c>
      <c r="BA322" s="22" t="b">
        <v>0</v>
      </c>
      <c r="BB322" s="22"/>
      <c r="BC322" s="22"/>
    </row>
    <row r="323" spans="1:55" hidden="1" x14ac:dyDescent="0.25">
      <c r="A323" s="31" t="str">
        <f>IFERROR(TEXT(Table_ocorrencias11[[#This Row],[caso_n]],"000")&amp;Table_ocorrencias11[[#This Row],[ponto]]&amp;"/"&amp;YEAR(Table_ocorrencias11[[#This Row],[DATA PLANTÃO]]),"")</f>
        <v>1139.9/2020</v>
      </c>
      <c r="B323" s="31" t="str">
        <f>IFERROR(IF(Table_ocorrencias11[[#This Row],[GDL]] = "","", Table_ocorrencias11[[#This Row],[GDL]]&amp;"/"&amp;YEAR(Table_ocorrencias11[[#This Row],[data_plantao]])),"")</f>
        <v/>
      </c>
      <c r="C323" s="31" t="str">
        <f>IF(Table_ocorrencias11[[#This Row],[fotos_gdl]] = TRUE,"ENVIADAS","PENDENTE")</f>
        <v>PENDENTE</v>
      </c>
      <c r="D323" s="23">
        <f>IFERROR(Table_ocorrencias11[[#This Row],[data_plantao]],"")</f>
        <v>44195</v>
      </c>
      <c r="E323" s="31" t="str">
        <f>IFERROR(Table_ocorrencias11[[#This Row],[CIODS]],"")</f>
        <v>D699593</v>
      </c>
      <c r="F323" s="31" t="str">
        <f>IFERROR(Table_ocorrencias11[[#This Row],[natureza3]],"")</f>
        <v>Homicídio</v>
      </c>
      <c r="G323" s="31" t="str">
        <f>IFERROR(Table_ocorrencias11[[#This Row],[tipo_local]],"")</f>
        <v>Externo</v>
      </c>
      <c r="H323" s="31" t="str">
        <f>IFERROR(IF(Table_ocorrencias11[[#This Row],[instrumento9]] = 0,"",Table_ocorrencias11[[#This Row],[instrumento9]]),"")</f>
        <v/>
      </c>
      <c r="I323" s="31" t="str">
        <f>IFERROR(VLOOKUP(Table_ocorrencias11[[#This Row],[matricula_perito]],Table_peritos[],2,FALSE),"")</f>
        <v>BETSON FERNANDO DELGADO DOS SANTOS ANDRADE</v>
      </c>
      <c r="J323" s="31" t="str">
        <f>IFERROR(VLOOKUP(Table_ocorrencias11[[#This Row],[matricula_auxiliar]],Table_auxiliares[],2,FALSE),"")</f>
        <v>THIAGO ANDRÉ</v>
      </c>
      <c r="K323" s="31" t="str">
        <f>IFERROR(VLOOKUP(Table_ocorrencias11[[#This Row],[matricula_delegado]],Table_delegados[],2,FALSE),"")</f>
        <v>SERGIO RICARDO FERREIRA DE VASCONCELOS</v>
      </c>
      <c r="L323" s="31" t="str">
        <f>IFERROR(Table_ocorrencias11[[#This Row],[viatura4]],"")</f>
        <v>UP004</v>
      </c>
      <c r="M323" s="31" t="str">
        <f>IFERROR(IF(Table_ocorrencias11[[#This Row],[DPH2]] ="","",Table_ocorrencias11[[#This Row],[DPH2]]&amp;"º DPH"),"")</f>
        <v>9º DPH</v>
      </c>
      <c r="N323" s="31" t="str">
        <f>UPPER(IFERROR(VLOOKUP(Table_ocorrencias11[[#This Row],[municipio]],Table_municipios[],2,FALSE),""))</f>
        <v>OLINDA</v>
      </c>
      <c r="O323" s="31" t="str">
        <f>UPPER(IFERROR(Table_ocorrencias11[[#This Row],[bairro7]],""))</f>
        <v>SANTA CASA</v>
      </c>
      <c r="P323" s="31" t="str">
        <f>IFERROR(IF(Table_ocorrencias11[[#This Row],[rua8]] ="","",Table_ocorrencias11[[#This Row],[rua8]]),"")</f>
        <v>RUA LARANJEIRA</v>
      </c>
      <c r="Q323" s="31" t="str">
        <f>IFERROR(IF(Table_ocorrencias11[[#This Row],[latitude5]] ="","",Table_ocorrencias11[[#This Row],[latitude5]]),"")</f>
        <v>-7.974225</v>
      </c>
      <c r="R323" s="31" t="str">
        <f>IFERROR(IF(Table_ocorrencias11[[#This Row],[longitude6]] ="","",Table_ocorrencias11[[#This Row],[longitude6]]),"")</f>
        <v>-34.898758</v>
      </c>
      <c r="S323" s="31" t="str">
        <f>IFERROR(UPPER(VLOOKUP(Table_ocorrencias11[[#This Row],[ocorrencia_id]],Table_vitimas[],3,FALSE) &amp; " (NIC: "&amp; VLOOKUP(Table_ocorrencias11[[#This Row],[ocorrencia_id]],Table_vitimas[],9,FALSE)) &amp;")","")</f>
        <v>RODOLPHO PETRUCIO MONTENEGRO DA SILVA (NIC: 115608)</v>
      </c>
      <c r="T3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3" s="31" t="str">
        <f>UPPER(IFERROR(Table_ocorrencias11[[#This Row],[descricao]],""))</f>
        <v>PM 98593-2099</v>
      </c>
      <c r="V323" s="24">
        <f>IFERROR(IF(Table_ocorrencias11[[#This Row],[data_ciencia]]="","",Table_ocorrencias11[[#This Row],[data_ciencia]]),"")</f>
        <v>0.9194444444444444</v>
      </c>
      <c r="W323" s="24" t="str">
        <f>IFERROR(IF(Table_ocorrencias11[[#This Row],[data_saida]]="","",Table_ocorrencias11[[#This Row],[data_saida]]),"")</f>
        <v/>
      </c>
      <c r="X323" s="24" t="str">
        <f>IFERROR(IF(Table_ocorrencias11[[#This Row],[data_chegada]]="","",Table_ocorrencias11[[#This Row],[data_chegada]]),"")</f>
        <v/>
      </c>
      <c r="Y323" s="24" t="str">
        <f>IFERROR(IF(Table_ocorrencias11[[#This Row],[data_conclusao]]="","",Table_ocorrencias11[[#This Row],[data_conclusao]]),"")</f>
        <v/>
      </c>
      <c r="Z323" s="22">
        <v>2032</v>
      </c>
      <c r="AA323" s="22">
        <v>1139</v>
      </c>
      <c r="AB323" s="22">
        <v>9</v>
      </c>
      <c r="AC323" s="22">
        <v>3869903</v>
      </c>
      <c r="AD323" s="22">
        <v>3870464</v>
      </c>
      <c r="AE323" s="22">
        <v>2139219</v>
      </c>
      <c r="AF323" s="22"/>
      <c r="AG323" s="23">
        <v>44195</v>
      </c>
      <c r="AH323" s="22" t="s">
        <v>7887</v>
      </c>
      <c r="AI323" s="22" t="s">
        <v>167</v>
      </c>
      <c r="AJ323" s="22" t="s">
        <v>168</v>
      </c>
      <c r="AK323" s="22" t="s">
        <v>255</v>
      </c>
      <c r="AL323" s="25">
        <v>0.9194444444444444</v>
      </c>
      <c r="AM323" s="26"/>
      <c r="AN323" s="26"/>
      <c r="AO323" s="26"/>
      <c r="AP323" s="22" t="s">
        <v>7893</v>
      </c>
      <c r="AQ323" s="22" t="s">
        <v>7894</v>
      </c>
      <c r="AR323" s="22">
        <v>12</v>
      </c>
      <c r="AS323" s="22" t="s">
        <v>7888</v>
      </c>
      <c r="AT323" s="22" t="s">
        <v>7889</v>
      </c>
      <c r="AU323" s="22" t="s">
        <v>7890</v>
      </c>
      <c r="AV323" s="27"/>
      <c r="AW323" s="22" t="s">
        <v>7891</v>
      </c>
      <c r="AX323" s="22" t="s">
        <v>7892</v>
      </c>
      <c r="AY323" s="22" t="b">
        <v>0</v>
      </c>
      <c r="AZ323" s="22" t="s">
        <v>273</v>
      </c>
      <c r="BA323" s="22" t="b">
        <v>0</v>
      </c>
      <c r="BB323" s="22"/>
      <c r="BC323" s="22"/>
    </row>
    <row r="324" spans="1:55" hidden="1" x14ac:dyDescent="0.25">
      <c r="A324" s="31" t="str">
        <f>IFERROR(TEXT(Table_ocorrencias11[[#This Row],[caso_n]],"000")&amp;Table_ocorrencias11[[#This Row],[ponto]]&amp;"/"&amp;YEAR(Table_ocorrencias11[[#This Row],[DATA PLANTÃO]]),"")</f>
        <v>1140.9/2020</v>
      </c>
      <c r="B324" s="31" t="str">
        <f>IFERROR(IF(Table_ocorrencias11[[#This Row],[GDL]] = "","", Table_ocorrencias11[[#This Row],[GDL]]&amp;"/"&amp;YEAR(Table_ocorrencias11[[#This Row],[data_plantao]])),"")</f>
        <v/>
      </c>
      <c r="C324" s="31" t="str">
        <f>IF(Table_ocorrencias11[[#This Row],[fotos_gdl]] = TRUE,"ENVIADAS","PENDENTE")</f>
        <v>PENDENTE</v>
      </c>
      <c r="D324" s="23">
        <f>IFERROR(Table_ocorrencias11[[#This Row],[data_plantao]],"")</f>
        <v>44196</v>
      </c>
      <c r="E324" s="31" t="str">
        <f>IFERROR(Table_ocorrencias11[[#This Row],[CIODS]],"")</f>
        <v>D699775</v>
      </c>
      <c r="F324" s="31" t="str">
        <f>IFERROR(Table_ocorrencias11[[#This Row],[natureza3]],"")</f>
        <v>Homicídio</v>
      </c>
      <c r="G324" s="31" t="str">
        <f>IFERROR(Table_ocorrencias11[[#This Row],[tipo_local]],"")</f>
        <v>Externo</v>
      </c>
      <c r="H324" s="31" t="str">
        <f>IFERROR(IF(Table_ocorrencias11[[#This Row],[instrumento9]] = 0,"",Table_ocorrencias11[[#This Row],[instrumento9]]),"")</f>
        <v/>
      </c>
      <c r="I324" s="31" t="str">
        <f>IFERROR(VLOOKUP(Table_ocorrencias11[[#This Row],[matricula_perito]],Table_peritos[],2,FALSE),"")</f>
        <v>MOISEIS GAUTHIER</v>
      </c>
      <c r="J324" s="31" t="str">
        <f>IFERROR(VLOOKUP(Table_ocorrencias11[[#This Row],[matricula_auxiliar]],Table_auxiliares[],2,FALSE),"")</f>
        <v>MOISES JOSE SEABRA</v>
      </c>
      <c r="K324" s="31" t="str">
        <f>IFERROR(VLOOKUP(Table_ocorrencias11[[#This Row],[matricula_delegado]],Table_delegados[],2,FALSE),"")</f>
        <v>SERGIO RICARDO FERREIRA DE VASCONCELOS</v>
      </c>
      <c r="L324" s="31" t="str">
        <f>IFERROR(Table_ocorrencias11[[#This Row],[viatura4]],"")</f>
        <v>UP004</v>
      </c>
      <c r="M324" s="31" t="str">
        <f>IFERROR(IF(Table_ocorrencias11[[#This Row],[DPH2]] ="","",Table_ocorrencias11[[#This Row],[DPH2]]&amp;"º DPH"),"")</f>
        <v/>
      </c>
      <c r="N324" s="31" t="str">
        <f>UPPER(IFERROR(VLOOKUP(Table_ocorrencias11[[#This Row],[municipio]],Table_municipios[],2,FALSE),""))</f>
        <v>RECIFE</v>
      </c>
      <c r="O324" s="31" t="str">
        <f>UPPER(IFERROR(Table_ocorrencias11[[#This Row],[bairro7]],""))</f>
        <v>IBURA</v>
      </c>
      <c r="P324" s="31" t="str">
        <f>IFERROR(IF(Table_ocorrencias11[[#This Row],[rua8]] ="","",Table_ocorrencias11[[#This Row],[rua8]]),"")</f>
        <v>RUA HUGO CARNEIRO</v>
      </c>
      <c r="Q324" s="31" t="str">
        <f>IFERROR(IF(Table_ocorrencias11[[#This Row],[latitude5]] ="","",Table_ocorrencias11[[#This Row],[latitude5]]),"")</f>
        <v>-8.122608</v>
      </c>
      <c r="R324" s="31" t="str">
        <f>IFERROR(IF(Table_ocorrencias11[[#This Row],[longitude6]] ="","",Table_ocorrencias11[[#This Row],[longitude6]]),"")</f>
        <v>-34.941990</v>
      </c>
      <c r="S324" s="31" t="str">
        <f>IFERROR(UPPER(VLOOKUP(Table_ocorrencias11[[#This Row],[ocorrencia_id]],Table_vitimas[],3,FALSE) &amp; " (NIC: "&amp; VLOOKUP(Table_ocorrencias11[[#This Row],[ocorrencia_id]],Table_vitimas[],9,FALSE)) &amp;")","")</f>
        <v>ALEX DO NASCIMENTO FERREIRA (NIC: 115603)</v>
      </c>
      <c r="T3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24" s="31" t="str">
        <f>UPPER(IFERROR(Table_ocorrencias11[[#This Row],[descricao]],""))</f>
        <v>PAF EXTERNO</v>
      </c>
      <c r="V324" s="24">
        <f>IFERROR(IF(Table_ocorrencias11[[#This Row],[data_ciencia]]="","",Table_ocorrencias11[[#This Row],[data_ciencia]]),"")</f>
        <v>0.20833333333333334</v>
      </c>
      <c r="W324" s="24">
        <f>IFERROR(IF(Table_ocorrencias11[[#This Row],[data_saida]]="","",Table_ocorrencias11[[#This Row],[data_saida]]),"")</f>
        <v>0.22916666666666666</v>
      </c>
      <c r="X324" s="24">
        <f>IFERROR(IF(Table_ocorrencias11[[#This Row],[data_chegada]]="","",Table_ocorrencias11[[#This Row],[data_chegada]]),"")</f>
        <v>0.25</v>
      </c>
      <c r="Y324" s="24">
        <f>IFERROR(IF(Table_ocorrencias11[[#This Row],[data_conclusao]]="","",Table_ocorrencias11[[#This Row],[data_conclusao]]),"")</f>
        <v>0.28472222222222221</v>
      </c>
      <c r="Z324" s="22">
        <v>2033</v>
      </c>
      <c r="AA324" s="22">
        <v>1140</v>
      </c>
      <c r="AB324" s="22"/>
      <c r="AC324" s="22">
        <v>3871282</v>
      </c>
      <c r="AD324" s="22">
        <v>1347241</v>
      </c>
      <c r="AE324" s="22">
        <v>2139219</v>
      </c>
      <c r="AF324" s="22"/>
      <c r="AG324" s="23">
        <v>44196</v>
      </c>
      <c r="AH324" s="22" t="s">
        <v>7900</v>
      </c>
      <c r="AI324" s="22" t="s">
        <v>167</v>
      </c>
      <c r="AJ324" s="22" t="s">
        <v>168</v>
      </c>
      <c r="AK324" s="22" t="s">
        <v>255</v>
      </c>
      <c r="AL324" s="25">
        <v>0.20833333333333334</v>
      </c>
      <c r="AM324" s="26">
        <v>0.22916666666666666</v>
      </c>
      <c r="AN324" s="26">
        <v>0.25</v>
      </c>
      <c r="AO324" s="26">
        <v>0.28472222222222221</v>
      </c>
      <c r="AP324" s="22" t="s">
        <v>7901</v>
      </c>
      <c r="AQ324" s="22" t="s">
        <v>7902</v>
      </c>
      <c r="AR324" s="22">
        <v>14</v>
      </c>
      <c r="AS324" s="22" t="s">
        <v>1483</v>
      </c>
      <c r="AT324" s="22" t="s">
        <v>7903</v>
      </c>
      <c r="AU324" s="22" t="s">
        <v>283</v>
      </c>
      <c r="AV324" s="27"/>
      <c r="AW324" s="22" t="s">
        <v>7921</v>
      </c>
      <c r="AX324" s="22" t="s">
        <v>7904</v>
      </c>
      <c r="AY324" s="22" t="b">
        <v>0</v>
      </c>
      <c r="AZ324" s="22" t="s">
        <v>273</v>
      </c>
      <c r="BA324" s="22" t="b">
        <v>0</v>
      </c>
      <c r="BB324" s="22"/>
      <c r="BC324" s="22"/>
    </row>
    <row r="325" spans="1:55" hidden="1" x14ac:dyDescent="0.25">
      <c r="A325" s="31" t="str">
        <f>IFERROR(TEXT(Table_ocorrencias11[[#This Row],[caso_n]],"000")&amp;Table_ocorrencias11[[#This Row],[ponto]]&amp;"/"&amp;YEAR(Table_ocorrencias11[[#This Row],[DATA PLANTÃO]]),"")</f>
        <v>587.9/2020</v>
      </c>
      <c r="B325" s="31" t="str">
        <f>IFERROR(IF(Table_ocorrencias11[[#This Row],[GDL]] = "","", Table_ocorrencias11[[#This Row],[GDL]]&amp;"/"&amp;YEAR(Table_ocorrencias11[[#This Row],[data_plantao]])),"")</f>
        <v>17921/2020</v>
      </c>
      <c r="C325" s="31" t="str">
        <f>IF(Table_ocorrencias11[[#This Row],[fotos_gdl]] = TRUE,"ENVIADAS","PENDENTE")</f>
        <v>PENDENTE</v>
      </c>
      <c r="D325" s="23">
        <f>IFERROR(Table_ocorrencias11[[#This Row],[data_plantao]],"")</f>
        <v>44013</v>
      </c>
      <c r="E325" s="31" t="str">
        <f>IFERROR(Table_ocorrencias11[[#This Row],[CIODS]],"")</f>
        <v>D680469</v>
      </c>
      <c r="F325" s="31" t="str">
        <f>IFERROR(Table_ocorrencias11[[#This Row],[natureza3]],"")</f>
        <v>Homicídio</v>
      </c>
      <c r="G325" s="31" t="str">
        <f>IFERROR(Table_ocorrencias11[[#This Row],[tipo_local]],"")</f>
        <v>Externo</v>
      </c>
      <c r="H325" s="31" t="str">
        <f>IFERROR(IF(Table_ocorrencias11[[#This Row],[instrumento9]] = 0,"",Table_ocorrencias11[[#This Row],[instrumento9]]),"")</f>
        <v>PÉRFURO-CONTUNDENTE</v>
      </c>
      <c r="I325" s="31" t="str">
        <f>IFERROR(VLOOKUP(Table_ocorrencias11[[#This Row],[matricula_perito]],Table_peritos[],2,FALSE),"")</f>
        <v>BETSON FERNANDO DELGADO DOS SANTOS ANDRADE</v>
      </c>
      <c r="J325" s="31" t="str">
        <f>IFERROR(VLOOKUP(Table_ocorrencias11[[#This Row],[matricula_auxiliar]],Table_auxiliares[],2,FALSE),"")</f>
        <v>THIAGO ANDRÉ</v>
      </c>
      <c r="K325" s="31" t="str">
        <f>IFERROR(VLOOKUP(Table_ocorrencias11[[#This Row],[matricula_delegado]],Table_delegados[],2,FALSE),"")</f>
        <v>ROBERTO DE LIMA FERREIRA</v>
      </c>
      <c r="L325" s="31" t="str">
        <f>IFERROR(Table_ocorrencias11[[#This Row],[viatura4]],"")</f>
        <v>UP004</v>
      </c>
      <c r="M325" s="31" t="str">
        <f>IFERROR(IF(Table_ocorrencias11[[#This Row],[DPH2]] ="","",Table_ocorrencias11[[#This Row],[DPH2]]&amp;"º DPH"),"")</f>
        <v>14º DPH</v>
      </c>
      <c r="N325" s="31" t="str">
        <f>UPPER(IFERROR(VLOOKUP(Table_ocorrencias11[[#This Row],[municipio]],Table_municipios[],2,FALSE),""))</f>
        <v>CABO DE SANTO AGOSTINHO</v>
      </c>
      <c r="O325" s="31" t="str">
        <f>UPPER(IFERROR(Table_ocorrencias11[[#This Row],[bairro7]],""))</f>
        <v>CENTRO</v>
      </c>
      <c r="P325" s="31" t="str">
        <f>IFERROR(IF(Table_ocorrencias11[[#This Row],[rua8]] ="","",Table_ocorrencias11[[#This Row],[rua8]]),"")</f>
        <v>AV PORTUARIA</v>
      </c>
      <c r="Q325" s="31" t="str">
        <f>IFERROR(IF(Table_ocorrencias11[[#This Row],[latitude5]] ="","",Table_ocorrencias11[[#This Row],[latitude5]]),"")</f>
        <v>-8.364064</v>
      </c>
      <c r="R325" s="31" t="str">
        <f>IFERROR(IF(Table_ocorrencias11[[#This Row],[longitude6]] ="","",Table_ocorrencias11[[#This Row],[longitude6]]),"")</f>
        <v>-35.004590</v>
      </c>
      <c r="S32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110886)</v>
      </c>
      <c r="T3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5" s="31" t="str">
        <f>UPPER(IFERROR(Table_ocorrencias11[[#This Row],[descricao]],""))</f>
        <v>CORPO ENCONTRADO COM LESÃO DE PAF NA CABEÇA, RECONHECIDO COMO GENILSON INÁCIO DA SILVA.</v>
      </c>
      <c r="V325" s="24">
        <f>IFERROR(IF(Table_ocorrencias11[[#This Row],[data_ciencia]]="","",Table_ocorrencias11[[#This Row],[data_ciencia]]),"")</f>
        <v>0.7270833333333333</v>
      </c>
      <c r="W325" s="24">
        <f>IFERROR(IF(Table_ocorrencias11[[#This Row],[data_saida]]="","",Table_ocorrencias11[[#This Row],[data_saida]]),"")</f>
        <v>0.73611111111111116</v>
      </c>
      <c r="X325" s="24">
        <f>IFERROR(IF(Table_ocorrencias11[[#This Row],[data_chegada]]="","",Table_ocorrencias11[[#This Row],[data_chegada]]),"")</f>
        <v>0.76041666666666663</v>
      </c>
      <c r="Y325" s="24">
        <f>IFERROR(IF(Table_ocorrencias11[[#This Row],[data_conclusao]]="","",Table_ocorrencias11[[#This Row],[data_conclusao]]),"")</f>
        <v>0.80555555555555558</v>
      </c>
      <c r="Z325" s="22">
        <v>1408</v>
      </c>
      <c r="AA325" s="22">
        <v>587</v>
      </c>
      <c r="AB325" s="22">
        <v>14</v>
      </c>
      <c r="AC325" s="22">
        <v>3869903</v>
      </c>
      <c r="AD325" s="22">
        <v>3870464</v>
      </c>
      <c r="AE325" s="22">
        <v>3864723</v>
      </c>
      <c r="AF325" s="22">
        <v>17921</v>
      </c>
      <c r="AG325" s="23">
        <v>44013</v>
      </c>
      <c r="AH325" s="22" t="s">
        <v>2178</v>
      </c>
      <c r="AI325" s="22" t="s">
        <v>167</v>
      </c>
      <c r="AJ325" s="22" t="s">
        <v>168</v>
      </c>
      <c r="AK325" s="22" t="s">
        <v>255</v>
      </c>
      <c r="AL325" s="25">
        <v>0.7270833333333333</v>
      </c>
      <c r="AM325" s="26">
        <v>0.73611111111111116</v>
      </c>
      <c r="AN325" s="26">
        <v>0.76041666666666663</v>
      </c>
      <c r="AO325" s="26">
        <v>0.80555555555555558</v>
      </c>
      <c r="AP325" s="22" t="s">
        <v>299</v>
      </c>
      <c r="AQ325" s="22" t="s">
        <v>300</v>
      </c>
      <c r="AR325" s="22">
        <v>3</v>
      </c>
      <c r="AS325" s="22" t="s">
        <v>265</v>
      </c>
      <c r="AT325" s="22" t="s">
        <v>274</v>
      </c>
      <c r="AU325" s="22" t="s">
        <v>275</v>
      </c>
      <c r="AV325" s="27" t="s">
        <v>276</v>
      </c>
      <c r="AW325" s="22" t="s">
        <v>1646</v>
      </c>
      <c r="AX325" s="22" t="s">
        <v>301</v>
      </c>
      <c r="AY325" s="22" t="b">
        <v>0</v>
      </c>
      <c r="AZ325" s="22" t="s">
        <v>273</v>
      </c>
      <c r="BA325" s="22" t="b">
        <v>0</v>
      </c>
      <c r="BB325" s="22"/>
      <c r="BC325" s="22"/>
    </row>
    <row r="326" spans="1:55" hidden="1" x14ac:dyDescent="0.25">
      <c r="A326" s="31" t="str">
        <f>IFERROR(TEXT(Table_ocorrencias11[[#This Row],[caso_n]],"000")&amp;Table_ocorrencias11[[#This Row],[ponto]]&amp;"/"&amp;YEAR(Table_ocorrencias11[[#This Row],[DATA PLANTÃO]]),"")</f>
        <v>588.9/2020</v>
      </c>
      <c r="B326" s="31" t="str">
        <f>IFERROR(IF(Table_ocorrencias11[[#This Row],[GDL]] = "","", Table_ocorrencias11[[#This Row],[GDL]]&amp;"/"&amp;YEAR(Table_ocorrencias11[[#This Row],[data_plantao]])),"")</f>
        <v/>
      </c>
      <c r="C326" s="31" t="str">
        <f>IF(Table_ocorrencias11[[#This Row],[fotos_gdl]] = TRUE,"ENVIADAS","PENDENTE")</f>
        <v>PENDENTE</v>
      </c>
      <c r="D326" s="23">
        <f>IFERROR(Table_ocorrencias11[[#This Row],[data_plantao]],"")</f>
        <v>44013</v>
      </c>
      <c r="E326" s="31" t="str">
        <f>IFERROR(Table_ocorrencias11[[#This Row],[CIODS]],"")</f>
        <v>D680476</v>
      </c>
      <c r="F326" s="31" t="str">
        <f>IFERROR(Table_ocorrencias11[[#This Row],[natureza3]],"")</f>
        <v>Homicídio</v>
      </c>
      <c r="G326" s="31" t="str">
        <f>IFERROR(Table_ocorrencias11[[#This Row],[tipo_local]],"")</f>
        <v>Externo</v>
      </c>
      <c r="H326" s="31" t="str">
        <f>IFERROR(IF(Table_ocorrencias11[[#This Row],[instrumento9]] = 0,"",Table_ocorrencias11[[#This Row],[instrumento9]]),"")</f>
        <v>PÉRFURO-CONTUNDENTE</v>
      </c>
      <c r="I326" s="31" t="str">
        <f>IFERROR(VLOOKUP(Table_ocorrencias11[[#This Row],[matricula_perito]],Table_peritos[],2,FALSE),"")</f>
        <v>FERNANDO HENRIQUE LEAL BENEVIDES</v>
      </c>
      <c r="J326" s="31" t="str">
        <f>IFERROR(VLOOKUP(Table_ocorrencias11[[#This Row],[matricula_auxiliar]],Table_auxiliares[],2,FALSE),"")</f>
        <v>GETULIO GOMES DE MOURA</v>
      </c>
      <c r="K326" s="31" t="str">
        <f>IFERROR(VLOOKUP(Table_ocorrencias11[[#This Row],[matricula_delegado]],Table_delegados[],2,FALSE),"")</f>
        <v>ANTONIO DE CAMPOS FRANCISCO</v>
      </c>
      <c r="L326" s="31" t="str">
        <f>IFERROR(Table_ocorrencias11[[#This Row],[viatura4]],"")</f>
        <v>UP002</v>
      </c>
      <c r="M326" s="31" t="str">
        <f>IFERROR(IF(Table_ocorrencias11[[#This Row],[DPH2]] ="","",Table_ocorrencias11[[#This Row],[DPH2]]&amp;"º DPH"),"")</f>
        <v>14º DPH</v>
      </c>
      <c r="N326" s="31" t="str">
        <f>UPPER(IFERROR(VLOOKUP(Table_ocorrencias11[[#This Row],[municipio]],Table_municipios[],2,FALSE),""))</f>
        <v>CABO DE SANTO AGOSTINHO</v>
      </c>
      <c r="O326" s="31" t="str">
        <f>UPPER(IFERROR(Table_ocorrencias11[[#This Row],[bairro7]],""))</f>
        <v>PONTE DOS CARVALHOS</v>
      </c>
      <c r="P326" s="31" t="str">
        <f>IFERROR(IF(Table_ocorrencias11[[#This Row],[rua8]] ="","",Table_ocorrencias11[[#This Row],[rua8]]),"")</f>
        <v>29</v>
      </c>
      <c r="Q326" s="31" t="str">
        <f>IFERROR(IF(Table_ocorrencias11[[#This Row],[latitude5]] ="","",Table_ocorrencias11[[#This Row],[latitude5]]),"")</f>
        <v>-8.234216</v>
      </c>
      <c r="R326" s="31" t="str">
        <f>IFERROR(IF(Table_ocorrencias11[[#This Row],[longitude6]] ="","",Table_ocorrencias11[[#This Row],[longitude6]]),"")</f>
        <v xml:space="preserve"> -34.989759</v>
      </c>
      <c r="S326" s="31" t="str">
        <f>IFERROR(UPPER(VLOOKUP(Table_ocorrencias11[[#This Row],[ocorrencia_id]],Table_vitimas[],3,FALSE) &amp; " (NIC: "&amp; VLOOKUP(Table_ocorrencias11[[#This Row],[ocorrencia_id]],Table_vitimas[],9,FALSE)) &amp;")","")</f>
        <v>CLEODON BEZERRA DE LIMA NETO (NIC: 108232)</v>
      </c>
      <c r="T3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26" s="31" t="str">
        <f>UPPER(IFERROR(Table_ocorrencias11[[#This Row],[descricao]],""))</f>
        <v/>
      </c>
      <c r="V326" s="24">
        <f>IFERROR(IF(Table_ocorrencias11[[#This Row],[data_ciencia]]="","",Table_ocorrencias11[[#This Row],[data_ciencia]]),"")</f>
        <v>0.76388888888888884</v>
      </c>
      <c r="W326" s="24" t="str">
        <f>IFERROR(IF(Table_ocorrencias11[[#This Row],[data_saida]]="","",Table_ocorrencias11[[#This Row],[data_saida]]),"")</f>
        <v/>
      </c>
      <c r="X326" s="24" t="str">
        <f>IFERROR(IF(Table_ocorrencias11[[#This Row],[data_chegada]]="","",Table_ocorrencias11[[#This Row],[data_chegada]]),"")</f>
        <v/>
      </c>
      <c r="Y326" s="24" t="str">
        <f>IFERROR(IF(Table_ocorrencias11[[#This Row],[data_conclusao]]="","",Table_ocorrencias11[[#This Row],[data_conclusao]]),"")</f>
        <v/>
      </c>
      <c r="Z326" s="22">
        <v>1409</v>
      </c>
      <c r="AA326" s="22">
        <v>588</v>
      </c>
      <c r="AB326" s="22">
        <v>14</v>
      </c>
      <c r="AC326" s="22">
        <v>2962063</v>
      </c>
      <c r="AD326" s="22">
        <v>3868680</v>
      </c>
      <c r="AE326" s="22">
        <v>1967371</v>
      </c>
      <c r="AF326" s="22"/>
      <c r="AG326" s="23">
        <v>44013</v>
      </c>
      <c r="AH326" s="22" t="s">
        <v>277</v>
      </c>
      <c r="AI326" s="22" t="s">
        <v>167</v>
      </c>
      <c r="AJ326" s="22" t="s">
        <v>168</v>
      </c>
      <c r="AK326" s="22" t="s">
        <v>278</v>
      </c>
      <c r="AL326" s="25">
        <v>0.76388888888888884</v>
      </c>
      <c r="AM326" s="26"/>
      <c r="AN326" s="26"/>
      <c r="AO326" s="26"/>
      <c r="AP326" s="22" t="s">
        <v>279</v>
      </c>
      <c r="AQ326" s="22" t="s">
        <v>280</v>
      </c>
      <c r="AR326" s="22">
        <v>3</v>
      </c>
      <c r="AS326" s="22" t="s">
        <v>281</v>
      </c>
      <c r="AT326" s="22" t="s">
        <v>282</v>
      </c>
      <c r="AU326" s="22" t="s">
        <v>283</v>
      </c>
      <c r="AV326" s="27" t="s">
        <v>276</v>
      </c>
      <c r="AW326" s="22" t="s">
        <v>284</v>
      </c>
      <c r="AX326" s="22" t="s">
        <v>283</v>
      </c>
      <c r="AY326" s="22" t="b">
        <v>0</v>
      </c>
      <c r="AZ326" s="22" t="s">
        <v>273</v>
      </c>
      <c r="BA326" s="22" t="b">
        <v>0</v>
      </c>
      <c r="BB326" s="22"/>
      <c r="BC326" s="22"/>
    </row>
    <row r="327" spans="1:55" hidden="1" x14ac:dyDescent="0.25">
      <c r="A327" s="31" t="str">
        <f>IFERROR(TEXT(Table_ocorrencias11[[#This Row],[caso_n]],"000")&amp;Table_ocorrencias11[[#This Row],[ponto]]&amp;"/"&amp;YEAR(Table_ocorrencias11[[#This Row],[DATA PLANTÃO]]),"")</f>
        <v>589.9/2020</v>
      </c>
      <c r="B327" s="31" t="str">
        <f>IFERROR(IF(Table_ocorrencias11[[#This Row],[GDL]] = "","", Table_ocorrencias11[[#This Row],[GDL]]&amp;"/"&amp;YEAR(Table_ocorrencias11[[#This Row],[data_plantao]])),"")</f>
        <v>18223/2020</v>
      </c>
      <c r="C327" s="31" t="str">
        <f>IF(Table_ocorrencias11[[#This Row],[fotos_gdl]] = TRUE,"ENVIADAS","PENDENTE")</f>
        <v>ENVIADAS</v>
      </c>
      <c r="D327" s="23">
        <f>IFERROR(Table_ocorrencias11[[#This Row],[data_plantao]],"")</f>
        <v>44013</v>
      </c>
      <c r="E327" s="31" t="str">
        <f>IFERROR(Table_ocorrencias11[[#This Row],[CIODS]],"")</f>
        <v>D680491</v>
      </c>
      <c r="F327" s="31" t="str">
        <f>IFERROR(Table_ocorrencias11[[#This Row],[natureza3]],"")</f>
        <v>Duplo Homicídio</v>
      </c>
      <c r="G327" s="31" t="str">
        <f>IFERROR(Table_ocorrencias11[[#This Row],[tipo_local]],"")</f>
        <v>Externo</v>
      </c>
      <c r="H327" s="31" t="str">
        <f>IFERROR(IF(Table_ocorrencias11[[#This Row],[instrumento9]] = 0,"",Table_ocorrencias11[[#This Row],[instrumento9]]),"")</f>
        <v>PÉRFURO-CONTUNDENTE</v>
      </c>
      <c r="I327" s="31" t="str">
        <f>IFERROR(VLOOKUP(Table_ocorrencias11[[#This Row],[matricula_perito]],Table_peritos[],2,FALSE),"")</f>
        <v>TADEU MORAIS CRUZ</v>
      </c>
      <c r="J327" s="31" t="str">
        <f>IFERROR(VLOOKUP(Table_ocorrencias11[[#This Row],[matricula_auxiliar]],Table_auxiliares[],2,FALSE),"")</f>
        <v>ANDREZA CRISTINA MAIA DOS SANTOS</v>
      </c>
      <c r="K327" s="31" t="str">
        <f>IFERROR(VLOOKUP(Table_ocorrencias11[[#This Row],[matricula_delegado]],Table_delegados[],2,FALSE),"")</f>
        <v>RAFAEL DUARTE COSTA</v>
      </c>
      <c r="L327" s="31" t="str">
        <f>IFERROR(Table_ocorrencias11[[#This Row],[viatura4]],"")</f>
        <v>UP004</v>
      </c>
      <c r="M327" s="31" t="str">
        <f>IFERROR(IF(Table_ocorrencias11[[#This Row],[DPH2]] ="","",Table_ocorrencias11[[#This Row],[DPH2]]&amp;"º DPH"),"")</f>
        <v>9º DPH</v>
      </c>
      <c r="N327" s="31" t="str">
        <f>UPPER(IFERROR(VLOOKUP(Table_ocorrencias11[[#This Row],[municipio]],Table_municipios[],2,FALSE),""))</f>
        <v>OLINDA</v>
      </c>
      <c r="O327" s="31" t="str">
        <f>UPPER(IFERROR(Table_ocorrencias11[[#This Row],[bairro7]],""))</f>
        <v>CAIXA DAGUA</v>
      </c>
      <c r="P327" s="31" t="str">
        <f>IFERROR(IF(Table_ocorrencias11[[#This Row],[rua8]] ="","",Table_ocorrencias11[[#This Row],[rua8]]),"")</f>
        <v>DOIS CARNEIROS</v>
      </c>
      <c r="Q327" s="31" t="str">
        <f>IFERROR(IF(Table_ocorrencias11[[#This Row],[latitude5]] ="","",Table_ocorrencias11[[#This Row],[latitude5]]),"")</f>
        <v/>
      </c>
      <c r="R327" s="31" t="str">
        <f>IFERROR(IF(Table_ocorrencias11[[#This Row],[longitude6]] ="","",Table_ocorrencias11[[#This Row],[longitude6]]),"")</f>
        <v/>
      </c>
      <c r="S327" s="31" t="str">
        <f>IFERROR(UPPER(VLOOKUP(Table_ocorrencias11[[#This Row],[ocorrencia_id]],Table_vitimas[],3,FALSE) &amp; " (NIC: "&amp; VLOOKUP(Table_ocorrencias11[[#This Row],[ocorrencia_id]],Table_vitimas[],9,FALSE)) &amp;")","")</f>
        <v>JOSE MICHEL AUGUSTO ELOI DA SILVA (NIC: 110896)</v>
      </c>
      <c r="T3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7" s="31" t="str">
        <f>UPPER(IFERROR(Table_ocorrencias11[[#This Row],[descricao]],""))</f>
        <v>DUPLO HOMICIDIO . PAF</v>
      </c>
      <c r="V327" s="24">
        <f>IFERROR(IF(Table_ocorrencias11[[#This Row],[data_ciencia]]="","",Table_ocorrencias11[[#This Row],[data_ciencia]]),"")</f>
        <v>0.93125000000000002</v>
      </c>
      <c r="W327" s="24">
        <f>IFERROR(IF(Table_ocorrencias11[[#This Row],[data_saida]]="","",Table_ocorrencias11[[#This Row],[data_saida]]),"")</f>
        <v>0.94444444444444442</v>
      </c>
      <c r="X327" s="24">
        <f>IFERROR(IF(Table_ocorrencias11[[#This Row],[data_chegada]]="","",Table_ocorrencias11[[#This Row],[data_chegada]]),"")</f>
        <v>0.95833333333333337</v>
      </c>
      <c r="Y327" s="24">
        <f>IFERROR(IF(Table_ocorrencias11[[#This Row],[data_conclusao]]="","",Table_ocorrencias11[[#This Row],[data_conclusao]]),"")</f>
        <v>0.99513888888888891</v>
      </c>
      <c r="Z327" s="22">
        <v>1410</v>
      </c>
      <c r="AA327" s="22">
        <v>589</v>
      </c>
      <c r="AB327" s="22">
        <v>9</v>
      </c>
      <c r="AC327" s="22">
        <v>2962136</v>
      </c>
      <c r="AD327" s="22">
        <v>3876098</v>
      </c>
      <c r="AE327" s="22">
        <v>3864707</v>
      </c>
      <c r="AF327" s="22">
        <v>18223</v>
      </c>
      <c r="AG327" s="23">
        <v>44013</v>
      </c>
      <c r="AH327" s="22" t="s">
        <v>285</v>
      </c>
      <c r="AI327" s="22" t="s">
        <v>302</v>
      </c>
      <c r="AJ327" s="22" t="s">
        <v>168</v>
      </c>
      <c r="AK327" s="22" t="s">
        <v>255</v>
      </c>
      <c r="AL327" s="25">
        <v>0.93125000000000002</v>
      </c>
      <c r="AM327" s="26">
        <v>0.94444444444444442</v>
      </c>
      <c r="AN327" s="26">
        <v>0.95833333333333337</v>
      </c>
      <c r="AO327" s="26">
        <v>0.99513888888888891</v>
      </c>
      <c r="AP327" s="22"/>
      <c r="AQ327" s="22"/>
      <c r="AR327" s="22">
        <v>12</v>
      </c>
      <c r="AS327" s="22" t="s">
        <v>286</v>
      </c>
      <c r="AT327" s="22" t="s">
        <v>287</v>
      </c>
      <c r="AU327" s="22" t="s">
        <v>288</v>
      </c>
      <c r="AV327" s="27" t="s">
        <v>276</v>
      </c>
      <c r="AW327" s="22" t="s">
        <v>289</v>
      </c>
      <c r="AX327" s="22" t="s">
        <v>350</v>
      </c>
      <c r="AY327" s="22" t="b">
        <v>1</v>
      </c>
      <c r="AZ327" s="22" t="s">
        <v>273</v>
      </c>
      <c r="BA327" s="22" t="b">
        <v>0</v>
      </c>
      <c r="BB327" s="22"/>
      <c r="BC327" s="22"/>
    </row>
    <row r="328" spans="1:55" hidden="1" x14ac:dyDescent="0.25">
      <c r="A328" s="31" t="str">
        <f>IFERROR(TEXT(Table_ocorrencias11[[#This Row],[caso_n]],"000")&amp;Table_ocorrencias11[[#This Row],[ponto]]&amp;"/"&amp;YEAR(Table_ocorrencias11[[#This Row],[DATA PLANTÃO]]),"")</f>
        <v>590.9/2020</v>
      </c>
      <c r="B328" s="31" t="str">
        <f>IFERROR(IF(Table_ocorrencias11[[#This Row],[GDL]] = "","", Table_ocorrencias11[[#This Row],[GDL]]&amp;"/"&amp;YEAR(Table_ocorrencias11[[#This Row],[data_plantao]])),"")</f>
        <v>18072/2020</v>
      </c>
      <c r="C328" s="31" t="str">
        <f>IF(Table_ocorrencias11[[#This Row],[fotos_gdl]] = TRUE,"ENVIADAS","PENDENTE")</f>
        <v>ENVIADAS</v>
      </c>
      <c r="D328" s="23">
        <f>IFERROR(Table_ocorrencias11[[#This Row],[data_plantao]],"")</f>
        <v>44014</v>
      </c>
      <c r="E328" s="31" t="str">
        <f>IFERROR(Table_ocorrencias11[[#This Row],[CIODS]],"")</f>
        <v>D680542</v>
      </c>
      <c r="F328" s="31" t="str">
        <f>IFERROR(Table_ocorrencias11[[#This Row],[natureza3]],"")</f>
        <v>Homicídio</v>
      </c>
      <c r="G328" s="31" t="str">
        <f>IFERROR(Table_ocorrencias11[[#This Row],[tipo_local]],"")</f>
        <v>Externo</v>
      </c>
      <c r="H328" s="31" t="str">
        <f>IFERROR(IF(Table_ocorrencias11[[#This Row],[instrumento9]] = 0,"",Table_ocorrencias11[[#This Row],[instrumento9]]),"")</f>
        <v>PÉRFURO-CONTUNDENTE</v>
      </c>
      <c r="I328" s="31" t="str">
        <f>IFERROR(VLOOKUP(Table_ocorrencias11[[#This Row],[matricula_perito]],Table_peritos[],2,FALSE),"")</f>
        <v>TADEU MORAIS CRUZ</v>
      </c>
      <c r="J328" s="31" t="str">
        <f>IFERROR(VLOOKUP(Table_ocorrencias11[[#This Row],[matricula_auxiliar]],Table_auxiliares[],2,FALSE),"")</f>
        <v>THAYSE BATISTA</v>
      </c>
      <c r="K328" s="31" t="str">
        <f>IFERROR(VLOOKUP(Table_ocorrencias11[[#This Row],[matricula_delegado]],Table_delegados[],2,FALSE),"")</f>
        <v>DIEGO CAVALCANTI DE A ACIOLI LINS</v>
      </c>
      <c r="L328" s="31" t="str">
        <f>IFERROR(Table_ocorrencias11[[#This Row],[viatura4]],"")</f>
        <v>UP002</v>
      </c>
      <c r="M328" s="31" t="str">
        <f>IFERROR(IF(Table_ocorrencias11[[#This Row],[DPH2]] ="","",Table_ocorrencias11[[#This Row],[DPH2]]&amp;"º DPH"),"")</f>
        <v>5º DPH</v>
      </c>
      <c r="N328" s="31" t="str">
        <f>UPPER(IFERROR(VLOOKUP(Table_ocorrencias11[[#This Row],[municipio]],Table_municipios[],2,FALSE),""))</f>
        <v>RECIFE</v>
      </c>
      <c r="O328" s="31" t="str">
        <f>UPPER(IFERROR(Table_ocorrencias11[[#This Row],[bairro7]],""))</f>
        <v>ALTO JOSE BONIFACIO</v>
      </c>
      <c r="P328" s="31" t="str">
        <f>IFERROR(IF(Table_ocorrencias11[[#This Row],[rua8]] ="","",Table_ocorrencias11[[#This Row],[rua8]]),"")</f>
        <v>RUA ALTO DA SAUDADE</v>
      </c>
      <c r="Q328" s="31" t="str">
        <f>IFERROR(IF(Table_ocorrencias11[[#This Row],[latitude5]] ="","",Table_ocorrencias11[[#This Row],[latitude5]]),"")</f>
        <v/>
      </c>
      <c r="R328" s="31" t="str">
        <f>IFERROR(IF(Table_ocorrencias11[[#This Row],[longitude6]] ="","",Table_ocorrencias11[[#This Row],[longitude6]]),"")</f>
        <v/>
      </c>
      <c r="S328" s="31" t="str">
        <f>IFERROR(UPPER(VLOOKUP(Table_ocorrencias11[[#This Row],[ocorrencia_id]],Table_vitimas[],3,FALSE) &amp; " (NIC: "&amp; VLOOKUP(Table_ocorrencias11[[#This Row],[ocorrencia_id]],Table_vitimas[],9,FALSE)) &amp;")","")</f>
        <v>JOÃO PAULO QUIRINO ALVES (NIC: 110910)</v>
      </c>
      <c r="T3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28" s="31" t="str">
        <f>UPPER(IFERROR(Table_ocorrencias11[[#This Row],[descricao]],""))</f>
        <v>PAF MASC EXT_x000D_
PM 987992749</v>
      </c>
      <c r="V328" s="24">
        <f>IFERROR(IF(Table_ocorrencias11[[#This Row],[data_ciencia]]="","",Table_ocorrencias11[[#This Row],[data_ciencia]]),"")</f>
        <v>0.60555555555555551</v>
      </c>
      <c r="W328" s="24">
        <f>IFERROR(IF(Table_ocorrencias11[[#This Row],[data_saida]]="","",Table_ocorrencias11[[#This Row],[data_saida]]),"")</f>
        <v>0.625</v>
      </c>
      <c r="X328" s="24">
        <f>IFERROR(IF(Table_ocorrencias11[[#This Row],[data_chegada]]="","",Table_ocorrencias11[[#This Row],[data_chegada]]),"")</f>
        <v>0.64236111111111116</v>
      </c>
      <c r="Y328" s="24">
        <f>IFERROR(IF(Table_ocorrencias11[[#This Row],[data_conclusao]]="","",Table_ocorrencias11[[#This Row],[data_conclusao]]),"")</f>
        <v>0.67361111111111116</v>
      </c>
      <c r="Z328" s="22">
        <v>1412</v>
      </c>
      <c r="AA328" s="22">
        <v>590</v>
      </c>
      <c r="AB328" s="22">
        <v>5</v>
      </c>
      <c r="AC328" s="22">
        <v>2962136</v>
      </c>
      <c r="AD328" s="22">
        <v>3870430</v>
      </c>
      <c r="AE328" s="22">
        <v>2724561</v>
      </c>
      <c r="AF328" s="22">
        <v>18072</v>
      </c>
      <c r="AG328" s="23">
        <v>44014</v>
      </c>
      <c r="AH328" s="22" t="s">
        <v>312</v>
      </c>
      <c r="AI328" s="22" t="s">
        <v>167</v>
      </c>
      <c r="AJ328" s="22" t="s">
        <v>168</v>
      </c>
      <c r="AK328" s="22" t="s">
        <v>278</v>
      </c>
      <c r="AL328" s="25">
        <v>0.60555555555555551</v>
      </c>
      <c r="AM328" s="26">
        <v>0.625</v>
      </c>
      <c r="AN328" s="26">
        <v>0.64236111111111116</v>
      </c>
      <c r="AO328" s="26">
        <v>0.67361111111111116</v>
      </c>
      <c r="AP328" s="22"/>
      <c r="AQ328" s="22"/>
      <c r="AR328" s="22">
        <v>14</v>
      </c>
      <c r="AS328" s="22" t="s">
        <v>313</v>
      </c>
      <c r="AT328" s="22" t="s">
        <v>314</v>
      </c>
      <c r="AU328" s="22" t="s">
        <v>315</v>
      </c>
      <c r="AV328" s="27" t="s">
        <v>276</v>
      </c>
      <c r="AW328" s="22" t="s">
        <v>316</v>
      </c>
      <c r="AX328" s="22" t="s">
        <v>317</v>
      </c>
      <c r="AY328" s="22" t="b">
        <v>1</v>
      </c>
      <c r="AZ328" s="22" t="s">
        <v>273</v>
      </c>
      <c r="BA328" s="22" t="b">
        <v>0</v>
      </c>
      <c r="BB328" s="22"/>
      <c r="BC328" s="22"/>
    </row>
    <row r="329" spans="1:55" hidden="1" x14ac:dyDescent="0.25">
      <c r="A329" s="31" t="str">
        <f>IFERROR(TEXT(Table_ocorrencias11[[#This Row],[caso_n]],"000")&amp;Table_ocorrencias11[[#This Row],[ponto]]&amp;"/"&amp;YEAR(Table_ocorrencias11[[#This Row],[DATA PLANTÃO]]),"")</f>
        <v>591.9/2020</v>
      </c>
      <c r="B329" s="31" t="str">
        <f>IFERROR(IF(Table_ocorrencias11[[#This Row],[GDL]] = "","", Table_ocorrencias11[[#This Row],[GDL]]&amp;"/"&amp;YEAR(Table_ocorrencias11[[#This Row],[data_plantao]])),"")</f>
        <v>18206/2020</v>
      </c>
      <c r="C329" s="31" t="str">
        <f>IF(Table_ocorrencias11[[#This Row],[fotos_gdl]] = TRUE,"ENVIADAS","PENDENTE")</f>
        <v>PENDENTE</v>
      </c>
      <c r="D329" s="23">
        <f>IFERROR(Table_ocorrencias11[[#This Row],[data_plantao]],"")</f>
        <v>44015</v>
      </c>
      <c r="E329" s="31" t="str">
        <f>IFERROR(Table_ocorrencias11[[#This Row],[CIODS]],"")</f>
        <v>D680676</v>
      </c>
      <c r="F329" s="31" t="str">
        <f>IFERROR(Table_ocorrencias11[[#This Row],[natureza3]],"")</f>
        <v>Homicídio</v>
      </c>
      <c r="G329" s="31" t="str">
        <f>IFERROR(Table_ocorrencias11[[#This Row],[tipo_local]],"")</f>
        <v>Externo</v>
      </c>
      <c r="H329" s="31" t="str">
        <f>IFERROR(IF(Table_ocorrencias11[[#This Row],[instrumento9]] = 0,"",Table_ocorrencias11[[#This Row],[instrumento9]]),"")</f>
        <v>PÉRFURO-CONTUNDENTE</v>
      </c>
      <c r="I329" s="31" t="str">
        <f>IFERROR(VLOOKUP(Table_ocorrencias11[[#This Row],[matricula_perito]],Table_peritos[],2,FALSE),"")</f>
        <v>LUCAS ARAÚJO DE ALMEIDA</v>
      </c>
      <c r="J329" s="31" t="str">
        <f>IFERROR(VLOOKUP(Table_ocorrencias11[[#This Row],[matricula_auxiliar]],Table_auxiliares[],2,FALSE),"")</f>
        <v>THIAGO ANDRÉ</v>
      </c>
      <c r="K329" s="31" t="str">
        <f>IFERROR(VLOOKUP(Table_ocorrencias11[[#This Row],[matricula_delegado]],Table_delegados[],2,FALSE),"")</f>
        <v>JOAO BAPTISTA DE BRITTO ALVES FILHO</v>
      </c>
      <c r="L329" s="31" t="str">
        <f>IFERROR(Table_ocorrencias11[[#This Row],[viatura4]],"")</f>
        <v>UP004</v>
      </c>
      <c r="M329" s="31" t="str">
        <f>IFERROR(IF(Table_ocorrencias11[[#This Row],[DPH2]] ="","",Table_ocorrencias11[[#This Row],[DPH2]]&amp;"º DPH"),"")</f>
        <v>3º DPH</v>
      </c>
      <c r="N329" s="31" t="str">
        <f>UPPER(IFERROR(VLOOKUP(Table_ocorrencias11[[#This Row],[municipio]],Table_municipios[],2,FALSE),""))</f>
        <v>RECIFE</v>
      </c>
      <c r="O329" s="31" t="str">
        <f>UPPER(IFERROR(Table_ocorrencias11[[#This Row],[bairro7]],""))</f>
        <v>IMBIRIBEIRA</v>
      </c>
      <c r="P329" s="31" t="str">
        <f>IFERROR(IF(Table_ocorrencias11[[#This Row],[rua8]] ="","",Table_ocorrencias11[[#This Row],[rua8]]),"")</f>
        <v>RUA LUXEMBURGO, 42</v>
      </c>
      <c r="Q329" s="31" t="str">
        <f>IFERROR(IF(Table_ocorrencias11[[#This Row],[latitude5]] ="","",Table_ocorrencias11[[#This Row],[latitude5]]),"")</f>
        <v/>
      </c>
      <c r="R329" s="31" t="str">
        <f>IFERROR(IF(Table_ocorrencias11[[#This Row],[longitude6]] ="","",Table_ocorrencias11[[#This Row],[longitude6]]),"")</f>
        <v/>
      </c>
      <c r="S329" s="31" t="str">
        <f>IFERROR(UPPER(VLOOKUP(Table_ocorrencias11[[#This Row],[ocorrencia_id]],Table_vitimas[],3,FALSE) &amp; " (NIC: "&amp; VLOOKUP(Table_ocorrencias11[[#This Row],[ocorrencia_id]],Table_vitimas[],9,FALSE)) &amp;")","")</f>
        <v>MARCELO JOSÉ DE LIMA (NIC: 110908)</v>
      </c>
      <c r="T3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29" s="31" t="str">
        <f>UPPER(IFERROR(Table_ocorrencias11[[#This Row],[descricao]],""))</f>
        <v/>
      </c>
      <c r="V329" s="24">
        <f>IFERROR(IF(Table_ocorrencias11[[#This Row],[data_ciencia]]="","",Table_ocorrencias11[[#This Row],[data_ciencia]]),"")</f>
        <v>0.91319444444444442</v>
      </c>
      <c r="W329" s="24">
        <f>IFERROR(IF(Table_ocorrencias11[[#This Row],[data_saida]]="","",Table_ocorrencias11[[#This Row],[data_saida]]),"")</f>
        <v>0.93055555555555558</v>
      </c>
      <c r="X329" s="24">
        <f>IFERROR(IF(Table_ocorrencias11[[#This Row],[data_chegada]]="","",Table_ocorrencias11[[#This Row],[data_chegada]]),"")</f>
        <v>0.94097222222222221</v>
      </c>
      <c r="Y329" s="24">
        <f>IFERROR(IF(Table_ocorrencias11[[#This Row],[data_conclusao]]="","",Table_ocorrencias11[[#This Row],[data_conclusao]]),"")</f>
        <v>0.96875</v>
      </c>
      <c r="Z329" s="22">
        <v>1416</v>
      </c>
      <c r="AA329" s="22">
        <v>591</v>
      </c>
      <c r="AB329" s="22">
        <v>3</v>
      </c>
      <c r="AC329" s="22">
        <v>3870006</v>
      </c>
      <c r="AD329" s="22">
        <v>3870464</v>
      </c>
      <c r="AE329" s="22">
        <v>2139065</v>
      </c>
      <c r="AF329" s="22">
        <v>18206</v>
      </c>
      <c r="AG329" s="23">
        <v>44015</v>
      </c>
      <c r="AH329" s="22" t="s">
        <v>351</v>
      </c>
      <c r="AI329" s="22" t="s">
        <v>167</v>
      </c>
      <c r="AJ329" s="22" t="s">
        <v>168</v>
      </c>
      <c r="AK329" s="22" t="s">
        <v>255</v>
      </c>
      <c r="AL329" s="25">
        <v>0.91319444444444442</v>
      </c>
      <c r="AM329" s="26">
        <v>0.93055555555555558</v>
      </c>
      <c r="AN329" s="26">
        <v>0.94097222222222221</v>
      </c>
      <c r="AO329" s="26">
        <v>0.96875</v>
      </c>
      <c r="AP329" s="22"/>
      <c r="AQ329" s="22"/>
      <c r="AR329" s="22">
        <v>14</v>
      </c>
      <c r="AS329" s="22" t="s">
        <v>345</v>
      </c>
      <c r="AT329" s="22" t="s">
        <v>352</v>
      </c>
      <c r="AU329" s="22" t="s">
        <v>283</v>
      </c>
      <c r="AV329" s="27" t="s">
        <v>276</v>
      </c>
      <c r="AW329" s="22" t="s">
        <v>353</v>
      </c>
      <c r="AX329" s="22" t="s">
        <v>283</v>
      </c>
      <c r="AY329" s="22" t="b">
        <v>0</v>
      </c>
      <c r="AZ329" s="22" t="s">
        <v>273</v>
      </c>
      <c r="BA329" s="22" t="b">
        <v>0</v>
      </c>
      <c r="BB329" s="22"/>
      <c r="BC329" s="22"/>
    </row>
    <row r="330" spans="1:55" hidden="1" x14ac:dyDescent="0.25">
      <c r="A330" s="31" t="str">
        <f>IFERROR(TEXT(Table_ocorrencias11[[#This Row],[caso_n]],"000")&amp;Table_ocorrencias11[[#This Row],[ponto]]&amp;"/"&amp;YEAR(Table_ocorrencias11[[#This Row],[DATA PLANTÃO]]),"")</f>
        <v>592.9/2020</v>
      </c>
      <c r="B330" s="31" t="str">
        <f>IFERROR(IF(Table_ocorrencias11[[#This Row],[GDL]] = "","", Table_ocorrencias11[[#This Row],[GDL]]&amp;"/"&amp;YEAR(Table_ocorrencias11[[#This Row],[data_plantao]])),"")</f>
        <v>18224/2020</v>
      </c>
      <c r="C330" s="31" t="str">
        <f>IF(Table_ocorrencias11[[#This Row],[fotos_gdl]] = TRUE,"ENVIADAS","PENDENTE")</f>
        <v>ENVIADAS</v>
      </c>
      <c r="D330" s="23">
        <f>IFERROR(Table_ocorrencias11[[#This Row],[data_plantao]],"")</f>
        <v>44016</v>
      </c>
      <c r="E330" s="31" t="str">
        <f>IFERROR(Table_ocorrencias11[[#This Row],[CIODS]],"")</f>
        <v>D680703</v>
      </c>
      <c r="F330" s="31" t="str">
        <f>IFERROR(Table_ocorrencias11[[#This Row],[natureza3]],"")</f>
        <v>Homicídio</v>
      </c>
      <c r="G330" s="31" t="str">
        <f>IFERROR(Table_ocorrencias11[[#This Row],[tipo_local]],"")</f>
        <v>Externo</v>
      </c>
      <c r="H330" s="31" t="str">
        <f>IFERROR(IF(Table_ocorrencias11[[#This Row],[instrumento9]] = 0,"",Table_ocorrencias11[[#This Row],[instrumento9]]),"")</f>
        <v>PÉRFURO-CONTUNDENTE</v>
      </c>
      <c r="I330" s="31" t="str">
        <f>IFERROR(VLOOKUP(Table_ocorrencias11[[#This Row],[matricula_perito]],Table_peritos[],2,FALSE),"")</f>
        <v>LUCAS ARAÚJO DE ALMEIDA</v>
      </c>
      <c r="J330" s="31" t="str">
        <f>IFERROR(VLOOKUP(Table_ocorrencias11[[#This Row],[matricula_auxiliar]],Table_auxiliares[],2,FALSE),"")</f>
        <v>THAYSE BATISTA</v>
      </c>
      <c r="K330" s="31" t="str">
        <f>IFERROR(VLOOKUP(Table_ocorrencias11[[#This Row],[matricula_delegado]],Table_delegados[],2,FALSE),"")</f>
        <v>PAULO GUSTAVO COELHO DIAS</v>
      </c>
      <c r="L330" s="31" t="str">
        <f>IFERROR(Table_ocorrencias11[[#This Row],[viatura4]],"")</f>
        <v>UP004</v>
      </c>
      <c r="M330" s="31" t="str">
        <f>IFERROR(IF(Table_ocorrencias11[[#This Row],[DPH2]] ="","",Table_ocorrencias11[[#This Row],[DPH2]]&amp;"º DPH"),"")</f>
        <v>4º DPH</v>
      </c>
      <c r="N330" s="31" t="str">
        <f>UPPER(IFERROR(VLOOKUP(Table_ocorrencias11[[#This Row],[municipio]],Table_municipios[],2,FALSE),""))</f>
        <v>RECIFE</v>
      </c>
      <c r="O330" s="31" t="str">
        <f>UPPER(IFERROR(Table_ocorrencias11[[#This Row],[bairro7]],""))</f>
        <v>VÁRZEA</v>
      </c>
      <c r="P330" s="31" t="str">
        <f>IFERROR(IF(Table_ocorrencias11[[#This Row],[rua8]] ="","",Table_ocorrencias11[[#This Row],[rua8]]),"")</f>
        <v>RUA EMÉRITO MACIEL</v>
      </c>
      <c r="Q330" s="31" t="str">
        <f>IFERROR(IF(Table_ocorrencias11[[#This Row],[latitude5]] ="","",Table_ocorrencias11[[#This Row],[latitude5]]),"")</f>
        <v/>
      </c>
      <c r="R330" s="31" t="str">
        <f>IFERROR(IF(Table_ocorrencias11[[#This Row],[longitude6]] ="","",Table_ocorrencias11[[#This Row],[longitude6]]),"")</f>
        <v/>
      </c>
      <c r="S33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110914)</v>
      </c>
      <c r="T3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30" s="31" t="str">
        <f>UPPER(IFERROR(Table_ocorrencias11[[#This Row],[descricao]],""))</f>
        <v>PAF - MOTORISTA DE UBER - VÍTIMA NO INTERIOR DO VEÍCULO</v>
      </c>
      <c r="V330" s="24">
        <f>IFERROR(IF(Table_ocorrencias11[[#This Row],[data_ciencia]]="","",Table_ocorrencias11[[#This Row],[data_ciencia]]),"")</f>
        <v>0.2638888888888889</v>
      </c>
      <c r="W330" s="24">
        <f>IFERROR(IF(Table_ocorrencias11[[#This Row],[data_saida]]="","",Table_ocorrencias11[[#This Row],[data_saida]]),"")</f>
        <v>0.29166666666666669</v>
      </c>
      <c r="X330" s="24">
        <f>IFERROR(IF(Table_ocorrencias11[[#This Row],[data_chegada]]="","",Table_ocorrencias11[[#This Row],[data_chegada]]),"")</f>
        <v>0.30208333333333331</v>
      </c>
      <c r="Y330" s="24">
        <f>IFERROR(IF(Table_ocorrencias11[[#This Row],[data_conclusao]]="","",Table_ocorrencias11[[#This Row],[data_conclusao]]),"")</f>
        <v>0.38541666666666669</v>
      </c>
      <c r="Z330" s="22">
        <v>1417</v>
      </c>
      <c r="AA330" s="22">
        <v>592</v>
      </c>
      <c r="AB330" s="22">
        <v>4</v>
      </c>
      <c r="AC330" s="22">
        <v>3870006</v>
      </c>
      <c r="AD330" s="22">
        <v>3870430</v>
      </c>
      <c r="AE330" s="22">
        <v>2725371</v>
      </c>
      <c r="AF330" s="22">
        <v>18224</v>
      </c>
      <c r="AG330" s="23">
        <v>44016</v>
      </c>
      <c r="AH330" s="22" t="s">
        <v>354</v>
      </c>
      <c r="AI330" s="22" t="s">
        <v>167</v>
      </c>
      <c r="AJ330" s="22" t="s">
        <v>168</v>
      </c>
      <c r="AK330" s="22" t="s">
        <v>255</v>
      </c>
      <c r="AL330" s="25">
        <v>0.2638888888888889</v>
      </c>
      <c r="AM330" s="26">
        <v>0.29166666666666669</v>
      </c>
      <c r="AN330" s="26">
        <v>0.30208333333333331</v>
      </c>
      <c r="AO330" s="26">
        <v>0.38541666666666669</v>
      </c>
      <c r="AP330" s="22"/>
      <c r="AQ330" s="22"/>
      <c r="AR330" s="22">
        <v>14</v>
      </c>
      <c r="AS330" s="22" t="s">
        <v>355</v>
      </c>
      <c r="AT330" s="22" t="s">
        <v>369</v>
      </c>
      <c r="AU330" s="22" t="s">
        <v>283</v>
      </c>
      <c r="AV330" s="27" t="s">
        <v>276</v>
      </c>
      <c r="AW330" s="22" t="s">
        <v>356</v>
      </c>
      <c r="AX330" s="22" t="s">
        <v>357</v>
      </c>
      <c r="AY330" s="22" t="b">
        <v>1</v>
      </c>
      <c r="AZ330" s="22" t="s">
        <v>273</v>
      </c>
      <c r="BA330" s="22" t="b">
        <v>0</v>
      </c>
      <c r="BB330" s="22"/>
      <c r="BC330" s="22"/>
    </row>
    <row r="331" spans="1:55" hidden="1" x14ac:dyDescent="0.25">
      <c r="A331" s="31" t="str">
        <f>IFERROR(TEXT(Table_ocorrencias11[[#This Row],[caso_n]],"000")&amp;Table_ocorrencias11[[#This Row],[ponto]]&amp;"/"&amp;YEAR(Table_ocorrencias11[[#This Row],[DATA PLANTÃO]]),"")</f>
        <v>593.9/2020</v>
      </c>
      <c r="B331" s="31" t="str">
        <f>IFERROR(IF(Table_ocorrencias11[[#This Row],[GDL]] = "","", Table_ocorrencias11[[#This Row],[GDL]]&amp;"/"&amp;YEAR(Table_ocorrencias11[[#This Row],[data_plantao]])),"")</f>
        <v>18227/2020</v>
      </c>
      <c r="C331" s="31" t="str">
        <f>IF(Table_ocorrencias11[[#This Row],[fotos_gdl]] = TRUE,"ENVIADAS","PENDENTE")</f>
        <v>ENVIADAS</v>
      </c>
      <c r="D331" s="23">
        <f>IFERROR(Table_ocorrencias11[[#This Row],[data_plantao]],"")</f>
        <v>44016</v>
      </c>
      <c r="E331" s="31" t="str">
        <f>IFERROR(Table_ocorrencias11[[#This Row],[CIODS]],"")</f>
        <v>D680705</v>
      </c>
      <c r="F331" s="31" t="str">
        <f>IFERROR(Table_ocorrencias11[[#This Row],[natureza3]],"")</f>
        <v>Homicídio</v>
      </c>
      <c r="G331" s="31" t="str">
        <f>IFERROR(Table_ocorrencias11[[#This Row],[tipo_local]],"")</f>
        <v>Externo</v>
      </c>
      <c r="H331" s="31" t="str">
        <f>IFERROR(IF(Table_ocorrencias11[[#This Row],[instrumento9]] = 0,"",Table_ocorrencias11[[#This Row],[instrumento9]]),"")</f>
        <v>PÉRFURO-CONTUNDENTE</v>
      </c>
      <c r="I331" s="31" t="str">
        <f>IFERROR(VLOOKUP(Table_ocorrencias11[[#This Row],[matricula_perito]],Table_peritos[],2,FALSE),"")</f>
        <v>DIEGO NUNES TELES DE MENDONÇA</v>
      </c>
      <c r="J331" s="31" t="str">
        <f>IFERROR(VLOOKUP(Table_ocorrencias11[[#This Row],[matricula_auxiliar]],Table_auxiliares[],2,FALSE),"")</f>
        <v>THIAGO CHALEGRE</v>
      </c>
      <c r="K331" s="31" t="str">
        <f>IFERROR(VLOOKUP(Table_ocorrencias11[[#This Row],[matricula_delegado]],Table_delegados[],2,FALSE),"")</f>
        <v>FELIPE MONTEIRO COSTA</v>
      </c>
      <c r="L331" s="31" t="str">
        <f>IFERROR(Table_ocorrencias11[[#This Row],[viatura4]],"")</f>
        <v>UP002</v>
      </c>
      <c r="M331" s="31" t="str">
        <f>IFERROR(IF(Table_ocorrencias11[[#This Row],[DPH2]] ="","",Table_ocorrencias11[[#This Row],[DPH2]]&amp;"º DPH"),"")</f>
        <v>13º DPH</v>
      </c>
      <c r="N331" s="31" t="str">
        <f>UPPER(IFERROR(VLOOKUP(Table_ocorrencias11[[#This Row],[municipio]],Table_municipios[],2,FALSE),""))</f>
        <v>JABOATÃO DOS GUARARAPES</v>
      </c>
      <c r="O331" s="31" t="str">
        <f>UPPER(IFERROR(Table_ocorrencias11[[#This Row],[bairro7]],""))</f>
        <v>ALTO DOIS CARNEIROS</v>
      </c>
      <c r="P331" s="31" t="str">
        <f>IFERROR(IF(Table_ocorrencias11[[#This Row],[rua8]] ="","",Table_ocorrencias11[[#This Row],[rua8]]),"")</f>
        <v>SOSSEGO</v>
      </c>
      <c r="Q331" s="31" t="str">
        <f>IFERROR(IF(Table_ocorrencias11[[#This Row],[latitude5]] ="","",Table_ocorrencias11[[#This Row],[latitude5]]),"")</f>
        <v>-8112690</v>
      </c>
      <c r="R331" s="31" t="str">
        <f>IFERROR(IF(Table_ocorrencias11[[#This Row],[longitude6]] ="","",Table_ocorrencias11[[#This Row],[longitude6]]),"")</f>
        <v>-34966790</v>
      </c>
      <c r="S331" s="31" t="str">
        <f>IFERROR(UPPER(VLOOKUP(Table_ocorrencias11[[#This Row],[ocorrencia_id]],Table_vitimas[],3,FALSE) &amp; " (NIC: "&amp; VLOOKUP(Table_ocorrencias11[[#This Row],[ocorrencia_id]],Table_vitimas[],9,FALSE)) &amp;")","")</f>
        <v>LEONARDO HILÁRIO DO NASCIMENTO (NIC: 110891)</v>
      </c>
      <c r="T3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1" s="31" t="str">
        <f>UPPER(IFERROR(Table_ocorrencias11[[#This Row],[descricao]],""))</f>
        <v/>
      </c>
      <c r="V331" s="24">
        <f>IFERROR(IF(Table_ocorrencias11[[#This Row],[data_ciencia]]="","",Table_ocorrencias11[[#This Row],[data_ciencia]]),"")</f>
        <v>0.38472222222222224</v>
      </c>
      <c r="W331" s="24">
        <f>IFERROR(IF(Table_ocorrencias11[[#This Row],[data_saida]]="","",Table_ocorrencias11[[#This Row],[data_saida]]),"")</f>
        <v>0.39583333333333331</v>
      </c>
      <c r="X331" s="24">
        <f>IFERROR(IF(Table_ocorrencias11[[#This Row],[data_chegada]]="","",Table_ocorrencias11[[#This Row],[data_chegada]]),"")</f>
        <v>0.4236111111111111</v>
      </c>
      <c r="Y331" s="24">
        <f>IFERROR(IF(Table_ocorrencias11[[#This Row],[data_conclusao]]="","",Table_ocorrencias11[[#This Row],[data_conclusao]]),"")</f>
        <v>0.4513888888888889</v>
      </c>
      <c r="Z331" s="22">
        <v>1418</v>
      </c>
      <c r="AA331" s="22">
        <v>593</v>
      </c>
      <c r="AB331" s="22">
        <v>13</v>
      </c>
      <c r="AC331" s="22">
        <v>3869148</v>
      </c>
      <c r="AD331" s="22">
        <v>3868877</v>
      </c>
      <c r="AE331" s="22">
        <v>2724723</v>
      </c>
      <c r="AF331" s="22">
        <v>18227</v>
      </c>
      <c r="AG331" s="23">
        <v>44016</v>
      </c>
      <c r="AH331" s="22" t="s">
        <v>358</v>
      </c>
      <c r="AI331" s="22" t="s">
        <v>167</v>
      </c>
      <c r="AJ331" s="22" t="s">
        <v>168</v>
      </c>
      <c r="AK331" s="22" t="s">
        <v>278</v>
      </c>
      <c r="AL331" s="25">
        <v>0.38472222222222224</v>
      </c>
      <c r="AM331" s="26">
        <v>0.39583333333333331</v>
      </c>
      <c r="AN331" s="26">
        <v>0.4236111111111111</v>
      </c>
      <c r="AO331" s="26">
        <v>0.4513888888888889</v>
      </c>
      <c r="AP331" s="22" t="s">
        <v>371</v>
      </c>
      <c r="AQ331" s="22" t="s">
        <v>372</v>
      </c>
      <c r="AR331" s="22">
        <v>10</v>
      </c>
      <c r="AS331" s="22" t="s">
        <v>359</v>
      </c>
      <c r="AT331" s="22" t="s">
        <v>360</v>
      </c>
      <c r="AU331" s="22" t="s">
        <v>361</v>
      </c>
      <c r="AV331" s="27" t="s">
        <v>276</v>
      </c>
      <c r="AW331" s="22" t="s">
        <v>362</v>
      </c>
      <c r="AX331" s="22" t="s">
        <v>283</v>
      </c>
      <c r="AY331" s="22" t="b">
        <v>1</v>
      </c>
      <c r="AZ331" s="22" t="s">
        <v>273</v>
      </c>
      <c r="BA331" s="22" t="b">
        <v>0</v>
      </c>
      <c r="BB331" s="22"/>
      <c r="BC331" s="22"/>
    </row>
    <row r="332" spans="1:55" hidden="1" x14ac:dyDescent="0.25">
      <c r="A332" s="31" t="str">
        <f>IFERROR(TEXT(Table_ocorrencias11[[#This Row],[caso_n]],"000")&amp;Table_ocorrencias11[[#This Row],[ponto]]&amp;"/"&amp;YEAR(Table_ocorrencias11[[#This Row],[DATA PLANTÃO]]),"")</f>
        <v>594.9/2020</v>
      </c>
      <c r="B332" s="31" t="str">
        <f>IFERROR(IF(Table_ocorrencias11[[#This Row],[GDL]] = "","", Table_ocorrencias11[[#This Row],[GDL]]&amp;"/"&amp;YEAR(Table_ocorrencias11[[#This Row],[data_plantao]])),"")</f>
        <v>18229/2020</v>
      </c>
      <c r="C332" s="31" t="str">
        <f>IF(Table_ocorrencias11[[#This Row],[fotos_gdl]] = TRUE,"ENVIADAS","PENDENTE")</f>
        <v>ENVIADAS</v>
      </c>
      <c r="D332" s="23">
        <f>IFERROR(Table_ocorrencias11[[#This Row],[data_plantao]],"")</f>
        <v>44016</v>
      </c>
      <c r="E332" s="31" t="str">
        <f>IFERROR(Table_ocorrencias11[[#This Row],[CIODS]],"")</f>
        <v>D680716</v>
      </c>
      <c r="F332" s="31" t="str">
        <f>IFERROR(Table_ocorrencias11[[#This Row],[natureza3]],"")</f>
        <v>Homicídio</v>
      </c>
      <c r="G332" s="31" t="str">
        <f>IFERROR(Table_ocorrencias11[[#This Row],[tipo_local]],"")</f>
        <v>Externo</v>
      </c>
      <c r="H332" s="31" t="str">
        <f>IFERROR(IF(Table_ocorrencias11[[#This Row],[instrumento9]] = 0,"",Table_ocorrencias11[[#This Row],[instrumento9]]),"")</f>
        <v>PÉRFURO-CONTUNDENTE</v>
      </c>
      <c r="I332" s="31" t="str">
        <f>IFERROR(VLOOKUP(Table_ocorrencias11[[#This Row],[matricula_perito]],Table_peritos[],2,FALSE),"")</f>
        <v>ADILSON CARDOSO DE OLIVEIRA</v>
      </c>
      <c r="J332" s="31" t="str">
        <f>IFERROR(VLOOKUP(Table_ocorrencias11[[#This Row],[matricula_auxiliar]],Table_auxiliares[],2,FALSE),"")</f>
        <v>ANDREZA CRISTINA MAIA DOS SANTOS</v>
      </c>
      <c r="K332" s="31" t="str">
        <f>IFERROR(VLOOKUP(Table_ocorrencias11[[#This Row],[matricula_delegado]],Table_delegados[],2,FALSE),"")</f>
        <v>ALAUMO LIMA</v>
      </c>
      <c r="L332" s="31" t="str">
        <f>IFERROR(Table_ocorrencias11[[#This Row],[viatura4]],"")</f>
        <v>UP004</v>
      </c>
      <c r="M332" s="31" t="str">
        <f>IFERROR(IF(Table_ocorrencias11[[#This Row],[DPH2]] ="","",Table_ocorrencias11[[#This Row],[DPH2]]&amp;"º DPH"),"")</f>
        <v>7º DPH</v>
      </c>
      <c r="N332" s="31" t="str">
        <f>UPPER(IFERROR(VLOOKUP(Table_ocorrencias11[[#This Row],[municipio]],Table_municipios[],2,FALSE),""))</f>
        <v>PAULISTA</v>
      </c>
      <c r="O332" s="31" t="str">
        <f>UPPER(IFERROR(Table_ocorrencias11[[#This Row],[bairro7]],""))</f>
        <v>PAU AMARELO</v>
      </c>
      <c r="P332" s="31" t="str">
        <f>IFERROR(IF(Table_ocorrencias11[[#This Row],[rua8]] ="","",Table_ocorrencias11[[#This Row],[rua8]]),"")</f>
        <v>AV DR JOSE CLAUDIO GUEIROS LEITE</v>
      </c>
      <c r="Q332" s="31" t="str">
        <f>IFERROR(IF(Table_ocorrencias11[[#This Row],[latitude5]] ="","",Table_ocorrencias11[[#This Row],[latitude5]]),"")</f>
        <v/>
      </c>
      <c r="R332" s="31" t="str">
        <f>IFERROR(IF(Table_ocorrencias11[[#This Row],[longitude6]] ="","",Table_ocorrencias11[[#This Row],[longitude6]]),"")</f>
        <v/>
      </c>
      <c r="S332" s="31" t="str">
        <f>IFERROR(UPPER(VLOOKUP(Table_ocorrencias11[[#This Row],[ocorrencia_id]],Table_vitimas[],3,FALSE) &amp; " (NIC: "&amp; VLOOKUP(Table_ocorrencias11[[#This Row],[ocorrencia_id]],Table_vitimas[],9,FALSE)) &amp;")","")</f>
        <v>LUCAS OLIVEIRA GALINDO (NIC: 110906)</v>
      </c>
      <c r="T3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2" s="31" t="str">
        <f>UPPER(IFERROR(Table_ocorrencias11[[#This Row],[descricao]],""))</f>
        <v>CORPO VITIMA DE PAF ENCONTRADO DENTRO DE VEICULO</v>
      </c>
      <c r="V332" s="24">
        <f>IFERROR(IF(Table_ocorrencias11[[#This Row],[data_ciencia]]="","",Table_ocorrencias11[[#This Row],[data_ciencia]]),"")</f>
        <v>0.49722222222222223</v>
      </c>
      <c r="W332" s="24" t="str">
        <f>IFERROR(IF(Table_ocorrencias11[[#This Row],[data_saida]]="","",Table_ocorrencias11[[#This Row],[data_saida]]),"")</f>
        <v/>
      </c>
      <c r="X332" s="24" t="str">
        <f>IFERROR(IF(Table_ocorrencias11[[#This Row],[data_chegada]]="","",Table_ocorrencias11[[#This Row],[data_chegada]]),"")</f>
        <v/>
      </c>
      <c r="Y332" s="24" t="str">
        <f>IFERROR(IF(Table_ocorrencias11[[#This Row],[data_conclusao]]="","",Table_ocorrencias11[[#This Row],[data_conclusao]]),"")</f>
        <v/>
      </c>
      <c r="Z332" s="22">
        <v>1419</v>
      </c>
      <c r="AA332" s="22">
        <v>594</v>
      </c>
      <c r="AB332" s="22">
        <v>7</v>
      </c>
      <c r="AC332" s="22">
        <v>1925024</v>
      </c>
      <c r="AD332" s="22">
        <v>3876098</v>
      </c>
      <c r="AE332" s="22">
        <v>3910180</v>
      </c>
      <c r="AF332" s="22">
        <v>18229</v>
      </c>
      <c r="AG332" s="23">
        <v>44016</v>
      </c>
      <c r="AH332" s="22" t="s">
        <v>376</v>
      </c>
      <c r="AI332" s="22" t="s">
        <v>167</v>
      </c>
      <c r="AJ332" s="22" t="s">
        <v>168</v>
      </c>
      <c r="AK332" s="22" t="s">
        <v>255</v>
      </c>
      <c r="AL332" s="25">
        <v>0.49722222222222223</v>
      </c>
      <c r="AM332" s="26"/>
      <c r="AN332" s="26"/>
      <c r="AO332" s="26"/>
      <c r="AP332" s="22"/>
      <c r="AQ332" s="22"/>
      <c r="AR332" s="22">
        <v>13</v>
      </c>
      <c r="AS332" s="22" t="s">
        <v>377</v>
      </c>
      <c r="AT332" s="22" t="s">
        <v>378</v>
      </c>
      <c r="AU332" s="22" t="s">
        <v>379</v>
      </c>
      <c r="AV332" s="27" t="s">
        <v>276</v>
      </c>
      <c r="AW332" s="22" t="s">
        <v>380</v>
      </c>
      <c r="AX332" s="22" t="s">
        <v>381</v>
      </c>
      <c r="AY332" s="22" t="b">
        <v>1</v>
      </c>
      <c r="AZ332" s="22" t="s">
        <v>273</v>
      </c>
      <c r="BA332" s="22" t="b">
        <v>0</v>
      </c>
      <c r="BB332" s="22"/>
      <c r="BC332" s="22"/>
    </row>
    <row r="333" spans="1:55" hidden="1" x14ac:dyDescent="0.25">
      <c r="A333" s="31" t="str">
        <f>IFERROR(TEXT(Table_ocorrencias11[[#This Row],[caso_n]],"000")&amp;Table_ocorrencias11[[#This Row],[ponto]]&amp;"/"&amp;YEAR(Table_ocorrencias11[[#This Row],[DATA PLANTÃO]]),"")</f>
        <v>595.9/2020</v>
      </c>
      <c r="B333" s="31" t="str">
        <f>IFERROR(IF(Table_ocorrencias11[[#This Row],[GDL]] = "","", Table_ocorrencias11[[#This Row],[GDL]]&amp;"/"&amp;YEAR(Table_ocorrencias11[[#This Row],[data_plantao]])),"")</f>
        <v>23369/2020</v>
      </c>
      <c r="C333" s="31" t="str">
        <f>IF(Table_ocorrencias11[[#This Row],[fotos_gdl]] = TRUE,"ENVIADAS","PENDENTE")</f>
        <v>PENDENTE</v>
      </c>
      <c r="D333" s="23">
        <f>IFERROR(Table_ocorrencias11[[#This Row],[data_plantao]],"")</f>
        <v>44016</v>
      </c>
      <c r="E333" s="31" t="str">
        <f>IFERROR(Table_ocorrencias11[[#This Row],[CIODS]],"")</f>
        <v>D680775</v>
      </c>
      <c r="F333" s="31" t="str">
        <f>IFERROR(Table_ocorrencias11[[#This Row],[natureza3]],"")</f>
        <v>Homicídio</v>
      </c>
      <c r="G333" s="31" t="str">
        <f>IFERROR(Table_ocorrencias11[[#This Row],[tipo_local]],"")</f>
        <v>Externo</v>
      </c>
      <c r="H333" s="31" t="str">
        <f>IFERROR(IF(Table_ocorrencias11[[#This Row],[instrumento9]] = 0,"",Table_ocorrencias11[[#This Row],[instrumento9]]),"")</f>
        <v>PÉRFURO-CONTUNDENTE</v>
      </c>
      <c r="I333" s="31" t="str">
        <f>IFERROR(VLOOKUP(Table_ocorrencias11[[#This Row],[matricula_perito]],Table_peritos[],2,FALSE),"")</f>
        <v>LUCAS ARAÚJO DE ALMEIDA</v>
      </c>
      <c r="J333" s="31" t="str">
        <f>IFERROR(VLOOKUP(Table_ocorrencias11[[#This Row],[matricula_auxiliar]],Table_auxiliares[],2,FALSE),"")</f>
        <v>FELIPE FRAGOSO MARINHO DE LIMA</v>
      </c>
      <c r="K333" s="31" t="str">
        <f>IFERROR(VLOOKUP(Table_ocorrencias11[[#This Row],[matricula_delegado]],Table_delegados[],2,FALSE),"")</f>
        <v>EURICELIA BATISTA NOGUEIRA</v>
      </c>
      <c r="L333" s="31" t="str">
        <f>IFERROR(Table_ocorrencias11[[#This Row],[viatura4]],"")</f>
        <v>UP004</v>
      </c>
      <c r="M333" s="31" t="str">
        <f>IFERROR(IF(Table_ocorrencias11[[#This Row],[DPH2]] ="","",Table_ocorrencias11[[#This Row],[DPH2]]&amp;"º DPH"),"")</f>
        <v>5º DPH</v>
      </c>
      <c r="N333" s="31" t="str">
        <f>UPPER(IFERROR(VLOOKUP(Table_ocorrencias11[[#This Row],[municipio]],Table_municipios[],2,FALSE),""))</f>
        <v>RECIFE</v>
      </c>
      <c r="O333" s="31" t="str">
        <f>UPPER(IFERROR(Table_ocorrencias11[[#This Row],[bairro7]],""))</f>
        <v>DOIS UNIDOS</v>
      </c>
      <c r="P333" s="31" t="str">
        <f>IFERROR(IF(Table_ocorrencias11[[#This Row],[rua8]] ="","",Table_ocorrencias11[[#This Row],[rua8]]),"")</f>
        <v>FRANCISCO PAULO DOS SANTOS 85</v>
      </c>
      <c r="Q333" s="31" t="str">
        <f>IFERROR(IF(Table_ocorrencias11[[#This Row],[latitude5]] ="","",Table_ocorrencias11[[#This Row],[latitude5]]),"")</f>
        <v/>
      </c>
      <c r="R333" s="31" t="str">
        <f>IFERROR(IF(Table_ocorrencias11[[#This Row],[longitude6]] ="","",Table_ocorrencias11[[#This Row],[longitude6]]),"")</f>
        <v/>
      </c>
      <c r="S333" s="31" t="str">
        <f>IFERROR(UPPER(VLOOKUP(Table_ocorrencias11[[#This Row],[ocorrencia_id]],Table_vitimas[],3,FALSE) &amp; " (NIC: "&amp; VLOOKUP(Table_ocorrencias11[[#This Row],[ocorrencia_id]],Table_vitimas[],9,FALSE)) &amp;")","")</f>
        <v>WINDSON RAMOS PINA (NIC: 110897)</v>
      </c>
      <c r="T3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3" s="31" t="str">
        <f>UPPER(IFERROR(Table_ocorrencias11[[#This Row],[descricao]],""))</f>
        <v/>
      </c>
      <c r="V333" s="24">
        <f>IFERROR(IF(Table_ocorrencias11[[#This Row],[data_ciencia]]="","",Table_ocorrencias11[[#This Row],[data_ciencia]]),"")</f>
        <v>0.86875000000000002</v>
      </c>
      <c r="W333" s="24">
        <f>IFERROR(IF(Table_ocorrencias11[[#This Row],[data_saida]]="","",Table_ocorrencias11[[#This Row],[data_saida]]),"")</f>
        <v>0.89236111111111116</v>
      </c>
      <c r="X333" s="24">
        <f>IFERROR(IF(Table_ocorrencias11[[#This Row],[data_chegada]]="","",Table_ocorrencias11[[#This Row],[data_chegada]]),"")</f>
        <v>0.90972222222222221</v>
      </c>
      <c r="Y333" s="24">
        <f>IFERROR(IF(Table_ocorrencias11[[#This Row],[data_conclusao]]="","",Table_ocorrencias11[[#This Row],[data_conclusao]]),"")</f>
        <v>0.94305555555555554</v>
      </c>
      <c r="Z333" s="22">
        <v>1420</v>
      </c>
      <c r="AA333" s="22">
        <v>595</v>
      </c>
      <c r="AB333" s="22">
        <v>5</v>
      </c>
      <c r="AC333" s="22">
        <v>3870006</v>
      </c>
      <c r="AD333" s="22">
        <v>3872629</v>
      </c>
      <c r="AE333" s="22">
        <v>2960494</v>
      </c>
      <c r="AF333" s="22">
        <v>23369</v>
      </c>
      <c r="AG333" s="23">
        <v>44016</v>
      </c>
      <c r="AH333" s="22" t="s">
        <v>387</v>
      </c>
      <c r="AI333" s="22" t="s">
        <v>167</v>
      </c>
      <c r="AJ333" s="22" t="s">
        <v>168</v>
      </c>
      <c r="AK333" s="22" t="s">
        <v>255</v>
      </c>
      <c r="AL333" s="25">
        <v>0.86875000000000002</v>
      </c>
      <c r="AM333" s="26">
        <v>0.89236111111111116</v>
      </c>
      <c r="AN333" s="26">
        <v>0.90972222222222221</v>
      </c>
      <c r="AO333" s="26">
        <v>0.94305555555555554</v>
      </c>
      <c r="AP333" s="22"/>
      <c r="AQ333" s="22"/>
      <c r="AR333" s="22">
        <v>14</v>
      </c>
      <c r="AS333" s="22" t="s">
        <v>388</v>
      </c>
      <c r="AT333" s="22" t="s">
        <v>389</v>
      </c>
      <c r="AU333" s="22" t="s">
        <v>283</v>
      </c>
      <c r="AV333" s="27" t="s">
        <v>276</v>
      </c>
      <c r="AW333" s="22" t="s">
        <v>390</v>
      </c>
      <c r="AX333" s="22" t="s">
        <v>283</v>
      </c>
      <c r="AY333" s="22" t="b">
        <v>0</v>
      </c>
      <c r="AZ333" s="22" t="s">
        <v>273</v>
      </c>
      <c r="BA333" s="22" t="b">
        <v>0</v>
      </c>
      <c r="BB333" s="22"/>
      <c r="BC333" s="22"/>
    </row>
    <row r="334" spans="1:55" hidden="1" x14ac:dyDescent="0.25">
      <c r="A334" s="31" t="str">
        <f>IFERROR(TEXT(Table_ocorrencias11[[#This Row],[caso_n]],"000")&amp;Table_ocorrencias11[[#This Row],[ponto]]&amp;"/"&amp;YEAR(Table_ocorrencias11[[#This Row],[DATA PLANTÃO]]),"")</f>
        <v>596.9/2020</v>
      </c>
      <c r="B334" s="31" t="str">
        <f>IFERROR(IF(Table_ocorrencias11[[#This Row],[GDL]] = "","", Table_ocorrencias11[[#This Row],[GDL]]&amp;"/"&amp;YEAR(Table_ocorrencias11[[#This Row],[data_plantao]])),"")</f>
        <v>18244/2020</v>
      </c>
      <c r="C334" s="31" t="str">
        <f>IF(Table_ocorrencias11[[#This Row],[fotos_gdl]] = TRUE,"ENVIADAS","PENDENTE")</f>
        <v>ENVIADAS</v>
      </c>
      <c r="D334" s="23">
        <f>IFERROR(Table_ocorrencias11[[#This Row],[data_plantao]],"")</f>
        <v>44017</v>
      </c>
      <c r="E334" s="31" t="str">
        <f>IFERROR(Table_ocorrencias11[[#This Row],[CIODS]],"")</f>
        <v>D680796</v>
      </c>
      <c r="F334" s="31" t="str">
        <f>IFERROR(Table_ocorrencias11[[#This Row],[natureza3]],"")</f>
        <v>Homicídio</v>
      </c>
      <c r="G334" s="31" t="str">
        <f>IFERROR(Table_ocorrencias11[[#This Row],[tipo_local]],"")</f>
        <v>Externo</v>
      </c>
      <c r="H334" s="31" t="str">
        <f>IFERROR(IF(Table_ocorrencias11[[#This Row],[instrumento9]] = 0,"",Table_ocorrencias11[[#This Row],[instrumento9]]),"")</f>
        <v>PÉRFURO-CONTUNDENTE</v>
      </c>
      <c r="I334" s="31" t="str">
        <f>IFERROR(VLOOKUP(Table_ocorrencias11[[#This Row],[matricula_perito]],Table_peritos[],2,FALSE),"")</f>
        <v>DIEGO NUNES TELES DE MENDONÇA</v>
      </c>
      <c r="J334" s="31" t="str">
        <f>IFERROR(VLOOKUP(Table_ocorrencias11[[#This Row],[matricula_auxiliar]],Table_auxiliares[],2,FALSE),"")</f>
        <v>THIAGO CHALEGRE</v>
      </c>
      <c r="K334" s="31" t="str">
        <f>IFERROR(VLOOKUP(Table_ocorrencias11[[#This Row],[matricula_delegado]],Table_delegados[],2,FALSE),"")</f>
        <v>ADYR MARTENS DE ALMEIDA</v>
      </c>
      <c r="L334" s="31" t="str">
        <f>IFERROR(Table_ocorrencias11[[#This Row],[viatura4]],"")</f>
        <v>UP004</v>
      </c>
      <c r="M334" s="31" t="str">
        <f>IFERROR(IF(Table_ocorrencias11[[#This Row],[DPH2]] ="","",Table_ocorrencias11[[#This Row],[DPH2]]&amp;"º DPH"),"")</f>
        <v>4º DPH</v>
      </c>
      <c r="N334" s="31" t="str">
        <f>UPPER(IFERROR(VLOOKUP(Table_ocorrencias11[[#This Row],[municipio]],Table_municipios[],2,FALSE),""))</f>
        <v>RECIFE</v>
      </c>
      <c r="O334" s="31" t="str">
        <f>UPPER(IFERROR(Table_ocorrencias11[[#This Row],[bairro7]],""))</f>
        <v>JARDIM SÃO PAULO</v>
      </c>
      <c r="P334" s="31" t="str">
        <f>IFERROR(IF(Table_ocorrencias11[[#This Row],[rua8]] ="","",Table_ocorrencias11[[#This Row],[rua8]]),"")</f>
        <v>RUA 1</v>
      </c>
      <c r="Q334" s="31" t="str">
        <f>IFERROR(IF(Table_ocorrencias11[[#This Row],[latitude5]] ="","",Table_ocorrencias11[[#This Row],[latitude5]]),"")</f>
        <v/>
      </c>
      <c r="R334" s="31" t="str">
        <f>IFERROR(IF(Table_ocorrencias11[[#This Row],[longitude6]] ="","",Table_ocorrencias11[[#This Row],[longitude6]]),"")</f>
        <v/>
      </c>
      <c r="S334" s="31" t="str">
        <f>IFERROR(UPPER(VLOOKUP(Table_ocorrencias11[[#This Row],[ocorrencia_id]],Table_vitimas[],3,FALSE) &amp; " (NIC: "&amp; VLOOKUP(Table_ocorrencias11[[#This Row],[ocorrencia_id]],Table_vitimas[],9,FALSE)) &amp;")","")</f>
        <v>IGOR MARCOS FERREIRA DE OLIVEIRA (NIC: 110912)</v>
      </c>
      <c r="T3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4" s="31" t="str">
        <f>UPPER(IFERROR(Table_ocorrencias11[[#This Row],[descricao]],""))</f>
        <v>PAF, MACULINO</v>
      </c>
      <c r="V334" s="24">
        <f>IFERROR(IF(Table_ocorrencias11[[#This Row],[data_ciencia]]="","",Table_ocorrencias11[[#This Row],[data_ciencia]]),"")</f>
        <v>6.25E-2</v>
      </c>
      <c r="W334" s="24">
        <f>IFERROR(IF(Table_ocorrencias11[[#This Row],[data_saida]]="","",Table_ocorrencias11[[#This Row],[data_saida]]),"")</f>
        <v>7.6388888888888895E-2</v>
      </c>
      <c r="X334" s="24">
        <f>IFERROR(IF(Table_ocorrencias11[[#This Row],[data_chegada]]="","",Table_ocorrencias11[[#This Row],[data_chegada]]),"")</f>
        <v>9.0277777777777776E-2</v>
      </c>
      <c r="Y334" s="24">
        <f>IFERROR(IF(Table_ocorrencias11[[#This Row],[data_conclusao]]="","",Table_ocorrencias11[[#This Row],[data_conclusao]]),"")</f>
        <v>0.125</v>
      </c>
      <c r="Z334" s="22">
        <v>1421</v>
      </c>
      <c r="AA334" s="22">
        <v>596</v>
      </c>
      <c r="AB334" s="22">
        <v>4</v>
      </c>
      <c r="AC334" s="22">
        <v>3869148</v>
      </c>
      <c r="AD334" s="22">
        <v>3868877</v>
      </c>
      <c r="AE334" s="22">
        <v>2960397</v>
      </c>
      <c r="AF334" s="22">
        <v>18244</v>
      </c>
      <c r="AG334" s="23">
        <v>44017</v>
      </c>
      <c r="AH334" s="22" t="s">
        <v>403</v>
      </c>
      <c r="AI334" s="22" t="s">
        <v>167</v>
      </c>
      <c r="AJ334" s="22" t="s">
        <v>168</v>
      </c>
      <c r="AK334" s="22" t="s">
        <v>255</v>
      </c>
      <c r="AL334" s="25">
        <v>6.25E-2</v>
      </c>
      <c r="AM334" s="26">
        <v>7.6388888888888895E-2</v>
      </c>
      <c r="AN334" s="26">
        <v>9.0277777777777776E-2</v>
      </c>
      <c r="AO334" s="26">
        <v>0.125</v>
      </c>
      <c r="AP334" s="22"/>
      <c r="AQ334" s="22"/>
      <c r="AR334" s="22">
        <v>14</v>
      </c>
      <c r="AS334" s="22" t="s">
        <v>404</v>
      </c>
      <c r="AT334" s="22" t="s">
        <v>405</v>
      </c>
      <c r="AU334" s="22" t="s">
        <v>406</v>
      </c>
      <c r="AV334" s="27" t="s">
        <v>276</v>
      </c>
      <c r="AW334" s="22" t="s">
        <v>407</v>
      </c>
      <c r="AX334" s="22" t="s">
        <v>408</v>
      </c>
      <c r="AY334" s="22" t="b">
        <v>1</v>
      </c>
      <c r="AZ334" s="22" t="s">
        <v>273</v>
      </c>
      <c r="BA334" s="22" t="b">
        <v>0</v>
      </c>
      <c r="BB334" s="22"/>
      <c r="BC334" s="22"/>
    </row>
    <row r="335" spans="1:55" hidden="1" x14ac:dyDescent="0.25">
      <c r="A335" s="31" t="str">
        <f>IFERROR(TEXT(Table_ocorrencias11[[#This Row],[caso_n]],"000")&amp;Table_ocorrencias11[[#This Row],[ponto]]&amp;"/"&amp;YEAR(Table_ocorrencias11[[#This Row],[DATA PLANTÃO]]),"")</f>
        <v>597.9/2020</v>
      </c>
      <c r="B335" s="31" t="str">
        <f>IFERROR(IF(Table_ocorrencias11[[#This Row],[GDL]] = "","", Table_ocorrencias11[[#This Row],[GDL]]&amp;"/"&amp;YEAR(Table_ocorrencias11[[#This Row],[data_plantao]])),"")</f>
        <v>18261/2020</v>
      </c>
      <c r="C335" s="31" t="str">
        <f>IF(Table_ocorrencias11[[#This Row],[fotos_gdl]] = TRUE,"ENVIADAS","PENDENTE")</f>
        <v>ENVIADAS</v>
      </c>
      <c r="D335" s="23">
        <f>IFERROR(Table_ocorrencias11[[#This Row],[data_plantao]],"")</f>
        <v>44017</v>
      </c>
      <c r="E335" s="31" t="str">
        <f>IFERROR(Table_ocorrencias11[[#This Row],[CIODS]],"")</f>
        <v>D680818</v>
      </c>
      <c r="F335" s="31" t="str">
        <f>IFERROR(Table_ocorrencias11[[#This Row],[natureza3]],"")</f>
        <v>Homicídio</v>
      </c>
      <c r="G335" s="31" t="str">
        <f>IFERROR(Table_ocorrencias11[[#This Row],[tipo_local]],"")</f>
        <v>Externo</v>
      </c>
      <c r="H335" s="31" t="str">
        <f>IFERROR(IF(Table_ocorrencias11[[#This Row],[instrumento9]] = 0,"",Table_ocorrencias11[[#This Row],[instrumento9]]),"")</f>
        <v>PÉRFURO-CONTUNDENTE</v>
      </c>
      <c r="I335" s="31" t="str">
        <f>IFERROR(VLOOKUP(Table_ocorrencias11[[#This Row],[matricula_perito]],Table_peritos[],2,FALSE),"")</f>
        <v>RODION MALINOVSKY DE OLIVEIRA GOMES</v>
      </c>
      <c r="J335" s="31" t="str">
        <f>IFERROR(VLOOKUP(Table_ocorrencias11[[#This Row],[matricula_auxiliar]],Table_auxiliares[],2,FALSE),"")</f>
        <v>JULIO CAMELO DE LIRA FILHO</v>
      </c>
      <c r="K335" s="31" t="str">
        <f>IFERROR(VLOOKUP(Table_ocorrencias11[[#This Row],[matricula_delegado]],Table_delegados[],2,FALSE),"")</f>
        <v>CAIO WAGNER SIQUEIRA DE MORAIS</v>
      </c>
      <c r="L335" s="31" t="str">
        <f>IFERROR(Table_ocorrencias11[[#This Row],[viatura4]],"")</f>
        <v>UP004</v>
      </c>
      <c r="M335" s="31" t="str">
        <f>IFERROR(IF(Table_ocorrencias11[[#This Row],[DPH2]] ="","",Table_ocorrencias11[[#This Row],[DPH2]]&amp;"º DPH"),"")</f>
        <v>10º DPH</v>
      </c>
      <c r="N335" s="31" t="str">
        <f>UPPER(IFERROR(VLOOKUP(Table_ocorrencias11[[#This Row],[municipio]],Table_municipios[],2,FALSE),""))</f>
        <v>CAMARAGIBE</v>
      </c>
      <c r="O335" s="31" t="str">
        <f>UPPER(IFERROR(Table_ocorrencias11[[#This Row],[bairro7]],""))</f>
        <v>CÉU AZUL</v>
      </c>
      <c r="P335" s="31" t="str">
        <f>IFERROR(IF(Table_ocorrencias11[[#This Row],[rua8]] ="","",Table_ocorrencias11[[#This Row],[rua8]]),"")</f>
        <v>RUA GENERAL LOBATO FILHO</v>
      </c>
      <c r="Q335" s="31" t="str">
        <f>IFERROR(IF(Table_ocorrencias11[[#This Row],[latitude5]] ="","",Table_ocorrencias11[[#This Row],[latitude5]]),"")</f>
        <v/>
      </c>
      <c r="R335" s="31" t="str">
        <f>IFERROR(IF(Table_ocorrencias11[[#This Row],[longitude6]] ="","",Table_ocorrencias11[[#This Row],[longitude6]]),"")</f>
        <v/>
      </c>
      <c r="S335" s="31" t="str">
        <f>IFERROR(UPPER(VLOOKUP(Table_ocorrencias11[[#This Row],[ocorrencia_id]],Table_vitimas[],3,FALSE) &amp; " (NIC: "&amp; VLOOKUP(Table_ocorrencias11[[#This Row],[ocorrencia_id]],Table_vitimas[],9,FALSE)) &amp;")","")</f>
        <v>MARCOS ANTONIO GUERRA (NIC: 110913)</v>
      </c>
      <c r="T3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5" s="31" t="str">
        <f>UPPER(IFERROR(Table_ocorrencias11[[#This Row],[descricao]],""))</f>
        <v>FAIODERMA, 1,65M, 55ANOS</v>
      </c>
      <c r="V335" s="24">
        <f>IFERROR(IF(Table_ocorrencias11[[#This Row],[data_ciencia]]="","",Table_ocorrencias11[[#This Row],[data_ciencia]]),"")</f>
        <v>0.38194444444444442</v>
      </c>
      <c r="W335" s="24">
        <f>IFERROR(IF(Table_ocorrencias11[[#This Row],[data_saida]]="","",Table_ocorrencias11[[#This Row],[data_saida]]),"")</f>
        <v>0.38541666666666669</v>
      </c>
      <c r="X335" s="24">
        <f>IFERROR(IF(Table_ocorrencias11[[#This Row],[data_chegada]]="","",Table_ocorrencias11[[#This Row],[data_chegada]]),"")</f>
        <v>0.40972222222222221</v>
      </c>
      <c r="Y335" s="24">
        <f>IFERROR(IF(Table_ocorrencias11[[#This Row],[data_conclusao]]="","",Table_ocorrencias11[[#This Row],[data_conclusao]]),"")</f>
        <v>0.4375</v>
      </c>
      <c r="Z335" s="22">
        <v>1422</v>
      </c>
      <c r="AA335" s="22">
        <v>597</v>
      </c>
      <c r="AB335" s="22">
        <v>10</v>
      </c>
      <c r="AC335" s="22">
        <v>1917099</v>
      </c>
      <c r="AD335" s="22">
        <v>1527738</v>
      </c>
      <c r="AE335" s="22">
        <v>3864910</v>
      </c>
      <c r="AF335" s="22">
        <v>18261</v>
      </c>
      <c r="AG335" s="23">
        <v>44017</v>
      </c>
      <c r="AH335" s="22" t="s">
        <v>525</v>
      </c>
      <c r="AI335" s="22" t="s">
        <v>167</v>
      </c>
      <c r="AJ335" s="22" t="s">
        <v>168</v>
      </c>
      <c r="AK335" s="22" t="s">
        <v>255</v>
      </c>
      <c r="AL335" s="25">
        <v>0.38194444444444442</v>
      </c>
      <c r="AM335" s="26">
        <v>0.38541666666666669</v>
      </c>
      <c r="AN335" s="26">
        <v>0.40972222222222221</v>
      </c>
      <c r="AO335" s="26">
        <v>0.4375</v>
      </c>
      <c r="AP335" s="22"/>
      <c r="AQ335" s="22"/>
      <c r="AR335" s="22">
        <v>4</v>
      </c>
      <c r="AS335" s="22" t="s">
        <v>526</v>
      </c>
      <c r="AT335" s="22" t="s">
        <v>527</v>
      </c>
      <c r="AU335" s="22" t="s">
        <v>528</v>
      </c>
      <c r="AV335" s="27" t="s">
        <v>276</v>
      </c>
      <c r="AW335" s="22" t="s">
        <v>409</v>
      </c>
      <c r="AX335" s="22" t="s">
        <v>529</v>
      </c>
      <c r="AY335" s="22" t="b">
        <v>1</v>
      </c>
      <c r="AZ335" s="22" t="s">
        <v>273</v>
      </c>
      <c r="BA335" s="22" t="b">
        <v>0</v>
      </c>
      <c r="BB335" s="22"/>
      <c r="BC335" s="22"/>
    </row>
    <row r="336" spans="1:55" hidden="1" x14ac:dyDescent="0.25">
      <c r="A336" s="31" t="str">
        <f>IFERROR(TEXT(Table_ocorrencias11[[#This Row],[caso_n]],"000")&amp;Table_ocorrencias11[[#This Row],[ponto]]&amp;"/"&amp;YEAR(Table_ocorrencias11[[#This Row],[DATA PLANTÃO]]),"")</f>
        <v>598.9/2020</v>
      </c>
      <c r="B336" s="31" t="str">
        <f>IFERROR(IF(Table_ocorrencias11[[#This Row],[GDL]] = "","", Table_ocorrencias11[[#This Row],[GDL]]&amp;"/"&amp;YEAR(Table_ocorrencias11[[#This Row],[data_plantao]])),"")</f>
        <v>18275/2020</v>
      </c>
      <c r="C336" s="31" t="str">
        <f>IF(Table_ocorrencias11[[#This Row],[fotos_gdl]] = TRUE,"ENVIADAS","PENDENTE")</f>
        <v>ENVIADAS</v>
      </c>
      <c r="D336" s="23">
        <f>IFERROR(Table_ocorrencias11[[#This Row],[data_plantao]],"")</f>
        <v>44017</v>
      </c>
      <c r="E336" s="31" t="str">
        <f>IFERROR(Table_ocorrencias11[[#This Row],[CIODS]],"")</f>
        <v>D680849</v>
      </c>
      <c r="F336" s="31" t="str">
        <f>IFERROR(Table_ocorrencias11[[#This Row],[natureza3]],"")</f>
        <v>Homicídio</v>
      </c>
      <c r="G336" s="31" t="str">
        <f>IFERROR(Table_ocorrencias11[[#This Row],[tipo_local]],"")</f>
        <v>Interno</v>
      </c>
      <c r="H336" s="31" t="str">
        <f>IFERROR(IF(Table_ocorrencias11[[#This Row],[instrumento9]] = 0,"",Table_ocorrencias11[[#This Row],[instrumento9]]),"")</f>
        <v>PÉRFURO-CONTUNDENTE</v>
      </c>
      <c r="I336" s="31" t="str">
        <f>IFERROR(VLOOKUP(Table_ocorrencias11[[#This Row],[matricula_perito]],Table_peritos[],2,FALSE),"")</f>
        <v>RANON BARROS BEZERRA</v>
      </c>
      <c r="J336" s="31" t="str">
        <f>IFERROR(VLOOKUP(Table_ocorrencias11[[#This Row],[matricula_auxiliar]],Table_auxiliares[],2,FALSE),"")</f>
        <v>HILTON PESSOA DE FREITAS NETO</v>
      </c>
      <c r="K336" s="31" t="str">
        <f>IFERROR(VLOOKUP(Table_ocorrencias11[[#This Row],[matricula_delegado]],Table_delegados[],2,FALSE),"")</f>
        <v>ROBERTO DE LIMA FERREIRA</v>
      </c>
      <c r="L336" s="31" t="str">
        <f>IFERROR(Table_ocorrencias11[[#This Row],[viatura4]],"")</f>
        <v>UP004</v>
      </c>
      <c r="M336" s="31" t="str">
        <f>IFERROR(IF(Table_ocorrencias11[[#This Row],[DPH2]] ="","",Table_ocorrencias11[[#This Row],[DPH2]]&amp;"º DPH"),"")</f>
        <v>9º DPH</v>
      </c>
      <c r="N336" s="31" t="str">
        <f>UPPER(IFERROR(VLOOKUP(Table_ocorrencias11[[#This Row],[municipio]],Table_municipios[],2,FALSE),""))</f>
        <v>OLINDA</v>
      </c>
      <c r="O336" s="31" t="str">
        <f>UPPER(IFERROR(Table_ocorrencias11[[#This Row],[bairro7]],""))</f>
        <v>ÁGUAS COMPRIDAS</v>
      </c>
      <c r="P336" s="31" t="str">
        <f>IFERROR(IF(Table_ocorrencias11[[#This Row],[rua8]] ="","",Table_ocorrencias11[[#This Row],[rua8]]),"")</f>
        <v>RUA TÓQUIO, 374</v>
      </c>
      <c r="Q336" s="31" t="str">
        <f>IFERROR(IF(Table_ocorrencias11[[#This Row],[latitude5]] ="","",Table_ocorrencias11[[#This Row],[latitude5]]),"")</f>
        <v>-7.981928</v>
      </c>
      <c r="R336" s="31" t="str">
        <f>IFERROR(IF(Table_ocorrencias11[[#This Row],[longitude6]] ="","",Table_ocorrencias11[[#This Row],[longitude6]]),"")</f>
        <v>-34.906161</v>
      </c>
      <c r="S336" s="31" t="str">
        <f>IFERROR(UPPER(VLOOKUP(Table_ocorrencias11[[#This Row],[ocorrencia_id]],Table_vitimas[],3,FALSE) &amp; " (NIC: "&amp; VLOOKUP(Table_ocorrencias11[[#This Row],[ocorrencia_id]],Table_vitimas[],9,FALSE)) &amp;")","")</f>
        <v>ARICLENES RILDO DE OLIVEIRA (NIC: 110900)</v>
      </c>
      <c r="T3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36" s="31" t="str">
        <f>UPPER(IFERROR(Table_ocorrencias11[[#This Row],[descricao]],""))</f>
        <v>PAF - MASC - PM 995877057_x000D_
VÍTIMA LOCALIZADA PROSTRADA SOBRE SOLO NO INTERIOR DE RESIDÊNCIA</v>
      </c>
      <c r="V336" s="24">
        <f>IFERROR(IF(Table_ocorrencias11[[#This Row],[data_ciencia]]="","",Table_ocorrencias11[[#This Row],[data_ciencia]]),"")</f>
        <v>0.77083333333333337</v>
      </c>
      <c r="W336" s="24">
        <f>IFERROR(IF(Table_ocorrencias11[[#This Row],[data_saida]]="","",Table_ocorrencias11[[#This Row],[data_saida]]),"")</f>
        <v>0.78472222222222221</v>
      </c>
      <c r="X336" s="24">
        <f>IFERROR(IF(Table_ocorrencias11[[#This Row],[data_chegada]]="","",Table_ocorrencias11[[#This Row],[data_chegada]]),"")</f>
        <v>0.79861111111111116</v>
      </c>
      <c r="Y336" s="24">
        <f>IFERROR(IF(Table_ocorrencias11[[#This Row],[data_conclusao]]="","",Table_ocorrencias11[[#This Row],[data_conclusao]]),"")</f>
        <v>0.83333333333333337</v>
      </c>
      <c r="Z336" s="22">
        <v>1423</v>
      </c>
      <c r="AA336" s="22">
        <v>598</v>
      </c>
      <c r="AB336" s="22">
        <v>9</v>
      </c>
      <c r="AC336" s="22">
        <v>3866670</v>
      </c>
      <c r="AD336" s="22">
        <v>3865967</v>
      </c>
      <c r="AE336" s="22">
        <v>3864723</v>
      </c>
      <c r="AF336" s="22">
        <v>18275</v>
      </c>
      <c r="AG336" s="23">
        <v>44017</v>
      </c>
      <c r="AH336" s="22" t="s">
        <v>413</v>
      </c>
      <c r="AI336" s="22" t="s">
        <v>167</v>
      </c>
      <c r="AJ336" s="22" t="s">
        <v>414</v>
      </c>
      <c r="AK336" s="22" t="s">
        <v>255</v>
      </c>
      <c r="AL336" s="25">
        <v>0.77083333333333337</v>
      </c>
      <c r="AM336" s="26">
        <v>0.78472222222222221</v>
      </c>
      <c r="AN336" s="26">
        <v>0.79861111111111116</v>
      </c>
      <c r="AO336" s="26">
        <v>0.83333333333333337</v>
      </c>
      <c r="AP336" s="22" t="s">
        <v>492</v>
      </c>
      <c r="AQ336" s="22" t="s">
        <v>493</v>
      </c>
      <c r="AR336" s="22">
        <v>12</v>
      </c>
      <c r="AS336" s="22" t="s">
        <v>415</v>
      </c>
      <c r="AT336" s="22" t="s">
        <v>494</v>
      </c>
      <c r="AU336" s="22" t="s">
        <v>283</v>
      </c>
      <c r="AV336" s="27" t="s">
        <v>276</v>
      </c>
      <c r="AW336" s="22" t="s">
        <v>422</v>
      </c>
      <c r="AX336" s="22" t="s">
        <v>495</v>
      </c>
      <c r="AY336" s="22" t="b">
        <v>1</v>
      </c>
      <c r="AZ336" s="22" t="s">
        <v>273</v>
      </c>
      <c r="BA336" s="22" t="b">
        <v>0</v>
      </c>
      <c r="BB336" s="22"/>
      <c r="BC336" s="22"/>
    </row>
    <row r="337" spans="1:55" hidden="1" x14ac:dyDescent="0.25">
      <c r="A337" s="31" t="str">
        <f>IFERROR(TEXT(Table_ocorrencias11[[#This Row],[caso_n]],"000")&amp;Table_ocorrencias11[[#This Row],[ponto]]&amp;"/"&amp;YEAR(Table_ocorrencias11[[#This Row],[DATA PLANTÃO]]),"")</f>
        <v>599.9/2020</v>
      </c>
      <c r="B337" s="31" t="str">
        <f>IFERROR(IF(Table_ocorrencias11[[#This Row],[GDL]] = "","", Table_ocorrencias11[[#This Row],[GDL]]&amp;"/"&amp;YEAR(Table_ocorrencias11[[#This Row],[data_plantao]])),"")</f>
        <v>18370/2020</v>
      </c>
      <c r="C337" s="31" t="str">
        <f>IF(Table_ocorrencias11[[#This Row],[fotos_gdl]] = TRUE,"ENVIADAS","PENDENTE")</f>
        <v>ENVIADAS</v>
      </c>
      <c r="D337" s="23">
        <f>IFERROR(Table_ocorrencias11[[#This Row],[data_plantao]],"")</f>
        <v>44018</v>
      </c>
      <c r="E337" s="31" t="str">
        <f>IFERROR(Table_ocorrencias11[[#This Row],[CIODS]],"")</f>
        <v>D680913</v>
      </c>
      <c r="F337" s="31" t="str">
        <f>IFERROR(Table_ocorrencias11[[#This Row],[natureza3]],"")</f>
        <v>Morte a esclarecer</v>
      </c>
      <c r="G337" s="31" t="str">
        <f>IFERROR(Table_ocorrencias11[[#This Row],[tipo_local]],"")</f>
        <v>Externo</v>
      </c>
      <c r="H337" s="31" t="str">
        <f>IFERROR(IF(Table_ocorrencias11[[#This Row],[instrumento9]] = 0,"",Table_ocorrencias11[[#This Row],[instrumento9]]),"")</f>
        <v>OUTROS</v>
      </c>
      <c r="I337" s="31" t="str">
        <f>IFERROR(VLOOKUP(Table_ocorrencias11[[#This Row],[matricula_perito]],Table_peritos[],2,FALSE),"")</f>
        <v>BETSON FERNANDO DELGADO DOS SANTOS ANDRADE</v>
      </c>
      <c r="J337" s="31" t="str">
        <f>IFERROR(VLOOKUP(Table_ocorrencias11[[#This Row],[matricula_auxiliar]],Table_auxiliares[],2,FALSE),"")</f>
        <v>THIAGO CHALEGRE</v>
      </c>
      <c r="K337" s="31" t="str">
        <f>IFERROR(VLOOKUP(Table_ocorrencias11[[#This Row],[matricula_delegado]],Table_delegados[],2,FALSE),"")</f>
        <v>CAIO WAGNER SIQUEIRA DE MORAIS</v>
      </c>
      <c r="L337" s="31" t="str">
        <f>IFERROR(Table_ocorrencias11[[#This Row],[viatura4]],"")</f>
        <v>UP004</v>
      </c>
      <c r="M337" s="31" t="str">
        <f>IFERROR(IF(Table_ocorrencias11[[#This Row],[DPH2]] ="","",Table_ocorrencias11[[#This Row],[DPH2]]&amp;"º DPH"),"")</f>
        <v>15º DPH</v>
      </c>
      <c r="N337" s="31" t="str">
        <f>UPPER(IFERROR(VLOOKUP(Table_ocorrencias11[[#This Row],[municipio]],Table_municipios[],2,FALSE),""))</f>
        <v>IPOJUCA</v>
      </c>
      <c r="O337" s="31" t="str">
        <f>UPPER(IFERROR(Table_ocorrencias11[[#This Row],[bairro7]],""))</f>
        <v>NOSSA SENHORA DO Ó</v>
      </c>
      <c r="P337" s="31" t="str">
        <f>IFERROR(IF(Table_ocorrencias11[[#This Row],[rua8]] ="","",Table_ocorrencias11[[#This Row],[rua8]]),"")</f>
        <v>BR009</v>
      </c>
      <c r="Q337" s="31" t="str">
        <f>IFERROR(IF(Table_ocorrencias11[[#This Row],[latitude5]] ="","",Table_ocorrencias11[[#This Row],[latitude5]]),"")</f>
        <v>-8.441313</v>
      </c>
      <c r="R337" s="31" t="str">
        <f>IFERROR(IF(Table_ocorrencias11[[#This Row],[longitude6]] ="","",Table_ocorrencias11[[#This Row],[longitude6]]),"")</f>
        <v>-35.010317</v>
      </c>
      <c r="S33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110883)</v>
      </c>
      <c r="T3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37" s="31" t="str">
        <f>UPPER(IFERROR(Table_ocorrencias11[[#This Row],[descricao]],""))</f>
        <v>DELEGADO MARCOS DE CASTRO; INSTRUMENTO (NÃO SE APLICA).</v>
      </c>
      <c r="V337" s="24">
        <f>IFERROR(IF(Table_ocorrencias11[[#This Row],[data_ciencia]]="","",Table_ocorrencias11[[#This Row],[data_ciencia]]),"")</f>
        <v>0.43680555555555556</v>
      </c>
      <c r="W337" s="24">
        <f>IFERROR(IF(Table_ocorrencias11[[#This Row],[data_saida]]="","",Table_ocorrencias11[[#This Row],[data_saida]]),"")</f>
        <v>0.44444444444444442</v>
      </c>
      <c r="X337" s="24">
        <f>IFERROR(IF(Table_ocorrencias11[[#This Row],[data_chegada]]="","",Table_ocorrencias11[[#This Row],[data_chegada]]),"")</f>
        <v>0.49861111111111112</v>
      </c>
      <c r="Y337" s="24">
        <f>IFERROR(IF(Table_ocorrencias11[[#This Row],[data_conclusao]]="","",Table_ocorrencias11[[#This Row],[data_conclusao]]),"")</f>
        <v>0.53472222222222221</v>
      </c>
      <c r="Z337" s="22">
        <v>1424</v>
      </c>
      <c r="AA337" s="22">
        <v>599</v>
      </c>
      <c r="AB337" s="22">
        <v>15</v>
      </c>
      <c r="AC337" s="22">
        <v>3869903</v>
      </c>
      <c r="AD337" s="22">
        <v>3868877</v>
      </c>
      <c r="AE337" s="22">
        <v>3864910</v>
      </c>
      <c r="AF337" s="22">
        <v>18370</v>
      </c>
      <c r="AG337" s="23">
        <v>44018</v>
      </c>
      <c r="AH337" s="22" t="s">
        <v>424</v>
      </c>
      <c r="AI337" s="22" t="s">
        <v>425</v>
      </c>
      <c r="AJ337" s="22" t="s">
        <v>168</v>
      </c>
      <c r="AK337" s="22" t="s">
        <v>255</v>
      </c>
      <c r="AL337" s="25">
        <v>0.43680555555555556</v>
      </c>
      <c r="AM337" s="26">
        <v>0.44444444444444442</v>
      </c>
      <c r="AN337" s="26">
        <v>0.49861111111111112</v>
      </c>
      <c r="AO337" s="26">
        <v>0.53472222222222221</v>
      </c>
      <c r="AP337" s="22" t="s">
        <v>426</v>
      </c>
      <c r="AQ337" s="22" t="s">
        <v>427</v>
      </c>
      <c r="AR337" s="22">
        <v>8</v>
      </c>
      <c r="AS337" s="22" t="s">
        <v>428</v>
      </c>
      <c r="AT337" s="22" t="s">
        <v>429</v>
      </c>
      <c r="AU337" s="22" t="s">
        <v>430</v>
      </c>
      <c r="AV337" s="27" t="s">
        <v>433</v>
      </c>
      <c r="AW337" s="22" t="s">
        <v>431</v>
      </c>
      <c r="AX337" s="22" t="s">
        <v>432</v>
      </c>
      <c r="AY337" s="22" t="b">
        <v>1</v>
      </c>
      <c r="AZ337" s="22" t="s">
        <v>273</v>
      </c>
      <c r="BA337" s="22" t="b">
        <v>0</v>
      </c>
      <c r="BB337" s="22"/>
      <c r="BC337" s="22"/>
    </row>
    <row r="338" spans="1:55" hidden="1" x14ac:dyDescent="0.25">
      <c r="A338" s="31" t="str">
        <f>IFERROR(TEXT(Table_ocorrencias11[[#This Row],[caso_n]],"000")&amp;Table_ocorrencias11[[#This Row],[ponto]]&amp;"/"&amp;YEAR(Table_ocorrencias11[[#This Row],[DATA PLANTÃO]]),"")</f>
        <v>600.9/2020</v>
      </c>
      <c r="B338" s="31" t="str">
        <f>IFERROR(IF(Table_ocorrencias11[[#This Row],[GDL]] = "","", Table_ocorrencias11[[#This Row],[GDL]]&amp;"/"&amp;YEAR(Table_ocorrencias11[[#This Row],[data_plantao]])),"")</f>
        <v>18384/2020</v>
      </c>
      <c r="C338" s="31" t="str">
        <f>IF(Table_ocorrencias11[[#This Row],[fotos_gdl]] = TRUE,"ENVIADAS","PENDENTE")</f>
        <v>ENVIADAS</v>
      </c>
      <c r="D338" s="23">
        <f>IFERROR(Table_ocorrencias11[[#This Row],[data_plantao]],"")</f>
        <v>44018</v>
      </c>
      <c r="E338" s="31" t="str">
        <f>IFERROR(Table_ocorrencias11[[#This Row],[CIODS]],"")</f>
        <v>D680940</v>
      </c>
      <c r="F338" s="31" t="str">
        <f>IFERROR(Table_ocorrencias11[[#This Row],[natureza3]],"")</f>
        <v>Homicídio</v>
      </c>
      <c r="G338" s="31" t="str">
        <f>IFERROR(Table_ocorrencias11[[#This Row],[tipo_local]],"")</f>
        <v>Externo</v>
      </c>
      <c r="H338" s="31" t="str">
        <f>IFERROR(IF(Table_ocorrencias11[[#This Row],[instrumento9]] = 0,"",Table_ocorrencias11[[#This Row],[instrumento9]]),"")</f>
        <v>PÉRFURO-CONTUNDENTE</v>
      </c>
      <c r="I338" s="31" t="str">
        <f>IFERROR(VLOOKUP(Table_ocorrencias11[[#This Row],[matricula_perito]],Table_peritos[],2,FALSE),"")</f>
        <v>FERNANDO HENRIQUE LEAL BENEVIDES</v>
      </c>
      <c r="J338" s="31" t="str">
        <f>IFERROR(VLOOKUP(Table_ocorrencias11[[#This Row],[matricula_auxiliar]],Table_auxiliares[],2,FALSE),"")</f>
        <v>THAYSE BATISTA</v>
      </c>
      <c r="K338" s="31" t="str">
        <f>IFERROR(VLOOKUP(Table_ocorrencias11[[#This Row],[matricula_delegado]],Table_delegados[],2,FALSE),"")</f>
        <v>CAIO WAGNER SIQUEIRA DE MORAIS</v>
      </c>
      <c r="L338" s="31" t="str">
        <f>IFERROR(Table_ocorrencias11[[#This Row],[viatura4]],"")</f>
        <v>UP002</v>
      </c>
      <c r="M338" s="31" t="str">
        <f>IFERROR(IF(Table_ocorrencias11[[#This Row],[DPH2]] ="","",Table_ocorrencias11[[#This Row],[DPH2]]&amp;"º DPH"),"")</f>
        <v>13º DPH</v>
      </c>
      <c r="N338" s="31" t="str">
        <f>UPPER(IFERROR(VLOOKUP(Table_ocorrencias11[[#This Row],[municipio]],Table_municipios[],2,FALSE),""))</f>
        <v>JABOATÃO DOS GUARARAPES</v>
      </c>
      <c r="O338" s="31" t="str">
        <f>UPPER(IFERROR(Table_ocorrencias11[[#This Row],[bairro7]],""))</f>
        <v>VILA RICA</v>
      </c>
      <c r="P338" s="31" t="str">
        <f>IFERROR(IF(Table_ocorrencias11[[#This Row],[rua8]] ="","",Table_ocorrencias11[[#This Row],[rua8]]),"")</f>
        <v>RUA PAU BRASIL, Nº125</v>
      </c>
      <c r="Q338" s="31" t="str">
        <f>IFERROR(IF(Table_ocorrencias11[[#This Row],[latitude5]] ="","",Table_ocorrencias11[[#This Row],[latitude5]]),"")</f>
        <v>-8.116340</v>
      </c>
      <c r="R338" s="31" t="str">
        <f>IFERROR(IF(Table_ocorrencias11[[#This Row],[longitude6]] ="","",Table_ocorrencias11[[#This Row],[longitude6]]),"")</f>
        <v>-35.020106</v>
      </c>
      <c r="S338" s="31" t="str">
        <f>IFERROR(UPPER(VLOOKUP(Table_ocorrencias11[[#This Row],[ocorrencia_id]],Table_vitimas[],3,FALSE) &amp; " (NIC: "&amp; VLOOKUP(Table_ocorrencias11[[#This Row],[ocorrencia_id]],Table_vitimas[],9,FALSE)) &amp;")","")</f>
        <v>WILLQUI FRANCISCO ALEMÃO JUNIOR (NIC: 108233)</v>
      </c>
      <c r="T3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38" s="31" t="str">
        <f>UPPER(IFERROR(Table_ocorrencias11[[#This Row],[descricao]],""))</f>
        <v>MASC - PAF - EXPRESIDIÁRIO / PM CB ÉDER 98885-1414</v>
      </c>
      <c r="V338" s="24">
        <f>IFERROR(IF(Table_ocorrencias11[[#This Row],[data_ciencia]]="","",Table_ocorrencias11[[#This Row],[data_ciencia]]),"")</f>
        <v>0.54861111111111116</v>
      </c>
      <c r="W338" s="24">
        <f>IFERROR(IF(Table_ocorrencias11[[#This Row],[data_saida]]="","",Table_ocorrencias11[[#This Row],[data_saida]]),"")</f>
        <v>0.5625</v>
      </c>
      <c r="X338" s="24">
        <f>IFERROR(IF(Table_ocorrencias11[[#This Row],[data_chegada]]="","",Table_ocorrencias11[[#This Row],[data_chegada]]),"")</f>
        <v>0.58333333333333337</v>
      </c>
      <c r="Y338" s="24">
        <f>IFERROR(IF(Table_ocorrencias11[[#This Row],[data_conclusao]]="","",Table_ocorrencias11[[#This Row],[data_conclusao]]),"")</f>
        <v>0.61111111111111116</v>
      </c>
      <c r="Z338" s="22">
        <v>1425</v>
      </c>
      <c r="AA338" s="22">
        <v>600</v>
      </c>
      <c r="AB338" s="22">
        <v>13</v>
      </c>
      <c r="AC338" s="22">
        <v>2962063</v>
      </c>
      <c r="AD338" s="22">
        <v>3870430</v>
      </c>
      <c r="AE338" s="22">
        <v>3864910</v>
      </c>
      <c r="AF338" s="22">
        <v>18384</v>
      </c>
      <c r="AG338" s="23">
        <v>44018</v>
      </c>
      <c r="AH338" s="22" t="s">
        <v>434</v>
      </c>
      <c r="AI338" s="22" t="s">
        <v>167</v>
      </c>
      <c r="AJ338" s="22" t="s">
        <v>168</v>
      </c>
      <c r="AK338" s="22" t="s">
        <v>278</v>
      </c>
      <c r="AL338" s="25">
        <v>0.54861111111111116</v>
      </c>
      <c r="AM338" s="26">
        <v>0.5625</v>
      </c>
      <c r="AN338" s="26">
        <v>0.58333333333333337</v>
      </c>
      <c r="AO338" s="26">
        <v>0.61111111111111116</v>
      </c>
      <c r="AP338" s="22" t="s">
        <v>452</v>
      </c>
      <c r="AQ338" s="22" t="s">
        <v>453</v>
      </c>
      <c r="AR338" s="22">
        <v>10</v>
      </c>
      <c r="AS338" s="22" t="s">
        <v>435</v>
      </c>
      <c r="AT338" s="22" t="s">
        <v>436</v>
      </c>
      <c r="AU338" s="22" t="s">
        <v>437</v>
      </c>
      <c r="AV338" s="27" t="s">
        <v>276</v>
      </c>
      <c r="AW338" s="22" t="s">
        <v>438</v>
      </c>
      <c r="AX338" s="22" t="s">
        <v>439</v>
      </c>
      <c r="AY338" s="22" t="b">
        <v>1</v>
      </c>
      <c r="AZ338" s="22" t="s">
        <v>273</v>
      </c>
      <c r="BA338" s="22" t="b">
        <v>0</v>
      </c>
      <c r="BB338" s="22"/>
      <c r="BC338" s="22"/>
    </row>
    <row r="339" spans="1:55" hidden="1" x14ac:dyDescent="0.25">
      <c r="A339" s="31" t="str">
        <f>IFERROR(TEXT(Table_ocorrencias11[[#This Row],[caso_n]],"000")&amp;Table_ocorrencias11[[#This Row],[ponto]]&amp;"/"&amp;YEAR(Table_ocorrencias11[[#This Row],[DATA PLANTÃO]]),"")</f>
        <v>601.9/2020</v>
      </c>
      <c r="B339" s="31" t="str">
        <f>IFERROR(IF(Table_ocorrencias11[[#This Row],[GDL]] = "","", Table_ocorrencias11[[#This Row],[GDL]]&amp;"/"&amp;YEAR(Table_ocorrencias11[[#This Row],[data_plantao]])),"")</f>
        <v>18396/2020</v>
      </c>
      <c r="C339" s="31" t="str">
        <f>IF(Table_ocorrencias11[[#This Row],[fotos_gdl]] = TRUE,"ENVIADAS","PENDENTE")</f>
        <v>ENVIADAS</v>
      </c>
      <c r="D339" s="23">
        <f>IFERROR(Table_ocorrencias11[[#This Row],[data_plantao]],"")</f>
        <v>44018</v>
      </c>
      <c r="E339" s="31" t="str">
        <f>IFERROR(Table_ocorrencias11[[#This Row],[CIODS]],"")</f>
        <v>D680944</v>
      </c>
      <c r="F339" s="31" t="str">
        <f>IFERROR(Table_ocorrencias11[[#This Row],[natureza3]],"")</f>
        <v>Homicídio</v>
      </c>
      <c r="G339" s="31" t="str">
        <f>IFERROR(Table_ocorrencias11[[#This Row],[tipo_local]],"")</f>
        <v>Externo</v>
      </c>
      <c r="H339" s="31" t="str">
        <f>IFERROR(IF(Table_ocorrencias11[[#This Row],[instrumento9]] = 0,"",Table_ocorrencias11[[#This Row],[instrumento9]]),"")</f>
        <v>PÉRFURO-CONTUNDENTE</v>
      </c>
      <c r="I339" s="31" t="str">
        <f>IFERROR(VLOOKUP(Table_ocorrencias11[[#This Row],[matricula_perito]],Table_peritos[],2,FALSE),"")</f>
        <v>BETSON FERNANDO DELGADO DOS SANTOS ANDRADE</v>
      </c>
      <c r="J339" s="31" t="str">
        <f>IFERROR(VLOOKUP(Table_ocorrencias11[[#This Row],[matricula_auxiliar]],Table_auxiliares[],2,FALSE),"")</f>
        <v>THIAGO CHALEGRE</v>
      </c>
      <c r="K339" s="31" t="str">
        <f>IFERROR(VLOOKUP(Table_ocorrencias11[[#This Row],[matricula_delegado]],Table_delegados[],2,FALSE),"")</f>
        <v>CAIO WAGNER SIQUEIRA DE MORAIS</v>
      </c>
      <c r="L339" s="31" t="str">
        <f>IFERROR(Table_ocorrencias11[[#This Row],[viatura4]],"")</f>
        <v>UP004</v>
      </c>
      <c r="M339" s="31" t="str">
        <f>IFERROR(IF(Table_ocorrencias11[[#This Row],[DPH2]] ="","",Table_ocorrencias11[[#This Row],[DPH2]]&amp;"º DPH"),"")</f>
        <v>13º DPH</v>
      </c>
      <c r="N339" s="31" t="str">
        <f>UPPER(IFERROR(VLOOKUP(Table_ocorrencias11[[#This Row],[municipio]],Table_municipios[],2,FALSE),""))</f>
        <v>MORENO</v>
      </c>
      <c r="O339" s="31" t="str">
        <f>UPPER(IFERROR(Table_ocorrencias11[[#This Row],[bairro7]],""))</f>
        <v>CERTRO</v>
      </c>
      <c r="P339" s="31" t="str">
        <f>IFERROR(IF(Table_ocorrencias11[[#This Row],[rua8]] ="","",Table_ocorrencias11[[#This Row],[rua8]]),"")</f>
        <v>ENTRADA DO PAHU</v>
      </c>
      <c r="Q339" s="31" t="str">
        <f>IFERROR(IF(Table_ocorrencias11[[#This Row],[latitude5]] ="","",Table_ocorrencias11[[#This Row],[latitude5]]),"")</f>
        <v>-8.114160</v>
      </c>
      <c r="R339" s="31" t="str">
        <f>IFERROR(IF(Table_ocorrencias11[[#This Row],[longitude6]] ="","",Table_ocorrencias11[[#This Row],[longitude6]]),"")</f>
        <v>-35.086018</v>
      </c>
      <c r="S33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110919)</v>
      </c>
      <c r="T3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39" s="31" t="str">
        <f>UPPER(IFERROR(Table_ocorrencias11[[#This Row],[descricao]],""))</f>
        <v>HOMÍDIO PAF PISTOLA CAL .380</v>
      </c>
      <c r="V339" s="24">
        <f>IFERROR(IF(Table_ocorrencias11[[#This Row],[data_ciencia]]="","",Table_ocorrencias11[[#This Row],[data_ciencia]]),"")</f>
        <v>0.63194444444444442</v>
      </c>
      <c r="W339" s="24">
        <f>IFERROR(IF(Table_ocorrencias11[[#This Row],[data_saida]]="","",Table_ocorrencias11[[#This Row],[data_saida]]),"")</f>
        <v>0.64236111111111116</v>
      </c>
      <c r="X339" s="24">
        <f>IFERROR(IF(Table_ocorrencias11[[#This Row],[data_chegada]]="","",Table_ocorrencias11[[#This Row],[data_chegada]]),"")</f>
        <v>0.67083333333333328</v>
      </c>
      <c r="Y339" s="24">
        <f>IFERROR(IF(Table_ocorrencias11[[#This Row],[data_conclusao]]="","",Table_ocorrencias11[[#This Row],[data_conclusao]]),"")</f>
        <v>0.70833333333333337</v>
      </c>
      <c r="Z339" s="22">
        <v>1426</v>
      </c>
      <c r="AA339" s="22">
        <v>601</v>
      </c>
      <c r="AB339" s="22">
        <v>13</v>
      </c>
      <c r="AC339" s="22">
        <v>3869903</v>
      </c>
      <c r="AD339" s="22">
        <v>3868877</v>
      </c>
      <c r="AE339" s="22">
        <v>3864910</v>
      </c>
      <c r="AF339" s="22">
        <v>18396</v>
      </c>
      <c r="AG339" s="23">
        <v>44018</v>
      </c>
      <c r="AH339" s="22" t="s">
        <v>440</v>
      </c>
      <c r="AI339" s="22" t="s">
        <v>167</v>
      </c>
      <c r="AJ339" s="22" t="s">
        <v>168</v>
      </c>
      <c r="AK339" s="22" t="s">
        <v>255</v>
      </c>
      <c r="AL339" s="25">
        <v>0.63194444444444442</v>
      </c>
      <c r="AM339" s="26">
        <v>0.64236111111111116</v>
      </c>
      <c r="AN339" s="26">
        <v>0.67083333333333328</v>
      </c>
      <c r="AO339" s="26">
        <v>0.70833333333333337</v>
      </c>
      <c r="AP339" s="22" t="s">
        <v>454</v>
      </c>
      <c r="AQ339" s="22" t="s">
        <v>455</v>
      </c>
      <c r="AR339" s="22">
        <v>11</v>
      </c>
      <c r="AS339" s="22" t="s">
        <v>441</v>
      </c>
      <c r="AT339" s="22" t="s">
        <v>442</v>
      </c>
      <c r="AU339" s="22" t="s">
        <v>443</v>
      </c>
      <c r="AV339" s="27" t="s">
        <v>276</v>
      </c>
      <c r="AW339" s="22" t="s">
        <v>444</v>
      </c>
      <c r="AX339" s="22" t="s">
        <v>456</v>
      </c>
      <c r="AY339" s="22" t="b">
        <v>1</v>
      </c>
      <c r="AZ339" s="22" t="s">
        <v>273</v>
      </c>
      <c r="BA339" s="22" t="b">
        <v>0</v>
      </c>
      <c r="BB339" s="22"/>
      <c r="BC339" s="22"/>
    </row>
    <row r="340" spans="1:55" hidden="1" x14ac:dyDescent="0.25">
      <c r="A340" s="31" t="str">
        <f>IFERROR(TEXT(Table_ocorrencias11[[#This Row],[caso_n]],"000")&amp;Table_ocorrencias11[[#This Row],[ponto]]&amp;"/"&amp;YEAR(Table_ocorrencias11[[#This Row],[DATA PLANTÃO]]),"")</f>
        <v>602.9/2020</v>
      </c>
      <c r="B340" s="31" t="str">
        <f>IFERROR(IF(Table_ocorrencias11[[#This Row],[GDL]] = "","", Table_ocorrencias11[[#This Row],[GDL]]&amp;"/"&amp;YEAR(Table_ocorrencias11[[#This Row],[data_plantao]])),"")</f>
        <v>18405/2020</v>
      </c>
      <c r="C340" s="31" t="str">
        <f>IF(Table_ocorrencias11[[#This Row],[fotos_gdl]] = TRUE,"ENVIADAS","PENDENTE")</f>
        <v>ENVIADAS</v>
      </c>
      <c r="D340" s="23">
        <f>IFERROR(Table_ocorrencias11[[#This Row],[data_plantao]],"")</f>
        <v>44018</v>
      </c>
      <c r="E340" s="31" t="str">
        <f>IFERROR(Table_ocorrencias11[[#This Row],[CIODS]],"")</f>
        <v>D680958</v>
      </c>
      <c r="F340" s="31" t="str">
        <f>IFERROR(Table_ocorrencias11[[#This Row],[natureza3]],"")</f>
        <v>Homicídio</v>
      </c>
      <c r="G340" s="31" t="str">
        <f>IFERROR(Table_ocorrencias11[[#This Row],[tipo_local]],"")</f>
        <v>Externo</v>
      </c>
      <c r="H340" s="31" t="str">
        <f>IFERROR(IF(Table_ocorrencias11[[#This Row],[instrumento9]] = 0,"",Table_ocorrencias11[[#This Row],[instrumento9]]),"")</f>
        <v>PÉRFURO-CONTUNDENTE</v>
      </c>
      <c r="I340" s="31" t="str">
        <f>IFERROR(VLOOKUP(Table_ocorrencias11[[#This Row],[matricula_perito]],Table_peritos[],2,FALSE),"")</f>
        <v>FERNANDO HENRIQUE LEAL BENEVIDES</v>
      </c>
      <c r="J340" s="31" t="str">
        <f>IFERROR(VLOOKUP(Table_ocorrencias11[[#This Row],[matricula_auxiliar]],Table_auxiliares[],2,FALSE),"")</f>
        <v>THAYSE BATISTA</v>
      </c>
      <c r="K340" s="31" t="str">
        <f>IFERROR(VLOOKUP(Table_ocorrencias11[[#This Row],[matricula_delegado]],Table_delegados[],2,FALSE),"")</f>
        <v>DIEGO JARDIM FEITOSA</v>
      </c>
      <c r="L340" s="31" t="str">
        <f>IFERROR(Table_ocorrencias11[[#This Row],[viatura4]],"")</f>
        <v>UP004</v>
      </c>
      <c r="M340" s="31" t="str">
        <f>IFERROR(IF(Table_ocorrencias11[[#This Row],[DPH2]] ="","",Table_ocorrencias11[[#This Row],[DPH2]]&amp;"º DPH"),"")</f>
        <v>7º DPH</v>
      </c>
      <c r="N340" s="31" t="str">
        <f>UPPER(IFERROR(VLOOKUP(Table_ocorrencias11[[#This Row],[municipio]],Table_municipios[],2,FALSE),""))</f>
        <v>PAULISTA</v>
      </c>
      <c r="O340" s="31" t="str">
        <f>UPPER(IFERROR(Table_ocorrencias11[[#This Row],[bairro7]],""))</f>
        <v>ENGENHO MARANGUAPE</v>
      </c>
      <c r="P340" s="31" t="str">
        <f>IFERROR(IF(Table_ocorrencias11[[#This Row],[rua8]] ="","",Table_ocorrencias11[[#This Row],[rua8]]),"")</f>
        <v>4ª TRAVESSA DA RUA ITINGA</v>
      </c>
      <c r="Q340" s="31" t="str">
        <f>IFERROR(IF(Table_ocorrencias11[[#This Row],[latitude5]] ="","",Table_ocorrencias11[[#This Row],[latitude5]]),"")</f>
        <v>-7,9256692</v>
      </c>
      <c r="R340" s="31" t="str">
        <f>IFERROR(IF(Table_ocorrencias11[[#This Row],[longitude6]] ="","",Table_ocorrencias11[[#This Row],[longitude6]]),"")</f>
        <v>-34,8416933</v>
      </c>
      <c r="S34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110916)</v>
      </c>
      <c r="T3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40" s="31" t="str">
        <f>UPPER(IFERROR(Table_ocorrencias11[[#This Row],[descricao]],""))</f>
        <v>PAF - MASCULINO</v>
      </c>
      <c r="V340" s="24">
        <f>IFERROR(IF(Table_ocorrencias11[[#This Row],[data_ciencia]]="","",Table_ocorrencias11[[#This Row],[data_ciencia]]),"")</f>
        <v>0.77083333333333337</v>
      </c>
      <c r="W340" s="24">
        <f>IFERROR(IF(Table_ocorrencias11[[#This Row],[data_saida]]="","",Table_ocorrencias11[[#This Row],[data_saida]]),"")</f>
        <v>0.77777777777777779</v>
      </c>
      <c r="X340" s="24">
        <f>IFERROR(IF(Table_ocorrencias11[[#This Row],[data_chegada]]="","",Table_ocorrencias11[[#This Row],[data_chegada]]),"")</f>
        <v>0.79166666666666663</v>
      </c>
      <c r="Y340" s="24">
        <f>IFERROR(IF(Table_ocorrencias11[[#This Row],[data_conclusao]]="","",Table_ocorrencias11[[#This Row],[data_conclusao]]),"")</f>
        <v>0.85069444444444442</v>
      </c>
      <c r="Z340" s="22">
        <v>1427</v>
      </c>
      <c r="AA340" s="22">
        <v>602</v>
      </c>
      <c r="AB340" s="22">
        <v>7</v>
      </c>
      <c r="AC340" s="22">
        <v>2962063</v>
      </c>
      <c r="AD340" s="22">
        <v>3870430</v>
      </c>
      <c r="AE340" s="22">
        <v>3864944</v>
      </c>
      <c r="AF340" s="22">
        <v>18405</v>
      </c>
      <c r="AG340" s="23">
        <v>44018</v>
      </c>
      <c r="AH340" s="22" t="s">
        <v>457</v>
      </c>
      <c r="AI340" s="22" t="s">
        <v>167</v>
      </c>
      <c r="AJ340" s="22" t="s">
        <v>168</v>
      </c>
      <c r="AK340" s="22" t="s">
        <v>255</v>
      </c>
      <c r="AL340" s="25">
        <v>0.77083333333333337</v>
      </c>
      <c r="AM340" s="26">
        <v>0.77777777777777779</v>
      </c>
      <c r="AN340" s="26">
        <v>0.79166666666666663</v>
      </c>
      <c r="AO340" s="26">
        <v>0.85069444444444442</v>
      </c>
      <c r="AP340" s="22" t="s">
        <v>465</v>
      </c>
      <c r="AQ340" s="22" t="s">
        <v>466</v>
      </c>
      <c r="AR340" s="22">
        <v>13</v>
      </c>
      <c r="AS340" s="22" t="s">
        <v>458</v>
      </c>
      <c r="AT340" s="22" t="s">
        <v>467</v>
      </c>
      <c r="AU340" s="22" t="s">
        <v>283</v>
      </c>
      <c r="AV340" s="27" t="s">
        <v>276</v>
      </c>
      <c r="AW340" s="22" t="s">
        <v>459</v>
      </c>
      <c r="AX340" s="22" t="s">
        <v>460</v>
      </c>
      <c r="AY340" s="22" t="b">
        <v>1</v>
      </c>
      <c r="AZ340" s="22" t="s">
        <v>273</v>
      </c>
      <c r="BA340" s="22" t="b">
        <v>0</v>
      </c>
      <c r="BB340" s="22"/>
      <c r="BC340" s="22"/>
    </row>
    <row r="341" spans="1:55" hidden="1" x14ac:dyDescent="0.25">
      <c r="A341" s="31" t="str">
        <f>IFERROR(TEXT(Table_ocorrencias11[[#This Row],[caso_n]],"000")&amp;Table_ocorrencias11[[#This Row],[ponto]]&amp;"/"&amp;YEAR(Table_ocorrencias11[[#This Row],[DATA PLANTÃO]]),"")</f>
        <v>603.9/2020</v>
      </c>
      <c r="B341" s="31" t="str">
        <f>IFERROR(IF(Table_ocorrencias11[[#This Row],[GDL]] = "","", Table_ocorrencias11[[#This Row],[GDL]]&amp;"/"&amp;YEAR(Table_ocorrencias11[[#This Row],[data_plantao]])),"")</f>
        <v>18417/2020</v>
      </c>
      <c r="C341" s="31" t="str">
        <f>IF(Table_ocorrencias11[[#This Row],[fotos_gdl]] = TRUE,"ENVIADAS","PENDENTE")</f>
        <v>ENVIADAS</v>
      </c>
      <c r="D341" s="23">
        <f>IFERROR(Table_ocorrencias11[[#This Row],[data_plantao]],"")</f>
        <v>44018</v>
      </c>
      <c r="E341" s="31" t="str">
        <f>IFERROR(Table_ocorrencias11[[#This Row],[CIODS]],"")</f>
        <v>D680976</v>
      </c>
      <c r="F341" s="31" t="str">
        <f>IFERROR(Table_ocorrencias11[[#This Row],[natureza3]],"")</f>
        <v>Homicídio</v>
      </c>
      <c r="G341" s="31" t="str">
        <f>IFERROR(Table_ocorrencias11[[#This Row],[tipo_local]],"")</f>
        <v>Externo</v>
      </c>
      <c r="H341" s="31" t="str">
        <f>IFERROR(IF(Table_ocorrencias11[[#This Row],[instrumento9]] = 0,"",Table_ocorrencias11[[#This Row],[instrumento9]]),"")</f>
        <v>CONTUNDENTE</v>
      </c>
      <c r="I341" s="31" t="str">
        <f>IFERROR(VLOOKUP(Table_ocorrencias11[[#This Row],[matricula_perito]],Table_peritos[],2,FALSE),"")</f>
        <v>CAMILLA ALMEIDA BRAYNER</v>
      </c>
      <c r="J341" s="31" t="str">
        <f>IFERROR(VLOOKUP(Table_ocorrencias11[[#This Row],[matricula_auxiliar]],Table_auxiliares[],2,FALSE),"")</f>
        <v>HILTON PESSOA DE FREITAS NETO</v>
      </c>
      <c r="K341" s="31" t="str">
        <f>IFERROR(VLOOKUP(Table_ocorrencias11[[#This Row],[matricula_delegado]],Table_delegados[],2,FALSE),"")</f>
        <v>ANTONIO DE CAMPOS FRANCISCO</v>
      </c>
      <c r="L341" s="31" t="str">
        <f>IFERROR(Table_ocorrencias11[[#This Row],[viatura4]],"")</f>
        <v>UP004</v>
      </c>
      <c r="M341" s="31" t="str">
        <f>IFERROR(IF(Table_ocorrencias11[[#This Row],[DPH2]] ="","",Table_ocorrencias11[[#This Row],[DPH2]]&amp;"º DPH"),"")</f>
        <v>10º DPH</v>
      </c>
      <c r="N341" s="31" t="str">
        <f>UPPER(IFERROR(VLOOKUP(Table_ocorrencias11[[#This Row],[municipio]],Table_municipios[],2,FALSE),""))</f>
        <v>SÃO LOURENÇO DA MATA</v>
      </c>
      <c r="O341" s="31" t="str">
        <f>UPPER(IFERROR(Table_ocorrencias11[[#This Row],[bairro7]],""))</f>
        <v>MATRIZ DA LUZ</v>
      </c>
      <c r="P341" s="31" t="str">
        <f>IFERROR(IF(Table_ocorrencias11[[#This Row],[rua8]] ="","",Table_ocorrencias11[[#This Row],[rua8]]),"")</f>
        <v>ASSENTAMENTO ENGENHO VELHO I</v>
      </c>
      <c r="Q341" s="31" t="str">
        <f>IFERROR(IF(Table_ocorrencias11[[#This Row],[latitude5]] ="","",Table_ocorrencias11[[#This Row],[latitude5]]),"")</f>
        <v>-7,9828310</v>
      </c>
      <c r="R341" s="31" t="str">
        <f>IFERROR(IF(Table_ocorrencias11[[#This Row],[longitude6]] ="","",Table_ocorrencias11[[#This Row],[longitude6]]),"")</f>
        <v>-35,1426770</v>
      </c>
      <c r="S34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110917)</v>
      </c>
      <c r="T3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41" s="31" t="str">
        <f>UPPER(IFERROR(Table_ocorrencias11[[#This Row],[descricao]],""))</f>
        <v/>
      </c>
      <c r="V341" s="24">
        <f>IFERROR(IF(Table_ocorrencias11[[#This Row],[data_ciencia]]="","",Table_ocorrencias11[[#This Row],[data_ciencia]]),"")</f>
        <v>0.9916666666666667</v>
      </c>
      <c r="W341" s="24">
        <f>IFERROR(IF(Table_ocorrencias11[[#This Row],[data_saida]]="","",Table_ocorrencias11[[#This Row],[data_saida]]),"")</f>
        <v>4.8611111111111112E-2</v>
      </c>
      <c r="X341" s="24">
        <f>IFERROR(IF(Table_ocorrencias11[[#This Row],[data_chegada]]="","",Table_ocorrencias11[[#This Row],[data_chegada]]),"")</f>
        <v>0.10069444444444445</v>
      </c>
      <c r="Y341" s="24">
        <f>IFERROR(IF(Table_ocorrencias11[[#This Row],[data_conclusao]]="","",Table_ocorrencias11[[#This Row],[data_conclusao]]),"")</f>
        <v>0.1423611111111111</v>
      </c>
      <c r="Z341" s="22">
        <v>1428</v>
      </c>
      <c r="AA341" s="22">
        <v>603</v>
      </c>
      <c r="AB341" s="22">
        <v>10</v>
      </c>
      <c r="AC341" s="22">
        <v>3867129</v>
      </c>
      <c r="AD341" s="22">
        <v>3865967</v>
      </c>
      <c r="AE341" s="22">
        <v>1967371</v>
      </c>
      <c r="AF341" s="22">
        <v>18417</v>
      </c>
      <c r="AG341" s="23">
        <v>44018</v>
      </c>
      <c r="AH341" s="22" t="s">
        <v>468</v>
      </c>
      <c r="AI341" s="22" t="s">
        <v>167</v>
      </c>
      <c r="AJ341" s="22" t="s">
        <v>168</v>
      </c>
      <c r="AK341" s="22" t="s">
        <v>255</v>
      </c>
      <c r="AL341" s="25">
        <v>0.9916666666666667</v>
      </c>
      <c r="AM341" s="26">
        <v>4.8611111111111112E-2</v>
      </c>
      <c r="AN341" s="26">
        <v>0.10069444444444445</v>
      </c>
      <c r="AO341" s="26">
        <v>0.1423611111111111</v>
      </c>
      <c r="AP341" s="22" t="s">
        <v>479</v>
      </c>
      <c r="AQ341" s="22" t="s">
        <v>480</v>
      </c>
      <c r="AR341" s="22">
        <v>15</v>
      </c>
      <c r="AS341" s="22" t="s">
        <v>469</v>
      </c>
      <c r="AT341" s="22" t="s">
        <v>470</v>
      </c>
      <c r="AU341" s="22" t="s">
        <v>471</v>
      </c>
      <c r="AV341" s="27" t="s">
        <v>481</v>
      </c>
      <c r="AW341" s="22" t="s">
        <v>472</v>
      </c>
      <c r="AX341" s="22" t="s">
        <v>283</v>
      </c>
      <c r="AY341" s="22" t="b">
        <v>1</v>
      </c>
      <c r="AZ341" s="22" t="s">
        <v>273</v>
      </c>
      <c r="BA341" s="22" t="b">
        <v>0</v>
      </c>
      <c r="BB341" s="22"/>
      <c r="BC341" s="22"/>
    </row>
    <row r="342" spans="1:55" hidden="1" x14ac:dyDescent="0.25">
      <c r="A342" s="31" t="str">
        <f>IFERROR(TEXT(Table_ocorrencias11[[#This Row],[caso_n]],"000")&amp;Table_ocorrencias11[[#This Row],[ponto]]&amp;"/"&amp;YEAR(Table_ocorrencias11[[#This Row],[DATA PLANTÃO]]),"")</f>
        <v>604.9/2020</v>
      </c>
      <c r="B342" s="31" t="str">
        <f>IFERROR(IF(Table_ocorrencias11[[#This Row],[GDL]] = "","", Table_ocorrencias11[[#This Row],[GDL]]&amp;"/"&amp;YEAR(Table_ocorrencias11[[#This Row],[data_plantao]])),"")</f>
        <v>19080/2020</v>
      </c>
      <c r="C342" s="31" t="str">
        <f>IF(Table_ocorrencias11[[#This Row],[fotos_gdl]] = TRUE,"ENVIADAS","PENDENTE")</f>
        <v>PENDENTE</v>
      </c>
      <c r="D342" s="23">
        <f>IFERROR(Table_ocorrencias11[[#This Row],[data_plantao]],"")</f>
        <v>44019</v>
      </c>
      <c r="E342" s="31" t="str">
        <f>IFERROR(Table_ocorrencias11[[#This Row],[CIODS]],"")</f>
        <v>D680988</v>
      </c>
      <c r="F342" s="31" t="str">
        <f>IFERROR(Table_ocorrencias11[[#This Row],[natureza3]],"")</f>
        <v>Homicídio</v>
      </c>
      <c r="G342" s="31" t="str">
        <f>IFERROR(Table_ocorrencias11[[#This Row],[tipo_local]],"")</f>
        <v>Externo</v>
      </c>
      <c r="H342" s="31" t="str">
        <f>IFERROR(IF(Table_ocorrencias11[[#This Row],[instrumento9]] = 0,"",Table_ocorrencias11[[#This Row],[instrumento9]]),"")</f>
        <v>PÉRFURO-CONTUNDENTE</v>
      </c>
      <c r="I342" s="31" t="str">
        <f>IFERROR(VLOOKUP(Table_ocorrencias11[[#This Row],[matricula_perito]],Table_peritos[],2,FALSE),"")</f>
        <v>BETSON FERNANDO DELGADO DOS SANTOS ANDRADE</v>
      </c>
      <c r="J342" s="31" t="str">
        <f>IFERROR(VLOOKUP(Table_ocorrencias11[[#This Row],[matricula_auxiliar]],Table_auxiliares[],2,FALSE),"")</f>
        <v>THIAGO CHALEGRE</v>
      </c>
      <c r="K342" s="31" t="str">
        <f>IFERROR(VLOOKUP(Table_ocorrencias11[[#This Row],[matricula_delegado]],Table_delegados[],2,FALSE),"")</f>
        <v>ALAUMO LIMA</v>
      </c>
      <c r="L342" s="31" t="str">
        <f>IFERROR(Table_ocorrencias11[[#This Row],[viatura4]],"")</f>
        <v>UP002</v>
      </c>
      <c r="M342" s="31" t="str">
        <f>IFERROR(IF(Table_ocorrencias11[[#This Row],[DPH2]] ="","",Table_ocorrencias11[[#This Row],[DPH2]]&amp;"º DPH"),"")</f>
        <v>14º DPH</v>
      </c>
      <c r="N342" s="31" t="str">
        <f>UPPER(IFERROR(VLOOKUP(Table_ocorrencias11[[#This Row],[municipio]],Table_municipios[],2,FALSE),""))</f>
        <v>CABO DE SANTO AGOSTINHO</v>
      </c>
      <c r="O342" s="31" t="str">
        <f>UPPER(IFERROR(Table_ocorrencias11[[#This Row],[bairro7]],""))</f>
        <v>RURAL</v>
      </c>
      <c r="P342" s="31" t="str">
        <f>IFERROR(IF(Table_ocorrencias11[[#This Row],[rua8]] ="","",Table_ocorrencias11[[#This Row],[rua8]]),"")</f>
        <v>ESTRADA INDO PARA PRAIA DE SUAPE</v>
      </c>
      <c r="Q342" s="31" t="str">
        <f>IFERROR(IF(Table_ocorrencias11[[#This Row],[latitude5]] ="","",Table_ocorrencias11[[#This Row],[latitude5]]),"")</f>
        <v>-8.347959</v>
      </c>
      <c r="R342" s="31" t="str">
        <f>IFERROR(IF(Table_ocorrencias11[[#This Row],[longitude6]] ="","",Table_ocorrencias11[[#This Row],[longitude6]]),"")</f>
        <v>-34.960071</v>
      </c>
      <c r="S34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110907)</v>
      </c>
      <c r="T3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42" s="31" t="str">
        <f>UPPER(IFERROR(Table_ocorrencias11[[#This Row],[descricao]],""))</f>
        <v/>
      </c>
      <c r="V342" s="24">
        <f>IFERROR(IF(Table_ocorrencias11[[#This Row],[data_ciencia]]="","",Table_ocorrencias11[[#This Row],[data_ciencia]]),"")</f>
        <v>3.4722222222222224E-2</v>
      </c>
      <c r="W342" s="24">
        <f>IFERROR(IF(Table_ocorrencias11[[#This Row],[data_saida]]="","",Table_ocorrencias11[[#This Row],[data_saida]]),"")</f>
        <v>4.1666666666666664E-2</v>
      </c>
      <c r="X342" s="24">
        <f>IFERROR(IF(Table_ocorrencias11[[#This Row],[data_chegada]]="","",Table_ocorrencias11[[#This Row],[data_chegada]]),"")</f>
        <v>7.6388888888888895E-2</v>
      </c>
      <c r="Y342" s="24">
        <f>IFERROR(IF(Table_ocorrencias11[[#This Row],[data_conclusao]]="","",Table_ocorrencias11[[#This Row],[data_conclusao]]),"")</f>
        <v>0.11458333333333333</v>
      </c>
      <c r="Z342" s="22">
        <v>1429</v>
      </c>
      <c r="AA342" s="22">
        <v>604</v>
      </c>
      <c r="AB342" s="22">
        <v>14</v>
      </c>
      <c r="AC342" s="22">
        <v>3869903</v>
      </c>
      <c r="AD342" s="22">
        <v>3868877</v>
      </c>
      <c r="AE342" s="22">
        <v>3910180</v>
      </c>
      <c r="AF342" s="22">
        <v>19080</v>
      </c>
      <c r="AG342" s="23">
        <v>44019</v>
      </c>
      <c r="AH342" s="22" t="s">
        <v>473</v>
      </c>
      <c r="AI342" s="22" t="s">
        <v>167</v>
      </c>
      <c r="AJ342" s="22" t="s">
        <v>168</v>
      </c>
      <c r="AK342" s="22" t="s">
        <v>278</v>
      </c>
      <c r="AL342" s="25">
        <v>3.4722222222222224E-2</v>
      </c>
      <c r="AM342" s="26">
        <v>4.1666666666666664E-2</v>
      </c>
      <c r="AN342" s="26">
        <v>7.6388888888888895E-2</v>
      </c>
      <c r="AO342" s="26">
        <v>0.11458333333333333</v>
      </c>
      <c r="AP342" s="22" t="s">
        <v>482</v>
      </c>
      <c r="AQ342" s="22" t="s">
        <v>483</v>
      </c>
      <c r="AR342" s="22">
        <v>3</v>
      </c>
      <c r="AS342" s="22" t="s">
        <v>474</v>
      </c>
      <c r="AT342" s="22" t="s">
        <v>475</v>
      </c>
      <c r="AU342" s="22" t="s">
        <v>476</v>
      </c>
      <c r="AV342" s="27" t="s">
        <v>276</v>
      </c>
      <c r="AW342" s="22" t="s">
        <v>477</v>
      </c>
      <c r="AX342" s="22" t="s">
        <v>283</v>
      </c>
      <c r="AY342" s="22" t="b">
        <v>0</v>
      </c>
      <c r="AZ342" s="22" t="s">
        <v>273</v>
      </c>
      <c r="BA342" s="22" t="b">
        <v>0</v>
      </c>
      <c r="BB342" s="22"/>
      <c r="BC342" s="22"/>
    </row>
    <row r="343" spans="1:55" hidden="1" x14ac:dyDescent="0.25">
      <c r="A343" s="31" t="str">
        <f>IFERROR(TEXT(Table_ocorrencias11[[#This Row],[caso_n]],"000")&amp;Table_ocorrencias11[[#This Row],[ponto]]&amp;"/"&amp;YEAR(Table_ocorrencias11[[#This Row],[DATA PLANTÃO]]),"")</f>
        <v>605.9/2020</v>
      </c>
      <c r="B343" s="31" t="str">
        <f>IFERROR(IF(Table_ocorrencias11[[#This Row],[GDL]] = "","", Table_ocorrencias11[[#This Row],[GDL]]&amp;"/"&amp;YEAR(Table_ocorrencias11[[#This Row],[data_plantao]])),"")</f>
        <v>18531/2020</v>
      </c>
      <c r="C343" s="31" t="str">
        <f>IF(Table_ocorrencias11[[#This Row],[fotos_gdl]] = TRUE,"ENVIADAS","PENDENTE")</f>
        <v>PENDENTE</v>
      </c>
      <c r="D343" s="23">
        <f>IFERROR(Table_ocorrencias11[[#This Row],[data_plantao]],"")</f>
        <v>44019</v>
      </c>
      <c r="E343" s="31" t="str">
        <f>IFERROR(Table_ocorrencias11[[#This Row],[CIODS]],"")</f>
        <v>D681018</v>
      </c>
      <c r="F343" s="31" t="str">
        <f>IFERROR(Table_ocorrencias11[[#This Row],[natureza3]],"")</f>
        <v>Morte a esclarecer</v>
      </c>
      <c r="G343" s="31" t="str">
        <f>IFERROR(Table_ocorrencias11[[#This Row],[tipo_local]],"")</f>
        <v>Externo</v>
      </c>
      <c r="H343" s="31" t="str">
        <f>IFERROR(IF(Table_ocorrencias11[[#This Row],[instrumento9]] = 0,"",Table_ocorrencias11[[#This Row],[instrumento9]]),"")</f>
        <v>OUTROS</v>
      </c>
      <c r="I343" s="31" t="str">
        <f>IFERROR(VLOOKUP(Table_ocorrencias11[[#This Row],[matricula_perito]],Table_peritos[],2,FALSE),"")</f>
        <v>DIOGO SINESIO TRAJANO DE ARRUDA</v>
      </c>
      <c r="J343" s="31" t="str">
        <f>IFERROR(VLOOKUP(Table_ocorrencias11[[#This Row],[matricula_auxiliar]],Table_auxiliares[],2,FALSE),"")</f>
        <v>THIAGO ANDRÉ</v>
      </c>
      <c r="K343" s="31" t="str">
        <f>IFERROR(VLOOKUP(Table_ocorrencias11[[#This Row],[matricula_delegado]],Table_delegados[],2,FALSE),"")</f>
        <v>AUSENTE</v>
      </c>
      <c r="L343" s="31" t="str">
        <f>IFERROR(Table_ocorrencias11[[#This Row],[viatura4]],"")</f>
        <v>UP004</v>
      </c>
      <c r="M343" s="31" t="str">
        <f>IFERROR(IF(Table_ocorrencias11[[#This Row],[DPH2]] ="","",Table_ocorrencias11[[#This Row],[DPH2]]&amp;"º DPH"),"")</f>
        <v>7º DPH</v>
      </c>
      <c r="N343" s="31" t="str">
        <f>UPPER(IFERROR(VLOOKUP(Table_ocorrencias11[[#This Row],[municipio]],Table_municipios[],2,FALSE),""))</f>
        <v>PAULISTA</v>
      </c>
      <c r="O343" s="31" t="str">
        <f>UPPER(IFERROR(Table_ocorrencias11[[#This Row],[bairro7]],""))</f>
        <v>PARATIBE</v>
      </c>
      <c r="P343" s="31" t="str">
        <f>IFERROR(IF(Table_ocorrencias11[[#This Row],[rua8]] ="","",Table_ocorrencias11[[#This Row],[rua8]]),"")</f>
        <v>CASTRO ALVES</v>
      </c>
      <c r="Q343" s="31" t="str">
        <f>IFERROR(IF(Table_ocorrencias11[[#This Row],[latitude5]] ="","",Table_ocorrencias11[[#This Row],[latitude5]]),"")</f>
        <v/>
      </c>
      <c r="R343" s="31" t="str">
        <f>IFERROR(IF(Table_ocorrencias11[[#This Row],[longitude6]] ="","",Table_ocorrencias11[[#This Row],[longitude6]]),"")</f>
        <v/>
      </c>
      <c r="S343" s="31" t="str">
        <f>IFERROR(UPPER(VLOOKUP(Table_ocorrencias11[[#This Row],[ocorrencia_id]],Table_vitimas[],3,FALSE) &amp; " (NIC: "&amp; VLOOKUP(Table_ocorrencias11[[#This Row],[ocorrencia_id]],Table_vitimas[],9,FALSE)) &amp;")","")</f>
        <v>LUCICLEIDE MARIA DE ARAÚJO (NIC: 110920)</v>
      </c>
      <c r="T3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43" s="31" t="str">
        <f>UPPER(IFERROR(Table_ocorrencias11[[#This Row],[descricao]],""))</f>
        <v>CADÁVER DO SEXO FEMININO, ENCONTRADO EM ZONA DE MATA. EM PUTREFAÇÃO, ESQUELETIZADO NA CABEÇA E NAS EXTREMIDADES DOS MEMBROS, AUSÊNCIA DE MÃOS E PÉS.</v>
      </c>
      <c r="V343" s="24">
        <f>IFERROR(IF(Table_ocorrencias11[[#This Row],[data_ciencia]]="","",Table_ocorrencias11[[#This Row],[data_ciencia]]),"")</f>
        <v>0.64236111111111116</v>
      </c>
      <c r="W343" s="24">
        <f>IFERROR(IF(Table_ocorrencias11[[#This Row],[data_saida]]="","",Table_ocorrencias11[[#This Row],[data_saida]]),"")</f>
        <v>0.65972222222222221</v>
      </c>
      <c r="X343" s="24">
        <f>IFERROR(IF(Table_ocorrencias11[[#This Row],[data_chegada]]="","",Table_ocorrencias11[[#This Row],[data_chegada]]),"")</f>
        <v>0.67361111111111116</v>
      </c>
      <c r="Y343" s="24">
        <f>IFERROR(IF(Table_ocorrencias11[[#This Row],[data_conclusao]]="","",Table_ocorrencias11[[#This Row],[data_conclusao]]),"")</f>
        <v>0.72916666666666663</v>
      </c>
      <c r="Z343" s="22">
        <v>1430</v>
      </c>
      <c r="AA343" s="22">
        <v>605</v>
      </c>
      <c r="AB343" s="22">
        <v>7</v>
      </c>
      <c r="AC343" s="22">
        <v>3871193</v>
      </c>
      <c r="AD343" s="22">
        <v>3870464</v>
      </c>
      <c r="AE343" s="22"/>
      <c r="AF343" s="22">
        <v>18531</v>
      </c>
      <c r="AG343" s="23">
        <v>44019</v>
      </c>
      <c r="AH343" s="22" t="s">
        <v>496</v>
      </c>
      <c r="AI343" s="22" t="s">
        <v>425</v>
      </c>
      <c r="AJ343" s="22" t="s">
        <v>168</v>
      </c>
      <c r="AK343" s="22" t="s">
        <v>255</v>
      </c>
      <c r="AL343" s="25">
        <v>0.64236111111111116</v>
      </c>
      <c r="AM343" s="26">
        <v>0.65972222222222221</v>
      </c>
      <c r="AN343" s="26">
        <v>0.67361111111111116</v>
      </c>
      <c r="AO343" s="26">
        <v>0.72916666666666663</v>
      </c>
      <c r="AP343" s="22"/>
      <c r="AQ343" s="22"/>
      <c r="AR343" s="22">
        <v>13</v>
      </c>
      <c r="AS343" s="22" t="s">
        <v>497</v>
      </c>
      <c r="AT343" s="22" t="s">
        <v>498</v>
      </c>
      <c r="AU343" s="22" t="s">
        <v>283</v>
      </c>
      <c r="AV343" s="27" t="s">
        <v>433</v>
      </c>
      <c r="AW343" s="22" t="s">
        <v>499</v>
      </c>
      <c r="AX343" s="22" t="s">
        <v>500</v>
      </c>
      <c r="AY343" s="22" t="b">
        <v>0</v>
      </c>
      <c r="AZ343" s="22" t="s">
        <v>273</v>
      </c>
      <c r="BA343" s="22" t="b">
        <v>0</v>
      </c>
      <c r="BB343" s="22"/>
      <c r="BC343" s="22"/>
    </row>
    <row r="344" spans="1:55" hidden="1" x14ac:dyDescent="0.25">
      <c r="A344" s="31" t="str">
        <f>IFERROR(TEXT(Table_ocorrencias11[[#This Row],[caso_n]],"000")&amp;Table_ocorrencias11[[#This Row],[ponto]]&amp;"/"&amp;YEAR(Table_ocorrencias11[[#This Row],[DATA PLANTÃO]]),"")</f>
        <v>606.9/2020</v>
      </c>
      <c r="B344" s="31" t="str">
        <f>IFERROR(IF(Table_ocorrencias11[[#This Row],[GDL]] = "","", Table_ocorrencias11[[#This Row],[GDL]]&amp;"/"&amp;YEAR(Table_ocorrencias11[[#This Row],[data_plantao]])),"")</f>
        <v>18618/2020</v>
      </c>
      <c r="C344" s="31" t="str">
        <f>IF(Table_ocorrencias11[[#This Row],[fotos_gdl]] = TRUE,"ENVIADAS","PENDENTE")</f>
        <v>ENVIADAS</v>
      </c>
      <c r="D344" s="23">
        <f>IFERROR(Table_ocorrencias11[[#This Row],[data_plantao]],"")</f>
        <v>44020</v>
      </c>
      <c r="E344" s="31" t="str">
        <f>IFERROR(Table_ocorrencias11[[#This Row],[CIODS]],"")</f>
        <v>D681080</v>
      </c>
      <c r="F344" s="31" t="str">
        <f>IFERROR(Table_ocorrencias11[[#This Row],[natureza3]],"")</f>
        <v>Homicídio</v>
      </c>
      <c r="G344" s="31" t="str">
        <f>IFERROR(Table_ocorrencias11[[#This Row],[tipo_local]],"")</f>
        <v>Interno</v>
      </c>
      <c r="H344" s="31" t="str">
        <f>IFERROR(IF(Table_ocorrencias11[[#This Row],[instrumento9]] = 0,"",Table_ocorrencias11[[#This Row],[instrumento9]]),"")</f>
        <v>CONTUNDENTE</v>
      </c>
      <c r="I344" s="31" t="str">
        <f>IFERROR(VLOOKUP(Table_ocorrencias11[[#This Row],[matricula_perito]],Table_peritos[],2,FALSE),"")</f>
        <v>RODION MALINOVSKY DE OLIVEIRA GOMES</v>
      </c>
      <c r="J344" s="31" t="str">
        <f>IFERROR(VLOOKUP(Table_ocorrencias11[[#This Row],[matricula_auxiliar]],Table_auxiliares[],2,FALSE),"")</f>
        <v>ANDREZA CRISTINA MAIA DOS SANTOS</v>
      </c>
      <c r="K344" s="31" t="str">
        <f>IFERROR(VLOOKUP(Table_ocorrencias11[[#This Row],[matricula_delegado]],Table_delegados[],2,FALSE),"")</f>
        <v>VANESSA BASTOS FERREIRA GOMES</v>
      </c>
      <c r="L344" s="31" t="str">
        <f>IFERROR(Table_ocorrencias11[[#This Row],[viatura4]],"")</f>
        <v>UP004</v>
      </c>
      <c r="M344" s="31" t="str">
        <f>IFERROR(IF(Table_ocorrencias11[[#This Row],[DPH2]] ="","",Table_ocorrencias11[[#This Row],[DPH2]]&amp;"º DPH"),"")</f>
        <v>14º DPH</v>
      </c>
      <c r="N344" s="31" t="str">
        <f>UPPER(IFERROR(VLOOKUP(Table_ocorrencias11[[#This Row],[municipio]],Table_municipios[],2,FALSE),""))</f>
        <v>CABO DE SANTO AGOSTINHO</v>
      </c>
      <c r="O344" s="31" t="str">
        <f>UPPER(IFERROR(Table_ocorrencias11[[#This Row],[bairro7]],""))</f>
        <v>BELA VISTA</v>
      </c>
      <c r="P344" s="31" t="str">
        <f>IFERROR(IF(Table_ocorrencias11[[#This Row],[rua8]] ="","",Table_ocorrencias11[[#This Row],[rua8]]),"")</f>
        <v>RUA QUATRO</v>
      </c>
      <c r="Q344" s="31" t="str">
        <f>IFERROR(IF(Table_ocorrencias11[[#This Row],[latitude5]] ="","",Table_ocorrencias11[[#This Row],[latitude5]]),"")</f>
        <v/>
      </c>
      <c r="R344" s="31" t="str">
        <f>IFERROR(IF(Table_ocorrencias11[[#This Row],[longitude6]] ="","",Table_ocorrencias11[[#This Row],[longitude6]]),"")</f>
        <v/>
      </c>
      <c r="S34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110585)</v>
      </c>
      <c r="T3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44" s="31" t="str">
        <f>UPPER(IFERROR(Table_ocorrencias11[[#This Row],[descricao]],""))</f>
        <v>VITIMA ENCONTRADA NO INTERIOR DE RESIDENCIA  COM LESÕES CORTO-CONTUNDENTES.</v>
      </c>
      <c r="V344" s="24">
        <f>IFERROR(IF(Table_ocorrencias11[[#This Row],[data_ciencia]]="","",Table_ocorrencias11[[#This Row],[data_ciencia]]),"")</f>
        <v>0.40972222222222221</v>
      </c>
      <c r="W344" s="24">
        <f>IFERROR(IF(Table_ocorrencias11[[#This Row],[data_saida]]="","",Table_ocorrencias11[[#This Row],[data_saida]]),"")</f>
        <v>0.41666666666666669</v>
      </c>
      <c r="X344" s="24">
        <f>IFERROR(IF(Table_ocorrencias11[[#This Row],[data_chegada]]="","",Table_ocorrencias11[[#This Row],[data_chegada]]),"")</f>
        <v>0.4375</v>
      </c>
      <c r="Y344" s="24">
        <f>IFERROR(IF(Table_ocorrencias11[[#This Row],[data_conclusao]]="","",Table_ocorrencias11[[#This Row],[data_conclusao]]),"")</f>
        <v>0.5</v>
      </c>
      <c r="Z344" s="22">
        <v>1432</v>
      </c>
      <c r="AA344" s="22">
        <v>606</v>
      </c>
      <c r="AB344" s="22">
        <v>14</v>
      </c>
      <c r="AC344" s="22">
        <v>1917099</v>
      </c>
      <c r="AD344" s="22">
        <v>3876098</v>
      </c>
      <c r="AE344" s="22">
        <v>3865541</v>
      </c>
      <c r="AF344" s="22">
        <v>18618</v>
      </c>
      <c r="AG344" s="23">
        <v>44020</v>
      </c>
      <c r="AH344" s="22" t="s">
        <v>517</v>
      </c>
      <c r="AI344" s="22" t="s">
        <v>167</v>
      </c>
      <c r="AJ344" s="22" t="s">
        <v>414</v>
      </c>
      <c r="AK344" s="22" t="s">
        <v>255</v>
      </c>
      <c r="AL344" s="25">
        <v>0.40972222222222221</v>
      </c>
      <c r="AM344" s="26">
        <v>0.41666666666666669</v>
      </c>
      <c r="AN344" s="26">
        <v>0.4375</v>
      </c>
      <c r="AO344" s="26">
        <v>0.5</v>
      </c>
      <c r="AP344" s="22"/>
      <c r="AQ344" s="22"/>
      <c r="AR344" s="22">
        <v>3</v>
      </c>
      <c r="AS344" s="22" t="s">
        <v>518</v>
      </c>
      <c r="AT344" s="22" t="s">
        <v>519</v>
      </c>
      <c r="AU344" s="22" t="s">
        <v>520</v>
      </c>
      <c r="AV344" s="27" t="s">
        <v>481</v>
      </c>
      <c r="AW344" s="22" t="s">
        <v>521</v>
      </c>
      <c r="AX344" s="22" t="s">
        <v>524</v>
      </c>
      <c r="AY344" s="22" t="b">
        <v>1</v>
      </c>
      <c r="AZ344" s="22" t="s">
        <v>273</v>
      </c>
      <c r="BA344" s="22" t="b">
        <v>0</v>
      </c>
      <c r="BB344" s="22"/>
      <c r="BC344" s="22"/>
    </row>
    <row r="345" spans="1:55" hidden="1" x14ac:dyDescent="0.25">
      <c r="A345" s="31" t="str">
        <f>IFERROR(TEXT(Table_ocorrencias11[[#This Row],[caso_n]],"000")&amp;Table_ocorrencias11[[#This Row],[ponto]]&amp;"/"&amp;YEAR(Table_ocorrencias11[[#This Row],[DATA PLANTÃO]]),"")</f>
        <v>607.9/2020</v>
      </c>
      <c r="B345" s="31" t="str">
        <f>IFERROR(IF(Table_ocorrencias11[[#This Row],[GDL]] = "","", Table_ocorrencias11[[#This Row],[GDL]]&amp;"/"&amp;YEAR(Table_ocorrencias11[[#This Row],[data_plantao]])),"")</f>
        <v>18814/2020</v>
      </c>
      <c r="C345" s="31" t="str">
        <f>IF(Table_ocorrencias11[[#This Row],[fotos_gdl]] = TRUE,"ENVIADAS","PENDENTE")</f>
        <v>PENDENTE</v>
      </c>
      <c r="D345" s="23">
        <f>IFERROR(Table_ocorrencias11[[#This Row],[data_plantao]],"")</f>
        <v>44021</v>
      </c>
      <c r="E345" s="31" t="str">
        <f>IFERROR(Table_ocorrencias11[[#This Row],[CIODS]],"")</f>
        <v>D681148</v>
      </c>
      <c r="F345" s="31" t="str">
        <f>IFERROR(Table_ocorrencias11[[#This Row],[natureza3]],"")</f>
        <v>Triplo Homicídio</v>
      </c>
      <c r="G345" s="31" t="str">
        <f>IFERROR(Table_ocorrencias11[[#This Row],[tipo_local]],"")</f>
        <v>Interno</v>
      </c>
      <c r="H345" s="31" t="str">
        <f>IFERROR(IF(Table_ocorrencias11[[#This Row],[instrumento9]] = 0,"",Table_ocorrencias11[[#This Row],[instrumento9]]),"")</f>
        <v>PÉRFURO-CONTUNDENTE</v>
      </c>
      <c r="I345" s="31" t="str">
        <f>IFERROR(VLOOKUP(Table_ocorrencias11[[#This Row],[matricula_perito]],Table_peritos[],2,FALSE),"")</f>
        <v>RODION MALINOVSKY DE OLIVEIRA GOMES</v>
      </c>
      <c r="J345" s="31" t="str">
        <f>IFERROR(VLOOKUP(Table_ocorrencias11[[#This Row],[matricula_auxiliar]],Table_auxiliares[],2,FALSE),"")</f>
        <v>THIAGO ANDRÉ</v>
      </c>
      <c r="K345" s="31" t="str">
        <f>IFERROR(VLOOKUP(Table_ocorrencias11[[#This Row],[matricula_delegado]],Table_delegados[],2,FALSE),"")</f>
        <v>AUSENTE</v>
      </c>
      <c r="L345" s="31" t="str">
        <f>IFERROR(Table_ocorrencias11[[#This Row],[viatura4]],"")</f>
        <v/>
      </c>
      <c r="M345" s="31" t="str">
        <f>IFERROR(IF(Table_ocorrencias11[[#This Row],[DPH2]] ="","",Table_ocorrencias11[[#This Row],[DPH2]]&amp;"º DPH"),"")</f>
        <v>6º DPH</v>
      </c>
      <c r="N345" s="31" t="str">
        <f>UPPER(IFERROR(VLOOKUP(Table_ocorrencias11[[#This Row],[municipio]],Table_municipios[],2,FALSE),""))</f>
        <v>IGARASSU</v>
      </c>
      <c r="O345" s="31" t="str">
        <f>UPPER(IFERROR(Table_ocorrencias11[[#This Row],[bairro7]],""))</f>
        <v>CRUZ DE REBOUÇAS</v>
      </c>
      <c r="P345" s="31" t="str">
        <f>IFERROR(IF(Table_ocorrencias11[[#This Row],[rua8]] ="","",Table_ocorrencias11[[#This Row],[rua8]]),"")</f>
        <v>RUA VARGEM</v>
      </c>
      <c r="Q345" s="31" t="str">
        <f>IFERROR(IF(Table_ocorrencias11[[#This Row],[latitude5]] ="","",Table_ocorrencias11[[#This Row],[latitude5]]),"")</f>
        <v/>
      </c>
      <c r="R345" s="31" t="str">
        <f>IFERROR(IF(Table_ocorrencias11[[#This Row],[longitude6]] ="","",Table_ocorrencias11[[#This Row],[longitude6]]),"")</f>
        <v/>
      </c>
      <c r="S34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110581)</v>
      </c>
      <c r="T3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45" s="31" t="str">
        <f>UPPER(IFERROR(Table_ocorrencias11[[#This Row],[descricao]],""))</f>
        <v>PAF INTERNO_x000D_
PM 9 8688-4800</v>
      </c>
      <c r="V345" s="24">
        <f>IFERROR(IF(Table_ocorrencias11[[#This Row],[data_ciencia]]="","",Table_ocorrencias11[[#This Row],[data_ciencia]]),"")</f>
        <v>0.33333333333333331</v>
      </c>
      <c r="W345" s="24">
        <f>IFERROR(IF(Table_ocorrencias11[[#This Row],[data_saida]]="","",Table_ocorrencias11[[#This Row],[data_saida]]),"")</f>
        <v>0.34027777777777779</v>
      </c>
      <c r="X345" s="24">
        <f>IFERROR(IF(Table_ocorrencias11[[#This Row],[data_chegada]]="","",Table_ocorrencias11[[#This Row],[data_chegada]]),"")</f>
        <v>0.36805555555555558</v>
      </c>
      <c r="Y345" s="24">
        <f>IFERROR(IF(Table_ocorrencias11[[#This Row],[data_conclusao]]="","",Table_ocorrencias11[[#This Row],[data_conclusao]]),"")</f>
        <v>0.4375</v>
      </c>
      <c r="Z345" s="22">
        <v>1433</v>
      </c>
      <c r="AA345" s="22">
        <v>607</v>
      </c>
      <c r="AB345" s="22">
        <v>6</v>
      </c>
      <c r="AC345" s="22">
        <v>1917099</v>
      </c>
      <c r="AD345" s="22">
        <v>3870464</v>
      </c>
      <c r="AE345" s="22"/>
      <c r="AF345" s="22">
        <v>18814</v>
      </c>
      <c r="AG345" s="23">
        <v>44021</v>
      </c>
      <c r="AH345" s="22" t="s">
        <v>533</v>
      </c>
      <c r="AI345" s="22" t="s">
        <v>534</v>
      </c>
      <c r="AJ345" s="22" t="s">
        <v>414</v>
      </c>
      <c r="AK345" s="22" t="s">
        <v>283</v>
      </c>
      <c r="AL345" s="25">
        <v>0.33333333333333331</v>
      </c>
      <c r="AM345" s="26">
        <v>0.34027777777777779</v>
      </c>
      <c r="AN345" s="26">
        <v>0.36805555555555558</v>
      </c>
      <c r="AO345" s="26">
        <v>0.4375</v>
      </c>
      <c r="AP345" s="22"/>
      <c r="AQ345" s="22"/>
      <c r="AR345" s="22">
        <v>6</v>
      </c>
      <c r="AS345" s="22" t="s">
        <v>535</v>
      </c>
      <c r="AT345" s="22" t="s">
        <v>536</v>
      </c>
      <c r="AU345" s="22" t="s">
        <v>537</v>
      </c>
      <c r="AV345" s="27" t="s">
        <v>276</v>
      </c>
      <c r="AW345" s="22" t="s">
        <v>538</v>
      </c>
      <c r="AX345" s="22" t="s">
        <v>539</v>
      </c>
      <c r="AY345" s="22" t="b">
        <v>0</v>
      </c>
      <c r="AZ345" s="22" t="s">
        <v>273</v>
      </c>
      <c r="BA345" s="22" t="b">
        <v>0</v>
      </c>
      <c r="BB345" s="22"/>
      <c r="BC345" s="22"/>
    </row>
    <row r="346" spans="1:55" hidden="1" x14ac:dyDescent="0.25">
      <c r="A346" s="31" t="str">
        <f>IFERROR(TEXT(Table_ocorrencias11[[#This Row],[caso_n]],"000")&amp;Table_ocorrencias11[[#This Row],[ponto]]&amp;"/"&amp;YEAR(Table_ocorrencias11[[#This Row],[DATA PLANTÃO]]),"")</f>
        <v>608.9/2020</v>
      </c>
      <c r="B346" s="31" t="str">
        <f>IFERROR(IF(Table_ocorrencias11[[#This Row],[GDL]] = "","", Table_ocorrencias11[[#This Row],[GDL]]&amp;"/"&amp;YEAR(Table_ocorrencias11[[#This Row],[data_plantao]])),"")</f>
        <v>18792/2020</v>
      </c>
      <c r="C346" s="31" t="str">
        <f>IF(Table_ocorrencias11[[#This Row],[fotos_gdl]] = TRUE,"ENVIADAS","PENDENTE")</f>
        <v>ENVIADAS</v>
      </c>
      <c r="D346" s="23">
        <f>IFERROR(Table_ocorrencias11[[#This Row],[data_plantao]],"")</f>
        <v>44021</v>
      </c>
      <c r="E346" s="31" t="str">
        <f>IFERROR(Table_ocorrencias11[[#This Row],[CIODS]],"")</f>
        <v>D681158</v>
      </c>
      <c r="F346" s="31" t="str">
        <f>IFERROR(Table_ocorrencias11[[#This Row],[natureza3]],"")</f>
        <v>Homicídio</v>
      </c>
      <c r="G346" s="31" t="str">
        <f>IFERROR(Table_ocorrencias11[[#This Row],[tipo_local]],"")</f>
        <v>Interno</v>
      </c>
      <c r="H346" s="31" t="str">
        <f>IFERROR(IF(Table_ocorrencias11[[#This Row],[instrumento9]] = 0,"",Table_ocorrencias11[[#This Row],[instrumento9]]),"")</f>
        <v>CONTUNDENTE</v>
      </c>
      <c r="I346" s="31" t="str">
        <f>IFERROR(VLOOKUP(Table_ocorrencias11[[#This Row],[matricula_perito]],Table_peritos[],2,FALSE),"")</f>
        <v>DIEGO NUNES TELES DE MENDONÇA</v>
      </c>
      <c r="J346" s="31" t="str">
        <f>IFERROR(VLOOKUP(Table_ocorrencias11[[#This Row],[matricula_auxiliar]],Table_auxiliares[],2,FALSE),"")</f>
        <v>FLAVIA ROBERTA FERREIRA</v>
      </c>
      <c r="K346" s="31" t="str">
        <f>IFERROR(VLOOKUP(Table_ocorrencias11[[#This Row],[matricula_delegado]],Table_delegados[],2,FALSE),"")</f>
        <v>RICARDO SILVEIRA DE AZEVEDO</v>
      </c>
      <c r="L346" s="31" t="str">
        <f>IFERROR(Table_ocorrencias11[[#This Row],[viatura4]],"")</f>
        <v>UP002</v>
      </c>
      <c r="M346" s="31" t="str">
        <f>IFERROR(IF(Table_ocorrencias11[[#This Row],[DPH2]] ="","",Table_ocorrencias11[[#This Row],[DPH2]]&amp;"º DPH"),"")</f>
        <v>10º DPH</v>
      </c>
      <c r="N346" s="31" t="str">
        <f>UPPER(IFERROR(VLOOKUP(Table_ocorrencias11[[#This Row],[municipio]],Table_municipios[],2,FALSE),""))</f>
        <v>CAMARAGIBE</v>
      </c>
      <c r="O346" s="31" t="str">
        <f>UPPER(IFERROR(Table_ocorrencias11[[#This Row],[bairro7]],""))</f>
        <v>ALDEIA</v>
      </c>
      <c r="P346" s="31" t="str">
        <f>IFERROR(IF(Table_ocorrencias11[[#This Row],[rua8]] ="","",Table_ocorrencias11[[#This Row],[rua8]]),"")</f>
        <v>MANOEL BIONE DE ARAUJO,101</v>
      </c>
      <c r="Q346" s="31" t="str">
        <f>IFERROR(IF(Table_ocorrencias11[[#This Row],[latitude5]] ="","",Table_ocorrencias11[[#This Row],[latitude5]]),"")</f>
        <v>-7,9508010</v>
      </c>
      <c r="R346" s="31" t="str">
        <f>IFERROR(IF(Table_ocorrencias11[[#This Row],[longitude6]] ="","",Table_ocorrencias11[[#This Row],[longitude6]]),"")</f>
        <v>-35,0010060</v>
      </c>
      <c r="S346" s="31" t="str">
        <f>IFERROR(UPPER(VLOOKUP(Table_ocorrencias11[[#This Row],[ocorrencia_id]],Table_vitimas[],3,FALSE) &amp; " (NIC: "&amp; VLOOKUP(Table_ocorrencias11[[#This Row],[ocorrencia_id]],Table_vitimas[],9,FALSE)) &amp;")","")</f>
        <v>MARIA HELENA BRAZ DE LIMA (NIC: 110915)</v>
      </c>
      <c r="T3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46" s="31" t="str">
        <f>UPPER(IFERROR(Table_ocorrencias11[[#This Row],[descricao]],""))</f>
        <v>FEMINICÍDIO INTERNO.</v>
      </c>
      <c r="V346" s="24">
        <f>IFERROR(IF(Table_ocorrencias11[[#This Row],[data_ciencia]]="","",Table_ocorrencias11[[#This Row],[data_ciencia]]),"")</f>
        <v>0.52777777777777779</v>
      </c>
      <c r="W346" s="24" t="str">
        <f>IFERROR(IF(Table_ocorrencias11[[#This Row],[data_saida]]="","",Table_ocorrencias11[[#This Row],[data_saida]]),"")</f>
        <v/>
      </c>
      <c r="X346" s="24" t="str">
        <f>IFERROR(IF(Table_ocorrencias11[[#This Row],[data_chegada]]="","",Table_ocorrencias11[[#This Row],[data_chegada]]),"")</f>
        <v/>
      </c>
      <c r="Y346" s="24" t="str">
        <f>IFERROR(IF(Table_ocorrencias11[[#This Row],[data_conclusao]]="","",Table_ocorrencias11[[#This Row],[data_conclusao]]),"")</f>
        <v/>
      </c>
      <c r="Z346" s="22">
        <v>1435</v>
      </c>
      <c r="AA346" s="22">
        <v>608</v>
      </c>
      <c r="AB346" s="22">
        <v>10</v>
      </c>
      <c r="AC346" s="22">
        <v>3869148</v>
      </c>
      <c r="AD346" s="22">
        <v>3867684</v>
      </c>
      <c r="AE346" s="22">
        <v>2725304</v>
      </c>
      <c r="AF346" s="22">
        <v>18792</v>
      </c>
      <c r="AG346" s="23">
        <v>44021</v>
      </c>
      <c r="AH346" s="22" t="s">
        <v>546</v>
      </c>
      <c r="AI346" s="22" t="s">
        <v>167</v>
      </c>
      <c r="AJ346" s="22" t="s">
        <v>414</v>
      </c>
      <c r="AK346" s="22" t="s">
        <v>278</v>
      </c>
      <c r="AL346" s="25">
        <v>0.52777777777777779</v>
      </c>
      <c r="AM346" s="26"/>
      <c r="AN346" s="26"/>
      <c r="AO346" s="26"/>
      <c r="AP346" s="22" t="s">
        <v>564</v>
      </c>
      <c r="AQ346" s="22" t="s">
        <v>565</v>
      </c>
      <c r="AR346" s="22">
        <v>4</v>
      </c>
      <c r="AS346" s="22" t="s">
        <v>547</v>
      </c>
      <c r="AT346" s="22" t="s">
        <v>548</v>
      </c>
      <c r="AU346" s="22" t="s">
        <v>549</v>
      </c>
      <c r="AV346" s="27" t="s">
        <v>481</v>
      </c>
      <c r="AW346" s="22" t="s">
        <v>550</v>
      </c>
      <c r="AX346" s="22" t="s">
        <v>551</v>
      </c>
      <c r="AY346" s="22" t="b">
        <v>1</v>
      </c>
      <c r="AZ346" s="22" t="s">
        <v>273</v>
      </c>
      <c r="BA346" s="22" t="b">
        <v>0</v>
      </c>
      <c r="BB346" s="22"/>
      <c r="BC346" s="22"/>
    </row>
    <row r="347" spans="1:55" hidden="1" x14ac:dyDescent="0.25">
      <c r="A347" s="31" t="str">
        <f>IFERROR(TEXT(Table_ocorrencias11[[#This Row],[caso_n]],"000")&amp;Table_ocorrencias11[[#This Row],[ponto]]&amp;"/"&amp;YEAR(Table_ocorrencias11[[#This Row],[DATA PLANTÃO]]),"")</f>
        <v>609.9/2020</v>
      </c>
      <c r="B347" s="31" t="str">
        <f>IFERROR(IF(Table_ocorrencias11[[#This Row],[GDL]] = "","", Table_ocorrencias11[[#This Row],[GDL]]&amp;"/"&amp;YEAR(Table_ocorrencias11[[#This Row],[data_plantao]])),"")</f>
        <v>18817/2020</v>
      </c>
      <c r="C347" s="31" t="str">
        <f>IF(Table_ocorrencias11[[#This Row],[fotos_gdl]] = TRUE,"ENVIADAS","PENDENTE")</f>
        <v>PENDENTE</v>
      </c>
      <c r="D347" s="23">
        <f>IFERROR(Table_ocorrencias11[[#This Row],[data_plantao]],"")</f>
        <v>44021</v>
      </c>
      <c r="E347" s="31" t="str">
        <f>IFERROR(Table_ocorrencias11[[#This Row],[CIODS]],"")</f>
        <v>D681169</v>
      </c>
      <c r="F347" s="31" t="str">
        <f>IFERROR(Table_ocorrencias11[[#This Row],[natureza3]],"")</f>
        <v>Homicídio</v>
      </c>
      <c r="G347" s="31" t="str">
        <f>IFERROR(Table_ocorrencias11[[#This Row],[tipo_local]],"")</f>
        <v>Externo</v>
      </c>
      <c r="H347" s="31" t="str">
        <f>IFERROR(IF(Table_ocorrencias11[[#This Row],[instrumento9]] = 0,"",Table_ocorrencias11[[#This Row],[instrumento9]]),"")</f>
        <v>PÉRFURO-CONTUNDENTE</v>
      </c>
      <c r="I347" s="31" t="str">
        <f>IFERROR(VLOOKUP(Table_ocorrencias11[[#This Row],[matricula_perito]],Table_peritos[],2,FALSE),"")</f>
        <v>RODION MALINOVSKY DE OLIVEIRA GOMES</v>
      </c>
      <c r="J347" s="31" t="str">
        <f>IFERROR(VLOOKUP(Table_ocorrencias11[[#This Row],[matricula_auxiliar]],Table_auxiliares[],2,FALSE),"")</f>
        <v>THIAGO ANDRÉ</v>
      </c>
      <c r="K347" s="31" t="str">
        <f>IFERROR(VLOOKUP(Table_ocorrencias11[[#This Row],[matricula_delegado]],Table_delegados[],2,FALSE),"")</f>
        <v>VITOR FREITAS ANDRADE VIEIRA</v>
      </c>
      <c r="L347" s="31" t="str">
        <f>IFERROR(Table_ocorrencias11[[#This Row],[viatura4]],"")</f>
        <v>UP003</v>
      </c>
      <c r="M347" s="31" t="str">
        <f>IFERROR(IF(Table_ocorrencias11[[#This Row],[DPH2]] ="","",Table_ocorrencias11[[#This Row],[DPH2]]&amp;"º DPH"),"")</f>
        <v>9º DPH</v>
      </c>
      <c r="N347" s="31" t="str">
        <f>UPPER(IFERROR(VLOOKUP(Table_ocorrencias11[[#This Row],[municipio]],Table_municipios[],2,FALSE),""))</f>
        <v>OLINDA</v>
      </c>
      <c r="O347" s="31" t="str">
        <f>UPPER(IFERROR(Table_ocorrencias11[[#This Row],[bairro7]],""))</f>
        <v>ÁGUAS COMPRIDAS</v>
      </c>
      <c r="P347" s="31" t="str">
        <f>IFERROR(IF(Table_ocorrencias11[[#This Row],[rua8]] ="","",Table_ocorrencias11[[#This Row],[rua8]]),"")</f>
        <v>ESTRADA DE AGUAS COMPRIDAS</v>
      </c>
      <c r="Q347" s="31" t="str">
        <f>IFERROR(IF(Table_ocorrencias11[[#This Row],[latitude5]] ="","",Table_ocorrencias11[[#This Row],[latitude5]]),"")</f>
        <v/>
      </c>
      <c r="R347" s="31" t="str">
        <f>IFERROR(IF(Table_ocorrencias11[[#This Row],[longitude6]] ="","",Table_ocorrencias11[[#This Row],[longitude6]]),"")</f>
        <v/>
      </c>
      <c r="S347" s="31" t="str">
        <f>IFERROR(UPPER(VLOOKUP(Table_ocorrencias11[[#This Row],[ocorrencia_id]],Table_vitimas[],3,FALSE) &amp; " (NIC: "&amp; VLOOKUP(Table_ocorrencias11[[#This Row],[ocorrencia_id]],Table_vitimas[],9,FALSE)) &amp;")","")</f>
        <v>LINDOMAR ANTONIO DA SILVA (NIC: 110909)</v>
      </c>
      <c r="T3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47" s="31" t="str">
        <f>UPPER(IFERROR(Table_ocorrencias11[[#This Row],[descricao]],""))</f>
        <v>PM: CABO JUNIOR 986431189</v>
      </c>
      <c r="V347" s="24">
        <f>IFERROR(IF(Table_ocorrencias11[[#This Row],[data_ciencia]]="","",Table_ocorrencias11[[#This Row],[data_ciencia]]),"")</f>
        <v>0.625</v>
      </c>
      <c r="W347" s="24">
        <f>IFERROR(IF(Table_ocorrencias11[[#This Row],[data_saida]]="","",Table_ocorrencias11[[#This Row],[data_saida]]),"")</f>
        <v>0.63194444444444442</v>
      </c>
      <c r="X347" s="24">
        <f>IFERROR(IF(Table_ocorrencias11[[#This Row],[data_chegada]]="","",Table_ocorrencias11[[#This Row],[data_chegada]]),"")</f>
        <v>0.65277777777777779</v>
      </c>
      <c r="Y347" s="24">
        <f>IFERROR(IF(Table_ocorrencias11[[#This Row],[data_conclusao]]="","",Table_ocorrencias11[[#This Row],[data_conclusao]]),"")</f>
        <v>0.68055555555555558</v>
      </c>
      <c r="Z347" s="22">
        <v>1436</v>
      </c>
      <c r="AA347" s="22">
        <v>609</v>
      </c>
      <c r="AB347" s="22">
        <v>9</v>
      </c>
      <c r="AC347" s="22">
        <v>1917099</v>
      </c>
      <c r="AD347" s="22">
        <v>3870464</v>
      </c>
      <c r="AE347" s="22">
        <v>3865525</v>
      </c>
      <c r="AF347" s="22">
        <v>18817</v>
      </c>
      <c r="AG347" s="23">
        <v>44021</v>
      </c>
      <c r="AH347" s="22" t="s">
        <v>559</v>
      </c>
      <c r="AI347" s="22" t="s">
        <v>167</v>
      </c>
      <c r="AJ347" s="22" t="s">
        <v>168</v>
      </c>
      <c r="AK347" s="22" t="s">
        <v>560</v>
      </c>
      <c r="AL347" s="25">
        <v>0.625</v>
      </c>
      <c r="AM347" s="26">
        <v>0.63194444444444442</v>
      </c>
      <c r="AN347" s="26">
        <v>0.65277777777777779</v>
      </c>
      <c r="AO347" s="26">
        <v>0.68055555555555558</v>
      </c>
      <c r="AP347" s="22"/>
      <c r="AQ347" s="22"/>
      <c r="AR347" s="22">
        <v>12</v>
      </c>
      <c r="AS347" s="22" t="s">
        <v>415</v>
      </c>
      <c r="AT347" s="22" t="s">
        <v>570</v>
      </c>
      <c r="AU347" s="22" t="s">
        <v>561</v>
      </c>
      <c r="AV347" s="27" t="s">
        <v>276</v>
      </c>
      <c r="AW347" s="22" t="s">
        <v>562</v>
      </c>
      <c r="AX347" s="22" t="s">
        <v>563</v>
      </c>
      <c r="AY347" s="22" t="b">
        <v>0</v>
      </c>
      <c r="AZ347" s="22" t="s">
        <v>273</v>
      </c>
      <c r="BA347" s="22" t="b">
        <v>0</v>
      </c>
      <c r="BB347" s="22"/>
      <c r="BC347" s="22"/>
    </row>
    <row r="348" spans="1:55" hidden="1" x14ac:dyDescent="0.25">
      <c r="A348" s="31" t="str">
        <f>IFERROR(TEXT(Table_ocorrencias11[[#This Row],[caso_n]],"000")&amp;Table_ocorrencias11[[#This Row],[ponto]]&amp;"/"&amp;YEAR(Table_ocorrencias11[[#This Row],[DATA PLANTÃO]]),"")</f>
        <v>610.9/2020</v>
      </c>
      <c r="B348" s="31" t="str">
        <f>IFERROR(IF(Table_ocorrencias11[[#This Row],[GDL]] = "","", Table_ocorrencias11[[#This Row],[GDL]]&amp;"/"&amp;YEAR(Table_ocorrencias11[[#This Row],[data_plantao]])),"")</f>
        <v>28506/2020</v>
      </c>
      <c r="C348" s="31" t="str">
        <f>IF(Table_ocorrencias11[[#This Row],[fotos_gdl]] = TRUE,"ENVIADAS","PENDENTE")</f>
        <v>PENDENTE</v>
      </c>
      <c r="D348" s="23">
        <f>IFERROR(Table_ocorrencias11[[#This Row],[data_plantao]],"")</f>
        <v>44022</v>
      </c>
      <c r="E348" s="31" t="str">
        <f>IFERROR(Table_ocorrencias11[[#This Row],[CIODS]],"")</f>
        <v>D681231</v>
      </c>
      <c r="F348" s="31" t="str">
        <f>IFERROR(Table_ocorrencias11[[#This Row],[natureza3]],"")</f>
        <v>Homicídio</v>
      </c>
      <c r="G348" s="31" t="str">
        <f>IFERROR(Table_ocorrencias11[[#This Row],[tipo_local]],"")</f>
        <v>Interno</v>
      </c>
      <c r="H348" s="31" t="str">
        <f>IFERROR(IF(Table_ocorrencias11[[#This Row],[instrumento9]] = 0,"",Table_ocorrencias11[[#This Row],[instrumento9]]),"")</f>
        <v>PÉRFURO-CORTANTE</v>
      </c>
      <c r="I348" s="31" t="str">
        <f>IFERROR(VLOOKUP(Table_ocorrencias11[[#This Row],[matricula_perito]],Table_peritos[],2,FALSE),"")</f>
        <v>DIOGO SINESIO TRAJANO DE ARRUDA</v>
      </c>
      <c r="J348" s="31" t="str">
        <f>IFERROR(VLOOKUP(Table_ocorrencias11[[#This Row],[matricula_auxiliar]],Table_auxiliares[],2,FALSE),"")</f>
        <v>GETULIO GOMES DE MOURA</v>
      </c>
      <c r="K348" s="31" t="str">
        <f>IFERROR(VLOOKUP(Table_ocorrencias11[[#This Row],[matricula_delegado]],Table_delegados[],2,FALSE),"")</f>
        <v>ADYR MARTENS DE ALMEIDA</v>
      </c>
      <c r="L348" s="31" t="str">
        <f>IFERROR(Table_ocorrencias11[[#This Row],[viatura4]],"")</f>
        <v>UP004</v>
      </c>
      <c r="M348" s="31" t="str">
        <f>IFERROR(IF(Table_ocorrencias11[[#This Row],[DPH2]] ="","",Table_ocorrencias11[[#This Row],[DPH2]]&amp;"º DPH"),"")</f>
        <v>6º DPH</v>
      </c>
      <c r="N348" s="31" t="str">
        <f>UPPER(IFERROR(VLOOKUP(Table_ocorrencias11[[#This Row],[municipio]],Table_municipios[],2,FALSE),""))</f>
        <v>IGARASSU</v>
      </c>
      <c r="O348" s="31" t="str">
        <f>UPPER(IFERROR(Table_ocorrencias11[[#This Row],[bairro7]],""))</f>
        <v>CRUZ DE REBOUÇAS</v>
      </c>
      <c r="P348" s="31" t="str">
        <f>IFERROR(IF(Table_ocorrencias11[[#This Row],[rua8]] ="","",Table_ocorrencias11[[#This Row],[rua8]]),"")</f>
        <v>SÍTIO SANTA CRUZ, N 23-B</v>
      </c>
      <c r="Q348" s="31" t="str">
        <f>IFERROR(IF(Table_ocorrencias11[[#This Row],[latitude5]] ="","",Table_ocorrencias11[[#This Row],[latitude5]]),"")</f>
        <v>-7.865152</v>
      </c>
      <c r="R348" s="31" t="str">
        <f>IFERROR(IF(Table_ocorrencias11[[#This Row],[longitude6]] ="","",Table_ocorrencias11[[#This Row],[longitude6]]),"")</f>
        <v>-34.895984</v>
      </c>
      <c r="S348" s="31" t="str">
        <f>IFERROR(UPPER(VLOOKUP(Table_ocorrencias11[[#This Row],[ocorrencia_id]],Table_vitimas[],3,FALSE) &amp; " (NIC: "&amp; VLOOKUP(Table_ocorrencias11[[#This Row],[ocorrencia_id]],Table_vitimas[],9,FALSE)) &amp;")","")</f>
        <v>EVANDRO CARLOS  FRANCISCO MENDES (NIC: 108946)</v>
      </c>
      <c r="T3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48" s="31" t="str">
        <f>UPPER(IFERROR(Table_ocorrencias11[[#This Row],[descricao]],""))</f>
        <v>CADÁVER ENCONTRADO NA PARTE POSTERIOR DA RESIDÊNCIA (TERRENO) COM LESÕES CORTANTES E CONTUSAS.</v>
      </c>
      <c r="V348" s="24">
        <f>IFERROR(IF(Table_ocorrencias11[[#This Row],[data_ciencia]]="","",Table_ocorrencias11[[#This Row],[data_ciencia]]),"")</f>
        <v>8.6805555555555552E-2</v>
      </c>
      <c r="W348" s="24">
        <f>IFERROR(IF(Table_ocorrencias11[[#This Row],[data_saida]]="","",Table_ocorrencias11[[#This Row],[data_saida]]),"")</f>
        <v>0.1076388888888889</v>
      </c>
      <c r="X348" s="24">
        <f>IFERROR(IF(Table_ocorrencias11[[#This Row],[data_chegada]]="","",Table_ocorrencias11[[#This Row],[data_chegada]]),"")</f>
        <v>0.13541666666666666</v>
      </c>
      <c r="Y348" s="24">
        <f>IFERROR(IF(Table_ocorrencias11[[#This Row],[data_conclusao]]="","",Table_ocorrencias11[[#This Row],[data_conclusao]]),"")</f>
        <v>0.21527777777777779</v>
      </c>
      <c r="Z348" s="22">
        <v>1437</v>
      </c>
      <c r="AA348" s="22">
        <v>610</v>
      </c>
      <c r="AB348" s="22">
        <v>6</v>
      </c>
      <c r="AC348" s="22">
        <v>3871193</v>
      </c>
      <c r="AD348" s="22">
        <v>3868680</v>
      </c>
      <c r="AE348" s="22">
        <v>2960397</v>
      </c>
      <c r="AF348" s="22">
        <v>28506</v>
      </c>
      <c r="AG348" s="23">
        <v>44022</v>
      </c>
      <c r="AH348" s="22" t="s">
        <v>582</v>
      </c>
      <c r="AI348" s="22" t="s">
        <v>167</v>
      </c>
      <c r="AJ348" s="22" t="s">
        <v>414</v>
      </c>
      <c r="AK348" s="22" t="s">
        <v>255</v>
      </c>
      <c r="AL348" s="25">
        <v>8.6805555555555552E-2</v>
      </c>
      <c r="AM348" s="26">
        <v>0.1076388888888889</v>
      </c>
      <c r="AN348" s="26">
        <v>0.13541666666666666</v>
      </c>
      <c r="AO348" s="26">
        <v>0.21527777777777779</v>
      </c>
      <c r="AP348" s="22" t="s">
        <v>583</v>
      </c>
      <c r="AQ348" s="22" t="s">
        <v>584</v>
      </c>
      <c r="AR348" s="22">
        <v>6</v>
      </c>
      <c r="AS348" s="22" t="s">
        <v>535</v>
      </c>
      <c r="AT348" s="22" t="s">
        <v>585</v>
      </c>
      <c r="AU348" s="22" t="s">
        <v>586</v>
      </c>
      <c r="AV348" s="27" t="s">
        <v>744</v>
      </c>
      <c r="AW348" s="22" t="s">
        <v>587</v>
      </c>
      <c r="AX348" s="22" t="s">
        <v>588</v>
      </c>
      <c r="AY348" s="22" t="b">
        <v>0</v>
      </c>
      <c r="AZ348" s="22" t="s">
        <v>273</v>
      </c>
      <c r="BA348" s="22" t="b">
        <v>0</v>
      </c>
      <c r="BB348" s="22"/>
      <c r="BC348" s="22"/>
    </row>
    <row r="349" spans="1:55" hidden="1" x14ac:dyDescent="0.25">
      <c r="A349" s="31" t="str">
        <f>IFERROR(TEXT(Table_ocorrencias11[[#This Row],[caso_n]],"000")&amp;Table_ocorrencias11[[#This Row],[ponto]]&amp;"/"&amp;YEAR(Table_ocorrencias11[[#This Row],[DATA PLANTÃO]]),"")</f>
        <v>611.9/2020</v>
      </c>
      <c r="B349" s="31" t="str">
        <f>IFERROR(IF(Table_ocorrencias11[[#This Row],[GDL]] = "","", Table_ocorrencias11[[#This Row],[GDL]]&amp;"/"&amp;YEAR(Table_ocorrencias11[[#This Row],[data_plantao]])),"")</f>
        <v>18918/2020</v>
      </c>
      <c r="C349" s="31" t="str">
        <f>IF(Table_ocorrencias11[[#This Row],[fotos_gdl]] = TRUE,"ENVIADAS","PENDENTE")</f>
        <v>ENVIADAS</v>
      </c>
      <c r="D349" s="23">
        <f>IFERROR(Table_ocorrencias11[[#This Row],[data_plantao]],"")</f>
        <v>44022</v>
      </c>
      <c r="E349" s="31" t="str">
        <f>IFERROR(Table_ocorrencias11[[#This Row],[CIODS]],"")</f>
        <v>D681266</v>
      </c>
      <c r="F349" s="31" t="str">
        <f>IFERROR(Table_ocorrencias11[[#This Row],[natureza3]],"")</f>
        <v>Homicídio</v>
      </c>
      <c r="G349" s="31" t="str">
        <f>IFERROR(Table_ocorrencias11[[#This Row],[tipo_local]],"")</f>
        <v>Externo</v>
      </c>
      <c r="H349" s="31" t="str">
        <f>IFERROR(IF(Table_ocorrencias11[[#This Row],[instrumento9]] = 0,"",Table_ocorrencias11[[#This Row],[instrumento9]]),"")</f>
        <v>PÉRFURO-CONTUNDENTE</v>
      </c>
      <c r="I349" s="31" t="str">
        <f>IFERROR(VLOOKUP(Table_ocorrencias11[[#This Row],[matricula_perito]],Table_peritos[],2,FALSE),"")</f>
        <v>LUCAS ARAÚJO DE ALMEIDA</v>
      </c>
      <c r="J349" s="31" t="str">
        <f>IFERROR(VLOOKUP(Table_ocorrencias11[[#This Row],[matricula_auxiliar]],Table_auxiliares[],2,FALSE),"")</f>
        <v>HILTON PESSOA DE FREITAS NETO</v>
      </c>
      <c r="K349" s="31" t="str">
        <f>IFERROR(VLOOKUP(Table_ocorrencias11[[#This Row],[matricula_delegado]],Table_delegados[],2,FALSE),"")</f>
        <v>MARCOS DE CASTRO GUIMARAES JUNIOR</v>
      </c>
      <c r="L349" s="31" t="str">
        <f>IFERROR(Table_ocorrencias11[[#This Row],[viatura4]],"")</f>
        <v>UP004</v>
      </c>
      <c r="M349" s="31" t="str">
        <f>IFERROR(IF(Table_ocorrencias11[[#This Row],[DPH2]] ="","",Table_ocorrencias11[[#This Row],[DPH2]]&amp;"º DPH"),"")</f>
        <v>14º DPH</v>
      </c>
      <c r="N349" s="31" t="str">
        <f>UPPER(IFERROR(VLOOKUP(Table_ocorrencias11[[#This Row],[municipio]],Table_municipios[],2,FALSE),""))</f>
        <v>CABO DE SANTO AGOSTINHO</v>
      </c>
      <c r="O349" s="31" t="str">
        <f>UPPER(IFERROR(Table_ocorrencias11[[#This Row],[bairro7]],""))</f>
        <v>ITAPUAMA</v>
      </c>
      <c r="P349" s="31" t="str">
        <f>IFERROR(IF(Table_ocorrencias11[[#This Row],[rua8]] ="","",Table_ocorrencias11[[#This Row],[rua8]]),"")</f>
        <v>COND. PARQUE VERANEIO PRAIA DE ITAPUAMA 2</v>
      </c>
      <c r="Q349" s="31" t="str">
        <f>IFERROR(IF(Table_ocorrencias11[[#This Row],[latitude5]] ="","",Table_ocorrencias11[[#This Row],[latitude5]]),"")</f>
        <v/>
      </c>
      <c r="R349" s="31" t="str">
        <f>IFERROR(IF(Table_ocorrencias11[[#This Row],[longitude6]] ="","",Table_ocorrencias11[[#This Row],[longitude6]]),"")</f>
        <v/>
      </c>
      <c r="S349" s="31" t="str">
        <f>IFERROR(UPPER(VLOOKUP(Table_ocorrencias11[[#This Row],[ocorrencia_id]],Table_vitimas[],3,FALSE) &amp; " (NIC: "&amp; VLOOKUP(Table_ocorrencias11[[#This Row],[ocorrencia_id]],Table_vitimas[],9,FALSE)) &amp;")","")</f>
        <v>ADEMILSON AUGUSTO DE LIMA FILHO (NIC: 110905)</v>
      </c>
      <c r="T3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349" s="31" t="str">
        <f>UPPER(IFERROR(Table_ocorrencias11[[#This Row],[descricao]],""))</f>
        <v>PAF/ CB SILVA (98515-7212)</v>
      </c>
      <c r="V349" s="24">
        <f>IFERROR(IF(Table_ocorrencias11[[#This Row],[data_ciencia]]="","",Table_ocorrencias11[[#This Row],[data_ciencia]]),"")</f>
        <v>0.5</v>
      </c>
      <c r="W349" s="24">
        <f>IFERROR(IF(Table_ocorrencias11[[#This Row],[data_saida]]="","",Table_ocorrencias11[[#This Row],[data_saida]]),"")</f>
        <v>0.53472222222222221</v>
      </c>
      <c r="X349" s="24">
        <f>IFERROR(IF(Table_ocorrencias11[[#This Row],[data_chegada]]="","",Table_ocorrencias11[[#This Row],[data_chegada]]),"")</f>
        <v>0.57847222222222228</v>
      </c>
      <c r="Y349" s="24">
        <f>IFERROR(IF(Table_ocorrencias11[[#This Row],[data_conclusao]]="","",Table_ocorrencias11[[#This Row],[data_conclusao]]),"")</f>
        <v>0.63194444444444442</v>
      </c>
      <c r="Z349" s="22">
        <v>1438</v>
      </c>
      <c r="AA349" s="22">
        <v>611</v>
      </c>
      <c r="AB349" s="22">
        <v>14</v>
      </c>
      <c r="AC349" s="22">
        <v>3870006</v>
      </c>
      <c r="AD349" s="22">
        <v>3865967</v>
      </c>
      <c r="AE349" s="22">
        <v>3865126</v>
      </c>
      <c r="AF349" s="22">
        <v>18918</v>
      </c>
      <c r="AG349" s="23">
        <v>44022</v>
      </c>
      <c r="AH349" s="22" t="s">
        <v>598</v>
      </c>
      <c r="AI349" s="22" t="s">
        <v>167</v>
      </c>
      <c r="AJ349" s="22" t="s">
        <v>168</v>
      </c>
      <c r="AK349" s="22" t="s">
        <v>255</v>
      </c>
      <c r="AL349" s="25">
        <v>0.5</v>
      </c>
      <c r="AM349" s="26">
        <v>0.53472222222222221</v>
      </c>
      <c r="AN349" s="26">
        <v>0.57847222222222228</v>
      </c>
      <c r="AO349" s="26">
        <v>0.63194444444444442</v>
      </c>
      <c r="AP349" s="22"/>
      <c r="AQ349" s="22"/>
      <c r="AR349" s="22">
        <v>3</v>
      </c>
      <c r="AS349" s="22" t="s">
        <v>599</v>
      </c>
      <c r="AT349" s="22" t="s">
        <v>2236</v>
      </c>
      <c r="AU349" s="22" t="s">
        <v>2236</v>
      </c>
      <c r="AV349" s="27" t="s">
        <v>276</v>
      </c>
      <c r="AW349" s="22" t="s">
        <v>600</v>
      </c>
      <c r="AX349" s="22" t="s">
        <v>601</v>
      </c>
      <c r="AY349" s="22" t="b">
        <v>1</v>
      </c>
      <c r="AZ349" s="22" t="s">
        <v>273</v>
      </c>
      <c r="BA349" s="22" t="b">
        <v>0</v>
      </c>
      <c r="BB349" s="22"/>
      <c r="BC349" s="22"/>
    </row>
    <row r="350" spans="1:55" hidden="1" x14ac:dyDescent="0.25">
      <c r="A350" s="31" t="str">
        <f>IFERROR(TEXT(Table_ocorrencias11[[#This Row],[caso_n]],"000")&amp;Table_ocorrencias11[[#This Row],[ponto]]&amp;"/"&amp;YEAR(Table_ocorrencias11[[#This Row],[DATA PLANTÃO]]),"")</f>
        <v>612.9/2020</v>
      </c>
      <c r="B350" s="31" t="str">
        <f>IFERROR(IF(Table_ocorrencias11[[#This Row],[GDL]] = "","", Table_ocorrencias11[[#This Row],[GDL]]&amp;"/"&amp;YEAR(Table_ocorrencias11[[#This Row],[data_plantao]])),"")</f>
        <v>18976/2020</v>
      </c>
      <c r="C350" s="31" t="str">
        <f>IF(Table_ocorrencias11[[#This Row],[fotos_gdl]] = TRUE,"ENVIADAS","PENDENTE")</f>
        <v>ENVIADAS</v>
      </c>
      <c r="D350" s="23">
        <f>IFERROR(Table_ocorrencias11[[#This Row],[data_plantao]],"")</f>
        <v>44022</v>
      </c>
      <c r="E350" s="31" t="str">
        <f>IFERROR(Table_ocorrencias11[[#This Row],[CIODS]],"")</f>
        <v>D681288</v>
      </c>
      <c r="F350" s="31" t="str">
        <f>IFERROR(Table_ocorrencias11[[#This Row],[natureza3]],"")</f>
        <v>Homicídio</v>
      </c>
      <c r="G350" s="31" t="str">
        <f>IFERROR(Table_ocorrencias11[[#This Row],[tipo_local]],"")</f>
        <v>Externo</v>
      </c>
      <c r="H350" s="31" t="str">
        <f>IFERROR(IF(Table_ocorrencias11[[#This Row],[instrumento9]] = 0,"",Table_ocorrencias11[[#This Row],[instrumento9]]),"")</f>
        <v>PÉRFURO-CONTUNDENTE</v>
      </c>
      <c r="I350" s="31" t="str">
        <f>IFERROR(VLOOKUP(Table_ocorrencias11[[#This Row],[matricula_perito]],Table_peritos[],2,FALSE),"")</f>
        <v>DIEGO NUNES TELES DE MENDONÇA</v>
      </c>
      <c r="J350" s="31" t="str">
        <f>IFERROR(VLOOKUP(Table_ocorrencias11[[#This Row],[matricula_auxiliar]],Table_auxiliares[],2,FALSE),"")</f>
        <v>THIAGO CHALEGRE</v>
      </c>
      <c r="K350" s="31" t="str">
        <f>IFERROR(VLOOKUP(Table_ocorrencias11[[#This Row],[matricula_delegado]],Table_delegados[],2,FALSE),"")</f>
        <v>AUSENTE</v>
      </c>
      <c r="L350" s="31" t="str">
        <f>IFERROR(Table_ocorrencias11[[#This Row],[viatura4]],"")</f>
        <v>UP004</v>
      </c>
      <c r="M350" s="31" t="str">
        <f>IFERROR(IF(Table_ocorrencias11[[#This Row],[DPH2]] ="","",Table_ocorrencias11[[#This Row],[DPH2]]&amp;"º DPH"),"")</f>
        <v>14º DPH</v>
      </c>
      <c r="N350" s="31" t="str">
        <f>UPPER(IFERROR(VLOOKUP(Table_ocorrencias11[[#This Row],[municipio]],Table_municipios[],2,FALSE),""))</f>
        <v>CABO DE SANTO AGOSTINHO</v>
      </c>
      <c r="O350" s="31" t="str">
        <f>UPPER(IFERROR(Table_ocorrencias11[[#This Row],[bairro7]],""))</f>
        <v>CHARNECA</v>
      </c>
      <c r="P350" s="31" t="str">
        <f>IFERROR(IF(Table_ocorrencias11[[#This Row],[rua8]] ="","",Table_ocorrencias11[[#This Row],[rua8]]),"")</f>
        <v>RUA 22</v>
      </c>
      <c r="Q350" s="31" t="str">
        <f>IFERROR(IF(Table_ocorrencias11[[#This Row],[latitude5]] ="","",Table_ocorrencias11[[#This Row],[latitude5]]),"")</f>
        <v>-8,2982290</v>
      </c>
      <c r="R350" s="31" t="str">
        <f>IFERROR(IF(Table_ocorrencias11[[#This Row],[longitude6]] ="","",Table_ocorrencias11[[#This Row],[longitude6]]),"")</f>
        <v>-35,0610740</v>
      </c>
      <c r="S350" s="31" t="str">
        <f>IFERROR(UPPER(VLOOKUP(Table_ocorrencias11[[#This Row],[ocorrencia_id]],Table_vitimas[],3,FALSE) &amp; " (NIC: "&amp; VLOOKUP(Table_ocorrencias11[[#This Row],[ocorrencia_id]],Table_vitimas[],9,FALSE)) &amp;")","")</f>
        <v>CASSIO VICTOR JOSE DA SILVA (NIC: 110584)</v>
      </c>
      <c r="T3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0" s="31" t="str">
        <f>UPPER(IFERROR(Table_ocorrencias11[[#This Row],[descricao]],""))</f>
        <v/>
      </c>
      <c r="V350" s="24">
        <f>IFERROR(IF(Table_ocorrencias11[[#This Row],[data_ciencia]]="","",Table_ocorrencias11[[#This Row],[data_ciencia]]),"")</f>
        <v>0.75</v>
      </c>
      <c r="W350" s="24">
        <f>IFERROR(IF(Table_ocorrencias11[[#This Row],[data_saida]]="","",Table_ocorrencias11[[#This Row],[data_saida]]),"")</f>
        <v>0.77083333333333337</v>
      </c>
      <c r="X350" s="24">
        <f>IFERROR(IF(Table_ocorrencias11[[#This Row],[data_chegada]]="","",Table_ocorrencias11[[#This Row],[data_chegada]]),"")</f>
        <v>0.80555555555555558</v>
      </c>
      <c r="Y350" s="24">
        <f>IFERROR(IF(Table_ocorrencias11[[#This Row],[data_conclusao]]="","",Table_ocorrencias11[[#This Row],[data_conclusao]]),"")</f>
        <v>0.84722222222222221</v>
      </c>
      <c r="Z350" s="22">
        <v>1439</v>
      </c>
      <c r="AA350" s="22">
        <v>612</v>
      </c>
      <c r="AB350" s="22">
        <v>14</v>
      </c>
      <c r="AC350" s="22">
        <v>3869148</v>
      </c>
      <c r="AD350" s="22">
        <v>3868877</v>
      </c>
      <c r="AE350" s="22">
        <v>0</v>
      </c>
      <c r="AF350" s="22">
        <v>18976</v>
      </c>
      <c r="AG350" s="23">
        <v>44022</v>
      </c>
      <c r="AH350" s="22" t="s">
        <v>610</v>
      </c>
      <c r="AI350" s="22" t="s">
        <v>167</v>
      </c>
      <c r="AJ350" s="22" t="s">
        <v>168</v>
      </c>
      <c r="AK350" s="22" t="s">
        <v>255</v>
      </c>
      <c r="AL350" s="25">
        <v>0.75</v>
      </c>
      <c r="AM350" s="26">
        <v>0.77083333333333337</v>
      </c>
      <c r="AN350" s="26">
        <v>0.80555555555555558</v>
      </c>
      <c r="AO350" s="26">
        <v>0.84722222222222221</v>
      </c>
      <c r="AP350" s="22" t="s">
        <v>611</v>
      </c>
      <c r="AQ350" s="22" t="s">
        <v>612</v>
      </c>
      <c r="AR350" s="22">
        <v>3</v>
      </c>
      <c r="AS350" s="22" t="s">
        <v>613</v>
      </c>
      <c r="AT350" s="22" t="s">
        <v>614</v>
      </c>
      <c r="AU350" s="22" t="s">
        <v>615</v>
      </c>
      <c r="AV350" s="27" t="s">
        <v>276</v>
      </c>
      <c r="AW350" s="22" t="s">
        <v>616</v>
      </c>
      <c r="AX350" s="22" t="s">
        <v>283</v>
      </c>
      <c r="AY350" s="22" t="b">
        <v>1</v>
      </c>
      <c r="AZ350" s="22" t="s">
        <v>273</v>
      </c>
      <c r="BA350" s="22" t="b">
        <v>0</v>
      </c>
      <c r="BB350" s="22"/>
      <c r="BC350" s="22"/>
    </row>
    <row r="351" spans="1:55" hidden="1" x14ac:dyDescent="0.25">
      <c r="A351" s="31" t="str">
        <f>IFERROR(TEXT(Table_ocorrencias11[[#This Row],[caso_n]],"000")&amp;Table_ocorrencias11[[#This Row],[ponto]]&amp;"/"&amp;YEAR(Table_ocorrencias11[[#This Row],[DATA PLANTÃO]]),"")</f>
        <v>613.9/2020</v>
      </c>
      <c r="B351" s="31" t="str">
        <f>IFERROR(IF(Table_ocorrencias11[[#This Row],[GDL]] = "","", Table_ocorrencias11[[#This Row],[GDL]]&amp;"/"&amp;YEAR(Table_ocorrencias11[[#This Row],[data_plantao]])),"")</f>
        <v>18987/2020</v>
      </c>
      <c r="C351" s="31" t="str">
        <f>IF(Table_ocorrencias11[[#This Row],[fotos_gdl]] = TRUE,"ENVIADAS","PENDENTE")</f>
        <v>ENVIADAS</v>
      </c>
      <c r="D351" s="23">
        <f>IFERROR(Table_ocorrencias11[[#This Row],[data_plantao]],"")</f>
        <v>44022</v>
      </c>
      <c r="E351" s="31" t="str">
        <f>IFERROR(Table_ocorrencias11[[#This Row],[CIODS]],"")</f>
        <v>D681291</v>
      </c>
      <c r="F351" s="31" t="str">
        <f>IFERROR(Table_ocorrencias11[[#This Row],[natureza3]],"")</f>
        <v>Homicídio</v>
      </c>
      <c r="G351" s="31" t="str">
        <f>IFERROR(Table_ocorrencias11[[#This Row],[tipo_local]],"")</f>
        <v>Externo</v>
      </c>
      <c r="H351" s="31" t="str">
        <f>IFERROR(IF(Table_ocorrencias11[[#This Row],[instrumento9]] = 0,"",Table_ocorrencias11[[#This Row],[instrumento9]]),"")</f>
        <v>PÉRFURO-CONTUNDENTE</v>
      </c>
      <c r="I351" s="31" t="str">
        <f>IFERROR(VLOOKUP(Table_ocorrencias11[[#This Row],[matricula_perito]],Table_peritos[],2,FALSE),"")</f>
        <v>LUCAS ARAÚJO DE ALMEIDA</v>
      </c>
      <c r="J351" s="31" t="str">
        <f>IFERROR(VLOOKUP(Table_ocorrencias11[[#This Row],[matricula_auxiliar]],Table_auxiliares[],2,FALSE),"")</f>
        <v>THAYSE BATISTA</v>
      </c>
      <c r="K351" s="31" t="str">
        <f>IFERROR(VLOOKUP(Table_ocorrencias11[[#This Row],[matricula_delegado]],Table_delegados[],2,FALSE),"")</f>
        <v>SERGIO RICARDO FERREIRA DE VASCONCELOS</v>
      </c>
      <c r="L351" s="31" t="str">
        <f>IFERROR(Table_ocorrencias11[[#This Row],[viatura4]],"")</f>
        <v>UP002</v>
      </c>
      <c r="M351" s="31" t="str">
        <f>IFERROR(IF(Table_ocorrencias11[[#This Row],[DPH2]] ="","",Table_ocorrencias11[[#This Row],[DPH2]]&amp;"º DPH"),"")</f>
        <v>7º DPH</v>
      </c>
      <c r="N351" s="31" t="str">
        <f>UPPER(IFERROR(VLOOKUP(Table_ocorrencias11[[#This Row],[municipio]],Table_municipios[],2,FALSE),""))</f>
        <v>PAULISTA</v>
      </c>
      <c r="O351" s="31" t="str">
        <f>UPPER(IFERROR(Table_ocorrencias11[[#This Row],[bairro7]],""))</f>
        <v>PAU AMARELO</v>
      </c>
      <c r="P351" s="31" t="str">
        <f>IFERROR(IF(Table_ocorrencias11[[#This Row],[rua8]] ="","",Table_ocorrencias11[[#This Row],[rua8]]),"")</f>
        <v>DR. SEBASTIÃO AMARAL, Nº1635</v>
      </c>
      <c r="Q351" s="31" t="str">
        <f>IFERROR(IF(Table_ocorrencias11[[#This Row],[latitude5]] ="","",Table_ocorrencias11[[#This Row],[latitude5]]),"")</f>
        <v/>
      </c>
      <c r="R351" s="31" t="str">
        <f>IFERROR(IF(Table_ocorrencias11[[#This Row],[longitude6]] ="","",Table_ocorrencias11[[#This Row],[longitude6]]),"")</f>
        <v/>
      </c>
      <c r="S351" s="31" t="str">
        <f>IFERROR(UPPER(VLOOKUP(Table_ocorrencias11[[#This Row],[ocorrencia_id]],Table_vitimas[],3,FALSE) &amp; " (NIC: "&amp; VLOOKUP(Table_ocorrencias11[[#This Row],[ocorrencia_id]],Table_vitimas[],9,FALSE)) &amp;")","")</f>
        <v>KAYQUE SOARES BORGES DA SILVA (NIC: 110911)</v>
      </c>
      <c r="T3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1" s="31" t="str">
        <f>UPPER(IFERROR(Table_ocorrencias11[[#This Row],[descricao]],""))</f>
        <v>PAF - MASCULINO - SG VALDIR 98825-2581</v>
      </c>
      <c r="V351" s="24">
        <f>IFERROR(IF(Table_ocorrencias11[[#This Row],[data_ciencia]]="","",Table_ocorrencias11[[#This Row],[data_ciencia]]),"")</f>
        <v>0.82986111111111116</v>
      </c>
      <c r="W351" s="24">
        <f>IFERROR(IF(Table_ocorrencias11[[#This Row],[data_saida]]="","",Table_ocorrencias11[[#This Row],[data_saida]]),"")</f>
        <v>0.84722222222222221</v>
      </c>
      <c r="X351" s="24">
        <f>IFERROR(IF(Table_ocorrencias11[[#This Row],[data_chegada]]="","",Table_ocorrencias11[[#This Row],[data_chegada]]),"")</f>
        <v>0.86458333333333337</v>
      </c>
      <c r="Y351" s="24">
        <f>IFERROR(IF(Table_ocorrencias11[[#This Row],[data_conclusao]]="","",Table_ocorrencias11[[#This Row],[data_conclusao]]),"")</f>
        <v>0.91666666666666663</v>
      </c>
      <c r="Z351" s="22">
        <v>1440</v>
      </c>
      <c r="AA351" s="22">
        <v>613</v>
      </c>
      <c r="AB351" s="22">
        <v>7</v>
      </c>
      <c r="AC351" s="22">
        <v>3870006</v>
      </c>
      <c r="AD351" s="22">
        <v>3870430</v>
      </c>
      <c r="AE351" s="22">
        <v>2139219</v>
      </c>
      <c r="AF351" s="22">
        <v>18987</v>
      </c>
      <c r="AG351" s="23">
        <v>44022</v>
      </c>
      <c r="AH351" s="22" t="s">
        <v>617</v>
      </c>
      <c r="AI351" s="22" t="s">
        <v>167</v>
      </c>
      <c r="AJ351" s="22" t="s">
        <v>168</v>
      </c>
      <c r="AK351" s="22" t="s">
        <v>278</v>
      </c>
      <c r="AL351" s="25">
        <v>0.82986111111111116</v>
      </c>
      <c r="AM351" s="26">
        <v>0.84722222222222221</v>
      </c>
      <c r="AN351" s="26">
        <v>0.86458333333333337</v>
      </c>
      <c r="AO351" s="26">
        <v>0.91666666666666663</v>
      </c>
      <c r="AP351" s="22"/>
      <c r="AQ351" s="22"/>
      <c r="AR351" s="22">
        <v>13</v>
      </c>
      <c r="AS351" s="22" t="s">
        <v>377</v>
      </c>
      <c r="AT351" s="22" t="s">
        <v>618</v>
      </c>
      <c r="AU351" s="22" t="s">
        <v>619</v>
      </c>
      <c r="AV351" s="27" t="s">
        <v>276</v>
      </c>
      <c r="AW351" s="22" t="s">
        <v>620</v>
      </c>
      <c r="AX351" s="22" t="s">
        <v>621</v>
      </c>
      <c r="AY351" s="22" t="b">
        <v>1</v>
      </c>
      <c r="AZ351" s="22" t="s">
        <v>273</v>
      </c>
      <c r="BA351" s="22" t="b">
        <v>0</v>
      </c>
      <c r="BB351" s="22"/>
      <c r="BC351" s="22"/>
    </row>
    <row r="352" spans="1:55" hidden="1" x14ac:dyDescent="0.25">
      <c r="A352" s="31" t="str">
        <f>IFERROR(TEXT(Table_ocorrencias11[[#This Row],[caso_n]],"000")&amp;Table_ocorrencias11[[#This Row],[ponto]]&amp;"/"&amp;YEAR(Table_ocorrencias11[[#This Row],[DATA PLANTÃO]]),"")</f>
        <v>614.9/2020</v>
      </c>
      <c r="B352" s="31" t="str">
        <f>IFERROR(IF(Table_ocorrencias11[[#This Row],[GDL]] = "","", Table_ocorrencias11[[#This Row],[GDL]]&amp;"/"&amp;YEAR(Table_ocorrencias11[[#This Row],[data_plantao]])),"")</f>
        <v>18986/2020</v>
      </c>
      <c r="C352" s="31" t="str">
        <f>IF(Table_ocorrencias11[[#This Row],[fotos_gdl]] = TRUE,"ENVIADAS","PENDENTE")</f>
        <v>ENVIADAS</v>
      </c>
      <c r="D352" s="23">
        <f>IFERROR(Table_ocorrencias11[[#This Row],[data_plantao]],"")</f>
        <v>44022</v>
      </c>
      <c r="E352" s="31" t="str">
        <f>IFERROR(Table_ocorrencias11[[#This Row],[CIODS]],"")</f>
        <v>D681294</v>
      </c>
      <c r="F352" s="31" t="str">
        <f>IFERROR(Table_ocorrencias11[[#This Row],[natureza3]],"")</f>
        <v>Homicídio</v>
      </c>
      <c r="G352" s="31" t="str">
        <f>IFERROR(Table_ocorrencias11[[#This Row],[tipo_local]],"")</f>
        <v>Externo</v>
      </c>
      <c r="H352" s="31" t="str">
        <f>IFERROR(IF(Table_ocorrencias11[[#This Row],[instrumento9]] = 0,"",Table_ocorrencias11[[#This Row],[instrumento9]]),"")</f>
        <v>PÉRFURO-CONTUNDENTE</v>
      </c>
      <c r="I352" s="31" t="str">
        <f>IFERROR(VLOOKUP(Table_ocorrencias11[[#This Row],[matricula_perito]],Table_peritos[],2,FALSE),"")</f>
        <v>DIEGO NUNES TELES DE MENDONÇA</v>
      </c>
      <c r="J352" s="31" t="str">
        <f>IFERROR(VLOOKUP(Table_ocorrencias11[[#This Row],[matricula_auxiliar]],Table_auxiliares[],2,FALSE),"")</f>
        <v>HILTON PESSOA DE FREITAS NETO</v>
      </c>
      <c r="K352" s="31" t="str">
        <f>IFERROR(VLOOKUP(Table_ocorrencias11[[#This Row],[matricula_delegado]],Table_delegados[],2,FALSE),"")</f>
        <v>ALAUMO LIMA</v>
      </c>
      <c r="L352" s="31" t="str">
        <f>IFERROR(Table_ocorrencias11[[#This Row],[viatura4]],"")</f>
        <v>UP004</v>
      </c>
      <c r="M352" s="31" t="str">
        <f>IFERROR(IF(Table_ocorrencias11[[#This Row],[DPH2]] ="","",Table_ocorrencias11[[#This Row],[DPH2]]&amp;"º DPH"),"")</f>
        <v>4º DPH</v>
      </c>
      <c r="N352" s="31" t="str">
        <f>UPPER(IFERROR(VLOOKUP(Table_ocorrencias11[[#This Row],[municipio]],Table_municipios[],2,FALSE),""))</f>
        <v>RECIFE</v>
      </c>
      <c r="O352" s="31" t="str">
        <f>UPPER(IFERROR(Table_ocorrencias11[[#This Row],[bairro7]],""))</f>
        <v>JARDIM SÃO PAULO</v>
      </c>
      <c r="P352" s="31" t="str">
        <f>IFERROR(IF(Table_ocorrencias11[[#This Row],[rua8]] ="","",Table_ocorrencias11[[#This Row],[rua8]]),"")</f>
        <v>PARATIBE, 215</v>
      </c>
      <c r="Q352" s="31" t="str">
        <f>IFERROR(IF(Table_ocorrencias11[[#This Row],[latitude5]] ="","",Table_ocorrencias11[[#This Row],[latitude5]]),"")</f>
        <v>-8,076669</v>
      </c>
      <c r="R352" s="31" t="str">
        <f>IFERROR(IF(Table_ocorrencias11[[#This Row],[longitude6]] ="","",Table_ocorrencias11[[#This Row],[longitude6]]),"")</f>
        <v>-34,947245</v>
      </c>
      <c r="S352" s="31" t="str">
        <f>IFERROR(UPPER(VLOOKUP(Table_ocorrencias11[[#This Row],[ocorrencia_id]],Table_vitimas[],3,FALSE) &amp; " (NIC: "&amp; VLOOKUP(Table_ocorrencias11[[#This Row],[ocorrencia_id]],Table_vitimas[],9,FALSE)) &amp;")","")</f>
        <v>THALYSSON MATHEUS MENDES DA SILVA (NIC: 110593)</v>
      </c>
      <c r="T3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2" s="31" t="str">
        <f>UPPER(IFERROR(Table_ocorrencias11[[#This Row],[descricao]],""))</f>
        <v>PAF- MASC_x000D_
SD LUIS: 981757567</v>
      </c>
      <c r="V352" s="24">
        <f>IFERROR(IF(Table_ocorrencias11[[#This Row],[data_ciencia]]="","",Table_ocorrencias11[[#This Row],[data_ciencia]]),"")</f>
        <v>0.86111111111111116</v>
      </c>
      <c r="W352" s="24">
        <f>IFERROR(IF(Table_ocorrencias11[[#This Row],[data_saida]]="","",Table_ocorrencias11[[#This Row],[data_saida]]),"")</f>
        <v>0.875</v>
      </c>
      <c r="X352" s="24">
        <f>IFERROR(IF(Table_ocorrencias11[[#This Row],[data_chegada]]="","",Table_ocorrencias11[[#This Row],[data_chegada]]),"")</f>
        <v>0.88194444444444442</v>
      </c>
      <c r="Y352" s="24">
        <f>IFERROR(IF(Table_ocorrencias11[[#This Row],[data_conclusao]]="","",Table_ocorrencias11[[#This Row],[data_conclusao]]),"")</f>
        <v>0.90972222222222221</v>
      </c>
      <c r="Z352" s="22">
        <v>1441</v>
      </c>
      <c r="AA352" s="22">
        <v>614</v>
      </c>
      <c r="AB352" s="22">
        <v>4</v>
      </c>
      <c r="AC352" s="22">
        <v>3869148</v>
      </c>
      <c r="AD352" s="22">
        <v>3865967</v>
      </c>
      <c r="AE352" s="22">
        <v>3910180</v>
      </c>
      <c r="AF352" s="22">
        <v>18986</v>
      </c>
      <c r="AG352" s="23">
        <v>44022</v>
      </c>
      <c r="AH352" s="22" t="s">
        <v>622</v>
      </c>
      <c r="AI352" s="22" t="s">
        <v>167</v>
      </c>
      <c r="AJ352" s="22" t="s">
        <v>168</v>
      </c>
      <c r="AK352" s="22" t="s">
        <v>255</v>
      </c>
      <c r="AL352" s="25">
        <v>0.86111111111111116</v>
      </c>
      <c r="AM352" s="26">
        <v>0.875</v>
      </c>
      <c r="AN352" s="26">
        <v>0.88194444444444442</v>
      </c>
      <c r="AO352" s="26">
        <v>0.90972222222222221</v>
      </c>
      <c r="AP352" s="22" t="s">
        <v>623</v>
      </c>
      <c r="AQ352" s="22" t="s">
        <v>624</v>
      </c>
      <c r="AR352" s="22">
        <v>14</v>
      </c>
      <c r="AS352" s="22" t="s">
        <v>404</v>
      </c>
      <c r="AT352" s="22" t="s">
        <v>625</v>
      </c>
      <c r="AU352" s="22" t="s">
        <v>626</v>
      </c>
      <c r="AV352" s="27" t="s">
        <v>276</v>
      </c>
      <c r="AW352" s="22" t="s">
        <v>627</v>
      </c>
      <c r="AX352" s="22" t="s">
        <v>628</v>
      </c>
      <c r="AY352" s="22" t="b">
        <v>1</v>
      </c>
      <c r="AZ352" s="22" t="s">
        <v>273</v>
      </c>
      <c r="BA352" s="22" t="b">
        <v>0</v>
      </c>
      <c r="BB352" s="22"/>
      <c r="BC352" s="22"/>
    </row>
    <row r="353" spans="1:55" hidden="1" x14ac:dyDescent="0.25">
      <c r="A353" s="31" t="str">
        <f>IFERROR(TEXT(Table_ocorrencias11[[#This Row],[caso_n]],"000")&amp;Table_ocorrencias11[[#This Row],[ponto]]&amp;"/"&amp;YEAR(Table_ocorrencias11[[#This Row],[DATA PLANTÃO]]),"")</f>
        <v>615.9/2020</v>
      </c>
      <c r="B353" s="31" t="str">
        <f>IFERROR(IF(Table_ocorrencias11[[#This Row],[GDL]] = "","", Table_ocorrencias11[[#This Row],[GDL]]&amp;"/"&amp;YEAR(Table_ocorrencias11[[#This Row],[data_plantao]])),"")</f>
        <v>18988/2020</v>
      </c>
      <c r="C353" s="31" t="str">
        <f>IF(Table_ocorrencias11[[#This Row],[fotos_gdl]] = TRUE,"ENVIADAS","PENDENTE")</f>
        <v>ENVIADAS</v>
      </c>
      <c r="D353" s="23">
        <f>IFERROR(Table_ocorrencias11[[#This Row],[data_plantao]],"")</f>
        <v>44022</v>
      </c>
      <c r="E353" s="31" t="str">
        <f>IFERROR(Table_ocorrencias11[[#This Row],[CIODS]],"")</f>
        <v>D681317</v>
      </c>
      <c r="F353" s="31" t="str">
        <f>IFERROR(Table_ocorrencias11[[#This Row],[natureza3]],"")</f>
        <v>Homicídio</v>
      </c>
      <c r="G353" s="31" t="str">
        <f>IFERROR(Table_ocorrencias11[[#This Row],[tipo_local]],"")</f>
        <v>Externo</v>
      </c>
      <c r="H353" s="31" t="str">
        <f>IFERROR(IF(Table_ocorrencias11[[#This Row],[instrumento9]] = 0,"",Table_ocorrencias11[[#This Row],[instrumento9]]),"")</f>
        <v>PÉRFURO-CONTUNDENTE</v>
      </c>
      <c r="I353" s="31" t="str">
        <f>IFERROR(VLOOKUP(Table_ocorrencias11[[#This Row],[matricula_perito]],Table_peritos[],2,FALSE),"")</f>
        <v>LUCAS ARAÚJO DE ALMEIDA</v>
      </c>
      <c r="J353" s="31" t="str">
        <f>IFERROR(VLOOKUP(Table_ocorrencias11[[#This Row],[matricula_auxiliar]],Table_auxiliares[],2,FALSE),"")</f>
        <v>THAYSE BATISTA</v>
      </c>
      <c r="K353" s="31" t="str">
        <f>IFERROR(VLOOKUP(Table_ocorrencias11[[#This Row],[matricula_delegado]],Table_delegados[],2,FALSE),"")</f>
        <v>SERGIO RICARDO FERREIRA DE VASCONCELOS</v>
      </c>
      <c r="L353" s="31" t="str">
        <f>IFERROR(Table_ocorrencias11[[#This Row],[viatura4]],"")</f>
        <v>UP004</v>
      </c>
      <c r="M353" s="31" t="str">
        <f>IFERROR(IF(Table_ocorrencias11[[#This Row],[DPH2]] ="","",Table_ocorrencias11[[#This Row],[DPH2]]&amp;"º DPH"),"")</f>
        <v>6º DPH</v>
      </c>
      <c r="N353" s="31" t="str">
        <f>UPPER(IFERROR(VLOOKUP(Table_ocorrencias11[[#This Row],[municipio]],Table_municipios[],2,FALSE),""))</f>
        <v>ABREU E LIMA</v>
      </c>
      <c r="O353" s="31" t="str">
        <f>UPPER(IFERROR(Table_ocorrencias11[[#This Row],[bairro7]],""))</f>
        <v>CAETÉS 1</v>
      </c>
      <c r="P353" s="31" t="str">
        <f>IFERROR(IF(Table_ocorrencias11[[#This Row],[rua8]] ="","",Table_ocorrencias11[[#This Row],[rua8]]),"")</f>
        <v>RUA 170, N°244B</v>
      </c>
      <c r="Q353" s="31" t="str">
        <f>IFERROR(IF(Table_ocorrencias11[[#This Row],[latitude5]] ="","",Table_ocorrencias11[[#This Row],[latitude5]]),"")</f>
        <v/>
      </c>
      <c r="R353" s="31" t="str">
        <f>IFERROR(IF(Table_ocorrencias11[[#This Row],[longitude6]] ="","",Table_ocorrencias11[[#This Row],[longitude6]]),"")</f>
        <v/>
      </c>
      <c r="S353" s="31" t="str">
        <f>IFERROR(UPPER(VLOOKUP(Table_ocorrencias11[[#This Row],[ocorrencia_id]],Table_vitimas[],3,FALSE) &amp; " (NIC: "&amp; VLOOKUP(Table_ocorrencias11[[#This Row],[ocorrencia_id]],Table_vitimas[],9,FALSE)) &amp;")","")</f>
        <v>LUCAS VINICIUS DE LIMA DA SILVA (NIC: 110589)</v>
      </c>
      <c r="T3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53" s="31" t="str">
        <f>UPPER(IFERROR(Table_ocorrencias11[[#This Row],[descricao]],""))</f>
        <v>PAF; MASCULINO 985175213</v>
      </c>
      <c r="V353" s="24">
        <f>IFERROR(IF(Table_ocorrencias11[[#This Row],[data_ciencia]]="","",Table_ocorrencias11[[#This Row],[data_ciencia]]),"")</f>
        <v>0.97222222222222221</v>
      </c>
      <c r="W353" s="24">
        <f>IFERROR(IF(Table_ocorrencias11[[#This Row],[data_saida]]="","",Table_ocorrencias11[[#This Row],[data_saida]]),"")</f>
        <v>0.97222222222222221</v>
      </c>
      <c r="X353" s="24">
        <f>IFERROR(IF(Table_ocorrencias11[[#This Row],[data_chegada]]="","",Table_ocorrencias11[[#This Row],[data_chegada]]),"")</f>
        <v>0.99583333333333335</v>
      </c>
      <c r="Y353" s="24">
        <f>IFERROR(IF(Table_ocorrencias11[[#This Row],[data_conclusao]]="","",Table_ocorrencias11[[#This Row],[data_conclusao]]),"")</f>
        <v>3.4722222222222224E-2</v>
      </c>
      <c r="Z353" s="22">
        <v>1442</v>
      </c>
      <c r="AA353" s="22">
        <v>615</v>
      </c>
      <c r="AB353" s="22">
        <v>6</v>
      </c>
      <c r="AC353" s="22">
        <v>3870006</v>
      </c>
      <c r="AD353" s="22">
        <v>3870430</v>
      </c>
      <c r="AE353" s="22">
        <v>2139219</v>
      </c>
      <c r="AF353" s="22">
        <v>18988</v>
      </c>
      <c r="AG353" s="23">
        <v>44022</v>
      </c>
      <c r="AH353" s="22" t="s">
        <v>644</v>
      </c>
      <c r="AI353" s="22" t="s">
        <v>167</v>
      </c>
      <c r="AJ353" s="22" t="s">
        <v>168</v>
      </c>
      <c r="AK353" s="22" t="s">
        <v>255</v>
      </c>
      <c r="AL353" s="25">
        <v>0.97222222222222221</v>
      </c>
      <c r="AM353" s="26">
        <v>0.97222222222222221</v>
      </c>
      <c r="AN353" s="26">
        <v>0.99583333333333335</v>
      </c>
      <c r="AO353" s="26">
        <v>3.4722222222222224E-2</v>
      </c>
      <c r="AP353" s="22"/>
      <c r="AQ353" s="22"/>
      <c r="AR353" s="22">
        <v>1</v>
      </c>
      <c r="AS353" s="22" t="s">
        <v>645</v>
      </c>
      <c r="AT353" s="22" t="s">
        <v>648</v>
      </c>
      <c r="AU353" s="22" t="s">
        <v>283</v>
      </c>
      <c r="AV353" s="27" t="s">
        <v>276</v>
      </c>
      <c r="AW353" s="22" t="s">
        <v>646</v>
      </c>
      <c r="AX353" s="22" t="s">
        <v>647</v>
      </c>
      <c r="AY353" s="22" t="b">
        <v>1</v>
      </c>
      <c r="AZ353" s="22" t="s">
        <v>273</v>
      </c>
      <c r="BA353" s="22" t="b">
        <v>0</v>
      </c>
      <c r="BB353" s="22"/>
      <c r="BC353" s="22"/>
    </row>
    <row r="354" spans="1:55" hidden="1" x14ac:dyDescent="0.25">
      <c r="A354" s="31" t="str">
        <f>IFERROR(TEXT(Table_ocorrencias11[[#This Row],[caso_n]],"000")&amp;Table_ocorrencias11[[#This Row],[ponto]]&amp;"/"&amp;YEAR(Table_ocorrencias11[[#This Row],[DATA PLANTÃO]]),"")</f>
        <v>616.9/2020</v>
      </c>
      <c r="B354" s="31" t="str">
        <f>IFERROR(IF(Table_ocorrencias11[[#This Row],[GDL]] = "","", Table_ocorrencias11[[#This Row],[GDL]]&amp;"/"&amp;YEAR(Table_ocorrencias11[[#This Row],[data_plantao]])),"")</f>
        <v>19049/2020</v>
      </c>
      <c r="C354" s="31" t="str">
        <f>IF(Table_ocorrencias11[[#This Row],[fotos_gdl]] = TRUE,"ENVIADAS","PENDENTE")</f>
        <v>ENVIADAS</v>
      </c>
      <c r="D354" s="23">
        <f>IFERROR(Table_ocorrencias11[[#This Row],[data_plantao]],"")</f>
        <v>44023</v>
      </c>
      <c r="E354" s="31" t="str">
        <f>IFERROR(Table_ocorrencias11[[#This Row],[CIODS]],"")</f>
        <v>D681332</v>
      </c>
      <c r="F354" s="31" t="str">
        <f>IFERROR(Table_ocorrencias11[[#This Row],[natureza3]],"")</f>
        <v>Homicídio</v>
      </c>
      <c r="G354" s="31" t="str">
        <f>IFERROR(Table_ocorrencias11[[#This Row],[tipo_local]],"")</f>
        <v>Externo</v>
      </c>
      <c r="H354" s="31" t="str">
        <f>IFERROR(IF(Table_ocorrencias11[[#This Row],[instrumento9]] = 0,"",Table_ocorrencias11[[#This Row],[instrumento9]]),"")</f>
        <v>PÉRFURO-CONTUNDENTE</v>
      </c>
      <c r="I354" s="31" t="str">
        <f>IFERROR(VLOOKUP(Table_ocorrencias11[[#This Row],[matricula_perito]],Table_peritos[],2,FALSE),"")</f>
        <v>RODION MALINOVSKY DE OLIVEIRA GOMES</v>
      </c>
      <c r="J354" s="31" t="str">
        <f>IFERROR(VLOOKUP(Table_ocorrencias11[[#This Row],[matricula_auxiliar]],Table_auxiliares[],2,FALSE),"")</f>
        <v>SANDRA CABRAL</v>
      </c>
      <c r="K354" s="31" t="str">
        <f>IFERROR(VLOOKUP(Table_ocorrencias11[[#This Row],[matricula_delegado]],Table_delegados[],2,FALSE),"")</f>
        <v>RAFAEL DUARTE COSTA</v>
      </c>
      <c r="L354" s="31" t="str">
        <f>IFERROR(Table_ocorrencias11[[#This Row],[viatura4]],"")</f>
        <v>UP004</v>
      </c>
      <c r="M354" s="31" t="str">
        <f>IFERROR(IF(Table_ocorrencias11[[#This Row],[DPH2]] ="","",Table_ocorrencias11[[#This Row],[DPH2]]&amp;"º DPH"),"")</f>
        <v>10º DPH</v>
      </c>
      <c r="N354" s="31" t="str">
        <f>UPPER(IFERROR(VLOOKUP(Table_ocorrencias11[[#This Row],[municipio]],Table_municipios[],2,FALSE),""))</f>
        <v>CAMARAGIBE</v>
      </c>
      <c r="O354" s="31" t="str">
        <f>UPPER(IFERROR(Table_ocorrencias11[[#This Row],[bairro7]],""))</f>
        <v>JD. PRIMAVERA</v>
      </c>
      <c r="P354" s="31" t="str">
        <f>IFERROR(IF(Table_ocorrencias11[[#This Row],[rua8]] ="","",Table_ocorrencias11[[#This Row],[rua8]]),"")</f>
        <v>SÃO JOSÉ DA BOA VISTA</v>
      </c>
      <c r="Q354" s="31" t="str">
        <f>IFERROR(IF(Table_ocorrencias11[[#This Row],[latitude5]] ="","",Table_ocorrencias11[[#This Row],[latitude5]]),"")</f>
        <v>-8.013888</v>
      </c>
      <c r="R354" s="31" t="str">
        <f>IFERROR(IF(Table_ocorrencias11[[#This Row],[longitude6]] ="","",Table_ocorrencias11[[#This Row],[longitude6]]),"")</f>
        <v>-34.969923</v>
      </c>
      <c r="S354" s="31" t="str">
        <f>IFERROR(UPPER(VLOOKUP(Table_ocorrencias11[[#This Row],[ocorrencia_id]],Table_vitimas[],3,FALSE) &amp; " (NIC: "&amp; VLOOKUP(Table_ocorrencias11[[#This Row],[ocorrencia_id]],Table_vitimas[],9,FALSE)) &amp;")","")</f>
        <v>EVERALDO DE LEMOS ARAUJO JUNIOR (NIC: 110586)</v>
      </c>
      <c r="T3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4" s="31" t="str">
        <f>UPPER(IFERROR(Table_ocorrencias11[[#This Row],[descricao]],""))</f>
        <v>CORPO NO INTERIOR DE UM VEICULO ONIX(QYH5E58)</v>
      </c>
      <c r="V354" s="24">
        <f>IFERROR(IF(Table_ocorrencias11[[#This Row],[data_ciencia]]="","",Table_ocorrencias11[[#This Row],[data_ciencia]]),"")</f>
        <v>0.34027777777777779</v>
      </c>
      <c r="W354" s="24">
        <f>IFERROR(IF(Table_ocorrencias11[[#This Row],[data_saida]]="","",Table_ocorrencias11[[#This Row],[data_saida]]),"")</f>
        <v>0.34722222222222221</v>
      </c>
      <c r="X354" s="24">
        <f>IFERROR(IF(Table_ocorrencias11[[#This Row],[data_chegada]]="","",Table_ocorrencias11[[#This Row],[data_chegada]]),"")</f>
        <v>0.36805555555555558</v>
      </c>
      <c r="Y354" s="24">
        <f>IFERROR(IF(Table_ocorrencias11[[#This Row],[data_conclusao]]="","",Table_ocorrencias11[[#This Row],[data_conclusao]]),"")</f>
        <v>0.41666666666666669</v>
      </c>
      <c r="Z354" s="22">
        <v>1443</v>
      </c>
      <c r="AA354" s="22">
        <v>616</v>
      </c>
      <c r="AB354" s="22">
        <v>10</v>
      </c>
      <c r="AC354" s="22">
        <v>1917099</v>
      </c>
      <c r="AD354" s="22">
        <v>3872726</v>
      </c>
      <c r="AE354" s="22">
        <v>3864707</v>
      </c>
      <c r="AF354" s="22">
        <v>19049</v>
      </c>
      <c r="AG354" s="23">
        <v>44023</v>
      </c>
      <c r="AH354" s="22" t="s">
        <v>654</v>
      </c>
      <c r="AI354" s="22" t="s">
        <v>167</v>
      </c>
      <c r="AJ354" s="22" t="s">
        <v>168</v>
      </c>
      <c r="AK354" s="22" t="s">
        <v>255</v>
      </c>
      <c r="AL354" s="25">
        <v>0.34027777777777779</v>
      </c>
      <c r="AM354" s="26">
        <v>0.34722222222222221</v>
      </c>
      <c r="AN354" s="26">
        <v>0.36805555555555558</v>
      </c>
      <c r="AO354" s="26">
        <v>0.41666666666666669</v>
      </c>
      <c r="AP354" s="22" t="s">
        <v>662</v>
      </c>
      <c r="AQ354" s="22" t="s">
        <v>663</v>
      </c>
      <c r="AR354" s="22">
        <v>4</v>
      </c>
      <c r="AS354" s="22" t="s">
        <v>655</v>
      </c>
      <c r="AT354" s="22" t="s">
        <v>656</v>
      </c>
      <c r="AU354" s="22" t="s">
        <v>657</v>
      </c>
      <c r="AV354" s="27" t="s">
        <v>276</v>
      </c>
      <c r="AW354" s="22" t="s">
        <v>658</v>
      </c>
      <c r="AX354" s="22" t="s">
        <v>1623</v>
      </c>
      <c r="AY354" s="22" t="b">
        <v>1</v>
      </c>
      <c r="AZ354" s="22" t="s">
        <v>273</v>
      </c>
      <c r="BA354" s="22" t="b">
        <v>0</v>
      </c>
      <c r="BB354" s="22"/>
      <c r="BC354" s="22"/>
    </row>
    <row r="355" spans="1:55" hidden="1" x14ac:dyDescent="0.25">
      <c r="A355" s="31" t="str">
        <f>IFERROR(TEXT(Table_ocorrencias11[[#This Row],[caso_n]],"000")&amp;Table_ocorrencias11[[#This Row],[ponto]]&amp;"/"&amp;YEAR(Table_ocorrencias11[[#This Row],[DATA PLANTÃO]]),"")</f>
        <v>617.9/2020</v>
      </c>
      <c r="B355" s="31" t="str">
        <f>IFERROR(IF(Table_ocorrencias11[[#This Row],[GDL]] = "","", Table_ocorrencias11[[#This Row],[GDL]]&amp;"/"&amp;YEAR(Table_ocorrencias11[[#This Row],[data_plantao]])),"")</f>
        <v>19123/2020</v>
      </c>
      <c r="C355" s="31" t="str">
        <f>IF(Table_ocorrencias11[[#This Row],[fotos_gdl]] = TRUE,"ENVIADAS","PENDENTE")</f>
        <v>ENVIADAS</v>
      </c>
      <c r="D355" s="23">
        <f>IFERROR(Table_ocorrencias11[[#This Row],[data_plantao]],"")</f>
        <v>44024</v>
      </c>
      <c r="E355" s="31" t="str">
        <f>IFERROR(Table_ocorrencias11[[#This Row],[CIODS]],"")</f>
        <v>D681443</v>
      </c>
      <c r="F355" s="31" t="str">
        <f>IFERROR(Table_ocorrencias11[[#This Row],[natureza3]],"")</f>
        <v>Homicídio</v>
      </c>
      <c r="G355" s="31" t="str">
        <f>IFERROR(Table_ocorrencias11[[#This Row],[tipo_local]],"")</f>
        <v>Externo</v>
      </c>
      <c r="H355" s="31" t="str">
        <f>IFERROR(IF(Table_ocorrencias11[[#This Row],[instrumento9]] = 0,"",Table_ocorrencias11[[#This Row],[instrumento9]]),"")</f>
        <v>PÉRFURO-CONTUNDENTE</v>
      </c>
      <c r="I355" s="31" t="str">
        <f>IFERROR(VLOOKUP(Table_ocorrencias11[[#This Row],[matricula_perito]],Table_peritos[],2,FALSE),"")</f>
        <v>CAMILA REIS OLIVEIRA GUIMARÃES</v>
      </c>
      <c r="J355" s="31" t="str">
        <f>IFERROR(VLOOKUP(Table_ocorrencias11[[#This Row],[matricula_auxiliar]],Table_auxiliares[],2,FALSE),"")</f>
        <v>THAYSE BATISTA</v>
      </c>
      <c r="K355" s="31" t="str">
        <f>IFERROR(VLOOKUP(Table_ocorrencias11[[#This Row],[matricula_delegado]],Table_delegados[],2,FALSE),"")</f>
        <v>FRANCISCA ERICA DA SILVA BEZERRA</v>
      </c>
      <c r="L355" s="31" t="str">
        <f>IFERROR(Table_ocorrencias11[[#This Row],[viatura4]],"")</f>
        <v>UP004</v>
      </c>
      <c r="M355" s="31" t="str">
        <f>IFERROR(IF(Table_ocorrencias11[[#This Row],[DPH2]] ="","",Table_ocorrencias11[[#This Row],[DPH2]]&amp;"º DPH"),"")</f>
        <v>15º DPH</v>
      </c>
      <c r="N355" s="31" t="str">
        <f>UPPER(IFERROR(VLOOKUP(Table_ocorrencias11[[#This Row],[municipio]],Table_municipios[],2,FALSE),""))</f>
        <v>IPOJUCA</v>
      </c>
      <c r="O355" s="31" t="str">
        <f>UPPER(IFERROR(Table_ocorrencias11[[#This Row],[bairro7]],""))</f>
        <v>ZONA RURAL</v>
      </c>
      <c r="P355" s="31" t="str">
        <f>IFERROR(IF(Table_ocorrencias11[[#This Row],[rua8]] ="","",Table_ocorrencias11[[#This Row],[rua8]]),"")</f>
        <v>BR-101</v>
      </c>
      <c r="Q355" s="31" t="str">
        <f>IFERROR(IF(Table_ocorrencias11[[#This Row],[latitude5]] ="","",Table_ocorrencias11[[#This Row],[latitude5]]),"")</f>
        <v/>
      </c>
      <c r="R355" s="31" t="str">
        <f>IFERROR(IF(Table_ocorrencias11[[#This Row],[longitude6]] ="","",Table_ocorrencias11[[#This Row],[longitude6]]),"")</f>
        <v/>
      </c>
      <c r="S35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110594)</v>
      </c>
      <c r="T3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55" s="31" t="str">
        <f>UPPER(IFERROR(Table_ocorrencias11[[#This Row],[descricao]],""))</f>
        <v>PM- 985157212 COMISSÁRIA TEREZA - 35611931 CADÁVER SEXO MASCULINO</v>
      </c>
      <c r="V355" s="24">
        <f>IFERROR(IF(Table_ocorrencias11[[#This Row],[data_ciencia]]="","",Table_ocorrencias11[[#This Row],[data_ciencia]]),"")</f>
        <v>0.66319444444444442</v>
      </c>
      <c r="W355" s="24">
        <f>IFERROR(IF(Table_ocorrencias11[[#This Row],[data_saida]]="","",Table_ocorrencias11[[#This Row],[data_saida]]),"")</f>
        <v>0.68055555555555558</v>
      </c>
      <c r="X355" s="24">
        <f>IFERROR(IF(Table_ocorrencias11[[#This Row],[data_chegada]]="","",Table_ocorrencias11[[#This Row],[data_chegada]]),"")</f>
        <v>0.71527777777777779</v>
      </c>
      <c r="Y355" s="24">
        <f>IFERROR(IF(Table_ocorrencias11[[#This Row],[data_conclusao]]="","",Table_ocorrencias11[[#This Row],[data_conclusao]]),"")</f>
        <v>0.77777777777777779</v>
      </c>
      <c r="Z355" s="22">
        <v>1444</v>
      </c>
      <c r="AA355" s="22">
        <v>617</v>
      </c>
      <c r="AB355" s="22">
        <v>15</v>
      </c>
      <c r="AC355" s="22">
        <v>3869164</v>
      </c>
      <c r="AD355" s="22">
        <v>3870430</v>
      </c>
      <c r="AE355" s="22">
        <v>2724782</v>
      </c>
      <c r="AF355" s="22">
        <v>19123</v>
      </c>
      <c r="AG355" s="23">
        <v>44024</v>
      </c>
      <c r="AH355" s="22" t="s">
        <v>665</v>
      </c>
      <c r="AI355" s="22" t="s">
        <v>167</v>
      </c>
      <c r="AJ355" s="22" t="s">
        <v>168</v>
      </c>
      <c r="AK355" s="22" t="s">
        <v>255</v>
      </c>
      <c r="AL355" s="25">
        <v>0.66319444444444442</v>
      </c>
      <c r="AM355" s="26">
        <v>0.68055555555555558</v>
      </c>
      <c r="AN355" s="26">
        <v>0.71527777777777779</v>
      </c>
      <c r="AO355" s="26">
        <v>0.77777777777777779</v>
      </c>
      <c r="AP355" s="22"/>
      <c r="AQ355" s="22"/>
      <c r="AR355" s="22">
        <v>8</v>
      </c>
      <c r="AS355" s="22" t="s">
        <v>471</v>
      </c>
      <c r="AT355" s="22" t="s">
        <v>666</v>
      </c>
      <c r="AU355" s="22" t="s">
        <v>667</v>
      </c>
      <c r="AV355" s="27" t="s">
        <v>276</v>
      </c>
      <c r="AW355" s="22" t="s">
        <v>668</v>
      </c>
      <c r="AX355" s="22" t="s">
        <v>669</v>
      </c>
      <c r="AY355" s="22" t="b">
        <v>1</v>
      </c>
      <c r="AZ355" s="22" t="s">
        <v>273</v>
      </c>
      <c r="BA355" s="22" t="b">
        <v>0</v>
      </c>
      <c r="BB355" s="22"/>
      <c r="BC355" s="22"/>
    </row>
    <row r="356" spans="1:55" hidden="1" x14ac:dyDescent="0.25">
      <c r="A356" s="31" t="str">
        <f>IFERROR(TEXT(Table_ocorrencias11[[#This Row],[caso_n]],"000")&amp;Table_ocorrencias11[[#This Row],[ponto]]&amp;"/"&amp;YEAR(Table_ocorrencias11[[#This Row],[DATA PLANTÃO]]),"")</f>
        <v>618.9/2020</v>
      </c>
      <c r="B356" s="31" t="str">
        <f>IFERROR(IF(Table_ocorrencias11[[#This Row],[GDL]] = "","", Table_ocorrencias11[[#This Row],[GDL]]&amp;"/"&amp;YEAR(Table_ocorrencias11[[#This Row],[data_plantao]])),"")</f>
        <v>19121/2020</v>
      </c>
      <c r="C356" s="31" t="str">
        <f>IF(Table_ocorrencias11[[#This Row],[fotos_gdl]] = TRUE,"ENVIADAS","PENDENTE")</f>
        <v>ENVIADAS</v>
      </c>
      <c r="D356" s="23">
        <f>IFERROR(Table_ocorrencias11[[#This Row],[data_plantao]],"")</f>
        <v>44024</v>
      </c>
      <c r="E356" s="31" t="str">
        <f>IFERROR(Table_ocorrencias11[[#This Row],[CIODS]],"")</f>
        <v>D681446</v>
      </c>
      <c r="F356" s="31" t="str">
        <f>IFERROR(Table_ocorrencias11[[#This Row],[natureza3]],"")</f>
        <v>Morte a esclarecer</v>
      </c>
      <c r="G356" s="31" t="str">
        <f>IFERROR(Table_ocorrencias11[[#This Row],[tipo_local]],"")</f>
        <v>Interno</v>
      </c>
      <c r="H356" s="31" t="str">
        <f>IFERROR(IF(Table_ocorrencias11[[#This Row],[instrumento9]] = 0,"",Table_ocorrencias11[[#This Row],[instrumento9]]),"")</f>
        <v>OUTROS</v>
      </c>
      <c r="I356" s="31" t="str">
        <f>IFERROR(VLOOKUP(Table_ocorrencias11[[#This Row],[matricula_perito]],Table_peritos[],2,FALSE),"")</f>
        <v>RAISSA MATOS FONTES</v>
      </c>
      <c r="J356" s="31" t="str">
        <f>IFERROR(VLOOKUP(Table_ocorrencias11[[#This Row],[matricula_auxiliar]],Table_auxiliares[],2,FALSE),"")</f>
        <v>THAYSE BATISTA</v>
      </c>
      <c r="K356" s="31" t="str">
        <f>IFERROR(VLOOKUP(Table_ocorrencias11[[#This Row],[matricula_delegado]],Table_delegados[],2,FALSE),"")</f>
        <v>PAULO GUSTAVO COELHO DIAS</v>
      </c>
      <c r="L356" s="31" t="str">
        <f>IFERROR(Table_ocorrencias11[[#This Row],[viatura4]],"")</f>
        <v>UP004</v>
      </c>
      <c r="M356" s="31" t="str">
        <f>IFERROR(IF(Table_ocorrencias11[[#This Row],[DPH2]] ="","",Table_ocorrencias11[[#This Row],[DPH2]]&amp;"º DPH"),"")</f>
        <v>14º DPH</v>
      </c>
      <c r="N356" s="31" t="str">
        <f>UPPER(IFERROR(VLOOKUP(Table_ocorrencias11[[#This Row],[municipio]],Table_municipios[],2,FALSE),""))</f>
        <v>CABO DE SANTO AGOSTINHO</v>
      </c>
      <c r="O356" s="31" t="str">
        <f>UPPER(IFERROR(Table_ocorrencias11[[#This Row],[bairro7]],""))</f>
        <v>ZONA RURAL</v>
      </c>
      <c r="P356" s="31" t="str">
        <f>IFERROR(IF(Table_ocorrencias11[[#This Row],[rua8]] ="","",Table_ocorrencias11[[#This Row],[rua8]]),"")</f>
        <v>ENGENHO ROSARIO</v>
      </c>
      <c r="Q356" s="31" t="str">
        <f>IFERROR(IF(Table_ocorrencias11[[#This Row],[latitude5]] ="","",Table_ocorrencias11[[#This Row],[latitude5]]),"")</f>
        <v/>
      </c>
      <c r="R356" s="31" t="str">
        <f>IFERROR(IF(Table_ocorrencias11[[#This Row],[longitude6]] ="","",Table_ocorrencias11[[#This Row],[longitude6]]),"")</f>
        <v/>
      </c>
      <c r="S35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110588)</v>
      </c>
      <c r="T3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56" s="31" t="str">
        <f>UPPER(IFERROR(Table_ocorrencias11[[#This Row],[descricao]],""))</f>
        <v>MASCULINO - / PM 9327-7196 / CICERO 87407784 IRMÃO DA VÍTIMA</v>
      </c>
      <c r="V356" s="24">
        <f>IFERROR(IF(Table_ocorrencias11[[#This Row],[data_ciencia]]="","",Table_ocorrencias11[[#This Row],[data_ciencia]]),"")</f>
        <v>0.67361111111111116</v>
      </c>
      <c r="W356" s="24">
        <f>IFERROR(IF(Table_ocorrencias11[[#This Row],[data_saida]]="","",Table_ocorrencias11[[#This Row],[data_saida]]),"")</f>
        <v>0.68055555555555558</v>
      </c>
      <c r="X356" s="24">
        <f>IFERROR(IF(Table_ocorrencias11[[#This Row],[data_chegada]]="","",Table_ocorrencias11[[#This Row],[data_chegada]]),"")</f>
        <v>0.80555555555555558</v>
      </c>
      <c r="Y356" s="24">
        <f>IFERROR(IF(Table_ocorrencias11[[#This Row],[data_conclusao]]="","",Table_ocorrencias11[[#This Row],[data_conclusao]]),"")</f>
        <v>0.83333333333333337</v>
      </c>
      <c r="Z356" s="22">
        <v>1445</v>
      </c>
      <c r="AA356" s="22">
        <v>618</v>
      </c>
      <c r="AB356" s="22">
        <v>14</v>
      </c>
      <c r="AC356" s="22">
        <v>3869105</v>
      </c>
      <c r="AD356" s="22">
        <v>3870430</v>
      </c>
      <c r="AE356" s="22">
        <v>2725371</v>
      </c>
      <c r="AF356" s="22">
        <v>19121</v>
      </c>
      <c r="AG356" s="23">
        <v>44024</v>
      </c>
      <c r="AH356" s="22" t="s">
        <v>734</v>
      </c>
      <c r="AI356" s="22" t="s">
        <v>425</v>
      </c>
      <c r="AJ356" s="22" t="s">
        <v>414</v>
      </c>
      <c r="AK356" s="22" t="s">
        <v>255</v>
      </c>
      <c r="AL356" s="25">
        <v>0.67361111111111116</v>
      </c>
      <c r="AM356" s="26">
        <v>0.68055555555555558</v>
      </c>
      <c r="AN356" s="26">
        <v>0.80555555555555558</v>
      </c>
      <c r="AO356" s="26">
        <v>0.83333333333333337</v>
      </c>
      <c r="AP356" s="22"/>
      <c r="AQ356" s="22"/>
      <c r="AR356" s="22">
        <v>3</v>
      </c>
      <c r="AS356" s="22" t="s">
        <v>471</v>
      </c>
      <c r="AT356" s="22" t="s">
        <v>670</v>
      </c>
      <c r="AU356" s="22" t="s">
        <v>283</v>
      </c>
      <c r="AV356" s="27" t="s">
        <v>433</v>
      </c>
      <c r="AW356" s="22" t="s">
        <v>671</v>
      </c>
      <c r="AX356" s="22" t="s">
        <v>672</v>
      </c>
      <c r="AY356" s="22" t="b">
        <v>1</v>
      </c>
      <c r="AZ356" s="22" t="s">
        <v>273</v>
      </c>
      <c r="BA356" s="22" t="b">
        <v>0</v>
      </c>
      <c r="BB356" s="22"/>
      <c r="BC356" s="22"/>
    </row>
    <row r="357" spans="1:55" hidden="1" x14ac:dyDescent="0.25">
      <c r="A357" s="31" t="str">
        <f>IFERROR(TEXT(Table_ocorrencias11[[#This Row],[caso_n]],"000")&amp;Table_ocorrencias11[[#This Row],[ponto]]&amp;"/"&amp;YEAR(Table_ocorrencias11[[#This Row],[DATA PLANTÃO]]),"")</f>
        <v>619.9/2020</v>
      </c>
      <c r="B357" s="31" t="str">
        <f>IFERROR(IF(Table_ocorrencias11[[#This Row],[GDL]] = "","", Table_ocorrencias11[[#This Row],[GDL]]&amp;"/"&amp;YEAR(Table_ocorrencias11[[#This Row],[data_plantao]])),"")</f>
        <v>19126/2020</v>
      </c>
      <c r="C357" s="31" t="str">
        <f>IF(Table_ocorrencias11[[#This Row],[fotos_gdl]] = TRUE,"ENVIADAS","PENDENTE")</f>
        <v>ENVIADAS</v>
      </c>
      <c r="D357" s="23">
        <f>IFERROR(Table_ocorrencias11[[#This Row],[data_plantao]],"")</f>
        <v>44024</v>
      </c>
      <c r="E357" s="31" t="str">
        <f>IFERROR(Table_ocorrencias11[[#This Row],[CIODS]],"")</f>
        <v>D681496</v>
      </c>
      <c r="F357" s="31" t="str">
        <f>IFERROR(Table_ocorrencias11[[#This Row],[natureza3]],"")</f>
        <v>Homicídio</v>
      </c>
      <c r="G357" s="31" t="str">
        <f>IFERROR(Table_ocorrencias11[[#This Row],[tipo_local]],"")</f>
        <v>Interno</v>
      </c>
      <c r="H357" s="31" t="str">
        <f>IFERROR(IF(Table_ocorrencias11[[#This Row],[instrumento9]] = 0,"",Table_ocorrencias11[[#This Row],[instrumento9]]),"")</f>
        <v>PÉRFURO-CONTUNDENTE</v>
      </c>
      <c r="I357" s="31" t="str">
        <f>IFERROR(VLOOKUP(Table_ocorrencias11[[#This Row],[matricula_perito]],Table_peritos[],2,FALSE),"")</f>
        <v>DIOGO SINESIO TRAJANO DE ARRUDA</v>
      </c>
      <c r="J357" s="31" t="str">
        <f>IFERROR(VLOOKUP(Table_ocorrencias11[[#This Row],[matricula_auxiliar]],Table_auxiliares[],2,FALSE),"")</f>
        <v>THIAGO CHALEGRE</v>
      </c>
      <c r="K357" s="31" t="str">
        <f>IFERROR(VLOOKUP(Table_ocorrencias11[[#This Row],[matricula_delegado]],Table_delegados[],2,FALSE),"")</f>
        <v>FRANCISCA ERICA DA SILVA BEZERRA</v>
      </c>
      <c r="L357" s="31" t="str">
        <f>IFERROR(Table_ocorrencias11[[#This Row],[viatura4]],"")</f>
        <v>UP002</v>
      </c>
      <c r="M357" s="31" t="str">
        <f>IFERROR(IF(Table_ocorrencias11[[#This Row],[DPH2]] ="","",Table_ocorrencias11[[#This Row],[DPH2]]&amp;"º DPH"),"")</f>
        <v>15º DPH</v>
      </c>
      <c r="N357" s="31" t="str">
        <f>UPPER(IFERROR(VLOOKUP(Table_ocorrencias11[[#This Row],[municipio]],Table_municipios[],2,FALSE),""))</f>
        <v>IPOJUCA</v>
      </c>
      <c r="O357" s="31" t="str">
        <f>UPPER(IFERROR(Table_ocorrencias11[[#This Row],[bairro7]],""))</f>
        <v>CAMELA</v>
      </c>
      <c r="P357" s="31" t="str">
        <f>IFERROR(IF(Table_ocorrencias11[[#This Row],[rua8]] ="","",Table_ocorrencias11[[#This Row],[rua8]]),"")</f>
        <v>DA BICA</v>
      </c>
      <c r="Q357" s="31" t="str">
        <f>IFERROR(IF(Table_ocorrencias11[[#This Row],[latitude5]] ="","",Table_ocorrencias11[[#This Row],[latitude5]]),"")</f>
        <v>-8,512867</v>
      </c>
      <c r="R357" s="31" t="str">
        <f>IFERROR(IF(Table_ocorrencias11[[#This Row],[longitude6]] ="","",Table_ocorrencias11[[#This Row],[longitude6]]),"")</f>
        <v>-35,125453</v>
      </c>
      <c r="S357" s="31" t="str">
        <f>IFERROR(UPPER(VLOOKUP(Table_ocorrencias11[[#This Row],[ocorrencia_id]],Table_vitimas[],3,FALSE) &amp; " (NIC: "&amp; VLOOKUP(Table_ocorrencias11[[#This Row],[ocorrencia_id]],Table_vitimas[],9,FALSE)) &amp;")","")</f>
        <v>FERNANDO SEVERINO DA SILVA (NIC: 110592)</v>
      </c>
      <c r="T3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357" s="31" t="str">
        <f>UPPER(IFERROR(Table_ocorrencias11[[#This Row],[descricao]],""))</f>
        <v/>
      </c>
      <c r="V357" s="24">
        <f>IFERROR(IF(Table_ocorrencias11[[#This Row],[data_ciencia]]="","",Table_ocorrencias11[[#This Row],[data_ciencia]]),"")</f>
        <v>0.8618055555555556</v>
      </c>
      <c r="W357" s="24">
        <f>IFERROR(IF(Table_ocorrencias11[[#This Row],[data_saida]]="","",Table_ocorrencias11[[#This Row],[data_saida]]),"")</f>
        <v>0.88541666666666663</v>
      </c>
      <c r="X357" s="24">
        <f>IFERROR(IF(Table_ocorrencias11[[#This Row],[data_chegada]]="","",Table_ocorrencias11[[#This Row],[data_chegada]]),"")</f>
        <v>0.92708333333333337</v>
      </c>
      <c r="Y357" s="24">
        <f>IFERROR(IF(Table_ocorrencias11[[#This Row],[data_conclusao]]="","",Table_ocorrencias11[[#This Row],[data_conclusao]]),"")</f>
        <v>0.98263888888888884</v>
      </c>
      <c r="Z357" s="22">
        <v>1446</v>
      </c>
      <c r="AA357" s="22">
        <v>619</v>
      </c>
      <c r="AB357" s="22">
        <v>15</v>
      </c>
      <c r="AC357" s="22">
        <v>3871193</v>
      </c>
      <c r="AD357" s="22">
        <v>3868877</v>
      </c>
      <c r="AE357" s="22">
        <v>2724782</v>
      </c>
      <c r="AF357" s="22">
        <v>19126</v>
      </c>
      <c r="AG357" s="23">
        <v>44024</v>
      </c>
      <c r="AH357" s="22" t="s">
        <v>673</v>
      </c>
      <c r="AI357" s="22" t="s">
        <v>167</v>
      </c>
      <c r="AJ357" s="22" t="s">
        <v>414</v>
      </c>
      <c r="AK357" s="22" t="s">
        <v>278</v>
      </c>
      <c r="AL357" s="25">
        <v>0.8618055555555556</v>
      </c>
      <c r="AM357" s="26">
        <v>0.88541666666666663</v>
      </c>
      <c r="AN357" s="26">
        <v>0.92708333333333337</v>
      </c>
      <c r="AO357" s="26">
        <v>0.98263888888888884</v>
      </c>
      <c r="AP357" s="22" t="s">
        <v>689</v>
      </c>
      <c r="AQ357" s="22" t="s">
        <v>690</v>
      </c>
      <c r="AR357" s="22">
        <v>8</v>
      </c>
      <c r="AS357" s="22" t="s">
        <v>674</v>
      </c>
      <c r="AT357" s="22" t="s">
        <v>675</v>
      </c>
      <c r="AU357" s="22" t="s">
        <v>283</v>
      </c>
      <c r="AV357" s="27" t="s">
        <v>276</v>
      </c>
      <c r="AW357" s="22" t="s">
        <v>676</v>
      </c>
      <c r="AX357" s="22" t="s">
        <v>283</v>
      </c>
      <c r="AY357" s="22" t="b">
        <v>1</v>
      </c>
      <c r="AZ357" s="22" t="s">
        <v>273</v>
      </c>
      <c r="BA357" s="22" t="b">
        <v>0</v>
      </c>
      <c r="BB357" s="22"/>
      <c r="BC357" s="22"/>
    </row>
    <row r="358" spans="1:55" hidden="1" x14ac:dyDescent="0.25">
      <c r="A358" s="31" t="str">
        <f>IFERROR(TEXT(Table_ocorrencias11[[#This Row],[caso_n]],"000")&amp;Table_ocorrencias11[[#This Row],[ponto]]&amp;"/"&amp;YEAR(Table_ocorrencias11[[#This Row],[DATA PLANTÃO]]),"")</f>
        <v>620.9/2020</v>
      </c>
      <c r="B358" s="31" t="str">
        <f>IFERROR(IF(Table_ocorrencias11[[#This Row],[GDL]] = "","", Table_ocorrencias11[[#This Row],[GDL]]&amp;"/"&amp;YEAR(Table_ocorrencias11[[#This Row],[data_plantao]])),"")</f>
        <v>19125/2020</v>
      </c>
      <c r="C358" s="31" t="str">
        <f>IF(Table_ocorrencias11[[#This Row],[fotos_gdl]] = TRUE,"ENVIADAS","PENDENTE")</f>
        <v>ENVIADAS</v>
      </c>
      <c r="D358" s="23">
        <f>IFERROR(Table_ocorrencias11[[#This Row],[data_plantao]],"")</f>
        <v>44024</v>
      </c>
      <c r="E358" s="31" t="str">
        <f>IFERROR(Table_ocorrencias11[[#This Row],[CIODS]],"")</f>
        <v>D681499</v>
      </c>
      <c r="F358" s="31" t="str">
        <f>IFERROR(Table_ocorrencias11[[#This Row],[natureza3]],"")</f>
        <v>Homicídio</v>
      </c>
      <c r="G358" s="31" t="str">
        <f>IFERROR(Table_ocorrencias11[[#This Row],[tipo_local]],"")</f>
        <v>Externo</v>
      </c>
      <c r="H358" s="31" t="str">
        <f>IFERROR(IF(Table_ocorrencias11[[#This Row],[instrumento9]] = 0,"",Table_ocorrencias11[[#This Row],[instrumento9]]),"")</f>
        <v>PÉRFURO-CONTUNDENTE</v>
      </c>
      <c r="I358" s="31" t="str">
        <f>IFERROR(VLOOKUP(Table_ocorrencias11[[#This Row],[matricula_perito]],Table_peritos[],2,FALSE),"")</f>
        <v>CAMILA REIS OLIVEIRA GUIMARÃES</v>
      </c>
      <c r="J358" s="31" t="str">
        <f>IFERROR(VLOOKUP(Table_ocorrencias11[[#This Row],[matricula_auxiliar]],Table_auxiliares[],2,FALSE),"")</f>
        <v>ANDREZA CRISTINA MAIA DOS SANTOS</v>
      </c>
      <c r="K358" s="31" t="str">
        <f>IFERROR(VLOOKUP(Table_ocorrencias11[[#This Row],[matricula_delegado]],Table_delegados[],2,FALSE),"")</f>
        <v>ADYR MARTENS DE ALMEIDA</v>
      </c>
      <c r="L358" s="31" t="str">
        <f>IFERROR(Table_ocorrencias11[[#This Row],[viatura4]],"")</f>
        <v>UP004</v>
      </c>
      <c r="M358" s="31" t="str">
        <f>IFERROR(IF(Table_ocorrencias11[[#This Row],[DPH2]] ="","",Table_ocorrencias11[[#This Row],[DPH2]]&amp;"º DPH"),"")</f>
        <v>5º DPH</v>
      </c>
      <c r="N358" s="31" t="str">
        <f>UPPER(IFERROR(VLOOKUP(Table_ocorrencias11[[#This Row],[municipio]],Table_municipios[],2,FALSE),""))</f>
        <v>RECIFE</v>
      </c>
      <c r="O358" s="31" t="str">
        <f>UPPER(IFERROR(Table_ocorrencias11[[#This Row],[bairro7]],""))</f>
        <v>PASSARINHO</v>
      </c>
      <c r="P358" s="31" t="str">
        <f>IFERROR(IF(Table_ocorrencias11[[#This Row],[rua8]] ="","",Table_ocorrencias11[[#This Row],[rua8]]),"")</f>
        <v>RUA JORNALISTA VALDETE AGRA</v>
      </c>
      <c r="Q358" s="31" t="str">
        <f>IFERROR(IF(Table_ocorrencias11[[#This Row],[latitude5]] ="","",Table_ocorrencias11[[#This Row],[latitude5]]),"")</f>
        <v>-7.98742</v>
      </c>
      <c r="R358" s="31" t="str">
        <f>IFERROR(IF(Table_ocorrencias11[[#This Row],[longitude6]] ="","",Table_ocorrencias11[[#This Row],[longitude6]]),"")</f>
        <v>-34.92936</v>
      </c>
      <c r="S358" s="31" t="str">
        <f>IFERROR(UPPER(VLOOKUP(Table_ocorrencias11[[#This Row],[ocorrencia_id]],Table_vitimas[],3,FALSE) &amp; " (NIC: "&amp; VLOOKUP(Table_ocorrencias11[[#This Row],[ocorrencia_id]],Table_vitimas[],9,FALSE)) &amp;")","")</f>
        <v>PAULO RICARDO PEREIRA DE LIMA (NIC: 110596)</v>
      </c>
      <c r="T3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8" s="31" t="str">
        <f>UPPER(IFERROR(Table_ocorrencias11[[#This Row],[descricao]],""))</f>
        <v>VITIMA DE PAF</v>
      </c>
      <c r="V358" s="24">
        <f>IFERROR(IF(Table_ocorrencias11[[#This Row],[data_ciencia]]="","",Table_ocorrencias11[[#This Row],[data_ciencia]]),"")</f>
        <v>0.88194444444444442</v>
      </c>
      <c r="W358" s="24">
        <f>IFERROR(IF(Table_ocorrencias11[[#This Row],[data_saida]]="","",Table_ocorrencias11[[#This Row],[data_saida]]),"")</f>
        <v>0.90625</v>
      </c>
      <c r="X358" s="24">
        <f>IFERROR(IF(Table_ocorrencias11[[#This Row],[data_chegada]]="","",Table_ocorrencias11[[#This Row],[data_chegada]]),"")</f>
        <v>0.91319444444444442</v>
      </c>
      <c r="Y358" s="24">
        <f>IFERROR(IF(Table_ocorrencias11[[#This Row],[data_conclusao]]="","",Table_ocorrencias11[[#This Row],[data_conclusao]]),"")</f>
        <v>0.94791666666666663</v>
      </c>
      <c r="Z358" s="22">
        <v>1447</v>
      </c>
      <c r="AA358" s="22">
        <v>620</v>
      </c>
      <c r="AB358" s="22">
        <v>5</v>
      </c>
      <c r="AC358" s="22">
        <v>3869164</v>
      </c>
      <c r="AD358" s="22">
        <v>3876098</v>
      </c>
      <c r="AE358" s="22">
        <v>2960397</v>
      </c>
      <c r="AF358" s="22">
        <v>19125</v>
      </c>
      <c r="AG358" s="23">
        <v>44024</v>
      </c>
      <c r="AH358" s="22" t="s">
        <v>677</v>
      </c>
      <c r="AI358" s="22" t="s">
        <v>167</v>
      </c>
      <c r="AJ358" s="22" t="s">
        <v>168</v>
      </c>
      <c r="AK358" s="22" t="s">
        <v>255</v>
      </c>
      <c r="AL358" s="25">
        <v>0.88194444444444442</v>
      </c>
      <c r="AM358" s="26">
        <v>0.90625</v>
      </c>
      <c r="AN358" s="26">
        <v>0.91319444444444442</v>
      </c>
      <c r="AO358" s="26">
        <v>0.94791666666666663</v>
      </c>
      <c r="AP358" s="22" t="s">
        <v>691</v>
      </c>
      <c r="AQ358" s="22" t="s">
        <v>692</v>
      </c>
      <c r="AR358" s="22">
        <v>14</v>
      </c>
      <c r="AS358" s="22" t="s">
        <v>678</v>
      </c>
      <c r="AT358" s="22" t="s">
        <v>679</v>
      </c>
      <c r="AU358" s="22" t="s">
        <v>680</v>
      </c>
      <c r="AV358" s="27" t="s">
        <v>276</v>
      </c>
      <c r="AW358" s="22" t="s">
        <v>681</v>
      </c>
      <c r="AX358" s="22" t="s">
        <v>693</v>
      </c>
      <c r="AY358" s="22" t="b">
        <v>1</v>
      </c>
      <c r="AZ358" s="22" t="s">
        <v>273</v>
      </c>
      <c r="BA358" s="22" t="b">
        <v>0</v>
      </c>
      <c r="BB358" s="22"/>
      <c r="BC358" s="22"/>
    </row>
    <row r="359" spans="1:55" hidden="1" x14ac:dyDescent="0.25">
      <c r="A359" s="31" t="str">
        <f>IFERROR(TEXT(Table_ocorrencias11[[#This Row],[caso_n]],"000")&amp;Table_ocorrencias11[[#This Row],[ponto]]&amp;"/"&amp;YEAR(Table_ocorrencias11[[#This Row],[DATA PLANTÃO]]),"")</f>
        <v>621.9/2020</v>
      </c>
      <c r="B359" s="31" t="str">
        <f>IFERROR(IF(Table_ocorrencias11[[#This Row],[GDL]] = "","", Table_ocorrencias11[[#This Row],[GDL]]&amp;"/"&amp;YEAR(Table_ocorrencias11[[#This Row],[data_plantao]])),"")</f>
        <v>19128/2020</v>
      </c>
      <c r="C359" s="31" t="str">
        <f>IF(Table_ocorrencias11[[#This Row],[fotos_gdl]] = TRUE,"ENVIADAS","PENDENTE")</f>
        <v>ENVIADAS</v>
      </c>
      <c r="D359" s="23">
        <f>IFERROR(Table_ocorrencias11[[#This Row],[data_plantao]],"")</f>
        <v>44025</v>
      </c>
      <c r="E359" s="31" t="str">
        <f>IFERROR(Table_ocorrencias11[[#This Row],[CIODS]],"")</f>
        <v>D681516</v>
      </c>
      <c r="F359" s="31" t="str">
        <f>IFERROR(Table_ocorrencias11[[#This Row],[natureza3]],"")</f>
        <v>Homicídio</v>
      </c>
      <c r="G359" s="31" t="str">
        <f>IFERROR(Table_ocorrencias11[[#This Row],[tipo_local]],"")</f>
        <v>Externo</v>
      </c>
      <c r="H359" s="31" t="str">
        <f>IFERROR(IF(Table_ocorrencias11[[#This Row],[instrumento9]] = 0,"",Table_ocorrencias11[[#This Row],[instrumento9]]),"")</f>
        <v>PÉRFURO-CONTUNDENTE</v>
      </c>
      <c r="I359" s="31" t="str">
        <f>IFERROR(VLOOKUP(Table_ocorrencias11[[#This Row],[matricula_perito]],Table_peritos[],2,FALSE),"")</f>
        <v>RAISSA MATOS FONTES</v>
      </c>
      <c r="J359" s="31" t="str">
        <f>IFERROR(VLOOKUP(Table_ocorrencias11[[#This Row],[matricula_auxiliar]],Table_auxiliares[],2,FALSE),"")</f>
        <v>THAYSE BATISTA</v>
      </c>
      <c r="K359" s="31" t="str">
        <f>IFERROR(VLOOKUP(Table_ocorrencias11[[#This Row],[matricula_delegado]],Table_delegados[],2,FALSE),"")</f>
        <v>EURICELIA BATISTA NOGUEIRA</v>
      </c>
      <c r="L359" s="31" t="str">
        <f>IFERROR(Table_ocorrencias11[[#This Row],[viatura4]],"")</f>
        <v>UP004</v>
      </c>
      <c r="M359" s="31" t="str">
        <f>IFERROR(IF(Table_ocorrencias11[[#This Row],[DPH2]] ="","",Table_ocorrencias11[[#This Row],[DPH2]]&amp;"º DPH"),"")</f>
        <v>4º DPH</v>
      </c>
      <c r="N359" s="31" t="str">
        <f>UPPER(IFERROR(VLOOKUP(Table_ocorrencias11[[#This Row],[municipio]],Table_municipios[],2,FALSE),""))</f>
        <v>RECIFE</v>
      </c>
      <c r="O359" s="31" t="str">
        <f>UPPER(IFERROR(Table_ocorrencias11[[#This Row],[bairro7]],""))</f>
        <v>BARRO</v>
      </c>
      <c r="P359" s="31" t="str">
        <f>IFERROR(IF(Table_ocorrencias11[[#This Row],[rua8]] ="","",Table_ocorrencias11[[#This Row],[rua8]]),"")</f>
        <v>DEPORTISTA VALDOMIRO SILVA, N°422</v>
      </c>
      <c r="Q359" s="31" t="str">
        <f>IFERROR(IF(Table_ocorrencias11[[#This Row],[latitude5]] ="","",Table_ocorrencias11[[#This Row],[latitude5]]),"")</f>
        <v>-8.107245</v>
      </c>
      <c r="R359" s="31" t="str">
        <f>IFERROR(IF(Table_ocorrencias11[[#This Row],[longitude6]] ="","",Table_ocorrencias11[[#This Row],[longitude6]]),"")</f>
        <v>-34.950718</v>
      </c>
      <c r="S359" s="31" t="str">
        <f>IFERROR(UPPER(VLOOKUP(Table_ocorrencias11[[#This Row],[ocorrencia_id]],Table_vitimas[],3,FALSE) &amp; " (NIC: "&amp; VLOOKUP(Table_ocorrencias11[[#This Row],[ocorrencia_id]],Table_vitimas[],9,FALSE)) &amp;")","")</f>
        <v>ISRAEL SEVERINO DA SILVA (NIC: 110598)</v>
      </c>
      <c r="T3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59" s="31" t="str">
        <f>UPPER(IFERROR(Table_ocorrencias11[[#This Row],[descricao]],""))</f>
        <v/>
      </c>
      <c r="V359" s="24">
        <f>IFERROR(IF(Table_ocorrencias11[[#This Row],[data_ciencia]]="","",Table_ocorrencias11[[#This Row],[data_ciencia]]),"")</f>
        <v>3.8194444444444448E-2</v>
      </c>
      <c r="W359" s="24">
        <f>IFERROR(IF(Table_ocorrencias11[[#This Row],[data_saida]]="","",Table_ocorrencias11[[#This Row],[data_saida]]),"")</f>
        <v>4.5138888888888888E-2</v>
      </c>
      <c r="X359" s="24">
        <f>IFERROR(IF(Table_ocorrencias11[[#This Row],[data_chegada]]="","",Table_ocorrencias11[[#This Row],[data_chegada]]),"")</f>
        <v>5.347222222222222E-2</v>
      </c>
      <c r="Y359" s="24">
        <f>IFERROR(IF(Table_ocorrencias11[[#This Row],[data_conclusao]]="","",Table_ocorrencias11[[#This Row],[data_conclusao]]),"")</f>
        <v>8.3333333333333329E-2</v>
      </c>
      <c r="Z359" s="22">
        <v>1448</v>
      </c>
      <c r="AA359" s="22">
        <v>621</v>
      </c>
      <c r="AB359" s="22">
        <v>4</v>
      </c>
      <c r="AC359" s="22">
        <v>3869105</v>
      </c>
      <c r="AD359" s="22">
        <v>3870430</v>
      </c>
      <c r="AE359" s="22">
        <v>2960494</v>
      </c>
      <c r="AF359" s="22">
        <v>19128</v>
      </c>
      <c r="AG359" s="23">
        <v>44025</v>
      </c>
      <c r="AH359" s="22" t="s">
        <v>694</v>
      </c>
      <c r="AI359" s="22" t="s">
        <v>167</v>
      </c>
      <c r="AJ359" s="22" t="s">
        <v>168</v>
      </c>
      <c r="AK359" s="22" t="s">
        <v>255</v>
      </c>
      <c r="AL359" s="25">
        <v>3.8194444444444448E-2</v>
      </c>
      <c r="AM359" s="26">
        <v>4.5138888888888888E-2</v>
      </c>
      <c r="AN359" s="26">
        <v>5.347222222222222E-2</v>
      </c>
      <c r="AO359" s="26">
        <v>8.3333333333333329E-2</v>
      </c>
      <c r="AP359" s="22" t="s">
        <v>695</v>
      </c>
      <c r="AQ359" s="22" t="s">
        <v>696</v>
      </c>
      <c r="AR359" s="22">
        <v>14</v>
      </c>
      <c r="AS359" s="22" t="s">
        <v>697</v>
      </c>
      <c r="AT359" s="22" t="s">
        <v>698</v>
      </c>
      <c r="AU359" s="22" t="s">
        <v>283</v>
      </c>
      <c r="AV359" s="27" t="s">
        <v>276</v>
      </c>
      <c r="AW359" s="22" t="s">
        <v>699</v>
      </c>
      <c r="AX359" s="22" t="s">
        <v>283</v>
      </c>
      <c r="AY359" s="22" t="b">
        <v>1</v>
      </c>
      <c r="AZ359" s="22" t="s">
        <v>273</v>
      </c>
      <c r="BA359" s="22" t="b">
        <v>0</v>
      </c>
      <c r="BB359" s="22"/>
      <c r="BC359" s="22"/>
    </row>
    <row r="360" spans="1:55" hidden="1" x14ac:dyDescent="0.25">
      <c r="A360" s="31" t="str">
        <f>IFERROR(TEXT(Table_ocorrencias11[[#This Row],[caso_n]],"000")&amp;Table_ocorrencias11[[#This Row],[ponto]]&amp;"/"&amp;YEAR(Table_ocorrencias11[[#This Row],[DATA PLANTÃO]]),"")</f>
        <v>622.9/2020</v>
      </c>
      <c r="B360" s="31" t="str">
        <f>IFERROR(IF(Table_ocorrencias11[[#This Row],[GDL]] = "","", Table_ocorrencias11[[#This Row],[GDL]]&amp;"/"&amp;YEAR(Table_ocorrencias11[[#This Row],[data_plantao]])),"")</f>
        <v>19247/2020</v>
      </c>
      <c r="C360" s="31" t="str">
        <f>IF(Table_ocorrencias11[[#This Row],[fotos_gdl]] = TRUE,"ENVIADAS","PENDENTE")</f>
        <v>PENDENTE</v>
      </c>
      <c r="D360" s="23">
        <f>IFERROR(Table_ocorrencias11[[#This Row],[data_plantao]],"")</f>
        <v>44025</v>
      </c>
      <c r="E360" s="31" t="str">
        <f>IFERROR(Table_ocorrencias11[[#This Row],[CIODS]],"")</f>
        <v>D681590</v>
      </c>
      <c r="F360" s="31" t="str">
        <f>IFERROR(Table_ocorrencias11[[#This Row],[natureza3]],"")</f>
        <v>Homicídio</v>
      </c>
      <c r="G360" s="31" t="str">
        <f>IFERROR(Table_ocorrencias11[[#This Row],[tipo_local]],"")</f>
        <v>Interno</v>
      </c>
      <c r="H360" s="31" t="str">
        <f>IFERROR(IF(Table_ocorrencias11[[#This Row],[instrumento9]] = 0,"",Table_ocorrencias11[[#This Row],[instrumento9]]),"")</f>
        <v>PÉRFURO-CONTUNDENTE</v>
      </c>
      <c r="I360" s="31" t="str">
        <f>IFERROR(VLOOKUP(Table_ocorrencias11[[#This Row],[matricula_perito]],Table_peritos[],2,FALSE),"")</f>
        <v>LUCAS ARAÚJO DE ALMEIDA</v>
      </c>
      <c r="J360" s="31" t="str">
        <f>IFERROR(VLOOKUP(Table_ocorrencias11[[#This Row],[matricula_auxiliar]],Table_auxiliares[],2,FALSE),"")</f>
        <v>ERICSON BERNARDO DA SILVA</v>
      </c>
      <c r="K360" s="31" t="str">
        <f>IFERROR(VLOOKUP(Table_ocorrencias11[[#This Row],[matricula_delegado]],Table_delegados[],2,FALSE),"")</f>
        <v>FELIPE MONTEIRO COSTA</v>
      </c>
      <c r="L360" s="31" t="str">
        <f>IFERROR(Table_ocorrencias11[[#This Row],[viatura4]],"")</f>
        <v>UP004</v>
      </c>
      <c r="M360" s="31" t="str">
        <f>IFERROR(IF(Table_ocorrencias11[[#This Row],[DPH2]] ="","",Table_ocorrencias11[[#This Row],[DPH2]]&amp;"º DPH"),"")</f>
        <v>12º DPH</v>
      </c>
      <c r="N360" s="31" t="str">
        <f>UPPER(IFERROR(VLOOKUP(Table_ocorrencias11[[#This Row],[municipio]],Table_municipios[],2,FALSE),""))</f>
        <v>JABOATÃO DOS GUARARAPES</v>
      </c>
      <c r="O360" s="31" t="str">
        <f>UPPER(IFERROR(Table_ocorrencias11[[#This Row],[bairro7]],""))</f>
        <v>PIEDADE</v>
      </c>
      <c r="P360" s="31" t="str">
        <f>IFERROR(IF(Table_ocorrencias11[[#This Row],[rua8]] ="","",Table_ocorrencias11[[#This Row],[rua8]]),"")</f>
        <v>RUA TANCREDO NEVES</v>
      </c>
      <c r="Q360" s="31" t="str">
        <f>IFERROR(IF(Table_ocorrencias11[[#This Row],[latitude5]] ="","",Table_ocorrencias11[[#This Row],[latitude5]]),"")</f>
        <v/>
      </c>
      <c r="R360" s="31" t="str">
        <f>IFERROR(IF(Table_ocorrencias11[[#This Row],[longitude6]] ="","",Table_ocorrencias11[[#This Row],[longitude6]]),"")</f>
        <v/>
      </c>
      <c r="S360" s="31" t="str">
        <f>IFERROR(UPPER(VLOOKUP(Table_ocorrencias11[[#This Row],[ocorrencia_id]],Table_vitimas[],3,FALSE) &amp; " (NIC: "&amp; VLOOKUP(Table_ocorrencias11[[#This Row],[ocorrencia_id]],Table_vitimas[],9,FALSE)) &amp;")","")</f>
        <v>IVISON JOÃO COSTA (NIC: 110597)</v>
      </c>
      <c r="T3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60" s="31" t="str">
        <f>UPPER(IFERROR(Table_ocorrencias11[[#This Row],[descricao]],""))</f>
        <v/>
      </c>
      <c r="V360" s="24">
        <f>IFERROR(IF(Table_ocorrencias11[[#This Row],[data_ciencia]]="","",Table_ocorrencias11[[#This Row],[data_ciencia]]),"")</f>
        <v>0.80138888888888893</v>
      </c>
      <c r="W360" s="24">
        <f>IFERROR(IF(Table_ocorrencias11[[#This Row],[data_saida]]="","",Table_ocorrencias11[[#This Row],[data_saida]]),"")</f>
        <v>0.82638888888888884</v>
      </c>
      <c r="X360" s="24">
        <f>IFERROR(IF(Table_ocorrencias11[[#This Row],[data_chegada]]="","",Table_ocorrencias11[[#This Row],[data_chegada]]),"")</f>
        <v>0.85277777777777775</v>
      </c>
      <c r="Y360" s="24">
        <f>IFERROR(IF(Table_ocorrencias11[[#This Row],[data_conclusao]]="","",Table_ocorrencias11[[#This Row],[data_conclusao]]),"")</f>
        <v>0.88888888888888884</v>
      </c>
      <c r="Z360" s="22">
        <v>1449</v>
      </c>
      <c r="AA360" s="22">
        <v>622</v>
      </c>
      <c r="AB360" s="22">
        <v>12</v>
      </c>
      <c r="AC360" s="22">
        <v>3870006</v>
      </c>
      <c r="AD360" s="22">
        <v>3874494</v>
      </c>
      <c r="AE360" s="22">
        <v>2724723</v>
      </c>
      <c r="AF360" s="22">
        <v>19247</v>
      </c>
      <c r="AG360" s="23">
        <v>44025</v>
      </c>
      <c r="AH360" s="22" t="s">
        <v>710</v>
      </c>
      <c r="AI360" s="22" t="s">
        <v>167</v>
      </c>
      <c r="AJ360" s="22" t="s">
        <v>414</v>
      </c>
      <c r="AK360" s="22" t="s">
        <v>255</v>
      </c>
      <c r="AL360" s="25">
        <v>0.80138888888888893</v>
      </c>
      <c r="AM360" s="26">
        <v>0.82638888888888884</v>
      </c>
      <c r="AN360" s="26">
        <v>0.85277777777777775</v>
      </c>
      <c r="AO360" s="26">
        <v>0.88888888888888884</v>
      </c>
      <c r="AP360" s="22"/>
      <c r="AQ360" s="22"/>
      <c r="AR360" s="22">
        <v>10</v>
      </c>
      <c r="AS360" s="22" t="s">
        <v>711</v>
      </c>
      <c r="AT360" s="22" t="s">
        <v>712</v>
      </c>
      <c r="AU360" s="22" t="s">
        <v>713</v>
      </c>
      <c r="AV360" s="27" t="s">
        <v>276</v>
      </c>
      <c r="AW360" s="22" t="s">
        <v>714</v>
      </c>
      <c r="AX360" s="22" t="s">
        <v>283</v>
      </c>
      <c r="AY360" s="22" t="b">
        <v>0</v>
      </c>
      <c r="AZ360" s="22" t="s">
        <v>273</v>
      </c>
      <c r="BA360" s="22" t="b">
        <v>0</v>
      </c>
      <c r="BB360" s="22"/>
      <c r="BC360" s="22"/>
    </row>
    <row r="361" spans="1:55" hidden="1" x14ac:dyDescent="0.25">
      <c r="A361" s="31" t="str">
        <f>IFERROR(TEXT(Table_ocorrencias11[[#This Row],[caso_n]],"000")&amp;Table_ocorrencias11[[#This Row],[ponto]]&amp;"/"&amp;YEAR(Table_ocorrencias11[[#This Row],[DATA PLANTÃO]]),"")</f>
        <v>623.9/2020</v>
      </c>
      <c r="B361" s="31" t="str">
        <f>IFERROR(IF(Table_ocorrencias11[[#This Row],[GDL]] = "","", Table_ocorrencias11[[#This Row],[GDL]]&amp;"/"&amp;YEAR(Table_ocorrencias11[[#This Row],[data_plantao]])),"")</f>
        <v>19269/2020</v>
      </c>
      <c r="C361" s="31" t="str">
        <f>IF(Table_ocorrencias11[[#This Row],[fotos_gdl]] = TRUE,"ENVIADAS","PENDENTE")</f>
        <v>PENDENTE</v>
      </c>
      <c r="D361" s="23">
        <f>IFERROR(Table_ocorrencias11[[#This Row],[data_plantao]],"")</f>
        <v>44025</v>
      </c>
      <c r="E361" s="31" t="str">
        <f>IFERROR(Table_ocorrencias11[[#This Row],[CIODS]],"")</f>
        <v>D681598</v>
      </c>
      <c r="F361" s="31" t="str">
        <f>IFERROR(Table_ocorrencias11[[#This Row],[natureza3]],"")</f>
        <v>Homicídio</v>
      </c>
      <c r="G361" s="31" t="str">
        <f>IFERROR(Table_ocorrencias11[[#This Row],[tipo_local]],"")</f>
        <v>Externo</v>
      </c>
      <c r="H361" s="31" t="str">
        <f>IFERROR(IF(Table_ocorrencias11[[#This Row],[instrumento9]] = 0,"",Table_ocorrencias11[[#This Row],[instrumento9]]),"")</f>
        <v>PÉRFURO-CONTUNDENTE</v>
      </c>
      <c r="I361" s="31" t="str">
        <f>IFERROR(VLOOKUP(Table_ocorrencias11[[#This Row],[matricula_perito]],Table_peritos[],2,FALSE),"")</f>
        <v>RODION MALINOVSKY DE OLIVEIRA GOMES</v>
      </c>
      <c r="J361" s="31" t="str">
        <f>IFERROR(VLOOKUP(Table_ocorrencias11[[#This Row],[matricula_auxiliar]],Table_auxiliares[],2,FALSE),"")</f>
        <v>THIAGO ANDRÉ</v>
      </c>
      <c r="K361" s="31" t="str">
        <f>IFERROR(VLOOKUP(Table_ocorrencias11[[#This Row],[matricula_delegado]],Table_delegados[],2,FALSE),"")</f>
        <v>FABIO LACERDA MACHADO</v>
      </c>
      <c r="L361" s="31" t="str">
        <f>IFERROR(Table_ocorrencias11[[#This Row],[viatura4]],"")</f>
        <v/>
      </c>
      <c r="M361" s="31" t="str">
        <f>IFERROR(IF(Table_ocorrencias11[[#This Row],[DPH2]] ="","",Table_ocorrencias11[[#This Row],[DPH2]]&amp;"º DPH"),"")</f>
        <v>11º DPH</v>
      </c>
      <c r="N361" s="31" t="str">
        <f>UPPER(IFERROR(VLOOKUP(Table_ocorrencias11[[#This Row],[municipio]],Table_municipios[],2,FALSE),""))</f>
        <v>JABOATÃO DOS GUARARAPES</v>
      </c>
      <c r="O361" s="31" t="str">
        <f>UPPER(IFERROR(Table_ocorrencias11[[#This Row],[bairro7]],""))</f>
        <v>JARDIM JORDÃO</v>
      </c>
      <c r="P361" s="31" t="str">
        <f>IFERROR(IF(Table_ocorrencias11[[#This Row],[rua8]] ="","",Table_ocorrencias11[[#This Row],[rua8]]),"")</f>
        <v>NOSSA SENHORA DO DESTERRO</v>
      </c>
      <c r="Q361" s="31" t="str">
        <f>IFERROR(IF(Table_ocorrencias11[[#This Row],[latitude5]] ="","",Table_ocorrencias11[[#This Row],[latitude5]]),"")</f>
        <v/>
      </c>
      <c r="R361" s="31" t="str">
        <f>IFERROR(IF(Table_ocorrencias11[[#This Row],[longitude6]] ="","",Table_ocorrencias11[[#This Row],[longitude6]]),"")</f>
        <v/>
      </c>
      <c r="S361" s="31" t="str">
        <f>IFERROR(UPPER(VLOOKUP(Table_ocorrencias11[[#This Row],[ocorrencia_id]],Table_vitimas[],3,FALSE) &amp; " (NIC: "&amp; VLOOKUP(Table_ocorrencias11[[#This Row],[ocorrencia_id]],Table_vitimas[],9,FALSE)) &amp;")","")</f>
        <v>ALYSON OLIVEIRA COSTA DE AGUIAR (NIC: 110600)</v>
      </c>
      <c r="T3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1" s="31" t="str">
        <f>UPPER(IFERROR(Table_ocorrencias11[[#This Row],[descricao]],""))</f>
        <v/>
      </c>
      <c r="V361" s="24">
        <f>IFERROR(IF(Table_ocorrencias11[[#This Row],[data_ciencia]]="","",Table_ocorrencias11[[#This Row],[data_ciencia]]),"")</f>
        <v>0.8125</v>
      </c>
      <c r="W361" s="24">
        <f>IFERROR(IF(Table_ocorrencias11[[#This Row],[data_saida]]="","",Table_ocorrencias11[[#This Row],[data_saida]]),"")</f>
        <v>0.82638888888888884</v>
      </c>
      <c r="X361" s="24">
        <f>IFERROR(IF(Table_ocorrencias11[[#This Row],[data_chegada]]="","",Table_ocorrencias11[[#This Row],[data_chegada]]),"")</f>
        <v>0.84722222222222221</v>
      </c>
      <c r="Y361" s="24">
        <f>IFERROR(IF(Table_ocorrencias11[[#This Row],[data_conclusao]]="","",Table_ocorrencias11[[#This Row],[data_conclusao]]),"")</f>
        <v>0.875</v>
      </c>
      <c r="Z361" s="22">
        <v>1450</v>
      </c>
      <c r="AA361" s="22">
        <v>623</v>
      </c>
      <c r="AB361" s="22">
        <v>11</v>
      </c>
      <c r="AC361" s="22">
        <v>1917099</v>
      </c>
      <c r="AD361" s="22">
        <v>3870464</v>
      </c>
      <c r="AE361" s="22">
        <v>3864235</v>
      </c>
      <c r="AF361" s="22">
        <v>19269</v>
      </c>
      <c r="AG361" s="23">
        <v>44025</v>
      </c>
      <c r="AH361" s="22" t="s">
        <v>715</v>
      </c>
      <c r="AI361" s="22" t="s">
        <v>167</v>
      </c>
      <c r="AJ361" s="22" t="s">
        <v>168</v>
      </c>
      <c r="AK361" s="22" t="s">
        <v>283</v>
      </c>
      <c r="AL361" s="25">
        <v>0.8125</v>
      </c>
      <c r="AM361" s="26">
        <v>0.82638888888888884</v>
      </c>
      <c r="AN361" s="26">
        <v>0.84722222222222221</v>
      </c>
      <c r="AO361" s="26">
        <v>0.875</v>
      </c>
      <c r="AP361" s="22"/>
      <c r="AQ361" s="22"/>
      <c r="AR361" s="22">
        <v>10</v>
      </c>
      <c r="AS361" s="22" t="s">
        <v>716</v>
      </c>
      <c r="AT361" s="22" t="s">
        <v>726</v>
      </c>
      <c r="AU361" s="22" t="s">
        <v>283</v>
      </c>
      <c r="AV361" s="27" t="s">
        <v>276</v>
      </c>
      <c r="AW361" s="22" t="s">
        <v>717</v>
      </c>
      <c r="AX361" s="22" t="s">
        <v>283</v>
      </c>
      <c r="AY361" s="22" t="b">
        <v>0</v>
      </c>
      <c r="AZ361" s="22" t="s">
        <v>273</v>
      </c>
      <c r="BA361" s="22" t="b">
        <v>0</v>
      </c>
      <c r="BB361" s="22"/>
      <c r="BC361" s="22"/>
    </row>
    <row r="362" spans="1:55" hidden="1" x14ac:dyDescent="0.25">
      <c r="A362" s="31" t="str">
        <f>IFERROR(TEXT(Table_ocorrencias11[[#This Row],[caso_n]],"000")&amp;Table_ocorrencias11[[#This Row],[ponto]]&amp;"/"&amp;YEAR(Table_ocorrencias11[[#This Row],[DATA PLANTÃO]]),"")</f>
        <v>624.9/2020</v>
      </c>
      <c r="B362" s="31" t="str">
        <f>IFERROR(IF(Table_ocorrencias11[[#This Row],[GDL]] = "","", Table_ocorrencias11[[#This Row],[GDL]]&amp;"/"&amp;YEAR(Table_ocorrencias11[[#This Row],[data_plantao]])),"")</f>
        <v>19323/2020</v>
      </c>
      <c r="C362" s="31" t="str">
        <f>IF(Table_ocorrencias11[[#This Row],[fotos_gdl]] = TRUE,"ENVIADAS","PENDENTE")</f>
        <v>ENVIADAS</v>
      </c>
      <c r="D362" s="23">
        <f>IFERROR(Table_ocorrencias11[[#This Row],[data_plantao]],"")</f>
        <v>44026</v>
      </c>
      <c r="E362" s="31" t="str">
        <f>IFERROR(Table_ocorrencias11[[#This Row],[CIODS]],"")</f>
        <v>D681649</v>
      </c>
      <c r="F362" s="31" t="str">
        <f>IFERROR(Table_ocorrencias11[[#This Row],[natureza3]],"")</f>
        <v>Homicídio</v>
      </c>
      <c r="G362" s="31" t="str">
        <f>IFERROR(Table_ocorrencias11[[#This Row],[tipo_local]],"")</f>
        <v>Interno</v>
      </c>
      <c r="H362" s="31" t="str">
        <f>IFERROR(IF(Table_ocorrencias11[[#This Row],[instrumento9]] = 0,"",Table_ocorrencias11[[#This Row],[instrumento9]]),"")</f>
        <v>PÉRFURO-CONTUNDENTE</v>
      </c>
      <c r="I362" s="31" t="str">
        <f>IFERROR(VLOOKUP(Table_ocorrencias11[[#This Row],[matricula_perito]],Table_peritos[],2,FALSE),"")</f>
        <v>VICTOR CEZAR LUCENA TAVARES DE SÁ LEITÃO</v>
      </c>
      <c r="J362" s="31" t="str">
        <f>IFERROR(VLOOKUP(Table_ocorrencias11[[#This Row],[matricula_auxiliar]],Table_auxiliares[],2,FALSE),"")</f>
        <v>THIAGO CHALEGRE</v>
      </c>
      <c r="K362" s="31" t="str">
        <f>IFERROR(VLOOKUP(Table_ocorrencias11[[#This Row],[matricula_delegado]],Table_delegados[],2,FALSE),"")</f>
        <v>ANDRE RUBENS DE LIMA LUNA</v>
      </c>
      <c r="L362" s="31" t="str">
        <f>IFERROR(Table_ocorrencias11[[#This Row],[viatura4]],"")</f>
        <v>UP004</v>
      </c>
      <c r="M362" s="31" t="str">
        <f>IFERROR(IF(Table_ocorrencias11[[#This Row],[DPH2]] ="","",Table_ocorrencias11[[#This Row],[DPH2]]&amp;"º DPH"),"")</f>
        <v>9º DPH</v>
      </c>
      <c r="N362" s="31" t="str">
        <f>UPPER(IFERROR(VLOOKUP(Table_ocorrencias11[[#This Row],[municipio]],Table_municipios[],2,FALSE),""))</f>
        <v>OLINDA</v>
      </c>
      <c r="O362" s="31" t="str">
        <f>UPPER(IFERROR(Table_ocorrencias11[[#This Row],[bairro7]],""))</f>
        <v>VARADOURO</v>
      </c>
      <c r="P362" s="31" t="str">
        <f>IFERROR(IF(Table_ocorrencias11[[#This Row],[rua8]] ="","",Table_ocorrencias11[[#This Row],[rua8]]),"")</f>
        <v>AV JOAQUIM NABUCO</v>
      </c>
      <c r="Q362" s="31" t="str">
        <f>IFERROR(IF(Table_ocorrencias11[[#This Row],[latitude5]] ="","",Table_ocorrencias11[[#This Row],[latitude5]]),"")</f>
        <v>-8.012682</v>
      </c>
      <c r="R362" s="31" t="str">
        <f>IFERROR(IF(Table_ocorrencias11[[#This Row],[longitude6]] ="","",Table_ocorrencias11[[#This Row],[longitude6]]),"")</f>
        <v>-34.856138</v>
      </c>
      <c r="S36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110595)</v>
      </c>
      <c r="T3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2" s="31" t="str">
        <f>UPPER(IFERROR(Table_ocorrencias11[[#This Row],[descricao]],""))</f>
        <v>PAF MASC.</v>
      </c>
      <c r="V362" s="24">
        <f>IFERROR(IF(Table_ocorrencias11[[#This Row],[data_ciencia]]="","",Table_ocorrencias11[[#This Row],[data_ciencia]]),"")</f>
        <v>0.35416666666666669</v>
      </c>
      <c r="W362" s="24">
        <f>IFERROR(IF(Table_ocorrencias11[[#This Row],[data_saida]]="","",Table_ocorrencias11[[#This Row],[data_saida]]),"")</f>
        <v>0.3611111111111111</v>
      </c>
      <c r="X362" s="24">
        <f>IFERROR(IF(Table_ocorrencias11[[#This Row],[data_chegada]]="","",Table_ocorrencias11[[#This Row],[data_chegada]]),"")</f>
        <v>0.38194444444444442</v>
      </c>
      <c r="Y362" s="24">
        <f>IFERROR(IF(Table_ocorrencias11[[#This Row],[data_conclusao]]="","",Table_ocorrencias11[[#This Row],[data_conclusao]]),"")</f>
        <v>0.4201388888888889</v>
      </c>
      <c r="Z362" s="22">
        <v>1451</v>
      </c>
      <c r="AA362" s="22">
        <v>624</v>
      </c>
      <c r="AB362" s="22">
        <v>9</v>
      </c>
      <c r="AC362" s="22">
        <v>3866947</v>
      </c>
      <c r="AD362" s="22">
        <v>3868877</v>
      </c>
      <c r="AE362" s="22">
        <v>3864758</v>
      </c>
      <c r="AF362" s="22">
        <v>19323</v>
      </c>
      <c r="AG362" s="23">
        <v>44026</v>
      </c>
      <c r="AH362" s="22" t="s">
        <v>728</v>
      </c>
      <c r="AI362" s="22" t="s">
        <v>167</v>
      </c>
      <c r="AJ362" s="22" t="s">
        <v>414</v>
      </c>
      <c r="AK362" s="22" t="s">
        <v>255</v>
      </c>
      <c r="AL362" s="25">
        <v>0.35416666666666669</v>
      </c>
      <c r="AM362" s="26">
        <v>0.3611111111111111</v>
      </c>
      <c r="AN362" s="26">
        <v>0.38194444444444442</v>
      </c>
      <c r="AO362" s="26">
        <v>0.4201388888888889</v>
      </c>
      <c r="AP362" s="22" t="s">
        <v>735</v>
      </c>
      <c r="AQ362" s="22" t="s">
        <v>736</v>
      </c>
      <c r="AR362" s="22">
        <v>12</v>
      </c>
      <c r="AS362" s="22" t="s">
        <v>729</v>
      </c>
      <c r="AT362" s="22" t="s">
        <v>730</v>
      </c>
      <c r="AU362" s="22" t="s">
        <v>731</v>
      </c>
      <c r="AV362" s="27" t="s">
        <v>276</v>
      </c>
      <c r="AW362" s="22" t="s">
        <v>732</v>
      </c>
      <c r="AX362" s="22" t="s">
        <v>733</v>
      </c>
      <c r="AY362" s="22" t="b">
        <v>1</v>
      </c>
      <c r="AZ362" s="22" t="s">
        <v>273</v>
      </c>
      <c r="BA362" s="22" t="b">
        <v>0</v>
      </c>
      <c r="BB362" s="22"/>
      <c r="BC362" s="22"/>
    </row>
    <row r="363" spans="1:55" hidden="1" x14ac:dyDescent="0.25">
      <c r="A363" s="31" t="str">
        <f>IFERROR(TEXT(Table_ocorrencias11[[#This Row],[caso_n]],"000")&amp;Table_ocorrencias11[[#This Row],[ponto]]&amp;"/"&amp;YEAR(Table_ocorrencias11[[#This Row],[DATA PLANTÃO]]),"")</f>
        <v>625.9/2020</v>
      </c>
      <c r="B363" s="31" t="str">
        <f>IFERROR(IF(Table_ocorrencias11[[#This Row],[GDL]] = "","", Table_ocorrencias11[[#This Row],[GDL]]&amp;"/"&amp;YEAR(Table_ocorrencias11[[#This Row],[data_plantao]])),"")</f>
        <v>19371/2020</v>
      </c>
      <c r="C363" s="31" t="str">
        <f>IF(Table_ocorrencias11[[#This Row],[fotos_gdl]] = TRUE,"ENVIADAS","PENDENTE")</f>
        <v>ENVIADAS</v>
      </c>
      <c r="D363" s="23">
        <f>IFERROR(Table_ocorrencias11[[#This Row],[data_plantao]],"")</f>
        <v>44026</v>
      </c>
      <c r="E363" s="31" t="str">
        <f>IFERROR(Table_ocorrencias11[[#This Row],[CIODS]],"")</f>
        <v>D681655</v>
      </c>
      <c r="F363" s="31" t="str">
        <f>IFERROR(Table_ocorrencias11[[#This Row],[natureza3]],"")</f>
        <v>Homicídio</v>
      </c>
      <c r="G363" s="31" t="str">
        <f>IFERROR(Table_ocorrencias11[[#This Row],[tipo_local]],"")</f>
        <v>Interno</v>
      </c>
      <c r="H363" s="31" t="str">
        <f>IFERROR(IF(Table_ocorrencias11[[#This Row],[instrumento9]] = 0,"",Table_ocorrencias11[[#This Row],[instrumento9]]),"")</f>
        <v>PÉRFURO-CORTANTE</v>
      </c>
      <c r="I363" s="31" t="str">
        <f>IFERROR(VLOOKUP(Table_ocorrencias11[[#This Row],[matricula_perito]],Table_peritos[],2,FALSE),"")</f>
        <v>ADILSON CARDOSO DE OLIVEIRA</v>
      </c>
      <c r="J363" s="31" t="str">
        <f>IFERROR(VLOOKUP(Table_ocorrencias11[[#This Row],[matricula_auxiliar]],Table_auxiliares[],2,FALSE),"")</f>
        <v>THAYSE BATISTA</v>
      </c>
      <c r="K363" s="31" t="str">
        <f>IFERROR(VLOOKUP(Table_ocorrencias11[[#This Row],[matricula_delegado]],Table_delegados[],2,FALSE),"")</f>
        <v>IAN CAMPOS MOREIRA</v>
      </c>
      <c r="L363" s="31" t="str">
        <f>IFERROR(Table_ocorrencias11[[#This Row],[viatura4]],"")</f>
        <v>UP004</v>
      </c>
      <c r="M363" s="31" t="str">
        <f>IFERROR(IF(Table_ocorrencias11[[#This Row],[DPH2]] ="","",Table_ocorrencias11[[#This Row],[DPH2]]&amp;"º DPH"),"")</f>
        <v>3º DPH</v>
      </c>
      <c r="N363" s="31" t="str">
        <f>UPPER(IFERROR(VLOOKUP(Table_ocorrencias11[[#This Row],[municipio]],Table_municipios[],2,FALSE),""))</f>
        <v>RECIFE</v>
      </c>
      <c r="O363" s="31" t="str">
        <f>UPPER(IFERROR(Table_ocorrencias11[[#This Row],[bairro7]],""))</f>
        <v>LAGOA ENCANTADA</v>
      </c>
      <c r="P363" s="31" t="str">
        <f>IFERROR(IF(Table_ocorrencias11[[#This Row],[rua8]] ="","",Table_ocorrencias11[[#This Row],[rua8]]),"")</f>
        <v>DR MOACIR SALES</v>
      </c>
      <c r="Q363" s="31" t="str">
        <f>IFERROR(IF(Table_ocorrencias11[[#This Row],[latitude5]] ="","",Table_ocorrencias11[[#This Row],[latitude5]]),"")</f>
        <v>-8.123107</v>
      </c>
      <c r="R363" s="31" t="str">
        <f>IFERROR(IF(Table_ocorrencias11[[#This Row],[longitude6]] ="","",Table_ocorrencias11[[#This Row],[longitude6]]),"")</f>
        <v>-34.952291</v>
      </c>
      <c r="S363" s="31" t="str">
        <f>IFERROR(UPPER(VLOOKUP(Table_ocorrencias11[[#This Row],[ocorrencia_id]],Table_vitimas[],3,FALSE) &amp; " (NIC: "&amp; VLOOKUP(Table_ocorrencias11[[#This Row],[ocorrencia_id]],Table_vitimas[],9,FALSE)) &amp;")","")</f>
        <v>JANIO ALVES DE BRITO (NIC: 110590)</v>
      </c>
      <c r="T3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63" s="31" t="str">
        <f>UPPER(IFERROR(Table_ocorrencias11[[#This Row],[descricao]],""))</f>
        <v/>
      </c>
      <c r="V363" s="24">
        <f>IFERROR(IF(Table_ocorrencias11[[#This Row],[data_ciencia]]="","",Table_ocorrencias11[[#This Row],[data_ciencia]]),"")</f>
        <v>0.4861111111111111</v>
      </c>
      <c r="W363" s="24">
        <f>IFERROR(IF(Table_ocorrencias11[[#This Row],[data_saida]]="","",Table_ocorrencias11[[#This Row],[data_saida]]),"")</f>
        <v>0.52083333333333337</v>
      </c>
      <c r="X363" s="24">
        <f>IFERROR(IF(Table_ocorrencias11[[#This Row],[data_chegada]]="","",Table_ocorrencias11[[#This Row],[data_chegada]]),"")</f>
        <v>0.53125</v>
      </c>
      <c r="Y363" s="24">
        <f>IFERROR(IF(Table_ocorrencias11[[#This Row],[data_conclusao]]="","",Table_ocorrencias11[[#This Row],[data_conclusao]]),"")</f>
        <v>0.57291666666666663</v>
      </c>
      <c r="Z363" s="22">
        <v>1452</v>
      </c>
      <c r="AA363" s="22">
        <v>625</v>
      </c>
      <c r="AB363" s="22">
        <v>3</v>
      </c>
      <c r="AC363" s="22">
        <v>1925024</v>
      </c>
      <c r="AD363" s="22">
        <v>3870430</v>
      </c>
      <c r="AE363" s="22">
        <v>2724707</v>
      </c>
      <c r="AF363" s="22">
        <v>19371</v>
      </c>
      <c r="AG363" s="23">
        <v>44026</v>
      </c>
      <c r="AH363" s="22" t="s">
        <v>737</v>
      </c>
      <c r="AI363" s="22" t="s">
        <v>167</v>
      </c>
      <c r="AJ363" s="22" t="s">
        <v>414</v>
      </c>
      <c r="AK363" s="22" t="s">
        <v>255</v>
      </c>
      <c r="AL363" s="25">
        <v>0.4861111111111111</v>
      </c>
      <c r="AM363" s="26">
        <v>0.52083333333333337</v>
      </c>
      <c r="AN363" s="26">
        <v>0.53125</v>
      </c>
      <c r="AO363" s="26">
        <v>0.57291666666666663</v>
      </c>
      <c r="AP363" s="22" t="s">
        <v>738</v>
      </c>
      <c r="AQ363" s="22" t="s">
        <v>739</v>
      </c>
      <c r="AR363" s="22">
        <v>14</v>
      </c>
      <c r="AS363" s="22" t="s">
        <v>740</v>
      </c>
      <c r="AT363" s="22" t="s">
        <v>741</v>
      </c>
      <c r="AU363" s="22" t="s">
        <v>742</v>
      </c>
      <c r="AV363" s="27" t="s">
        <v>744</v>
      </c>
      <c r="AW363" s="22" t="s">
        <v>743</v>
      </c>
      <c r="AX363" s="22" t="s">
        <v>283</v>
      </c>
      <c r="AY363" s="22" t="b">
        <v>1</v>
      </c>
      <c r="AZ363" s="22" t="s">
        <v>273</v>
      </c>
      <c r="BA363" s="22" t="b">
        <v>0</v>
      </c>
      <c r="BB363" s="22"/>
      <c r="BC363" s="22"/>
    </row>
    <row r="364" spans="1:55" hidden="1" x14ac:dyDescent="0.25">
      <c r="A364" s="31" t="str">
        <f>IFERROR(TEXT(Table_ocorrencias11[[#This Row],[caso_n]],"000")&amp;Table_ocorrencias11[[#This Row],[ponto]]&amp;"/"&amp;YEAR(Table_ocorrencias11[[#This Row],[DATA PLANTÃO]]),"")</f>
        <v>626.9/2020</v>
      </c>
      <c r="B364" s="31" t="str">
        <f>IFERROR(IF(Table_ocorrencias11[[#This Row],[GDL]] = "","", Table_ocorrencias11[[#This Row],[GDL]]&amp;"/"&amp;YEAR(Table_ocorrencias11[[#This Row],[data_plantao]])),"")</f>
        <v>19391/2020</v>
      </c>
      <c r="C364" s="31" t="str">
        <f>IF(Table_ocorrencias11[[#This Row],[fotos_gdl]] = TRUE,"ENVIADAS","PENDENTE")</f>
        <v>ENVIADAS</v>
      </c>
      <c r="D364" s="23">
        <f>IFERROR(Table_ocorrencias11[[#This Row],[data_plantao]],"")</f>
        <v>44026</v>
      </c>
      <c r="E364" s="31" t="str">
        <f>IFERROR(Table_ocorrencias11[[#This Row],[CIODS]],"")</f>
        <v>D681668</v>
      </c>
      <c r="F364" s="31" t="str">
        <f>IFERROR(Table_ocorrencias11[[#This Row],[natureza3]],"")</f>
        <v>Homicídio</v>
      </c>
      <c r="G364" s="31" t="str">
        <f>IFERROR(Table_ocorrencias11[[#This Row],[tipo_local]],"")</f>
        <v>Interno</v>
      </c>
      <c r="H364" s="31" t="str">
        <f>IFERROR(IF(Table_ocorrencias11[[#This Row],[instrumento9]] = 0,"",Table_ocorrencias11[[#This Row],[instrumento9]]),"")</f>
        <v>PÉRFURO-CONTUNDENTE</v>
      </c>
      <c r="I364" s="31" t="str">
        <f>IFERROR(VLOOKUP(Table_ocorrencias11[[#This Row],[matricula_perito]],Table_peritos[],2,FALSE),"")</f>
        <v>VICTOR CEZAR LUCENA TAVARES DE SÁ LEITÃO</v>
      </c>
      <c r="J364" s="31" t="str">
        <f>IFERROR(VLOOKUP(Table_ocorrencias11[[#This Row],[matricula_auxiliar]],Table_auxiliares[],2,FALSE),"")</f>
        <v>THIAGO CHALEGRE</v>
      </c>
      <c r="K364" s="31" t="str">
        <f>IFERROR(VLOOKUP(Table_ocorrencias11[[#This Row],[matricula_delegado]],Table_delegados[],2,FALSE),"")</f>
        <v>ANDRE RUBENS DE LIMA LUNA</v>
      </c>
      <c r="L364" s="31" t="str">
        <f>IFERROR(Table_ocorrencias11[[#This Row],[viatura4]],"")</f>
        <v>UP004</v>
      </c>
      <c r="M364" s="31" t="str">
        <f>IFERROR(IF(Table_ocorrencias11[[#This Row],[DPH2]] ="","",Table_ocorrencias11[[#This Row],[DPH2]]&amp;"º DPH"),"")</f>
        <v>7º DPH</v>
      </c>
      <c r="N364" s="31" t="str">
        <f>UPPER(IFERROR(VLOOKUP(Table_ocorrencias11[[#This Row],[municipio]],Table_municipios[],2,FALSE),""))</f>
        <v>PAULISTA</v>
      </c>
      <c r="O364" s="31" t="str">
        <f>UPPER(IFERROR(Table_ocorrencias11[[#This Row],[bairro7]],""))</f>
        <v>JARDIM PAULISTA</v>
      </c>
      <c r="P364" s="31" t="str">
        <f>IFERROR(IF(Table_ocorrencias11[[#This Row],[rua8]] ="","",Table_ocorrencias11[[#This Row],[rua8]]),"")</f>
        <v>RUA 131</v>
      </c>
      <c r="Q364" s="31" t="str">
        <f>IFERROR(IF(Table_ocorrencias11[[#This Row],[latitude5]] ="","",Table_ocorrencias11[[#This Row],[latitude5]]),"")</f>
        <v>-7.954676</v>
      </c>
      <c r="R364" s="31" t="str">
        <f>IFERROR(IF(Table_ocorrencias11[[#This Row],[longitude6]] ="","",Table_ocorrencias11[[#This Row],[longitude6]]),"")</f>
        <v>-34.8964</v>
      </c>
      <c r="S364" s="31" t="str">
        <f>IFERROR(UPPER(VLOOKUP(Table_ocorrencias11[[#This Row],[ocorrencia_id]],Table_vitimas[],3,FALSE) &amp; " (NIC: "&amp; VLOOKUP(Table_ocorrencias11[[#This Row],[ocorrencia_id]],Table_vitimas[],9,FALSE)) &amp;")","")</f>
        <v>DAVID AUGUSTO DA SILVA FONTÃO (NIC: 111183)</v>
      </c>
      <c r="T3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4" s="31" t="str">
        <f>UPPER(IFERROR(Table_ocorrencias11[[#This Row],[descricao]],""))</f>
        <v>PAF; GRANJA SOLAR DA CODORNA; DELEGADO ANDRÉ LUNNA 386475-8</v>
      </c>
      <c r="V364" s="24">
        <f>IFERROR(IF(Table_ocorrencias11[[#This Row],[data_ciencia]]="","",Table_ocorrencias11[[#This Row],[data_ciencia]]),"")</f>
        <v>0.64722222222222225</v>
      </c>
      <c r="W364" s="24">
        <f>IFERROR(IF(Table_ocorrencias11[[#This Row],[data_saida]]="","",Table_ocorrencias11[[#This Row],[data_saida]]),"")</f>
        <v>0.64930555555555558</v>
      </c>
      <c r="X364" s="24">
        <f>IFERROR(IF(Table_ocorrencias11[[#This Row],[data_chegada]]="","",Table_ocorrencias11[[#This Row],[data_chegada]]),"")</f>
        <v>0.68055555555555558</v>
      </c>
      <c r="Y364" s="24">
        <f>IFERROR(IF(Table_ocorrencias11[[#This Row],[data_conclusao]]="","",Table_ocorrencias11[[#This Row],[data_conclusao]]),"")</f>
        <v>0.72222222222222221</v>
      </c>
      <c r="Z364" s="22">
        <v>1453</v>
      </c>
      <c r="AA364" s="22">
        <v>626</v>
      </c>
      <c r="AB364" s="22">
        <v>7</v>
      </c>
      <c r="AC364" s="22">
        <v>3866947</v>
      </c>
      <c r="AD364" s="22">
        <v>3868877</v>
      </c>
      <c r="AE364" s="22">
        <v>3864758</v>
      </c>
      <c r="AF364" s="22">
        <v>19391</v>
      </c>
      <c r="AG364" s="23">
        <v>44026</v>
      </c>
      <c r="AH364" s="22" t="s">
        <v>754</v>
      </c>
      <c r="AI364" s="22" t="s">
        <v>167</v>
      </c>
      <c r="AJ364" s="22" t="s">
        <v>414</v>
      </c>
      <c r="AK364" s="22" t="s">
        <v>255</v>
      </c>
      <c r="AL364" s="25">
        <v>0.64722222222222225</v>
      </c>
      <c r="AM364" s="26">
        <v>0.64930555555555558</v>
      </c>
      <c r="AN364" s="26">
        <v>0.68055555555555558</v>
      </c>
      <c r="AO364" s="26">
        <v>0.72222222222222221</v>
      </c>
      <c r="AP364" s="22" t="s">
        <v>758</v>
      </c>
      <c r="AQ364" s="22" t="s">
        <v>759</v>
      </c>
      <c r="AR364" s="22">
        <v>13</v>
      </c>
      <c r="AS364" s="22" t="s">
        <v>755</v>
      </c>
      <c r="AT364" s="22" t="s">
        <v>760</v>
      </c>
      <c r="AU364" s="22" t="s">
        <v>756</v>
      </c>
      <c r="AV364" s="27" t="s">
        <v>276</v>
      </c>
      <c r="AW364" s="22" t="s">
        <v>757</v>
      </c>
      <c r="AX364" s="22" t="s">
        <v>761</v>
      </c>
      <c r="AY364" s="22" t="b">
        <v>1</v>
      </c>
      <c r="AZ364" s="22" t="s">
        <v>273</v>
      </c>
      <c r="BA364" s="22" t="b">
        <v>0</v>
      </c>
      <c r="BB364" s="22"/>
      <c r="BC364" s="22"/>
    </row>
    <row r="365" spans="1:55" hidden="1" x14ac:dyDescent="0.25">
      <c r="A365" s="31" t="str">
        <f>IFERROR(TEXT(Table_ocorrencias11[[#This Row],[caso_n]],"000")&amp;Table_ocorrencias11[[#This Row],[ponto]]&amp;"/"&amp;YEAR(Table_ocorrencias11[[#This Row],[DATA PLANTÃO]]),"")</f>
        <v>627.9/2020</v>
      </c>
      <c r="B365" s="31" t="str">
        <f>IFERROR(IF(Table_ocorrencias11[[#This Row],[GDL]] = "","", Table_ocorrencias11[[#This Row],[GDL]]&amp;"/"&amp;YEAR(Table_ocorrencias11[[#This Row],[data_plantao]])),"")</f>
        <v>19406/2020</v>
      </c>
      <c r="C365" s="31" t="str">
        <f>IF(Table_ocorrencias11[[#This Row],[fotos_gdl]] = TRUE,"ENVIADAS","PENDENTE")</f>
        <v>PENDENTE</v>
      </c>
      <c r="D365" s="23">
        <f>IFERROR(Table_ocorrencias11[[#This Row],[data_plantao]],"")</f>
        <v>44026</v>
      </c>
      <c r="E365" s="31" t="str">
        <f>IFERROR(Table_ocorrencias11[[#This Row],[CIODS]],"")</f>
        <v>D681692</v>
      </c>
      <c r="F365" s="31" t="str">
        <f>IFERROR(Table_ocorrencias11[[#This Row],[natureza3]],"")</f>
        <v>Homicídio</v>
      </c>
      <c r="G365" s="31" t="str">
        <f>IFERROR(Table_ocorrencias11[[#This Row],[tipo_local]],"")</f>
        <v>Externo</v>
      </c>
      <c r="H365" s="31" t="str">
        <f>IFERROR(IF(Table_ocorrencias11[[#This Row],[instrumento9]] = 0,"",Table_ocorrencias11[[#This Row],[instrumento9]]),"")</f>
        <v>PÉRFURO-CONTUNDENTE</v>
      </c>
      <c r="I365" s="31" t="str">
        <f>IFERROR(VLOOKUP(Table_ocorrencias11[[#This Row],[matricula_perito]],Table_peritos[],2,FALSE),"")</f>
        <v>TADEU MORAIS CRUZ</v>
      </c>
      <c r="J365" s="31" t="str">
        <f>IFERROR(VLOOKUP(Table_ocorrencias11[[#This Row],[matricula_auxiliar]],Table_auxiliares[],2,FALSE),"")</f>
        <v>THIAGO ANDRÉ</v>
      </c>
      <c r="K365" s="31" t="str">
        <f>IFERROR(VLOOKUP(Table_ocorrencias11[[#This Row],[matricula_delegado]],Table_delegados[],2,FALSE),"")</f>
        <v>SERGIO RICARDO FERREIRA DE VASCONCELOS</v>
      </c>
      <c r="L365" s="31" t="str">
        <f>IFERROR(Table_ocorrencias11[[#This Row],[viatura4]],"")</f>
        <v>UP004</v>
      </c>
      <c r="M365" s="31" t="str">
        <f>IFERROR(IF(Table_ocorrencias11[[#This Row],[DPH2]] ="","",Table_ocorrencias11[[#This Row],[DPH2]]&amp;"º DPH"),"")</f>
        <v>5º DPH</v>
      </c>
      <c r="N365" s="31" t="str">
        <f>UPPER(IFERROR(VLOOKUP(Table_ocorrencias11[[#This Row],[municipio]],Table_municipios[],2,FALSE),""))</f>
        <v>RECIFE</v>
      </c>
      <c r="O365" s="31" t="str">
        <f>UPPER(IFERROR(Table_ocorrencias11[[#This Row],[bairro7]],""))</f>
        <v>LINHA DO TIRO</v>
      </c>
      <c r="P365" s="31" t="str">
        <f>IFERROR(IF(Table_ocorrencias11[[#This Row],[rua8]] ="","",Table_ocorrencias11[[#This Row],[rua8]]),"")</f>
        <v>RUA CORREGO DO SARGENTO</v>
      </c>
      <c r="Q365" s="31" t="str">
        <f>IFERROR(IF(Table_ocorrencias11[[#This Row],[latitude5]] ="","",Table_ocorrencias11[[#This Row],[latitude5]]),"")</f>
        <v/>
      </c>
      <c r="R365" s="31" t="str">
        <f>IFERROR(IF(Table_ocorrencias11[[#This Row],[longitude6]] ="","",Table_ocorrencias11[[#This Row],[longitude6]]),"")</f>
        <v/>
      </c>
      <c r="S365" s="31" t="str">
        <f>IFERROR(UPPER(VLOOKUP(Table_ocorrencias11[[#This Row],[ocorrencia_id]],Table_vitimas[],3,FALSE) &amp; " (NIC: "&amp; VLOOKUP(Table_ocorrencias11[[#This Row],[ocorrencia_id]],Table_vitimas[],9,FALSE)) &amp;")","")</f>
        <v>FLAVIO MARQUES DA FONSECA (NIC: 110587)</v>
      </c>
      <c r="T3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5" s="31" t="str">
        <f>UPPER(IFERROR(Table_ocorrencias11[[#This Row],[descricao]],""))</f>
        <v>CABO ROBERTO: 988489256</v>
      </c>
      <c r="V365" s="24">
        <f>IFERROR(IF(Table_ocorrencias11[[#This Row],[data_ciencia]]="","",Table_ocorrencias11[[#This Row],[data_ciencia]]),"")</f>
        <v>0.87083333333333335</v>
      </c>
      <c r="W365" s="24">
        <f>IFERROR(IF(Table_ocorrencias11[[#This Row],[data_saida]]="","",Table_ocorrencias11[[#This Row],[data_saida]]),"")</f>
        <v>0.88194444444444442</v>
      </c>
      <c r="X365" s="24">
        <f>IFERROR(IF(Table_ocorrencias11[[#This Row],[data_chegada]]="","",Table_ocorrencias11[[#This Row],[data_chegada]]),"")</f>
        <v>0.90277777777777779</v>
      </c>
      <c r="Y365" s="24">
        <f>IFERROR(IF(Table_ocorrencias11[[#This Row],[data_conclusao]]="","",Table_ocorrencias11[[#This Row],[data_conclusao]]),"")</f>
        <v>0.9375</v>
      </c>
      <c r="Z365" s="22">
        <v>1454</v>
      </c>
      <c r="AA365" s="22">
        <v>627</v>
      </c>
      <c r="AB365" s="22">
        <v>5</v>
      </c>
      <c r="AC365" s="22">
        <v>2962136</v>
      </c>
      <c r="AD365" s="22">
        <v>3870464</v>
      </c>
      <c r="AE365" s="22">
        <v>2139219</v>
      </c>
      <c r="AF365" s="22">
        <v>19406</v>
      </c>
      <c r="AG365" s="23">
        <v>44026</v>
      </c>
      <c r="AH365" s="22" t="s">
        <v>765</v>
      </c>
      <c r="AI365" s="22" t="s">
        <v>167</v>
      </c>
      <c r="AJ365" s="22" t="s">
        <v>168</v>
      </c>
      <c r="AK365" s="22" t="s">
        <v>255</v>
      </c>
      <c r="AL365" s="25">
        <v>0.87083333333333335</v>
      </c>
      <c r="AM365" s="26">
        <v>0.88194444444444442</v>
      </c>
      <c r="AN365" s="26">
        <v>0.90277777777777779</v>
      </c>
      <c r="AO365" s="26">
        <v>0.9375</v>
      </c>
      <c r="AP365" s="22"/>
      <c r="AQ365" s="22"/>
      <c r="AR365" s="22">
        <v>14</v>
      </c>
      <c r="AS365" s="22" t="s">
        <v>766</v>
      </c>
      <c r="AT365" s="22" t="s">
        <v>767</v>
      </c>
      <c r="AU365" s="22" t="s">
        <v>768</v>
      </c>
      <c r="AV365" s="27" t="s">
        <v>276</v>
      </c>
      <c r="AW365" s="22" t="s">
        <v>769</v>
      </c>
      <c r="AX365" s="22" t="s">
        <v>770</v>
      </c>
      <c r="AY365" s="22" t="b">
        <v>0</v>
      </c>
      <c r="AZ365" s="22" t="s">
        <v>273</v>
      </c>
      <c r="BA365" s="22" t="b">
        <v>0</v>
      </c>
      <c r="BB365" s="22"/>
      <c r="BC365" s="22"/>
    </row>
    <row r="366" spans="1:55" hidden="1" x14ac:dyDescent="0.25">
      <c r="A366" s="31" t="str">
        <f>IFERROR(TEXT(Table_ocorrencias11[[#This Row],[caso_n]],"000")&amp;Table_ocorrencias11[[#This Row],[ponto]]&amp;"/"&amp;YEAR(Table_ocorrencias11[[#This Row],[DATA PLANTÃO]]),"")</f>
        <v>628.9/2020</v>
      </c>
      <c r="B366" s="31" t="str">
        <f>IFERROR(IF(Table_ocorrencias11[[#This Row],[GDL]] = "","", Table_ocorrencias11[[#This Row],[GDL]]&amp;"/"&amp;YEAR(Table_ocorrencias11[[#This Row],[data_plantao]])),"")</f>
        <v>19900/2020</v>
      </c>
      <c r="C366" s="31" t="str">
        <f>IF(Table_ocorrencias11[[#This Row],[fotos_gdl]] = TRUE,"ENVIADAS","PENDENTE")</f>
        <v>ENVIADAS</v>
      </c>
      <c r="D366" s="23">
        <f>IFERROR(Table_ocorrencias11[[#This Row],[data_plantao]],"")</f>
        <v>44027</v>
      </c>
      <c r="E366" s="31" t="str">
        <f>IFERROR(Table_ocorrencias11[[#This Row],[CIODS]],"")</f>
        <v>D681754</v>
      </c>
      <c r="F366" s="31" t="str">
        <f>IFERROR(Table_ocorrencias11[[#This Row],[natureza3]],"")</f>
        <v>Homicídio</v>
      </c>
      <c r="G366" s="31" t="str">
        <f>IFERROR(Table_ocorrencias11[[#This Row],[tipo_local]],"")</f>
        <v>Externo</v>
      </c>
      <c r="H366" s="31" t="str">
        <f>IFERROR(IF(Table_ocorrencias11[[#This Row],[instrumento9]] = 0,"",Table_ocorrencias11[[#This Row],[instrumento9]]),"")</f>
        <v>PÉRFURO-CONTUNDENTE</v>
      </c>
      <c r="I366" s="31" t="str">
        <f>IFERROR(VLOOKUP(Table_ocorrencias11[[#This Row],[matricula_perito]],Table_peritos[],2,FALSE),"")</f>
        <v>VICTOR CEZAR LUCENA TAVARES DE SÁ LEITÃO</v>
      </c>
      <c r="J366" s="31" t="str">
        <f>IFERROR(VLOOKUP(Table_ocorrencias11[[#This Row],[matricula_auxiliar]],Table_auxiliares[],2,FALSE),"")</f>
        <v>ALMIR CARLOS DE SOUZA</v>
      </c>
      <c r="K366" s="31" t="str">
        <f>IFERROR(VLOOKUP(Table_ocorrencias11[[#This Row],[matricula_delegado]],Table_delegados[],2,FALSE),"")</f>
        <v>ADYR MARTENS DE ALMEIDA</v>
      </c>
      <c r="L366" s="31" t="str">
        <f>IFERROR(Table_ocorrencias11[[#This Row],[viatura4]],"")</f>
        <v>UP004</v>
      </c>
      <c r="M366" s="31" t="str">
        <f>IFERROR(IF(Table_ocorrencias11[[#This Row],[DPH2]] ="","",Table_ocorrencias11[[#This Row],[DPH2]]&amp;"º DPH"),"")</f>
        <v>4º DPH</v>
      </c>
      <c r="N366" s="31" t="str">
        <f>UPPER(IFERROR(VLOOKUP(Table_ocorrencias11[[#This Row],[municipio]],Table_municipios[],2,FALSE),""))</f>
        <v>RECIFE</v>
      </c>
      <c r="O366" s="31" t="str">
        <f>UPPER(IFERROR(Table_ocorrencias11[[#This Row],[bairro7]],""))</f>
        <v>CURADO</v>
      </c>
      <c r="P366" s="31" t="str">
        <f>IFERROR(IF(Table_ocorrencias11[[#This Row],[rua8]] ="","",Table_ocorrencias11[[#This Row],[rua8]]),"")</f>
        <v>ESTRADADO CURADO</v>
      </c>
      <c r="Q366" s="31" t="str">
        <f>IFERROR(IF(Table_ocorrencias11[[#This Row],[latitude5]] ="","",Table_ocorrencias11[[#This Row],[latitude5]]),"")</f>
        <v/>
      </c>
      <c r="R366" s="31" t="str">
        <f>IFERROR(IF(Table_ocorrencias11[[#This Row],[longitude6]] ="","",Table_ocorrencias11[[#This Row],[longitude6]]),"")</f>
        <v/>
      </c>
      <c r="S36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111186)</v>
      </c>
      <c r="T3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6" s="31" t="str">
        <f>UPPER(IFERROR(Table_ocorrencias11[[#This Row],[descricao]],""))</f>
        <v>APÓS O GALPÃO LARANJA_x000D_
PM DEBORA: 988918117</v>
      </c>
      <c r="V366" s="24">
        <f>IFERROR(IF(Table_ocorrencias11[[#This Row],[data_ciencia]]="","",Table_ocorrencias11[[#This Row],[data_ciencia]]),"")</f>
        <v>0.75</v>
      </c>
      <c r="W366" s="24">
        <f>IFERROR(IF(Table_ocorrencias11[[#This Row],[data_saida]]="","",Table_ocorrencias11[[#This Row],[data_saida]]),"")</f>
        <v>0.77777777777777779</v>
      </c>
      <c r="X366" s="24">
        <f>IFERROR(IF(Table_ocorrencias11[[#This Row],[data_chegada]]="","",Table_ocorrencias11[[#This Row],[data_chegada]]),"")</f>
        <v>0.79861111111111116</v>
      </c>
      <c r="Y366" s="24">
        <f>IFERROR(IF(Table_ocorrencias11[[#This Row],[data_conclusao]]="","",Table_ocorrencias11[[#This Row],[data_conclusao]]),"")</f>
        <v>0.84027777777777779</v>
      </c>
      <c r="Z366" s="22">
        <v>1455</v>
      </c>
      <c r="AA366" s="22">
        <v>628</v>
      </c>
      <c r="AB366" s="22">
        <v>4</v>
      </c>
      <c r="AC366" s="22">
        <v>3866947</v>
      </c>
      <c r="AD366" s="22">
        <v>1586920</v>
      </c>
      <c r="AE366" s="22">
        <v>2960397</v>
      </c>
      <c r="AF366" s="22">
        <v>19900</v>
      </c>
      <c r="AG366" s="23">
        <v>44027</v>
      </c>
      <c r="AH366" s="22" t="s">
        <v>1192</v>
      </c>
      <c r="AI366" s="22" t="s">
        <v>167</v>
      </c>
      <c r="AJ366" s="22" t="s">
        <v>168</v>
      </c>
      <c r="AK366" s="22" t="s">
        <v>255</v>
      </c>
      <c r="AL366" s="25">
        <v>0.75</v>
      </c>
      <c r="AM366" s="26">
        <v>0.77777777777777779</v>
      </c>
      <c r="AN366" s="26">
        <v>0.79861111111111116</v>
      </c>
      <c r="AO366" s="26">
        <v>0.84027777777777779</v>
      </c>
      <c r="AP366" s="22"/>
      <c r="AQ366" s="22"/>
      <c r="AR366" s="22">
        <v>14</v>
      </c>
      <c r="AS366" s="22" t="s">
        <v>1193</v>
      </c>
      <c r="AT366" s="22" t="s">
        <v>1194</v>
      </c>
      <c r="AU366" s="22" t="s">
        <v>1195</v>
      </c>
      <c r="AV366" s="27" t="s">
        <v>276</v>
      </c>
      <c r="AW366" s="22" t="s">
        <v>1196</v>
      </c>
      <c r="AX366" s="22" t="s">
        <v>1197</v>
      </c>
      <c r="AY366" s="22" t="b">
        <v>1</v>
      </c>
      <c r="AZ366" s="22" t="s">
        <v>273</v>
      </c>
      <c r="BA366" s="22" t="b">
        <v>0</v>
      </c>
      <c r="BB366" s="22"/>
      <c r="BC366" s="22"/>
    </row>
    <row r="367" spans="1:55" hidden="1" x14ac:dyDescent="0.25">
      <c r="A367" s="31" t="str">
        <f>IFERROR(TEXT(Table_ocorrencias11[[#This Row],[caso_n]],"000")&amp;Table_ocorrencias11[[#This Row],[ponto]]&amp;"/"&amp;YEAR(Table_ocorrencias11[[#This Row],[DATA PLANTÃO]]),"")</f>
        <v>629.9/2020</v>
      </c>
      <c r="B367" s="31" t="str">
        <f>IFERROR(IF(Table_ocorrencias11[[#This Row],[GDL]] = "","", Table_ocorrencias11[[#This Row],[GDL]]&amp;"/"&amp;YEAR(Table_ocorrencias11[[#This Row],[data_plantao]])),"")</f>
        <v>22218/2020</v>
      </c>
      <c r="C367" s="31" t="str">
        <f>IF(Table_ocorrencias11[[#This Row],[fotos_gdl]] = TRUE,"ENVIADAS","PENDENTE")</f>
        <v>ENVIADAS</v>
      </c>
      <c r="D367" s="23">
        <f>IFERROR(Table_ocorrencias11[[#This Row],[data_plantao]],"")</f>
        <v>44027</v>
      </c>
      <c r="E367" s="31" t="str">
        <f>IFERROR(Table_ocorrencias11[[#This Row],[CIODS]],"")</f>
        <v>D681759</v>
      </c>
      <c r="F367" s="31" t="str">
        <f>IFERROR(Table_ocorrencias11[[#This Row],[natureza3]],"")</f>
        <v>Homicídio</v>
      </c>
      <c r="G367" s="31" t="str">
        <f>IFERROR(Table_ocorrencias11[[#This Row],[tipo_local]],"")</f>
        <v>Externo</v>
      </c>
      <c r="H367" s="31" t="str">
        <f>IFERROR(IF(Table_ocorrencias11[[#This Row],[instrumento9]] = 0,"",Table_ocorrencias11[[#This Row],[instrumento9]]),"")</f>
        <v>PÉRFURO-CONTUNDENTE</v>
      </c>
      <c r="I367" s="31" t="str">
        <f>IFERROR(VLOOKUP(Table_ocorrencias11[[#This Row],[matricula_perito]],Table_peritos[],2,FALSE),"")</f>
        <v>TADEU MORAIS CRUZ</v>
      </c>
      <c r="J367" s="31" t="str">
        <f>IFERROR(VLOOKUP(Table_ocorrencias11[[#This Row],[matricula_auxiliar]],Table_auxiliares[],2,FALSE),"")</f>
        <v>BRENO HENRIQUE DANTAS DOS SANTOS</v>
      </c>
      <c r="K367" s="31" t="str">
        <f>IFERROR(VLOOKUP(Table_ocorrencias11[[#This Row],[matricula_delegado]],Table_delegados[],2,FALSE),"")</f>
        <v>JOAO BAPTISTA DE BRITTO ALVES FILHO</v>
      </c>
      <c r="L367" s="31" t="str">
        <f>IFERROR(Table_ocorrencias11[[#This Row],[viatura4]],"")</f>
        <v>UP003</v>
      </c>
      <c r="M367" s="31" t="str">
        <f>IFERROR(IF(Table_ocorrencias11[[#This Row],[DPH2]] ="","",Table_ocorrencias11[[#This Row],[DPH2]]&amp;"º DPH"),"")</f>
        <v>14º DPH</v>
      </c>
      <c r="N367" s="31" t="str">
        <f>UPPER(IFERROR(VLOOKUP(Table_ocorrencias11[[#This Row],[municipio]],Table_municipios[],2,FALSE),""))</f>
        <v>CABO DE SANTO AGOSTINHO</v>
      </c>
      <c r="O367" s="31" t="str">
        <f>UPPER(IFERROR(Table_ocorrencias11[[#This Row],[bairro7]],""))</f>
        <v>ZONA RURAL DO CABO</v>
      </c>
      <c r="P367" s="31" t="str">
        <f>IFERROR(IF(Table_ocorrencias11[[#This Row],[rua8]] ="","",Table_ocorrencias11[[#This Row],[rua8]]),"")</f>
        <v/>
      </c>
      <c r="Q367" s="31" t="str">
        <f>IFERROR(IF(Table_ocorrencias11[[#This Row],[latitude5]] ="","",Table_ocorrencias11[[#This Row],[latitude5]]),"")</f>
        <v/>
      </c>
      <c r="R367" s="31" t="str">
        <f>IFERROR(IF(Table_ocorrencias11[[#This Row],[longitude6]] ="","",Table_ocorrencias11[[#This Row],[longitude6]]),"")</f>
        <v/>
      </c>
      <c r="S367" s="31" t="str">
        <f>IFERROR(UPPER(VLOOKUP(Table_ocorrencias11[[#This Row],[ocorrencia_id]],Table_vitimas[],3,FALSE) &amp; " (NIC: "&amp; VLOOKUP(Table_ocorrencias11[[#This Row],[ocorrencia_id]],Table_vitimas[],9,FALSE)) &amp;")","")</f>
        <v>JOSÉ EDSON DOS SANTOS (NIC: 111189)</v>
      </c>
      <c r="T3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67" s="31" t="str">
        <f>UPPER(IFERROR(Table_ocorrencias11[[#This Row],[descricao]],""))</f>
        <v>PAF</v>
      </c>
      <c r="V367" s="24">
        <f>IFERROR(IF(Table_ocorrencias11[[#This Row],[data_ciencia]]="","",Table_ocorrencias11[[#This Row],[data_ciencia]]),"")</f>
        <v>0.78125</v>
      </c>
      <c r="W367" s="24">
        <f>IFERROR(IF(Table_ocorrencias11[[#This Row],[data_saida]]="","",Table_ocorrencias11[[#This Row],[data_saida]]),"")</f>
        <v>0.8125</v>
      </c>
      <c r="X367" s="24">
        <f>IFERROR(IF(Table_ocorrencias11[[#This Row],[data_chegada]]="","",Table_ocorrencias11[[#This Row],[data_chegada]]),"")</f>
        <v>0.84722222222222221</v>
      </c>
      <c r="Y367" s="24">
        <f>IFERROR(IF(Table_ocorrencias11[[#This Row],[data_conclusao]]="","",Table_ocorrencias11[[#This Row],[data_conclusao]]),"")</f>
        <v>0.88194444444444442</v>
      </c>
      <c r="Z367" s="22">
        <v>1456</v>
      </c>
      <c r="AA367" s="22">
        <v>629</v>
      </c>
      <c r="AB367" s="22">
        <v>14</v>
      </c>
      <c r="AC367" s="22">
        <v>2962136</v>
      </c>
      <c r="AD367" s="22">
        <v>3867820</v>
      </c>
      <c r="AE367" s="22">
        <v>2139065</v>
      </c>
      <c r="AF367" s="22">
        <v>22218</v>
      </c>
      <c r="AG367" s="23">
        <v>44027</v>
      </c>
      <c r="AH367" s="22" t="s">
        <v>1198</v>
      </c>
      <c r="AI367" s="22" t="s">
        <v>167</v>
      </c>
      <c r="AJ367" s="22" t="s">
        <v>168</v>
      </c>
      <c r="AK367" s="22" t="s">
        <v>560</v>
      </c>
      <c r="AL367" s="25">
        <v>0.78125</v>
      </c>
      <c r="AM367" s="26">
        <v>0.8125</v>
      </c>
      <c r="AN367" s="26">
        <v>0.84722222222222221</v>
      </c>
      <c r="AO367" s="26">
        <v>0.88194444444444442</v>
      </c>
      <c r="AP367" s="22"/>
      <c r="AQ367" s="22"/>
      <c r="AR367" s="22">
        <v>3</v>
      </c>
      <c r="AS367" s="22" t="s">
        <v>1199</v>
      </c>
      <c r="AT367" s="22" t="s">
        <v>283</v>
      </c>
      <c r="AU367" s="22" t="s">
        <v>1200</v>
      </c>
      <c r="AV367" s="27" t="s">
        <v>276</v>
      </c>
      <c r="AW367" s="22" t="s">
        <v>1201</v>
      </c>
      <c r="AX367" s="22" t="s">
        <v>1202</v>
      </c>
      <c r="AY367" s="22" t="b">
        <v>1</v>
      </c>
      <c r="AZ367" s="22" t="s">
        <v>273</v>
      </c>
      <c r="BA367" s="22" t="b">
        <v>0</v>
      </c>
      <c r="BB367" s="22"/>
      <c r="BC367" s="22"/>
    </row>
    <row r="368" spans="1:55" hidden="1" x14ac:dyDescent="0.25">
      <c r="A368" s="31" t="str">
        <f>IFERROR(TEXT(Table_ocorrencias11[[#This Row],[caso_n]],"000")&amp;Table_ocorrencias11[[#This Row],[ponto]]&amp;"/"&amp;YEAR(Table_ocorrencias11[[#This Row],[DATA PLANTÃO]]),"")</f>
        <v>630.9/2020</v>
      </c>
      <c r="B368" s="31" t="str">
        <f>IFERROR(IF(Table_ocorrencias11[[#This Row],[GDL]] = "","", Table_ocorrencias11[[#This Row],[GDL]]&amp;"/"&amp;YEAR(Table_ocorrencias11[[#This Row],[data_plantao]])),"")</f>
        <v>19567/2020</v>
      </c>
      <c r="C368" s="31" t="str">
        <f>IF(Table_ocorrencias11[[#This Row],[fotos_gdl]] = TRUE,"ENVIADAS","PENDENTE")</f>
        <v>ENVIADAS</v>
      </c>
      <c r="D368" s="23">
        <f>IFERROR(Table_ocorrencias11[[#This Row],[data_plantao]],"")</f>
        <v>44027</v>
      </c>
      <c r="E368" s="31" t="str">
        <f>IFERROR(Table_ocorrencias11[[#This Row],[CIODS]],"")</f>
        <v>D681756</v>
      </c>
      <c r="F368" s="31" t="str">
        <f>IFERROR(Table_ocorrencias11[[#This Row],[natureza3]],"")</f>
        <v>Homicídio</v>
      </c>
      <c r="G368" s="31" t="str">
        <f>IFERROR(Table_ocorrencias11[[#This Row],[tipo_local]],"")</f>
        <v>Interno</v>
      </c>
      <c r="H368" s="31" t="str">
        <f>IFERROR(IF(Table_ocorrencias11[[#This Row],[instrumento9]] = 0,"",Table_ocorrencias11[[#This Row],[instrumento9]]),"")</f>
        <v>PÉRFURO-CONTUNDENTE</v>
      </c>
      <c r="I368" s="31" t="str">
        <f>IFERROR(VLOOKUP(Table_ocorrencias11[[#This Row],[matricula_perito]],Table_peritos[],2,FALSE),"")</f>
        <v>RANON BARROS BEZERRA</v>
      </c>
      <c r="J368" s="31" t="str">
        <f>IFERROR(VLOOKUP(Table_ocorrencias11[[#This Row],[matricula_auxiliar]],Table_auxiliares[],2,FALSE),"")</f>
        <v>HILTON PESSOA DE FREITAS NETO</v>
      </c>
      <c r="K368" s="31" t="str">
        <f>IFERROR(VLOOKUP(Table_ocorrencias11[[#This Row],[matricula_delegado]],Table_delegados[],2,FALSE),"")</f>
        <v>CAIO WAGNER SIQUEIRA DE MORAIS</v>
      </c>
      <c r="L368" s="31" t="str">
        <f>IFERROR(Table_ocorrencias11[[#This Row],[viatura4]],"")</f>
        <v>UP002</v>
      </c>
      <c r="M368" s="31" t="str">
        <f>IFERROR(IF(Table_ocorrencias11[[#This Row],[DPH2]] ="","",Table_ocorrencias11[[#This Row],[DPH2]]&amp;"º DPH"),"")</f>
        <v>5º DPH</v>
      </c>
      <c r="N368" s="31" t="str">
        <f>UPPER(IFERROR(VLOOKUP(Table_ocorrencias11[[#This Row],[municipio]],Table_municipios[],2,FALSE),""))</f>
        <v>RECIFE</v>
      </c>
      <c r="O368" s="31" t="str">
        <f>UPPER(IFERROR(Table_ocorrencias11[[#This Row],[bairro7]],""))</f>
        <v>ALTO JOSÉ DO PINHO</v>
      </c>
      <c r="P368" s="31" t="str">
        <f>IFERROR(IF(Table_ocorrencias11[[#This Row],[rua8]] ="","",Table_ocorrencias11[[#This Row],[rua8]]),"")</f>
        <v>LUIZ GONZADA DE SOUZA, 84</v>
      </c>
      <c r="Q368" s="31" t="str">
        <f>IFERROR(IF(Table_ocorrencias11[[#This Row],[latitude5]] ="","",Table_ocorrencias11[[#This Row],[latitude5]]),"")</f>
        <v/>
      </c>
      <c r="R368" s="31" t="str">
        <f>IFERROR(IF(Table_ocorrencias11[[#This Row],[longitude6]] ="","",Table_ocorrencias11[[#This Row],[longitude6]]),"")</f>
        <v/>
      </c>
      <c r="S368" s="31" t="str">
        <f>IFERROR(UPPER(VLOOKUP(Table_ocorrencias11[[#This Row],[ocorrencia_id]],Table_vitimas[],3,FALSE) &amp; " (NIC: "&amp; VLOOKUP(Table_ocorrencias11[[#This Row],[ocorrencia_id]],Table_vitimas[],9,FALSE)) &amp;")","")</f>
        <v>RENATO MAURÍCIO SANTOS DA SILVA (NIC: 111182)</v>
      </c>
      <c r="T3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68" s="31" t="str">
        <f>UPPER(IFERROR(Table_ocorrencias11[[#This Row],[descricao]],""))</f>
        <v>PAF - MASC_x000D_
PM SGT CUNHA: 988171570</v>
      </c>
      <c r="V368" s="24">
        <f>IFERROR(IF(Table_ocorrencias11[[#This Row],[data_ciencia]]="","",Table_ocorrencias11[[#This Row],[data_ciencia]]),"")</f>
        <v>0.78125</v>
      </c>
      <c r="W368" s="24">
        <f>IFERROR(IF(Table_ocorrencias11[[#This Row],[data_saida]]="","",Table_ocorrencias11[[#This Row],[data_saida]]),"")</f>
        <v>0.79861111111111116</v>
      </c>
      <c r="X368" s="24">
        <f>IFERROR(IF(Table_ocorrencias11[[#This Row],[data_chegada]]="","",Table_ocorrencias11[[#This Row],[data_chegada]]),"")</f>
        <v>0.8125</v>
      </c>
      <c r="Y368" s="24">
        <f>IFERROR(IF(Table_ocorrencias11[[#This Row],[data_conclusao]]="","",Table_ocorrencias11[[#This Row],[data_conclusao]]),"")</f>
        <v>0.85416666666666663</v>
      </c>
      <c r="Z368" s="22">
        <v>1457</v>
      </c>
      <c r="AA368" s="22">
        <v>630</v>
      </c>
      <c r="AB368" s="22">
        <v>5</v>
      </c>
      <c r="AC368" s="22">
        <v>3866670</v>
      </c>
      <c r="AD368" s="22">
        <v>3865967</v>
      </c>
      <c r="AE368" s="22">
        <v>3864910</v>
      </c>
      <c r="AF368" s="22">
        <v>19567</v>
      </c>
      <c r="AG368" s="23">
        <v>44027</v>
      </c>
      <c r="AH368" s="22" t="s">
        <v>1203</v>
      </c>
      <c r="AI368" s="22" t="s">
        <v>167</v>
      </c>
      <c r="AJ368" s="22" t="s">
        <v>414</v>
      </c>
      <c r="AK368" s="22" t="s">
        <v>278</v>
      </c>
      <c r="AL368" s="25">
        <v>0.78125</v>
      </c>
      <c r="AM368" s="26">
        <v>0.79861111111111116</v>
      </c>
      <c r="AN368" s="26">
        <v>0.8125</v>
      </c>
      <c r="AO368" s="26">
        <v>0.85416666666666663</v>
      </c>
      <c r="AP368" s="22"/>
      <c r="AQ368" s="22"/>
      <c r="AR368" s="22">
        <v>14</v>
      </c>
      <c r="AS368" s="22" t="s">
        <v>1204</v>
      </c>
      <c r="AT368" s="22" t="s">
        <v>1205</v>
      </c>
      <c r="AU368" s="22" t="s">
        <v>1206</v>
      </c>
      <c r="AV368" s="27" t="s">
        <v>276</v>
      </c>
      <c r="AW368" s="22" t="s">
        <v>1207</v>
      </c>
      <c r="AX368" s="22" t="s">
        <v>1208</v>
      </c>
      <c r="AY368" s="22" t="b">
        <v>1</v>
      </c>
      <c r="AZ368" s="22" t="s">
        <v>273</v>
      </c>
      <c r="BA368" s="22" t="b">
        <v>0</v>
      </c>
      <c r="BB368" s="22"/>
      <c r="BC368" s="22"/>
    </row>
    <row r="369" spans="1:55" hidden="1" x14ac:dyDescent="0.25">
      <c r="A369" s="31" t="str">
        <f>IFERROR(TEXT(Table_ocorrencias11[[#This Row],[caso_n]],"000")&amp;Table_ocorrencias11[[#This Row],[ponto]]&amp;"/"&amp;YEAR(Table_ocorrencias11[[#This Row],[DATA PLANTÃO]]),"")</f>
        <v>631.9/2020</v>
      </c>
      <c r="B369" s="31" t="str">
        <f>IFERROR(IF(Table_ocorrencias11[[#This Row],[GDL]] = "","", Table_ocorrencias11[[#This Row],[GDL]]&amp;"/"&amp;YEAR(Table_ocorrencias11[[#This Row],[data_plantao]])),"")</f>
        <v>19633/2020</v>
      </c>
      <c r="C369" s="31" t="str">
        <f>IF(Table_ocorrencias11[[#This Row],[fotos_gdl]] = TRUE,"ENVIADAS","PENDENTE")</f>
        <v>ENVIADAS</v>
      </c>
      <c r="D369" s="23">
        <f>IFERROR(Table_ocorrencias11[[#This Row],[data_plantao]],"")</f>
        <v>44028</v>
      </c>
      <c r="E369" s="31" t="str">
        <f>IFERROR(Table_ocorrencias11[[#This Row],[CIODS]],"")</f>
        <v>D681799</v>
      </c>
      <c r="F369" s="31" t="str">
        <f>IFERROR(Table_ocorrencias11[[#This Row],[natureza3]],"")</f>
        <v>Morte a esclarecer</v>
      </c>
      <c r="G369" s="31" t="str">
        <f>IFERROR(Table_ocorrencias11[[#This Row],[tipo_local]],"")</f>
        <v>Externo</v>
      </c>
      <c r="H369" s="31" t="str">
        <f>IFERROR(IF(Table_ocorrencias11[[#This Row],[instrumento9]] = 0,"",Table_ocorrencias11[[#This Row],[instrumento9]]),"")</f>
        <v>PÉRFURO-CORTANTE</v>
      </c>
      <c r="I369" s="31" t="str">
        <f>IFERROR(VLOOKUP(Table_ocorrencias11[[#This Row],[matricula_perito]],Table_peritos[],2,FALSE),"")</f>
        <v>BETSON FERNANDO DELGADO DOS SANTOS ANDRADE</v>
      </c>
      <c r="J369" s="31" t="str">
        <f>IFERROR(VLOOKUP(Table_ocorrencias11[[#This Row],[matricula_auxiliar]],Table_auxiliares[],2,FALSE),"")</f>
        <v>DANIELE YACYSZYN ALVES ROMÃO</v>
      </c>
      <c r="K369" s="31" t="str">
        <f>IFERROR(VLOOKUP(Table_ocorrencias11[[#This Row],[matricula_delegado]],Table_delegados[],2,FALSE),"")</f>
        <v>DANIEL LIRA PIMENTEL</v>
      </c>
      <c r="L369" s="31" t="str">
        <f>IFERROR(Table_ocorrencias11[[#This Row],[viatura4]],"")</f>
        <v>UP004</v>
      </c>
      <c r="M369" s="31" t="str">
        <f>IFERROR(IF(Table_ocorrencias11[[#This Row],[DPH2]] ="","",Table_ocorrencias11[[#This Row],[DPH2]]&amp;"º DPH"),"")</f>
        <v>6º DPH</v>
      </c>
      <c r="N369" s="31" t="str">
        <f>UPPER(IFERROR(VLOOKUP(Table_ocorrencias11[[#This Row],[municipio]],Table_municipios[],2,FALSE),""))</f>
        <v>IGARASSU</v>
      </c>
      <c r="O369" s="31" t="str">
        <f>UPPER(IFERROR(Table_ocorrencias11[[#This Row],[bairro7]],""))</f>
        <v>ANA ALBUQUERQUE</v>
      </c>
      <c r="P369" s="31" t="str">
        <f>IFERROR(IF(Table_ocorrencias11[[#This Row],[rua8]] ="","",Table_ocorrencias11[[#This Row],[rua8]]),"")</f>
        <v>MINAS GERAIS</v>
      </c>
      <c r="Q369" s="31" t="str">
        <f>IFERROR(IF(Table_ocorrencias11[[#This Row],[latitude5]] ="","",Table_ocorrencias11[[#This Row],[latitude5]]),"")</f>
        <v>-7.850856</v>
      </c>
      <c r="R369" s="31" t="str">
        <f>IFERROR(IF(Table_ocorrencias11[[#This Row],[longitude6]] ="","",Table_ocorrencias11[[#This Row],[longitude6]]),"")</f>
        <v>-34.909893</v>
      </c>
      <c r="S36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111192)</v>
      </c>
      <c r="T3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69" s="31" t="str">
        <f>UPPER(IFERROR(Table_ocorrencias11[[#This Row],[descricao]],""))</f>
        <v>CORPO EM DECOMPOSIÇÃO NUMA MATA - SUSPEITA DE SER UM FUNCIONÁRIO DA BABY ROGER - BOMBEIRO (98494-2918) / PM (98339-2191)</v>
      </c>
      <c r="V369" s="24">
        <f>IFERROR(IF(Table_ocorrencias11[[#This Row],[data_ciencia]]="","",Table_ocorrencias11[[#This Row],[data_ciencia]]),"")</f>
        <v>0.36805555555555558</v>
      </c>
      <c r="W369" s="24">
        <f>IFERROR(IF(Table_ocorrencias11[[#This Row],[data_saida]]="","",Table_ocorrencias11[[#This Row],[data_saida]]),"")</f>
        <v>0.38750000000000001</v>
      </c>
      <c r="X369" s="24">
        <f>IFERROR(IF(Table_ocorrencias11[[#This Row],[data_chegada]]="","",Table_ocorrencias11[[#This Row],[data_chegada]]),"")</f>
        <v>0.45833333333333331</v>
      </c>
      <c r="Y369" s="24">
        <f>IFERROR(IF(Table_ocorrencias11[[#This Row],[data_conclusao]]="","",Table_ocorrencias11[[#This Row],[data_conclusao]]),"")</f>
        <v>0.47916666666666669</v>
      </c>
      <c r="Z369" s="22">
        <v>1458</v>
      </c>
      <c r="AA369" s="22">
        <v>631</v>
      </c>
      <c r="AB369" s="22">
        <v>6</v>
      </c>
      <c r="AC369" s="22">
        <v>3869903</v>
      </c>
      <c r="AD369" s="22">
        <v>3876071</v>
      </c>
      <c r="AE369" s="22">
        <v>3864227</v>
      </c>
      <c r="AF369" s="22">
        <v>19633</v>
      </c>
      <c r="AG369" s="23">
        <v>44028</v>
      </c>
      <c r="AH369" s="22" t="s">
        <v>1222</v>
      </c>
      <c r="AI369" s="22" t="s">
        <v>425</v>
      </c>
      <c r="AJ369" s="22" t="s">
        <v>168</v>
      </c>
      <c r="AK369" s="22" t="s">
        <v>255</v>
      </c>
      <c r="AL369" s="25">
        <v>0.36805555555555558</v>
      </c>
      <c r="AM369" s="26">
        <v>0.38750000000000001</v>
      </c>
      <c r="AN369" s="26">
        <v>0.45833333333333331</v>
      </c>
      <c r="AO369" s="26">
        <v>0.47916666666666669</v>
      </c>
      <c r="AP369" s="22" t="s">
        <v>2181</v>
      </c>
      <c r="AQ369" s="22" t="s">
        <v>2182</v>
      </c>
      <c r="AR369" s="22">
        <v>6</v>
      </c>
      <c r="AS369" s="22" t="s">
        <v>1223</v>
      </c>
      <c r="AT369" s="22" t="s">
        <v>1224</v>
      </c>
      <c r="AU369" s="22" t="s">
        <v>1225</v>
      </c>
      <c r="AV369" s="27" t="s">
        <v>744</v>
      </c>
      <c r="AW369" s="22" t="s">
        <v>1226</v>
      </c>
      <c r="AX369" s="22" t="s">
        <v>1227</v>
      </c>
      <c r="AY369" s="22" t="b">
        <v>1</v>
      </c>
      <c r="AZ369" s="22" t="s">
        <v>273</v>
      </c>
      <c r="BA369" s="22" t="b">
        <v>0</v>
      </c>
      <c r="BB369" s="22"/>
      <c r="BC369" s="22"/>
    </row>
    <row r="370" spans="1:55" hidden="1" x14ac:dyDescent="0.25">
      <c r="A370" s="31" t="str">
        <f>IFERROR(TEXT(Table_ocorrencias11[[#This Row],[caso_n]],"000")&amp;Table_ocorrencias11[[#This Row],[ponto]]&amp;"/"&amp;YEAR(Table_ocorrencias11[[#This Row],[DATA PLANTÃO]]),"")</f>
        <v>632.9/2020</v>
      </c>
      <c r="B370" s="31" t="str">
        <f>IFERROR(IF(Table_ocorrencias11[[#This Row],[GDL]] = "","", Table_ocorrencias11[[#This Row],[GDL]]&amp;"/"&amp;YEAR(Table_ocorrencias11[[#This Row],[data_plantao]])),"")</f>
        <v>19671/2020</v>
      </c>
      <c r="C370" s="31" t="str">
        <f>IF(Table_ocorrencias11[[#This Row],[fotos_gdl]] = TRUE,"ENVIADAS","PENDENTE")</f>
        <v>ENVIADAS</v>
      </c>
      <c r="D370" s="23">
        <f>IFERROR(Table_ocorrencias11[[#This Row],[data_plantao]],"")</f>
        <v>44028</v>
      </c>
      <c r="E370" s="31" t="str">
        <f>IFERROR(Table_ocorrencias11[[#This Row],[CIODS]],"")</f>
        <v>D681807</v>
      </c>
      <c r="F370" s="31" t="str">
        <f>IFERROR(Table_ocorrencias11[[#This Row],[natureza3]],"")</f>
        <v>Homicídio</v>
      </c>
      <c r="G370" s="31" t="str">
        <f>IFERROR(Table_ocorrencias11[[#This Row],[tipo_local]],"")</f>
        <v>Externo</v>
      </c>
      <c r="H370" s="31" t="str">
        <f>IFERROR(IF(Table_ocorrencias11[[#This Row],[instrumento9]] = 0,"",Table_ocorrencias11[[#This Row],[instrumento9]]),"")</f>
        <v>PÉRFURO-CORTANTE</v>
      </c>
      <c r="I370" s="31" t="str">
        <f>IFERROR(VLOOKUP(Table_ocorrencias11[[#This Row],[matricula_perito]],Table_peritos[],2,FALSE),"")</f>
        <v>FERNANDO HENRIQUE LEAL BENEVIDES</v>
      </c>
      <c r="J370" s="31" t="str">
        <f>IFERROR(VLOOKUP(Table_ocorrencias11[[#This Row],[matricula_auxiliar]],Table_auxiliares[],2,FALSE),"")</f>
        <v>ANDREZA CRISTINA MAIA DOS SANTOS</v>
      </c>
      <c r="K370" s="31" t="str">
        <f>IFERROR(VLOOKUP(Table_ocorrencias11[[#This Row],[matricula_delegado]],Table_delegados[],2,FALSE),"")</f>
        <v>DANIEL LIRA PIMENTEL</v>
      </c>
      <c r="L370" s="31" t="str">
        <f>IFERROR(Table_ocorrencias11[[#This Row],[viatura4]],"")</f>
        <v>UP004</v>
      </c>
      <c r="M370" s="31" t="str">
        <f>IFERROR(IF(Table_ocorrencias11[[#This Row],[DPH2]] ="","",Table_ocorrencias11[[#This Row],[DPH2]]&amp;"º DPH"),"")</f>
        <v>9º DPH</v>
      </c>
      <c r="N370" s="31" t="str">
        <f>UPPER(IFERROR(VLOOKUP(Table_ocorrencias11[[#This Row],[municipio]],Table_municipios[],2,FALSE),""))</f>
        <v>OLINDA</v>
      </c>
      <c r="O370" s="31" t="str">
        <f>UPPER(IFERROR(Table_ocorrencias11[[#This Row],[bairro7]],""))</f>
        <v>ALTO JARDIM CONQUISTA/ AGUAS COMPRIDAS</v>
      </c>
      <c r="P370" s="31" t="str">
        <f>IFERROR(IF(Table_ocorrencias11[[#This Row],[rua8]] ="","",Table_ocorrencias11[[#This Row],[rua8]]),"")</f>
        <v>RUA CAÇAPAVA</v>
      </c>
      <c r="Q370" s="31" t="str">
        <f>IFERROR(IF(Table_ocorrencias11[[#This Row],[latitude5]] ="","",Table_ocorrencias11[[#This Row],[latitude5]]),"")</f>
        <v/>
      </c>
      <c r="R370" s="31" t="str">
        <f>IFERROR(IF(Table_ocorrencias11[[#This Row],[longitude6]] ="","",Table_ocorrencias11[[#This Row],[longitude6]]),"")</f>
        <v/>
      </c>
      <c r="S37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110918)</v>
      </c>
      <c r="T3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70" s="31" t="str">
        <f>UPPER(IFERROR(Table_ocorrencias11[[#This Row],[descricao]],""))</f>
        <v>SD SOARES 988085723</v>
      </c>
      <c r="V370" s="24">
        <f>IFERROR(IF(Table_ocorrencias11[[#This Row],[data_ciencia]]="","",Table_ocorrencias11[[#This Row],[data_ciencia]]),"")</f>
        <v>0.57638888888888884</v>
      </c>
      <c r="W370" s="24" t="str">
        <f>IFERROR(IF(Table_ocorrencias11[[#This Row],[data_saida]]="","",Table_ocorrencias11[[#This Row],[data_saida]]),"")</f>
        <v/>
      </c>
      <c r="X370" s="24" t="str">
        <f>IFERROR(IF(Table_ocorrencias11[[#This Row],[data_chegada]]="","",Table_ocorrencias11[[#This Row],[data_chegada]]),"")</f>
        <v/>
      </c>
      <c r="Y370" s="24" t="str">
        <f>IFERROR(IF(Table_ocorrencias11[[#This Row],[data_conclusao]]="","",Table_ocorrencias11[[#This Row],[data_conclusao]]),"")</f>
        <v/>
      </c>
      <c r="Z370" s="22">
        <v>1460</v>
      </c>
      <c r="AA370" s="22">
        <v>632</v>
      </c>
      <c r="AB370" s="22">
        <v>9</v>
      </c>
      <c r="AC370" s="22">
        <v>2962063</v>
      </c>
      <c r="AD370" s="22">
        <v>3876098</v>
      </c>
      <c r="AE370" s="22">
        <v>3864227</v>
      </c>
      <c r="AF370" s="22">
        <v>19671</v>
      </c>
      <c r="AG370" s="23">
        <v>44028</v>
      </c>
      <c r="AH370" s="22" t="s">
        <v>1240</v>
      </c>
      <c r="AI370" s="22" t="s">
        <v>167</v>
      </c>
      <c r="AJ370" s="22" t="s">
        <v>168</v>
      </c>
      <c r="AK370" s="22" t="s">
        <v>255</v>
      </c>
      <c r="AL370" s="25">
        <v>0.57638888888888884</v>
      </c>
      <c r="AM370" s="26"/>
      <c r="AN370" s="26"/>
      <c r="AO370" s="26"/>
      <c r="AP370" s="22"/>
      <c r="AQ370" s="22"/>
      <c r="AR370" s="22">
        <v>12</v>
      </c>
      <c r="AS370" s="22" t="s">
        <v>1241</v>
      </c>
      <c r="AT370" s="22" t="s">
        <v>1242</v>
      </c>
      <c r="AU370" s="22" t="s">
        <v>1243</v>
      </c>
      <c r="AV370" s="27" t="s">
        <v>744</v>
      </c>
      <c r="AW370" s="22" t="s">
        <v>1244</v>
      </c>
      <c r="AX370" s="22" t="s">
        <v>1245</v>
      </c>
      <c r="AY370" s="22" t="b">
        <v>1</v>
      </c>
      <c r="AZ370" s="22" t="s">
        <v>273</v>
      </c>
      <c r="BA370" s="22" t="b">
        <v>0</v>
      </c>
      <c r="BB370" s="22"/>
      <c r="BC370" s="22"/>
    </row>
    <row r="371" spans="1:55" hidden="1" x14ac:dyDescent="0.25">
      <c r="A371" s="31" t="str">
        <f>IFERROR(TEXT(Table_ocorrencias11[[#This Row],[caso_n]],"000")&amp;Table_ocorrencias11[[#This Row],[ponto]]&amp;"/"&amp;YEAR(Table_ocorrencias11[[#This Row],[DATA PLANTÃO]]),"")</f>
        <v>633.9/2020</v>
      </c>
      <c r="B371" s="31" t="str">
        <f>IFERROR(IF(Table_ocorrencias11[[#This Row],[GDL]] = "","", Table_ocorrencias11[[#This Row],[GDL]]&amp;"/"&amp;YEAR(Table_ocorrencias11[[#This Row],[data_plantao]])),"")</f>
        <v>19683/2020</v>
      </c>
      <c r="C371" s="31" t="str">
        <f>IF(Table_ocorrencias11[[#This Row],[fotos_gdl]] = TRUE,"ENVIADAS","PENDENTE")</f>
        <v>ENVIADAS</v>
      </c>
      <c r="D371" s="23">
        <f>IFERROR(Table_ocorrencias11[[#This Row],[data_plantao]],"")</f>
        <v>44028</v>
      </c>
      <c r="E371" s="31" t="str">
        <f>IFERROR(Table_ocorrencias11[[#This Row],[CIODS]],"")</f>
        <v>D681815</v>
      </c>
      <c r="F371" s="31" t="str">
        <f>IFERROR(Table_ocorrencias11[[#This Row],[natureza3]],"")</f>
        <v>Homicídio</v>
      </c>
      <c r="G371" s="31" t="str">
        <f>IFERROR(Table_ocorrencias11[[#This Row],[tipo_local]],"")</f>
        <v>Externo</v>
      </c>
      <c r="H371" s="31" t="str">
        <f>IFERROR(IF(Table_ocorrencias11[[#This Row],[instrumento9]] = 0,"",Table_ocorrencias11[[#This Row],[instrumento9]]),"")</f>
        <v>PÉRFURO-CONTUNDENTE</v>
      </c>
      <c r="I371" s="31" t="str">
        <f>IFERROR(VLOOKUP(Table_ocorrencias11[[#This Row],[matricula_perito]],Table_peritos[],2,FALSE),"")</f>
        <v>LUCAS ARAÚJO DE ALMEIDA</v>
      </c>
      <c r="J371" s="31" t="str">
        <f>IFERROR(VLOOKUP(Table_ocorrencias11[[#This Row],[matricula_auxiliar]],Table_auxiliares[],2,FALSE),"")</f>
        <v>THAYSE BATISTA</v>
      </c>
      <c r="K371" s="31" t="str">
        <f>IFERROR(VLOOKUP(Table_ocorrencias11[[#This Row],[matricula_delegado]],Table_delegados[],2,FALSE),"")</f>
        <v>MARCOS DE CASTRO GUIMARAES JUNIOR</v>
      </c>
      <c r="L371" s="31" t="str">
        <f>IFERROR(Table_ocorrencias11[[#This Row],[viatura4]],"")</f>
        <v>UP004</v>
      </c>
      <c r="M371" s="31" t="str">
        <f>IFERROR(IF(Table_ocorrencias11[[#This Row],[DPH2]] ="","",Table_ocorrencias11[[#This Row],[DPH2]]&amp;"º DPH"),"")</f>
        <v>14º DPH</v>
      </c>
      <c r="N371" s="31" t="str">
        <f>UPPER(IFERROR(VLOOKUP(Table_ocorrencias11[[#This Row],[municipio]],Table_municipios[],2,FALSE),""))</f>
        <v>CABO DE SANTO AGOSTINHO</v>
      </c>
      <c r="O371" s="31" t="str">
        <f>UPPER(IFERROR(Table_ocorrencias11[[#This Row],[bairro7]],""))</f>
        <v>ALTO DA BELA VISTA</v>
      </c>
      <c r="P371" s="31" t="str">
        <f>IFERROR(IF(Table_ocorrencias11[[#This Row],[rua8]] ="","",Table_ocorrencias11[[#This Row],[rua8]]),"")</f>
        <v>RUA: 23, Nº75</v>
      </c>
      <c r="Q371" s="31" t="str">
        <f>IFERROR(IF(Table_ocorrencias11[[#This Row],[latitude5]] ="","",Table_ocorrencias11[[#This Row],[latitude5]]),"")</f>
        <v>-8.292413</v>
      </c>
      <c r="R371" s="31" t="str">
        <f>IFERROR(IF(Table_ocorrencias11[[#This Row],[longitude6]] ="","",Table_ocorrencias11[[#This Row],[longitude6]]),"")</f>
        <v>-35.032208</v>
      </c>
      <c r="S37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111191)</v>
      </c>
      <c r="T3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71" s="31" t="str">
        <f>UPPER(IFERROR(Table_ocorrencias11[[#This Row],[descricao]],""))</f>
        <v>PAF - MASCULINO - PM 98725-6964</v>
      </c>
      <c r="V371" s="24">
        <f>IFERROR(IF(Table_ocorrencias11[[#This Row],[data_ciencia]]="","",Table_ocorrencias11[[#This Row],[data_ciencia]]),"")</f>
        <v>0.67013888888888884</v>
      </c>
      <c r="W371" s="24">
        <f>IFERROR(IF(Table_ocorrencias11[[#This Row],[data_saida]]="","",Table_ocorrencias11[[#This Row],[data_saida]]),"")</f>
        <v>0.68055555555555558</v>
      </c>
      <c r="X371" s="24">
        <f>IFERROR(IF(Table_ocorrencias11[[#This Row],[data_chegada]]="","",Table_ocorrencias11[[#This Row],[data_chegada]]),"")</f>
        <v>0.70833333333333337</v>
      </c>
      <c r="Y371" s="24">
        <f>IFERROR(IF(Table_ocorrencias11[[#This Row],[data_conclusao]]="","",Table_ocorrencias11[[#This Row],[data_conclusao]]),"")</f>
        <v>0.75694444444444442</v>
      </c>
      <c r="Z371" s="22">
        <v>1461</v>
      </c>
      <c r="AA371" s="22">
        <v>633</v>
      </c>
      <c r="AB371" s="22">
        <v>14</v>
      </c>
      <c r="AC371" s="22">
        <v>3870006</v>
      </c>
      <c r="AD371" s="22">
        <v>3870430</v>
      </c>
      <c r="AE371" s="22">
        <v>3865126</v>
      </c>
      <c r="AF371" s="22">
        <v>19683</v>
      </c>
      <c r="AG371" s="23">
        <v>44028</v>
      </c>
      <c r="AH371" s="22" t="s">
        <v>1246</v>
      </c>
      <c r="AI371" s="22" t="s">
        <v>167</v>
      </c>
      <c r="AJ371" s="22" t="s">
        <v>168</v>
      </c>
      <c r="AK371" s="22" t="s">
        <v>255</v>
      </c>
      <c r="AL371" s="25">
        <v>0.67013888888888884</v>
      </c>
      <c r="AM371" s="26">
        <v>0.68055555555555558</v>
      </c>
      <c r="AN371" s="26">
        <v>0.70833333333333337</v>
      </c>
      <c r="AO371" s="26">
        <v>0.75694444444444442</v>
      </c>
      <c r="AP371" s="22" t="s">
        <v>1247</v>
      </c>
      <c r="AQ371" s="22" t="s">
        <v>1248</v>
      </c>
      <c r="AR371" s="22">
        <v>3</v>
      </c>
      <c r="AS371" s="22" t="s">
        <v>1249</v>
      </c>
      <c r="AT371" s="22" t="s">
        <v>1250</v>
      </c>
      <c r="AU371" s="22" t="s">
        <v>1251</v>
      </c>
      <c r="AV371" s="27" t="s">
        <v>276</v>
      </c>
      <c r="AW371" s="22" t="s">
        <v>1252</v>
      </c>
      <c r="AX371" s="22" t="s">
        <v>1253</v>
      </c>
      <c r="AY371" s="22" t="b">
        <v>1</v>
      </c>
      <c r="AZ371" s="22" t="s">
        <v>273</v>
      </c>
      <c r="BA371" s="22" t="b">
        <v>0</v>
      </c>
      <c r="BB371" s="22"/>
      <c r="BC371" s="22"/>
    </row>
    <row r="372" spans="1:55" hidden="1" x14ac:dyDescent="0.25">
      <c r="A372" s="31" t="str">
        <f>IFERROR(TEXT(Table_ocorrencias11[[#This Row],[caso_n]],"000")&amp;Table_ocorrencias11[[#This Row],[ponto]]&amp;"/"&amp;YEAR(Table_ocorrencias11[[#This Row],[DATA PLANTÃO]]),"")</f>
        <v>634.9/2020</v>
      </c>
      <c r="B372" s="31" t="str">
        <f>IFERROR(IF(Table_ocorrencias11[[#This Row],[GDL]] = "","", Table_ocorrencias11[[#This Row],[GDL]]&amp;"/"&amp;YEAR(Table_ocorrencias11[[#This Row],[data_plantao]])),"")</f>
        <v>19783/2020</v>
      </c>
      <c r="C372" s="31" t="str">
        <f>IF(Table_ocorrencias11[[#This Row],[fotos_gdl]] = TRUE,"ENVIADAS","PENDENTE")</f>
        <v>PENDENTE</v>
      </c>
      <c r="D372" s="23">
        <f>IFERROR(Table_ocorrencias11[[#This Row],[data_plantao]],"")</f>
        <v>44029</v>
      </c>
      <c r="E372" s="31" t="str">
        <f>IFERROR(Table_ocorrencias11[[#This Row],[CIODS]],"")</f>
        <v>D681894</v>
      </c>
      <c r="F372" s="31" t="str">
        <f>IFERROR(Table_ocorrencias11[[#This Row],[natureza3]],"")</f>
        <v>Homicídio</v>
      </c>
      <c r="G372" s="31" t="str">
        <f>IFERROR(Table_ocorrencias11[[#This Row],[tipo_local]],"")</f>
        <v>Externo</v>
      </c>
      <c r="H372" s="31" t="str">
        <f>IFERROR(IF(Table_ocorrencias11[[#This Row],[instrumento9]] = 0,"",Table_ocorrencias11[[#This Row],[instrumento9]]),"")</f>
        <v>PÉRFURO-CONTUNDENTE</v>
      </c>
      <c r="I372" s="31" t="str">
        <f>IFERROR(VLOOKUP(Table_ocorrencias11[[#This Row],[matricula_perito]],Table_peritos[],2,FALSE),"")</f>
        <v>TADEU MORAIS CRUZ</v>
      </c>
      <c r="J372" s="31" t="str">
        <f>IFERROR(VLOOKUP(Table_ocorrencias11[[#This Row],[matricula_auxiliar]],Table_auxiliares[],2,FALSE),"")</f>
        <v>FLAVIA ROBERTA FERREIRA</v>
      </c>
      <c r="K372" s="31" t="str">
        <f>IFERROR(VLOOKUP(Table_ocorrencias11[[#This Row],[matricula_delegado]],Table_delegados[],2,FALSE),"")</f>
        <v>CAIO WAGNER SIQUEIRA DE MORAIS</v>
      </c>
      <c r="L372" s="31" t="str">
        <f>IFERROR(Table_ocorrencias11[[#This Row],[viatura4]],"")</f>
        <v>UP006</v>
      </c>
      <c r="M372" s="31" t="str">
        <f>IFERROR(IF(Table_ocorrencias11[[#This Row],[DPH2]] ="","",Table_ocorrencias11[[#This Row],[DPH2]]&amp;"º DPH"),"")</f>
        <v>14º DPH</v>
      </c>
      <c r="N372" s="31" t="str">
        <f>UPPER(IFERROR(VLOOKUP(Table_ocorrencias11[[#This Row],[municipio]],Table_municipios[],2,FALSE),""))</f>
        <v>CABO DE SANTO AGOSTINHO</v>
      </c>
      <c r="O372" s="31" t="str">
        <f>UPPER(IFERROR(Table_ocorrencias11[[#This Row],[bairro7]],""))</f>
        <v>PONTE DOS CARVALHOS</v>
      </c>
      <c r="P372" s="31" t="str">
        <f>IFERROR(IF(Table_ocorrencias11[[#This Row],[rua8]] ="","",Table_ocorrencias11[[#This Row],[rua8]]),"")</f>
        <v>14</v>
      </c>
      <c r="Q372" s="31" t="str">
        <f>IFERROR(IF(Table_ocorrencias11[[#This Row],[latitude5]] ="","",Table_ocorrencias11[[#This Row],[latitude5]]),"")</f>
        <v/>
      </c>
      <c r="R372" s="31" t="str">
        <f>IFERROR(IF(Table_ocorrencias11[[#This Row],[longitude6]] ="","",Table_ocorrencias11[[#This Row],[longitude6]]),"")</f>
        <v/>
      </c>
      <c r="S37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110599)</v>
      </c>
      <c r="T3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72" s="31" t="str">
        <f>UPPER(IFERROR(Table_ocorrencias11[[#This Row],[descricao]],""))</f>
        <v/>
      </c>
      <c r="V372" s="24">
        <f>IFERROR(IF(Table_ocorrencias11[[#This Row],[data_ciencia]]="","",Table_ocorrencias11[[#This Row],[data_ciencia]]),"")</f>
        <v>0.81458333333333333</v>
      </c>
      <c r="W372" s="24" t="str">
        <f>IFERROR(IF(Table_ocorrencias11[[#This Row],[data_saida]]="","",Table_ocorrencias11[[#This Row],[data_saida]]),"")</f>
        <v/>
      </c>
      <c r="X372" s="24" t="str">
        <f>IFERROR(IF(Table_ocorrencias11[[#This Row],[data_chegada]]="","",Table_ocorrencias11[[#This Row],[data_chegada]]),"")</f>
        <v/>
      </c>
      <c r="Y372" s="24" t="str">
        <f>IFERROR(IF(Table_ocorrencias11[[#This Row],[data_conclusao]]="","",Table_ocorrencias11[[#This Row],[data_conclusao]]),"")</f>
        <v/>
      </c>
      <c r="Z372" s="22">
        <v>1462</v>
      </c>
      <c r="AA372" s="22">
        <v>634</v>
      </c>
      <c r="AB372" s="22">
        <v>14</v>
      </c>
      <c r="AC372" s="22">
        <v>2962136</v>
      </c>
      <c r="AD372" s="22">
        <v>3867684</v>
      </c>
      <c r="AE372" s="22">
        <v>3864910</v>
      </c>
      <c r="AF372" s="22">
        <v>19783</v>
      </c>
      <c r="AG372" s="23">
        <v>44029</v>
      </c>
      <c r="AH372" s="22" t="s">
        <v>1257</v>
      </c>
      <c r="AI372" s="22" t="s">
        <v>167</v>
      </c>
      <c r="AJ372" s="22" t="s">
        <v>168</v>
      </c>
      <c r="AK372" s="22" t="s">
        <v>1258</v>
      </c>
      <c r="AL372" s="25">
        <v>0.81458333333333333</v>
      </c>
      <c r="AM372" s="26"/>
      <c r="AN372" s="26"/>
      <c r="AO372" s="26"/>
      <c r="AP372" s="22"/>
      <c r="AQ372" s="22"/>
      <c r="AR372" s="22">
        <v>3</v>
      </c>
      <c r="AS372" s="22" t="s">
        <v>281</v>
      </c>
      <c r="AT372" s="22" t="s">
        <v>1259</v>
      </c>
      <c r="AU372" s="22" t="s">
        <v>1260</v>
      </c>
      <c r="AV372" s="27" t="s">
        <v>276</v>
      </c>
      <c r="AW372" s="22" t="s">
        <v>1261</v>
      </c>
      <c r="AX372" s="22" t="s">
        <v>283</v>
      </c>
      <c r="AY372" s="22" t="b">
        <v>0</v>
      </c>
      <c r="AZ372" s="22" t="s">
        <v>273</v>
      </c>
      <c r="BA372" s="22" t="b">
        <v>0</v>
      </c>
      <c r="BB372" s="22"/>
      <c r="BC372" s="22"/>
    </row>
    <row r="373" spans="1:55" hidden="1" x14ac:dyDescent="0.25">
      <c r="A373" s="31" t="str">
        <f>IFERROR(TEXT(Table_ocorrencias11[[#This Row],[caso_n]],"000")&amp;Table_ocorrencias11[[#This Row],[ponto]]&amp;"/"&amp;YEAR(Table_ocorrencias11[[#This Row],[DATA PLANTÃO]]),"")</f>
        <v>635.9/2020</v>
      </c>
      <c r="B373" s="31" t="str">
        <f>IFERROR(IF(Table_ocorrencias11[[#This Row],[GDL]] = "","", Table_ocorrencias11[[#This Row],[GDL]]&amp;"/"&amp;YEAR(Table_ocorrencias11[[#This Row],[data_plantao]])),"")</f>
        <v>19811/2020</v>
      </c>
      <c r="C373" s="31" t="str">
        <f>IF(Table_ocorrencias11[[#This Row],[fotos_gdl]] = TRUE,"ENVIADAS","PENDENTE")</f>
        <v>ENVIADAS</v>
      </c>
      <c r="D373" s="23">
        <f>IFERROR(Table_ocorrencias11[[#This Row],[data_plantao]],"")</f>
        <v>44030</v>
      </c>
      <c r="E373" s="31" t="str">
        <f>IFERROR(Table_ocorrencias11[[#This Row],[CIODS]],"")</f>
        <v>D681944</v>
      </c>
      <c r="F373" s="31" t="str">
        <f>IFERROR(Table_ocorrencias11[[#This Row],[natureza3]],"")</f>
        <v>Morte a esclarecer</v>
      </c>
      <c r="G373" s="31" t="str">
        <f>IFERROR(Table_ocorrencias11[[#This Row],[tipo_local]],"")</f>
        <v>Interno</v>
      </c>
      <c r="H373" s="31" t="str">
        <f>IFERROR(IF(Table_ocorrencias11[[#This Row],[instrumento9]] = 0,"",Table_ocorrencias11[[#This Row],[instrumento9]]),"")</f>
        <v>PÉRFURO-CORTANTE</v>
      </c>
      <c r="I373" s="31" t="str">
        <f>IFERROR(VLOOKUP(Table_ocorrencias11[[#This Row],[matricula_perito]],Table_peritos[],2,FALSE),"")</f>
        <v>RANON BARROS BEZERRA</v>
      </c>
      <c r="J373" s="31" t="str">
        <f>IFERROR(VLOOKUP(Table_ocorrencias11[[#This Row],[matricula_auxiliar]],Table_auxiliares[],2,FALSE),"")</f>
        <v>HILTON PESSOA DE FREITAS NETO</v>
      </c>
      <c r="K373" s="31" t="str">
        <f>IFERROR(VLOOKUP(Table_ocorrencias11[[#This Row],[matricula_delegado]],Table_delegados[],2,FALSE),"")</f>
        <v>SERGIO RICARDO FERREIRA DE VASCONCELOS</v>
      </c>
      <c r="L373" s="31" t="str">
        <f>IFERROR(Table_ocorrencias11[[#This Row],[viatura4]],"")</f>
        <v>UP004</v>
      </c>
      <c r="M373" s="31" t="str">
        <f>IFERROR(IF(Table_ocorrencias11[[#This Row],[DPH2]] ="","",Table_ocorrencias11[[#This Row],[DPH2]]&amp;"º DPH"),"")</f>
        <v>12º DPH</v>
      </c>
      <c r="N373" s="31" t="str">
        <f>UPPER(IFERROR(VLOOKUP(Table_ocorrencias11[[#This Row],[municipio]],Table_municipios[],2,FALSE),""))</f>
        <v>JABOATÃO DOS GUARARAPES</v>
      </c>
      <c r="O373" s="31" t="str">
        <f>UPPER(IFERROR(Table_ocorrencias11[[#This Row],[bairro7]],""))</f>
        <v>BARRA DE JANGADA</v>
      </c>
      <c r="P373" s="31" t="str">
        <f>IFERROR(IF(Table_ocorrencias11[[#This Row],[rua8]] ="","",Table_ocorrencias11[[#This Row],[rua8]]),"")</f>
        <v>LAGUNA, 1065</v>
      </c>
      <c r="Q373" s="31" t="str">
        <f>IFERROR(IF(Table_ocorrencias11[[#This Row],[latitude5]] ="","",Table_ocorrencias11[[#This Row],[latitude5]]),"")</f>
        <v/>
      </c>
      <c r="R373" s="31" t="str">
        <f>IFERROR(IF(Table_ocorrencias11[[#This Row],[longitude6]] ="","",Table_ocorrencias11[[#This Row],[longitude6]]),"")</f>
        <v/>
      </c>
      <c r="S373" s="31" t="str">
        <f>IFERROR(UPPER(VLOOKUP(Table_ocorrencias11[[#This Row],[ocorrencia_id]],Table_vitimas[],3,FALSE) &amp; " (NIC: "&amp; VLOOKUP(Table_ocorrencias11[[#This Row],[ocorrencia_id]],Table_vitimas[],9,FALSE)) &amp;")","")</f>
        <v>EDUARDO MEDEIROS DE OLIVEIRA (NIC: 111187)</v>
      </c>
      <c r="T3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373" s="31" t="str">
        <f>UPPER(IFERROR(Table_ocorrencias11[[#This Row],[descricao]],""))</f>
        <v>ARMA BRANCA - MASC</v>
      </c>
      <c r="V373" s="24">
        <f>IFERROR(IF(Table_ocorrencias11[[#This Row],[data_ciencia]]="","",Table_ocorrencias11[[#This Row],[data_ciencia]]),"")</f>
        <v>0.4513888888888889</v>
      </c>
      <c r="W373" s="24">
        <f>IFERROR(IF(Table_ocorrencias11[[#This Row],[data_saida]]="","",Table_ocorrencias11[[#This Row],[data_saida]]),"")</f>
        <v>0.47916666666666669</v>
      </c>
      <c r="X373" s="24">
        <f>IFERROR(IF(Table_ocorrencias11[[#This Row],[data_chegada]]="","",Table_ocorrencias11[[#This Row],[data_chegada]]),"")</f>
        <v>0.50347222222222221</v>
      </c>
      <c r="Y373" s="24">
        <f>IFERROR(IF(Table_ocorrencias11[[#This Row],[data_conclusao]]="","",Table_ocorrencias11[[#This Row],[data_conclusao]]),"")</f>
        <v>0.53472222222222221</v>
      </c>
      <c r="Z373" s="22">
        <v>1463</v>
      </c>
      <c r="AA373" s="22">
        <v>635</v>
      </c>
      <c r="AB373" s="22">
        <v>12</v>
      </c>
      <c r="AC373" s="22">
        <v>3866670</v>
      </c>
      <c r="AD373" s="22">
        <v>3865967</v>
      </c>
      <c r="AE373" s="22">
        <v>2139219</v>
      </c>
      <c r="AF373" s="22">
        <v>19811</v>
      </c>
      <c r="AG373" s="23">
        <v>44030</v>
      </c>
      <c r="AH373" s="22" t="s">
        <v>1262</v>
      </c>
      <c r="AI373" s="22" t="s">
        <v>425</v>
      </c>
      <c r="AJ373" s="22" t="s">
        <v>414</v>
      </c>
      <c r="AK373" s="22" t="s">
        <v>255</v>
      </c>
      <c r="AL373" s="25">
        <v>0.4513888888888889</v>
      </c>
      <c r="AM373" s="26">
        <v>0.47916666666666669</v>
      </c>
      <c r="AN373" s="26">
        <v>0.50347222222222221</v>
      </c>
      <c r="AO373" s="26">
        <v>0.53472222222222221</v>
      </c>
      <c r="AP373" s="22"/>
      <c r="AQ373" s="22"/>
      <c r="AR373" s="22">
        <v>10</v>
      </c>
      <c r="AS373" s="22" t="s">
        <v>1263</v>
      </c>
      <c r="AT373" s="22" t="s">
        <v>1264</v>
      </c>
      <c r="AU373" s="22" t="s">
        <v>1265</v>
      </c>
      <c r="AV373" s="27" t="s">
        <v>744</v>
      </c>
      <c r="AW373" s="22" t="s">
        <v>1266</v>
      </c>
      <c r="AX373" s="22" t="s">
        <v>1267</v>
      </c>
      <c r="AY373" s="22" t="b">
        <v>1</v>
      </c>
      <c r="AZ373" s="22" t="s">
        <v>273</v>
      </c>
      <c r="BA373" s="22" t="b">
        <v>0</v>
      </c>
      <c r="BB373" s="22"/>
      <c r="BC373" s="22"/>
    </row>
    <row r="374" spans="1:55" hidden="1" x14ac:dyDescent="0.25">
      <c r="A374" s="31" t="str">
        <f>IFERROR(TEXT(Table_ocorrencias11[[#This Row],[caso_n]],"000")&amp;Table_ocorrencias11[[#This Row],[ponto]]&amp;"/"&amp;YEAR(Table_ocorrencias11[[#This Row],[DATA PLANTÃO]]),"")</f>
        <v>636.9/2020</v>
      </c>
      <c r="B374" s="31" t="str">
        <f>IFERROR(IF(Table_ocorrencias11[[#This Row],[GDL]] = "","", Table_ocorrencias11[[#This Row],[GDL]]&amp;"/"&amp;YEAR(Table_ocorrencias11[[#This Row],[data_plantao]])),"")</f>
        <v>19839/2020</v>
      </c>
      <c r="C374" s="31" t="str">
        <f>IF(Table_ocorrencias11[[#This Row],[fotos_gdl]] = TRUE,"ENVIADAS","PENDENTE")</f>
        <v>ENVIADAS</v>
      </c>
      <c r="D374" s="23">
        <f>IFERROR(Table_ocorrencias11[[#This Row],[data_plantao]],"")</f>
        <v>44030</v>
      </c>
      <c r="E374" s="31" t="str">
        <f>IFERROR(Table_ocorrencias11[[#This Row],[CIODS]],"")</f>
        <v>D682029</v>
      </c>
      <c r="F374" s="31" t="str">
        <f>IFERROR(Table_ocorrencias11[[#This Row],[natureza3]],"")</f>
        <v>Homicídio</v>
      </c>
      <c r="G374" s="31" t="str">
        <f>IFERROR(Table_ocorrencias11[[#This Row],[tipo_local]],"")</f>
        <v>Externo</v>
      </c>
      <c r="H374" s="31" t="str">
        <f>IFERROR(IF(Table_ocorrencias11[[#This Row],[instrumento9]] = 0,"",Table_ocorrencias11[[#This Row],[instrumento9]]),"")</f>
        <v>PÉRFURO-CONTUNDENTE</v>
      </c>
      <c r="I374" s="31" t="str">
        <f>IFERROR(VLOOKUP(Table_ocorrencias11[[#This Row],[matricula_perito]],Table_peritos[],2,FALSE),"")</f>
        <v>LUCAS ARAÚJO DE ALMEIDA</v>
      </c>
      <c r="J374" s="31" t="str">
        <f>IFERROR(VLOOKUP(Table_ocorrencias11[[#This Row],[matricula_auxiliar]],Table_auxiliares[],2,FALSE),"")</f>
        <v>ALMIR CARLOS DE SOUZA</v>
      </c>
      <c r="K374" s="31" t="str">
        <f>IFERROR(VLOOKUP(Table_ocorrencias11[[#This Row],[matricula_delegado]],Table_delegados[],2,FALSE),"")</f>
        <v>FABIO LACERDA MACHADO</v>
      </c>
      <c r="L374" s="31" t="str">
        <f>IFERROR(Table_ocorrencias11[[#This Row],[viatura4]],"")</f>
        <v>UP004</v>
      </c>
      <c r="M374" s="31" t="str">
        <f>IFERROR(IF(Table_ocorrencias11[[#This Row],[DPH2]] ="","",Table_ocorrencias11[[#This Row],[DPH2]]&amp;"º DPH"),"")</f>
        <v>4º DPH</v>
      </c>
      <c r="N374" s="31" t="str">
        <f>UPPER(IFERROR(VLOOKUP(Table_ocorrencias11[[#This Row],[municipio]],Table_municipios[],2,FALSE),""))</f>
        <v>RECIFE</v>
      </c>
      <c r="O374" s="31" t="str">
        <f>UPPER(IFERROR(Table_ocorrencias11[[#This Row],[bairro7]],""))</f>
        <v>MUSTARDINHA</v>
      </c>
      <c r="P374" s="31" t="str">
        <f>IFERROR(IF(Table_ocorrencias11[[#This Row],[rua8]] ="","",Table_ocorrencias11[[#This Row],[rua8]]),"")</f>
        <v>RUA APUCARANA, 155</v>
      </c>
      <c r="Q374" s="31" t="str">
        <f>IFERROR(IF(Table_ocorrencias11[[#This Row],[latitude5]] ="","",Table_ocorrencias11[[#This Row],[latitude5]]),"")</f>
        <v/>
      </c>
      <c r="R374" s="31" t="str">
        <f>IFERROR(IF(Table_ocorrencias11[[#This Row],[longitude6]] ="","",Table_ocorrencias11[[#This Row],[longitude6]]),"")</f>
        <v/>
      </c>
      <c r="S374" s="31" t="str">
        <f>IFERROR(UPPER(VLOOKUP(Table_ocorrencias11[[#This Row],[ocorrencia_id]],Table_vitimas[],3,FALSE) &amp; " (NIC: "&amp; VLOOKUP(Table_ocorrencias11[[#This Row],[ocorrencia_id]],Table_vitimas[],9,FALSE)) &amp;")","")</f>
        <v>HELENO DEVOTO DA SILVA JÚNIOR (NIC: 111184)</v>
      </c>
      <c r="T3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74" s="31" t="str">
        <f>UPPER(IFERROR(Table_ocorrencias11[[#This Row],[descricao]],""))</f>
        <v>SGT. AGOSTINHO: 99551-7952; PAF</v>
      </c>
      <c r="V374" s="24">
        <f>IFERROR(IF(Table_ocorrencias11[[#This Row],[data_ciencia]]="","",Table_ocorrencias11[[#This Row],[data_ciencia]]),"")</f>
        <v>0.94930555555555551</v>
      </c>
      <c r="W374" s="24">
        <f>IFERROR(IF(Table_ocorrencias11[[#This Row],[data_saida]]="","",Table_ocorrencias11[[#This Row],[data_saida]]),"")</f>
        <v>0.95763888888888893</v>
      </c>
      <c r="X374" s="24">
        <f>IFERROR(IF(Table_ocorrencias11[[#This Row],[data_chegada]]="","",Table_ocorrencias11[[#This Row],[data_chegada]]),"")</f>
        <v>0.96319444444444446</v>
      </c>
      <c r="Y374" s="24">
        <f>IFERROR(IF(Table_ocorrencias11[[#This Row],[data_conclusao]]="","",Table_ocorrencias11[[#This Row],[data_conclusao]]),"")</f>
        <v>0.98958333333333337</v>
      </c>
      <c r="Z374" s="22">
        <v>1465</v>
      </c>
      <c r="AA374" s="22">
        <v>636</v>
      </c>
      <c r="AB374" s="22">
        <v>4</v>
      </c>
      <c r="AC374" s="22">
        <v>3870006</v>
      </c>
      <c r="AD374" s="22">
        <v>1586920</v>
      </c>
      <c r="AE374" s="22">
        <v>3864235</v>
      </c>
      <c r="AF374" s="22">
        <v>19839</v>
      </c>
      <c r="AG374" s="23">
        <v>44030</v>
      </c>
      <c r="AH374" s="22" t="s">
        <v>1277</v>
      </c>
      <c r="AI374" s="22" t="s">
        <v>167</v>
      </c>
      <c r="AJ374" s="22" t="s">
        <v>168</v>
      </c>
      <c r="AK374" s="22" t="s">
        <v>255</v>
      </c>
      <c r="AL374" s="25">
        <v>0.94930555555555551</v>
      </c>
      <c r="AM374" s="26">
        <v>0.95763888888888893</v>
      </c>
      <c r="AN374" s="26">
        <v>0.96319444444444446</v>
      </c>
      <c r="AO374" s="26">
        <v>0.98958333333333337</v>
      </c>
      <c r="AP374" s="22"/>
      <c r="AQ374" s="22"/>
      <c r="AR374" s="22">
        <v>14</v>
      </c>
      <c r="AS374" s="22" t="s">
        <v>1278</v>
      </c>
      <c r="AT374" s="22" t="s">
        <v>1279</v>
      </c>
      <c r="AU374" s="22" t="s">
        <v>1280</v>
      </c>
      <c r="AV374" s="27" t="s">
        <v>276</v>
      </c>
      <c r="AW374" s="22" t="s">
        <v>1281</v>
      </c>
      <c r="AX374" s="22" t="s">
        <v>1282</v>
      </c>
      <c r="AY374" s="22" t="b">
        <v>1</v>
      </c>
      <c r="AZ374" s="22" t="s">
        <v>273</v>
      </c>
      <c r="BA374" s="22" t="b">
        <v>0</v>
      </c>
      <c r="BB374" s="22"/>
      <c r="BC374" s="22"/>
    </row>
    <row r="375" spans="1:55" hidden="1" x14ac:dyDescent="0.25">
      <c r="A375" s="31" t="str">
        <f>IFERROR(TEXT(Table_ocorrencias11[[#This Row],[caso_n]],"000")&amp;Table_ocorrencias11[[#This Row],[ponto]]&amp;"/"&amp;YEAR(Table_ocorrencias11[[#This Row],[DATA PLANTÃO]]),"")</f>
        <v>637.9/2020</v>
      </c>
      <c r="B375" s="31" t="str">
        <f>IFERROR(IF(Table_ocorrencias11[[#This Row],[GDL]] = "","", Table_ocorrencias11[[#This Row],[GDL]]&amp;"/"&amp;YEAR(Table_ocorrencias11[[#This Row],[data_plantao]])),"")</f>
        <v>19842/2020</v>
      </c>
      <c r="C375" s="31" t="str">
        <f>IF(Table_ocorrencias11[[#This Row],[fotos_gdl]] = TRUE,"ENVIADAS","PENDENTE")</f>
        <v>PENDENTE</v>
      </c>
      <c r="D375" s="23">
        <f>IFERROR(Table_ocorrencias11[[#This Row],[data_plantao]],"")</f>
        <v>44031</v>
      </c>
      <c r="E375" s="31" t="str">
        <f>IFERROR(Table_ocorrencias11[[#This Row],[CIODS]],"")</f>
        <v>D682068</v>
      </c>
      <c r="F375" s="31" t="str">
        <f>IFERROR(Table_ocorrencias11[[#This Row],[natureza3]],"")</f>
        <v>Homicídio</v>
      </c>
      <c r="G375" s="31" t="str">
        <f>IFERROR(Table_ocorrencias11[[#This Row],[tipo_local]],"")</f>
        <v>Interno</v>
      </c>
      <c r="H375" s="31" t="str">
        <f>IFERROR(IF(Table_ocorrencias11[[#This Row],[instrumento9]] = 0,"",Table_ocorrencias11[[#This Row],[instrumento9]]),"")</f>
        <v>PÉRFURO-CONTUNDENTE</v>
      </c>
      <c r="I375" s="31" t="str">
        <f>IFERROR(VLOOKUP(Table_ocorrencias11[[#This Row],[matricula_perito]],Table_peritos[],2,FALSE),"")</f>
        <v>ADILSON CARDOSO DE OLIVEIRA</v>
      </c>
      <c r="J375" s="31" t="str">
        <f>IFERROR(VLOOKUP(Table_ocorrencias11[[#This Row],[matricula_auxiliar]],Table_auxiliares[],2,FALSE),"")</f>
        <v>ELOISA NEVES ALMEIDA PIMENTEL</v>
      </c>
      <c r="K375" s="31" t="str">
        <f>IFERROR(VLOOKUP(Table_ocorrencias11[[#This Row],[matricula_delegado]],Table_delegados[],2,FALSE),"")</f>
        <v>FRANCISCA ERICA DA SILVA BEZERRA</v>
      </c>
      <c r="L375" s="31" t="str">
        <f>IFERROR(Table_ocorrencias11[[#This Row],[viatura4]],"")</f>
        <v>UP004</v>
      </c>
      <c r="M375" s="31" t="str">
        <f>IFERROR(IF(Table_ocorrencias11[[#This Row],[DPH2]] ="","",Table_ocorrencias11[[#This Row],[DPH2]]&amp;"º DPH"),"")</f>
        <v>2º DPH</v>
      </c>
      <c r="N375" s="31" t="str">
        <f>UPPER(IFERROR(VLOOKUP(Table_ocorrencias11[[#This Row],[municipio]],Table_municipios[],2,FALSE),""))</f>
        <v>RECIFE</v>
      </c>
      <c r="O375" s="31" t="str">
        <f>UPPER(IFERROR(Table_ocorrencias11[[#This Row],[bairro7]],""))</f>
        <v>CAMPO GRANDE</v>
      </c>
      <c r="P375" s="31" t="str">
        <f>IFERROR(IF(Table_ocorrencias11[[#This Row],[rua8]] ="","",Table_ocorrencias11[[#This Row],[rua8]]),"")</f>
        <v>AV GOVERNADOR AGAMENON MAGALHÃES, Nº 3621</v>
      </c>
      <c r="Q375" s="31" t="str">
        <f>IFERROR(IF(Table_ocorrencias11[[#This Row],[latitude5]] ="","",Table_ocorrencias11[[#This Row],[latitude5]]),"")</f>
        <v/>
      </c>
      <c r="R375" s="31" t="str">
        <f>IFERROR(IF(Table_ocorrencias11[[#This Row],[longitude6]] ="","",Table_ocorrencias11[[#This Row],[longitude6]]),"")</f>
        <v/>
      </c>
      <c r="S375" s="31" t="str">
        <f>IFERROR(UPPER(VLOOKUP(Table_ocorrencias11[[#This Row],[ocorrencia_id]],Table_vitimas[],3,FALSE) &amp; " (NIC: "&amp; VLOOKUP(Table_ocorrencias11[[#This Row],[ocorrencia_id]],Table_vitimas[],9,FALSE)) &amp;")","")</f>
        <v>IVALDO SÉRGIO DA SILVA (NIC: 111202)</v>
      </c>
      <c r="T3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75" s="31" t="str">
        <f>UPPER(IFERROR(Table_ocorrencias11[[#This Row],[descricao]],""))</f>
        <v>VÍTIMA DO SEXO MASCULINO, ALVEJADA POR PAF EM LOCAL INTERNO</v>
      </c>
      <c r="V375" s="24">
        <f>IFERROR(IF(Table_ocorrencias11[[#This Row],[data_ciencia]]="","",Table_ocorrencias11[[#This Row],[data_ciencia]]),"")</f>
        <v>0.3888888888888889</v>
      </c>
      <c r="W375" s="24">
        <f>IFERROR(IF(Table_ocorrencias11[[#This Row],[data_saida]]="","",Table_ocorrencias11[[#This Row],[data_saida]]),"")</f>
        <v>0.40972222222222221</v>
      </c>
      <c r="X375" s="24">
        <f>IFERROR(IF(Table_ocorrencias11[[#This Row],[data_chegada]]="","",Table_ocorrencias11[[#This Row],[data_chegada]]),"")</f>
        <v>0.4236111111111111</v>
      </c>
      <c r="Y375" s="24">
        <f>IFERROR(IF(Table_ocorrencias11[[#This Row],[data_conclusao]]="","",Table_ocorrencias11[[#This Row],[data_conclusao]]),"")</f>
        <v>0.46527777777777779</v>
      </c>
      <c r="Z375" s="22">
        <v>1466</v>
      </c>
      <c r="AA375" s="22">
        <v>637</v>
      </c>
      <c r="AB375" s="22">
        <v>2</v>
      </c>
      <c r="AC375" s="22">
        <v>1925024</v>
      </c>
      <c r="AD375" s="22">
        <v>3868710</v>
      </c>
      <c r="AE375" s="22">
        <v>2724782</v>
      </c>
      <c r="AF375" s="22">
        <v>19842</v>
      </c>
      <c r="AG375" s="23">
        <v>44031</v>
      </c>
      <c r="AH375" s="22" t="s">
        <v>1286</v>
      </c>
      <c r="AI375" s="22" t="s">
        <v>167</v>
      </c>
      <c r="AJ375" s="22" t="s">
        <v>414</v>
      </c>
      <c r="AK375" s="22" t="s">
        <v>255</v>
      </c>
      <c r="AL375" s="25">
        <v>0.3888888888888889</v>
      </c>
      <c r="AM375" s="26">
        <v>0.40972222222222221</v>
      </c>
      <c r="AN375" s="26">
        <v>0.4236111111111111</v>
      </c>
      <c r="AO375" s="26">
        <v>0.46527777777777779</v>
      </c>
      <c r="AP375" s="22"/>
      <c r="AQ375" s="22"/>
      <c r="AR375" s="22">
        <v>14</v>
      </c>
      <c r="AS375" s="22" t="s">
        <v>1287</v>
      </c>
      <c r="AT375" s="22" t="s">
        <v>1288</v>
      </c>
      <c r="AU375" s="22" t="s">
        <v>1289</v>
      </c>
      <c r="AV375" s="27" t="s">
        <v>276</v>
      </c>
      <c r="AW375" s="22" t="s">
        <v>1290</v>
      </c>
      <c r="AX375" s="22" t="s">
        <v>1291</v>
      </c>
      <c r="AY375" s="22" t="b">
        <v>0</v>
      </c>
      <c r="AZ375" s="22" t="s">
        <v>273</v>
      </c>
      <c r="BA375" s="22" t="b">
        <v>0</v>
      </c>
      <c r="BB375" s="22"/>
      <c r="BC375" s="22"/>
    </row>
    <row r="376" spans="1:55" hidden="1" x14ac:dyDescent="0.25">
      <c r="A376" s="31" t="str">
        <f>IFERROR(TEXT(Table_ocorrencias11[[#This Row],[caso_n]],"000")&amp;Table_ocorrencias11[[#This Row],[ponto]]&amp;"/"&amp;YEAR(Table_ocorrencias11[[#This Row],[DATA PLANTÃO]]),"")</f>
        <v>638.9/2020</v>
      </c>
      <c r="B376" s="31" t="str">
        <f>IFERROR(IF(Table_ocorrencias11[[#This Row],[GDL]] = "","", Table_ocorrencias11[[#This Row],[GDL]]&amp;"/"&amp;YEAR(Table_ocorrencias11[[#This Row],[data_plantao]])),"")</f>
        <v>19865/2020</v>
      </c>
      <c r="C376" s="31" t="str">
        <f>IF(Table_ocorrencias11[[#This Row],[fotos_gdl]] = TRUE,"ENVIADAS","PENDENTE")</f>
        <v>PENDENTE</v>
      </c>
      <c r="D376" s="23">
        <f>IFERROR(Table_ocorrencias11[[#This Row],[data_plantao]],"")</f>
        <v>44031</v>
      </c>
      <c r="E376" s="31" t="str">
        <f>IFERROR(Table_ocorrencias11[[#This Row],[CIODS]],"")</f>
        <v>D682095</v>
      </c>
      <c r="F376" s="31" t="str">
        <f>IFERROR(Table_ocorrencias11[[#This Row],[natureza3]],"")</f>
        <v>Homicídio</v>
      </c>
      <c r="G376" s="31" t="str">
        <f>IFERROR(Table_ocorrencias11[[#This Row],[tipo_local]],"")</f>
        <v>Interno</v>
      </c>
      <c r="H376" s="31" t="str">
        <f>IFERROR(IF(Table_ocorrencias11[[#This Row],[instrumento9]] = 0,"",Table_ocorrencias11[[#This Row],[instrumento9]]),"")</f>
        <v>PÉRFURO-CONTUNDENTE</v>
      </c>
      <c r="I376" s="31" t="str">
        <f>IFERROR(VLOOKUP(Table_ocorrencias11[[#This Row],[matricula_perito]],Table_peritos[],2,FALSE),"")</f>
        <v>DIOGO SINESIO TRAJANO DE ARRUDA</v>
      </c>
      <c r="J376" s="31" t="str">
        <f>IFERROR(VLOOKUP(Table_ocorrencias11[[#This Row],[matricula_auxiliar]],Table_auxiliares[],2,FALSE),"")</f>
        <v>AMANDA COSTA OLIVEIRA</v>
      </c>
      <c r="K376" s="31" t="str">
        <f>IFERROR(VLOOKUP(Table_ocorrencias11[[#This Row],[matricula_delegado]],Table_delegados[],2,FALSE),"")</f>
        <v>FRANCISCA ERICA DA SILVA BEZERRA</v>
      </c>
      <c r="L376" s="31" t="str">
        <f>IFERROR(Table_ocorrencias11[[#This Row],[viatura4]],"")</f>
        <v>UP004</v>
      </c>
      <c r="M376" s="31" t="str">
        <f>IFERROR(IF(Table_ocorrencias11[[#This Row],[DPH2]] ="","",Table_ocorrencias11[[#This Row],[DPH2]]&amp;"º DPH"),"")</f>
        <v>14º DPH</v>
      </c>
      <c r="N376" s="31" t="str">
        <f>UPPER(IFERROR(VLOOKUP(Table_ocorrencias11[[#This Row],[municipio]],Table_municipios[],2,FALSE),""))</f>
        <v>CABO DE SANTO AGOSTINHO</v>
      </c>
      <c r="O376" s="31" t="str">
        <f>UPPER(IFERROR(Table_ocorrencias11[[#This Row],[bairro7]],""))</f>
        <v>PONTE DOS CARVALHOS</v>
      </c>
      <c r="P376" s="31" t="str">
        <f>IFERROR(IF(Table_ocorrencias11[[#This Row],[rua8]] ="","",Table_ocorrencias11[[#This Row],[rua8]]),"")</f>
        <v>RUA 23</v>
      </c>
      <c r="Q376" s="31" t="str">
        <f>IFERROR(IF(Table_ocorrencias11[[#This Row],[latitude5]] ="","",Table_ocorrencias11[[#This Row],[latitude5]]),"")</f>
        <v>-8.238207</v>
      </c>
      <c r="R376" s="31" t="str">
        <f>IFERROR(IF(Table_ocorrencias11[[#This Row],[longitude6]] ="","",Table_ocorrencias11[[#This Row],[longitude6]]),"")</f>
        <v>-34.989213</v>
      </c>
      <c r="S376" s="31" t="str">
        <f>IFERROR(UPPER(VLOOKUP(Table_ocorrencias11[[#This Row],[ocorrencia_id]],Table_vitimas[],3,FALSE) &amp; " (NIC: "&amp; VLOOKUP(Table_ocorrencias11[[#This Row],[ocorrencia_id]],Table_vitimas[],9,FALSE)) &amp;")","")</f>
        <v>AURA LUCIANA DA SILVA (NIC: 111205)</v>
      </c>
      <c r="T3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376" s="31" t="str">
        <f>UPPER(IFERROR(Table_ocorrencias11[[#This Row],[descricao]],""))</f>
        <v>VÍTIMA DO SEXO FEMININO ALVEJADA ENCONTRADA NO INTERIOR DE UMA RESIDÊNCIA, PROSTRADA SOBRE UM SOFÁ, COM LESÕES PRODUZIDAS POR PAF.</v>
      </c>
      <c r="V376" s="24">
        <f>IFERROR(IF(Table_ocorrencias11[[#This Row],[data_ciencia]]="","",Table_ocorrencias11[[#This Row],[data_ciencia]]),"")</f>
        <v>0.63888888888888884</v>
      </c>
      <c r="W376" s="24">
        <f>IFERROR(IF(Table_ocorrencias11[[#This Row],[data_saida]]="","",Table_ocorrencias11[[#This Row],[data_saida]]),"")</f>
        <v>0.68055555555555558</v>
      </c>
      <c r="X376" s="24">
        <f>IFERROR(IF(Table_ocorrencias11[[#This Row],[data_chegada]]="","",Table_ocorrencias11[[#This Row],[data_chegada]]),"")</f>
        <v>0.73263888888888884</v>
      </c>
      <c r="Y376" s="24">
        <f>IFERROR(IF(Table_ocorrencias11[[#This Row],[data_conclusao]]="","",Table_ocorrencias11[[#This Row],[data_conclusao]]),"")</f>
        <v>0.75347222222222221</v>
      </c>
      <c r="Z376" s="22">
        <v>1467</v>
      </c>
      <c r="AA376" s="22">
        <v>638</v>
      </c>
      <c r="AB376" s="22">
        <v>14</v>
      </c>
      <c r="AC376" s="22">
        <v>3871193</v>
      </c>
      <c r="AD376" s="22">
        <v>3867790</v>
      </c>
      <c r="AE376" s="22">
        <v>2724782</v>
      </c>
      <c r="AF376" s="22">
        <v>19865</v>
      </c>
      <c r="AG376" s="23">
        <v>44031</v>
      </c>
      <c r="AH376" s="22" t="s">
        <v>1299</v>
      </c>
      <c r="AI376" s="22" t="s">
        <v>167</v>
      </c>
      <c r="AJ376" s="22" t="s">
        <v>414</v>
      </c>
      <c r="AK376" s="22" t="s">
        <v>255</v>
      </c>
      <c r="AL376" s="25">
        <v>0.63888888888888884</v>
      </c>
      <c r="AM376" s="26">
        <v>0.68055555555555558</v>
      </c>
      <c r="AN376" s="26">
        <v>0.73263888888888884</v>
      </c>
      <c r="AO376" s="26">
        <v>0.75347222222222221</v>
      </c>
      <c r="AP376" s="22" t="s">
        <v>1937</v>
      </c>
      <c r="AQ376" s="22" t="s">
        <v>1938</v>
      </c>
      <c r="AR376" s="22">
        <v>3</v>
      </c>
      <c r="AS376" s="22" t="s">
        <v>281</v>
      </c>
      <c r="AT376" s="22" t="s">
        <v>1300</v>
      </c>
      <c r="AU376" s="22" t="s">
        <v>1301</v>
      </c>
      <c r="AV376" s="27" t="s">
        <v>276</v>
      </c>
      <c r="AW376" s="22" t="s">
        <v>1302</v>
      </c>
      <c r="AX376" s="22" t="s">
        <v>1939</v>
      </c>
      <c r="AY376" s="22" t="b">
        <v>0</v>
      </c>
      <c r="AZ376" s="22" t="s">
        <v>273</v>
      </c>
      <c r="BA376" s="22" t="b">
        <v>0</v>
      </c>
      <c r="BB376" s="22"/>
      <c r="BC376" s="22"/>
    </row>
    <row r="377" spans="1:55" hidden="1" x14ac:dyDescent="0.25">
      <c r="A377" s="31" t="str">
        <f>IFERROR(TEXT(Table_ocorrencias11[[#This Row],[caso_n]],"000")&amp;Table_ocorrencias11[[#This Row],[ponto]]&amp;"/"&amp;YEAR(Table_ocorrencias11[[#This Row],[DATA PLANTÃO]]),"")</f>
        <v>639.9/2020</v>
      </c>
      <c r="B377" s="31" t="str">
        <f>IFERROR(IF(Table_ocorrencias11[[#This Row],[GDL]] = "","", Table_ocorrencias11[[#This Row],[GDL]]&amp;"/"&amp;YEAR(Table_ocorrencias11[[#This Row],[data_plantao]])),"")</f>
        <v>19871/2020</v>
      </c>
      <c r="C377" s="31" t="str">
        <f>IF(Table_ocorrencias11[[#This Row],[fotos_gdl]] = TRUE,"ENVIADAS","PENDENTE")</f>
        <v>PENDENTE</v>
      </c>
      <c r="D377" s="23">
        <f>IFERROR(Table_ocorrencias11[[#This Row],[data_plantao]],"")</f>
        <v>44031</v>
      </c>
      <c r="E377" s="31" t="str">
        <f>IFERROR(Table_ocorrencias11[[#This Row],[CIODS]],"")</f>
        <v>D682125</v>
      </c>
      <c r="F377" s="31" t="str">
        <f>IFERROR(Table_ocorrencias11[[#This Row],[natureza3]],"")</f>
        <v>Homicídio</v>
      </c>
      <c r="G377" s="31" t="str">
        <f>IFERROR(Table_ocorrencias11[[#This Row],[tipo_local]],"")</f>
        <v>Externo</v>
      </c>
      <c r="H377" s="31" t="str">
        <f>IFERROR(IF(Table_ocorrencias11[[#This Row],[instrumento9]] = 0,"",Table_ocorrencias11[[#This Row],[instrumento9]]),"")</f>
        <v>PÉRFURO-CONTUNDENTE</v>
      </c>
      <c r="I377" s="31" t="str">
        <f>IFERROR(VLOOKUP(Table_ocorrencias11[[#This Row],[matricula_perito]],Table_peritos[],2,FALSE),"")</f>
        <v>ADILSON CARDOSO DE OLIVEIRA</v>
      </c>
      <c r="J377" s="31" t="str">
        <f>IFERROR(VLOOKUP(Table_ocorrencias11[[#This Row],[matricula_auxiliar]],Table_auxiliares[],2,FALSE),"")</f>
        <v>FLAVIO HENRIQUE DOS SANTOS</v>
      </c>
      <c r="K377" s="31" t="str">
        <f>IFERROR(VLOOKUP(Table_ocorrencias11[[#This Row],[matricula_delegado]],Table_delegados[],2,FALSE),"")</f>
        <v>JOAO BAPTISTA DE BRITTO ALVES FILHO</v>
      </c>
      <c r="L377" s="31" t="str">
        <f>IFERROR(Table_ocorrencias11[[#This Row],[viatura4]],"")</f>
        <v>UP004</v>
      </c>
      <c r="M377" s="31" t="str">
        <f>IFERROR(IF(Table_ocorrencias11[[#This Row],[DPH2]] ="","",Table_ocorrencias11[[#This Row],[DPH2]]&amp;"º DPH"),"")</f>
        <v>5º DPH</v>
      </c>
      <c r="N377" s="31" t="str">
        <f>UPPER(IFERROR(VLOOKUP(Table_ocorrencias11[[#This Row],[municipio]],Table_municipios[],2,FALSE),""))</f>
        <v>RECIFE</v>
      </c>
      <c r="O377" s="31" t="str">
        <f>UPPER(IFERROR(Table_ocorrencias11[[#This Row],[bairro7]],""))</f>
        <v>GUABIRABA</v>
      </c>
      <c r="P377" s="31" t="str">
        <f>IFERROR(IF(Table_ocorrencias11[[#This Row],[rua8]] ="","",Table_ocorrencias11[[#This Row],[rua8]]),"")</f>
        <v>ESTRADA DO ORFANATO, KM 5,5</v>
      </c>
      <c r="Q377" s="31" t="str">
        <f>IFERROR(IF(Table_ocorrencias11[[#This Row],[latitude5]] ="","",Table_ocorrencias11[[#This Row],[latitude5]]),"")</f>
        <v/>
      </c>
      <c r="R377" s="31" t="str">
        <f>IFERROR(IF(Table_ocorrencias11[[#This Row],[longitude6]] ="","",Table_ocorrencias11[[#This Row],[longitude6]]),"")</f>
        <v/>
      </c>
      <c r="S377" s="31" t="str">
        <f>IFERROR(UPPER(VLOOKUP(Table_ocorrencias11[[#This Row],[ocorrencia_id]],Table_vitimas[],3,FALSE) &amp; " (NIC: "&amp; VLOOKUP(Table_ocorrencias11[[#This Row],[ocorrencia_id]],Table_vitimas[],9,FALSE)) &amp;")","")</f>
        <v>REGINALDO SOARES MARINHO (NIC: 111185)</v>
      </c>
      <c r="T3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77" s="31" t="str">
        <f>UPPER(IFERROR(Table_ocorrencias11[[#This Row],[descricao]],""))</f>
        <v>998016447 MAJOR VALDOMIRO</v>
      </c>
      <c r="V377" s="24">
        <f>IFERROR(IF(Table_ocorrencias11[[#This Row],[data_ciencia]]="","",Table_ocorrencias11[[#This Row],[data_ciencia]]),"")</f>
        <v>0.90625</v>
      </c>
      <c r="W377" s="24" t="str">
        <f>IFERROR(IF(Table_ocorrencias11[[#This Row],[data_saida]]="","",Table_ocorrencias11[[#This Row],[data_saida]]),"")</f>
        <v/>
      </c>
      <c r="X377" s="24" t="str">
        <f>IFERROR(IF(Table_ocorrencias11[[#This Row],[data_chegada]]="","",Table_ocorrencias11[[#This Row],[data_chegada]]),"")</f>
        <v/>
      </c>
      <c r="Y377" s="24" t="str">
        <f>IFERROR(IF(Table_ocorrencias11[[#This Row],[data_conclusao]]="","",Table_ocorrencias11[[#This Row],[data_conclusao]]),"")</f>
        <v/>
      </c>
      <c r="Z377" s="22">
        <v>1468</v>
      </c>
      <c r="AA377" s="22">
        <v>639</v>
      </c>
      <c r="AB377" s="22">
        <v>5</v>
      </c>
      <c r="AC377" s="22">
        <v>1925024</v>
      </c>
      <c r="AD377" s="22">
        <v>3868699</v>
      </c>
      <c r="AE377" s="22">
        <v>2139065</v>
      </c>
      <c r="AF377" s="22">
        <v>19871</v>
      </c>
      <c r="AG377" s="23">
        <v>44031</v>
      </c>
      <c r="AH377" s="22" t="s">
        <v>1312</v>
      </c>
      <c r="AI377" s="22" t="s">
        <v>167</v>
      </c>
      <c r="AJ377" s="22" t="s">
        <v>168</v>
      </c>
      <c r="AK377" s="22" t="s">
        <v>255</v>
      </c>
      <c r="AL377" s="25">
        <v>0.90625</v>
      </c>
      <c r="AM377" s="26"/>
      <c r="AN377" s="26"/>
      <c r="AO377" s="26"/>
      <c r="AP377" s="22"/>
      <c r="AQ377" s="22"/>
      <c r="AR377" s="22">
        <v>14</v>
      </c>
      <c r="AS377" s="22" t="s">
        <v>1313</v>
      </c>
      <c r="AT377" s="22" t="s">
        <v>1314</v>
      </c>
      <c r="AU377" s="22" t="s">
        <v>1315</v>
      </c>
      <c r="AV377" s="27" t="s">
        <v>276</v>
      </c>
      <c r="AW377" s="22" t="s">
        <v>1316</v>
      </c>
      <c r="AX377" s="22" t="s">
        <v>1317</v>
      </c>
      <c r="AY377" s="22" t="b">
        <v>0</v>
      </c>
      <c r="AZ377" s="22" t="s">
        <v>273</v>
      </c>
      <c r="BA377" s="22" t="b">
        <v>0</v>
      </c>
      <c r="BB377" s="22"/>
      <c r="BC377" s="22"/>
    </row>
    <row r="378" spans="1:55" hidden="1" x14ac:dyDescent="0.25">
      <c r="A378" s="31" t="str">
        <f>IFERROR(TEXT(Table_ocorrencias11[[#This Row],[caso_n]],"000")&amp;Table_ocorrencias11[[#This Row],[ponto]]&amp;"/"&amp;YEAR(Table_ocorrencias11[[#This Row],[DATA PLANTÃO]]),"")</f>
        <v>640.9/2020</v>
      </c>
      <c r="B378" s="31" t="str">
        <f>IFERROR(IF(Table_ocorrencias11[[#This Row],[GDL]] = "","", Table_ocorrencias11[[#This Row],[GDL]]&amp;"/"&amp;YEAR(Table_ocorrencias11[[#This Row],[data_plantao]])),"")</f>
        <v>19875/2020</v>
      </c>
      <c r="C378" s="31" t="str">
        <f>IF(Table_ocorrencias11[[#This Row],[fotos_gdl]] = TRUE,"ENVIADAS","PENDENTE")</f>
        <v>PENDENTE</v>
      </c>
      <c r="D378" s="23">
        <f>IFERROR(Table_ocorrencias11[[#This Row],[data_plantao]],"")</f>
        <v>44032</v>
      </c>
      <c r="E378" s="31" t="str">
        <f>IFERROR(Table_ocorrencias11[[#This Row],[CIODS]],"")</f>
        <v>D682149</v>
      </c>
      <c r="F378" s="31" t="str">
        <f>IFERROR(Table_ocorrencias11[[#This Row],[natureza3]],"")</f>
        <v>Homicídio</v>
      </c>
      <c r="G378" s="31" t="str">
        <f>IFERROR(Table_ocorrencias11[[#This Row],[tipo_local]],"")</f>
        <v>Externo</v>
      </c>
      <c r="H378" s="31" t="str">
        <f>IFERROR(IF(Table_ocorrencias11[[#This Row],[instrumento9]] = 0,"",Table_ocorrencias11[[#This Row],[instrumento9]]),"")</f>
        <v>PÉRFURO-CONTUNDENTE</v>
      </c>
      <c r="I378" s="31" t="str">
        <f>IFERROR(VLOOKUP(Table_ocorrencias11[[#This Row],[matricula_perito]],Table_peritos[],2,FALSE),"")</f>
        <v>DIEGO NUNES TELES DE MENDONÇA</v>
      </c>
      <c r="J378" s="31" t="str">
        <f>IFERROR(VLOOKUP(Table_ocorrencias11[[#This Row],[matricula_auxiliar]],Table_auxiliares[],2,FALSE),"")</f>
        <v>ELOISA NEVES ALMEIDA PIMENTEL</v>
      </c>
      <c r="K378" s="31" t="str">
        <f>IFERROR(VLOOKUP(Table_ocorrencias11[[#This Row],[matricula_delegado]],Table_delegados[],2,FALSE),"")</f>
        <v>ROBERTO DE LIMA FERREIRA</v>
      </c>
      <c r="L378" s="31" t="str">
        <f>IFERROR(Table_ocorrencias11[[#This Row],[viatura4]],"")</f>
        <v>UP004</v>
      </c>
      <c r="M378" s="31" t="str">
        <f>IFERROR(IF(Table_ocorrencias11[[#This Row],[DPH2]] ="","",Table_ocorrencias11[[#This Row],[DPH2]]&amp;"º DPH"),"")</f>
        <v>8º DPH</v>
      </c>
      <c r="N378" s="31" t="str">
        <f>UPPER(IFERROR(VLOOKUP(Table_ocorrencias11[[#This Row],[municipio]],Table_municipios[],2,FALSE),""))</f>
        <v>ARAÇOIABA</v>
      </c>
      <c r="O378" s="31" t="str">
        <f>UPPER(IFERROR(Table_ocorrencias11[[#This Row],[bairro7]],""))</f>
        <v>CENTRO</v>
      </c>
      <c r="P378" s="31" t="str">
        <f>IFERROR(IF(Table_ocorrencias11[[#This Row],[rua8]] ="","",Table_ocorrencias11[[#This Row],[rua8]]),"")</f>
        <v>AVENIDA JOÃO PESSOA GUERRA</v>
      </c>
      <c r="Q378" s="31" t="str">
        <f>IFERROR(IF(Table_ocorrencias11[[#This Row],[latitude5]] ="","",Table_ocorrencias11[[#This Row],[latitude5]]),"")</f>
        <v>-7,7892680</v>
      </c>
      <c r="R378" s="31" t="str">
        <f>IFERROR(IF(Table_ocorrencias11[[#This Row],[longitude6]] ="","",Table_ocorrencias11[[#This Row],[longitude6]]),"")</f>
        <v>-35,0917620</v>
      </c>
      <c r="S378" s="31" t="str">
        <f>IFERROR(UPPER(VLOOKUP(Table_ocorrencias11[[#This Row],[ocorrencia_id]],Table_vitimas[],3,FALSE) &amp; " (NIC: "&amp; VLOOKUP(Table_ocorrencias11[[#This Row],[ocorrencia_id]],Table_vitimas[],9,FALSE)) &amp;")","")</f>
        <v>ADEMIR JOSÉ DIAS DE SANTANA (NIC: 110591)</v>
      </c>
      <c r="T3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78" s="31" t="str">
        <f>UPPER(IFERROR(Table_ocorrencias11[[#This Row],[descricao]],""))</f>
        <v>VÍTIMA DO SEXO MASCULINO ALVEJADA EM VIA PÚBLICA</v>
      </c>
      <c r="V378" s="24">
        <f>IFERROR(IF(Table_ocorrencias11[[#This Row],[data_ciencia]]="","",Table_ocorrencias11[[#This Row],[data_ciencia]]),"")</f>
        <v>2.0833333333333332E-2</v>
      </c>
      <c r="W378" s="24">
        <f>IFERROR(IF(Table_ocorrencias11[[#This Row],[data_saida]]="","",Table_ocorrencias11[[#This Row],[data_saida]]),"")</f>
        <v>3.4722222222222224E-2</v>
      </c>
      <c r="X378" s="24">
        <f>IFERROR(IF(Table_ocorrencias11[[#This Row],[data_chegada]]="","",Table_ocorrencias11[[#This Row],[data_chegada]]),"")</f>
        <v>8.3333333333333329E-2</v>
      </c>
      <c r="Y378" s="24">
        <f>IFERROR(IF(Table_ocorrencias11[[#This Row],[data_conclusao]]="","",Table_ocorrencias11[[#This Row],[data_conclusao]]),"")</f>
        <v>0.1111111111111111</v>
      </c>
      <c r="Z378" s="22">
        <v>1469</v>
      </c>
      <c r="AA378" s="22">
        <v>640</v>
      </c>
      <c r="AB378" s="22">
        <v>8</v>
      </c>
      <c r="AC378" s="22">
        <v>3869148</v>
      </c>
      <c r="AD378" s="22">
        <v>3868710</v>
      </c>
      <c r="AE378" s="22">
        <v>3864723</v>
      </c>
      <c r="AF378" s="22">
        <v>19875</v>
      </c>
      <c r="AG378" s="23">
        <v>44032</v>
      </c>
      <c r="AH378" s="22" t="s">
        <v>1318</v>
      </c>
      <c r="AI378" s="22" t="s">
        <v>167</v>
      </c>
      <c r="AJ378" s="22" t="s">
        <v>168</v>
      </c>
      <c r="AK378" s="22" t="s">
        <v>255</v>
      </c>
      <c r="AL378" s="25">
        <v>2.0833333333333332E-2</v>
      </c>
      <c r="AM378" s="26">
        <v>3.4722222222222224E-2</v>
      </c>
      <c r="AN378" s="26">
        <v>8.3333333333333329E-2</v>
      </c>
      <c r="AO378" s="26">
        <v>0.1111111111111111</v>
      </c>
      <c r="AP378" s="22" t="s">
        <v>1319</v>
      </c>
      <c r="AQ378" s="22" t="s">
        <v>1320</v>
      </c>
      <c r="AR378" s="22">
        <v>2</v>
      </c>
      <c r="AS378" s="22" t="s">
        <v>265</v>
      </c>
      <c r="AT378" s="22" t="s">
        <v>1321</v>
      </c>
      <c r="AU378" s="22" t="s">
        <v>1322</v>
      </c>
      <c r="AV378" s="27" t="s">
        <v>276</v>
      </c>
      <c r="AW378" s="22" t="s">
        <v>1323</v>
      </c>
      <c r="AX378" s="22" t="s">
        <v>1324</v>
      </c>
      <c r="AY378" s="22" t="b">
        <v>0</v>
      </c>
      <c r="AZ378" s="22" t="s">
        <v>273</v>
      </c>
      <c r="BA378" s="22" t="b">
        <v>0</v>
      </c>
      <c r="BB378" s="22"/>
      <c r="BC378" s="22"/>
    </row>
    <row r="379" spans="1:55" hidden="1" x14ac:dyDescent="0.25">
      <c r="A379" s="31" t="str">
        <f>IFERROR(TEXT(Table_ocorrencias11[[#This Row],[caso_n]],"000")&amp;Table_ocorrencias11[[#This Row],[ponto]]&amp;"/"&amp;YEAR(Table_ocorrencias11[[#This Row],[DATA PLANTÃO]]),"")</f>
        <v>641.9/2020</v>
      </c>
      <c r="B379" s="31" t="str">
        <f>IFERROR(IF(Table_ocorrencias11[[#This Row],[GDL]] = "","", Table_ocorrencias11[[#This Row],[GDL]]&amp;"/"&amp;YEAR(Table_ocorrencias11[[#This Row],[data_plantao]])),"")</f>
        <v>19995/2020</v>
      </c>
      <c r="C379" s="31" t="str">
        <f>IF(Table_ocorrencias11[[#This Row],[fotos_gdl]] = TRUE,"ENVIADAS","PENDENTE")</f>
        <v>ENVIADAS</v>
      </c>
      <c r="D379" s="23">
        <f>IFERROR(Table_ocorrencias11[[#This Row],[data_plantao]],"")</f>
        <v>44032</v>
      </c>
      <c r="E379" s="31" t="str">
        <f>IFERROR(Table_ocorrencias11[[#This Row],[CIODS]],"")</f>
        <v>D682208</v>
      </c>
      <c r="F379" s="31" t="str">
        <f>IFERROR(Table_ocorrencias11[[#This Row],[natureza3]],"")</f>
        <v>Homicídio</v>
      </c>
      <c r="G379" s="31" t="str">
        <f>IFERROR(Table_ocorrencias11[[#This Row],[tipo_local]],"")</f>
        <v>Externo</v>
      </c>
      <c r="H379" s="31" t="str">
        <f>IFERROR(IF(Table_ocorrencias11[[#This Row],[instrumento9]] = 0,"",Table_ocorrencias11[[#This Row],[instrumento9]]),"")</f>
        <v>PÉRFURO-CONTUNDENTE</v>
      </c>
      <c r="I379" s="31" t="str">
        <f>IFERROR(VLOOKUP(Table_ocorrencias11[[#This Row],[matricula_perito]],Table_peritos[],2,FALSE),"")</f>
        <v>RANON BARROS BEZERRA</v>
      </c>
      <c r="J379" s="31" t="str">
        <f>IFERROR(VLOOKUP(Table_ocorrencias11[[#This Row],[matricula_auxiliar]],Table_auxiliares[],2,FALSE),"")</f>
        <v>ANDREZA CRISTINA MAIA DOS SANTOS</v>
      </c>
      <c r="K379" s="31" t="str">
        <f>IFERROR(VLOOKUP(Table_ocorrencias11[[#This Row],[matricula_delegado]],Table_delegados[],2,FALSE),"")</f>
        <v>VANESSA BASTOS FERREIRA GOMES</v>
      </c>
      <c r="L379" s="31" t="str">
        <f>IFERROR(Table_ocorrencias11[[#This Row],[viatura4]],"")</f>
        <v>UP004</v>
      </c>
      <c r="M379" s="31" t="str">
        <f>IFERROR(IF(Table_ocorrencias11[[#This Row],[DPH2]] ="","",Table_ocorrencias11[[#This Row],[DPH2]]&amp;"º DPH"),"")</f>
        <v>15º DPH</v>
      </c>
      <c r="N379" s="31" t="str">
        <f>UPPER(IFERROR(VLOOKUP(Table_ocorrencias11[[#This Row],[municipio]],Table_municipios[],2,FALSE),""))</f>
        <v>IPOJUCA</v>
      </c>
      <c r="O379" s="31" t="str">
        <f>UPPER(IFERROR(Table_ocorrencias11[[#This Row],[bairro7]],""))</f>
        <v>IPOJUCA</v>
      </c>
      <c r="P379" s="31" t="str">
        <f>IFERROR(IF(Table_ocorrencias11[[#This Row],[rua8]] ="","",Table_ocorrencias11[[#This Row],[rua8]]),"")</f>
        <v>ENGENHO MERCÊS</v>
      </c>
      <c r="Q379" s="31" t="str">
        <f>IFERROR(IF(Table_ocorrencias11[[#This Row],[latitude5]] ="","",Table_ocorrencias11[[#This Row],[latitude5]]),"")</f>
        <v/>
      </c>
      <c r="R379" s="31" t="str">
        <f>IFERROR(IF(Table_ocorrencias11[[#This Row],[longitude6]] ="","",Table_ocorrencias11[[#This Row],[longitude6]]),"")</f>
        <v/>
      </c>
      <c r="S379" s="31" t="str">
        <f>IFERROR(UPPER(VLOOKUP(Table_ocorrencias11[[#This Row],[ocorrencia_id]],Table_vitimas[],3,FALSE) &amp; " (NIC: "&amp; VLOOKUP(Table_ocorrencias11[[#This Row],[ocorrencia_id]],Table_vitimas[],9,FALSE)) &amp;")","")</f>
        <v>ADEMIR JOSE DA SILVA (NIC: 111203)</v>
      </c>
      <c r="T3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79" s="31" t="str">
        <f>UPPER(IFERROR(Table_ocorrencias11[[#This Row],[descricao]],""))</f>
        <v>SGT OSVALDO 996682414</v>
      </c>
      <c r="V379" s="24">
        <f>IFERROR(IF(Table_ocorrencias11[[#This Row],[data_ciencia]]="","",Table_ocorrencias11[[#This Row],[data_ciencia]]),"")</f>
        <v>0.66666666666666663</v>
      </c>
      <c r="W379" s="24">
        <f>IFERROR(IF(Table_ocorrencias11[[#This Row],[data_saida]]="","",Table_ocorrencias11[[#This Row],[data_saida]]),"")</f>
        <v>0.67708333333333337</v>
      </c>
      <c r="X379" s="24">
        <f>IFERROR(IF(Table_ocorrencias11[[#This Row],[data_chegada]]="","",Table_ocorrencias11[[#This Row],[data_chegada]]),"")</f>
        <v>0.71875</v>
      </c>
      <c r="Y379" s="24">
        <f>IFERROR(IF(Table_ocorrencias11[[#This Row],[data_conclusao]]="","",Table_ocorrencias11[[#This Row],[data_conclusao]]),"")</f>
        <v>0.75</v>
      </c>
      <c r="Z379" s="22">
        <v>1471</v>
      </c>
      <c r="AA379" s="22">
        <v>641</v>
      </c>
      <c r="AB379" s="22">
        <v>15</v>
      </c>
      <c r="AC379" s="22">
        <v>3866670</v>
      </c>
      <c r="AD379" s="22">
        <v>3876098</v>
      </c>
      <c r="AE379" s="22">
        <v>3865541</v>
      </c>
      <c r="AF379" s="22">
        <v>19995</v>
      </c>
      <c r="AG379" s="23">
        <v>44032</v>
      </c>
      <c r="AH379" s="22" t="s">
        <v>1338</v>
      </c>
      <c r="AI379" s="22" t="s">
        <v>167</v>
      </c>
      <c r="AJ379" s="22" t="s">
        <v>168</v>
      </c>
      <c r="AK379" s="22" t="s">
        <v>255</v>
      </c>
      <c r="AL379" s="25">
        <v>0.66666666666666663</v>
      </c>
      <c r="AM379" s="26">
        <v>0.67708333333333337</v>
      </c>
      <c r="AN379" s="26">
        <v>0.71875</v>
      </c>
      <c r="AO379" s="26">
        <v>0.75</v>
      </c>
      <c r="AP379" s="22"/>
      <c r="AQ379" s="22"/>
      <c r="AR379" s="22">
        <v>8</v>
      </c>
      <c r="AS379" s="22" t="s">
        <v>1339</v>
      </c>
      <c r="AT379" s="22" t="s">
        <v>1340</v>
      </c>
      <c r="AU379" s="22" t="s">
        <v>1341</v>
      </c>
      <c r="AV379" s="27" t="s">
        <v>276</v>
      </c>
      <c r="AW379" s="22" t="s">
        <v>1342</v>
      </c>
      <c r="AX379" s="22" t="s">
        <v>1343</v>
      </c>
      <c r="AY379" s="22" t="b">
        <v>1</v>
      </c>
      <c r="AZ379" s="22" t="s">
        <v>273</v>
      </c>
      <c r="BA379" s="22" t="b">
        <v>0</v>
      </c>
      <c r="BB379" s="22"/>
      <c r="BC379" s="22"/>
    </row>
    <row r="380" spans="1:55" hidden="1" x14ac:dyDescent="0.25">
      <c r="A380" s="31" t="str">
        <f>IFERROR(TEXT(Table_ocorrencias11[[#This Row],[caso_n]],"000")&amp;Table_ocorrencias11[[#This Row],[ponto]]&amp;"/"&amp;YEAR(Table_ocorrencias11[[#This Row],[DATA PLANTÃO]]),"")</f>
        <v>642.9/2020</v>
      </c>
      <c r="B380" s="31" t="str">
        <f>IFERROR(IF(Table_ocorrencias11[[#This Row],[GDL]] = "","", Table_ocorrencias11[[#This Row],[GDL]]&amp;"/"&amp;YEAR(Table_ocorrencias11[[#This Row],[data_plantao]])),"")</f>
        <v>19992/2020</v>
      </c>
      <c r="C380" s="31" t="str">
        <f>IF(Table_ocorrencias11[[#This Row],[fotos_gdl]] = TRUE,"ENVIADAS","PENDENTE")</f>
        <v>ENVIADAS</v>
      </c>
      <c r="D380" s="23">
        <f>IFERROR(Table_ocorrencias11[[#This Row],[data_plantao]],"")</f>
        <v>44032</v>
      </c>
      <c r="E380" s="31" t="str">
        <f>IFERROR(Table_ocorrencias11[[#This Row],[CIODS]],"")</f>
        <v>D682209</v>
      </c>
      <c r="F380" s="31" t="str">
        <f>IFERROR(Table_ocorrencias11[[#This Row],[natureza3]],"")</f>
        <v>Homicídio</v>
      </c>
      <c r="G380" s="31" t="str">
        <f>IFERROR(Table_ocorrencias11[[#This Row],[tipo_local]],"")</f>
        <v>Interno</v>
      </c>
      <c r="H380" s="31" t="str">
        <f>IFERROR(IF(Table_ocorrencias11[[#This Row],[instrumento9]] = 0,"",Table_ocorrencias11[[#This Row],[instrumento9]]),"")</f>
        <v>PÉRFURO-CONTUNDENTE</v>
      </c>
      <c r="I380" s="31" t="str">
        <f>IFERROR(VLOOKUP(Table_ocorrencias11[[#This Row],[matricula_perito]],Table_peritos[],2,FALSE),"")</f>
        <v>CARLOS ARMANDO CORREIA LYRA</v>
      </c>
      <c r="J380" s="31" t="str">
        <f>IFERROR(VLOOKUP(Table_ocorrencias11[[#This Row],[matricula_auxiliar]],Table_auxiliares[],2,FALSE),"")</f>
        <v>HILTON PESSOA DE FREITAS NETO</v>
      </c>
      <c r="K380" s="31" t="str">
        <f>IFERROR(VLOOKUP(Table_ocorrencias11[[#This Row],[matricula_delegado]],Table_delegados[],2,FALSE),"")</f>
        <v>ANDRE RUBENS DE LIMA LUNA</v>
      </c>
      <c r="L380" s="31" t="str">
        <f>IFERROR(Table_ocorrencias11[[#This Row],[viatura4]],"")</f>
        <v>UP002</v>
      </c>
      <c r="M380" s="31" t="str">
        <f>IFERROR(IF(Table_ocorrencias11[[#This Row],[DPH2]] ="","",Table_ocorrencias11[[#This Row],[DPH2]]&amp;"º DPH"),"")</f>
        <v>10º DPH</v>
      </c>
      <c r="N380" s="31" t="str">
        <f>UPPER(IFERROR(VLOOKUP(Table_ocorrencias11[[#This Row],[municipio]],Table_municipios[],2,FALSE),""))</f>
        <v>SÃO LOURENÇO DA MATA</v>
      </c>
      <c r="O380" s="31" t="str">
        <f>UPPER(IFERROR(Table_ocorrencias11[[#This Row],[bairro7]],""))</f>
        <v>CAPIBARIBE</v>
      </c>
      <c r="P380" s="31" t="str">
        <f>IFERROR(IF(Table_ocorrencias11[[#This Row],[rua8]] ="","",Table_ocorrencias11[[#This Row],[rua8]]),"")</f>
        <v>IMPERIAL, 40</v>
      </c>
      <c r="Q380" s="31" t="str">
        <f>IFERROR(IF(Table_ocorrencias11[[#This Row],[latitude5]] ="","",Table_ocorrencias11[[#This Row],[latitude5]]),"")</f>
        <v/>
      </c>
      <c r="R380" s="31" t="str">
        <f>IFERROR(IF(Table_ocorrencias11[[#This Row],[longitude6]] ="","",Table_ocorrencias11[[#This Row],[longitude6]]),"")</f>
        <v/>
      </c>
      <c r="S380" s="31" t="str">
        <f>IFERROR(UPPER(VLOOKUP(Table_ocorrencias11[[#This Row],[ocorrencia_id]],Table_vitimas[],3,FALSE) &amp; " (NIC: "&amp; VLOOKUP(Table_ocorrencias11[[#This Row],[ocorrencia_id]],Table_vitimas[],9,FALSE)) &amp;")","")</f>
        <v>PEDRO HENRIQUE DE SOUSA (NIC: 111218)</v>
      </c>
      <c r="T3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80" s="31" t="str">
        <f>UPPER(IFERROR(Table_ocorrencias11[[#This Row],[descricao]],""))</f>
        <v>PM CB NELSON: 999093803</v>
      </c>
      <c r="V380" s="24">
        <f>IFERROR(IF(Table_ocorrencias11[[#This Row],[data_ciencia]]="","",Table_ocorrencias11[[#This Row],[data_ciencia]]),"")</f>
        <v>0.67708333333333337</v>
      </c>
      <c r="W380" s="24">
        <f>IFERROR(IF(Table_ocorrencias11[[#This Row],[data_saida]]="","",Table_ocorrencias11[[#This Row],[data_saida]]),"")</f>
        <v>0.72222222222222221</v>
      </c>
      <c r="X380" s="24">
        <f>IFERROR(IF(Table_ocorrencias11[[#This Row],[data_chegada]]="","",Table_ocorrencias11[[#This Row],[data_chegada]]),"")</f>
        <v>0.74375000000000002</v>
      </c>
      <c r="Y380" s="24">
        <f>IFERROR(IF(Table_ocorrencias11[[#This Row],[data_conclusao]]="","",Table_ocorrencias11[[#This Row],[data_conclusao]]),"")</f>
        <v>0.77916666666666667</v>
      </c>
      <c r="Z380" s="22">
        <v>1472</v>
      </c>
      <c r="AA380" s="22">
        <v>642</v>
      </c>
      <c r="AB380" s="22">
        <v>10</v>
      </c>
      <c r="AC380" s="22">
        <v>3869091</v>
      </c>
      <c r="AD380" s="22">
        <v>3865967</v>
      </c>
      <c r="AE380" s="22">
        <v>3864758</v>
      </c>
      <c r="AF380" s="22">
        <v>19992</v>
      </c>
      <c r="AG380" s="23">
        <v>44032</v>
      </c>
      <c r="AH380" s="22" t="s">
        <v>1344</v>
      </c>
      <c r="AI380" s="22" t="s">
        <v>167</v>
      </c>
      <c r="AJ380" s="22" t="s">
        <v>414</v>
      </c>
      <c r="AK380" s="22" t="s">
        <v>278</v>
      </c>
      <c r="AL380" s="25">
        <v>0.67708333333333337</v>
      </c>
      <c r="AM380" s="26">
        <v>0.72222222222222221</v>
      </c>
      <c r="AN380" s="26">
        <v>0.74375000000000002</v>
      </c>
      <c r="AO380" s="26">
        <v>0.77916666666666667</v>
      </c>
      <c r="AP380" s="22"/>
      <c r="AQ380" s="22"/>
      <c r="AR380" s="22">
        <v>15</v>
      </c>
      <c r="AS380" s="22" t="s">
        <v>1345</v>
      </c>
      <c r="AT380" s="22" t="s">
        <v>1370</v>
      </c>
      <c r="AU380" s="22" t="s">
        <v>1346</v>
      </c>
      <c r="AV380" s="27" t="s">
        <v>276</v>
      </c>
      <c r="AW380" s="22" t="s">
        <v>1347</v>
      </c>
      <c r="AX380" s="22" t="s">
        <v>1348</v>
      </c>
      <c r="AY380" s="22" t="b">
        <v>1</v>
      </c>
      <c r="AZ380" s="22" t="s">
        <v>273</v>
      </c>
      <c r="BA380" s="22" t="b">
        <v>0</v>
      </c>
      <c r="BB380" s="22"/>
      <c r="BC380" s="22"/>
    </row>
    <row r="381" spans="1:55" hidden="1" x14ac:dyDescent="0.25">
      <c r="A381" s="31" t="str">
        <f>IFERROR(TEXT(Table_ocorrencias11[[#This Row],[caso_n]],"000")&amp;Table_ocorrencias11[[#This Row],[ponto]]&amp;"/"&amp;YEAR(Table_ocorrencias11[[#This Row],[DATA PLANTÃO]]),"")</f>
        <v>643.9/2020</v>
      </c>
      <c r="B381" s="31" t="str">
        <f>IFERROR(IF(Table_ocorrencias11[[#This Row],[GDL]] = "","", Table_ocorrencias11[[#This Row],[GDL]]&amp;"/"&amp;YEAR(Table_ocorrencias11[[#This Row],[data_plantao]])),"")</f>
        <v>19996/2020</v>
      </c>
      <c r="C381" s="31" t="str">
        <f>IF(Table_ocorrencias11[[#This Row],[fotos_gdl]] = TRUE,"ENVIADAS","PENDENTE")</f>
        <v>ENVIADAS</v>
      </c>
      <c r="D381" s="23">
        <f>IFERROR(Table_ocorrencias11[[#This Row],[data_plantao]],"")</f>
        <v>44032</v>
      </c>
      <c r="E381" s="31" t="str">
        <f>IFERROR(Table_ocorrencias11[[#This Row],[CIODS]],"")</f>
        <v>D682210</v>
      </c>
      <c r="F381" s="31" t="str">
        <f>IFERROR(Table_ocorrencias11[[#This Row],[natureza3]],"")</f>
        <v>Homicídio</v>
      </c>
      <c r="G381" s="31" t="str">
        <f>IFERROR(Table_ocorrencias11[[#This Row],[tipo_local]],"")</f>
        <v>Externo</v>
      </c>
      <c r="H381" s="31" t="str">
        <f>IFERROR(IF(Table_ocorrencias11[[#This Row],[instrumento9]] = 0,"",Table_ocorrencias11[[#This Row],[instrumento9]]),"")</f>
        <v>PÉRFURO-CONTUNDENTE</v>
      </c>
      <c r="I381" s="31" t="str">
        <f>IFERROR(VLOOKUP(Table_ocorrencias11[[#This Row],[matricula_perito]],Table_peritos[],2,FALSE),"")</f>
        <v>RANON BARROS BEZERRA</v>
      </c>
      <c r="J381" s="31" t="str">
        <f>IFERROR(VLOOKUP(Table_ocorrencias11[[#This Row],[matricula_auxiliar]],Table_auxiliares[],2,FALSE),"")</f>
        <v>ANDREZA CRISTINA MAIA DOS SANTOS</v>
      </c>
      <c r="K381" s="31" t="str">
        <f>IFERROR(VLOOKUP(Table_ocorrencias11[[#This Row],[matricula_delegado]],Table_delegados[],2,FALSE),"")</f>
        <v>VANESSA BASTOS FERREIRA GOMES</v>
      </c>
      <c r="L381" s="31" t="str">
        <f>IFERROR(Table_ocorrencias11[[#This Row],[viatura4]],"")</f>
        <v>UP004</v>
      </c>
      <c r="M381" s="31" t="str">
        <f>IFERROR(IF(Table_ocorrencias11[[#This Row],[DPH2]] ="","",Table_ocorrencias11[[#This Row],[DPH2]]&amp;"º DPH"),"")</f>
        <v>14º DPH</v>
      </c>
      <c r="N381" s="31" t="str">
        <f>UPPER(IFERROR(VLOOKUP(Table_ocorrencias11[[#This Row],[municipio]],Table_municipios[],2,FALSE),""))</f>
        <v>CABO DE SANTO AGOSTINHO</v>
      </c>
      <c r="O381" s="31" t="str">
        <f>UPPER(IFERROR(Table_ocorrencias11[[#This Row],[bairro7]],""))</f>
        <v>ITAPUAMA</v>
      </c>
      <c r="P381" s="31" t="str">
        <f>IFERROR(IF(Table_ocorrencias11[[#This Row],[rua8]] ="","",Table_ocorrencias11[[#This Row],[rua8]]),"")</f>
        <v>VINTE E UM</v>
      </c>
      <c r="Q381" s="31" t="str">
        <f>IFERROR(IF(Table_ocorrencias11[[#This Row],[latitude5]] ="","",Table_ocorrencias11[[#This Row],[latitude5]]),"")</f>
        <v/>
      </c>
      <c r="R381" s="31" t="str">
        <f>IFERROR(IF(Table_ocorrencias11[[#This Row],[longitude6]] ="","",Table_ocorrencias11[[#This Row],[longitude6]]),"")</f>
        <v/>
      </c>
      <c r="S381" s="31" t="str">
        <f>IFERROR(UPPER(VLOOKUP(Table_ocorrencias11[[#This Row],[ocorrencia_id]],Table_vitimas[],3,FALSE) &amp; " (NIC: "&amp; VLOOKUP(Table_ocorrencias11[[#This Row],[ocorrencia_id]],Table_vitimas[],9,FALSE)) &amp;")","")</f>
        <v>ALBERTO DIAS BATISTA (NIC: 111181)</v>
      </c>
      <c r="T3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1" s="31" t="str">
        <f>UPPER(IFERROR(Table_ocorrencias11[[#This Row],[descricao]],""))</f>
        <v>MATA PROX. A PRAIA_x000D_
PM CB MANUEL: 985410873</v>
      </c>
      <c r="V381" s="24">
        <f>IFERROR(IF(Table_ocorrencias11[[#This Row],[data_ciencia]]="","",Table_ocorrencias11[[#This Row],[data_ciencia]]),"")</f>
        <v>0.69097222222222221</v>
      </c>
      <c r="W381" s="24">
        <f>IFERROR(IF(Table_ocorrencias11[[#This Row],[data_saida]]="","",Table_ocorrencias11[[#This Row],[data_saida]]),"")</f>
        <v>0.72916666666666663</v>
      </c>
      <c r="X381" s="24">
        <f>IFERROR(IF(Table_ocorrencias11[[#This Row],[data_chegada]]="","",Table_ocorrencias11[[#This Row],[data_chegada]]),"")</f>
        <v>0.74305555555555558</v>
      </c>
      <c r="Y381" s="24">
        <f>IFERROR(IF(Table_ocorrencias11[[#This Row],[data_conclusao]]="","",Table_ocorrencias11[[#This Row],[data_conclusao]]),"")</f>
        <v>0.77777777777777779</v>
      </c>
      <c r="Z381" s="22">
        <v>1473</v>
      </c>
      <c r="AA381" s="22">
        <v>643</v>
      </c>
      <c r="AB381" s="22">
        <v>14</v>
      </c>
      <c r="AC381" s="22">
        <v>3866670</v>
      </c>
      <c r="AD381" s="22">
        <v>3876098</v>
      </c>
      <c r="AE381" s="22">
        <v>3865541</v>
      </c>
      <c r="AF381" s="22">
        <v>19996</v>
      </c>
      <c r="AG381" s="23">
        <v>44032</v>
      </c>
      <c r="AH381" s="22" t="s">
        <v>1349</v>
      </c>
      <c r="AI381" s="22" t="s">
        <v>167</v>
      </c>
      <c r="AJ381" s="22" t="s">
        <v>168</v>
      </c>
      <c r="AK381" s="22" t="s">
        <v>255</v>
      </c>
      <c r="AL381" s="25">
        <v>0.69097222222222221</v>
      </c>
      <c r="AM381" s="26">
        <v>0.72916666666666663</v>
      </c>
      <c r="AN381" s="26">
        <v>0.74305555555555558</v>
      </c>
      <c r="AO381" s="26">
        <v>0.77777777777777779</v>
      </c>
      <c r="AP381" s="22"/>
      <c r="AQ381" s="22"/>
      <c r="AR381" s="22">
        <v>3</v>
      </c>
      <c r="AS381" s="22" t="s">
        <v>599</v>
      </c>
      <c r="AT381" s="22" t="s">
        <v>1350</v>
      </c>
      <c r="AU381" s="22" t="s">
        <v>1351</v>
      </c>
      <c r="AV381" s="27" t="s">
        <v>276</v>
      </c>
      <c r="AW381" s="22" t="s">
        <v>1352</v>
      </c>
      <c r="AX381" s="22" t="s">
        <v>1353</v>
      </c>
      <c r="AY381" s="22" t="b">
        <v>1</v>
      </c>
      <c r="AZ381" s="22" t="s">
        <v>273</v>
      </c>
      <c r="BA381" s="22" t="b">
        <v>0</v>
      </c>
      <c r="BB381" s="22"/>
      <c r="BC381" s="22"/>
    </row>
    <row r="382" spans="1:55" hidden="1" x14ac:dyDescent="0.25">
      <c r="A382" s="31" t="str">
        <f>IFERROR(TEXT(Table_ocorrencias11[[#This Row],[caso_n]],"000")&amp;Table_ocorrencias11[[#This Row],[ponto]]&amp;"/"&amp;YEAR(Table_ocorrencias11[[#This Row],[DATA PLANTÃO]]),"")</f>
        <v>644.9/2020</v>
      </c>
      <c r="B382" s="31" t="str">
        <f>IFERROR(IF(Table_ocorrencias11[[#This Row],[GDL]] = "","", Table_ocorrencias11[[#This Row],[GDL]]&amp;"/"&amp;YEAR(Table_ocorrencias11[[#This Row],[data_plantao]])),"")</f>
        <v>19997/2020</v>
      </c>
      <c r="C382" s="31" t="str">
        <f>IF(Table_ocorrencias11[[#This Row],[fotos_gdl]] = TRUE,"ENVIADAS","PENDENTE")</f>
        <v>ENVIADAS</v>
      </c>
      <c r="D382" s="23">
        <f>IFERROR(Table_ocorrencias11[[#This Row],[data_plantao]],"")</f>
        <v>44032</v>
      </c>
      <c r="E382" s="31" t="str">
        <f>IFERROR(Table_ocorrencias11[[#This Row],[CIODS]],"")</f>
        <v>D682212</v>
      </c>
      <c r="F382" s="31" t="str">
        <f>IFERROR(Table_ocorrencias11[[#This Row],[natureza3]],"")</f>
        <v>Homicídio</v>
      </c>
      <c r="G382" s="31" t="str">
        <f>IFERROR(Table_ocorrencias11[[#This Row],[tipo_local]],"")</f>
        <v>Externo</v>
      </c>
      <c r="H382" s="31" t="str">
        <f>IFERROR(IF(Table_ocorrencias11[[#This Row],[instrumento9]] = 0,"",Table_ocorrencias11[[#This Row],[instrumento9]]),"")</f>
        <v>PÉRFURO-CONTUNDENTE</v>
      </c>
      <c r="I382" s="31" t="str">
        <f>IFERROR(VLOOKUP(Table_ocorrencias11[[#This Row],[matricula_perito]],Table_peritos[],2,FALSE),"")</f>
        <v>RANON BARROS BEZERRA</v>
      </c>
      <c r="J382" s="31" t="str">
        <f>IFERROR(VLOOKUP(Table_ocorrencias11[[#This Row],[matricula_auxiliar]],Table_auxiliares[],2,FALSE),"")</f>
        <v>ANDREZA CRISTINA MAIA DOS SANTOS</v>
      </c>
      <c r="K382" s="31" t="str">
        <f>IFERROR(VLOOKUP(Table_ocorrencias11[[#This Row],[matricula_delegado]],Table_delegados[],2,FALSE),"")</f>
        <v>ROBERTO MONTEIRO LOBO</v>
      </c>
      <c r="L382" s="31" t="str">
        <f>IFERROR(Table_ocorrencias11[[#This Row],[viatura4]],"")</f>
        <v>UP004</v>
      </c>
      <c r="M382" s="31" t="str">
        <f>IFERROR(IF(Table_ocorrencias11[[#This Row],[DPH2]] ="","",Table_ocorrencias11[[#This Row],[DPH2]]&amp;"º DPH"),"")</f>
        <v>3º DPH</v>
      </c>
      <c r="N382" s="31" t="str">
        <f>UPPER(IFERROR(VLOOKUP(Table_ocorrencias11[[#This Row],[municipio]],Table_municipios[],2,FALSE),""))</f>
        <v>RECIFE</v>
      </c>
      <c r="O382" s="31" t="str">
        <f>UPPER(IFERROR(Table_ocorrencias11[[#This Row],[bairro7]],""))</f>
        <v>IMBIRIBEIRA</v>
      </c>
      <c r="P382" s="31" t="str">
        <f>IFERROR(IF(Table_ocorrencias11[[#This Row],[rua8]] ="","",Table_ocorrencias11[[#This Row],[rua8]]),"")</f>
        <v>AV. SUL</v>
      </c>
      <c r="Q382" s="31" t="str">
        <f>IFERROR(IF(Table_ocorrencias11[[#This Row],[latitude5]] ="","",Table_ocorrencias11[[#This Row],[latitude5]]),"")</f>
        <v/>
      </c>
      <c r="R382" s="31" t="str">
        <f>IFERROR(IF(Table_ocorrencias11[[#This Row],[longitude6]] ="","",Table_ocorrencias11[[#This Row],[longitude6]]),"")</f>
        <v/>
      </c>
      <c r="S38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105205)</v>
      </c>
      <c r="T3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82" s="31" t="str">
        <f>UPPER(IFERROR(Table_ocorrencias11[[#This Row],[descricao]],""))</f>
        <v>PAF, COMUNIDADE PORTELINHA, PRÓXIMO AO RESIDENCIAL BOA VIAGEM</v>
      </c>
      <c r="V382" s="24">
        <f>IFERROR(IF(Table_ocorrencias11[[#This Row],[data_ciencia]]="","",Table_ocorrencias11[[#This Row],[data_ciencia]]),"")</f>
        <v>0.71111111111111114</v>
      </c>
      <c r="W382" s="24">
        <f>IFERROR(IF(Table_ocorrencias11[[#This Row],[data_saida]]="","",Table_ocorrencias11[[#This Row],[data_saida]]),"")</f>
        <v>0.77777777777777779</v>
      </c>
      <c r="X382" s="24">
        <f>IFERROR(IF(Table_ocorrencias11[[#This Row],[data_chegada]]="","",Table_ocorrencias11[[#This Row],[data_chegada]]),"")</f>
        <v>0.79166666666666663</v>
      </c>
      <c r="Y382" s="24">
        <f>IFERROR(IF(Table_ocorrencias11[[#This Row],[data_conclusao]]="","",Table_ocorrencias11[[#This Row],[data_conclusao]]),"")</f>
        <v>0.83333333333333337</v>
      </c>
      <c r="Z382" s="22">
        <v>1474</v>
      </c>
      <c r="AA382" s="22">
        <v>644</v>
      </c>
      <c r="AB382" s="22">
        <v>3</v>
      </c>
      <c r="AC382" s="22">
        <v>3866670</v>
      </c>
      <c r="AD382" s="22">
        <v>3876098</v>
      </c>
      <c r="AE382" s="22">
        <v>3864146</v>
      </c>
      <c r="AF382" s="22">
        <v>19997</v>
      </c>
      <c r="AG382" s="23">
        <v>44032</v>
      </c>
      <c r="AH382" s="22" t="s">
        <v>1354</v>
      </c>
      <c r="AI382" s="22" t="s">
        <v>167</v>
      </c>
      <c r="AJ382" s="22" t="s">
        <v>168</v>
      </c>
      <c r="AK382" s="22" t="s">
        <v>255</v>
      </c>
      <c r="AL382" s="25">
        <v>0.71111111111111114</v>
      </c>
      <c r="AM382" s="26">
        <v>0.77777777777777779</v>
      </c>
      <c r="AN382" s="26">
        <v>0.79166666666666663</v>
      </c>
      <c r="AO382" s="26">
        <v>0.83333333333333337</v>
      </c>
      <c r="AP382" s="22"/>
      <c r="AQ382" s="22"/>
      <c r="AR382" s="22">
        <v>14</v>
      </c>
      <c r="AS382" s="22" t="s">
        <v>345</v>
      </c>
      <c r="AT382" s="22" t="s">
        <v>1364</v>
      </c>
      <c r="AU382" s="22" t="s">
        <v>1355</v>
      </c>
      <c r="AV382" s="27" t="s">
        <v>276</v>
      </c>
      <c r="AW382" s="22" t="s">
        <v>1356</v>
      </c>
      <c r="AX382" s="22" t="s">
        <v>1357</v>
      </c>
      <c r="AY382" s="22" t="b">
        <v>1</v>
      </c>
      <c r="AZ382" s="22" t="s">
        <v>273</v>
      </c>
      <c r="BA382" s="22" t="b">
        <v>0</v>
      </c>
      <c r="BB382" s="22"/>
      <c r="BC382" s="22"/>
    </row>
    <row r="383" spans="1:55" hidden="1" x14ac:dyDescent="0.25">
      <c r="A383" s="31" t="str">
        <f>IFERROR(TEXT(Table_ocorrencias11[[#This Row],[caso_n]],"000")&amp;Table_ocorrencias11[[#This Row],[ponto]]&amp;"/"&amp;YEAR(Table_ocorrencias11[[#This Row],[DATA PLANTÃO]]),"")</f>
        <v>645.9/2020</v>
      </c>
      <c r="B383" s="31" t="str">
        <f>IFERROR(IF(Table_ocorrencias11[[#This Row],[GDL]] = "","", Table_ocorrencias11[[#This Row],[GDL]]&amp;"/"&amp;YEAR(Table_ocorrencias11[[#This Row],[data_plantao]])),"")</f>
        <v>20007/2020</v>
      </c>
      <c r="C383" s="31" t="str">
        <f>IF(Table_ocorrencias11[[#This Row],[fotos_gdl]] = TRUE,"ENVIADAS","PENDENTE")</f>
        <v>ENVIADAS</v>
      </c>
      <c r="D383" s="23">
        <f>IFERROR(Table_ocorrencias11[[#This Row],[data_plantao]],"")</f>
        <v>44032</v>
      </c>
      <c r="E383" s="31" t="str">
        <f>IFERROR(Table_ocorrencias11[[#This Row],[CIODS]],"")</f>
        <v>D682221</v>
      </c>
      <c r="F383" s="31" t="str">
        <f>IFERROR(Table_ocorrencias11[[#This Row],[natureza3]],"")</f>
        <v>Homicídio</v>
      </c>
      <c r="G383" s="31" t="str">
        <f>IFERROR(Table_ocorrencias11[[#This Row],[tipo_local]],"")</f>
        <v>Externo</v>
      </c>
      <c r="H383" s="31" t="str">
        <f>IFERROR(IF(Table_ocorrencias11[[#This Row],[instrumento9]] = 0,"",Table_ocorrencias11[[#This Row],[instrumento9]]),"")</f>
        <v>PÉRFURO-CONTUNDENTE</v>
      </c>
      <c r="I383" s="31" t="str">
        <f>IFERROR(VLOOKUP(Table_ocorrencias11[[#This Row],[matricula_perito]],Table_peritos[],2,FALSE),"")</f>
        <v>TADEU MORAIS CRUZ</v>
      </c>
      <c r="J383" s="31" t="str">
        <f>IFERROR(VLOOKUP(Table_ocorrencias11[[#This Row],[matricula_auxiliar]],Table_auxiliares[],2,FALSE),"")</f>
        <v>THIAGO CHALEGRE</v>
      </c>
      <c r="K383" s="31" t="str">
        <f>IFERROR(VLOOKUP(Table_ocorrencias11[[#This Row],[matricula_delegado]],Table_delegados[],2,FALSE),"")</f>
        <v>EURICELIA BATISTA NOGUEIRA</v>
      </c>
      <c r="L383" s="31" t="str">
        <f>IFERROR(Table_ocorrencias11[[#This Row],[viatura4]],"")</f>
        <v>UP003</v>
      </c>
      <c r="M383" s="31" t="str">
        <f>IFERROR(IF(Table_ocorrencias11[[#This Row],[DPH2]] ="","",Table_ocorrencias11[[#This Row],[DPH2]]&amp;"º DPH"),"")</f>
        <v>13º DPH</v>
      </c>
      <c r="N383" s="31" t="str">
        <f>UPPER(IFERROR(VLOOKUP(Table_ocorrencias11[[#This Row],[municipio]],Table_municipios[],2,FALSE),""))</f>
        <v>JABOATÃO DOS GUARARAPES</v>
      </c>
      <c r="O383" s="31" t="str">
        <f>UPPER(IFERROR(Table_ocorrencias11[[#This Row],[bairro7]],""))</f>
        <v>SANTO ALEIXO</v>
      </c>
      <c r="P383" s="31" t="str">
        <f>IFERROR(IF(Table_ocorrencias11[[#This Row],[rua8]] ="","",Table_ocorrencias11[[#This Row],[rua8]]),"")</f>
        <v>RUA GARANHUNS</v>
      </c>
      <c r="Q383" s="31" t="str">
        <f>IFERROR(IF(Table_ocorrencias11[[#This Row],[latitude5]] ="","",Table_ocorrencias11[[#This Row],[latitude5]]),"")</f>
        <v>-8.096087</v>
      </c>
      <c r="R383" s="31" t="str">
        <f>IFERROR(IF(Table_ocorrencias11[[#This Row],[longitude6]] ="","",Table_ocorrencias11[[#This Row],[longitude6]]),"")</f>
        <v>-35.020504</v>
      </c>
      <c r="S383" s="31" t="str">
        <f>IFERROR(UPPER(VLOOKUP(Table_ocorrencias11[[#This Row],[ocorrencia_id]],Table_vitimas[],3,FALSE) &amp; " (NIC: "&amp; VLOOKUP(Table_ocorrencias11[[#This Row],[ocorrencia_id]],Table_vitimas[],9,FALSE)) &amp;")","")</f>
        <v>REGINALDO JOSÉ FARIAS (NIC: 111197)</v>
      </c>
      <c r="T3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3" s="31" t="str">
        <f>UPPER(IFERROR(Table_ocorrencias11[[#This Row],[descricao]],""))</f>
        <v>PAF EXT MASC. PM 997253062</v>
      </c>
      <c r="V383" s="24">
        <f>IFERROR(IF(Table_ocorrencias11[[#This Row],[data_ciencia]]="","",Table_ocorrencias11[[#This Row],[data_ciencia]]),"")</f>
        <v>0.81388888888888888</v>
      </c>
      <c r="W383" s="24">
        <f>IFERROR(IF(Table_ocorrencias11[[#This Row],[data_saida]]="","",Table_ocorrencias11[[#This Row],[data_saida]]),"")</f>
        <v>0.81944444444444442</v>
      </c>
      <c r="X383" s="24">
        <f>IFERROR(IF(Table_ocorrencias11[[#This Row],[data_chegada]]="","",Table_ocorrencias11[[#This Row],[data_chegada]]),"")</f>
        <v>0.84722222222222221</v>
      </c>
      <c r="Y383" s="24">
        <f>IFERROR(IF(Table_ocorrencias11[[#This Row],[data_conclusao]]="","",Table_ocorrencias11[[#This Row],[data_conclusao]]),"")</f>
        <v>0.87152777777777779</v>
      </c>
      <c r="Z383" s="22">
        <v>1475</v>
      </c>
      <c r="AA383" s="22">
        <v>645</v>
      </c>
      <c r="AB383" s="22">
        <v>13</v>
      </c>
      <c r="AC383" s="22">
        <v>2962136</v>
      </c>
      <c r="AD383" s="22">
        <v>3868877</v>
      </c>
      <c r="AE383" s="22">
        <v>2960494</v>
      </c>
      <c r="AF383" s="22">
        <v>20007</v>
      </c>
      <c r="AG383" s="23">
        <v>44032</v>
      </c>
      <c r="AH383" s="22" t="s">
        <v>1358</v>
      </c>
      <c r="AI383" s="22" t="s">
        <v>167</v>
      </c>
      <c r="AJ383" s="22" t="s">
        <v>168</v>
      </c>
      <c r="AK383" s="22" t="s">
        <v>560</v>
      </c>
      <c r="AL383" s="25">
        <v>0.81388888888888888</v>
      </c>
      <c r="AM383" s="26">
        <v>0.81944444444444442</v>
      </c>
      <c r="AN383" s="26">
        <v>0.84722222222222221</v>
      </c>
      <c r="AO383" s="26">
        <v>0.87152777777777779</v>
      </c>
      <c r="AP383" s="22" t="s">
        <v>1404</v>
      </c>
      <c r="AQ383" s="22" t="s">
        <v>1405</v>
      </c>
      <c r="AR383" s="22">
        <v>10</v>
      </c>
      <c r="AS383" s="22" t="s">
        <v>1359</v>
      </c>
      <c r="AT383" s="22" t="s">
        <v>1360</v>
      </c>
      <c r="AU383" s="22" t="s">
        <v>1361</v>
      </c>
      <c r="AV383" s="27" t="s">
        <v>276</v>
      </c>
      <c r="AW383" s="22" t="s">
        <v>1362</v>
      </c>
      <c r="AX383" s="22" t="s">
        <v>1363</v>
      </c>
      <c r="AY383" s="22" t="b">
        <v>1</v>
      </c>
      <c r="AZ383" s="22" t="s">
        <v>273</v>
      </c>
      <c r="BA383" s="22" t="b">
        <v>0</v>
      </c>
      <c r="BB383" s="22"/>
      <c r="BC383" s="22"/>
    </row>
    <row r="384" spans="1:55" hidden="1" x14ac:dyDescent="0.25">
      <c r="A384" s="31" t="str">
        <f>IFERROR(TEXT(Table_ocorrencias11[[#This Row],[caso_n]],"000")&amp;Table_ocorrencias11[[#This Row],[ponto]]&amp;"/"&amp;YEAR(Table_ocorrencias11[[#This Row],[DATA PLANTÃO]]),"")</f>
        <v>646.9/2020</v>
      </c>
      <c r="B384" s="31" t="str">
        <f>IFERROR(IF(Table_ocorrencias11[[#This Row],[GDL]] = "","", Table_ocorrencias11[[#This Row],[GDL]]&amp;"/"&amp;YEAR(Table_ocorrencias11[[#This Row],[data_plantao]])),"")</f>
        <v>19993/2020</v>
      </c>
      <c r="C384" s="31" t="str">
        <f>IF(Table_ocorrencias11[[#This Row],[fotos_gdl]] = TRUE,"ENVIADAS","PENDENTE")</f>
        <v>ENVIADAS</v>
      </c>
      <c r="D384" s="23">
        <f>IFERROR(Table_ocorrencias11[[#This Row],[data_plantao]],"")</f>
        <v>44032</v>
      </c>
      <c r="E384" s="31" t="str">
        <f>IFERROR(Table_ocorrencias11[[#This Row],[CIODS]],"")</f>
        <v>D682218</v>
      </c>
      <c r="F384" s="31" t="str">
        <f>IFERROR(Table_ocorrencias11[[#This Row],[natureza3]],"")</f>
        <v>Homicídio</v>
      </c>
      <c r="G384" s="31" t="str">
        <f>IFERROR(Table_ocorrencias11[[#This Row],[tipo_local]],"")</f>
        <v>Interno</v>
      </c>
      <c r="H384" s="31" t="str">
        <f>IFERROR(IF(Table_ocorrencias11[[#This Row],[instrumento9]] = 0,"",Table_ocorrencias11[[#This Row],[instrumento9]]),"")</f>
        <v>PÉRFURO-CONTUNDENTE</v>
      </c>
      <c r="I384" s="31" t="str">
        <f>IFERROR(VLOOKUP(Table_ocorrencias11[[#This Row],[matricula_perito]],Table_peritos[],2,FALSE),"")</f>
        <v>CARLOS ARMANDO CORREIA LYRA</v>
      </c>
      <c r="J384" s="31" t="str">
        <f>IFERROR(VLOOKUP(Table_ocorrencias11[[#This Row],[matricula_auxiliar]],Table_auxiliares[],2,FALSE),"")</f>
        <v>HILTON PESSOA DE FREITAS NETO</v>
      </c>
      <c r="K384" s="31" t="str">
        <f>IFERROR(VLOOKUP(Table_ocorrencias11[[#This Row],[matricula_delegado]],Table_delegados[],2,FALSE),"")</f>
        <v>ADYR MARTENS DE ALMEIDA</v>
      </c>
      <c r="L384" s="31" t="str">
        <f>IFERROR(Table_ocorrencias11[[#This Row],[viatura4]],"")</f>
        <v>UP002</v>
      </c>
      <c r="M384" s="31" t="str">
        <f>IFERROR(IF(Table_ocorrencias11[[#This Row],[DPH2]] ="","",Table_ocorrencias11[[#This Row],[DPH2]]&amp;"º DPH"),"")</f>
        <v>9º DPH</v>
      </c>
      <c r="N384" s="31" t="str">
        <f>UPPER(IFERROR(VLOOKUP(Table_ocorrencias11[[#This Row],[municipio]],Table_municipios[],2,FALSE),""))</f>
        <v>OLINDA</v>
      </c>
      <c r="O384" s="31" t="str">
        <f>UPPER(IFERROR(Table_ocorrencias11[[#This Row],[bairro7]],""))</f>
        <v>MONTE</v>
      </c>
      <c r="P384" s="31" t="str">
        <f>IFERROR(IF(Table_ocorrencias11[[#This Row],[rua8]] ="","",Table_ocorrencias11[[#This Row],[rua8]]),"")</f>
        <v>DOM MIGUEL DE LIMA VALVERDE</v>
      </c>
      <c r="Q384" s="31" t="str">
        <f>IFERROR(IF(Table_ocorrencias11[[#This Row],[latitude5]] ="","",Table_ocorrencias11[[#This Row],[latitude5]]),"")</f>
        <v/>
      </c>
      <c r="R384" s="31" t="str">
        <f>IFERROR(IF(Table_ocorrencias11[[#This Row],[longitude6]] ="","",Table_ocorrencias11[[#This Row],[longitude6]]),"")</f>
        <v/>
      </c>
      <c r="S384" s="31" t="str">
        <f>IFERROR(UPPER(VLOOKUP(Table_ocorrencias11[[#This Row],[ocorrencia_id]],Table_vitimas[],3,FALSE) &amp; " (NIC: "&amp; VLOOKUP(Table_ocorrencias11[[#This Row],[ocorrencia_id]],Table_vitimas[],9,FALSE)) &amp;")","")</f>
        <v>CLEYTON NASCIMENTO SACRAMENTO (NIC: 111220)</v>
      </c>
      <c r="T3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4" s="31" t="str">
        <f>UPPER(IFERROR(Table_ocorrencias11[[#This Row],[descricao]],""))</f>
        <v>PAF- MASC</v>
      </c>
      <c r="V384" s="24">
        <f>IFERROR(IF(Table_ocorrencias11[[#This Row],[data_ciencia]]="","",Table_ocorrencias11[[#This Row],[data_ciencia]]),"")</f>
        <v>0.78472222222222221</v>
      </c>
      <c r="W384" s="24">
        <f>IFERROR(IF(Table_ocorrencias11[[#This Row],[data_saida]]="","",Table_ocorrencias11[[#This Row],[data_saida]]),"")</f>
        <v>0.79166666666666663</v>
      </c>
      <c r="X384" s="24">
        <f>IFERROR(IF(Table_ocorrencias11[[#This Row],[data_chegada]]="","",Table_ocorrencias11[[#This Row],[data_chegada]]),"")</f>
        <v>0.81944444444444442</v>
      </c>
      <c r="Y384" s="24">
        <f>IFERROR(IF(Table_ocorrencias11[[#This Row],[data_conclusao]]="","",Table_ocorrencias11[[#This Row],[data_conclusao]]),"")</f>
        <v>0.84722222222222221</v>
      </c>
      <c r="Z384" s="22">
        <v>1476</v>
      </c>
      <c r="AA384" s="22">
        <v>646</v>
      </c>
      <c r="AB384" s="22">
        <v>9</v>
      </c>
      <c r="AC384" s="22">
        <v>3869091</v>
      </c>
      <c r="AD384" s="22">
        <v>3865967</v>
      </c>
      <c r="AE384" s="22">
        <v>2960397</v>
      </c>
      <c r="AF384" s="22">
        <v>19993</v>
      </c>
      <c r="AG384" s="23">
        <v>44032</v>
      </c>
      <c r="AH384" s="22" t="s">
        <v>1371</v>
      </c>
      <c r="AI384" s="22" t="s">
        <v>167</v>
      </c>
      <c r="AJ384" s="22" t="s">
        <v>414</v>
      </c>
      <c r="AK384" s="22" t="s">
        <v>278</v>
      </c>
      <c r="AL384" s="25">
        <v>0.78472222222222221</v>
      </c>
      <c r="AM384" s="26">
        <v>0.79166666666666663</v>
      </c>
      <c r="AN384" s="26">
        <v>0.81944444444444442</v>
      </c>
      <c r="AO384" s="26">
        <v>0.84722222222222221</v>
      </c>
      <c r="AP384" s="22"/>
      <c r="AQ384" s="22"/>
      <c r="AR384" s="22">
        <v>12</v>
      </c>
      <c r="AS384" s="22" t="s">
        <v>1365</v>
      </c>
      <c r="AT384" s="22" t="s">
        <v>1366</v>
      </c>
      <c r="AU384" s="22" t="s">
        <v>1367</v>
      </c>
      <c r="AV384" s="27" t="s">
        <v>276</v>
      </c>
      <c r="AW384" s="22" t="s">
        <v>1368</v>
      </c>
      <c r="AX384" s="22" t="s">
        <v>1369</v>
      </c>
      <c r="AY384" s="22" t="b">
        <v>1</v>
      </c>
      <c r="AZ384" s="22" t="s">
        <v>273</v>
      </c>
      <c r="BA384" s="22" t="b">
        <v>0</v>
      </c>
      <c r="BB384" s="22"/>
      <c r="BC384" s="22"/>
    </row>
    <row r="385" spans="1:55" hidden="1" x14ac:dyDescent="0.25">
      <c r="A385" s="31" t="str">
        <f>IFERROR(TEXT(Table_ocorrencias11[[#This Row],[caso_n]],"000")&amp;Table_ocorrencias11[[#This Row],[ponto]]&amp;"/"&amp;YEAR(Table_ocorrencias11[[#This Row],[DATA PLANTÃO]]),"")</f>
        <v>647.9/2020</v>
      </c>
      <c r="B385" s="31" t="str">
        <f>IFERROR(IF(Table_ocorrencias11[[#This Row],[GDL]] = "","", Table_ocorrencias11[[#This Row],[GDL]]&amp;"/"&amp;YEAR(Table_ocorrencias11[[#This Row],[data_plantao]])),"")</f>
        <v>20001/2020</v>
      </c>
      <c r="C385" s="31" t="str">
        <f>IF(Table_ocorrencias11[[#This Row],[fotos_gdl]] = TRUE,"ENVIADAS","PENDENTE")</f>
        <v>ENVIADAS</v>
      </c>
      <c r="D385" s="23">
        <f>IFERROR(Table_ocorrencias11[[#This Row],[data_plantao]],"")</f>
        <v>44032</v>
      </c>
      <c r="E385" s="31" t="str">
        <f>IFERROR(Table_ocorrencias11[[#This Row],[CIODS]],"")</f>
        <v>D682233</v>
      </c>
      <c r="F385" s="31" t="str">
        <f>IFERROR(Table_ocorrencias11[[#This Row],[natureza3]],"")</f>
        <v>Homicídio</v>
      </c>
      <c r="G385" s="31" t="str">
        <f>IFERROR(Table_ocorrencias11[[#This Row],[tipo_local]],"")</f>
        <v>Externo</v>
      </c>
      <c r="H385" s="31" t="str">
        <f>IFERROR(IF(Table_ocorrencias11[[#This Row],[instrumento9]] = 0,"",Table_ocorrencias11[[#This Row],[instrumento9]]),"")</f>
        <v>PÉRFURO-CONTUNDENTE</v>
      </c>
      <c r="I385" s="31" t="str">
        <f>IFERROR(VLOOKUP(Table_ocorrencias11[[#This Row],[matricula_perito]],Table_peritos[],2,FALSE),"")</f>
        <v>CARLOS ARMANDO CORREIA LYRA</v>
      </c>
      <c r="J385" s="31" t="str">
        <f>IFERROR(VLOOKUP(Table_ocorrencias11[[#This Row],[matricula_auxiliar]],Table_auxiliares[],2,FALSE),"")</f>
        <v>HILTON PESSOA DE FREITAS NETO</v>
      </c>
      <c r="K385" s="31" t="str">
        <f>IFERROR(VLOOKUP(Table_ocorrencias11[[#This Row],[matricula_delegado]],Table_delegados[],2,FALSE),"")</f>
        <v>FRANCISCA ERICA DA SILVA BEZERRA</v>
      </c>
      <c r="L385" s="31" t="str">
        <f>IFERROR(Table_ocorrencias11[[#This Row],[viatura4]],"")</f>
        <v>UP004</v>
      </c>
      <c r="M385" s="31" t="str">
        <f>IFERROR(IF(Table_ocorrencias11[[#This Row],[DPH2]] ="","",Table_ocorrencias11[[#This Row],[DPH2]]&amp;"º DPH"),"")</f>
        <v>4º DPH</v>
      </c>
      <c r="N385" s="31" t="str">
        <f>UPPER(IFERROR(VLOOKUP(Table_ocorrencias11[[#This Row],[municipio]],Table_municipios[],2,FALSE),""))</f>
        <v>RECIFE</v>
      </c>
      <c r="O385" s="31" t="str">
        <f>UPPER(IFERROR(Table_ocorrencias11[[#This Row],[bairro7]],""))</f>
        <v>SAN MARTIN</v>
      </c>
      <c r="P385" s="31" t="str">
        <f>IFERROR(IF(Table_ocorrencias11[[#This Row],[rua8]] ="","",Table_ocorrencias11[[#This Row],[rua8]]),"")</f>
        <v>ANTONIO CORREIA DE OLIVEIRA</v>
      </c>
      <c r="Q385" s="31" t="str">
        <f>IFERROR(IF(Table_ocorrencias11[[#This Row],[latitude5]] ="","",Table_ocorrencias11[[#This Row],[latitude5]]),"")</f>
        <v/>
      </c>
      <c r="R385" s="31" t="str">
        <f>IFERROR(IF(Table_ocorrencias11[[#This Row],[longitude6]] ="","",Table_ocorrencias11[[#This Row],[longitude6]]),"")</f>
        <v/>
      </c>
      <c r="S385" s="31" t="str">
        <f>IFERROR(UPPER(VLOOKUP(Table_ocorrencias11[[#This Row],[ocorrencia_id]],Table_vitimas[],3,FALSE) &amp; " (NIC: "&amp; VLOOKUP(Table_ocorrencias11[[#This Row],[ocorrencia_id]],Table_vitimas[],9,FALSE)) &amp;")","")</f>
        <v>WILLAMS CLAUDINO DA SILVA (NIC: 111217)</v>
      </c>
      <c r="T3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85" s="31" t="str">
        <f>UPPER(IFERROR(Table_ocorrencias11[[#This Row],[descricao]],""))</f>
        <v>PAF - MASC_x000D_
PM SGT AGOSTINHO: 995917952 / 997417659</v>
      </c>
      <c r="V385" s="24">
        <f>IFERROR(IF(Table_ocorrencias11[[#This Row],[data_ciencia]]="","",Table_ocorrencias11[[#This Row],[data_ciencia]]),"")</f>
        <v>0.92708333333333337</v>
      </c>
      <c r="W385" s="24">
        <f>IFERROR(IF(Table_ocorrencias11[[#This Row],[data_saida]]="","",Table_ocorrencias11[[#This Row],[data_saida]]),"")</f>
        <v>0.95833333333333337</v>
      </c>
      <c r="X385" s="24">
        <f>IFERROR(IF(Table_ocorrencias11[[#This Row],[data_chegada]]="","",Table_ocorrencias11[[#This Row],[data_chegada]]),"")</f>
        <v>0.96388888888888891</v>
      </c>
      <c r="Y385" s="24">
        <f>IFERROR(IF(Table_ocorrencias11[[#This Row],[data_conclusao]]="","",Table_ocorrencias11[[#This Row],[data_conclusao]]),"")</f>
        <v>0</v>
      </c>
      <c r="Z385" s="22">
        <v>1477</v>
      </c>
      <c r="AA385" s="22">
        <v>647</v>
      </c>
      <c r="AB385" s="22">
        <v>4</v>
      </c>
      <c r="AC385" s="22">
        <v>3869091</v>
      </c>
      <c r="AD385" s="22">
        <v>3865967</v>
      </c>
      <c r="AE385" s="22">
        <v>2724782</v>
      </c>
      <c r="AF385" s="22">
        <v>20001</v>
      </c>
      <c r="AG385" s="23">
        <v>44032</v>
      </c>
      <c r="AH385" s="22" t="s">
        <v>1387</v>
      </c>
      <c r="AI385" s="22" t="s">
        <v>167</v>
      </c>
      <c r="AJ385" s="22" t="s">
        <v>168</v>
      </c>
      <c r="AK385" s="22" t="s">
        <v>255</v>
      </c>
      <c r="AL385" s="25">
        <v>0.92708333333333337</v>
      </c>
      <c r="AM385" s="26">
        <v>0.95833333333333337</v>
      </c>
      <c r="AN385" s="26">
        <v>0.96388888888888891</v>
      </c>
      <c r="AO385" s="26">
        <v>0</v>
      </c>
      <c r="AP385" s="22"/>
      <c r="AQ385" s="22"/>
      <c r="AR385" s="22">
        <v>14</v>
      </c>
      <c r="AS385" s="22" t="s">
        <v>1388</v>
      </c>
      <c r="AT385" s="22" t="s">
        <v>1406</v>
      </c>
      <c r="AU385" s="22" t="s">
        <v>1389</v>
      </c>
      <c r="AV385" s="27" t="s">
        <v>276</v>
      </c>
      <c r="AW385" s="22" t="s">
        <v>1390</v>
      </c>
      <c r="AX385" s="22" t="s">
        <v>1391</v>
      </c>
      <c r="AY385" s="22" t="b">
        <v>1</v>
      </c>
      <c r="AZ385" s="22" t="s">
        <v>273</v>
      </c>
      <c r="BA385" s="22" t="b">
        <v>0</v>
      </c>
      <c r="BB385" s="22"/>
      <c r="BC385" s="22"/>
    </row>
    <row r="386" spans="1:55" hidden="1" x14ac:dyDescent="0.25">
      <c r="A386" s="31" t="str">
        <f>IFERROR(TEXT(Table_ocorrencias11[[#This Row],[caso_n]],"000")&amp;Table_ocorrencias11[[#This Row],[ponto]]&amp;"/"&amp;YEAR(Table_ocorrencias11[[#This Row],[DATA PLANTÃO]]),"")</f>
        <v>648.9/2020</v>
      </c>
      <c r="B386" s="31" t="str">
        <f>IFERROR(IF(Table_ocorrencias11[[#This Row],[GDL]] = "","", Table_ocorrencias11[[#This Row],[GDL]]&amp;"/"&amp;YEAR(Table_ocorrencias11[[#This Row],[data_plantao]])),"")</f>
        <v>20005/2020</v>
      </c>
      <c r="C386" s="31" t="str">
        <f>IF(Table_ocorrencias11[[#This Row],[fotos_gdl]] = TRUE,"ENVIADAS","PENDENTE")</f>
        <v>ENVIADAS</v>
      </c>
      <c r="D386" s="23">
        <f>IFERROR(Table_ocorrencias11[[#This Row],[data_plantao]],"")</f>
        <v>44032</v>
      </c>
      <c r="E386" s="31" t="str">
        <f>IFERROR(Table_ocorrencias11[[#This Row],[CIODS]],"")</f>
        <v>D682237</v>
      </c>
      <c r="F386" s="31" t="str">
        <f>IFERROR(Table_ocorrencias11[[#This Row],[natureza3]],"")</f>
        <v>Homicídio</v>
      </c>
      <c r="G386" s="31" t="str">
        <f>IFERROR(Table_ocorrencias11[[#This Row],[tipo_local]],"")</f>
        <v>Externo</v>
      </c>
      <c r="H386" s="31" t="str">
        <f>IFERROR(IF(Table_ocorrencias11[[#This Row],[instrumento9]] = 0,"",Table_ocorrencias11[[#This Row],[instrumento9]]),"")</f>
        <v>PÉRFURO-CONTUNDENTE</v>
      </c>
      <c r="I386" s="31" t="str">
        <f>IFERROR(VLOOKUP(Table_ocorrencias11[[#This Row],[matricula_perito]],Table_peritos[],2,FALSE),"")</f>
        <v>RANON BARROS BEZERRA</v>
      </c>
      <c r="J386" s="31" t="str">
        <f>IFERROR(VLOOKUP(Table_ocorrencias11[[#This Row],[matricula_auxiliar]],Table_auxiliares[],2,FALSE),"")</f>
        <v>ANDREZA CRISTINA MAIA DOS SANTOS</v>
      </c>
      <c r="K386" s="31" t="str">
        <f>IFERROR(VLOOKUP(Table_ocorrencias11[[#This Row],[matricula_delegado]],Table_delegados[],2,FALSE),"")</f>
        <v>EURICELIA BATISTA NOGUEIRA</v>
      </c>
      <c r="L386" s="31" t="str">
        <f>IFERROR(Table_ocorrencias11[[#This Row],[viatura4]],"")</f>
        <v>UP003</v>
      </c>
      <c r="M386" s="31" t="str">
        <f>IFERROR(IF(Table_ocorrencias11[[#This Row],[DPH2]] ="","",Table_ocorrencias11[[#This Row],[DPH2]]&amp;"º DPH"),"")</f>
        <v>7º DPH</v>
      </c>
      <c r="N386" s="31" t="str">
        <f>UPPER(IFERROR(VLOOKUP(Table_ocorrencias11[[#This Row],[municipio]],Table_municipios[],2,FALSE),""))</f>
        <v>PAULISTA</v>
      </c>
      <c r="O386" s="31" t="str">
        <f>UPPER(IFERROR(Table_ocorrencias11[[#This Row],[bairro7]],""))</f>
        <v>ENGENHO MARANGUAPE</v>
      </c>
      <c r="P386" s="31" t="str">
        <f>IFERROR(IF(Table_ocorrencias11[[#This Row],[rua8]] ="","",Table_ocorrencias11[[#This Row],[rua8]]),"")</f>
        <v>PE 22</v>
      </c>
      <c r="Q386" s="31" t="str">
        <f>IFERROR(IF(Table_ocorrencias11[[#This Row],[latitude5]] ="","",Table_ocorrencias11[[#This Row],[latitude5]]),"")</f>
        <v/>
      </c>
      <c r="R386" s="31" t="str">
        <f>IFERROR(IF(Table_ocorrencias11[[#This Row],[longitude6]] ="","",Table_ocorrencias11[[#This Row],[longitude6]]),"")</f>
        <v/>
      </c>
      <c r="S386" s="31" t="str">
        <f>IFERROR(UPPER(VLOOKUP(Table_ocorrencias11[[#This Row],[ocorrencia_id]],Table_vitimas[],3,FALSE) &amp; " (NIC: "&amp; VLOOKUP(Table_ocorrencias11[[#This Row],[ocorrencia_id]],Table_vitimas[],9,FALSE)) &amp;")","")</f>
        <v>DIEGO PEREIRA MONTEIRO (NIC: 111206)</v>
      </c>
      <c r="T3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6" s="31" t="str">
        <f>UPPER(IFERROR(Table_ocorrencias11[[#This Row],[descricao]],""))</f>
        <v>PM 82 988965136</v>
      </c>
      <c r="V386" s="24">
        <f>IFERROR(IF(Table_ocorrencias11[[#This Row],[data_ciencia]]="","",Table_ocorrencias11[[#This Row],[data_ciencia]]),"")</f>
        <v>0.95833333333333337</v>
      </c>
      <c r="W386" s="24">
        <f>IFERROR(IF(Table_ocorrencias11[[#This Row],[data_saida]]="","",Table_ocorrencias11[[#This Row],[data_saida]]),"")</f>
        <v>0.97222222222222221</v>
      </c>
      <c r="X386" s="24">
        <f>IFERROR(IF(Table_ocorrencias11[[#This Row],[data_chegada]]="","",Table_ocorrencias11[[#This Row],[data_chegada]]),"")</f>
        <v>0.99305555555555558</v>
      </c>
      <c r="Y386" s="24">
        <f>IFERROR(IF(Table_ocorrencias11[[#This Row],[data_conclusao]]="","",Table_ocorrencias11[[#This Row],[data_conclusao]]),"")</f>
        <v>2.7777777777777776E-2</v>
      </c>
      <c r="Z386" s="22">
        <v>1478</v>
      </c>
      <c r="AA386" s="22">
        <v>648</v>
      </c>
      <c r="AB386" s="22">
        <v>7</v>
      </c>
      <c r="AC386" s="22">
        <v>3866670</v>
      </c>
      <c r="AD386" s="22">
        <v>3876098</v>
      </c>
      <c r="AE386" s="22">
        <v>2960494</v>
      </c>
      <c r="AF386" s="22">
        <v>20005</v>
      </c>
      <c r="AG386" s="23">
        <v>44032</v>
      </c>
      <c r="AH386" s="22" t="s">
        <v>1399</v>
      </c>
      <c r="AI386" s="22" t="s">
        <v>167</v>
      </c>
      <c r="AJ386" s="22" t="s">
        <v>168</v>
      </c>
      <c r="AK386" s="22" t="s">
        <v>560</v>
      </c>
      <c r="AL386" s="25">
        <v>0.95833333333333337</v>
      </c>
      <c r="AM386" s="26">
        <v>0.97222222222222221</v>
      </c>
      <c r="AN386" s="26">
        <v>0.99305555555555558</v>
      </c>
      <c r="AO386" s="26">
        <v>2.7777777777777776E-2</v>
      </c>
      <c r="AP386" s="22"/>
      <c r="AQ386" s="22"/>
      <c r="AR386" s="22">
        <v>13</v>
      </c>
      <c r="AS386" s="22" t="s">
        <v>458</v>
      </c>
      <c r="AT386" s="22" t="s">
        <v>1400</v>
      </c>
      <c r="AU386" s="22" t="s">
        <v>1401</v>
      </c>
      <c r="AV386" s="27" t="s">
        <v>276</v>
      </c>
      <c r="AW386" s="22" t="s">
        <v>1402</v>
      </c>
      <c r="AX386" s="22" t="s">
        <v>1403</v>
      </c>
      <c r="AY386" s="22" t="b">
        <v>1</v>
      </c>
      <c r="AZ386" s="22" t="s">
        <v>273</v>
      </c>
      <c r="BA386" s="22" t="b">
        <v>0</v>
      </c>
      <c r="BB386" s="22"/>
      <c r="BC386" s="22"/>
    </row>
    <row r="387" spans="1:55" hidden="1" x14ac:dyDescent="0.25">
      <c r="A387" s="31" t="str">
        <f>IFERROR(TEXT(Table_ocorrencias11[[#This Row],[caso_n]],"000")&amp;Table_ocorrencias11[[#This Row],[ponto]]&amp;"/"&amp;YEAR(Table_ocorrencias11[[#This Row],[DATA PLANTÃO]]),"")</f>
        <v>649.9/2020</v>
      </c>
      <c r="B387" s="31" t="str">
        <f>IFERROR(IF(Table_ocorrencias11[[#This Row],[GDL]] = "","", Table_ocorrencias11[[#This Row],[GDL]]&amp;"/"&amp;YEAR(Table_ocorrencias11[[#This Row],[data_plantao]])),"")</f>
        <v>20139/2020</v>
      </c>
      <c r="C387" s="31" t="str">
        <f>IF(Table_ocorrencias11[[#This Row],[fotos_gdl]] = TRUE,"ENVIADAS","PENDENTE")</f>
        <v>ENVIADAS</v>
      </c>
      <c r="D387" s="23">
        <f>IFERROR(Table_ocorrencias11[[#This Row],[data_plantao]],"")</f>
        <v>44033</v>
      </c>
      <c r="E387" s="31" t="str">
        <f>IFERROR(Table_ocorrencias11[[#This Row],[CIODS]],"")</f>
        <v>D682280</v>
      </c>
      <c r="F387" s="31" t="str">
        <f>IFERROR(Table_ocorrencias11[[#This Row],[natureza3]],"")</f>
        <v>Homicídio</v>
      </c>
      <c r="G387" s="31" t="str">
        <f>IFERROR(Table_ocorrencias11[[#This Row],[tipo_local]],"")</f>
        <v>Externo</v>
      </c>
      <c r="H387" s="31" t="str">
        <f>IFERROR(IF(Table_ocorrencias11[[#This Row],[instrumento9]] = 0,"",Table_ocorrencias11[[#This Row],[instrumento9]]),"")</f>
        <v>PÉRFURO-CONTUNDENTE</v>
      </c>
      <c r="I387" s="31" t="str">
        <f>IFERROR(VLOOKUP(Table_ocorrencias11[[#This Row],[matricula_perito]],Table_peritos[],2,FALSE),"")</f>
        <v>FERNANDO HENRIQUE LEAL BENEVIDES</v>
      </c>
      <c r="J387" s="31" t="str">
        <f>IFERROR(VLOOKUP(Table_ocorrencias11[[#This Row],[matricula_auxiliar]],Table_auxiliares[],2,FALSE),"")</f>
        <v>RICARDO ALEXANDRE MELO DA SILVA</v>
      </c>
      <c r="K387" s="31" t="str">
        <f>IFERROR(VLOOKUP(Table_ocorrencias11[[#This Row],[matricula_delegado]],Table_delegados[],2,FALSE),"")</f>
        <v>AUSENTE</v>
      </c>
      <c r="L387" s="31" t="str">
        <f>IFERROR(Table_ocorrencias11[[#This Row],[viatura4]],"")</f>
        <v>UP004</v>
      </c>
      <c r="M387" s="31" t="str">
        <f>IFERROR(IF(Table_ocorrencias11[[#This Row],[DPH2]] ="","",Table_ocorrencias11[[#This Row],[DPH2]]&amp;"º DPH"),"")</f>
        <v>14º DPH</v>
      </c>
      <c r="N387" s="31" t="str">
        <f>UPPER(IFERROR(VLOOKUP(Table_ocorrencias11[[#This Row],[municipio]],Table_municipios[],2,FALSE),""))</f>
        <v>CABO DE SANTO AGOSTINHO</v>
      </c>
      <c r="O387" s="31" t="str">
        <f>UPPER(IFERROR(Table_ocorrencias11[[#This Row],[bairro7]],""))</f>
        <v>MALAQUIAS</v>
      </c>
      <c r="P387" s="31" t="str">
        <f>IFERROR(IF(Table_ocorrencias11[[#This Row],[rua8]] ="","",Table_ocorrencias11[[#This Row],[rua8]]),"")</f>
        <v>VICENTE PIZON</v>
      </c>
      <c r="Q387" s="31" t="str">
        <f>IFERROR(IF(Table_ocorrencias11[[#This Row],[latitude5]] ="","",Table_ocorrencias11[[#This Row],[latitude5]]),"")</f>
        <v/>
      </c>
      <c r="R387" s="31" t="str">
        <f>IFERROR(IF(Table_ocorrencias11[[#This Row],[longitude6]] ="","",Table_ocorrencias11[[#This Row],[longitude6]]),"")</f>
        <v/>
      </c>
      <c r="S38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111190)</v>
      </c>
      <c r="T3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7" s="31" t="str">
        <f>UPPER(IFERROR(Table_ocorrencias11[[#This Row],[descricao]],""))</f>
        <v>SEM MAIS INFORMAÇÕES</v>
      </c>
      <c r="V387" s="24">
        <f>IFERROR(IF(Table_ocorrencias11[[#This Row],[data_ciencia]]="","",Table_ocorrencias11[[#This Row],[data_ciencia]]),"")</f>
        <v>0.58333333333333337</v>
      </c>
      <c r="W387" s="24" t="str">
        <f>IFERROR(IF(Table_ocorrencias11[[#This Row],[data_saida]]="","",Table_ocorrencias11[[#This Row],[data_saida]]),"")</f>
        <v/>
      </c>
      <c r="X387" s="24" t="str">
        <f>IFERROR(IF(Table_ocorrencias11[[#This Row],[data_chegada]]="","",Table_ocorrencias11[[#This Row],[data_chegada]]),"")</f>
        <v/>
      </c>
      <c r="Y387" s="24" t="str">
        <f>IFERROR(IF(Table_ocorrencias11[[#This Row],[data_conclusao]]="","",Table_ocorrencias11[[#This Row],[data_conclusao]]),"")</f>
        <v/>
      </c>
      <c r="Z387" s="22">
        <v>1479</v>
      </c>
      <c r="AA387" s="22">
        <v>649</v>
      </c>
      <c r="AB387" s="22">
        <v>14</v>
      </c>
      <c r="AC387" s="22">
        <v>2962063</v>
      </c>
      <c r="AD387" s="22">
        <v>3867641</v>
      </c>
      <c r="AE387" s="22"/>
      <c r="AF387" s="22">
        <v>20139</v>
      </c>
      <c r="AG387" s="23">
        <v>44033</v>
      </c>
      <c r="AH387" s="22" t="s">
        <v>1418</v>
      </c>
      <c r="AI387" s="22" t="s">
        <v>167</v>
      </c>
      <c r="AJ387" s="22" t="s">
        <v>168</v>
      </c>
      <c r="AK387" s="22" t="s">
        <v>255</v>
      </c>
      <c r="AL387" s="25">
        <v>0.58333333333333337</v>
      </c>
      <c r="AM387" s="26"/>
      <c r="AN387" s="26"/>
      <c r="AO387" s="26"/>
      <c r="AP387" s="22"/>
      <c r="AQ387" s="22"/>
      <c r="AR387" s="22">
        <v>3</v>
      </c>
      <c r="AS387" s="22" t="s">
        <v>1419</v>
      </c>
      <c r="AT387" s="22" t="s">
        <v>1420</v>
      </c>
      <c r="AU387" s="22" t="s">
        <v>1421</v>
      </c>
      <c r="AV387" s="27" t="s">
        <v>276</v>
      </c>
      <c r="AW387" s="22" t="s">
        <v>1422</v>
      </c>
      <c r="AX387" s="22" t="s">
        <v>1423</v>
      </c>
      <c r="AY387" s="22" t="b">
        <v>1</v>
      </c>
      <c r="AZ387" s="22" t="s">
        <v>273</v>
      </c>
      <c r="BA387" s="22" t="b">
        <v>0</v>
      </c>
      <c r="BB387" s="22"/>
      <c r="BC387" s="22"/>
    </row>
    <row r="388" spans="1:55" hidden="1" x14ac:dyDescent="0.25">
      <c r="A388" s="31" t="str">
        <f>IFERROR(TEXT(Table_ocorrencias11[[#This Row],[caso_n]],"000")&amp;Table_ocorrencias11[[#This Row],[ponto]]&amp;"/"&amp;YEAR(Table_ocorrencias11[[#This Row],[DATA PLANTÃO]]),"")</f>
        <v>650.9/2020</v>
      </c>
      <c r="B388" s="31" t="str">
        <f>IFERROR(IF(Table_ocorrencias11[[#This Row],[GDL]] = "","", Table_ocorrencias11[[#This Row],[GDL]]&amp;"/"&amp;YEAR(Table_ocorrencias11[[#This Row],[data_plantao]])),"")</f>
        <v>21785/2020</v>
      </c>
      <c r="C388" s="31" t="str">
        <f>IF(Table_ocorrencias11[[#This Row],[fotos_gdl]] = TRUE,"ENVIADAS","PENDENTE")</f>
        <v>ENVIADAS</v>
      </c>
      <c r="D388" s="23">
        <f>IFERROR(Table_ocorrencias11[[#This Row],[data_plantao]],"")</f>
        <v>44033</v>
      </c>
      <c r="E388" s="31" t="str">
        <f>IFERROR(Table_ocorrencias11[[#This Row],[CIODS]],"")</f>
        <v>D682284</v>
      </c>
      <c r="F388" s="31" t="str">
        <f>IFERROR(Table_ocorrencias11[[#This Row],[natureza3]],"")</f>
        <v>Homicídio</v>
      </c>
      <c r="G388" s="31" t="str">
        <f>IFERROR(Table_ocorrencias11[[#This Row],[tipo_local]],"")</f>
        <v>Externo</v>
      </c>
      <c r="H388" s="31" t="str">
        <f>IFERROR(IF(Table_ocorrencias11[[#This Row],[instrumento9]] = 0,"",Table_ocorrencias11[[#This Row],[instrumento9]]),"")</f>
        <v>CONTUNDENTE</v>
      </c>
      <c r="I388" s="31" t="str">
        <f>IFERROR(VLOOKUP(Table_ocorrencias11[[#This Row],[matricula_perito]],Table_peritos[],2,FALSE),"")</f>
        <v>BETSON FERNANDO DELGADO DOS SANTOS ANDRADE</v>
      </c>
      <c r="J388" s="31" t="str">
        <f>IFERROR(VLOOKUP(Table_ocorrencias11[[#This Row],[matricula_auxiliar]],Table_auxiliares[],2,FALSE),"")</f>
        <v>ALMIR CARLOS DE SOUZA</v>
      </c>
      <c r="K388" s="31" t="str">
        <f>IFERROR(VLOOKUP(Table_ocorrencias11[[#This Row],[matricula_delegado]],Table_delegados[],2,FALSE),"")</f>
        <v>AUGUSTO CEZAR LOPES CUNHA</v>
      </c>
      <c r="L388" s="31" t="str">
        <f>IFERROR(Table_ocorrencias11[[#This Row],[viatura4]],"")</f>
        <v>UP002</v>
      </c>
      <c r="M388" s="31" t="str">
        <f>IFERROR(IF(Table_ocorrencias11[[#This Row],[DPH2]] ="","",Table_ocorrencias11[[#This Row],[DPH2]]&amp;"º DPH"),"")</f>
        <v>8º DPH</v>
      </c>
      <c r="N388" s="31" t="str">
        <f>UPPER(IFERROR(VLOOKUP(Table_ocorrencias11[[#This Row],[municipio]],Table_municipios[],2,FALSE),""))</f>
        <v>IGARASSU</v>
      </c>
      <c r="O388" s="31" t="str">
        <f>UPPER(IFERROR(Table_ocorrencias11[[#This Row],[bairro7]],""))</f>
        <v>AGAMENON MAGALHÃES</v>
      </c>
      <c r="P388" s="31" t="str">
        <f>IFERROR(IF(Table_ocorrencias11[[#This Row],[rua8]] ="","",Table_ocorrencias11[[#This Row],[rua8]]),"")</f>
        <v>R. PARDAL</v>
      </c>
      <c r="Q388" s="31" t="str">
        <f>IFERROR(IF(Table_ocorrencias11[[#This Row],[latitude5]] ="","",Table_ocorrencias11[[#This Row],[latitude5]]),"")</f>
        <v>-7.838380</v>
      </c>
      <c r="R388" s="31" t="str">
        <f>IFERROR(IF(Table_ocorrencias11[[#This Row],[longitude6]] ="","",Table_ocorrencias11[[#This Row],[longitude6]]),"")</f>
        <v>-34.920262</v>
      </c>
      <c r="S38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111211)</v>
      </c>
      <c r="T3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88" s="31" t="str">
        <f>UPPER(IFERROR(Table_ocorrencias11[[#This Row],[descricao]],""))</f>
        <v>PM: 98597-5354, PAF, SIMPLES</v>
      </c>
      <c r="V388" s="24">
        <f>IFERROR(IF(Table_ocorrencias11[[#This Row],[data_ciencia]]="","",Table_ocorrencias11[[#This Row],[data_ciencia]]),"")</f>
        <v>0.62152777777777779</v>
      </c>
      <c r="W388" s="24">
        <f>IFERROR(IF(Table_ocorrencias11[[#This Row],[data_saida]]="","",Table_ocorrencias11[[#This Row],[data_saida]]),"")</f>
        <v>0.64236111111111116</v>
      </c>
      <c r="X388" s="24">
        <f>IFERROR(IF(Table_ocorrencias11[[#This Row],[data_chegada]]="","",Table_ocorrencias11[[#This Row],[data_chegada]]),"")</f>
        <v>0.69027777777777777</v>
      </c>
      <c r="Y388" s="24">
        <f>IFERROR(IF(Table_ocorrencias11[[#This Row],[data_conclusao]]="","",Table_ocorrencias11[[#This Row],[data_conclusao]]),"")</f>
        <v>0.72222222222222221</v>
      </c>
      <c r="Z388" s="22">
        <v>1480</v>
      </c>
      <c r="AA388" s="22">
        <v>650</v>
      </c>
      <c r="AB388" s="22">
        <v>8</v>
      </c>
      <c r="AC388" s="22">
        <v>3869903</v>
      </c>
      <c r="AD388" s="22">
        <v>1586920</v>
      </c>
      <c r="AE388" s="22">
        <v>3864669</v>
      </c>
      <c r="AF388" s="22">
        <v>21785</v>
      </c>
      <c r="AG388" s="23">
        <v>44033</v>
      </c>
      <c r="AH388" s="22" t="s">
        <v>1424</v>
      </c>
      <c r="AI388" s="22" t="s">
        <v>167</v>
      </c>
      <c r="AJ388" s="22" t="s">
        <v>168</v>
      </c>
      <c r="AK388" s="22" t="s">
        <v>278</v>
      </c>
      <c r="AL388" s="25">
        <v>0.62152777777777779</v>
      </c>
      <c r="AM388" s="26">
        <v>0.64236111111111116</v>
      </c>
      <c r="AN388" s="26">
        <v>0.69027777777777777</v>
      </c>
      <c r="AO388" s="26">
        <v>0.72222222222222221</v>
      </c>
      <c r="AP388" s="22" t="s">
        <v>1425</v>
      </c>
      <c r="AQ388" s="22" t="s">
        <v>1426</v>
      </c>
      <c r="AR388" s="22">
        <v>6</v>
      </c>
      <c r="AS388" s="22" t="s">
        <v>1427</v>
      </c>
      <c r="AT388" s="22" t="s">
        <v>1428</v>
      </c>
      <c r="AU388" s="22" t="s">
        <v>1429</v>
      </c>
      <c r="AV388" s="27" t="s">
        <v>481</v>
      </c>
      <c r="AW388" s="22" t="s">
        <v>1430</v>
      </c>
      <c r="AX388" s="22" t="s">
        <v>1431</v>
      </c>
      <c r="AY388" s="22" t="b">
        <v>1</v>
      </c>
      <c r="AZ388" s="22" t="s">
        <v>273</v>
      </c>
      <c r="BA388" s="22" t="b">
        <v>0</v>
      </c>
      <c r="BB388" s="22"/>
      <c r="BC388" s="22"/>
    </row>
    <row r="389" spans="1:55" hidden="1" x14ac:dyDescent="0.25">
      <c r="A389" s="31" t="str">
        <f>IFERROR(TEXT(Table_ocorrencias11[[#This Row],[caso_n]],"000")&amp;Table_ocorrencias11[[#This Row],[ponto]]&amp;"/"&amp;YEAR(Table_ocorrencias11[[#This Row],[DATA PLANTÃO]]),"")</f>
        <v>651.9/2020</v>
      </c>
      <c r="B389" s="31" t="str">
        <f>IFERROR(IF(Table_ocorrencias11[[#This Row],[GDL]] = "","", Table_ocorrencias11[[#This Row],[GDL]]&amp;"/"&amp;YEAR(Table_ocorrencias11[[#This Row],[data_plantao]])),"")</f>
        <v>21819/2020</v>
      </c>
      <c r="C389" s="31" t="str">
        <f>IF(Table_ocorrencias11[[#This Row],[fotos_gdl]] = TRUE,"ENVIADAS","PENDENTE")</f>
        <v>ENVIADAS</v>
      </c>
      <c r="D389" s="23">
        <f>IFERROR(Table_ocorrencias11[[#This Row],[data_plantao]],"")</f>
        <v>44033</v>
      </c>
      <c r="E389" s="31" t="str">
        <f>IFERROR(Table_ocorrencias11[[#This Row],[CIODS]],"")</f>
        <v>D682306</v>
      </c>
      <c r="F389" s="31" t="str">
        <f>IFERROR(Table_ocorrencias11[[#This Row],[natureza3]],"")</f>
        <v>Homicídio</v>
      </c>
      <c r="G389" s="31" t="str">
        <f>IFERROR(Table_ocorrencias11[[#This Row],[tipo_local]],"")</f>
        <v>Interno</v>
      </c>
      <c r="H389" s="31" t="str">
        <f>IFERROR(IF(Table_ocorrencias11[[#This Row],[instrumento9]] = 0,"",Table_ocorrencias11[[#This Row],[instrumento9]]),"")</f>
        <v>CONTUNDENTE</v>
      </c>
      <c r="I389" s="31" t="str">
        <f>IFERROR(VLOOKUP(Table_ocorrencias11[[#This Row],[matricula_perito]],Table_peritos[],2,FALSE),"")</f>
        <v>RANON BARROS BEZERRA</v>
      </c>
      <c r="J389" s="31" t="str">
        <f>IFERROR(VLOOKUP(Table_ocorrencias11[[#This Row],[matricula_auxiliar]],Table_auxiliares[],2,FALSE),"")</f>
        <v>MOISES JOSE SEABRA</v>
      </c>
      <c r="K389" s="31" t="str">
        <f>IFERROR(VLOOKUP(Table_ocorrencias11[[#This Row],[matricula_delegado]],Table_delegados[],2,FALSE),"")</f>
        <v>FELIPE MONTEIRO COSTA</v>
      </c>
      <c r="L389" s="31" t="str">
        <f>IFERROR(Table_ocorrencias11[[#This Row],[viatura4]],"")</f>
        <v>UP003</v>
      </c>
      <c r="M389" s="31" t="str">
        <f>IFERROR(IF(Table_ocorrencias11[[#This Row],[DPH2]] ="","",Table_ocorrencias11[[#This Row],[DPH2]]&amp;"º DPH"),"")</f>
        <v>14º DPH</v>
      </c>
      <c r="N389" s="31" t="str">
        <f>UPPER(IFERROR(VLOOKUP(Table_ocorrencias11[[#This Row],[municipio]],Table_municipios[],2,FALSE),""))</f>
        <v>CABO DE SANTO AGOSTINHO</v>
      </c>
      <c r="O389" s="31" t="str">
        <f>UPPER(IFERROR(Table_ocorrencias11[[#This Row],[bairro7]],""))</f>
        <v>ZONA RURAL</v>
      </c>
      <c r="P389" s="31" t="str">
        <f>IFERROR(IF(Table_ocorrencias11[[#This Row],[rua8]] ="","",Table_ocorrencias11[[#This Row],[rua8]]),"")</f>
        <v>ENGENHO SEBASTIÃO PÓ</v>
      </c>
      <c r="Q389" s="31" t="str">
        <f>IFERROR(IF(Table_ocorrencias11[[#This Row],[latitude5]] ="","",Table_ocorrencias11[[#This Row],[latitude5]]),"")</f>
        <v/>
      </c>
      <c r="R389" s="31" t="str">
        <f>IFERROR(IF(Table_ocorrencias11[[#This Row],[longitude6]] ="","",Table_ocorrencias11[[#This Row],[longitude6]]),"")</f>
        <v/>
      </c>
      <c r="S389" s="31" t="str">
        <f>IFERROR(UPPER(VLOOKUP(Table_ocorrencias11[[#This Row],[ocorrencia_id]],Table_vitimas[],3,FALSE) &amp; " (NIC: "&amp; VLOOKUP(Table_ocorrencias11[[#This Row],[ocorrencia_id]],Table_vitimas[],9,FALSE)) &amp;")","")</f>
        <v>SIDCLEY MENDONÇA DOS SANTOS (NIC: 111198)</v>
      </c>
      <c r="T3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89" s="31" t="str">
        <f>UPPER(IFERROR(Table_ocorrencias11[[#This Row],[descricao]],""))</f>
        <v/>
      </c>
      <c r="V389" s="24">
        <f>IFERROR(IF(Table_ocorrencias11[[#This Row],[data_ciencia]]="","",Table_ocorrencias11[[#This Row],[data_ciencia]]),"")</f>
        <v>0.8125</v>
      </c>
      <c r="W389" s="24">
        <f>IFERROR(IF(Table_ocorrencias11[[#This Row],[data_saida]]="","",Table_ocorrencias11[[#This Row],[data_saida]]),"")</f>
        <v>0.84722222222222221</v>
      </c>
      <c r="X389" s="24">
        <f>IFERROR(IF(Table_ocorrencias11[[#This Row],[data_chegada]]="","",Table_ocorrencias11[[#This Row],[data_chegada]]),"")</f>
        <v>0.875</v>
      </c>
      <c r="Y389" s="24">
        <f>IFERROR(IF(Table_ocorrencias11[[#This Row],[data_conclusao]]="","",Table_ocorrencias11[[#This Row],[data_conclusao]]),"")</f>
        <v>0.92708333333333337</v>
      </c>
      <c r="Z389" s="22">
        <v>1481</v>
      </c>
      <c r="AA389" s="22">
        <v>651</v>
      </c>
      <c r="AB389" s="22">
        <v>14</v>
      </c>
      <c r="AC389" s="22">
        <v>3866670</v>
      </c>
      <c r="AD389" s="22">
        <v>1347241</v>
      </c>
      <c r="AE389" s="22">
        <v>2724723</v>
      </c>
      <c r="AF389" s="22">
        <v>21819</v>
      </c>
      <c r="AG389" s="23">
        <v>44033</v>
      </c>
      <c r="AH389" s="22" t="s">
        <v>1435</v>
      </c>
      <c r="AI389" s="22" t="s">
        <v>167</v>
      </c>
      <c r="AJ389" s="22" t="s">
        <v>414</v>
      </c>
      <c r="AK389" s="22" t="s">
        <v>560</v>
      </c>
      <c r="AL389" s="25">
        <v>0.8125</v>
      </c>
      <c r="AM389" s="26">
        <v>0.84722222222222221</v>
      </c>
      <c r="AN389" s="26">
        <v>0.875</v>
      </c>
      <c r="AO389" s="26">
        <v>0.92708333333333337</v>
      </c>
      <c r="AP389" s="22"/>
      <c r="AQ389" s="22"/>
      <c r="AR389" s="22">
        <v>3</v>
      </c>
      <c r="AS389" s="22" t="s">
        <v>471</v>
      </c>
      <c r="AT389" s="22" t="s">
        <v>1436</v>
      </c>
      <c r="AU389" s="22" t="s">
        <v>1437</v>
      </c>
      <c r="AV389" s="27" t="s">
        <v>481</v>
      </c>
      <c r="AW389" s="22" t="s">
        <v>1438</v>
      </c>
      <c r="AX389" s="22" t="s">
        <v>283</v>
      </c>
      <c r="AY389" s="22" t="b">
        <v>1</v>
      </c>
      <c r="AZ389" s="22" t="s">
        <v>273</v>
      </c>
      <c r="BA389" s="22" t="b">
        <v>0</v>
      </c>
      <c r="BB389" s="22"/>
      <c r="BC389" s="22"/>
    </row>
    <row r="390" spans="1:55" hidden="1" x14ac:dyDescent="0.25">
      <c r="A390" s="31" t="str">
        <f>IFERROR(TEXT(Table_ocorrencias11[[#This Row],[caso_n]],"000")&amp;Table_ocorrencias11[[#This Row],[ponto]]&amp;"/"&amp;YEAR(Table_ocorrencias11[[#This Row],[DATA PLANTÃO]]),"")</f>
        <v>652.9/2020</v>
      </c>
      <c r="B390" s="31" t="str">
        <f>IFERROR(IF(Table_ocorrencias11[[#This Row],[GDL]] = "","", Table_ocorrencias11[[#This Row],[GDL]]&amp;"/"&amp;YEAR(Table_ocorrencias11[[#This Row],[data_plantao]])),"")</f>
        <v>20168/2020</v>
      </c>
      <c r="C390" s="31" t="str">
        <f>IF(Table_ocorrencias11[[#This Row],[fotos_gdl]] = TRUE,"ENVIADAS","PENDENTE")</f>
        <v>ENVIADAS</v>
      </c>
      <c r="D390" s="23">
        <f>IFERROR(Table_ocorrencias11[[#This Row],[data_plantao]],"")</f>
        <v>44033</v>
      </c>
      <c r="E390" s="31" t="str">
        <f>IFERROR(Table_ocorrencias11[[#This Row],[CIODS]],"")</f>
        <v>D682313</v>
      </c>
      <c r="F390" s="31" t="str">
        <f>IFERROR(Table_ocorrencias11[[#This Row],[natureza3]],"")</f>
        <v>Homicídio</v>
      </c>
      <c r="G390" s="31" t="str">
        <f>IFERROR(Table_ocorrencias11[[#This Row],[tipo_local]],"")</f>
        <v>Interno</v>
      </c>
      <c r="H390" s="31" t="str">
        <f>IFERROR(IF(Table_ocorrencias11[[#This Row],[instrumento9]] = 0,"",Table_ocorrencias11[[#This Row],[instrumento9]]),"")</f>
        <v>OUTROS</v>
      </c>
      <c r="I390" s="31" t="str">
        <f>IFERROR(VLOOKUP(Table_ocorrencias11[[#This Row],[matricula_perito]],Table_peritos[],2,FALSE),"")</f>
        <v>FERNANDO HENRIQUE LEAL BENEVIDES</v>
      </c>
      <c r="J390" s="31" t="str">
        <f>IFERROR(VLOOKUP(Table_ocorrencias11[[#This Row],[matricula_auxiliar]],Table_auxiliares[],2,FALSE),"")</f>
        <v>RICARDO ALEXANDRE MELO DA SILVA</v>
      </c>
      <c r="K390" s="31" t="str">
        <f>IFERROR(VLOOKUP(Table_ocorrencias11[[#This Row],[matricula_delegado]],Table_delegados[],2,FALSE),"")</f>
        <v>JOAQUIM MARINOSIO RODRIGUES BRAGA NETO</v>
      </c>
      <c r="L390" s="31" t="str">
        <f>IFERROR(Table_ocorrencias11[[#This Row],[viatura4]],"")</f>
        <v>UP004</v>
      </c>
      <c r="M390" s="31" t="str">
        <f>IFERROR(IF(Table_ocorrencias11[[#This Row],[DPH2]] ="","",Table_ocorrencias11[[#This Row],[DPH2]]&amp;"º DPH"),"")</f>
        <v/>
      </c>
      <c r="N390" s="31" t="str">
        <f>UPPER(IFERROR(VLOOKUP(Table_ocorrencias11[[#This Row],[municipio]],Table_municipios[],2,FALSE),""))</f>
        <v>RECIFE</v>
      </c>
      <c r="O390" s="31" t="str">
        <f>UPPER(IFERROR(Table_ocorrencias11[[#This Row],[bairro7]],""))</f>
        <v>LAGOA ENCANTADA</v>
      </c>
      <c r="P390" s="31" t="str">
        <f>IFERROR(IF(Table_ocorrencias11[[#This Row],[rua8]] ="","",Table_ocorrencias11[[#This Row],[rua8]]),"")</f>
        <v>RUA SANTA JOANA</v>
      </c>
      <c r="Q390" s="31" t="str">
        <f>IFERROR(IF(Table_ocorrencias11[[#This Row],[latitude5]] ="","",Table_ocorrencias11[[#This Row],[latitude5]]),"")</f>
        <v>-8.127931</v>
      </c>
      <c r="R390" s="31" t="str">
        <f>IFERROR(IF(Table_ocorrencias11[[#This Row],[longitude6]] ="","",Table_ocorrencias11[[#This Row],[longitude6]]),"")</f>
        <v xml:space="preserve"> -34.951374</v>
      </c>
      <c r="S390" s="31" t="str">
        <f>IFERROR(UPPER(VLOOKUP(Table_ocorrencias11[[#This Row],[ocorrencia_id]],Table_vitimas[],3,FALSE) &amp; " (NIC: "&amp; VLOOKUP(Table_ocorrencias11[[#This Row],[ocorrencia_id]],Table_vitimas[],9,FALSE)) &amp;")","")</f>
        <v>ISRAEL FRANCISCO FERREIRA (NIC: 111209)</v>
      </c>
      <c r="T3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90" s="31" t="str">
        <f>UPPER(IFERROR(Table_ocorrencias11[[#This Row],[descricao]],""))</f>
        <v>NÃO IDENTIFICADO O INSTRUMENTO UTILIZADO.</v>
      </c>
      <c r="V390" s="24">
        <f>IFERROR(IF(Table_ocorrencias11[[#This Row],[data_ciencia]]="","",Table_ocorrencias11[[#This Row],[data_ciencia]]),"")</f>
        <v>0.84375</v>
      </c>
      <c r="W390" s="24" t="str">
        <f>IFERROR(IF(Table_ocorrencias11[[#This Row],[data_saida]]="","",Table_ocorrencias11[[#This Row],[data_saida]]),"")</f>
        <v/>
      </c>
      <c r="X390" s="24" t="str">
        <f>IFERROR(IF(Table_ocorrencias11[[#This Row],[data_chegada]]="","",Table_ocorrencias11[[#This Row],[data_chegada]]),"")</f>
        <v/>
      </c>
      <c r="Y390" s="24" t="str">
        <f>IFERROR(IF(Table_ocorrencias11[[#This Row],[data_conclusao]]="","",Table_ocorrencias11[[#This Row],[data_conclusao]]),"")</f>
        <v/>
      </c>
      <c r="Z390" s="22">
        <v>1482</v>
      </c>
      <c r="AA390" s="22">
        <v>652</v>
      </c>
      <c r="AB390" s="22"/>
      <c r="AC390" s="22">
        <v>2962063</v>
      </c>
      <c r="AD390" s="22">
        <v>3867641</v>
      </c>
      <c r="AE390" s="22">
        <v>1492225</v>
      </c>
      <c r="AF390" s="22">
        <v>20168</v>
      </c>
      <c r="AG390" s="23">
        <v>44033</v>
      </c>
      <c r="AH390" s="22" t="s">
        <v>1439</v>
      </c>
      <c r="AI390" s="22" t="s">
        <v>167</v>
      </c>
      <c r="AJ390" s="22" t="s">
        <v>414</v>
      </c>
      <c r="AK390" s="22" t="s">
        <v>255</v>
      </c>
      <c r="AL390" s="25">
        <v>0.84375</v>
      </c>
      <c r="AM390" s="26"/>
      <c r="AN390" s="26"/>
      <c r="AO390" s="26"/>
      <c r="AP390" s="22" t="s">
        <v>1440</v>
      </c>
      <c r="AQ390" s="22" t="s">
        <v>1441</v>
      </c>
      <c r="AR390" s="22">
        <v>14</v>
      </c>
      <c r="AS390" s="22" t="s">
        <v>740</v>
      </c>
      <c r="AT390" s="22" t="s">
        <v>1442</v>
      </c>
      <c r="AU390" s="22" t="s">
        <v>1443</v>
      </c>
      <c r="AV390" s="27" t="s">
        <v>433</v>
      </c>
      <c r="AW390" s="22" t="s">
        <v>1444</v>
      </c>
      <c r="AX390" s="22" t="s">
        <v>1445</v>
      </c>
      <c r="AY390" s="22" t="b">
        <v>1</v>
      </c>
      <c r="AZ390" s="22" t="s">
        <v>273</v>
      </c>
      <c r="BA390" s="22" t="b">
        <v>0</v>
      </c>
      <c r="BB390" s="22"/>
      <c r="BC390" s="22"/>
    </row>
    <row r="391" spans="1:55" hidden="1" x14ac:dyDescent="0.25">
      <c r="A391" s="31" t="str">
        <f>IFERROR(TEXT(Table_ocorrencias11[[#This Row],[caso_n]],"000")&amp;Table_ocorrencias11[[#This Row],[ponto]]&amp;"/"&amp;YEAR(Table_ocorrencias11[[#This Row],[DATA PLANTÃO]]),"")</f>
        <v>653.9/2020</v>
      </c>
      <c r="B391" s="31" t="str">
        <f>IFERROR(IF(Table_ocorrencias11[[#This Row],[GDL]] = "","", Table_ocorrencias11[[#This Row],[GDL]]&amp;"/"&amp;YEAR(Table_ocorrencias11[[#This Row],[data_plantao]])),"")</f>
        <v>21815/2020</v>
      </c>
      <c r="C391" s="31" t="str">
        <f>IF(Table_ocorrencias11[[#This Row],[fotos_gdl]] = TRUE,"ENVIADAS","PENDENTE")</f>
        <v>PENDENTE</v>
      </c>
      <c r="D391" s="23">
        <f>IFERROR(Table_ocorrencias11[[#This Row],[data_plantao]],"")</f>
        <v>44034</v>
      </c>
      <c r="E391" s="31" t="str">
        <f>IFERROR(Table_ocorrencias11[[#This Row],[CIODS]],"")</f>
        <v>D682323</v>
      </c>
      <c r="F391" s="31" t="str">
        <f>IFERROR(Table_ocorrencias11[[#This Row],[natureza3]],"")</f>
        <v>Homicídio</v>
      </c>
      <c r="G391" s="31" t="str">
        <f>IFERROR(Table_ocorrencias11[[#This Row],[tipo_local]],"")</f>
        <v>Externo</v>
      </c>
      <c r="H391" s="31" t="str">
        <f>IFERROR(IF(Table_ocorrencias11[[#This Row],[instrumento9]] = 0,"",Table_ocorrencias11[[#This Row],[instrumento9]]),"")</f>
        <v>PÉRFURO-CONTUNDENTE</v>
      </c>
      <c r="I391" s="31" t="str">
        <f>IFERROR(VLOOKUP(Table_ocorrencias11[[#This Row],[matricula_perito]],Table_peritos[],2,FALSE),"")</f>
        <v>BETSON FERNANDO DELGADO DOS SANTOS ANDRADE</v>
      </c>
      <c r="J391" s="31" t="str">
        <f>IFERROR(VLOOKUP(Table_ocorrencias11[[#This Row],[matricula_auxiliar]],Table_auxiliares[],2,FALSE),"")</f>
        <v>MOISES JOSE SEABRA</v>
      </c>
      <c r="K391" s="31" t="str">
        <f>IFERROR(VLOOKUP(Table_ocorrencias11[[#This Row],[matricula_delegado]],Table_delegados[],2,FALSE),"")</f>
        <v>PAULO GUSTAVO COELHO DIAS</v>
      </c>
      <c r="L391" s="31" t="str">
        <f>IFERROR(Table_ocorrencias11[[#This Row],[viatura4]],"")</f>
        <v>UP003</v>
      </c>
      <c r="M391" s="31" t="str">
        <f>IFERROR(IF(Table_ocorrencias11[[#This Row],[DPH2]] ="","",Table_ocorrencias11[[#This Row],[DPH2]]&amp;"º DPH"),"")</f>
        <v>10º DPH</v>
      </c>
      <c r="N391" s="31" t="str">
        <f>UPPER(IFERROR(VLOOKUP(Table_ocorrencias11[[#This Row],[municipio]],Table_municipios[],2,FALSE),""))</f>
        <v>SÃO LOURENÇO DA MATA</v>
      </c>
      <c r="O391" s="31" t="str">
        <f>UPPER(IFERROR(Table_ocorrencias11[[#This Row],[bairro7]],""))</f>
        <v>LOT. SÃO JOÃO</v>
      </c>
      <c r="P391" s="31" t="str">
        <f>IFERROR(IF(Table_ocorrencias11[[#This Row],[rua8]] ="","",Table_ocorrencias11[[#This Row],[rua8]]),"")</f>
        <v>R. TIPIGUARI</v>
      </c>
      <c r="Q391" s="31" t="str">
        <f>IFERROR(IF(Table_ocorrencias11[[#This Row],[latitude5]] ="","",Table_ocorrencias11[[#This Row],[latitude5]]),"")</f>
        <v>-8.002206</v>
      </c>
      <c r="R391" s="31" t="str">
        <f>IFERROR(IF(Table_ocorrencias11[[#This Row],[longitude6]] ="","",Table_ocorrencias11[[#This Row],[longitude6]]),"")</f>
        <v>-35.009777</v>
      </c>
      <c r="S39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111216)</v>
      </c>
      <c r="T3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91" s="31" t="str">
        <f>UPPER(IFERROR(Table_ocorrencias11[[#This Row],[descricao]],""))</f>
        <v/>
      </c>
      <c r="V391" s="24">
        <f>IFERROR(IF(Table_ocorrencias11[[#This Row],[data_ciencia]]="","",Table_ocorrencias11[[#This Row],[data_ciencia]]),"")</f>
        <v>0</v>
      </c>
      <c r="W391" s="24">
        <f>IFERROR(IF(Table_ocorrencias11[[#This Row],[data_saida]]="","",Table_ocorrencias11[[#This Row],[data_saida]]),"")</f>
        <v>1.0416666666666666E-2</v>
      </c>
      <c r="X391" s="24">
        <f>IFERROR(IF(Table_ocorrencias11[[#This Row],[data_chegada]]="","",Table_ocorrencias11[[#This Row],[data_chegada]]),"")</f>
        <v>3.125E-2</v>
      </c>
      <c r="Y391" s="24">
        <f>IFERROR(IF(Table_ocorrencias11[[#This Row],[data_conclusao]]="","",Table_ocorrencias11[[#This Row],[data_conclusao]]),"")</f>
        <v>6.9444444444444448E-2</v>
      </c>
      <c r="Z391" s="22">
        <v>1483</v>
      </c>
      <c r="AA391" s="22">
        <v>653</v>
      </c>
      <c r="AB391" s="22">
        <v>10</v>
      </c>
      <c r="AC391" s="22">
        <v>3869903</v>
      </c>
      <c r="AD391" s="22">
        <v>1347241</v>
      </c>
      <c r="AE391" s="22">
        <v>2725371</v>
      </c>
      <c r="AF391" s="22">
        <v>21815</v>
      </c>
      <c r="AG391" s="23">
        <v>44034</v>
      </c>
      <c r="AH391" s="22" t="s">
        <v>1446</v>
      </c>
      <c r="AI391" s="22" t="s">
        <v>167</v>
      </c>
      <c r="AJ391" s="22" t="s">
        <v>168</v>
      </c>
      <c r="AK391" s="22" t="s">
        <v>560</v>
      </c>
      <c r="AL391" s="25">
        <v>0</v>
      </c>
      <c r="AM391" s="26">
        <v>1.0416666666666666E-2</v>
      </c>
      <c r="AN391" s="26">
        <v>3.125E-2</v>
      </c>
      <c r="AO391" s="26">
        <v>6.9444444444444448E-2</v>
      </c>
      <c r="AP391" s="22" t="s">
        <v>2183</v>
      </c>
      <c r="AQ391" s="22" t="s">
        <v>2184</v>
      </c>
      <c r="AR391" s="22">
        <v>15</v>
      </c>
      <c r="AS391" s="22" t="s">
        <v>1447</v>
      </c>
      <c r="AT391" s="22" t="s">
        <v>1448</v>
      </c>
      <c r="AU391" s="22" t="s">
        <v>1449</v>
      </c>
      <c r="AV391" s="27" t="s">
        <v>276</v>
      </c>
      <c r="AW391" s="22" t="s">
        <v>1450</v>
      </c>
      <c r="AX391" s="22" t="s">
        <v>283</v>
      </c>
      <c r="AY391" s="22" t="b">
        <v>0</v>
      </c>
      <c r="AZ391" s="22" t="s">
        <v>273</v>
      </c>
      <c r="BA391" s="22" t="b">
        <v>0</v>
      </c>
      <c r="BB391" s="22"/>
      <c r="BC391" s="22"/>
    </row>
    <row r="392" spans="1:55" hidden="1" x14ac:dyDescent="0.25">
      <c r="A392" s="31" t="str">
        <f>IFERROR(TEXT(Table_ocorrencias11[[#This Row],[caso_n]],"000")&amp;Table_ocorrencias11[[#This Row],[ponto]]&amp;"/"&amp;YEAR(Table_ocorrencias11[[#This Row],[DATA PLANTÃO]]),"")</f>
        <v>654.9/2020</v>
      </c>
      <c r="B392" s="31" t="str">
        <f>IFERROR(IF(Table_ocorrencias11[[#This Row],[GDL]] = "","", Table_ocorrencias11[[#This Row],[GDL]]&amp;"/"&amp;YEAR(Table_ocorrencias11[[#This Row],[data_plantao]])),"")</f>
        <v>20305/2020</v>
      </c>
      <c r="C392" s="31" t="str">
        <f>IF(Table_ocorrencias11[[#This Row],[fotos_gdl]] = TRUE,"ENVIADAS","PENDENTE")</f>
        <v>ENVIADAS</v>
      </c>
      <c r="D392" s="23">
        <f>IFERROR(Table_ocorrencias11[[#This Row],[data_plantao]],"")</f>
        <v>44034</v>
      </c>
      <c r="E392" s="31" t="str">
        <f>IFERROR(Table_ocorrencias11[[#This Row],[CIODS]],"")</f>
        <v>D682377</v>
      </c>
      <c r="F392" s="31" t="str">
        <f>IFERROR(Table_ocorrencias11[[#This Row],[natureza3]],"")</f>
        <v>Homicídio</v>
      </c>
      <c r="G392" s="31" t="str">
        <f>IFERROR(Table_ocorrencias11[[#This Row],[tipo_local]],"")</f>
        <v>Externo</v>
      </c>
      <c r="H392" s="31" t="str">
        <f>IFERROR(IF(Table_ocorrencias11[[#This Row],[instrumento9]] = 0,"",Table_ocorrencias11[[#This Row],[instrumento9]]),"")</f>
        <v>PÉRFURO-CONTUNDENTE</v>
      </c>
      <c r="I392" s="31" t="str">
        <f>IFERROR(VLOOKUP(Table_ocorrencias11[[#This Row],[matricula_perito]],Table_peritos[],2,FALSE),"")</f>
        <v>DIOGO SINESIO TRAJANO DE ARRUDA</v>
      </c>
      <c r="J392" s="31" t="str">
        <f>IFERROR(VLOOKUP(Table_ocorrencias11[[#This Row],[matricula_auxiliar]],Table_auxiliares[],2,FALSE),"")</f>
        <v>THAYSE BATISTA</v>
      </c>
      <c r="K392" s="31" t="str">
        <f>IFERROR(VLOOKUP(Table_ocorrencias11[[#This Row],[matricula_delegado]],Table_delegados[],2,FALSE),"")</f>
        <v>ROBERTO DE LIMA FERREIRA</v>
      </c>
      <c r="L392" s="31" t="str">
        <f>IFERROR(Table_ocorrencias11[[#This Row],[viatura4]],"")</f>
        <v>UP004</v>
      </c>
      <c r="M392" s="31" t="str">
        <f>IFERROR(IF(Table_ocorrencias11[[#This Row],[DPH2]] ="","",Table_ocorrencias11[[#This Row],[DPH2]]&amp;"º DPH"),"")</f>
        <v>10º DPH</v>
      </c>
      <c r="N392" s="31" t="str">
        <f>UPPER(IFERROR(VLOOKUP(Table_ocorrencias11[[#This Row],[municipio]],Table_municipios[],2,FALSE),""))</f>
        <v>CAMARAGIBE</v>
      </c>
      <c r="O392" s="31" t="str">
        <f>UPPER(IFERROR(Table_ocorrencias11[[#This Row],[bairro7]],""))</f>
        <v>COSME E DAMIAO</v>
      </c>
      <c r="P392" s="31" t="str">
        <f>IFERROR(IF(Table_ocorrencias11[[#This Row],[rua8]] ="","",Table_ocorrencias11[[#This Row],[rua8]]),"")</f>
        <v>RUA VALE DO SIRGI</v>
      </c>
      <c r="Q392" s="31" t="str">
        <f>IFERROR(IF(Table_ocorrencias11[[#This Row],[latitude5]] ="","",Table_ocorrencias11[[#This Row],[latitude5]]),"")</f>
        <v>-8.032444</v>
      </c>
      <c r="R392" s="31" t="str">
        <f>IFERROR(IF(Table_ocorrencias11[[#This Row],[longitude6]] ="","",Table_ocorrencias11[[#This Row],[longitude6]]),"")</f>
        <v>-34.984374</v>
      </c>
      <c r="S392" s="31" t="str">
        <f>IFERROR(UPPER(VLOOKUP(Table_ocorrencias11[[#This Row],[ocorrencia_id]],Table_vitimas[],3,FALSE) &amp; " (NIC: "&amp; VLOOKUP(Table_ocorrencias11[[#This Row],[ocorrencia_id]],Table_vitimas[],9,FALSE)) &amp;")","")</f>
        <v>FÁBIO HENRIQUE SANTOS GOMES (NIC: 111208)</v>
      </c>
      <c r="T3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2" s="31" t="str">
        <f>UPPER(IFERROR(Table_ocorrencias11[[#This Row],[descricao]],""))</f>
        <v>PM. CB NELSON 999093803_x000D_
PAF EXTERNO MASC</v>
      </c>
      <c r="V392" s="24">
        <f>IFERROR(IF(Table_ocorrencias11[[#This Row],[data_ciencia]]="","",Table_ocorrencias11[[#This Row],[data_ciencia]]),"")</f>
        <v>0.73611111111111116</v>
      </c>
      <c r="W392" s="24">
        <f>IFERROR(IF(Table_ocorrencias11[[#This Row],[data_saida]]="","",Table_ocorrencias11[[#This Row],[data_saida]]),"")</f>
        <v>0.75347222222222221</v>
      </c>
      <c r="X392" s="24">
        <f>IFERROR(IF(Table_ocorrencias11[[#This Row],[data_chegada]]="","",Table_ocorrencias11[[#This Row],[data_chegada]]),"")</f>
        <v>0.77083333333333337</v>
      </c>
      <c r="Y392" s="24">
        <f>IFERROR(IF(Table_ocorrencias11[[#This Row],[data_conclusao]]="","",Table_ocorrencias11[[#This Row],[data_conclusao]]),"")</f>
        <v>0.80555555555555558</v>
      </c>
      <c r="Z392" s="22">
        <v>1484</v>
      </c>
      <c r="AA392" s="22">
        <v>654</v>
      </c>
      <c r="AB392" s="22">
        <v>10</v>
      </c>
      <c r="AC392" s="22">
        <v>3871193</v>
      </c>
      <c r="AD392" s="22">
        <v>3870430</v>
      </c>
      <c r="AE392" s="22">
        <v>3864723</v>
      </c>
      <c r="AF392" s="22">
        <v>20305</v>
      </c>
      <c r="AG392" s="23">
        <v>44034</v>
      </c>
      <c r="AH392" s="22" t="s">
        <v>1452</v>
      </c>
      <c r="AI392" s="22" t="s">
        <v>167</v>
      </c>
      <c r="AJ392" s="22" t="s">
        <v>168</v>
      </c>
      <c r="AK392" s="22" t="s">
        <v>255</v>
      </c>
      <c r="AL392" s="25">
        <v>0.73611111111111116</v>
      </c>
      <c r="AM392" s="26">
        <v>0.75347222222222221</v>
      </c>
      <c r="AN392" s="26">
        <v>0.77083333333333337</v>
      </c>
      <c r="AO392" s="26">
        <v>0.80555555555555558</v>
      </c>
      <c r="AP392" s="22" t="s">
        <v>1463</v>
      </c>
      <c r="AQ392" s="22" t="s">
        <v>1464</v>
      </c>
      <c r="AR392" s="22">
        <v>4</v>
      </c>
      <c r="AS392" s="22" t="s">
        <v>1453</v>
      </c>
      <c r="AT392" s="22" t="s">
        <v>1454</v>
      </c>
      <c r="AU392" s="22" t="s">
        <v>1455</v>
      </c>
      <c r="AV392" s="27" t="s">
        <v>276</v>
      </c>
      <c r="AW392" s="22" t="s">
        <v>1456</v>
      </c>
      <c r="AX392" s="22" t="s">
        <v>1457</v>
      </c>
      <c r="AY392" s="22" t="b">
        <v>1</v>
      </c>
      <c r="AZ392" s="22" t="s">
        <v>273</v>
      </c>
      <c r="BA392" s="22" t="b">
        <v>0</v>
      </c>
      <c r="BB392" s="22"/>
      <c r="BC392" s="22"/>
    </row>
    <row r="393" spans="1:55" hidden="1" x14ac:dyDescent="0.25">
      <c r="A393" s="31" t="str">
        <f>IFERROR(TEXT(Table_ocorrencias11[[#This Row],[caso_n]],"000")&amp;Table_ocorrencias11[[#This Row],[ponto]]&amp;"/"&amp;YEAR(Table_ocorrencias11[[#This Row],[DATA PLANTÃO]]),"")</f>
        <v>655.9/2020</v>
      </c>
      <c r="B393" s="31" t="str">
        <f>IFERROR(IF(Table_ocorrencias11[[#This Row],[GDL]] = "","", Table_ocorrencias11[[#This Row],[GDL]]&amp;"/"&amp;YEAR(Table_ocorrencias11[[#This Row],[data_plantao]])),"")</f>
        <v>20310/2020</v>
      </c>
      <c r="C393" s="31" t="str">
        <f>IF(Table_ocorrencias11[[#This Row],[fotos_gdl]] = TRUE,"ENVIADAS","PENDENTE")</f>
        <v>PENDENTE</v>
      </c>
      <c r="D393" s="23">
        <f>IFERROR(Table_ocorrencias11[[#This Row],[data_plantao]],"")</f>
        <v>44034</v>
      </c>
      <c r="E393" s="31" t="str">
        <f>IFERROR(Table_ocorrencias11[[#This Row],[CIODS]],"")</f>
        <v>D682386</v>
      </c>
      <c r="F393" s="31" t="str">
        <f>IFERROR(Table_ocorrencias11[[#This Row],[natureza3]],"")</f>
        <v>Homicídio</v>
      </c>
      <c r="G393" s="31" t="str">
        <f>IFERROR(Table_ocorrencias11[[#This Row],[tipo_local]],"")</f>
        <v>Externo</v>
      </c>
      <c r="H393" s="31" t="str">
        <f>IFERROR(IF(Table_ocorrencias11[[#This Row],[instrumento9]] = 0,"",Table_ocorrencias11[[#This Row],[instrumento9]]),"")</f>
        <v>PÉRFURO-CONTUNDENTE</v>
      </c>
      <c r="I393" s="31" t="str">
        <f>IFERROR(VLOOKUP(Table_ocorrencias11[[#This Row],[matricula_perito]],Table_peritos[],2,FALSE),"")</f>
        <v>TADEU MORAIS CRUZ</v>
      </c>
      <c r="J393" s="31" t="str">
        <f>IFERROR(VLOOKUP(Table_ocorrencias11[[#This Row],[matricula_auxiliar]],Table_auxiliares[],2,FALSE),"")</f>
        <v>HILTON PESSOA DE FREITAS NETO</v>
      </c>
      <c r="K393" s="31" t="str">
        <f>IFERROR(VLOOKUP(Table_ocorrencias11[[#This Row],[matricula_delegado]],Table_delegados[],2,FALSE),"")</f>
        <v>ROBERTO DE LIMA FERREIRA</v>
      </c>
      <c r="L393" s="31" t="str">
        <f>IFERROR(Table_ocorrencias11[[#This Row],[viatura4]],"")</f>
        <v>UP002</v>
      </c>
      <c r="M393" s="31" t="str">
        <f>IFERROR(IF(Table_ocorrencias11[[#This Row],[DPH2]] ="","",Table_ocorrencias11[[#This Row],[DPH2]]&amp;"º DPH"),"")</f>
        <v>8º DPH</v>
      </c>
      <c r="N393" s="31" t="str">
        <f>UPPER(IFERROR(VLOOKUP(Table_ocorrencias11[[#This Row],[municipio]],Table_municipios[],2,FALSE),""))</f>
        <v>ITAPISSUMA</v>
      </c>
      <c r="O393" s="31" t="str">
        <f>UPPER(IFERROR(Table_ocorrencias11[[#This Row],[bairro7]],""))</f>
        <v>CENTRO</v>
      </c>
      <c r="P393" s="31" t="str">
        <f>IFERROR(IF(Table_ocorrencias11[[#This Row],[rua8]] ="","",Table_ocorrencias11[[#This Row],[rua8]]),"")</f>
        <v>AV AGOSTINHO NUNES MACHADO</v>
      </c>
      <c r="Q393" s="31" t="str">
        <f>IFERROR(IF(Table_ocorrencias11[[#This Row],[latitude5]] ="","",Table_ocorrencias11[[#This Row],[latitude5]]),"")</f>
        <v/>
      </c>
      <c r="R393" s="31" t="str">
        <f>IFERROR(IF(Table_ocorrencias11[[#This Row],[longitude6]] ="","",Table_ocorrencias11[[#This Row],[longitude6]]),"")</f>
        <v/>
      </c>
      <c r="S39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111215)</v>
      </c>
      <c r="T3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93" s="31" t="str">
        <f>UPPER(IFERROR(Table_ocorrencias11[[#This Row],[descricao]],""))</f>
        <v>PAF EXT SIMPLES PM 987896015</v>
      </c>
      <c r="V393" s="24">
        <f>IFERROR(IF(Table_ocorrencias11[[#This Row],[data_ciencia]]="","",Table_ocorrencias11[[#This Row],[data_ciencia]]),"")</f>
        <v>0.81597222222222221</v>
      </c>
      <c r="W393" s="24">
        <f>IFERROR(IF(Table_ocorrencias11[[#This Row],[data_saida]]="","",Table_ocorrencias11[[#This Row],[data_saida]]),"")</f>
        <v>0.82986111111111116</v>
      </c>
      <c r="X393" s="24">
        <f>IFERROR(IF(Table_ocorrencias11[[#This Row],[data_chegada]]="","",Table_ocorrencias11[[#This Row],[data_chegada]]),"")</f>
        <v>0.83680555555555558</v>
      </c>
      <c r="Y393" s="24">
        <f>IFERROR(IF(Table_ocorrencias11[[#This Row],[data_conclusao]]="","",Table_ocorrencias11[[#This Row],[data_conclusao]]),"")</f>
        <v>0.87152777777777779</v>
      </c>
      <c r="Z393" s="22">
        <v>1485</v>
      </c>
      <c r="AA393" s="22">
        <v>655</v>
      </c>
      <c r="AB393" s="22">
        <v>8</v>
      </c>
      <c r="AC393" s="22">
        <v>2962136</v>
      </c>
      <c r="AD393" s="22">
        <v>3865967</v>
      </c>
      <c r="AE393" s="22">
        <v>3864723</v>
      </c>
      <c r="AF393" s="22">
        <v>20310</v>
      </c>
      <c r="AG393" s="23">
        <v>44034</v>
      </c>
      <c r="AH393" s="22" t="s">
        <v>1458</v>
      </c>
      <c r="AI393" s="22" t="s">
        <v>167</v>
      </c>
      <c r="AJ393" s="22" t="s">
        <v>168</v>
      </c>
      <c r="AK393" s="22" t="s">
        <v>278</v>
      </c>
      <c r="AL393" s="25">
        <v>0.81597222222222221</v>
      </c>
      <c r="AM393" s="26">
        <v>0.82986111111111116</v>
      </c>
      <c r="AN393" s="26">
        <v>0.83680555555555558</v>
      </c>
      <c r="AO393" s="26">
        <v>0.87152777777777779</v>
      </c>
      <c r="AP393" s="22"/>
      <c r="AQ393" s="22"/>
      <c r="AR393" s="22">
        <v>9</v>
      </c>
      <c r="AS393" s="22" t="s">
        <v>265</v>
      </c>
      <c r="AT393" s="22" t="s">
        <v>1459</v>
      </c>
      <c r="AU393" s="22" t="s">
        <v>1460</v>
      </c>
      <c r="AV393" s="27" t="s">
        <v>276</v>
      </c>
      <c r="AW393" s="22" t="s">
        <v>1461</v>
      </c>
      <c r="AX393" s="22" t="s">
        <v>1462</v>
      </c>
      <c r="AY393" s="22" t="b">
        <v>0</v>
      </c>
      <c r="AZ393" s="22" t="s">
        <v>273</v>
      </c>
      <c r="BA393" s="22" t="b">
        <v>0</v>
      </c>
      <c r="BB393" s="22"/>
      <c r="BC393" s="22"/>
    </row>
    <row r="394" spans="1:55" hidden="1" x14ac:dyDescent="0.25">
      <c r="A394" s="31" t="str">
        <f>IFERROR(TEXT(Table_ocorrencias11[[#This Row],[caso_n]],"000")&amp;Table_ocorrencias11[[#This Row],[ponto]]&amp;"/"&amp;YEAR(Table_ocorrencias11[[#This Row],[DATA PLANTÃO]]),"")</f>
        <v>656.9/2020</v>
      </c>
      <c r="B394" s="31" t="str">
        <f>IFERROR(IF(Table_ocorrencias11[[#This Row],[GDL]] = "","", Table_ocorrencias11[[#This Row],[GDL]]&amp;"/"&amp;YEAR(Table_ocorrencias11[[#This Row],[data_plantao]])),"")</f>
        <v>20315/2020</v>
      </c>
      <c r="C394" s="31" t="str">
        <f>IF(Table_ocorrencias11[[#This Row],[fotos_gdl]] = TRUE,"ENVIADAS","PENDENTE")</f>
        <v>ENVIADAS</v>
      </c>
      <c r="D394" s="23">
        <f>IFERROR(Table_ocorrencias11[[#This Row],[data_plantao]],"")</f>
        <v>44034</v>
      </c>
      <c r="E394" s="31" t="str">
        <f>IFERROR(Table_ocorrencias11[[#This Row],[CIODS]],"")</f>
        <v>D682395</v>
      </c>
      <c r="F394" s="31" t="str">
        <f>IFERROR(Table_ocorrencias11[[#This Row],[natureza3]],"")</f>
        <v>Homicídio</v>
      </c>
      <c r="G394" s="31" t="str">
        <f>IFERROR(Table_ocorrencias11[[#This Row],[tipo_local]],"")</f>
        <v>Externo</v>
      </c>
      <c r="H394" s="31" t="str">
        <f>IFERROR(IF(Table_ocorrencias11[[#This Row],[instrumento9]] = 0,"",Table_ocorrencias11[[#This Row],[instrumento9]]),"")</f>
        <v>PÉRFURO-CONTUNDENTE</v>
      </c>
      <c r="I394" s="31" t="str">
        <f>IFERROR(VLOOKUP(Table_ocorrencias11[[#This Row],[matricula_perito]],Table_peritos[],2,FALSE),"")</f>
        <v>DIEGO NUNES TELES DE MENDONÇA</v>
      </c>
      <c r="J394" s="31" t="str">
        <f>IFERROR(VLOOKUP(Table_ocorrencias11[[#This Row],[matricula_auxiliar]],Table_auxiliares[],2,FALSE),"")</f>
        <v>THIAGO CHALEGRE</v>
      </c>
      <c r="K394" s="31" t="str">
        <f>IFERROR(VLOOKUP(Table_ocorrencias11[[#This Row],[matricula_delegado]],Table_delegados[],2,FALSE),"")</f>
        <v>RODOLFO LIMA CARTAXO</v>
      </c>
      <c r="L394" s="31" t="str">
        <f>IFERROR(Table_ocorrencias11[[#This Row],[viatura4]],"")</f>
        <v>UP004</v>
      </c>
      <c r="M394" s="31" t="str">
        <f>IFERROR(IF(Table_ocorrencias11[[#This Row],[DPH2]] ="","",Table_ocorrencias11[[#This Row],[DPH2]]&amp;"º DPH"),"")</f>
        <v>3º DPH</v>
      </c>
      <c r="N394" s="31" t="str">
        <f>UPPER(IFERROR(VLOOKUP(Table_ocorrencias11[[#This Row],[municipio]],Table_municipios[],2,FALSE),""))</f>
        <v>RECIFE</v>
      </c>
      <c r="O394" s="31" t="str">
        <f>UPPER(IFERROR(Table_ocorrencias11[[#This Row],[bairro7]],""))</f>
        <v>COHAB</v>
      </c>
      <c r="P394" s="31" t="str">
        <f>IFERROR(IF(Table_ocorrencias11[[#This Row],[rua8]] ="","",Table_ocorrencias11[[#This Row],[rua8]]),"")</f>
        <v>ETUDANTE ARLINDO ALMEIDA FILHO</v>
      </c>
      <c r="Q394" s="31" t="str">
        <f>IFERROR(IF(Table_ocorrencias11[[#This Row],[latitude5]] ="","",Table_ocorrencias11[[#This Row],[latitude5]]),"")</f>
        <v>-8.1160000</v>
      </c>
      <c r="R394" s="31" t="str">
        <f>IFERROR(IF(Table_ocorrencias11[[#This Row],[longitude6]] ="","",Table_ocorrencias11[[#This Row],[longitude6]]),"")</f>
        <v>-34.9509100</v>
      </c>
      <c r="S394" s="31" t="str">
        <f>IFERROR(UPPER(VLOOKUP(Table_ocorrencias11[[#This Row],[ocorrencia_id]],Table_vitimas[],3,FALSE) &amp; " (NIC: "&amp; VLOOKUP(Table_ocorrencias11[[#This Row],[ocorrencia_id]],Table_vitimas[],9,FALSE)) &amp;")","")</f>
        <v>HERBERT BARBOSA GONÇALVES DOS SANTOS (NIC: 111204)</v>
      </c>
      <c r="T3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4" s="31" t="str">
        <f>UPPER(IFERROR(Table_ocorrencias11[[#This Row],[descricao]],""))</f>
        <v>PM 985005958, PAF EXT SIMPLES DEL DODOLFO CARTAXO 2725649</v>
      </c>
      <c r="V394" s="24">
        <f>IFERROR(IF(Table_ocorrencias11[[#This Row],[data_ciencia]]="","",Table_ocorrencias11[[#This Row],[data_ciencia]]),"")</f>
        <v>0.93055555555555558</v>
      </c>
      <c r="W394" s="24">
        <f>IFERROR(IF(Table_ocorrencias11[[#This Row],[data_saida]]="","",Table_ocorrencias11[[#This Row],[data_saida]]),"")</f>
        <v>0.9375</v>
      </c>
      <c r="X394" s="24">
        <f>IFERROR(IF(Table_ocorrencias11[[#This Row],[data_chegada]]="","",Table_ocorrencias11[[#This Row],[data_chegada]]),"")</f>
        <v>0.95138888888888884</v>
      </c>
      <c r="Y394" s="24">
        <f>IFERROR(IF(Table_ocorrencias11[[#This Row],[data_conclusao]]="","",Table_ocorrencias11[[#This Row],[data_conclusao]]),"")</f>
        <v>0.97916666666666663</v>
      </c>
      <c r="Z394" s="22">
        <v>1486</v>
      </c>
      <c r="AA394" s="22">
        <v>656</v>
      </c>
      <c r="AB394" s="22">
        <v>3</v>
      </c>
      <c r="AC394" s="22">
        <v>3869148</v>
      </c>
      <c r="AD394" s="22">
        <v>3868877</v>
      </c>
      <c r="AE394" s="22">
        <v>2725649</v>
      </c>
      <c r="AF394" s="22">
        <v>20315</v>
      </c>
      <c r="AG394" s="23">
        <v>44034</v>
      </c>
      <c r="AH394" s="22" t="s">
        <v>1465</v>
      </c>
      <c r="AI394" s="22" t="s">
        <v>167</v>
      </c>
      <c r="AJ394" s="22" t="s">
        <v>168</v>
      </c>
      <c r="AK394" s="22" t="s">
        <v>255</v>
      </c>
      <c r="AL394" s="25">
        <v>0.93055555555555558</v>
      </c>
      <c r="AM394" s="26">
        <v>0.9375</v>
      </c>
      <c r="AN394" s="26">
        <v>0.95138888888888884</v>
      </c>
      <c r="AO394" s="26">
        <v>0.97916666666666663</v>
      </c>
      <c r="AP394" s="22" t="s">
        <v>1466</v>
      </c>
      <c r="AQ394" s="22" t="s">
        <v>1467</v>
      </c>
      <c r="AR394" s="22">
        <v>14</v>
      </c>
      <c r="AS394" s="22" t="s">
        <v>1468</v>
      </c>
      <c r="AT394" s="22" t="s">
        <v>1469</v>
      </c>
      <c r="AU394" s="22" t="s">
        <v>1470</v>
      </c>
      <c r="AV394" s="27" t="s">
        <v>276</v>
      </c>
      <c r="AW394" s="22" t="s">
        <v>1471</v>
      </c>
      <c r="AX394" s="22" t="s">
        <v>1472</v>
      </c>
      <c r="AY394" s="22" t="b">
        <v>1</v>
      </c>
      <c r="AZ394" s="22" t="s">
        <v>273</v>
      </c>
      <c r="BA394" s="22" t="b">
        <v>0</v>
      </c>
      <c r="BB394" s="22"/>
      <c r="BC394" s="22"/>
    </row>
    <row r="395" spans="1:55" hidden="1" x14ac:dyDescent="0.25">
      <c r="A395" s="31" t="str">
        <f>IFERROR(TEXT(Table_ocorrencias11[[#This Row],[caso_n]],"000")&amp;Table_ocorrencias11[[#This Row],[ponto]]&amp;"/"&amp;YEAR(Table_ocorrencias11[[#This Row],[DATA PLANTÃO]]),"")</f>
        <v>657.9/2020</v>
      </c>
      <c r="B395" s="31" t="str">
        <f>IFERROR(IF(Table_ocorrencias11[[#This Row],[GDL]] = "","", Table_ocorrencias11[[#This Row],[GDL]]&amp;"/"&amp;YEAR(Table_ocorrencias11[[#This Row],[data_plantao]])),"")</f>
        <v>20336/2020</v>
      </c>
      <c r="C395" s="31" t="str">
        <f>IF(Table_ocorrencias11[[#This Row],[fotos_gdl]] = TRUE,"ENVIADAS","PENDENTE")</f>
        <v>ENVIADAS</v>
      </c>
      <c r="D395" s="23">
        <f>IFERROR(Table_ocorrencias11[[#This Row],[data_plantao]],"")</f>
        <v>44035</v>
      </c>
      <c r="E395" s="31" t="str">
        <f>IFERROR(Table_ocorrencias11[[#This Row],[CIODS]],"")</f>
        <v>D682414</v>
      </c>
      <c r="F395" s="31" t="str">
        <f>IFERROR(Table_ocorrencias11[[#This Row],[natureza3]],"")</f>
        <v>Homicídio</v>
      </c>
      <c r="G395" s="31" t="str">
        <f>IFERROR(Table_ocorrencias11[[#This Row],[tipo_local]],"")</f>
        <v>Externo</v>
      </c>
      <c r="H395" s="31" t="str">
        <f>IFERROR(IF(Table_ocorrencias11[[#This Row],[instrumento9]] = 0,"",Table_ocorrencias11[[#This Row],[instrumento9]]),"")</f>
        <v>PÉRFURO-CONTUNDENTE</v>
      </c>
      <c r="I395" s="31" t="str">
        <f>IFERROR(VLOOKUP(Table_ocorrencias11[[#This Row],[matricula_perito]],Table_peritos[],2,FALSE),"")</f>
        <v>RANON BARROS BEZERRA</v>
      </c>
      <c r="J395" s="31" t="str">
        <f>IFERROR(VLOOKUP(Table_ocorrencias11[[#This Row],[matricula_auxiliar]],Table_auxiliares[],2,FALSE),"")</f>
        <v>ANDREZA CRISTINA MAIA DOS SANTOS</v>
      </c>
      <c r="K395" s="31" t="str">
        <f>IFERROR(VLOOKUP(Table_ocorrencias11[[#This Row],[matricula_delegado]],Table_delegados[],2,FALSE),"")</f>
        <v>IAN CAMPOS MOREIRA</v>
      </c>
      <c r="L395" s="31" t="str">
        <f>IFERROR(Table_ocorrencias11[[#This Row],[viatura4]],"")</f>
        <v>UP004</v>
      </c>
      <c r="M395" s="31" t="str">
        <f>IFERROR(IF(Table_ocorrencias11[[#This Row],[DPH2]] ="","",Table_ocorrencias11[[#This Row],[DPH2]]&amp;"º DPH"),"")</f>
        <v>3º DPH</v>
      </c>
      <c r="N395" s="31" t="str">
        <f>UPPER(IFERROR(VLOOKUP(Table_ocorrencias11[[#This Row],[municipio]],Table_municipios[],2,FALSE),""))</f>
        <v>RECIFE</v>
      </c>
      <c r="O395" s="31" t="str">
        <f>UPPER(IFERROR(Table_ocorrencias11[[#This Row],[bairro7]],""))</f>
        <v>IBURA</v>
      </c>
      <c r="P395" s="31" t="str">
        <f>IFERROR(IF(Table_ocorrencias11[[#This Row],[rua8]] ="","",Table_ocorrencias11[[#This Row],[rua8]]),"")</f>
        <v>BR 101</v>
      </c>
      <c r="Q395" s="31" t="str">
        <f>IFERROR(IF(Table_ocorrencias11[[#This Row],[latitude5]] ="","",Table_ocorrencias11[[#This Row],[latitude5]]),"")</f>
        <v/>
      </c>
      <c r="R395" s="31" t="str">
        <f>IFERROR(IF(Table_ocorrencias11[[#This Row],[longitude6]] ="","",Table_ocorrencias11[[#This Row],[longitude6]]),"")</f>
        <v/>
      </c>
      <c r="S39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111222)</v>
      </c>
      <c r="T3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5" s="31" t="str">
        <f>UPPER(IFERROR(Table_ocorrencias11[[#This Row],[descricao]],""))</f>
        <v>VITIMA DE PAF AS MARGENS DA BR 101</v>
      </c>
      <c r="V395" s="24">
        <f>IFERROR(IF(Table_ocorrencias11[[#This Row],[data_ciencia]]="","",Table_ocorrencias11[[#This Row],[data_ciencia]]),"")</f>
        <v>0.30069444444444443</v>
      </c>
      <c r="W395" s="24">
        <f>IFERROR(IF(Table_ocorrencias11[[#This Row],[data_saida]]="","",Table_ocorrencias11[[#This Row],[data_saida]]),"")</f>
        <v>0.33333333333333331</v>
      </c>
      <c r="X395" s="24">
        <f>IFERROR(IF(Table_ocorrencias11[[#This Row],[data_chegada]]="","",Table_ocorrencias11[[#This Row],[data_chegada]]),"")</f>
        <v>0.34375</v>
      </c>
      <c r="Y395" s="24">
        <f>IFERROR(IF(Table_ocorrencias11[[#This Row],[data_conclusao]]="","",Table_ocorrencias11[[#This Row],[data_conclusao]]),"")</f>
        <v>0.375</v>
      </c>
      <c r="Z395" s="22">
        <v>1487</v>
      </c>
      <c r="AA395" s="22">
        <v>657</v>
      </c>
      <c r="AB395" s="22">
        <v>3</v>
      </c>
      <c r="AC395" s="22">
        <v>3866670</v>
      </c>
      <c r="AD395" s="22">
        <v>3876098</v>
      </c>
      <c r="AE395" s="22">
        <v>2724707</v>
      </c>
      <c r="AF395" s="22">
        <v>20336</v>
      </c>
      <c r="AG395" s="23">
        <v>44035</v>
      </c>
      <c r="AH395" s="22" t="s">
        <v>1482</v>
      </c>
      <c r="AI395" s="22" t="s">
        <v>167</v>
      </c>
      <c r="AJ395" s="22" t="s">
        <v>168</v>
      </c>
      <c r="AK395" s="22" t="s">
        <v>255</v>
      </c>
      <c r="AL395" s="25">
        <v>0.30069444444444443</v>
      </c>
      <c r="AM395" s="26">
        <v>0.33333333333333331</v>
      </c>
      <c r="AN395" s="26">
        <v>0.34375</v>
      </c>
      <c r="AO395" s="26">
        <v>0.375</v>
      </c>
      <c r="AP395" s="22"/>
      <c r="AQ395" s="22"/>
      <c r="AR395" s="22">
        <v>14</v>
      </c>
      <c r="AS395" s="22" t="s">
        <v>1483</v>
      </c>
      <c r="AT395" s="22" t="s">
        <v>1484</v>
      </c>
      <c r="AU395" s="22" t="s">
        <v>1485</v>
      </c>
      <c r="AV395" s="27" t="s">
        <v>276</v>
      </c>
      <c r="AW395" s="22" t="s">
        <v>1486</v>
      </c>
      <c r="AX395" s="22" t="s">
        <v>1487</v>
      </c>
      <c r="AY395" s="22" t="b">
        <v>1</v>
      </c>
      <c r="AZ395" s="22" t="s">
        <v>273</v>
      </c>
      <c r="BA395" s="22" t="b">
        <v>0</v>
      </c>
      <c r="BB395" s="22"/>
      <c r="BC395" s="22"/>
    </row>
    <row r="396" spans="1:55" hidden="1" x14ac:dyDescent="0.25">
      <c r="A396" s="31" t="str">
        <f>IFERROR(TEXT(Table_ocorrencias11[[#This Row],[caso_n]],"000")&amp;Table_ocorrencias11[[#This Row],[ponto]]&amp;"/"&amp;YEAR(Table_ocorrencias11[[#This Row],[DATA PLANTÃO]]),"")</f>
        <v>658.9/2020</v>
      </c>
      <c r="B396" s="31" t="str">
        <f>IFERROR(IF(Table_ocorrencias11[[#This Row],[GDL]] = "","", Table_ocorrencias11[[#This Row],[GDL]]&amp;"/"&amp;YEAR(Table_ocorrencias11[[#This Row],[data_plantao]])),"")</f>
        <v>20464/2020</v>
      </c>
      <c r="C396" s="31" t="str">
        <f>IF(Table_ocorrencias11[[#This Row],[fotos_gdl]] = TRUE,"ENVIADAS","PENDENTE")</f>
        <v>ENVIADAS</v>
      </c>
      <c r="D396" s="23">
        <f>IFERROR(Table_ocorrencias11[[#This Row],[data_plantao]],"")</f>
        <v>44035</v>
      </c>
      <c r="E396" s="31" t="str">
        <f>IFERROR(Table_ocorrencias11[[#This Row],[CIODS]],"")</f>
        <v>D682461</v>
      </c>
      <c r="F396" s="31" t="str">
        <f>IFERROR(Table_ocorrencias11[[#This Row],[natureza3]],"")</f>
        <v>Homicídio</v>
      </c>
      <c r="G396" s="31" t="str">
        <f>IFERROR(Table_ocorrencias11[[#This Row],[tipo_local]],"")</f>
        <v>Externo</v>
      </c>
      <c r="H396" s="31" t="str">
        <f>IFERROR(IF(Table_ocorrencias11[[#This Row],[instrumento9]] = 0,"",Table_ocorrencias11[[#This Row],[instrumento9]]),"")</f>
        <v>PÉRFURO-CONTUNDENTE</v>
      </c>
      <c r="I396" s="31" t="str">
        <f>IFERROR(VLOOKUP(Table_ocorrencias11[[#This Row],[matricula_perito]],Table_peritos[],2,FALSE),"")</f>
        <v>LUCAS ARAÚJO DE ALMEIDA</v>
      </c>
      <c r="J396" s="31" t="str">
        <f>IFERROR(VLOOKUP(Table_ocorrencias11[[#This Row],[matricula_auxiliar]],Table_auxiliares[],2,FALSE),"")</f>
        <v>ALMIR CARLOS DE SOUZA</v>
      </c>
      <c r="K396" s="31" t="str">
        <f>IFERROR(VLOOKUP(Table_ocorrencias11[[#This Row],[matricula_delegado]],Table_delegados[],2,FALSE),"")</f>
        <v>ADYR MARTENS DE ALMEIDA</v>
      </c>
      <c r="L396" s="31" t="str">
        <f>IFERROR(Table_ocorrencias11[[#This Row],[viatura4]],"")</f>
        <v>UP004</v>
      </c>
      <c r="M396" s="31" t="str">
        <f>IFERROR(IF(Table_ocorrencias11[[#This Row],[DPH2]] ="","",Table_ocorrencias11[[#This Row],[DPH2]]&amp;"º DPH"),"")</f>
        <v>15º DPH</v>
      </c>
      <c r="N396" s="31" t="str">
        <f>UPPER(IFERROR(VLOOKUP(Table_ocorrencias11[[#This Row],[municipio]],Table_municipios[],2,FALSE),""))</f>
        <v>IPOJUCA</v>
      </c>
      <c r="O396" s="31" t="str">
        <f>UPPER(IFERROR(Table_ocorrencias11[[#This Row],[bairro7]],""))</f>
        <v>ZONA RURAL</v>
      </c>
      <c r="P396" s="31" t="str">
        <f>IFERROR(IF(Table_ocorrencias11[[#This Row],[rua8]] ="","",Table_ocorrencias11[[#This Row],[rua8]]),"")</f>
        <v>ENGENHO MERCÊS</v>
      </c>
      <c r="Q396" s="31" t="str">
        <f>IFERROR(IF(Table_ocorrencias11[[#This Row],[latitude5]] ="","",Table_ocorrencias11[[#This Row],[latitude5]]),"")</f>
        <v/>
      </c>
      <c r="R396" s="31" t="str">
        <f>IFERROR(IF(Table_ocorrencias11[[#This Row],[longitude6]] ="","",Table_ocorrencias11[[#This Row],[longitude6]]),"")</f>
        <v/>
      </c>
      <c r="S396" s="31" t="str">
        <f>IFERROR(UPPER(VLOOKUP(Table_ocorrencias11[[#This Row],[ocorrencia_id]],Table_vitimas[],3,FALSE) &amp; " (NIC: "&amp; VLOOKUP(Table_ocorrencias11[[#This Row],[ocorrencia_id]],Table_vitimas[],9,FALSE)) &amp;")","")</f>
        <v>ANDERSON DANIEL DO NASCIMENTO (NIC: 111201)</v>
      </c>
      <c r="T3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6" s="31" t="str">
        <f>UPPER(IFERROR(Table_ocorrencias11[[#This Row],[descricao]],""))</f>
        <v>CB. RUBISMAR: 997880031</v>
      </c>
      <c r="V396" s="24">
        <f>IFERROR(IF(Table_ocorrencias11[[#This Row],[data_ciencia]]="","",Table_ocorrencias11[[#This Row],[data_ciencia]]),"")</f>
        <v>0.81041666666666667</v>
      </c>
      <c r="W396" s="24">
        <f>IFERROR(IF(Table_ocorrencias11[[#This Row],[data_saida]]="","",Table_ocorrencias11[[#This Row],[data_saida]]),"")</f>
        <v>0.82499999999999996</v>
      </c>
      <c r="X396" s="24">
        <f>IFERROR(IF(Table_ocorrencias11[[#This Row],[data_chegada]]="","",Table_ocorrencias11[[#This Row],[data_chegada]]),"")</f>
        <v>0.86458333333333337</v>
      </c>
      <c r="Y396" s="24">
        <f>IFERROR(IF(Table_ocorrencias11[[#This Row],[data_conclusao]]="","",Table_ocorrencias11[[#This Row],[data_conclusao]]),"")</f>
        <v>0.91666666666666663</v>
      </c>
      <c r="Z396" s="22">
        <v>1489</v>
      </c>
      <c r="AA396" s="22">
        <v>658</v>
      </c>
      <c r="AB396" s="22">
        <v>15</v>
      </c>
      <c r="AC396" s="22">
        <v>3870006</v>
      </c>
      <c r="AD396" s="22">
        <v>1586920</v>
      </c>
      <c r="AE396" s="22">
        <v>2960397</v>
      </c>
      <c r="AF396" s="22">
        <v>20464</v>
      </c>
      <c r="AG396" s="23">
        <v>44035</v>
      </c>
      <c r="AH396" s="22" t="s">
        <v>1493</v>
      </c>
      <c r="AI396" s="22" t="s">
        <v>167</v>
      </c>
      <c r="AJ396" s="22" t="s">
        <v>168</v>
      </c>
      <c r="AK396" s="22" t="s">
        <v>255</v>
      </c>
      <c r="AL396" s="25">
        <v>0.81041666666666667</v>
      </c>
      <c r="AM396" s="26">
        <v>0.82499999999999996</v>
      </c>
      <c r="AN396" s="26">
        <v>0.86458333333333337</v>
      </c>
      <c r="AO396" s="26">
        <v>0.91666666666666663</v>
      </c>
      <c r="AP396" s="22"/>
      <c r="AQ396" s="22"/>
      <c r="AR396" s="22">
        <v>8</v>
      </c>
      <c r="AS396" s="22" t="s">
        <v>471</v>
      </c>
      <c r="AT396" s="22" t="s">
        <v>1340</v>
      </c>
      <c r="AU396" s="22" t="s">
        <v>1494</v>
      </c>
      <c r="AV396" s="27" t="s">
        <v>276</v>
      </c>
      <c r="AW396" s="22" t="s">
        <v>1495</v>
      </c>
      <c r="AX396" s="22" t="s">
        <v>1496</v>
      </c>
      <c r="AY396" s="22" t="b">
        <v>1</v>
      </c>
      <c r="AZ396" s="22" t="s">
        <v>273</v>
      </c>
      <c r="BA396" s="22" t="b">
        <v>0</v>
      </c>
      <c r="BB396" s="22"/>
      <c r="BC396" s="22"/>
    </row>
    <row r="397" spans="1:55" hidden="1" x14ac:dyDescent="0.25">
      <c r="A397" s="31" t="str">
        <f>IFERROR(TEXT(Table_ocorrencias11[[#This Row],[caso_n]],"000")&amp;Table_ocorrencias11[[#This Row],[ponto]]&amp;"/"&amp;YEAR(Table_ocorrencias11[[#This Row],[DATA PLANTÃO]]),"")</f>
        <v>659.9/2020</v>
      </c>
      <c r="B397" s="31" t="str">
        <f>IFERROR(IF(Table_ocorrencias11[[#This Row],[GDL]] = "","", Table_ocorrencias11[[#This Row],[GDL]]&amp;"/"&amp;YEAR(Table_ocorrencias11[[#This Row],[data_plantao]])),"")</f>
        <v>20466/2020</v>
      </c>
      <c r="C397" s="31" t="str">
        <f>IF(Table_ocorrencias11[[#This Row],[fotos_gdl]] = TRUE,"ENVIADAS","PENDENTE")</f>
        <v>PENDENTE</v>
      </c>
      <c r="D397" s="23">
        <f>IFERROR(Table_ocorrencias11[[#This Row],[data_plantao]],"")</f>
        <v>44035</v>
      </c>
      <c r="E397" s="31" t="str">
        <f>IFERROR(Table_ocorrencias11[[#This Row],[CIODS]],"")</f>
        <v>D682452</v>
      </c>
      <c r="F397" s="31" t="str">
        <f>IFERROR(Table_ocorrencias11[[#This Row],[natureza3]],"")</f>
        <v>Homicídio</v>
      </c>
      <c r="G397" s="31" t="str">
        <f>IFERROR(Table_ocorrencias11[[#This Row],[tipo_local]],"")</f>
        <v>Externo</v>
      </c>
      <c r="H397" s="31" t="str">
        <f>IFERROR(IF(Table_ocorrencias11[[#This Row],[instrumento9]] = 0,"",Table_ocorrencias11[[#This Row],[instrumento9]]),"")</f>
        <v>PÉRFURO-CONTUNDENTE</v>
      </c>
      <c r="I397" s="31" t="str">
        <f>IFERROR(VLOOKUP(Table_ocorrencias11[[#This Row],[matricula_perito]],Table_peritos[],2,FALSE),"")</f>
        <v>RODION MALINOVSKY DE OLIVEIRA GOMES</v>
      </c>
      <c r="J397" s="31" t="str">
        <f>IFERROR(VLOOKUP(Table_ocorrencias11[[#This Row],[matricula_auxiliar]],Table_auxiliares[],2,FALSE),"")</f>
        <v>DANIELE YACYSZYN ALVES ROMÃO</v>
      </c>
      <c r="K397" s="31" t="str">
        <f>IFERROR(VLOOKUP(Table_ocorrencias11[[#This Row],[matricula_delegado]],Table_delegados[],2,FALSE),"")</f>
        <v>JOAO BAPTISTA DE BRITTO ALVES FILHO</v>
      </c>
      <c r="L397" s="31" t="str">
        <f>IFERROR(Table_ocorrencias11[[#This Row],[viatura4]],"")</f>
        <v>UP002</v>
      </c>
      <c r="M397" s="31" t="str">
        <f>IFERROR(IF(Table_ocorrencias11[[#This Row],[DPH2]] ="","",Table_ocorrencias11[[#This Row],[DPH2]]&amp;"º DPH"),"")</f>
        <v>10º DPH</v>
      </c>
      <c r="N397" s="31" t="str">
        <f>UPPER(IFERROR(VLOOKUP(Table_ocorrencias11[[#This Row],[municipio]],Table_municipios[],2,FALSE),""))</f>
        <v>SÃO LOURENÇO DA MATA</v>
      </c>
      <c r="O397" s="31" t="str">
        <f>UPPER(IFERROR(Table_ocorrencias11[[#This Row],[bairro7]],""))</f>
        <v>MATRIZ DA LUZ</v>
      </c>
      <c r="P397" s="31" t="str">
        <f>IFERROR(IF(Table_ocorrencias11[[#This Row],[rua8]] ="","",Table_ocorrencias11[[#This Row],[rua8]]),"")</f>
        <v>ESTRADA DE TAPACURA</v>
      </c>
      <c r="Q397" s="31" t="str">
        <f>IFERROR(IF(Table_ocorrencias11[[#This Row],[latitude5]] ="","",Table_ocorrencias11[[#This Row],[latitude5]]),"")</f>
        <v/>
      </c>
      <c r="R397" s="31" t="str">
        <f>IFERROR(IF(Table_ocorrencias11[[#This Row],[longitude6]] ="","",Table_ocorrencias11[[#This Row],[longitude6]]),"")</f>
        <v/>
      </c>
      <c r="S397" s="31" t="str">
        <f>IFERROR(UPPER(VLOOKUP(Table_ocorrencias11[[#This Row],[ocorrencia_id]],Table_vitimas[],3,FALSE) &amp; " (NIC: "&amp; VLOOKUP(Table_ocorrencias11[[#This Row],[ocorrencia_id]],Table_vitimas[],9,FALSE)) &amp;")","")</f>
        <v>CRISTIANO MARQUES DA SIVA (NIC: 111207)</v>
      </c>
      <c r="T3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397" s="31" t="str">
        <f>UPPER(IFERROR(Table_ocorrencias11[[#This Row],[descricao]],""))</f>
        <v>ZONA RURAL, PAF</v>
      </c>
      <c r="V397" s="24">
        <f>IFERROR(IF(Table_ocorrencias11[[#This Row],[data_ciencia]]="","",Table_ocorrencias11[[#This Row],[data_ciencia]]),"")</f>
        <v>0.84027777777777779</v>
      </c>
      <c r="W397" s="24">
        <f>IFERROR(IF(Table_ocorrencias11[[#This Row],[data_saida]]="","",Table_ocorrencias11[[#This Row],[data_saida]]),"")</f>
        <v>0.84375</v>
      </c>
      <c r="X397" s="24">
        <f>IFERROR(IF(Table_ocorrencias11[[#This Row],[data_chegada]]="","",Table_ocorrencias11[[#This Row],[data_chegada]]),"")</f>
        <v>0.88541666666666663</v>
      </c>
      <c r="Y397" s="24">
        <f>IFERROR(IF(Table_ocorrencias11[[#This Row],[data_conclusao]]="","",Table_ocorrencias11[[#This Row],[data_conclusao]]),"")</f>
        <v>0.91666666666666663</v>
      </c>
      <c r="Z397" s="22">
        <v>1490</v>
      </c>
      <c r="AA397" s="22">
        <v>659</v>
      </c>
      <c r="AB397" s="22">
        <v>10</v>
      </c>
      <c r="AC397" s="22">
        <v>1917099</v>
      </c>
      <c r="AD397" s="22">
        <v>3876071</v>
      </c>
      <c r="AE397" s="22">
        <v>2139065</v>
      </c>
      <c r="AF397" s="22">
        <v>20466</v>
      </c>
      <c r="AG397" s="23">
        <v>44035</v>
      </c>
      <c r="AH397" s="22" t="s">
        <v>1497</v>
      </c>
      <c r="AI397" s="22" t="s">
        <v>167</v>
      </c>
      <c r="AJ397" s="22" t="s">
        <v>168</v>
      </c>
      <c r="AK397" s="22" t="s">
        <v>278</v>
      </c>
      <c r="AL397" s="25">
        <v>0.84027777777777779</v>
      </c>
      <c r="AM397" s="26">
        <v>0.84375</v>
      </c>
      <c r="AN397" s="26">
        <v>0.88541666666666663</v>
      </c>
      <c r="AO397" s="26">
        <v>0.91666666666666663</v>
      </c>
      <c r="AP397" s="22"/>
      <c r="AQ397" s="22"/>
      <c r="AR397" s="22">
        <v>15</v>
      </c>
      <c r="AS397" s="22" t="s">
        <v>469</v>
      </c>
      <c r="AT397" s="22" t="s">
        <v>1498</v>
      </c>
      <c r="AU397" s="22" t="s">
        <v>283</v>
      </c>
      <c r="AV397" s="27" t="s">
        <v>276</v>
      </c>
      <c r="AW397" s="22" t="s">
        <v>1499</v>
      </c>
      <c r="AX397" s="22" t="s">
        <v>1610</v>
      </c>
      <c r="AY397" s="22" t="b">
        <v>0</v>
      </c>
      <c r="AZ397" s="22" t="s">
        <v>273</v>
      </c>
      <c r="BA397" s="22" t="b">
        <v>0</v>
      </c>
      <c r="BB397" s="22"/>
      <c r="BC397" s="22"/>
    </row>
    <row r="398" spans="1:55" hidden="1" x14ac:dyDescent="0.25">
      <c r="A398" s="31" t="str">
        <f>IFERROR(TEXT(Table_ocorrencias11[[#This Row],[caso_n]],"000")&amp;Table_ocorrencias11[[#This Row],[ponto]]&amp;"/"&amp;YEAR(Table_ocorrencias11[[#This Row],[DATA PLANTÃO]]),"")</f>
        <v>660.9/2020</v>
      </c>
      <c r="B398" s="31" t="str">
        <f>IFERROR(IF(Table_ocorrencias11[[#This Row],[GDL]] = "","", Table_ocorrencias11[[#This Row],[GDL]]&amp;"/"&amp;YEAR(Table_ocorrencias11[[#This Row],[data_plantao]])),"")</f>
        <v>20470/2020</v>
      </c>
      <c r="C398" s="31" t="str">
        <f>IF(Table_ocorrencias11[[#This Row],[fotos_gdl]] = TRUE,"ENVIADAS","PENDENTE")</f>
        <v>PENDENTE</v>
      </c>
      <c r="D398" s="23">
        <f>IFERROR(Table_ocorrencias11[[#This Row],[data_plantao]],"")</f>
        <v>44036</v>
      </c>
      <c r="E398" s="31" t="str">
        <f>IFERROR(Table_ocorrencias11[[#This Row],[CIODS]],"")</f>
        <v>D682480</v>
      </c>
      <c r="F398" s="31" t="str">
        <f>IFERROR(Table_ocorrencias11[[#This Row],[natureza3]],"")</f>
        <v>Homicídio</v>
      </c>
      <c r="G398" s="31" t="str">
        <f>IFERROR(Table_ocorrencias11[[#This Row],[tipo_local]],"")</f>
        <v>Externo</v>
      </c>
      <c r="H398" s="31" t="str">
        <f>IFERROR(IF(Table_ocorrencias11[[#This Row],[instrumento9]] = 0,"",Table_ocorrencias11[[#This Row],[instrumento9]]),"")</f>
        <v>PÉRFURO-CONTUNDENTE</v>
      </c>
      <c r="I398" s="31" t="str">
        <f>IFERROR(VLOOKUP(Table_ocorrencias11[[#This Row],[matricula_perito]],Table_peritos[],2,FALSE),"")</f>
        <v>DIEGO NUNES TELES DE MENDONÇA</v>
      </c>
      <c r="J398" s="31" t="str">
        <f>IFERROR(VLOOKUP(Table_ocorrencias11[[#This Row],[matricula_auxiliar]],Table_auxiliares[],2,FALSE),"")</f>
        <v>FLAVIA ROBERTA FERREIRA</v>
      </c>
      <c r="K398" s="31" t="str">
        <f>IFERROR(VLOOKUP(Table_ocorrencias11[[#This Row],[matricula_delegado]],Table_delegados[],2,FALSE),"")</f>
        <v>JOAO BAPTISTA DE BRITTO ALVES FILHO</v>
      </c>
      <c r="L398" s="31" t="str">
        <f>IFERROR(Table_ocorrencias11[[#This Row],[viatura4]],"")</f>
        <v>UP004</v>
      </c>
      <c r="M398" s="31" t="str">
        <f>IFERROR(IF(Table_ocorrencias11[[#This Row],[DPH2]] ="","",Table_ocorrencias11[[#This Row],[DPH2]]&amp;"º DPH"),"")</f>
        <v>4º DPH</v>
      </c>
      <c r="N398" s="31" t="str">
        <f>UPPER(IFERROR(VLOOKUP(Table_ocorrencias11[[#This Row],[municipio]],Table_municipios[],2,FALSE),""))</f>
        <v>RECIFE</v>
      </c>
      <c r="O398" s="31" t="str">
        <f>UPPER(IFERROR(Table_ocorrencias11[[#This Row],[bairro7]],""))</f>
        <v>TOTO</v>
      </c>
      <c r="P398" s="31" t="str">
        <f>IFERROR(IF(Table_ocorrencias11[[#This Row],[rua8]] ="","",Table_ocorrencias11[[#This Row],[rua8]]),"")</f>
        <v>5º TRAVESSA RUA 11 DE AGOSTO</v>
      </c>
      <c r="Q398" s="31" t="str">
        <f>IFERROR(IF(Table_ocorrencias11[[#This Row],[latitude5]] ="","",Table_ocorrencias11[[#This Row],[latitude5]]),"")</f>
        <v/>
      </c>
      <c r="R398" s="31" t="str">
        <f>IFERROR(IF(Table_ocorrencias11[[#This Row],[longitude6]] ="","",Table_ocorrencias11[[#This Row],[longitude6]]),"")</f>
        <v/>
      </c>
      <c r="S398" s="31" t="str">
        <f>IFERROR(UPPER(VLOOKUP(Table_ocorrencias11[[#This Row],[ocorrencia_id]],Table_vitimas[],3,FALSE) &amp; " (NIC: "&amp; VLOOKUP(Table_ocorrencias11[[#This Row],[ocorrencia_id]],Table_vitimas[],9,FALSE)) &amp;")","")</f>
        <v>ERINALDO DA SILVA MOURA (NIC: 111221)</v>
      </c>
      <c r="T3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8" s="31" t="str">
        <f>UPPER(IFERROR(Table_ocorrencias11[[#This Row],[descricao]],""))</f>
        <v/>
      </c>
      <c r="V398" s="24">
        <f>IFERROR(IF(Table_ocorrencias11[[#This Row],[data_ciencia]]="","",Table_ocorrencias11[[#This Row],[data_ciencia]]),"")</f>
        <v>0.97916666666666663</v>
      </c>
      <c r="W398" s="24">
        <f>IFERROR(IF(Table_ocorrencias11[[#This Row],[data_saida]]="","",Table_ocorrencias11[[#This Row],[data_saida]]),"")</f>
        <v>0.98958333333333337</v>
      </c>
      <c r="X398" s="24">
        <f>IFERROR(IF(Table_ocorrencias11[[#This Row],[data_chegada]]="","",Table_ocorrencias11[[#This Row],[data_chegada]]),"")</f>
        <v>0</v>
      </c>
      <c r="Y398" s="24">
        <f>IFERROR(IF(Table_ocorrencias11[[#This Row],[data_conclusao]]="","",Table_ocorrencias11[[#This Row],[data_conclusao]]),"")</f>
        <v>2.7777777777777776E-2</v>
      </c>
      <c r="Z398" s="22">
        <v>1491</v>
      </c>
      <c r="AA398" s="22">
        <v>660</v>
      </c>
      <c r="AB398" s="22">
        <v>4</v>
      </c>
      <c r="AC398" s="22">
        <v>3869148</v>
      </c>
      <c r="AD398" s="22">
        <v>3867684</v>
      </c>
      <c r="AE398" s="22">
        <v>2139065</v>
      </c>
      <c r="AF398" s="22">
        <v>20470</v>
      </c>
      <c r="AG398" s="23">
        <v>44036</v>
      </c>
      <c r="AH398" s="22" t="s">
        <v>1509</v>
      </c>
      <c r="AI398" s="22" t="s">
        <v>167</v>
      </c>
      <c r="AJ398" s="22" t="s">
        <v>168</v>
      </c>
      <c r="AK398" s="22" t="s">
        <v>255</v>
      </c>
      <c r="AL398" s="25">
        <v>0.97916666666666663</v>
      </c>
      <c r="AM398" s="26">
        <v>0.98958333333333337</v>
      </c>
      <c r="AN398" s="26">
        <v>0</v>
      </c>
      <c r="AO398" s="26">
        <v>2.7777777777777776E-2</v>
      </c>
      <c r="AP398" s="22"/>
      <c r="AQ398" s="22"/>
      <c r="AR398" s="22">
        <v>14</v>
      </c>
      <c r="AS398" s="22" t="s">
        <v>1510</v>
      </c>
      <c r="AT398" s="22" t="s">
        <v>1511</v>
      </c>
      <c r="AU398" s="22" t="s">
        <v>283</v>
      </c>
      <c r="AV398" s="27" t="s">
        <v>276</v>
      </c>
      <c r="AW398" s="22" t="s">
        <v>1512</v>
      </c>
      <c r="AX398" s="22" t="s">
        <v>283</v>
      </c>
      <c r="AY398" s="22" t="b">
        <v>0</v>
      </c>
      <c r="AZ398" s="22" t="s">
        <v>273</v>
      </c>
      <c r="BA398" s="22" t="b">
        <v>0</v>
      </c>
      <c r="BB398" s="22"/>
      <c r="BC398" s="22"/>
    </row>
    <row r="399" spans="1:55" hidden="1" x14ac:dyDescent="0.25">
      <c r="A399" s="31" t="str">
        <f>IFERROR(TEXT(Table_ocorrencias11[[#This Row],[caso_n]],"000")&amp;Table_ocorrencias11[[#This Row],[ponto]]&amp;"/"&amp;YEAR(Table_ocorrencias11[[#This Row],[DATA PLANTÃO]]),"")</f>
        <v>661.9/2020</v>
      </c>
      <c r="B399" s="31" t="str">
        <f>IFERROR(IF(Table_ocorrencias11[[#This Row],[GDL]] = "","", Table_ocorrencias11[[#This Row],[GDL]]&amp;"/"&amp;YEAR(Table_ocorrencias11[[#This Row],[data_plantao]])),"")</f>
        <v>20524/2020</v>
      </c>
      <c r="C399" s="31" t="str">
        <f>IF(Table_ocorrencias11[[#This Row],[fotos_gdl]] = TRUE,"ENVIADAS","PENDENTE")</f>
        <v>ENVIADAS</v>
      </c>
      <c r="D399" s="23">
        <f>IFERROR(Table_ocorrencias11[[#This Row],[data_plantao]],"")</f>
        <v>44036</v>
      </c>
      <c r="E399" s="31" t="str">
        <f>IFERROR(Table_ocorrencias11[[#This Row],[CIODS]],"")</f>
        <v>D682496</v>
      </c>
      <c r="F399" s="31" t="str">
        <f>IFERROR(Table_ocorrencias11[[#This Row],[natureza3]],"")</f>
        <v>Homicídio</v>
      </c>
      <c r="G399" s="31" t="str">
        <f>IFERROR(Table_ocorrencias11[[#This Row],[tipo_local]],"")</f>
        <v>Externo</v>
      </c>
      <c r="H399" s="31" t="str">
        <f>IFERROR(IF(Table_ocorrencias11[[#This Row],[instrumento9]] = 0,"",Table_ocorrencias11[[#This Row],[instrumento9]]),"")</f>
        <v>PÉRFURO-CONTUNDENTE</v>
      </c>
      <c r="I399" s="31" t="str">
        <f>IFERROR(VLOOKUP(Table_ocorrencias11[[#This Row],[matricula_perito]],Table_peritos[],2,FALSE),"")</f>
        <v>DIOGO SINESIO TRAJANO DE ARRUDA</v>
      </c>
      <c r="J399" s="31" t="str">
        <f>IFERROR(VLOOKUP(Table_ocorrencias11[[#This Row],[matricula_auxiliar]],Table_auxiliares[],2,FALSE),"")</f>
        <v>THAYSE BATISTA</v>
      </c>
      <c r="K399" s="31" t="str">
        <f>IFERROR(VLOOKUP(Table_ocorrencias11[[#This Row],[matricula_delegado]],Table_delegados[],2,FALSE),"")</f>
        <v>ICARO BARROS SCHNEIDER</v>
      </c>
      <c r="L399" s="31" t="str">
        <f>IFERROR(Table_ocorrencias11[[#This Row],[viatura4]],"")</f>
        <v>UP004</v>
      </c>
      <c r="M399" s="31" t="str">
        <f>IFERROR(IF(Table_ocorrencias11[[#This Row],[DPH2]] ="","",Table_ocorrencias11[[#This Row],[DPH2]]&amp;"º DPH"),"")</f>
        <v>13º DPH</v>
      </c>
      <c r="N399" s="31" t="str">
        <f>UPPER(IFERROR(VLOOKUP(Table_ocorrencias11[[#This Row],[municipio]],Table_municipios[],2,FALSE),""))</f>
        <v>JABOATÃO DOS GUARARAPES</v>
      </c>
      <c r="O399" s="31" t="str">
        <f>UPPER(IFERROR(Table_ocorrencias11[[#This Row],[bairro7]],""))</f>
        <v>SUCUPIRA</v>
      </c>
      <c r="P399" s="31" t="str">
        <f>IFERROR(IF(Table_ocorrencias11[[#This Row],[rua8]] ="","",Table_ocorrencias11[[#This Row],[rua8]]),"")</f>
        <v>JOSEFA AGDA DA CONCEIÇÃO</v>
      </c>
      <c r="Q399" s="31" t="str">
        <f>IFERROR(IF(Table_ocorrencias11[[#This Row],[latitude5]] ="","",Table_ocorrencias11[[#This Row],[latitude5]]),"")</f>
        <v>-8.111761</v>
      </c>
      <c r="R399" s="31" t="str">
        <f>IFERROR(IF(Table_ocorrencias11[[#This Row],[longitude6]] ="","",Table_ocorrencias11[[#This Row],[longitude6]]),"")</f>
        <v>-34.974743</v>
      </c>
      <c r="S39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111212)</v>
      </c>
      <c r="T3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399" s="31" t="str">
        <f>UPPER(IFERROR(Table_ocorrencias11[[#This Row],[descricao]],""))</f>
        <v>CADÁVER ENCONTRADO COM PAF, RIGIDEZ COMPLETA</v>
      </c>
      <c r="V399" s="24">
        <f>IFERROR(IF(Table_ocorrencias11[[#This Row],[data_ciencia]]="","",Table_ocorrencias11[[#This Row],[data_ciencia]]),"")</f>
        <v>0.3125</v>
      </c>
      <c r="W399" s="24">
        <f>IFERROR(IF(Table_ocorrencias11[[#This Row],[data_saida]]="","",Table_ocorrencias11[[#This Row],[data_saida]]),"")</f>
        <v>0.34722222222222221</v>
      </c>
      <c r="X399" s="24">
        <f>IFERROR(IF(Table_ocorrencias11[[#This Row],[data_chegada]]="","",Table_ocorrencias11[[#This Row],[data_chegada]]),"")</f>
        <v>0.37847222222222221</v>
      </c>
      <c r="Y399" s="24">
        <f>IFERROR(IF(Table_ocorrencias11[[#This Row],[data_conclusao]]="","",Table_ocorrencias11[[#This Row],[data_conclusao]]),"")</f>
        <v>0.41319444444444442</v>
      </c>
      <c r="Z399" s="22">
        <v>1492</v>
      </c>
      <c r="AA399" s="22">
        <v>661</v>
      </c>
      <c r="AB399" s="22">
        <v>13</v>
      </c>
      <c r="AC399" s="22">
        <v>3871193</v>
      </c>
      <c r="AD399" s="22">
        <v>3870430</v>
      </c>
      <c r="AE399" s="22">
        <v>2724715</v>
      </c>
      <c r="AF399" s="22">
        <v>20524</v>
      </c>
      <c r="AG399" s="23">
        <v>44036</v>
      </c>
      <c r="AH399" s="22" t="s">
        <v>1514</v>
      </c>
      <c r="AI399" s="22" t="s">
        <v>167</v>
      </c>
      <c r="AJ399" s="22" t="s">
        <v>168</v>
      </c>
      <c r="AK399" s="22" t="s">
        <v>255</v>
      </c>
      <c r="AL399" s="25">
        <v>0.3125</v>
      </c>
      <c r="AM399" s="26">
        <v>0.34722222222222221</v>
      </c>
      <c r="AN399" s="26">
        <v>0.37847222222222221</v>
      </c>
      <c r="AO399" s="26">
        <v>0.41319444444444442</v>
      </c>
      <c r="AP399" s="22" t="s">
        <v>1519</v>
      </c>
      <c r="AQ399" s="22" t="s">
        <v>1520</v>
      </c>
      <c r="AR399" s="22">
        <v>10</v>
      </c>
      <c r="AS399" s="22" t="s">
        <v>1515</v>
      </c>
      <c r="AT399" s="22" t="s">
        <v>1521</v>
      </c>
      <c r="AU399" s="22" t="s">
        <v>1516</v>
      </c>
      <c r="AV399" s="27" t="s">
        <v>276</v>
      </c>
      <c r="AW399" s="22" t="s">
        <v>1517</v>
      </c>
      <c r="AX399" s="22" t="s">
        <v>1522</v>
      </c>
      <c r="AY399" s="22" t="b">
        <v>1</v>
      </c>
      <c r="AZ399" s="22" t="s">
        <v>273</v>
      </c>
      <c r="BA399" s="22" t="b">
        <v>0</v>
      </c>
      <c r="BB399" s="22"/>
      <c r="BC399" s="22"/>
    </row>
    <row r="400" spans="1:55" hidden="1" x14ac:dyDescent="0.25">
      <c r="A400" s="31" t="str">
        <f>IFERROR(TEXT(Table_ocorrencias11[[#This Row],[caso_n]],"000")&amp;Table_ocorrencias11[[#This Row],[ponto]]&amp;"/"&amp;YEAR(Table_ocorrencias11[[#This Row],[DATA PLANTÃO]]),"")</f>
        <v>662.9/2020</v>
      </c>
      <c r="B400" s="31" t="str">
        <f>IFERROR(IF(Table_ocorrencias11[[#This Row],[GDL]] = "","", Table_ocorrencias11[[#This Row],[GDL]]&amp;"/"&amp;YEAR(Table_ocorrencias11[[#This Row],[data_plantao]])),"")</f>
        <v>20567/2020</v>
      </c>
      <c r="C400" s="31" t="str">
        <f>IF(Table_ocorrencias11[[#This Row],[fotos_gdl]] = TRUE,"ENVIADAS","PENDENTE")</f>
        <v>ENVIADAS</v>
      </c>
      <c r="D400" s="23">
        <f>IFERROR(Table_ocorrencias11[[#This Row],[data_plantao]],"")</f>
        <v>44036</v>
      </c>
      <c r="E400" s="31" t="str">
        <f>IFERROR(Table_ocorrencias11[[#This Row],[CIODS]],"")</f>
        <v>D682519</v>
      </c>
      <c r="F400" s="31" t="str">
        <f>IFERROR(Table_ocorrencias11[[#This Row],[natureza3]],"")</f>
        <v>Homicídio</v>
      </c>
      <c r="G400" s="31" t="str">
        <f>IFERROR(Table_ocorrencias11[[#This Row],[tipo_local]],"")</f>
        <v>Interno</v>
      </c>
      <c r="H400" s="31" t="str">
        <f>IFERROR(IF(Table_ocorrencias11[[#This Row],[instrumento9]] = 0,"",Table_ocorrencias11[[#This Row],[instrumento9]]),"")</f>
        <v>PÉRFURO-CONTUNDENTE</v>
      </c>
      <c r="I400" s="31" t="str">
        <f>IFERROR(VLOOKUP(Table_ocorrencias11[[#This Row],[matricula_perito]],Table_peritos[],2,FALSE),"")</f>
        <v>DIEGO NUNES TELES DE MENDONÇA</v>
      </c>
      <c r="J400" s="31" t="str">
        <f>IFERROR(VLOOKUP(Table_ocorrencias11[[#This Row],[matricula_auxiliar]],Table_auxiliares[],2,FALSE),"")</f>
        <v>HILTON PESSOA DE FREITAS NETO</v>
      </c>
      <c r="K400" s="31" t="str">
        <f>IFERROR(VLOOKUP(Table_ocorrencias11[[#This Row],[matricula_delegado]],Table_delegados[],2,FALSE),"")</f>
        <v>ICARO BARROS SCHNEIDER</v>
      </c>
      <c r="L400" s="31" t="str">
        <f>IFERROR(Table_ocorrencias11[[#This Row],[viatura4]],"")</f>
        <v>UP002</v>
      </c>
      <c r="M400" s="31" t="str">
        <f>IFERROR(IF(Table_ocorrencias11[[#This Row],[DPH2]] ="","",Table_ocorrencias11[[#This Row],[DPH2]]&amp;"º DPH"),"")</f>
        <v>11º DPH</v>
      </c>
      <c r="N400" s="31" t="str">
        <f>UPPER(IFERROR(VLOOKUP(Table_ocorrencias11[[#This Row],[municipio]],Table_municipios[],2,FALSE),""))</f>
        <v>JABOATÃO DOS GUARARAPES</v>
      </c>
      <c r="O400" s="31" t="str">
        <f>UPPER(IFERROR(Table_ocorrencias11[[#This Row],[bairro7]],""))</f>
        <v>JD MURIBECA</v>
      </c>
      <c r="P400" s="31" t="str">
        <f>IFERROR(IF(Table_ocorrencias11[[#This Row],[rua8]] ="","",Table_ocorrencias11[[#This Row],[rua8]]),"")</f>
        <v>AV. SANTA HELENA , PROX 305</v>
      </c>
      <c r="Q400" s="31" t="str">
        <f>IFERROR(IF(Table_ocorrencias11[[#This Row],[latitude5]] ="","",Table_ocorrencias11[[#This Row],[latitude5]]),"")</f>
        <v/>
      </c>
      <c r="R400" s="31" t="str">
        <f>IFERROR(IF(Table_ocorrencias11[[#This Row],[longitude6]] ="","",Table_ocorrencias11[[#This Row],[longitude6]]),"")</f>
        <v/>
      </c>
      <c r="S400" s="31" t="str">
        <f>IFERROR(UPPER(VLOOKUP(Table_ocorrencias11[[#This Row],[ocorrencia_id]],Table_vitimas[],3,FALSE) &amp; " (NIC: "&amp; VLOOKUP(Table_ocorrencias11[[#This Row],[ocorrencia_id]],Table_vitimas[],9,FALSE)) &amp;")","")</f>
        <v>JOÃO ROGERIO DA SILVA (NIC: 111214)</v>
      </c>
      <c r="T4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00" s="31" t="str">
        <f>UPPER(IFERROR(Table_ocorrencias11[[#This Row],[descricao]],""))</f>
        <v>PAF - MASC_x000D_
SGT XAVIER 987968706</v>
      </c>
      <c r="V400" s="24">
        <f>IFERROR(IF(Table_ocorrencias11[[#This Row],[data_ciencia]]="","",Table_ocorrencias11[[#This Row],[data_ciencia]]),"")</f>
        <v>0.52083333333333337</v>
      </c>
      <c r="W400" s="24">
        <f>IFERROR(IF(Table_ocorrencias11[[#This Row],[data_saida]]="","",Table_ocorrencias11[[#This Row],[data_saida]]),"")</f>
        <v>0.54166666666666663</v>
      </c>
      <c r="X400" s="24">
        <f>IFERROR(IF(Table_ocorrencias11[[#This Row],[data_chegada]]="","",Table_ocorrencias11[[#This Row],[data_chegada]]),"")</f>
        <v>0.56944444444444442</v>
      </c>
      <c r="Y400" s="24">
        <f>IFERROR(IF(Table_ocorrencias11[[#This Row],[data_conclusao]]="","",Table_ocorrencias11[[#This Row],[data_conclusao]]),"")</f>
        <v>0.59722222222222221</v>
      </c>
      <c r="Z400" s="22">
        <v>1493</v>
      </c>
      <c r="AA400" s="22">
        <v>662</v>
      </c>
      <c r="AB400" s="22">
        <v>11</v>
      </c>
      <c r="AC400" s="22">
        <v>3869148</v>
      </c>
      <c r="AD400" s="22">
        <v>3865967</v>
      </c>
      <c r="AE400" s="22">
        <v>2724715</v>
      </c>
      <c r="AF400" s="22">
        <v>20567</v>
      </c>
      <c r="AG400" s="23">
        <v>44036</v>
      </c>
      <c r="AH400" s="22" t="s">
        <v>1523</v>
      </c>
      <c r="AI400" s="22" t="s">
        <v>167</v>
      </c>
      <c r="AJ400" s="22" t="s">
        <v>414</v>
      </c>
      <c r="AK400" s="22" t="s">
        <v>278</v>
      </c>
      <c r="AL400" s="25">
        <v>0.52083333333333337</v>
      </c>
      <c r="AM400" s="26">
        <v>0.54166666666666663</v>
      </c>
      <c r="AN400" s="26">
        <v>0.56944444444444442</v>
      </c>
      <c r="AO400" s="26">
        <v>0.59722222222222221</v>
      </c>
      <c r="AP400" s="22"/>
      <c r="AQ400" s="22"/>
      <c r="AR400" s="22">
        <v>10</v>
      </c>
      <c r="AS400" s="22" t="s">
        <v>1524</v>
      </c>
      <c r="AT400" s="22" t="s">
        <v>1525</v>
      </c>
      <c r="AU400" s="22" t="s">
        <v>1526</v>
      </c>
      <c r="AV400" s="27" t="s">
        <v>276</v>
      </c>
      <c r="AW400" s="22" t="s">
        <v>1527</v>
      </c>
      <c r="AX400" s="22" t="s">
        <v>1528</v>
      </c>
      <c r="AY400" s="22" t="b">
        <v>1</v>
      </c>
      <c r="AZ400" s="22" t="s">
        <v>273</v>
      </c>
      <c r="BA400" s="22" t="b">
        <v>0</v>
      </c>
      <c r="BB400" s="22"/>
      <c r="BC400" s="22"/>
    </row>
    <row r="401" spans="1:55" hidden="1" x14ac:dyDescent="0.25">
      <c r="A401" s="31" t="str">
        <f>IFERROR(TEXT(Table_ocorrencias11[[#This Row],[caso_n]],"000")&amp;Table_ocorrencias11[[#This Row],[ponto]]&amp;"/"&amp;YEAR(Table_ocorrencias11[[#This Row],[DATA PLANTÃO]]),"")</f>
        <v>663.9/2020</v>
      </c>
      <c r="B401" s="31" t="str">
        <f>IFERROR(IF(Table_ocorrencias11[[#This Row],[GDL]] = "","", Table_ocorrencias11[[#This Row],[GDL]]&amp;"/"&amp;YEAR(Table_ocorrencias11[[#This Row],[data_plantao]])),"")</f>
        <v>20569/2020</v>
      </c>
      <c r="C401" s="31" t="str">
        <f>IF(Table_ocorrencias11[[#This Row],[fotos_gdl]] = TRUE,"ENVIADAS","PENDENTE")</f>
        <v>ENVIADAS</v>
      </c>
      <c r="D401" s="23">
        <f>IFERROR(Table_ocorrencias11[[#This Row],[data_plantao]],"")</f>
        <v>44036</v>
      </c>
      <c r="E401" s="31" t="str">
        <f>IFERROR(Table_ocorrencias11[[#This Row],[CIODS]],"")</f>
        <v>D682511</v>
      </c>
      <c r="F401" s="31" t="str">
        <f>IFERROR(Table_ocorrencias11[[#This Row],[natureza3]],"")</f>
        <v>Morte a esclarecer</v>
      </c>
      <c r="G401" s="31" t="str">
        <f>IFERROR(Table_ocorrencias11[[#This Row],[tipo_local]],"")</f>
        <v>Externo</v>
      </c>
      <c r="H401" s="31" t="str">
        <f>IFERROR(IF(Table_ocorrencias11[[#This Row],[instrumento9]] = 0,"",Table_ocorrencias11[[#This Row],[instrumento9]]),"")</f>
        <v>CONTUNDENTE</v>
      </c>
      <c r="I401" s="31" t="str">
        <f>IFERROR(VLOOKUP(Table_ocorrencias11[[#This Row],[matricula_perito]],Table_peritos[],2,FALSE),"")</f>
        <v>DIEGO NUNES TELES DE MENDONÇA</v>
      </c>
      <c r="J401" s="31" t="str">
        <f>IFERROR(VLOOKUP(Table_ocorrencias11[[#This Row],[matricula_auxiliar]],Table_auxiliares[],2,FALSE),"")</f>
        <v>HILTON PESSOA DE FREITAS NETO</v>
      </c>
      <c r="K401" s="31" t="str">
        <f>IFERROR(VLOOKUP(Table_ocorrencias11[[#This Row],[matricula_delegado]],Table_delegados[],2,FALSE),"")</f>
        <v>ICARO BARROS SCHNEIDER</v>
      </c>
      <c r="L401" s="31" t="str">
        <f>IFERROR(Table_ocorrencias11[[#This Row],[viatura4]],"")</f>
        <v>UP002</v>
      </c>
      <c r="M401" s="31" t="str">
        <f>IFERROR(IF(Table_ocorrencias11[[#This Row],[DPH2]] ="","",Table_ocorrencias11[[#This Row],[DPH2]]&amp;"º DPH"),"")</f>
        <v>11º DPH</v>
      </c>
      <c r="N401" s="31" t="str">
        <f>UPPER(IFERROR(VLOOKUP(Table_ocorrencias11[[#This Row],[municipio]],Table_municipios[],2,FALSE),""))</f>
        <v>JABOATÃO DOS GUARARAPES</v>
      </c>
      <c r="O401" s="31" t="str">
        <f>UPPER(IFERROR(Table_ocorrencias11[[#This Row],[bairro7]],""))</f>
        <v>INTEGRAÇÃO DA MURIBECA</v>
      </c>
      <c r="P401" s="31" t="str">
        <f>IFERROR(IF(Table_ocorrencias11[[#This Row],[rua8]] ="","",Table_ocorrencias11[[#This Row],[rua8]]),"")</f>
        <v>DRAGA</v>
      </c>
      <c r="Q401" s="31" t="str">
        <f>IFERROR(IF(Table_ocorrencias11[[#This Row],[latitude5]] ="","",Table_ocorrencias11[[#This Row],[latitude5]]),"")</f>
        <v/>
      </c>
      <c r="R401" s="31" t="str">
        <f>IFERROR(IF(Table_ocorrencias11[[#This Row],[longitude6]] ="","",Table_ocorrencias11[[#This Row],[longitude6]]),"")</f>
        <v/>
      </c>
      <c r="S401" s="31" t="str">
        <f>IFERROR(UPPER(VLOOKUP(Table_ocorrencias11[[#This Row],[ocorrencia_id]],Table_vitimas[],3,FALSE) &amp; " (NIC: "&amp; VLOOKUP(Table_ocorrencias11[[#This Row],[ocorrencia_id]],Table_vitimas[],9,FALSE)) &amp;")","")</f>
        <v>SEVERINO FRANCISCO DA SILVA (NIC: 111223)</v>
      </c>
      <c r="T4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1" s="31" t="str">
        <f>UPPER(IFERROR(Table_ocorrencias11[[#This Row],[descricao]],""))</f>
        <v>CORPO ENCONTRADO NO RIO - MASC_x000D_
PM 988071217</v>
      </c>
      <c r="V401" s="24">
        <f>IFERROR(IF(Table_ocorrencias11[[#This Row],[data_ciencia]]="","",Table_ocorrencias11[[#This Row],[data_ciencia]]),"")</f>
        <v>0.60416666666666663</v>
      </c>
      <c r="W401" s="24">
        <f>IFERROR(IF(Table_ocorrencias11[[#This Row],[data_saida]]="","",Table_ocorrencias11[[#This Row],[data_saida]]),"")</f>
        <v>0.60416666666666663</v>
      </c>
      <c r="X401" s="24">
        <f>IFERROR(IF(Table_ocorrencias11[[#This Row],[data_chegada]]="","",Table_ocorrencias11[[#This Row],[data_chegada]]),"")</f>
        <v>0.61111111111111116</v>
      </c>
      <c r="Y401" s="24">
        <f>IFERROR(IF(Table_ocorrencias11[[#This Row],[data_conclusao]]="","",Table_ocorrencias11[[#This Row],[data_conclusao]]),"")</f>
        <v>0.64583333333333337</v>
      </c>
      <c r="Z401" s="22">
        <v>1494</v>
      </c>
      <c r="AA401" s="22">
        <v>663</v>
      </c>
      <c r="AB401" s="22">
        <v>11</v>
      </c>
      <c r="AC401" s="22">
        <v>3869148</v>
      </c>
      <c r="AD401" s="22">
        <v>3865967</v>
      </c>
      <c r="AE401" s="22">
        <v>2724715</v>
      </c>
      <c r="AF401" s="22">
        <v>20569</v>
      </c>
      <c r="AG401" s="23">
        <v>44036</v>
      </c>
      <c r="AH401" s="22" t="s">
        <v>1529</v>
      </c>
      <c r="AI401" s="22" t="s">
        <v>425</v>
      </c>
      <c r="AJ401" s="22" t="s">
        <v>168</v>
      </c>
      <c r="AK401" s="22" t="s">
        <v>278</v>
      </c>
      <c r="AL401" s="25">
        <v>0.60416666666666663</v>
      </c>
      <c r="AM401" s="26">
        <v>0.60416666666666663</v>
      </c>
      <c r="AN401" s="26">
        <v>0.61111111111111116</v>
      </c>
      <c r="AO401" s="26">
        <v>0.64583333333333337</v>
      </c>
      <c r="AP401" s="22"/>
      <c r="AQ401" s="22"/>
      <c r="AR401" s="22">
        <v>10</v>
      </c>
      <c r="AS401" s="22" t="s">
        <v>1530</v>
      </c>
      <c r="AT401" s="22" t="s">
        <v>1531</v>
      </c>
      <c r="AU401" s="22" t="s">
        <v>1532</v>
      </c>
      <c r="AV401" s="27" t="s">
        <v>481</v>
      </c>
      <c r="AW401" s="22" t="s">
        <v>1533</v>
      </c>
      <c r="AX401" s="22" t="s">
        <v>1534</v>
      </c>
      <c r="AY401" s="22" t="b">
        <v>1</v>
      </c>
      <c r="AZ401" s="22" t="s">
        <v>273</v>
      </c>
      <c r="BA401" s="22" t="b">
        <v>0</v>
      </c>
      <c r="BB401" s="22"/>
      <c r="BC401" s="22"/>
    </row>
    <row r="402" spans="1:55" hidden="1" x14ac:dyDescent="0.25">
      <c r="A402" s="31" t="str">
        <f>IFERROR(TEXT(Table_ocorrencias11[[#This Row],[caso_n]],"000")&amp;Table_ocorrencias11[[#This Row],[ponto]]&amp;"/"&amp;YEAR(Table_ocorrencias11[[#This Row],[DATA PLANTÃO]]),"")</f>
        <v>664.9/2020</v>
      </c>
      <c r="B402" s="31" t="str">
        <f>IFERROR(IF(Table_ocorrencias11[[#This Row],[GDL]] = "","", Table_ocorrencias11[[#This Row],[GDL]]&amp;"/"&amp;YEAR(Table_ocorrencias11[[#This Row],[data_plantao]])),"")</f>
        <v>20708/2020</v>
      </c>
      <c r="C402" s="31" t="str">
        <f>IF(Table_ocorrencias11[[#This Row],[fotos_gdl]] = TRUE,"ENVIADAS","PENDENTE")</f>
        <v>ENVIADAS</v>
      </c>
      <c r="D402" s="23">
        <f>IFERROR(Table_ocorrencias11[[#This Row],[data_plantao]],"")</f>
        <v>44037</v>
      </c>
      <c r="E402" s="31" t="str">
        <f>IFERROR(Table_ocorrencias11[[#This Row],[CIODS]],"")</f>
        <v>D682593</v>
      </c>
      <c r="F402" s="31" t="str">
        <f>IFERROR(Table_ocorrencias11[[#This Row],[natureza3]],"")</f>
        <v>Homicídio</v>
      </c>
      <c r="G402" s="31" t="str">
        <f>IFERROR(Table_ocorrencias11[[#This Row],[tipo_local]],"")</f>
        <v>Externo</v>
      </c>
      <c r="H402" s="31" t="str">
        <f>IFERROR(IF(Table_ocorrencias11[[#This Row],[instrumento9]] = 0,"",Table_ocorrencias11[[#This Row],[instrumento9]]),"")</f>
        <v>PÉRFURO-CONTUNDENTE</v>
      </c>
      <c r="I402" s="31" t="str">
        <f>IFERROR(VLOOKUP(Table_ocorrencias11[[#This Row],[matricula_perito]],Table_peritos[],2,FALSE),"")</f>
        <v>ADILSON CARDOSO DE OLIVEIRA</v>
      </c>
      <c r="J402" s="31" t="str">
        <f>IFERROR(VLOOKUP(Table_ocorrencias11[[#This Row],[matricula_auxiliar]],Table_auxiliares[],2,FALSE),"")</f>
        <v>ANDREZA CRISTINA MAIA DOS SANTOS</v>
      </c>
      <c r="K402" s="31" t="str">
        <f>IFERROR(VLOOKUP(Table_ocorrencias11[[#This Row],[matricula_delegado]],Table_delegados[],2,FALSE),"")</f>
        <v>ROBERTO DE LIMA FERREIRA</v>
      </c>
      <c r="L402" s="31" t="str">
        <f>IFERROR(Table_ocorrencias11[[#This Row],[viatura4]],"")</f>
        <v>UP004</v>
      </c>
      <c r="M402" s="31" t="str">
        <f>IFERROR(IF(Table_ocorrencias11[[#This Row],[DPH2]] ="","",Table_ocorrencias11[[#This Row],[DPH2]]&amp;"º DPH"),"")</f>
        <v>14º DPH</v>
      </c>
      <c r="N402" s="31" t="str">
        <f>UPPER(IFERROR(VLOOKUP(Table_ocorrencias11[[#This Row],[municipio]],Table_municipios[],2,FALSE),""))</f>
        <v>CABO DE SANTO AGOSTINHO</v>
      </c>
      <c r="O402" s="31" t="str">
        <f>UPPER(IFERROR(Table_ocorrencias11[[#This Row],[bairro7]],""))</f>
        <v>TORRINHA</v>
      </c>
      <c r="P402" s="31" t="str">
        <f>IFERROR(IF(Table_ocorrencias11[[#This Row],[rua8]] ="","",Table_ocorrencias11[[#This Row],[rua8]]),"")</f>
        <v>PEDRO JOAQUIM DE SANTANA</v>
      </c>
      <c r="Q402" s="31" t="str">
        <f>IFERROR(IF(Table_ocorrencias11[[#This Row],[latitude5]] ="","",Table_ocorrencias11[[#This Row],[latitude5]]),"")</f>
        <v/>
      </c>
      <c r="R402" s="31" t="str">
        <f>IFERROR(IF(Table_ocorrencias11[[#This Row],[longitude6]] ="","",Table_ocorrencias11[[#This Row],[longitude6]]),"")</f>
        <v/>
      </c>
      <c r="S402" s="31" t="str">
        <f>IFERROR(UPPER(VLOOKUP(Table_ocorrencias11[[#This Row],[ocorrencia_id]],Table_vitimas[],3,FALSE) &amp; " (NIC: "&amp; VLOOKUP(Table_ocorrencias11[[#This Row],[ocorrencia_id]],Table_vitimas[],9,FALSE)) &amp;")","")</f>
        <v>OBERDAN JUVENAL SANTIAGO (NIC: 111229)</v>
      </c>
      <c r="T4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2" s="31" t="str">
        <f>UPPER(IFERROR(Table_ocorrencias11[[#This Row],[descricao]],""))</f>
        <v>PAF- MASC- INTERIOR DE UM VEICULO_x000D_
SD BRAGA 985514979</v>
      </c>
      <c r="V402" s="24">
        <f>IFERROR(IF(Table_ocorrencias11[[#This Row],[data_ciencia]]="","",Table_ocorrencias11[[#This Row],[data_ciencia]]),"")</f>
        <v>0.20277777777777778</v>
      </c>
      <c r="W402" s="24">
        <f>IFERROR(IF(Table_ocorrencias11[[#This Row],[data_saida]]="","",Table_ocorrencias11[[#This Row],[data_saida]]),"")</f>
        <v>0.21875</v>
      </c>
      <c r="X402" s="24">
        <f>IFERROR(IF(Table_ocorrencias11[[#This Row],[data_chegada]]="","",Table_ocorrencias11[[#This Row],[data_chegada]]),"")</f>
        <v>0.23958333333333334</v>
      </c>
      <c r="Y402" s="24">
        <f>IFERROR(IF(Table_ocorrencias11[[#This Row],[data_conclusao]]="","",Table_ocorrencias11[[#This Row],[data_conclusao]]),"")</f>
        <v>0.29166666666666669</v>
      </c>
      <c r="Z402" s="22">
        <v>1495</v>
      </c>
      <c r="AA402" s="22">
        <v>664</v>
      </c>
      <c r="AB402" s="22">
        <v>14</v>
      </c>
      <c r="AC402" s="22">
        <v>1925024</v>
      </c>
      <c r="AD402" s="22">
        <v>3876098</v>
      </c>
      <c r="AE402" s="22">
        <v>3864723</v>
      </c>
      <c r="AF402" s="22">
        <v>20708</v>
      </c>
      <c r="AG402" s="23">
        <v>44037</v>
      </c>
      <c r="AH402" s="22" t="s">
        <v>1546</v>
      </c>
      <c r="AI402" s="22" t="s">
        <v>167</v>
      </c>
      <c r="AJ402" s="22" t="s">
        <v>168</v>
      </c>
      <c r="AK402" s="22" t="s">
        <v>255</v>
      </c>
      <c r="AL402" s="25">
        <v>0.20277777777777778</v>
      </c>
      <c r="AM402" s="26">
        <v>0.21875</v>
      </c>
      <c r="AN402" s="26">
        <v>0.23958333333333334</v>
      </c>
      <c r="AO402" s="26">
        <v>0.29166666666666669</v>
      </c>
      <c r="AP402" s="22"/>
      <c r="AQ402" s="22"/>
      <c r="AR402" s="22">
        <v>3</v>
      </c>
      <c r="AS402" s="22" t="s">
        <v>1547</v>
      </c>
      <c r="AT402" s="22" t="s">
        <v>1548</v>
      </c>
      <c r="AU402" s="22" t="s">
        <v>1549</v>
      </c>
      <c r="AV402" s="27" t="s">
        <v>276</v>
      </c>
      <c r="AW402" s="22" t="s">
        <v>1550</v>
      </c>
      <c r="AX402" s="22" t="s">
        <v>1551</v>
      </c>
      <c r="AY402" s="22" t="b">
        <v>1</v>
      </c>
      <c r="AZ402" s="22" t="s">
        <v>273</v>
      </c>
      <c r="BA402" s="22" t="b">
        <v>0</v>
      </c>
      <c r="BB402" s="22"/>
      <c r="BC402" s="22"/>
    </row>
    <row r="403" spans="1:55" hidden="1" x14ac:dyDescent="0.25">
      <c r="A403" s="31" t="str">
        <f>IFERROR(TEXT(Table_ocorrencias11[[#This Row],[caso_n]],"000")&amp;Table_ocorrencias11[[#This Row],[ponto]]&amp;"/"&amp;YEAR(Table_ocorrencias11[[#This Row],[DATA PLANTÃO]]),"")</f>
        <v>665.9/2020</v>
      </c>
      <c r="B403" s="31" t="str">
        <f>IFERROR(IF(Table_ocorrencias11[[#This Row],[GDL]] = "","", Table_ocorrencias11[[#This Row],[GDL]]&amp;"/"&amp;YEAR(Table_ocorrencias11[[#This Row],[data_plantao]])),"")</f>
        <v>20621/2020</v>
      </c>
      <c r="C403" s="31" t="str">
        <f>IF(Table_ocorrencias11[[#This Row],[fotos_gdl]] = TRUE,"ENVIADAS","PENDENTE")</f>
        <v>PENDENTE</v>
      </c>
      <c r="D403" s="23">
        <f>IFERROR(Table_ocorrencias11[[#This Row],[data_plantao]],"")</f>
        <v>44037</v>
      </c>
      <c r="E403" s="31" t="str">
        <f>IFERROR(Table_ocorrencias11[[#This Row],[CIODS]],"")</f>
        <v>D682605</v>
      </c>
      <c r="F403" s="31" t="str">
        <f>IFERROR(Table_ocorrencias11[[#This Row],[natureza3]],"")</f>
        <v>Homicídio</v>
      </c>
      <c r="G403" s="31" t="str">
        <f>IFERROR(Table_ocorrencias11[[#This Row],[tipo_local]],"")</f>
        <v>Externo</v>
      </c>
      <c r="H403" s="31" t="str">
        <f>IFERROR(IF(Table_ocorrencias11[[#This Row],[instrumento9]] = 0,"",Table_ocorrencias11[[#This Row],[instrumento9]]),"")</f>
        <v>PÉRFURO-CONTUNDENTE</v>
      </c>
      <c r="I403" s="31" t="str">
        <f>IFERROR(VLOOKUP(Table_ocorrencias11[[#This Row],[matricula_perito]],Table_peritos[],2,FALSE),"")</f>
        <v>RODION MALINOVSKY DE OLIVEIRA GOMES</v>
      </c>
      <c r="J403" s="31" t="str">
        <f>IFERROR(VLOOKUP(Table_ocorrencias11[[#This Row],[matricula_auxiliar]],Table_auxiliares[],2,FALSE),"")</f>
        <v>JULIO CAMELO DE LIRA FILHO</v>
      </c>
      <c r="K403" s="31" t="str">
        <f>IFERROR(VLOOKUP(Table_ocorrencias11[[#This Row],[matricula_delegado]],Table_delegados[],2,FALSE),"")</f>
        <v>JOAQUIM MARINOSIO RODRIGUES BRAGA NETO</v>
      </c>
      <c r="L403" s="31" t="str">
        <f>IFERROR(Table_ocorrencias11[[#This Row],[viatura4]],"")</f>
        <v>UP004</v>
      </c>
      <c r="M403" s="31" t="str">
        <f>IFERROR(IF(Table_ocorrencias11[[#This Row],[DPH2]] ="","",Table_ocorrencias11[[#This Row],[DPH2]]&amp;"º DPH"),"")</f>
        <v>13º DPH</v>
      </c>
      <c r="N403" s="31" t="str">
        <f>UPPER(IFERROR(VLOOKUP(Table_ocorrencias11[[#This Row],[municipio]],Table_municipios[],2,FALSE),""))</f>
        <v>JABOATÃO DOS GUARARAPES</v>
      </c>
      <c r="O403" s="31" t="str">
        <f>UPPER(IFERROR(Table_ocorrencias11[[#This Row],[bairro7]],""))</f>
        <v>IBURA</v>
      </c>
      <c r="P403" s="31" t="str">
        <f>IFERROR(IF(Table_ocorrencias11[[#This Row],[rua8]] ="","",Table_ocorrencias11[[#This Row],[rua8]]),"")</f>
        <v xml:space="preserve"> DA LINHA,184</v>
      </c>
      <c r="Q403" s="31" t="str">
        <f>IFERROR(IF(Table_ocorrencias11[[#This Row],[latitude5]] ="","",Table_ocorrencias11[[#This Row],[latitude5]]),"")</f>
        <v/>
      </c>
      <c r="R403" s="31" t="str">
        <f>IFERROR(IF(Table_ocorrencias11[[#This Row],[longitude6]] ="","",Table_ocorrencias11[[#This Row],[longitude6]]),"")</f>
        <v/>
      </c>
      <c r="S403" s="31" t="str">
        <f>IFERROR(UPPER(VLOOKUP(Table_ocorrencias11[[#This Row],[ocorrencia_id]],Table_vitimas[],3,FALSE) &amp; " (NIC: "&amp; VLOOKUP(Table_ocorrencias11[[#This Row],[ocorrencia_id]],Table_vitimas[],9,FALSE)) &amp;")","")</f>
        <v>DANIEL GOMES DA SILVA (NIC: 111213)</v>
      </c>
      <c r="T4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3" s="31" t="str">
        <f>UPPER(IFERROR(Table_ocorrencias11[[#This Row],[descricao]],""))</f>
        <v>PAF</v>
      </c>
      <c r="V403" s="24">
        <f>IFERROR(IF(Table_ocorrencias11[[#This Row],[data_ciencia]]="","",Table_ocorrencias11[[#This Row],[data_ciencia]]),"")</f>
        <v>0.38194444444444442</v>
      </c>
      <c r="W403" s="24">
        <f>IFERROR(IF(Table_ocorrencias11[[#This Row],[data_saida]]="","",Table_ocorrencias11[[#This Row],[data_saida]]),"")</f>
        <v>0.3888888888888889</v>
      </c>
      <c r="X403" s="24">
        <f>IFERROR(IF(Table_ocorrencias11[[#This Row],[data_chegada]]="","",Table_ocorrencias11[[#This Row],[data_chegada]]),"")</f>
        <v>0.41666666666666669</v>
      </c>
      <c r="Y403" s="24">
        <f>IFERROR(IF(Table_ocorrencias11[[#This Row],[data_conclusao]]="","",Table_ocorrencias11[[#This Row],[data_conclusao]]),"")</f>
        <v>0.44791666666666669</v>
      </c>
      <c r="Z403" s="22">
        <v>1496</v>
      </c>
      <c r="AA403" s="22">
        <v>665</v>
      </c>
      <c r="AB403" s="22">
        <v>13</v>
      </c>
      <c r="AC403" s="22">
        <v>1917099</v>
      </c>
      <c r="AD403" s="22">
        <v>1527738</v>
      </c>
      <c r="AE403" s="22">
        <v>1492225</v>
      </c>
      <c r="AF403" s="22">
        <v>20621</v>
      </c>
      <c r="AG403" s="23">
        <v>44037</v>
      </c>
      <c r="AH403" s="22" t="s">
        <v>1552</v>
      </c>
      <c r="AI403" s="22" t="s">
        <v>167</v>
      </c>
      <c r="AJ403" s="22" t="s">
        <v>168</v>
      </c>
      <c r="AK403" s="22" t="s">
        <v>255</v>
      </c>
      <c r="AL403" s="25">
        <v>0.38194444444444442</v>
      </c>
      <c r="AM403" s="26">
        <v>0.3888888888888889</v>
      </c>
      <c r="AN403" s="26">
        <v>0.41666666666666669</v>
      </c>
      <c r="AO403" s="26">
        <v>0.44791666666666669</v>
      </c>
      <c r="AP403" s="22"/>
      <c r="AQ403" s="22"/>
      <c r="AR403" s="22">
        <v>10</v>
      </c>
      <c r="AS403" s="22" t="s">
        <v>1483</v>
      </c>
      <c r="AT403" s="22" t="s">
        <v>1572</v>
      </c>
      <c r="AU403" s="22" t="s">
        <v>283</v>
      </c>
      <c r="AV403" s="27" t="s">
        <v>276</v>
      </c>
      <c r="AW403" s="22" t="s">
        <v>1553</v>
      </c>
      <c r="AX403" s="22" t="s">
        <v>1202</v>
      </c>
      <c r="AY403" s="22" t="b">
        <v>0</v>
      </c>
      <c r="AZ403" s="22" t="s">
        <v>273</v>
      </c>
      <c r="BA403" s="22" t="b">
        <v>0</v>
      </c>
      <c r="BB403" s="22"/>
      <c r="BC403" s="22"/>
    </row>
    <row r="404" spans="1:55" hidden="1" x14ac:dyDescent="0.25">
      <c r="A404" s="31" t="str">
        <f>IFERROR(TEXT(Table_ocorrencias11[[#This Row],[caso_n]],"000")&amp;Table_ocorrencias11[[#This Row],[ponto]]&amp;"/"&amp;YEAR(Table_ocorrencias11[[#This Row],[DATA PLANTÃO]]),"")</f>
        <v>666.9/2020</v>
      </c>
      <c r="B404" s="31" t="str">
        <f>IFERROR(IF(Table_ocorrencias11[[#This Row],[GDL]] = "","", Table_ocorrencias11[[#This Row],[GDL]]&amp;"/"&amp;YEAR(Table_ocorrencias11[[#This Row],[data_plantao]])),"")</f>
        <v>20638/2020</v>
      </c>
      <c r="C404" s="31" t="str">
        <f>IF(Table_ocorrencias11[[#This Row],[fotos_gdl]] = TRUE,"ENVIADAS","PENDENTE")</f>
        <v>ENVIADAS</v>
      </c>
      <c r="D404" s="23">
        <f>IFERROR(Table_ocorrencias11[[#This Row],[data_plantao]],"")</f>
        <v>44037</v>
      </c>
      <c r="E404" s="31" t="str">
        <f>IFERROR(Table_ocorrencias11[[#This Row],[CIODS]],"")</f>
        <v>D682635</v>
      </c>
      <c r="F404" s="31" t="str">
        <f>IFERROR(Table_ocorrencias11[[#This Row],[natureza3]],"")</f>
        <v>Homicídio</v>
      </c>
      <c r="G404" s="31" t="str">
        <f>IFERROR(Table_ocorrencias11[[#This Row],[tipo_local]],"")</f>
        <v>Externo</v>
      </c>
      <c r="H404" s="31" t="str">
        <f>IFERROR(IF(Table_ocorrencias11[[#This Row],[instrumento9]] = 0,"",Table_ocorrencias11[[#This Row],[instrumento9]]),"")</f>
        <v>PÉRFURO-CONTUNDENTE</v>
      </c>
      <c r="I404" s="31" t="str">
        <f>IFERROR(VLOOKUP(Table_ocorrencias11[[#This Row],[matricula_perito]],Table_peritos[],2,FALSE),"")</f>
        <v>DIOGO SINESIO TRAJANO DE ARRUDA</v>
      </c>
      <c r="J404" s="31" t="str">
        <f>IFERROR(VLOOKUP(Table_ocorrencias11[[#This Row],[matricula_auxiliar]],Table_auxiliares[],2,FALSE),"")</f>
        <v>RICARDO ALEXANDRE MELO DA SILVA</v>
      </c>
      <c r="K404" s="31" t="str">
        <f>IFERROR(VLOOKUP(Table_ocorrencias11[[#This Row],[matricula_delegado]],Table_delegados[],2,FALSE),"")</f>
        <v>EURICELIA BATISTA NOGUEIRA</v>
      </c>
      <c r="L404" s="31" t="str">
        <f>IFERROR(Table_ocorrencias11[[#This Row],[viatura4]],"")</f>
        <v>UP002</v>
      </c>
      <c r="M404" s="31" t="str">
        <f>IFERROR(IF(Table_ocorrencias11[[#This Row],[DPH2]] ="","",Table_ocorrencias11[[#This Row],[DPH2]]&amp;"º DPH"),"")</f>
        <v>3º DPH</v>
      </c>
      <c r="N404" s="31" t="str">
        <f>UPPER(IFERROR(VLOOKUP(Table_ocorrencias11[[#This Row],[municipio]],Table_municipios[],2,FALSE),""))</f>
        <v>RECIFE</v>
      </c>
      <c r="O404" s="31" t="str">
        <f>UPPER(IFERROR(Table_ocorrencias11[[#This Row],[bairro7]],""))</f>
        <v>BOA VIAGEM</v>
      </c>
      <c r="P404" s="31" t="str">
        <f>IFERROR(IF(Table_ocorrencias11[[#This Row],[rua8]] ="","",Table_ocorrencias11[[#This Row],[rua8]]),"")</f>
        <v>AV. BOA VIAGEM</v>
      </c>
      <c r="Q404" s="31" t="str">
        <f>IFERROR(IF(Table_ocorrencias11[[#This Row],[latitude5]] ="","",Table_ocorrencias11[[#This Row],[latitude5]]),"")</f>
        <v>-8.091261</v>
      </c>
      <c r="R404" s="31" t="str">
        <f>IFERROR(IF(Table_ocorrencias11[[#This Row],[longitude6]] ="","",Table_ocorrencias11[[#This Row],[longitude6]]),"")</f>
        <v>-34.880740</v>
      </c>
      <c r="S40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111224)</v>
      </c>
      <c r="T4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4" s="31" t="str">
        <f>UPPER(IFERROR(Table_ocorrencias11[[#This Row],[descricao]],""))</f>
        <v>TIROTEIO NO PINA COM VÍTIMA FATAL NO LOCAL PM 984409409 - PAF/SIMPLES/EXTERNO</v>
      </c>
      <c r="V404" s="24">
        <f>IFERROR(IF(Table_ocorrencias11[[#This Row],[data_ciencia]]="","",Table_ocorrencias11[[#This Row],[data_ciencia]]),"")</f>
        <v>0.61388888888888893</v>
      </c>
      <c r="W404" s="24">
        <f>IFERROR(IF(Table_ocorrencias11[[#This Row],[data_saida]]="","",Table_ocorrencias11[[#This Row],[data_saida]]),"")</f>
        <v>0.63194444444444442</v>
      </c>
      <c r="X404" s="24">
        <f>IFERROR(IF(Table_ocorrencias11[[#This Row],[data_chegada]]="","",Table_ocorrencias11[[#This Row],[data_chegada]]),"")</f>
        <v>0.63888888888888884</v>
      </c>
      <c r="Y404" s="24">
        <f>IFERROR(IF(Table_ocorrencias11[[#This Row],[data_conclusao]]="","",Table_ocorrencias11[[#This Row],[data_conclusao]]),"")</f>
        <v>0.66666666666666663</v>
      </c>
      <c r="Z404" s="22">
        <v>1497</v>
      </c>
      <c r="AA404" s="22">
        <v>666</v>
      </c>
      <c r="AB404" s="22">
        <v>3</v>
      </c>
      <c r="AC404" s="22">
        <v>3871193</v>
      </c>
      <c r="AD404" s="22">
        <v>3867641</v>
      </c>
      <c r="AE404" s="22">
        <v>2960494</v>
      </c>
      <c r="AF404" s="22">
        <v>20638</v>
      </c>
      <c r="AG404" s="23">
        <v>44037</v>
      </c>
      <c r="AH404" s="22" t="s">
        <v>1560</v>
      </c>
      <c r="AI404" s="22" t="s">
        <v>167</v>
      </c>
      <c r="AJ404" s="22" t="s">
        <v>168</v>
      </c>
      <c r="AK404" s="22" t="s">
        <v>278</v>
      </c>
      <c r="AL404" s="25">
        <v>0.61388888888888893</v>
      </c>
      <c r="AM404" s="26">
        <v>0.63194444444444442</v>
      </c>
      <c r="AN404" s="26">
        <v>0.63888888888888884</v>
      </c>
      <c r="AO404" s="26">
        <v>0.66666666666666663</v>
      </c>
      <c r="AP404" s="22" t="s">
        <v>2243</v>
      </c>
      <c r="AQ404" s="22" t="s">
        <v>2244</v>
      </c>
      <c r="AR404" s="22">
        <v>14</v>
      </c>
      <c r="AS404" s="22" t="s">
        <v>1561</v>
      </c>
      <c r="AT404" s="22" t="s">
        <v>1562</v>
      </c>
      <c r="AU404" s="22" t="s">
        <v>1563</v>
      </c>
      <c r="AV404" s="27" t="s">
        <v>276</v>
      </c>
      <c r="AW404" s="22" t="s">
        <v>1564</v>
      </c>
      <c r="AX404" s="22" t="s">
        <v>1565</v>
      </c>
      <c r="AY404" s="22" t="b">
        <v>1</v>
      </c>
      <c r="AZ404" s="22" t="s">
        <v>273</v>
      </c>
      <c r="BA404" s="22" t="b">
        <v>0</v>
      </c>
      <c r="BB404" s="22"/>
      <c r="BC404" s="22"/>
    </row>
    <row r="405" spans="1:55" hidden="1" x14ac:dyDescent="0.25">
      <c r="A405" s="31" t="str">
        <f>IFERROR(TEXT(Table_ocorrencias11[[#This Row],[caso_n]],"000")&amp;Table_ocorrencias11[[#This Row],[ponto]]&amp;"/"&amp;YEAR(Table_ocorrencias11[[#This Row],[DATA PLANTÃO]]),"")</f>
        <v>667.9/2020</v>
      </c>
      <c r="B405" s="31" t="str">
        <f>IFERROR(IF(Table_ocorrencias11[[#This Row],[GDL]] = "","", Table_ocorrencias11[[#This Row],[GDL]]&amp;"/"&amp;YEAR(Table_ocorrencias11[[#This Row],[data_plantao]])),"")</f>
        <v>20629/2020</v>
      </c>
      <c r="C405" s="31" t="str">
        <f>IF(Table_ocorrencias11[[#This Row],[fotos_gdl]] = TRUE,"ENVIADAS","PENDENTE")</f>
        <v>PENDENTE</v>
      </c>
      <c r="D405" s="23">
        <f>IFERROR(Table_ocorrencias11[[#This Row],[data_plantao]],"")</f>
        <v>44037</v>
      </c>
      <c r="E405" s="31" t="str">
        <f>IFERROR(Table_ocorrencias11[[#This Row],[CIODS]],"")</f>
        <v>D682625</v>
      </c>
      <c r="F405" s="31" t="str">
        <f>IFERROR(Table_ocorrencias11[[#This Row],[natureza3]],"")</f>
        <v>Morte a esclarecer</v>
      </c>
      <c r="G405" s="31" t="str">
        <f>IFERROR(Table_ocorrencias11[[#This Row],[tipo_local]],"")</f>
        <v>Interno</v>
      </c>
      <c r="H405" s="31" t="str">
        <f>IFERROR(IF(Table_ocorrencias11[[#This Row],[instrumento9]] = 0,"",Table_ocorrencias11[[#This Row],[instrumento9]]),"")</f>
        <v>OUTROS</v>
      </c>
      <c r="I405" s="31" t="str">
        <f>IFERROR(VLOOKUP(Table_ocorrencias11[[#This Row],[matricula_perito]],Table_peritos[],2,FALSE),"")</f>
        <v>FERNANDO HENRIQUE LEAL BENEVIDES</v>
      </c>
      <c r="J405" s="31" t="str">
        <f>IFERROR(VLOOKUP(Table_ocorrencias11[[#This Row],[matricula_auxiliar]],Table_auxiliares[],2,FALSE),"")</f>
        <v>JULIO CAMELO DE LIRA FILHO</v>
      </c>
      <c r="K405" s="31" t="str">
        <f>IFERROR(VLOOKUP(Table_ocorrencias11[[#This Row],[matricula_delegado]],Table_delegados[],2,FALSE),"")</f>
        <v>AUSENTE</v>
      </c>
      <c r="L405" s="31" t="str">
        <f>IFERROR(Table_ocorrencias11[[#This Row],[viatura4]],"")</f>
        <v>UP004</v>
      </c>
      <c r="M405" s="31" t="str">
        <f>IFERROR(IF(Table_ocorrencias11[[#This Row],[DPH2]] ="","",Table_ocorrencias11[[#This Row],[DPH2]]&amp;"º DPH"),"")</f>
        <v>9º DPH</v>
      </c>
      <c r="N405" s="31" t="str">
        <f>UPPER(IFERROR(VLOOKUP(Table_ocorrencias11[[#This Row],[municipio]],Table_municipios[],2,FALSE),""))</f>
        <v>OLINDA</v>
      </c>
      <c r="O405" s="31" t="str">
        <f>UPPER(IFERROR(Table_ocorrencias11[[#This Row],[bairro7]],""))</f>
        <v>SITIO NOVO</v>
      </c>
      <c r="P405" s="31" t="str">
        <f>IFERROR(IF(Table_ocorrencias11[[#This Row],[rua8]] ="","",Table_ocorrencias11[[#This Row],[rua8]]),"")</f>
        <v>CARANGUEIJO, Nº: 269</v>
      </c>
      <c r="Q405" s="31" t="str">
        <f>IFERROR(IF(Table_ocorrencias11[[#This Row],[latitude5]] ="","",Table_ocorrencias11[[#This Row],[latitude5]]),"")</f>
        <v/>
      </c>
      <c r="R405" s="31" t="str">
        <f>IFERROR(IF(Table_ocorrencias11[[#This Row],[longitude6]] ="","",Table_ocorrencias11[[#This Row],[longitude6]]),"")</f>
        <v/>
      </c>
      <c r="S405" s="31" t="str">
        <f>IFERROR(UPPER(VLOOKUP(Table_ocorrencias11[[#This Row],[ocorrencia_id]],Table_vitimas[],3,FALSE) &amp; " (NIC: "&amp; VLOOKUP(Table_ocorrencias11[[#This Row],[ocorrencia_id]],Table_vitimas[],9,FALSE)) &amp;")","")</f>
        <v>ELIAS LINS DA SILVA (NIC: 111210)</v>
      </c>
      <c r="T4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5" s="31" t="str">
        <f>UPPER(IFERROR(Table_ocorrencias11[[#This Row],[descricao]],""))</f>
        <v>CADÁVER ENCONTRADO NO INTERIOR DO IMÓVEL EXIBINDO FERIMENTO NA FACE.</v>
      </c>
      <c r="V405" s="24">
        <f>IFERROR(IF(Table_ocorrencias11[[#This Row],[data_ciencia]]="","",Table_ocorrencias11[[#This Row],[data_ciencia]]),"")</f>
        <v>0.5708333333333333</v>
      </c>
      <c r="W405" s="24" t="str">
        <f>IFERROR(IF(Table_ocorrencias11[[#This Row],[data_saida]]="","",Table_ocorrencias11[[#This Row],[data_saida]]),"")</f>
        <v/>
      </c>
      <c r="X405" s="24" t="str">
        <f>IFERROR(IF(Table_ocorrencias11[[#This Row],[data_chegada]]="","",Table_ocorrencias11[[#This Row],[data_chegada]]),"")</f>
        <v/>
      </c>
      <c r="Y405" s="24" t="str">
        <f>IFERROR(IF(Table_ocorrencias11[[#This Row],[data_conclusao]]="","",Table_ocorrencias11[[#This Row],[data_conclusao]]),"")</f>
        <v/>
      </c>
      <c r="Z405" s="22">
        <v>1498</v>
      </c>
      <c r="AA405" s="22">
        <v>667</v>
      </c>
      <c r="AB405" s="22">
        <v>9</v>
      </c>
      <c r="AC405" s="22">
        <v>2962063</v>
      </c>
      <c r="AD405" s="22">
        <v>1527738</v>
      </c>
      <c r="AE405" s="22">
        <v>0</v>
      </c>
      <c r="AF405" s="22">
        <v>20629</v>
      </c>
      <c r="AG405" s="23">
        <v>44037</v>
      </c>
      <c r="AH405" s="22" t="s">
        <v>1566</v>
      </c>
      <c r="AI405" s="22" t="s">
        <v>425</v>
      </c>
      <c r="AJ405" s="22" t="s">
        <v>414</v>
      </c>
      <c r="AK405" s="22" t="s">
        <v>255</v>
      </c>
      <c r="AL405" s="25">
        <v>0.5708333333333333</v>
      </c>
      <c r="AM405" s="26"/>
      <c r="AN405" s="26"/>
      <c r="AO405" s="26"/>
      <c r="AP405" s="22"/>
      <c r="AQ405" s="22"/>
      <c r="AR405" s="22">
        <v>12</v>
      </c>
      <c r="AS405" s="22" t="s">
        <v>1567</v>
      </c>
      <c r="AT405" s="22" t="s">
        <v>1568</v>
      </c>
      <c r="AU405" s="22" t="s">
        <v>1569</v>
      </c>
      <c r="AV405" s="27" t="s">
        <v>433</v>
      </c>
      <c r="AW405" s="22" t="s">
        <v>1570</v>
      </c>
      <c r="AX405" s="22" t="s">
        <v>1571</v>
      </c>
      <c r="AY405" s="22" t="b">
        <v>0</v>
      </c>
      <c r="AZ405" s="22" t="s">
        <v>273</v>
      </c>
      <c r="BA405" s="22" t="b">
        <v>0</v>
      </c>
      <c r="BB405" s="22"/>
      <c r="BC405" s="22"/>
    </row>
    <row r="406" spans="1:55" hidden="1" x14ac:dyDescent="0.25">
      <c r="A406" s="31" t="str">
        <f>IFERROR(TEXT(Table_ocorrencias11[[#This Row],[caso_n]],"000")&amp;Table_ocorrencias11[[#This Row],[ponto]]&amp;"/"&amp;YEAR(Table_ocorrencias11[[#This Row],[DATA PLANTÃO]]),"")</f>
        <v>668.9/2020</v>
      </c>
      <c r="B406" s="31" t="str">
        <f>IFERROR(IF(Table_ocorrencias11[[#This Row],[GDL]] = "","", Table_ocorrencias11[[#This Row],[GDL]]&amp;"/"&amp;YEAR(Table_ocorrencias11[[#This Row],[data_plantao]])),"")</f>
        <v>20647/2020</v>
      </c>
      <c r="C406" s="31" t="str">
        <f>IF(Table_ocorrencias11[[#This Row],[fotos_gdl]] = TRUE,"ENVIADAS","PENDENTE")</f>
        <v>PENDENTE</v>
      </c>
      <c r="D406" s="23">
        <f>IFERROR(Table_ocorrencias11[[#This Row],[data_plantao]],"")</f>
        <v>44037</v>
      </c>
      <c r="E406" s="31" t="str">
        <f>IFERROR(Table_ocorrencias11[[#This Row],[CIODS]],"")</f>
        <v>D682650</v>
      </c>
      <c r="F406" s="31" t="str">
        <f>IFERROR(Table_ocorrencias11[[#This Row],[natureza3]],"")</f>
        <v>Homicídio</v>
      </c>
      <c r="G406" s="31" t="str">
        <f>IFERROR(Table_ocorrencias11[[#This Row],[tipo_local]],"")</f>
        <v>Externo</v>
      </c>
      <c r="H406" s="31" t="str">
        <f>IFERROR(IF(Table_ocorrencias11[[#This Row],[instrumento9]] = 0,"",Table_ocorrencias11[[#This Row],[instrumento9]]),"")</f>
        <v>PÉRFURO-CONTUNDENTE</v>
      </c>
      <c r="I406" s="31" t="str">
        <f>IFERROR(VLOOKUP(Table_ocorrencias11[[#This Row],[matricula_perito]],Table_peritos[],2,FALSE),"")</f>
        <v>RODION MALINOVSKY DE OLIVEIRA GOMES</v>
      </c>
      <c r="J406" s="31" t="str">
        <f>IFERROR(VLOOKUP(Table_ocorrencias11[[#This Row],[matricula_auxiliar]],Table_auxiliares[],2,FALSE),"")</f>
        <v>ALMIR CARLOS DE SOUZA</v>
      </c>
      <c r="K406" s="31" t="str">
        <f>IFERROR(VLOOKUP(Table_ocorrencias11[[#This Row],[matricula_delegado]],Table_delegados[],2,FALSE),"")</f>
        <v>ANTONIO DE CAMPOS FRANCISCO</v>
      </c>
      <c r="L406" s="31" t="str">
        <f>IFERROR(Table_ocorrencias11[[#This Row],[viatura4]],"")</f>
        <v>UP004</v>
      </c>
      <c r="M406" s="31" t="str">
        <f>IFERROR(IF(Table_ocorrencias11[[#This Row],[DPH2]] ="","",Table_ocorrencias11[[#This Row],[DPH2]]&amp;"º DPH"),"")</f>
        <v>5º DPH</v>
      </c>
      <c r="N406" s="31" t="str">
        <f>UPPER(IFERROR(VLOOKUP(Table_ocorrencias11[[#This Row],[municipio]],Table_municipios[],2,FALSE),""))</f>
        <v>RECIFE</v>
      </c>
      <c r="O406" s="31" t="str">
        <f>UPPER(IFERROR(Table_ocorrencias11[[#This Row],[bairro7]],""))</f>
        <v>DOIS UNIDOS</v>
      </c>
      <c r="P406" s="31" t="str">
        <f>IFERROR(IF(Table_ocorrencias11[[#This Row],[rua8]] ="","",Table_ocorrencias11[[#This Row],[rua8]]),"")</f>
        <v>JOÃO CAVALCANTE DE PETRIBU</v>
      </c>
      <c r="Q406" s="31" t="str">
        <f>IFERROR(IF(Table_ocorrencias11[[#This Row],[latitude5]] ="","",Table_ocorrencias11[[#This Row],[latitude5]]),"")</f>
        <v/>
      </c>
      <c r="R406" s="31" t="str">
        <f>IFERROR(IF(Table_ocorrencias11[[#This Row],[longitude6]] ="","",Table_ocorrencias11[[#This Row],[longitude6]]),"")</f>
        <v/>
      </c>
      <c r="S406" s="31" t="str">
        <f>IFERROR(UPPER(VLOOKUP(Table_ocorrencias11[[#This Row],[ocorrencia_id]],Table_vitimas[],3,FALSE) &amp; " (NIC: "&amp; VLOOKUP(Table_ocorrencias11[[#This Row],[ocorrencia_id]],Table_vitimas[],9,FALSE)) &amp;")","")</f>
        <v>ANESIO PEREIRA DA SILVA (NIC: 111240)</v>
      </c>
      <c r="T4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6" s="31" t="str">
        <f>UPPER(IFERROR(Table_ocorrencias11[[#This Row],[descricao]],""))</f>
        <v>SD. 999147879 (PRÓXIMO AO POSTO DE SAÚDE CLUBE DOS DELEGADOS); PAF VEÍCULO (PRISMA KKE-2312-PE)</v>
      </c>
      <c r="V406" s="24">
        <f>IFERROR(IF(Table_ocorrencias11[[#This Row],[data_ciencia]]="","",Table_ocorrencias11[[#This Row],[data_ciencia]]),"")</f>
        <v>0.74652777777777779</v>
      </c>
      <c r="W406" s="24">
        <f>IFERROR(IF(Table_ocorrencias11[[#This Row],[data_saida]]="","",Table_ocorrencias11[[#This Row],[data_saida]]),"")</f>
        <v>0.79166666666666663</v>
      </c>
      <c r="X406" s="24">
        <f>IFERROR(IF(Table_ocorrencias11[[#This Row],[data_chegada]]="","",Table_ocorrencias11[[#This Row],[data_chegada]]),"")</f>
        <v>0.83333333333333337</v>
      </c>
      <c r="Y406" s="24">
        <f>IFERROR(IF(Table_ocorrencias11[[#This Row],[data_conclusao]]="","",Table_ocorrencias11[[#This Row],[data_conclusao]]),"")</f>
        <v>0.88888888888888884</v>
      </c>
      <c r="Z406" s="22">
        <v>1499</v>
      </c>
      <c r="AA406" s="22">
        <v>668</v>
      </c>
      <c r="AB406" s="22">
        <v>5</v>
      </c>
      <c r="AC406" s="22">
        <v>1917099</v>
      </c>
      <c r="AD406" s="22">
        <v>1586920</v>
      </c>
      <c r="AE406" s="22">
        <v>1967371</v>
      </c>
      <c r="AF406" s="22">
        <v>20647</v>
      </c>
      <c r="AG406" s="23">
        <v>44037</v>
      </c>
      <c r="AH406" s="22" t="s">
        <v>1573</v>
      </c>
      <c r="AI406" s="22" t="s">
        <v>167</v>
      </c>
      <c r="AJ406" s="22" t="s">
        <v>168</v>
      </c>
      <c r="AK406" s="22" t="s">
        <v>255</v>
      </c>
      <c r="AL406" s="25">
        <v>0.74652777777777779</v>
      </c>
      <c r="AM406" s="26">
        <v>0.79166666666666663</v>
      </c>
      <c r="AN406" s="26">
        <v>0.83333333333333337</v>
      </c>
      <c r="AO406" s="26">
        <v>0.88888888888888884</v>
      </c>
      <c r="AP406" s="22"/>
      <c r="AQ406" s="22"/>
      <c r="AR406" s="22">
        <v>14</v>
      </c>
      <c r="AS406" s="22" t="s">
        <v>388</v>
      </c>
      <c r="AT406" s="22" t="s">
        <v>1574</v>
      </c>
      <c r="AU406" s="22" t="s">
        <v>283</v>
      </c>
      <c r="AV406" s="27" t="s">
        <v>276</v>
      </c>
      <c r="AW406" s="22" t="s">
        <v>1575</v>
      </c>
      <c r="AX406" s="22" t="s">
        <v>1611</v>
      </c>
      <c r="AY406" s="22" t="b">
        <v>0</v>
      </c>
      <c r="AZ406" s="22" t="s">
        <v>273</v>
      </c>
      <c r="BA406" s="22" t="b">
        <v>0</v>
      </c>
      <c r="BB406" s="22"/>
      <c r="BC406" s="22"/>
    </row>
    <row r="407" spans="1:55" hidden="1" x14ac:dyDescent="0.25">
      <c r="A407" s="31" t="str">
        <f>IFERROR(TEXT(Table_ocorrencias11[[#This Row],[caso_n]],"000")&amp;Table_ocorrencias11[[#This Row],[ponto]]&amp;"/"&amp;YEAR(Table_ocorrencias11[[#This Row],[DATA PLANTÃO]]),"")</f>
        <v>669.9/2020</v>
      </c>
      <c r="B407" s="31" t="str">
        <f>IFERROR(IF(Table_ocorrencias11[[#This Row],[GDL]] = "","", Table_ocorrencias11[[#This Row],[GDL]]&amp;"/"&amp;YEAR(Table_ocorrencias11[[#This Row],[data_plantao]])),"")</f>
        <v>20655/2020</v>
      </c>
      <c r="C407" s="31" t="str">
        <f>IF(Table_ocorrencias11[[#This Row],[fotos_gdl]] = TRUE,"ENVIADAS","PENDENTE")</f>
        <v>ENVIADAS</v>
      </c>
      <c r="D407" s="23">
        <f>IFERROR(Table_ocorrencias11[[#This Row],[data_plantao]],"")</f>
        <v>44037</v>
      </c>
      <c r="E407" s="31" t="str">
        <f>IFERROR(Table_ocorrencias11[[#This Row],[CIODS]],"")</f>
        <v>D682674</v>
      </c>
      <c r="F407" s="31" t="str">
        <f>IFERROR(Table_ocorrencias11[[#This Row],[natureza3]],"")</f>
        <v>Homicídio</v>
      </c>
      <c r="G407" s="31" t="str">
        <f>IFERROR(Table_ocorrencias11[[#This Row],[tipo_local]],"")</f>
        <v>Externo</v>
      </c>
      <c r="H407" s="31" t="str">
        <f>IFERROR(IF(Table_ocorrencias11[[#This Row],[instrumento9]] = 0,"",Table_ocorrencias11[[#This Row],[instrumento9]]),"")</f>
        <v>PÉRFURO-CONTUNDENTE</v>
      </c>
      <c r="I407" s="31" t="str">
        <f>IFERROR(VLOOKUP(Table_ocorrencias11[[#This Row],[matricula_perito]],Table_peritos[],2,FALSE),"")</f>
        <v>FERNANDO HENRIQUE LEAL BENEVIDES</v>
      </c>
      <c r="J407" s="31" t="str">
        <f>IFERROR(VLOOKUP(Table_ocorrencias11[[#This Row],[matricula_auxiliar]],Table_auxiliares[],2,FALSE),"")</f>
        <v>RICARDO ALEXANDRE MELO DA SILVA</v>
      </c>
      <c r="K407" s="31" t="str">
        <f>IFERROR(VLOOKUP(Table_ocorrencias11[[#This Row],[matricula_delegado]],Table_delegados[],2,FALSE),"")</f>
        <v>AUSENTE</v>
      </c>
      <c r="L407" s="31" t="str">
        <f>IFERROR(Table_ocorrencias11[[#This Row],[viatura4]],"")</f>
        <v/>
      </c>
      <c r="M407" s="31" t="str">
        <f>IFERROR(IF(Table_ocorrencias11[[#This Row],[DPH2]] ="","",Table_ocorrencias11[[#This Row],[DPH2]]&amp;"º DPH"),"")</f>
        <v>8º DPH</v>
      </c>
      <c r="N407" s="31" t="str">
        <f>UPPER(IFERROR(VLOOKUP(Table_ocorrencias11[[#This Row],[municipio]],Table_municipios[],2,FALSE),""))</f>
        <v>ITAPISSUMA</v>
      </c>
      <c r="O407" s="31" t="str">
        <f>UPPER(IFERROR(Table_ocorrencias11[[#This Row],[bairro7]],""))</f>
        <v>CAJUEIRO</v>
      </c>
      <c r="P407" s="31" t="str">
        <f>IFERROR(IF(Table_ocorrencias11[[#This Row],[rua8]] ="","",Table_ocorrencias11[[#This Row],[rua8]]),"")</f>
        <v>RUA DAS ROSAS</v>
      </c>
      <c r="Q407" s="31" t="str">
        <f>IFERROR(IF(Table_ocorrencias11[[#This Row],[latitude5]] ="","",Table_ocorrencias11[[#This Row],[latitude5]]),"")</f>
        <v/>
      </c>
      <c r="R407" s="31" t="str">
        <f>IFERROR(IF(Table_ocorrencias11[[#This Row],[longitude6]] ="","",Table_ocorrencias11[[#This Row],[longitude6]]),"")</f>
        <v/>
      </c>
      <c r="S407" s="31" t="str">
        <f>IFERROR(UPPER(VLOOKUP(Table_ocorrencias11[[#This Row],[ocorrencia_id]],Table_vitimas[],3,FALSE) &amp; " (NIC: "&amp; VLOOKUP(Table_ocorrencias11[[#This Row],[ocorrencia_id]],Table_vitimas[],9,FALSE)) &amp;")","")</f>
        <v>FLÁVIO LUIZ DOS SANTOS (NIC: 111200)</v>
      </c>
      <c r="T4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7" s="31" t="str">
        <f>UPPER(IFERROR(Table_ocorrencias11[[#This Row],[descricao]],""))</f>
        <v>PAF - MASCULINO</v>
      </c>
      <c r="V407" s="24">
        <f>IFERROR(IF(Table_ocorrencias11[[#This Row],[data_ciencia]]="","",Table_ocorrencias11[[#This Row],[data_ciencia]]),"")</f>
        <v>0.87847222222222221</v>
      </c>
      <c r="W407" s="24" t="str">
        <f>IFERROR(IF(Table_ocorrencias11[[#This Row],[data_saida]]="","",Table_ocorrencias11[[#This Row],[data_saida]]),"")</f>
        <v/>
      </c>
      <c r="X407" s="24" t="str">
        <f>IFERROR(IF(Table_ocorrencias11[[#This Row],[data_chegada]]="","",Table_ocorrencias11[[#This Row],[data_chegada]]),"")</f>
        <v/>
      </c>
      <c r="Y407" s="24" t="str">
        <f>IFERROR(IF(Table_ocorrencias11[[#This Row],[data_conclusao]]="","",Table_ocorrencias11[[#This Row],[data_conclusao]]),"")</f>
        <v/>
      </c>
      <c r="Z407" s="22">
        <v>1500</v>
      </c>
      <c r="AA407" s="22">
        <v>669</v>
      </c>
      <c r="AB407" s="22">
        <v>8</v>
      </c>
      <c r="AC407" s="22">
        <v>2962063</v>
      </c>
      <c r="AD407" s="22">
        <v>3867641</v>
      </c>
      <c r="AE407" s="22"/>
      <c r="AF407" s="22">
        <v>20655</v>
      </c>
      <c r="AG407" s="23">
        <v>44037</v>
      </c>
      <c r="AH407" s="22" t="s">
        <v>1576</v>
      </c>
      <c r="AI407" s="22" t="s">
        <v>167</v>
      </c>
      <c r="AJ407" s="22" t="s">
        <v>168</v>
      </c>
      <c r="AK407" s="22" t="s">
        <v>283</v>
      </c>
      <c r="AL407" s="25">
        <v>0.87847222222222221</v>
      </c>
      <c r="AM407" s="26"/>
      <c r="AN407" s="26"/>
      <c r="AO407" s="26"/>
      <c r="AP407" s="22"/>
      <c r="AQ407" s="22"/>
      <c r="AR407" s="22">
        <v>9</v>
      </c>
      <c r="AS407" s="22" t="s">
        <v>1577</v>
      </c>
      <c r="AT407" s="22" t="s">
        <v>1578</v>
      </c>
      <c r="AU407" s="22" t="s">
        <v>1579</v>
      </c>
      <c r="AV407" s="27" t="s">
        <v>276</v>
      </c>
      <c r="AW407" s="22" t="s">
        <v>1580</v>
      </c>
      <c r="AX407" s="22" t="s">
        <v>460</v>
      </c>
      <c r="AY407" s="22" t="b">
        <v>1</v>
      </c>
      <c r="AZ407" s="22" t="s">
        <v>273</v>
      </c>
      <c r="BA407" s="22" t="b">
        <v>0</v>
      </c>
      <c r="BB407" s="22"/>
      <c r="BC407" s="22"/>
    </row>
    <row r="408" spans="1:55" hidden="1" x14ac:dyDescent="0.25">
      <c r="A408" s="31" t="str">
        <f>IFERROR(TEXT(Table_ocorrencias11[[#This Row],[caso_n]],"000")&amp;Table_ocorrencias11[[#This Row],[ponto]]&amp;"/"&amp;YEAR(Table_ocorrencias11[[#This Row],[DATA PLANTÃO]]),"")</f>
        <v>670.9/2020</v>
      </c>
      <c r="B408" s="31" t="str">
        <f>IFERROR(IF(Table_ocorrencias11[[#This Row],[GDL]] = "","", Table_ocorrencias11[[#This Row],[GDL]]&amp;"/"&amp;YEAR(Table_ocorrencias11[[#This Row],[data_plantao]])),"")</f>
        <v>20670/2020</v>
      </c>
      <c r="C408" s="31" t="str">
        <f>IF(Table_ocorrencias11[[#This Row],[fotos_gdl]] = TRUE,"ENVIADAS","PENDENTE")</f>
        <v>PENDENTE</v>
      </c>
      <c r="D408" s="23">
        <f>IFERROR(Table_ocorrencias11[[#This Row],[data_plantao]],"")</f>
        <v>44038</v>
      </c>
      <c r="E408" s="31" t="str">
        <f>IFERROR(Table_ocorrencias11[[#This Row],[CIODS]],"")</f>
        <v>D682699</v>
      </c>
      <c r="F408" s="31" t="str">
        <f>IFERROR(Table_ocorrencias11[[#This Row],[natureza3]],"")</f>
        <v>Homicídio</v>
      </c>
      <c r="G408" s="31" t="str">
        <f>IFERROR(Table_ocorrencias11[[#This Row],[tipo_local]],"")</f>
        <v>Interno</v>
      </c>
      <c r="H408" s="31" t="str">
        <f>IFERROR(IF(Table_ocorrencias11[[#This Row],[instrumento9]] = 0,"",Table_ocorrencias11[[#This Row],[instrumento9]]),"")</f>
        <v>PÉRFURO-CONTUNDENTE</v>
      </c>
      <c r="I408" s="31" t="str">
        <f>IFERROR(VLOOKUP(Table_ocorrencias11[[#This Row],[matricula_perito]],Table_peritos[],2,FALSE),"")</f>
        <v>RODION MALINOVSKY DE OLIVEIRA GOMES</v>
      </c>
      <c r="J408" s="31" t="str">
        <f>IFERROR(VLOOKUP(Table_ocorrencias11[[#This Row],[matricula_auxiliar]],Table_auxiliares[],2,FALSE),"")</f>
        <v>ALMIR CARLOS DE SOUZA</v>
      </c>
      <c r="K408" s="31" t="str">
        <f>IFERROR(VLOOKUP(Table_ocorrencias11[[#This Row],[matricula_delegado]],Table_delegados[],2,FALSE),"")</f>
        <v>CAIO WAGNER SIQUEIRA DE MORAIS</v>
      </c>
      <c r="L408" s="31" t="str">
        <f>IFERROR(Table_ocorrencias11[[#This Row],[viatura4]],"")</f>
        <v>UP004</v>
      </c>
      <c r="M408" s="31" t="str">
        <f>IFERROR(IF(Table_ocorrencias11[[#This Row],[DPH2]] ="","",Table_ocorrencias11[[#This Row],[DPH2]]&amp;"º DPH"),"")</f>
        <v>10º DPH</v>
      </c>
      <c r="N408" s="31" t="str">
        <f>UPPER(IFERROR(VLOOKUP(Table_ocorrencias11[[#This Row],[municipio]],Table_municipios[],2,FALSE),""))</f>
        <v>SÃO LOURENÇO DA MATA</v>
      </c>
      <c r="O408" s="31" t="str">
        <f>UPPER(IFERROR(Table_ocorrencias11[[#This Row],[bairro7]],""))</f>
        <v>VARZEA FRIA</v>
      </c>
      <c r="P408" s="31" t="str">
        <f>IFERROR(IF(Table_ocorrencias11[[#This Row],[rua8]] ="","",Table_ocorrencias11[[#This Row],[rua8]]),"")</f>
        <v>DOS PALMARES</v>
      </c>
      <c r="Q408" s="31" t="str">
        <f>IFERROR(IF(Table_ocorrencias11[[#This Row],[latitude5]] ="","",Table_ocorrencias11[[#This Row],[latitude5]]),"")</f>
        <v/>
      </c>
      <c r="R408" s="31" t="str">
        <f>IFERROR(IF(Table_ocorrencias11[[#This Row],[longitude6]] ="","",Table_ocorrencias11[[#This Row],[longitude6]]),"")</f>
        <v/>
      </c>
      <c r="S408" s="31" t="str">
        <f>IFERROR(UPPER(VLOOKUP(Table_ocorrencias11[[#This Row],[ocorrencia_id]],Table_vitimas[],3,FALSE) &amp; " (NIC: "&amp; VLOOKUP(Table_ocorrencias11[[#This Row],[ocorrencia_id]],Table_vitimas[],9,FALSE)) &amp;")","")</f>
        <v>AGUINALDO DA SILVA (NIC: 110266)</v>
      </c>
      <c r="T4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8" s="31" t="str">
        <f>UPPER(IFERROR(Table_ocorrencias11[[#This Row],[descricao]],""))</f>
        <v>PAF</v>
      </c>
      <c r="V408" s="24">
        <f>IFERROR(IF(Table_ocorrencias11[[#This Row],[data_ciencia]]="","",Table_ocorrencias11[[#This Row],[data_ciencia]]),"")</f>
        <v>6.5972222222222224E-2</v>
      </c>
      <c r="W408" s="24">
        <f>IFERROR(IF(Table_ocorrencias11[[#This Row],[data_saida]]="","",Table_ocorrencias11[[#This Row],[data_saida]]),"")</f>
        <v>6.9444444444444448E-2</v>
      </c>
      <c r="X408" s="24">
        <f>IFERROR(IF(Table_ocorrencias11[[#This Row],[data_chegada]]="","",Table_ocorrencias11[[#This Row],[data_chegada]]),"")</f>
        <v>8.3333333333333329E-2</v>
      </c>
      <c r="Y408" s="24">
        <f>IFERROR(IF(Table_ocorrencias11[[#This Row],[data_conclusao]]="","",Table_ocorrencias11[[#This Row],[data_conclusao]]),"")</f>
        <v>0.1111111111111111</v>
      </c>
      <c r="Z408" s="22">
        <v>1503</v>
      </c>
      <c r="AA408" s="22">
        <v>670</v>
      </c>
      <c r="AB408" s="22">
        <v>10</v>
      </c>
      <c r="AC408" s="22">
        <v>1917099</v>
      </c>
      <c r="AD408" s="22">
        <v>1586920</v>
      </c>
      <c r="AE408" s="22">
        <v>3864910</v>
      </c>
      <c r="AF408" s="22">
        <v>20670</v>
      </c>
      <c r="AG408" s="23">
        <v>44038</v>
      </c>
      <c r="AH408" s="22" t="s">
        <v>1592</v>
      </c>
      <c r="AI408" s="22" t="s">
        <v>167</v>
      </c>
      <c r="AJ408" s="22" t="s">
        <v>414</v>
      </c>
      <c r="AK408" s="22" t="s">
        <v>255</v>
      </c>
      <c r="AL408" s="25">
        <v>6.5972222222222224E-2</v>
      </c>
      <c r="AM408" s="26">
        <v>6.9444444444444448E-2</v>
      </c>
      <c r="AN408" s="26">
        <v>8.3333333333333329E-2</v>
      </c>
      <c r="AO408" s="26">
        <v>0.1111111111111111</v>
      </c>
      <c r="AP408" s="22"/>
      <c r="AQ408" s="22"/>
      <c r="AR408" s="22">
        <v>15</v>
      </c>
      <c r="AS408" s="22" t="s">
        <v>1593</v>
      </c>
      <c r="AT408" s="22" t="s">
        <v>1594</v>
      </c>
      <c r="AU408" s="22" t="s">
        <v>1595</v>
      </c>
      <c r="AV408" s="27" t="s">
        <v>276</v>
      </c>
      <c r="AW408" s="22" t="s">
        <v>1596</v>
      </c>
      <c r="AX408" s="22" t="s">
        <v>1202</v>
      </c>
      <c r="AY408" s="22" t="b">
        <v>0</v>
      </c>
      <c r="AZ408" s="22" t="s">
        <v>273</v>
      </c>
      <c r="BA408" s="22" t="b">
        <v>0</v>
      </c>
      <c r="BB408" s="22"/>
      <c r="BC408" s="22"/>
    </row>
    <row r="409" spans="1:55" hidden="1" x14ac:dyDescent="0.25">
      <c r="A409" s="31" t="str">
        <f>IFERROR(TEXT(Table_ocorrencias11[[#This Row],[caso_n]],"000")&amp;Table_ocorrencias11[[#This Row],[ponto]]&amp;"/"&amp;YEAR(Table_ocorrencias11[[#This Row],[DATA PLANTÃO]]),"")</f>
        <v>671.9/2020</v>
      </c>
      <c r="B409" s="31" t="str">
        <f>IFERROR(IF(Table_ocorrencias11[[#This Row],[GDL]] = "","", Table_ocorrencias11[[#This Row],[GDL]]&amp;"/"&amp;YEAR(Table_ocorrencias11[[#This Row],[data_plantao]])),"")</f>
        <v>20666/2020</v>
      </c>
      <c r="C409" s="31" t="str">
        <f>IF(Table_ocorrencias11[[#This Row],[fotos_gdl]] = TRUE,"ENVIADAS","PENDENTE")</f>
        <v>ENVIADAS</v>
      </c>
      <c r="D409" s="23">
        <f>IFERROR(Table_ocorrencias11[[#This Row],[data_plantao]],"")</f>
        <v>44038</v>
      </c>
      <c r="E409" s="31" t="str">
        <f>IFERROR(Table_ocorrencias11[[#This Row],[CIODS]],"")</f>
        <v>D682704</v>
      </c>
      <c r="F409" s="31" t="str">
        <f>IFERROR(Table_ocorrencias11[[#This Row],[natureza3]],"")</f>
        <v>Homicídio</v>
      </c>
      <c r="G409" s="31" t="str">
        <f>IFERROR(Table_ocorrencias11[[#This Row],[tipo_local]],"")</f>
        <v>Interno</v>
      </c>
      <c r="H409" s="31" t="str">
        <f>IFERROR(IF(Table_ocorrencias11[[#This Row],[instrumento9]] = 0,"",Table_ocorrencias11[[#This Row],[instrumento9]]),"")</f>
        <v>PÉRFURO-CONTUNDENTE</v>
      </c>
      <c r="I409" s="31" t="str">
        <f>IFERROR(VLOOKUP(Table_ocorrencias11[[#This Row],[matricula_perito]],Table_peritos[],2,FALSE),"")</f>
        <v>FERNANDO HENRIQUE LEAL BENEVIDES</v>
      </c>
      <c r="J409" s="31" t="str">
        <f>IFERROR(VLOOKUP(Table_ocorrencias11[[#This Row],[matricula_auxiliar]],Table_auxiliares[],2,FALSE),"")</f>
        <v>RICARDO ALEXANDRE MELO DA SILVA</v>
      </c>
      <c r="K409" s="31" t="str">
        <f>IFERROR(VLOOKUP(Table_ocorrencias11[[#This Row],[matricula_delegado]],Table_delegados[],2,FALSE),"")</f>
        <v>CAIO CEZAR CARVALHO DE ARAUJO</v>
      </c>
      <c r="L409" s="31" t="str">
        <f>IFERROR(Table_ocorrencias11[[#This Row],[viatura4]],"")</f>
        <v>UP002</v>
      </c>
      <c r="M409" s="31" t="str">
        <f>IFERROR(IF(Table_ocorrencias11[[#This Row],[DPH2]] ="","",Table_ocorrencias11[[#This Row],[DPH2]]&amp;"º DPH"),"")</f>
        <v>5º DPH</v>
      </c>
      <c r="N409" s="31" t="str">
        <f>UPPER(IFERROR(VLOOKUP(Table_ocorrencias11[[#This Row],[municipio]],Table_municipios[],2,FALSE),""))</f>
        <v>RECIFE</v>
      </c>
      <c r="O409" s="31" t="str">
        <f>UPPER(IFERROR(Table_ocorrencias11[[#This Row],[bairro7]],""))</f>
        <v>DOIS UNIDOS</v>
      </c>
      <c r="P409" s="31" t="str">
        <f>IFERROR(IF(Table_ocorrencias11[[#This Row],[rua8]] ="","",Table_ocorrencias11[[#This Row],[rua8]]),"")</f>
        <v>FREI DAMIÃO, Nº: 30-A</v>
      </c>
      <c r="Q409" s="31" t="str">
        <f>IFERROR(IF(Table_ocorrencias11[[#This Row],[latitude5]] ="","",Table_ocorrencias11[[#This Row],[latitude5]]),"")</f>
        <v/>
      </c>
      <c r="R409" s="31" t="str">
        <f>IFERROR(IF(Table_ocorrencias11[[#This Row],[longitude6]] ="","",Table_ocorrencias11[[#This Row],[longitude6]]),"")</f>
        <v/>
      </c>
      <c r="S409" s="31" t="str">
        <f>IFERROR(UPPER(VLOOKUP(Table_ocorrencias11[[#This Row],[ocorrencia_id]],Table_vitimas[],3,FALSE) &amp; " (NIC: "&amp; VLOOKUP(Table_ocorrencias11[[#This Row],[ocorrencia_id]],Table_vitimas[],9,FALSE)) &amp;")","")</f>
        <v>PABLO VAMPLAY DE OLIVEIRA (NIC: 111226)</v>
      </c>
      <c r="T4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09" s="31" t="str">
        <f>UPPER(IFERROR(Table_ocorrencias11[[#This Row],[descricao]],""))</f>
        <v/>
      </c>
      <c r="V409" s="24">
        <f>IFERROR(IF(Table_ocorrencias11[[#This Row],[data_ciencia]]="","",Table_ocorrencias11[[#This Row],[data_ciencia]]),"")</f>
        <v>0.14027777777777778</v>
      </c>
      <c r="W409" s="24" t="str">
        <f>IFERROR(IF(Table_ocorrencias11[[#This Row],[data_saida]]="","",Table_ocorrencias11[[#This Row],[data_saida]]),"")</f>
        <v/>
      </c>
      <c r="X409" s="24" t="str">
        <f>IFERROR(IF(Table_ocorrencias11[[#This Row],[data_chegada]]="","",Table_ocorrencias11[[#This Row],[data_chegada]]),"")</f>
        <v/>
      </c>
      <c r="Y409" s="24" t="str">
        <f>IFERROR(IF(Table_ocorrencias11[[#This Row],[data_conclusao]]="","",Table_ocorrencias11[[#This Row],[data_conclusao]]),"")</f>
        <v/>
      </c>
      <c r="Z409" s="22">
        <v>1504</v>
      </c>
      <c r="AA409" s="22">
        <v>671</v>
      </c>
      <c r="AB409" s="22">
        <v>5</v>
      </c>
      <c r="AC409" s="22">
        <v>2962063</v>
      </c>
      <c r="AD409" s="22">
        <v>3867641</v>
      </c>
      <c r="AE409" s="22">
        <v>3864715</v>
      </c>
      <c r="AF409" s="22">
        <v>20666</v>
      </c>
      <c r="AG409" s="23">
        <v>44038</v>
      </c>
      <c r="AH409" s="22" t="s">
        <v>1597</v>
      </c>
      <c r="AI409" s="22" t="s">
        <v>167</v>
      </c>
      <c r="AJ409" s="22" t="s">
        <v>414</v>
      </c>
      <c r="AK409" s="22" t="s">
        <v>278</v>
      </c>
      <c r="AL409" s="25">
        <v>0.14027777777777778</v>
      </c>
      <c r="AM409" s="26"/>
      <c r="AN409" s="26"/>
      <c r="AO409" s="26"/>
      <c r="AP409" s="22"/>
      <c r="AQ409" s="22"/>
      <c r="AR409" s="22">
        <v>14</v>
      </c>
      <c r="AS409" s="22" t="s">
        <v>388</v>
      </c>
      <c r="AT409" s="22" t="s">
        <v>1598</v>
      </c>
      <c r="AU409" s="22" t="s">
        <v>283</v>
      </c>
      <c r="AV409" s="27" t="s">
        <v>276</v>
      </c>
      <c r="AW409" s="22" t="s">
        <v>1599</v>
      </c>
      <c r="AX409" s="22" t="s">
        <v>283</v>
      </c>
      <c r="AY409" s="22" t="b">
        <v>1</v>
      </c>
      <c r="AZ409" s="22" t="s">
        <v>273</v>
      </c>
      <c r="BA409" s="22" t="b">
        <v>0</v>
      </c>
      <c r="BB409" s="22"/>
      <c r="BC409" s="22"/>
    </row>
    <row r="410" spans="1:55" hidden="1" x14ac:dyDescent="0.25">
      <c r="A410" s="31" t="str">
        <f>IFERROR(TEXT(Table_ocorrencias11[[#This Row],[caso_n]],"000")&amp;Table_ocorrencias11[[#This Row],[ponto]]&amp;"/"&amp;YEAR(Table_ocorrencias11[[#This Row],[DATA PLANTÃO]]),"")</f>
        <v>672.9/2020</v>
      </c>
      <c r="B410" s="31" t="str">
        <f>IFERROR(IF(Table_ocorrencias11[[#This Row],[GDL]] = "","", Table_ocorrencias11[[#This Row],[GDL]]&amp;"/"&amp;YEAR(Table_ocorrencias11[[#This Row],[data_plantao]])),"")</f>
        <v>20707/2020</v>
      </c>
      <c r="C410" s="31" t="str">
        <f>IF(Table_ocorrencias11[[#This Row],[fotos_gdl]] = TRUE,"ENVIADAS","PENDENTE")</f>
        <v>ENVIADAS</v>
      </c>
      <c r="D410" s="23">
        <f>IFERROR(Table_ocorrencias11[[#This Row],[data_plantao]],"")</f>
        <v>44038</v>
      </c>
      <c r="E410" s="31" t="str">
        <f>IFERROR(Table_ocorrencias11[[#This Row],[CIODS]],"")</f>
        <v>D682782</v>
      </c>
      <c r="F410" s="31" t="str">
        <f>IFERROR(Table_ocorrencias11[[#This Row],[natureza3]],"")</f>
        <v>Duplo Homicídio</v>
      </c>
      <c r="G410" s="31" t="str">
        <f>IFERROR(Table_ocorrencias11[[#This Row],[tipo_local]],"")</f>
        <v>Externo</v>
      </c>
      <c r="H410" s="31" t="str">
        <f>IFERROR(IF(Table_ocorrencias11[[#This Row],[instrumento9]] = 0,"",Table_ocorrencias11[[#This Row],[instrumento9]]),"")</f>
        <v>PÉRFURO-CONTUNDENTE</v>
      </c>
      <c r="I410" s="31" t="str">
        <f>IFERROR(VLOOKUP(Table_ocorrencias11[[#This Row],[matricula_perito]],Table_peritos[],2,FALSE),"")</f>
        <v>CARLOS ARMANDO CORREIA LYRA</v>
      </c>
      <c r="J410" s="31" t="str">
        <f>IFERROR(VLOOKUP(Table_ocorrencias11[[#This Row],[matricula_auxiliar]],Table_auxiliares[],2,FALSE),"")</f>
        <v>ANDREZA CRISTINA MAIA DOS SANTOS</v>
      </c>
      <c r="K410" s="31" t="str">
        <f>IFERROR(VLOOKUP(Table_ocorrencias11[[#This Row],[matricula_delegado]],Table_delegados[],2,FALSE),"")</f>
        <v>EURICELIA BATISTA NOGUEIRA</v>
      </c>
      <c r="L410" s="31" t="str">
        <f>IFERROR(Table_ocorrencias11[[#This Row],[viatura4]],"")</f>
        <v>UP004</v>
      </c>
      <c r="M410" s="31" t="str">
        <f>IFERROR(IF(Table_ocorrencias11[[#This Row],[DPH2]] ="","",Table_ocorrencias11[[#This Row],[DPH2]]&amp;"º DPH"),"")</f>
        <v>11º DPH</v>
      </c>
      <c r="N410" s="31" t="str">
        <f>UPPER(IFERROR(VLOOKUP(Table_ocorrencias11[[#This Row],[municipio]],Table_municipios[],2,FALSE),""))</f>
        <v>JABOATÃO DOS GUARARAPES</v>
      </c>
      <c r="O410" s="31" t="str">
        <f>UPPER(IFERROR(Table_ocorrencias11[[#This Row],[bairro7]],""))</f>
        <v>MURIBECA</v>
      </c>
      <c r="P410" s="31" t="str">
        <f>IFERROR(IF(Table_ocorrencias11[[#This Row],[rua8]] ="","",Table_ocorrencias11[[#This Row],[rua8]]),"")</f>
        <v>MAURINO MEDES</v>
      </c>
      <c r="Q410" s="31" t="str">
        <f>IFERROR(IF(Table_ocorrencias11[[#This Row],[latitude5]] ="","",Table_ocorrencias11[[#This Row],[latitude5]]),"")</f>
        <v>8,1038352</v>
      </c>
      <c r="R410" s="31" t="str">
        <f>IFERROR(IF(Table_ocorrencias11[[#This Row],[longitude6]] ="","",Table_ocorrencias11[[#This Row],[longitude6]]),"")</f>
        <v>34,595274</v>
      </c>
      <c r="S410" s="31" t="str">
        <f>IFERROR(UPPER(VLOOKUP(Table_ocorrencias11[[#This Row],[ocorrencia_id]],Table_vitimas[],3,FALSE) &amp; " (NIC: "&amp; VLOOKUP(Table_ocorrencias11[[#This Row],[ocorrencia_id]],Table_vitimas[],9,FALSE)) &amp;")","")</f>
        <v>MANOEL ANDRE DA SILVA (NIC: 111225)</v>
      </c>
      <c r="T4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0" s="31" t="str">
        <f>UPPER(IFERROR(Table_ocorrencias11[[#This Row],[descricao]],""))</f>
        <v>SGT DANIEL 988071217/ SD VITORIA 999831541</v>
      </c>
      <c r="V410" s="24">
        <f>IFERROR(IF(Table_ocorrencias11[[#This Row],[data_ciencia]]="","",Table_ocorrencias11[[#This Row],[data_ciencia]]),"")</f>
        <v>0.78472222222222221</v>
      </c>
      <c r="W410" s="24">
        <f>IFERROR(IF(Table_ocorrencias11[[#This Row],[data_saida]]="","",Table_ocorrencias11[[#This Row],[data_saida]]),"")</f>
        <v>0.8125</v>
      </c>
      <c r="X410" s="24">
        <f>IFERROR(IF(Table_ocorrencias11[[#This Row],[data_chegada]]="","",Table_ocorrencias11[[#This Row],[data_chegada]]),"")</f>
        <v>0.83611111111111114</v>
      </c>
      <c r="Y410" s="24">
        <f>IFERROR(IF(Table_ocorrencias11[[#This Row],[data_conclusao]]="","",Table_ocorrencias11[[#This Row],[data_conclusao]]),"")</f>
        <v>0.88402777777777775</v>
      </c>
      <c r="Z410" s="22">
        <v>1505</v>
      </c>
      <c r="AA410" s="22">
        <v>672</v>
      </c>
      <c r="AB410" s="22">
        <v>11</v>
      </c>
      <c r="AC410" s="22">
        <v>3869091</v>
      </c>
      <c r="AD410" s="22">
        <v>3876098</v>
      </c>
      <c r="AE410" s="22">
        <v>2960494</v>
      </c>
      <c r="AF410" s="22">
        <v>20707</v>
      </c>
      <c r="AG410" s="23">
        <v>44038</v>
      </c>
      <c r="AH410" s="22" t="s">
        <v>1624</v>
      </c>
      <c r="AI410" s="22" t="s">
        <v>302</v>
      </c>
      <c r="AJ410" s="22" t="s">
        <v>168</v>
      </c>
      <c r="AK410" s="22" t="s">
        <v>255</v>
      </c>
      <c r="AL410" s="25">
        <v>0.78472222222222221</v>
      </c>
      <c r="AM410" s="26">
        <v>0.8125</v>
      </c>
      <c r="AN410" s="26">
        <v>0.83611111111111114</v>
      </c>
      <c r="AO410" s="26">
        <v>0.88402777777777775</v>
      </c>
      <c r="AP410" s="22" t="s">
        <v>1625</v>
      </c>
      <c r="AQ410" s="22" t="s">
        <v>1626</v>
      </c>
      <c r="AR410" s="22">
        <v>10</v>
      </c>
      <c r="AS410" s="22" t="s">
        <v>1627</v>
      </c>
      <c r="AT410" s="22" t="s">
        <v>1628</v>
      </c>
      <c r="AU410" s="22" t="s">
        <v>1629</v>
      </c>
      <c r="AV410" s="27" t="s">
        <v>276</v>
      </c>
      <c r="AW410" s="22" t="s">
        <v>1630</v>
      </c>
      <c r="AX410" s="22" t="s">
        <v>1631</v>
      </c>
      <c r="AY410" s="22" t="b">
        <v>1</v>
      </c>
      <c r="AZ410" s="22" t="s">
        <v>273</v>
      </c>
      <c r="BA410" s="22" t="b">
        <v>0</v>
      </c>
      <c r="BB410" s="22"/>
      <c r="BC410" s="22"/>
    </row>
    <row r="411" spans="1:55" hidden="1" x14ac:dyDescent="0.25">
      <c r="A411" s="31" t="str">
        <f>IFERROR(TEXT(Table_ocorrencias11[[#This Row],[caso_n]],"000")&amp;Table_ocorrencias11[[#This Row],[ponto]]&amp;"/"&amp;YEAR(Table_ocorrencias11[[#This Row],[DATA PLANTÃO]]),"")</f>
        <v>673.9/2020</v>
      </c>
      <c r="B411" s="31" t="str">
        <f>IFERROR(IF(Table_ocorrencias11[[#This Row],[GDL]] = "","", Table_ocorrencias11[[#This Row],[GDL]]&amp;"/"&amp;YEAR(Table_ocorrencias11[[#This Row],[data_plantao]])),"")</f>
        <v>20710/2020</v>
      </c>
      <c r="C411" s="31" t="str">
        <f>IF(Table_ocorrencias11[[#This Row],[fotos_gdl]] = TRUE,"ENVIADAS","PENDENTE")</f>
        <v>PENDENTE</v>
      </c>
      <c r="D411" s="23">
        <f>IFERROR(Table_ocorrencias11[[#This Row],[data_plantao]],"")</f>
        <v>44038</v>
      </c>
      <c r="E411" s="31" t="str">
        <f>IFERROR(Table_ocorrencias11[[#This Row],[CIODS]],"")</f>
        <v>D682789</v>
      </c>
      <c r="F411" s="31" t="str">
        <f>IFERROR(Table_ocorrencias11[[#This Row],[natureza3]],"")</f>
        <v>Homicídio</v>
      </c>
      <c r="G411" s="31" t="str">
        <f>IFERROR(Table_ocorrencias11[[#This Row],[tipo_local]],"")</f>
        <v>Externo</v>
      </c>
      <c r="H411" s="31" t="str">
        <f>IFERROR(IF(Table_ocorrencias11[[#This Row],[instrumento9]] = 0,"",Table_ocorrencias11[[#This Row],[instrumento9]]),"")</f>
        <v>PÉRFURO-CONTUNDENTE</v>
      </c>
      <c r="I411" s="31" t="str">
        <f>IFERROR(VLOOKUP(Table_ocorrencias11[[#This Row],[matricula_perito]],Table_peritos[],2,FALSE),"")</f>
        <v>BETSON FERNANDO DELGADO DOS SANTOS ANDRADE</v>
      </c>
      <c r="J411" s="31" t="str">
        <f>IFERROR(VLOOKUP(Table_ocorrencias11[[#This Row],[matricula_auxiliar]],Table_auxiliares[],2,FALSE),"")</f>
        <v>ALMIR CARLOS DE SOUZA</v>
      </c>
      <c r="K411" s="31" t="str">
        <f>IFERROR(VLOOKUP(Table_ocorrencias11[[#This Row],[matricula_delegado]],Table_delegados[],2,FALSE),"")</f>
        <v>SERGIO RICARDO FERREIRA DE VASCONCELOS</v>
      </c>
      <c r="L411" s="31" t="str">
        <f>IFERROR(Table_ocorrencias11[[#This Row],[viatura4]],"")</f>
        <v>UP003</v>
      </c>
      <c r="M411" s="31" t="str">
        <f>IFERROR(IF(Table_ocorrencias11[[#This Row],[DPH2]] ="","",Table_ocorrencias11[[#This Row],[DPH2]]&amp;"º DPH"),"")</f>
        <v>14º DPH</v>
      </c>
      <c r="N411" s="31" t="str">
        <f>UPPER(IFERROR(VLOOKUP(Table_ocorrencias11[[#This Row],[municipio]],Table_municipios[],2,FALSE),""))</f>
        <v>CABO DE SANTO AGOSTINHO</v>
      </c>
      <c r="O411" s="31" t="str">
        <f>UPPER(IFERROR(Table_ocorrencias11[[#This Row],[bairro7]],""))</f>
        <v>GAIBU</v>
      </c>
      <c r="P411" s="31" t="str">
        <f>IFERROR(IF(Table_ocorrencias11[[#This Row],[rua8]] ="","",Table_ocorrencias11[[#This Row],[rua8]]),"")</f>
        <v>EDUARDO CAMPOS</v>
      </c>
      <c r="Q411" s="31" t="str">
        <f>IFERROR(IF(Table_ocorrencias11[[#This Row],[latitude5]] ="","",Table_ocorrencias11[[#This Row],[latitude5]]),"")</f>
        <v>-8.324477</v>
      </c>
      <c r="R411" s="31" t="str">
        <f>IFERROR(IF(Table_ocorrencias11[[#This Row],[longitude6]] ="","",Table_ocorrencias11[[#This Row],[longitude6]]),"")</f>
        <v>-34.970082</v>
      </c>
      <c r="S41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111236)</v>
      </c>
      <c r="T4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1" s="31" t="str">
        <f>UPPER(IFERROR(Table_ocorrencias11[[#This Row],[descricao]],""))</f>
        <v/>
      </c>
      <c r="V411" s="24">
        <f>IFERROR(IF(Table_ocorrencias11[[#This Row],[data_ciencia]]="","",Table_ocorrencias11[[#This Row],[data_ciencia]]),"")</f>
        <v>0.89583333333333337</v>
      </c>
      <c r="W411" s="24">
        <f>IFERROR(IF(Table_ocorrencias11[[#This Row],[data_saida]]="","",Table_ocorrencias11[[#This Row],[data_saida]]),"")</f>
        <v>0.94444444444444442</v>
      </c>
      <c r="X411" s="24">
        <f>IFERROR(IF(Table_ocorrencias11[[#This Row],[data_chegada]]="","",Table_ocorrencias11[[#This Row],[data_chegada]]),"")</f>
        <v>0.97916666666666663</v>
      </c>
      <c r="Y411" s="24">
        <f>IFERROR(IF(Table_ocorrencias11[[#This Row],[data_conclusao]]="","",Table_ocorrencias11[[#This Row],[data_conclusao]]),"")</f>
        <v>3.4722222222222224E-2</v>
      </c>
      <c r="Z411" s="22">
        <v>1506</v>
      </c>
      <c r="AA411" s="22">
        <v>673</v>
      </c>
      <c r="AB411" s="22">
        <v>14</v>
      </c>
      <c r="AC411" s="22">
        <v>3869903</v>
      </c>
      <c r="AD411" s="22">
        <v>1586920</v>
      </c>
      <c r="AE411" s="22">
        <v>2139219</v>
      </c>
      <c r="AF411" s="22">
        <v>20710</v>
      </c>
      <c r="AG411" s="23">
        <v>44038</v>
      </c>
      <c r="AH411" s="22" t="s">
        <v>1612</v>
      </c>
      <c r="AI411" s="22" t="s">
        <v>167</v>
      </c>
      <c r="AJ411" s="22" t="s">
        <v>168</v>
      </c>
      <c r="AK411" s="22" t="s">
        <v>560</v>
      </c>
      <c r="AL411" s="25">
        <v>0.89583333333333337</v>
      </c>
      <c r="AM411" s="26">
        <v>0.94444444444444442</v>
      </c>
      <c r="AN411" s="26">
        <v>0.97916666666666663</v>
      </c>
      <c r="AO411" s="26">
        <v>3.4722222222222224E-2</v>
      </c>
      <c r="AP411" s="22" t="s">
        <v>2185</v>
      </c>
      <c r="AQ411" s="22" t="s">
        <v>2186</v>
      </c>
      <c r="AR411" s="22">
        <v>3</v>
      </c>
      <c r="AS411" s="22" t="s">
        <v>1613</v>
      </c>
      <c r="AT411" s="22" t="s">
        <v>1614</v>
      </c>
      <c r="AU411" s="22" t="s">
        <v>1615</v>
      </c>
      <c r="AV411" s="27" t="s">
        <v>276</v>
      </c>
      <c r="AW411" s="22" t="s">
        <v>1616</v>
      </c>
      <c r="AX411" s="22" t="s">
        <v>283</v>
      </c>
      <c r="AY411" s="22" t="b">
        <v>0</v>
      </c>
      <c r="AZ411" s="22" t="s">
        <v>273</v>
      </c>
      <c r="BA411" s="22" t="b">
        <v>0</v>
      </c>
      <c r="BB411" s="22"/>
      <c r="BC411" s="22"/>
    </row>
    <row r="412" spans="1:55" hidden="1" x14ac:dyDescent="0.25">
      <c r="A412" s="31" t="str">
        <f>IFERROR(TEXT(Table_ocorrencias11[[#This Row],[caso_n]],"000")&amp;Table_ocorrencias11[[#This Row],[ponto]]&amp;"/"&amp;YEAR(Table_ocorrencias11[[#This Row],[DATA PLANTÃO]]),"")</f>
        <v>674.9/2020</v>
      </c>
      <c r="B412" s="31" t="str">
        <f>IFERROR(IF(Table_ocorrencias11[[#This Row],[GDL]] = "","", Table_ocorrencias11[[#This Row],[GDL]]&amp;"/"&amp;YEAR(Table_ocorrencias11[[#This Row],[data_plantao]])),"")</f>
        <v>20709/2020</v>
      </c>
      <c r="C412" s="31" t="str">
        <f>IF(Table_ocorrencias11[[#This Row],[fotos_gdl]] = TRUE,"ENVIADAS","PENDENTE")</f>
        <v>ENVIADAS</v>
      </c>
      <c r="D412" s="23">
        <f>IFERROR(Table_ocorrencias11[[#This Row],[data_plantao]],"")</f>
        <v>44038</v>
      </c>
      <c r="E412" s="31" t="str">
        <f>IFERROR(Table_ocorrencias11[[#This Row],[CIODS]],"")</f>
        <v>D682796</v>
      </c>
      <c r="F412" s="31" t="str">
        <f>IFERROR(Table_ocorrencias11[[#This Row],[natureza3]],"")</f>
        <v>Homicídio</v>
      </c>
      <c r="G412" s="31" t="str">
        <f>IFERROR(Table_ocorrencias11[[#This Row],[tipo_local]],"")</f>
        <v>Externo</v>
      </c>
      <c r="H412" s="31" t="str">
        <f>IFERROR(IF(Table_ocorrencias11[[#This Row],[instrumento9]] = 0,"",Table_ocorrencias11[[#This Row],[instrumento9]]),"")</f>
        <v>PÉRFURO-CONTUNDENTE</v>
      </c>
      <c r="I412" s="31" t="str">
        <f>IFERROR(VLOOKUP(Table_ocorrencias11[[#This Row],[matricula_perito]],Table_peritos[],2,FALSE),"")</f>
        <v>RODION MALINOVSKY DE OLIVEIRA GOMES</v>
      </c>
      <c r="J412" s="31" t="str">
        <f>IFERROR(VLOOKUP(Table_ocorrencias11[[#This Row],[matricula_auxiliar]],Table_auxiliares[],2,FALSE),"")</f>
        <v>THIAGO CHALEGRE</v>
      </c>
      <c r="K412" s="31" t="str">
        <f>IFERROR(VLOOKUP(Table_ocorrencias11[[#This Row],[matricula_delegado]],Table_delegados[],2,FALSE),"")</f>
        <v>SERGIO RICARDO FERREIRA DE VASCONCELOS</v>
      </c>
      <c r="L412" s="31" t="str">
        <f>IFERROR(Table_ocorrencias11[[#This Row],[viatura4]],"")</f>
        <v>UP004</v>
      </c>
      <c r="M412" s="31" t="str">
        <f>IFERROR(IF(Table_ocorrencias11[[#This Row],[DPH2]] ="","",Table_ocorrencias11[[#This Row],[DPH2]]&amp;"º DPH"),"")</f>
        <v>3º DPH</v>
      </c>
      <c r="N412" s="31" t="str">
        <f>UPPER(IFERROR(VLOOKUP(Table_ocorrencias11[[#This Row],[municipio]],Table_municipios[],2,FALSE),""))</f>
        <v>RECIFE</v>
      </c>
      <c r="O412" s="31" t="str">
        <f>UPPER(IFERROR(Table_ocorrencias11[[#This Row],[bairro7]],""))</f>
        <v>UR 3 IBURA</v>
      </c>
      <c r="P412" s="31" t="str">
        <f>IFERROR(IF(Table_ocorrencias11[[#This Row],[rua8]] ="","",Table_ocorrencias11[[#This Row],[rua8]]),"")</f>
        <v>DA ALEGRIA</v>
      </c>
      <c r="Q412" s="31" t="str">
        <f>IFERROR(IF(Table_ocorrencias11[[#This Row],[latitude5]] ="","",Table_ocorrencias11[[#This Row],[latitude5]]),"")</f>
        <v/>
      </c>
      <c r="R412" s="31" t="str">
        <f>IFERROR(IF(Table_ocorrencias11[[#This Row],[longitude6]] ="","",Table_ocorrencias11[[#This Row],[longitude6]]),"")</f>
        <v/>
      </c>
      <c r="S412" s="31" t="str">
        <f>IFERROR(UPPER(VLOOKUP(Table_ocorrencias11[[#This Row],[ocorrencia_id]],Table_vitimas[],3,FALSE) &amp; " (NIC: "&amp; VLOOKUP(Table_ocorrencias11[[#This Row],[ocorrencia_id]],Table_vitimas[],9,FALSE)) &amp;")","")</f>
        <v>GLEIDSON KAUA OLIMPIO DOS SANTOS (NIC: 111234)</v>
      </c>
      <c r="T4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2" s="31" t="str">
        <f>UPPER(IFERROR(Table_ocorrencias11[[#This Row],[descricao]],""))</f>
        <v>PM 987120137</v>
      </c>
      <c r="V412" s="24">
        <f>IFERROR(IF(Table_ocorrencias11[[#This Row],[data_ciencia]]="","",Table_ocorrencias11[[#This Row],[data_ciencia]]),"")</f>
        <v>0.94444444444444442</v>
      </c>
      <c r="W412" s="24">
        <f>IFERROR(IF(Table_ocorrencias11[[#This Row],[data_saida]]="","",Table_ocorrencias11[[#This Row],[data_saida]]),"")</f>
        <v>0.94791666666666663</v>
      </c>
      <c r="X412" s="24">
        <f>IFERROR(IF(Table_ocorrencias11[[#This Row],[data_chegada]]="","",Table_ocorrencias11[[#This Row],[data_chegada]]),"")</f>
        <v>0.96875</v>
      </c>
      <c r="Y412" s="24">
        <f>IFERROR(IF(Table_ocorrencias11[[#This Row],[data_conclusao]]="","",Table_ocorrencias11[[#This Row],[data_conclusao]]),"")</f>
        <v>0.99652777777777779</v>
      </c>
      <c r="Z412" s="22">
        <v>1507</v>
      </c>
      <c r="AA412" s="22">
        <v>674</v>
      </c>
      <c r="AB412" s="22">
        <v>3</v>
      </c>
      <c r="AC412" s="22">
        <v>1917099</v>
      </c>
      <c r="AD412" s="22">
        <v>3868877</v>
      </c>
      <c r="AE412" s="22">
        <v>2139219</v>
      </c>
      <c r="AF412" s="22">
        <v>20709</v>
      </c>
      <c r="AG412" s="23">
        <v>44038</v>
      </c>
      <c r="AH412" s="22" t="s">
        <v>1617</v>
      </c>
      <c r="AI412" s="22" t="s">
        <v>167</v>
      </c>
      <c r="AJ412" s="22" t="s">
        <v>168</v>
      </c>
      <c r="AK412" s="22" t="s">
        <v>255</v>
      </c>
      <c r="AL412" s="25">
        <v>0.94444444444444442</v>
      </c>
      <c r="AM412" s="26">
        <v>0.94791666666666663</v>
      </c>
      <c r="AN412" s="26">
        <v>0.96875</v>
      </c>
      <c r="AO412" s="26">
        <v>0.99652777777777779</v>
      </c>
      <c r="AP412" s="22"/>
      <c r="AQ412" s="22"/>
      <c r="AR412" s="22">
        <v>14</v>
      </c>
      <c r="AS412" s="22" t="s">
        <v>1618</v>
      </c>
      <c r="AT412" s="22" t="s">
        <v>1619</v>
      </c>
      <c r="AU412" s="22" t="s">
        <v>1620</v>
      </c>
      <c r="AV412" s="27" t="s">
        <v>276</v>
      </c>
      <c r="AW412" s="22" t="s">
        <v>1621</v>
      </c>
      <c r="AX412" s="22" t="s">
        <v>1622</v>
      </c>
      <c r="AY412" s="22" t="b">
        <v>1</v>
      </c>
      <c r="AZ412" s="22" t="s">
        <v>273</v>
      </c>
      <c r="BA412" s="22" t="b">
        <v>0</v>
      </c>
      <c r="BB412" s="22"/>
      <c r="BC412" s="22"/>
    </row>
    <row r="413" spans="1:55" hidden="1" x14ac:dyDescent="0.25">
      <c r="A413" s="31" t="str">
        <f>IFERROR(TEXT(Table_ocorrencias11[[#This Row],[caso_n]],"000")&amp;Table_ocorrencias11[[#This Row],[ponto]]&amp;"/"&amp;YEAR(Table_ocorrencias11[[#This Row],[DATA PLANTÃO]]),"")</f>
        <v>675.9/2020</v>
      </c>
      <c r="B413" s="31" t="str">
        <f>IFERROR(IF(Table_ocorrencias11[[#This Row],[GDL]] = "","", Table_ocorrencias11[[#This Row],[GDL]]&amp;"/"&amp;YEAR(Table_ocorrencias11[[#This Row],[data_plantao]])),"")</f>
        <v>20781/2020</v>
      </c>
      <c r="C413" s="31" t="str">
        <f>IF(Table_ocorrencias11[[#This Row],[fotos_gdl]] = TRUE,"ENVIADAS","PENDENTE")</f>
        <v>ENVIADAS</v>
      </c>
      <c r="D413" s="23">
        <f>IFERROR(Table_ocorrencias11[[#This Row],[data_plantao]],"")</f>
        <v>44039</v>
      </c>
      <c r="E413" s="31" t="str">
        <f>IFERROR(Table_ocorrencias11[[#This Row],[CIODS]],"")</f>
        <v>D682841</v>
      </c>
      <c r="F413" s="31" t="str">
        <f>IFERROR(Table_ocorrencias11[[#This Row],[natureza3]],"")</f>
        <v>Homicídio</v>
      </c>
      <c r="G413" s="31" t="str">
        <f>IFERROR(Table_ocorrencias11[[#This Row],[tipo_local]],"")</f>
        <v>Externo</v>
      </c>
      <c r="H413" s="31" t="str">
        <f>IFERROR(IF(Table_ocorrencias11[[#This Row],[instrumento9]] = 0,"",Table_ocorrencias11[[#This Row],[instrumento9]]),"")</f>
        <v>PÉRFURO-CORTANTE</v>
      </c>
      <c r="I413" s="31" t="str">
        <f>IFERROR(VLOOKUP(Table_ocorrencias11[[#This Row],[matricula_perito]],Table_peritos[],2,FALSE),"")</f>
        <v>TADEU MORAIS CRUZ</v>
      </c>
      <c r="J413" s="31" t="str">
        <f>IFERROR(VLOOKUP(Table_ocorrencias11[[#This Row],[matricula_auxiliar]],Table_auxiliares[],2,FALSE),"")</f>
        <v>HILTON PESSOA DE FREITAS NETO</v>
      </c>
      <c r="K413" s="31" t="str">
        <f>IFERROR(VLOOKUP(Table_ocorrencias11[[#This Row],[matricula_delegado]],Table_delegados[],2,FALSE),"")</f>
        <v>RICARDO SILVEIRA DE AZEVEDO</v>
      </c>
      <c r="L413" s="31" t="str">
        <f>IFERROR(Table_ocorrencias11[[#This Row],[viatura4]],"")</f>
        <v>UP004</v>
      </c>
      <c r="M413" s="31" t="str">
        <f>IFERROR(IF(Table_ocorrencias11[[#This Row],[DPH2]] ="","",Table_ocorrencias11[[#This Row],[DPH2]]&amp;"º DPH"),"")</f>
        <v>7º DPH</v>
      </c>
      <c r="N413" s="31" t="str">
        <f>UPPER(IFERROR(VLOOKUP(Table_ocorrencias11[[#This Row],[municipio]],Table_municipios[],2,FALSE),""))</f>
        <v>PAULISTA</v>
      </c>
      <c r="O413" s="31" t="str">
        <f>UPPER(IFERROR(Table_ocorrencias11[[#This Row],[bairro7]],""))</f>
        <v>JARDIM PAULISTA</v>
      </c>
      <c r="P413" s="31" t="str">
        <f>IFERROR(IF(Table_ocorrencias11[[#This Row],[rua8]] ="","",Table_ocorrencias11[[#This Row],[rua8]]),"")</f>
        <v>RUA CENTO E QUARENTA E SEIS</v>
      </c>
      <c r="Q413" s="31" t="str">
        <f>IFERROR(IF(Table_ocorrencias11[[#This Row],[latitude5]] ="","",Table_ocorrencias11[[#This Row],[latitude5]]),"")</f>
        <v/>
      </c>
      <c r="R413" s="31" t="str">
        <f>IFERROR(IF(Table_ocorrencias11[[#This Row],[longitude6]] ="","",Table_ocorrencias11[[#This Row],[longitude6]]),"")</f>
        <v/>
      </c>
      <c r="S413" s="31" t="str">
        <f>IFERROR(UPPER(VLOOKUP(Table_ocorrencias11[[#This Row],[ocorrencia_id]],Table_vitimas[],3,FALSE) &amp; " (NIC: "&amp; VLOOKUP(Table_ocorrencias11[[#This Row],[ocorrencia_id]],Table_vitimas[],9,FALSE)) &amp;")","")</f>
        <v>ADEL CARLO BATISTA DE SOUZA (NIC: 111239)</v>
      </c>
      <c r="T4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3" s="31" t="str">
        <f>UPPER(IFERROR(Table_ocorrencias11[[#This Row],[descricao]],""))</f>
        <v>ARMA BRANCA  MASC EXT</v>
      </c>
      <c r="V413" s="24">
        <f>IFERROR(IF(Table_ocorrencias11[[#This Row],[data_ciencia]]="","",Table_ocorrencias11[[#This Row],[data_ciencia]]),"")</f>
        <v>0.46875</v>
      </c>
      <c r="W413" s="24">
        <f>IFERROR(IF(Table_ocorrencias11[[#This Row],[data_saida]]="","",Table_ocorrencias11[[#This Row],[data_saida]]),"")</f>
        <v>0.47916666666666669</v>
      </c>
      <c r="X413" s="24">
        <f>IFERROR(IF(Table_ocorrencias11[[#This Row],[data_chegada]]="","",Table_ocorrencias11[[#This Row],[data_chegada]]),"")</f>
        <v>0.5</v>
      </c>
      <c r="Y413" s="24">
        <f>IFERROR(IF(Table_ocorrencias11[[#This Row],[data_conclusao]]="","",Table_ocorrencias11[[#This Row],[data_conclusao]]),"")</f>
        <v>0.52777777777777779</v>
      </c>
      <c r="Z413" s="22">
        <v>1508</v>
      </c>
      <c r="AA413" s="22">
        <v>675</v>
      </c>
      <c r="AB413" s="22">
        <v>7</v>
      </c>
      <c r="AC413" s="22">
        <v>2962136</v>
      </c>
      <c r="AD413" s="22">
        <v>3865967</v>
      </c>
      <c r="AE413" s="22">
        <v>2725304</v>
      </c>
      <c r="AF413" s="22">
        <v>20781</v>
      </c>
      <c r="AG413" s="23">
        <v>44039</v>
      </c>
      <c r="AH413" s="22" t="s">
        <v>1642</v>
      </c>
      <c r="AI413" s="22" t="s">
        <v>167</v>
      </c>
      <c r="AJ413" s="22" t="s">
        <v>168</v>
      </c>
      <c r="AK413" s="22" t="s">
        <v>255</v>
      </c>
      <c r="AL413" s="25">
        <v>0.46875</v>
      </c>
      <c r="AM413" s="26">
        <v>0.47916666666666669</v>
      </c>
      <c r="AN413" s="26">
        <v>0.5</v>
      </c>
      <c r="AO413" s="26">
        <v>0.52777777777777779</v>
      </c>
      <c r="AP413" s="22"/>
      <c r="AQ413" s="22"/>
      <c r="AR413" s="22">
        <v>13</v>
      </c>
      <c r="AS413" s="22" t="s">
        <v>755</v>
      </c>
      <c r="AT413" s="22" t="s">
        <v>1643</v>
      </c>
      <c r="AU413" s="22" t="s">
        <v>1644</v>
      </c>
      <c r="AV413" s="27" t="s">
        <v>744</v>
      </c>
      <c r="AW413" s="22" t="s">
        <v>1645</v>
      </c>
      <c r="AX413" s="22" t="s">
        <v>1647</v>
      </c>
      <c r="AY413" s="22" t="b">
        <v>1</v>
      </c>
      <c r="AZ413" s="22" t="s">
        <v>273</v>
      </c>
      <c r="BA413" s="22" t="b">
        <v>0</v>
      </c>
      <c r="BB413" s="22"/>
      <c r="BC413" s="22"/>
    </row>
    <row r="414" spans="1:55" hidden="1" x14ac:dyDescent="0.25">
      <c r="A414" s="31" t="str">
        <f>IFERROR(TEXT(Table_ocorrencias11[[#This Row],[caso_n]],"000")&amp;Table_ocorrencias11[[#This Row],[ponto]]&amp;"/"&amp;YEAR(Table_ocorrencias11[[#This Row],[DATA PLANTÃO]]),"")</f>
        <v>676.9/2020</v>
      </c>
      <c r="B414" s="31" t="str">
        <f>IFERROR(IF(Table_ocorrencias11[[#This Row],[GDL]] = "","", Table_ocorrencias11[[#This Row],[GDL]]&amp;"/"&amp;YEAR(Table_ocorrencias11[[#This Row],[data_plantao]])),"")</f>
        <v>20852/2020</v>
      </c>
      <c r="C414" s="31" t="str">
        <f>IF(Table_ocorrencias11[[#This Row],[fotos_gdl]] = TRUE,"ENVIADAS","PENDENTE")</f>
        <v>PENDENTE</v>
      </c>
      <c r="D414" s="23">
        <f>IFERROR(Table_ocorrencias11[[#This Row],[data_plantao]],"")</f>
        <v>44039</v>
      </c>
      <c r="E414" s="31" t="str">
        <f>IFERROR(Table_ocorrencias11[[#This Row],[CIODS]],"")</f>
        <v>D682865</v>
      </c>
      <c r="F414" s="31" t="str">
        <f>IFERROR(Table_ocorrencias11[[#This Row],[natureza3]],"")</f>
        <v>Homicídio</v>
      </c>
      <c r="G414" s="31" t="str">
        <f>IFERROR(Table_ocorrencias11[[#This Row],[tipo_local]],"")</f>
        <v>Externo</v>
      </c>
      <c r="H414" s="31" t="str">
        <f>IFERROR(IF(Table_ocorrencias11[[#This Row],[instrumento9]] = 0,"",Table_ocorrencias11[[#This Row],[instrumento9]]),"")</f>
        <v>PÉRFURO-CONTUNDENTE</v>
      </c>
      <c r="I414" s="31" t="str">
        <f>IFERROR(VLOOKUP(Table_ocorrencias11[[#This Row],[matricula_perito]],Table_peritos[],2,FALSE),"")</f>
        <v>LUCAS ARAÚJO DE ALMEIDA</v>
      </c>
      <c r="J414" s="31" t="str">
        <f>IFERROR(VLOOKUP(Table_ocorrencias11[[#This Row],[matricula_auxiliar]],Table_auxiliares[],2,FALSE),"")</f>
        <v>THIAGO ANDRÉ</v>
      </c>
      <c r="K414" s="31" t="str">
        <f>IFERROR(VLOOKUP(Table_ocorrencias11[[#This Row],[matricula_delegado]],Table_delegados[],2,FALSE),"")</f>
        <v>ELIELTON BARBOSA DA SILVA XAVIER</v>
      </c>
      <c r="L414" s="31" t="str">
        <f>IFERROR(Table_ocorrencias11[[#This Row],[viatura4]],"")</f>
        <v>UP004</v>
      </c>
      <c r="M414" s="31" t="str">
        <f>IFERROR(IF(Table_ocorrencias11[[#This Row],[DPH2]] ="","",Table_ocorrencias11[[#This Row],[DPH2]]&amp;"º DPH"),"")</f>
        <v>4º DPH</v>
      </c>
      <c r="N414" s="31" t="str">
        <f>UPPER(IFERROR(VLOOKUP(Table_ocorrencias11[[#This Row],[municipio]],Table_municipios[],2,FALSE),""))</f>
        <v>RECIFE</v>
      </c>
      <c r="O414" s="31" t="str">
        <f>UPPER(IFERROR(Table_ocorrencias11[[#This Row],[bairro7]],""))</f>
        <v>BARRO</v>
      </c>
      <c r="P414" s="31" t="str">
        <f>IFERROR(IF(Table_ocorrencias11[[#This Row],[rua8]] ="","",Table_ocorrencias11[[#This Row],[rua8]]),"")</f>
        <v>RUA TANCREDO NEVES</v>
      </c>
      <c r="Q414" s="31" t="str">
        <f>IFERROR(IF(Table_ocorrencias11[[#This Row],[latitude5]] ="","",Table_ocorrencias11[[#This Row],[latitude5]]),"")</f>
        <v/>
      </c>
      <c r="R414" s="31" t="str">
        <f>IFERROR(IF(Table_ocorrencias11[[#This Row],[longitude6]] ="","",Table_ocorrencias11[[#This Row],[longitude6]]),"")</f>
        <v/>
      </c>
      <c r="S414" s="31" t="str">
        <f>IFERROR(UPPER(VLOOKUP(Table_ocorrencias11[[#This Row],[ocorrencia_id]],Table_vitimas[],3,FALSE) &amp; " (NIC: "&amp; VLOOKUP(Table_ocorrencias11[[#This Row],[ocorrencia_id]],Table_vitimas[],9,FALSE)) &amp;")","")</f>
        <v>MICHAEL WILLIAMS DA SILVA MACENA (NIC: 111199)</v>
      </c>
      <c r="T4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14" s="31" t="str">
        <f>UPPER(IFERROR(Table_ocorrencias11[[#This Row],[descricao]],""))</f>
        <v>MÚLTIPLAS LESÕES DE PAF</v>
      </c>
      <c r="V414" s="24">
        <f>IFERROR(IF(Table_ocorrencias11[[#This Row],[data_ciencia]]="","",Table_ocorrencias11[[#This Row],[data_ciencia]]),"")</f>
        <v>0.69791666666666663</v>
      </c>
      <c r="W414" s="24">
        <f>IFERROR(IF(Table_ocorrencias11[[#This Row],[data_saida]]="","",Table_ocorrencias11[[#This Row],[data_saida]]),"")</f>
        <v>0.71527777777777779</v>
      </c>
      <c r="X414" s="24">
        <f>IFERROR(IF(Table_ocorrencias11[[#This Row],[data_chegada]]="","",Table_ocorrencias11[[#This Row],[data_chegada]]),"")</f>
        <v>0.73263888888888884</v>
      </c>
      <c r="Y414" s="24">
        <f>IFERROR(IF(Table_ocorrencias11[[#This Row],[data_conclusao]]="","",Table_ocorrencias11[[#This Row],[data_conclusao]]),"")</f>
        <v>0.77083333333333337</v>
      </c>
      <c r="Z414" s="22">
        <v>1509</v>
      </c>
      <c r="AA414" s="22">
        <v>676</v>
      </c>
      <c r="AB414" s="22">
        <v>4</v>
      </c>
      <c r="AC414" s="22">
        <v>3870006</v>
      </c>
      <c r="AD414" s="22">
        <v>3870464</v>
      </c>
      <c r="AE414" s="22">
        <v>3864588</v>
      </c>
      <c r="AF414" s="22">
        <v>20852</v>
      </c>
      <c r="AG414" s="23">
        <v>44039</v>
      </c>
      <c r="AH414" s="22" t="s">
        <v>1648</v>
      </c>
      <c r="AI414" s="22" t="s">
        <v>167</v>
      </c>
      <c r="AJ414" s="22" t="s">
        <v>168</v>
      </c>
      <c r="AK414" s="22" t="s">
        <v>255</v>
      </c>
      <c r="AL414" s="25">
        <v>0.69791666666666663</v>
      </c>
      <c r="AM414" s="26">
        <v>0.71527777777777779</v>
      </c>
      <c r="AN414" s="26">
        <v>0.73263888888888884</v>
      </c>
      <c r="AO414" s="26">
        <v>0.77083333333333337</v>
      </c>
      <c r="AP414" s="22"/>
      <c r="AQ414" s="22"/>
      <c r="AR414" s="22">
        <v>14</v>
      </c>
      <c r="AS414" s="22" t="s">
        <v>697</v>
      </c>
      <c r="AT414" s="22" t="s">
        <v>712</v>
      </c>
      <c r="AU414" s="22" t="s">
        <v>1649</v>
      </c>
      <c r="AV414" s="27" t="s">
        <v>276</v>
      </c>
      <c r="AW414" s="22" t="s">
        <v>1650</v>
      </c>
      <c r="AX414" s="22" t="s">
        <v>1651</v>
      </c>
      <c r="AY414" s="22" t="b">
        <v>0</v>
      </c>
      <c r="AZ414" s="22" t="s">
        <v>273</v>
      </c>
      <c r="BA414" s="22" t="b">
        <v>0</v>
      </c>
      <c r="BB414" s="22"/>
      <c r="BC414" s="22"/>
    </row>
    <row r="415" spans="1:55" hidden="1" x14ac:dyDescent="0.25">
      <c r="A415" s="31" t="str">
        <f>IFERROR(TEXT(Table_ocorrencias11[[#This Row],[caso_n]],"000")&amp;Table_ocorrencias11[[#This Row],[ponto]]&amp;"/"&amp;YEAR(Table_ocorrencias11[[#This Row],[DATA PLANTÃO]]),"")</f>
        <v>677.9/2020</v>
      </c>
      <c r="B415" s="31" t="str">
        <f>IFERROR(IF(Table_ocorrencias11[[#This Row],[GDL]] = "","", Table_ocorrencias11[[#This Row],[GDL]]&amp;"/"&amp;YEAR(Table_ocorrencias11[[#This Row],[data_plantao]])),"")</f>
        <v/>
      </c>
      <c r="C415" s="31" t="str">
        <f>IF(Table_ocorrencias11[[#This Row],[fotos_gdl]] = TRUE,"ENVIADAS","PENDENTE")</f>
        <v>PENDENTE</v>
      </c>
      <c r="D415" s="23">
        <f>IFERROR(Table_ocorrencias11[[#This Row],[data_plantao]],"")</f>
        <v>44039</v>
      </c>
      <c r="E415" s="31" t="str">
        <f>IFERROR(Table_ocorrencias11[[#This Row],[CIODS]],"")</f>
        <v>D682838</v>
      </c>
      <c r="F415" s="31" t="str">
        <f>IFERROR(Table_ocorrencias11[[#This Row],[natureza3]],"")</f>
        <v>Morte a esclarecer</v>
      </c>
      <c r="G415" s="31" t="str">
        <f>IFERROR(Table_ocorrencias11[[#This Row],[tipo_local]],"")</f>
        <v>Interno</v>
      </c>
      <c r="H415" s="31" t="str">
        <f>IFERROR(IF(Table_ocorrencias11[[#This Row],[instrumento9]] = 0,"",Table_ocorrencias11[[#This Row],[instrumento9]]),"")</f>
        <v>OUTROS</v>
      </c>
      <c r="I415" s="31" t="str">
        <f>IFERROR(VLOOKUP(Table_ocorrencias11[[#This Row],[matricula_perito]],Table_peritos[],2,FALSE),"")</f>
        <v>CAMILLA ALMEIDA BRAYNER</v>
      </c>
      <c r="J415" s="31" t="str">
        <f>IFERROR(VLOOKUP(Table_ocorrencias11[[#This Row],[matricula_auxiliar]],Table_auxiliares[],2,FALSE),"")</f>
        <v>ERICSON BERNARDO DA SILVA</v>
      </c>
      <c r="K415" s="31" t="str">
        <f>IFERROR(VLOOKUP(Table_ocorrencias11[[#This Row],[matricula_delegado]],Table_delegados[],2,FALSE),"")</f>
        <v>FABIO LACERDA MACHADO</v>
      </c>
      <c r="L415" s="31" t="str">
        <f>IFERROR(Table_ocorrencias11[[#This Row],[viatura4]],"")</f>
        <v>UP004</v>
      </c>
      <c r="M415" s="31" t="str">
        <f>IFERROR(IF(Table_ocorrencias11[[#This Row],[DPH2]] ="","",Table_ocorrencias11[[#This Row],[DPH2]]&amp;"º DPH"),"")</f>
        <v>3º DPH</v>
      </c>
      <c r="N415" s="31" t="str">
        <f>UPPER(IFERROR(VLOOKUP(Table_ocorrencias11[[#This Row],[municipio]],Table_municipios[],2,FALSE),""))</f>
        <v>RECIFE</v>
      </c>
      <c r="O415" s="31" t="str">
        <f>UPPER(IFERROR(Table_ocorrencias11[[#This Row],[bairro7]],""))</f>
        <v>COHAB</v>
      </c>
      <c r="P415" s="31" t="str">
        <f>IFERROR(IF(Table_ocorrencias11[[#This Row],[rua8]] ="","",Table_ocorrencias11[[#This Row],[rua8]]),"")</f>
        <v>RUA CORDILHEIRA 52, UR-1 IBURA</v>
      </c>
      <c r="Q415" s="31" t="str">
        <f>IFERROR(IF(Table_ocorrencias11[[#This Row],[latitude5]] ="","",Table_ocorrencias11[[#This Row],[latitude5]]),"")</f>
        <v/>
      </c>
      <c r="R415" s="31" t="str">
        <f>IFERROR(IF(Table_ocorrencias11[[#This Row],[longitude6]] ="","",Table_ocorrencias11[[#This Row],[longitude6]]),"")</f>
        <v/>
      </c>
      <c r="S415" s="31" t="str">
        <f>IFERROR(UPPER(VLOOKUP(Table_ocorrencias11[[#This Row],[ocorrencia_id]],Table_vitimas[],3,FALSE) &amp; " (NIC: "&amp; VLOOKUP(Table_ocorrencias11[[#This Row],[ocorrencia_id]],Table_vitimas[],9,FALSE)) &amp;")","")</f>
        <v>HERISTON DOS SANTOS DIAS (NIC: 111231)</v>
      </c>
      <c r="T4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5" s="31" t="str">
        <f>UPPER(IFERROR(Table_ocorrencias11[[#This Row],[descricao]],""))</f>
        <v/>
      </c>
      <c r="V415" s="24">
        <f>IFERROR(IF(Table_ocorrencias11[[#This Row],[data_ciencia]]="","",Table_ocorrencias11[[#This Row],[data_ciencia]]),"")</f>
        <v>0.74791666666666667</v>
      </c>
      <c r="W415" s="24">
        <f>IFERROR(IF(Table_ocorrencias11[[#This Row],[data_saida]]="","",Table_ocorrencias11[[#This Row],[data_saida]]),"")</f>
        <v>0.8125</v>
      </c>
      <c r="X415" s="24">
        <f>IFERROR(IF(Table_ocorrencias11[[#This Row],[data_chegada]]="","",Table_ocorrencias11[[#This Row],[data_chegada]]),"")</f>
        <v>0.82638888888888884</v>
      </c>
      <c r="Y415" s="24">
        <f>IFERROR(IF(Table_ocorrencias11[[#This Row],[data_conclusao]]="","",Table_ocorrencias11[[#This Row],[data_conclusao]]),"")</f>
        <v>0.875</v>
      </c>
      <c r="Z415" s="22">
        <v>1510</v>
      </c>
      <c r="AA415" s="22">
        <v>677</v>
      </c>
      <c r="AB415" s="22">
        <v>3</v>
      </c>
      <c r="AC415" s="22">
        <v>3867129</v>
      </c>
      <c r="AD415" s="22">
        <v>3874494</v>
      </c>
      <c r="AE415" s="22">
        <v>3864235</v>
      </c>
      <c r="AF415" s="22"/>
      <c r="AG415" s="23">
        <v>44039</v>
      </c>
      <c r="AH415" s="22" t="s">
        <v>1663</v>
      </c>
      <c r="AI415" s="22" t="s">
        <v>425</v>
      </c>
      <c r="AJ415" s="22" t="s">
        <v>414</v>
      </c>
      <c r="AK415" s="22" t="s">
        <v>255</v>
      </c>
      <c r="AL415" s="25">
        <v>0.74791666666666667</v>
      </c>
      <c r="AM415" s="26">
        <v>0.8125</v>
      </c>
      <c r="AN415" s="26">
        <v>0.82638888888888884</v>
      </c>
      <c r="AO415" s="26">
        <v>0.875</v>
      </c>
      <c r="AP415" s="22"/>
      <c r="AQ415" s="22"/>
      <c r="AR415" s="22">
        <v>14</v>
      </c>
      <c r="AS415" s="22" t="s">
        <v>1468</v>
      </c>
      <c r="AT415" s="22" t="s">
        <v>1664</v>
      </c>
      <c r="AU415" s="22" t="s">
        <v>1665</v>
      </c>
      <c r="AV415" s="27" t="s">
        <v>433</v>
      </c>
      <c r="AW415" s="22" t="s">
        <v>1666</v>
      </c>
      <c r="AX415" s="22" t="s">
        <v>283</v>
      </c>
      <c r="AY415" s="22" t="b">
        <v>0</v>
      </c>
      <c r="AZ415" s="22" t="s">
        <v>273</v>
      </c>
      <c r="BA415" s="22" t="b">
        <v>0</v>
      </c>
      <c r="BB415" s="22"/>
      <c r="BC415" s="22"/>
    </row>
    <row r="416" spans="1:55" hidden="1" x14ac:dyDescent="0.25">
      <c r="A416" s="31" t="str">
        <f>IFERROR(TEXT(Table_ocorrencias11[[#This Row],[caso_n]],"000")&amp;Table_ocorrencias11[[#This Row],[ponto]]&amp;"/"&amp;YEAR(Table_ocorrencias11[[#This Row],[DATA PLANTÃO]]),"")</f>
        <v>678.9/2020</v>
      </c>
      <c r="B416" s="31" t="str">
        <f>IFERROR(IF(Table_ocorrencias11[[#This Row],[GDL]] = "","", Table_ocorrencias11[[#This Row],[GDL]]&amp;"/"&amp;YEAR(Table_ocorrencias11[[#This Row],[data_plantao]])),"")</f>
        <v>20870/2020</v>
      </c>
      <c r="C416" s="31" t="str">
        <f>IF(Table_ocorrencias11[[#This Row],[fotos_gdl]] = TRUE,"ENVIADAS","PENDENTE")</f>
        <v>ENVIADAS</v>
      </c>
      <c r="D416" s="23">
        <f>IFERROR(Table_ocorrencias11[[#This Row],[data_plantao]],"")</f>
        <v>44039</v>
      </c>
      <c r="E416" s="31" t="str">
        <f>IFERROR(Table_ocorrencias11[[#This Row],[CIODS]],"")</f>
        <v>D682884</v>
      </c>
      <c r="F416" s="31" t="str">
        <f>IFERROR(Table_ocorrencias11[[#This Row],[natureza3]],"")</f>
        <v>Homicídio</v>
      </c>
      <c r="G416" s="31" t="str">
        <f>IFERROR(Table_ocorrencias11[[#This Row],[tipo_local]],"")</f>
        <v>Externo</v>
      </c>
      <c r="H416" s="31" t="str">
        <f>IFERROR(IF(Table_ocorrencias11[[#This Row],[instrumento9]] = 0,"",Table_ocorrencias11[[#This Row],[instrumento9]]),"")</f>
        <v>PÉRFURO-CONTUNDENTE</v>
      </c>
      <c r="I416" s="31" t="str">
        <f>IFERROR(VLOOKUP(Table_ocorrencias11[[#This Row],[matricula_perito]],Table_peritos[],2,FALSE),"")</f>
        <v>TADEU MORAIS CRUZ</v>
      </c>
      <c r="J416" s="31" t="str">
        <f>IFERROR(VLOOKUP(Table_ocorrencias11[[#This Row],[matricula_auxiliar]],Table_auxiliares[],2,FALSE),"")</f>
        <v>ALMIR CARLOS DE SOUZA</v>
      </c>
      <c r="K416" s="31" t="str">
        <f>IFERROR(VLOOKUP(Table_ocorrencias11[[#This Row],[matricula_delegado]],Table_delegados[],2,FALSE),"")</f>
        <v>JOAO BAPTISTA DE BRITTO ALVES FILHO</v>
      </c>
      <c r="L416" s="31" t="str">
        <f>IFERROR(Table_ocorrencias11[[#This Row],[viatura4]],"")</f>
        <v>UP003</v>
      </c>
      <c r="M416" s="31" t="str">
        <f>IFERROR(IF(Table_ocorrencias11[[#This Row],[DPH2]] ="","",Table_ocorrencias11[[#This Row],[DPH2]]&amp;"º DPH"),"")</f>
        <v>14º DPH</v>
      </c>
      <c r="N416" s="31" t="str">
        <f>UPPER(IFERROR(VLOOKUP(Table_ocorrencias11[[#This Row],[municipio]],Table_municipios[],2,FALSE),""))</f>
        <v>CABO DE SANTO AGOSTINHO</v>
      </c>
      <c r="O416" s="31" t="str">
        <f>UPPER(IFERROR(Table_ocorrencias11[[#This Row],[bairro7]],""))</f>
        <v>MALAQUIAS</v>
      </c>
      <c r="P416" s="31" t="str">
        <f>IFERROR(IF(Table_ocorrencias11[[#This Row],[rua8]] ="","",Table_ocorrencias11[[#This Row],[rua8]]),"")</f>
        <v>RUA 11, Nº 30</v>
      </c>
      <c r="Q416" s="31" t="str">
        <f>IFERROR(IF(Table_ocorrencias11[[#This Row],[latitude5]] ="","",Table_ocorrencias11[[#This Row],[latitude5]]),"")</f>
        <v/>
      </c>
      <c r="R416" s="31" t="str">
        <f>IFERROR(IF(Table_ocorrencias11[[#This Row],[longitude6]] ="","",Table_ocorrencias11[[#This Row],[longitude6]]),"")</f>
        <v/>
      </c>
      <c r="S416" s="31" t="str">
        <f>IFERROR(UPPER(VLOOKUP(Table_ocorrencias11[[#This Row],[ocorrencia_id]],Table_vitimas[],3,FALSE) &amp; " (NIC: "&amp; VLOOKUP(Table_ocorrencias11[[#This Row],[ocorrencia_id]],Table_vitimas[],9,FALSE)) &amp;")","")</f>
        <v>RAFAEL DE LUCENA LIMA (NIC: 111237)</v>
      </c>
      <c r="T4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6" s="31" t="str">
        <f>UPPER(IFERROR(Table_ocorrencias11[[#This Row],[descricao]],""))</f>
        <v>PERFURO CONTUNDENTE</v>
      </c>
      <c r="V416" s="24">
        <f>IFERROR(IF(Table_ocorrencias11[[#This Row],[data_ciencia]]="","",Table_ocorrencias11[[#This Row],[data_ciencia]]),"")</f>
        <v>0.80555555555555558</v>
      </c>
      <c r="W416" s="24">
        <f>IFERROR(IF(Table_ocorrencias11[[#This Row],[data_saida]]="","",Table_ocorrencias11[[#This Row],[data_saida]]),"")</f>
        <v>0.85416666666666663</v>
      </c>
      <c r="X416" s="24">
        <f>IFERROR(IF(Table_ocorrencias11[[#This Row],[data_chegada]]="","",Table_ocorrencias11[[#This Row],[data_chegada]]),"")</f>
        <v>0.875</v>
      </c>
      <c r="Y416" s="24">
        <f>IFERROR(IF(Table_ocorrencias11[[#This Row],[data_conclusao]]="","",Table_ocorrencias11[[#This Row],[data_conclusao]]),"")</f>
        <v>0.91666666666666663</v>
      </c>
      <c r="Z416" s="22">
        <v>1511</v>
      </c>
      <c r="AA416" s="22">
        <v>678</v>
      </c>
      <c r="AB416" s="22">
        <v>14</v>
      </c>
      <c r="AC416" s="22">
        <v>2962136</v>
      </c>
      <c r="AD416" s="22">
        <v>1586920</v>
      </c>
      <c r="AE416" s="22">
        <v>2139065</v>
      </c>
      <c r="AF416" s="22">
        <v>20870</v>
      </c>
      <c r="AG416" s="23">
        <v>44039</v>
      </c>
      <c r="AH416" s="22" t="s">
        <v>1667</v>
      </c>
      <c r="AI416" s="22" t="s">
        <v>167</v>
      </c>
      <c r="AJ416" s="22" t="s">
        <v>168</v>
      </c>
      <c r="AK416" s="22" t="s">
        <v>560</v>
      </c>
      <c r="AL416" s="25">
        <v>0.80555555555555558</v>
      </c>
      <c r="AM416" s="26">
        <v>0.85416666666666663</v>
      </c>
      <c r="AN416" s="26">
        <v>0.875</v>
      </c>
      <c r="AO416" s="26">
        <v>0.91666666666666663</v>
      </c>
      <c r="AP416" s="22"/>
      <c r="AQ416" s="22"/>
      <c r="AR416" s="22">
        <v>3</v>
      </c>
      <c r="AS416" s="22" t="s">
        <v>1419</v>
      </c>
      <c r="AT416" s="22" t="s">
        <v>1668</v>
      </c>
      <c r="AU416" s="22" t="s">
        <v>1669</v>
      </c>
      <c r="AV416" s="27" t="s">
        <v>276</v>
      </c>
      <c r="AW416" s="22" t="s">
        <v>1670</v>
      </c>
      <c r="AX416" s="22" t="s">
        <v>1675</v>
      </c>
      <c r="AY416" s="22" t="b">
        <v>1</v>
      </c>
      <c r="AZ416" s="22" t="s">
        <v>273</v>
      </c>
      <c r="BA416" s="22" t="b">
        <v>0</v>
      </c>
      <c r="BB416" s="22"/>
      <c r="BC416" s="22"/>
    </row>
    <row r="417" spans="1:55" hidden="1" x14ac:dyDescent="0.25">
      <c r="A417" s="31" t="str">
        <f>IFERROR(TEXT(Table_ocorrencias11[[#This Row],[caso_n]],"000")&amp;Table_ocorrencias11[[#This Row],[ponto]]&amp;"/"&amp;YEAR(Table_ocorrencias11[[#This Row],[DATA PLANTÃO]]),"")</f>
        <v>679.9/2020</v>
      </c>
      <c r="B417" s="31" t="str">
        <f>IFERROR(IF(Table_ocorrencias11[[#This Row],[GDL]] = "","", Table_ocorrencias11[[#This Row],[GDL]]&amp;"/"&amp;YEAR(Table_ocorrencias11[[#This Row],[data_plantao]])),"")</f>
        <v>21055/2020</v>
      </c>
      <c r="C417" s="31" t="str">
        <f>IF(Table_ocorrencias11[[#This Row],[fotos_gdl]] = TRUE,"ENVIADAS","PENDENTE")</f>
        <v>ENVIADAS</v>
      </c>
      <c r="D417" s="23">
        <f>IFERROR(Table_ocorrencias11[[#This Row],[data_plantao]],"")</f>
        <v>44040</v>
      </c>
      <c r="E417" s="31" t="str">
        <f>IFERROR(Table_ocorrencias11[[#This Row],[CIODS]],"")</f>
        <v>D682960</v>
      </c>
      <c r="F417" s="31" t="str">
        <f>IFERROR(Table_ocorrencias11[[#This Row],[natureza3]],"")</f>
        <v>Homicídio</v>
      </c>
      <c r="G417" s="31" t="str">
        <f>IFERROR(Table_ocorrencias11[[#This Row],[tipo_local]],"")</f>
        <v>Externo</v>
      </c>
      <c r="H417" s="31" t="str">
        <f>IFERROR(IF(Table_ocorrencias11[[#This Row],[instrumento9]] = 0,"",Table_ocorrencias11[[#This Row],[instrumento9]]),"")</f>
        <v>PÉRFURO-CONTUNDENTE</v>
      </c>
      <c r="I417" s="31" t="str">
        <f>IFERROR(VLOOKUP(Table_ocorrencias11[[#This Row],[matricula_perito]],Table_peritos[],2,FALSE),"")</f>
        <v>DIOGO SINESIO TRAJANO DE ARRUDA</v>
      </c>
      <c r="J417" s="31" t="str">
        <f>IFERROR(VLOOKUP(Table_ocorrencias11[[#This Row],[matricula_auxiliar]],Table_auxiliares[],2,FALSE),"")</f>
        <v>THIAGO CHALEGRE</v>
      </c>
      <c r="K417" s="31" t="str">
        <f>IFERROR(VLOOKUP(Table_ocorrencias11[[#This Row],[matricula_delegado]],Table_delegados[],2,FALSE),"")</f>
        <v>ADYR MARTENS DE ALMEIDA</v>
      </c>
      <c r="L417" s="31" t="str">
        <f>IFERROR(Table_ocorrencias11[[#This Row],[viatura4]],"")</f>
        <v>UP004</v>
      </c>
      <c r="M417" s="31" t="str">
        <f>IFERROR(IF(Table_ocorrencias11[[#This Row],[DPH2]] ="","",Table_ocorrencias11[[#This Row],[DPH2]]&amp;"º DPH"),"")</f>
        <v>14º DPH</v>
      </c>
      <c r="N417" s="31" t="str">
        <f>UPPER(IFERROR(VLOOKUP(Table_ocorrencias11[[#This Row],[municipio]],Table_municipios[],2,FALSE),""))</f>
        <v>CABO DE SANTO AGOSTINHO</v>
      </c>
      <c r="O417" s="31" t="str">
        <f>UPPER(IFERROR(Table_ocorrencias11[[#This Row],[bairro7]],""))</f>
        <v>BELA VISTA</v>
      </c>
      <c r="P417" s="31" t="str">
        <f>IFERROR(IF(Table_ocorrencias11[[#This Row],[rua8]] ="","",Table_ocorrencias11[[#This Row],[rua8]]),"")</f>
        <v>RUA 4</v>
      </c>
      <c r="Q417" s="31" t="str">
        <f>IFERROR(IF(Table_ocorrencias11[[#This Row],[latitude5]] ="","",Table_ocorrencias11[[#This Row],[latitude5]]),"")</f>
        <v>-8.288101</v>
      </c>
      <c r="R417" s="31" t="str">
        <f>IFERROR(IF(Table_ocorrencias11[[#This Row],[longitude6]] ="","",Table_ocorrencias11[[#This Row],[longitude6]]),"")</f>
        <v>-35.032478</v>
      </c>
      <c r="S417" s="31" t="str">
        <f>IFERROR(UPPER(VLOOKUP(Table_ocorrencias11[[#This Row],[ocorrencia_id]],Table_vitimas[],3,FALSE) &amp; " (NIC: "&amp; VLOOKUP(Table_ocorrencias11[[#This Row],[ocorrencia_id]],Table_vitimas[],9,FALSE)) &amp;")","")</f>
        <v>FELIPE ERONILDO DA SILVA (NIC: 111230)</v>
      </c>
      <c r="T4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17" s="31" t="str">
        <f>UPPER(IFERROR(Table_ocorrencias11[[#This Row],[descricao]],""))</f>
        <v>PM 96801301, PAF, EXT. SIMPLES</v>
      </c>
      <c r="V417" s="24">
        <f>IFERROR(IF(Table_ocorrencias11[[#This Row],[data_ciencia]]="","",Table_ocorrencias11[[#This Row],[data_ciencia]]),"")</f>
        <v>0.85555555555555551</v>
      </c>
      <c r="W417" s="24">
        <f>IFERROR(IF(Table_ocorrencias11[[#This Row],[data_saida]]="","",Table_ocorrencias11[[#This Row],[data_saida]]),"")</f>
        <v>0.875</v>
      </c>
      <c r="X417" s="24">
        <f>IFERROR(IF(Table_ocorrencias11[[#This Row],[data_chegada]]="","",Table_ocorrencias11[[#This Row],[data_chegada]]),"")</f>
        <v>0.90277777777777779</v>
      </c>
      <c r="Y417" s="24">
        <f>IFERROR(IF(Table_ocorrencias11[[#This Row],[data_conclusao]]="","",Table_ocorrencias11[[#This Row],[data_conclusao]]),"")</f>
        <v>0.93055555555555558</v>
      </c>
      <c r="Z417" s="22">
        <v>1512</v>
      </c>
      <c r="AA417" s="22">
        <v>679</v>
      </c>
      <c r="AB417" s="22">
        <v>14</v>
      </c>
      <c r="AC417" s="22">
        <v>3871193</v>
      </c>
      <c r="AD417" s="22">
        <v>3868877</v>
      </c>
      <c r="AE417" s="22">
        <v>2960397</v>
      </c>
      <c r="AF417" s="22">
        <v>21055</v>
      </c>
      <c r="AG417" s="23">
        <v>44040</v>
      </c>
      <c r="AH417" s="22" t="s">
        <v>1682</v>
      </c>
      <c r="AI417" s="22" t="s">
        <v>167</v>
      </c>
      <c r="AJ417" s="22" t="s">
        <v>168</v>
      </c>
      <c r="AK417" s="22" t="s">
        <v>255</v>
      </c>
      <c r="AL417" s="25">
        <v>0.85555555555555551</v>
      </c>
      <c r="AM417" s="26">
        <v>0.875</v>
      </c>
      <c r="AN417" s="26">
        <v>0.90277777777777779</v>
      </c>
      <c r="AO417" s="26">
        <v>0.93055555555555558</v>
      </c>
      <c r="AP417" s="22" t="s">
        <v>1687</v>
      </c>
      <c r="AQ417" s="22" t="s">
        <v>1688</v>
      </c>
      <c r="AR417" s="22">
        <v>3</v>
      </c>
      <c r="AS417" s="22" t="s">
        <v>518</v>
      </c>
      <c r="AT417" s="22" t="s">
        <v>1683</v>
      </c>
      <c r="AU417" s="22" t="s">
        <v>1684</v>
      </c>
      <c r="AV417" s="27" t="s">
        <v>276</v>
      </c>
      <c r="AW417" s="22" t="s">
        <v>1685</v>
      </c>
      <c r="AX417" s="22" t="s">
        <v>1686</v>
      </c>
      <c r="AY417" s="22" t="b">
        <v>1</v>
      </c>
      <c r="AZ417" s="22" t="s">
        <v>273</v>
      </c>
      <c r="BA417" s="22" t="b">
        <v>0</v>
      </c>
      <c r="BB417" s="22"/>
      <c r="BC417" s="22"/>
    </row>
    <row r="418" spans="1:55" hidden="1" x14ac:dyDescent="0.25">
      <c r="A418" s="31" t="str">
        <f>IFERROR(TEXT(Table_ocorrencias11[[#This Row],[caso_n]],"000")&amp;Table_ocorrencias11[[#This Row],[ponto]]&amp;"/"&amp;YEAR(Table_ocorrencias11[[#This Row],[DATA PLANTÃO]]),"")</f>
        <v>680.9/2020</v>
      </c>
      <c r="B418" s="31" t="str">
        <f>IFERROR(IF(Table_ocorrencias11[[#This Row],[GDL]] = "","", Table_ocorrencias11[[#This Row],[GDL]]&amp;"/"&amp;YEAR(Table_ocorrencias11[[#This Row],[data_plantao]])),"")</f>
        <v>21192/2020</v>
      </c>
      <c r="C418" s="31" t="str">
        <f>IF(Table_ocorrencias11[[#This Row],[fotos_gdl]] = TRUE,"ENVIADAS","PENDENTE")</f>
        <v>ENVIADAS</v>
      </c>
      <c r="D418" s="23">
        <f>IFERROR(Table_ocorrencias11[[#This Row],[data_plantao]],"")</f>
        <v>44041</v>
      </c>
      <c r="E418" s="31" t="str">
        <f>IFERROR(Table_ocorrencias11[[#This Row],[CIODS]],"")</f>
        <v>D683020</v>
      </c>
      <c r="F418" s="31" t="str">
        <f>IFERROR(Table_ocorrencias11[[#This Row],[natureza3]],"")</f>
        <v>Homicídio</v>
      </c>
      <c r="G418" s="31" t="str">
        <f>IFERROR(Table_ocorrencias11[[#This Row],[tipo_local]],"")</f>
        <v>Interno</v>
      </c>
      <c r="H418" s="31" t="str">
        <f>IFERROR(IF(Table_ocorrencias11[[#This Row],[instrumento9]] = 0,"",Table_ocorrencias11[[#This Row],[instrumento9]]),"")</f>
        <v>PÉRFURO-CORTANTE</v>
      </c>
      <c r="I418" s="31" t="str">
        <f>IFERROR(VLOOKUP(Table_ocorrencias11[[#This Row],[matricula_perito]],Table_peritos[],2,FALSE),"")</f>
        <v>RANON BARROS BEZERRA</v>
      </c>
      <c r="J418" s="31" t="str">
        <f>IFERROR(VLOOKUP(Table_ocorrencias11[[#This Row],[matricula_auxiliar]],Table_auxiliares[],2,FALSE),"")</f>
        <v>HILTON PESSOA DE FREITAS NETO</v>
      </c>
      <c r="K418" s="31" t="str">
        <f>IFERROR(VLOOKUP(Table_ocorrencias11[[#This Row],[matricula_delegado]],Table_delegados[],2,FALSE),"")</f>
        <v>FELIPE MONTEIRO COSTA</v>
      </c>
      <c r="L418" s="31" t="str">
        <f>IFERROR(Table_ocorrencias11[[#This Row],[viatura4]],"")</f>
        <v>UP004</v>
      </c>
      <c r="M418" s="31" t="str">
        <f>IFERROR(IF(Table_ocorrencias11[[#This Row],[DPH2]] ="","",Table_ocorrencias11[[#This Row],[DPH2]]&amp;"º DPH"),"")</f>
        <v>14º DPH</v>
      </c>
      <c r="N418" s="31" t="str">
        <f>UPPER(IFERROR(VLOOKUP(Table_ocorrencias11[[#This Row],[municipio]],Table_municipios[],2,FALSE),""))</f>
        <v>CABO DE SANTO AGOSTINHO</v>
      </c>
      <c r="O418" s="31" t="str">
        <f>UPPER(IFERROR(Table_ocorrencias11[[#This Row],[bairro7]],""))</f>
        <v>PORNTE DOS CARVALHOS</v>
      </c>
      <c r="P418" s="31" t="str">
        <f>IFERROR(IF(Table_ocorrencias11[[#This Row],[rua8]] ="","",Table_ocorrencias11[[#This Row],[rua8]]),"")</f>
        <v>RUA DA RECONCILIAÇÃO, N58</v>
      </c>
      <c r="Q418" s="31" t="str">
        <f>IFERROR(IF(Table_ocorrencias11[[#This Row],[latitude5]] ="","",Table_ocorrencias11[[#This Row],[latitude5]]),"")</f>
        <v/>
      </c>
      <c r="R418" s="31" t="str">
        <f>IFERROR(IF(Table_ocorrencias11[[#This Row],[longitude6]] ="","",Table_ocorrencias11[[#This Row],[longitude6]]),"")</f>
        <v/>
      </c>
      <c r="S418" s="31" t="str">
        <f>IFERROR(UPPER(VLOOKUP(Table_ocorrencias11[[#This Row],[ocorrencia_id]],Table_vitimas[],3,FALSE) &amp; " (NIC: "&amp; VLOOKUP(Table_ocorrencias11[[#This Row],[ocorrencia_id]],Table_vitimas[],9,FALSE)) &amp;")","")</f>
        <v>EDILSON TAVARES DE SOUSA (NIC: 111195)</v>
      </c>
      <c r="T4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18" s="31" t="str">
        <f>UPPER(IFERROR(Table_ocorrencias11[[#This Row],[descricao]],""))</f>
        <v>SD PEDRO 987143504, SD CLEBER 986977498</v>
      </c>
      <c r="V418" s="24">
        <f>IFERROR(IF(Table_ocorrencias11[[#This Row],[data_ciencia]]="","",Table_ocorrencias11[[#This Row],[data_ciencia]]),"")</f>
        <v>0.76388888888888884</v>
      </c>
      <c r="W418" s="24">
        <f>IFERROR(IF(Table_ocorrencias11[[#This Row],[data_saida]]="","",Table_ocorrencias11[[#This Row],[data_saida]]),"")</f>
        <v>0.79166666666666663</v>
      </c>
      <c r="X418" s="24">
        <f>IFERROR(IF(Table_ocorrencias11[[#This Row],[data_chegada]]="","",Table_ocorrencias11[[#This Row],[data_chegada]]),"")</f>
        <v>0.81597222222222221</v>
      </c>
      <c r="Y418" s="24">
        <f>IFERROR(IF(Table_ocorrencias11[[#This Row],[data_conclusao]]="","",Table_ocorrencias11[[#This Row],[data_conclusao]]),"")</f>
        <v>0.86805555555555558</v>
      </c>
      <c r="Z418" s="22">
        <v>1513</v>
      </c>
      <c r="AA418" s="22">
        <v>680</v>
      </c>
      <c r="AB418" s="22">
        <v>14</v>
      </c>
      <c r="AC418" s="22">
        <v>3866670</v>
      </c>
      <c r="AD418" s="22">
        <v>3865967</v>
      </c>
      <c r="AE418" s="22">
        <v>2724723</v>
      </c>
      <c r="AF418" s="22">
        <v>21192</v>
      </c>
      <c r="AG418" s="23">
        <v>44041</v>
      </c>
      <c r="AH418" s="22" t="s">
        <v>1691</v>
      </c>
      <c r="AI418" s="22" t="s">
        <v>167</v>
      </c>
      <c r="AJ418" s="22" t="s">
        <v>414</v>
      </c>
      <c r="AK418" s="22" t="s">
        <v>255</v>
      </c>
      <c r="AL418" s="25">
        <v>0.76388888888888884</v>
      </c>
      <c r="AM418" s="26">
        <v>0.79166666666666663</v>
      </c>
      <c r="AN418" s="26">
        <v>0.81597222222222221</v>
      </c>
      <c r="AO418" s="26">
        <v>0.86805555555555558</v>
      </c>
      <c r="AP418" s="22"/>
      <c r="AQ418" s="22"/>
      <c r="AR418" s="22">
        <v>3</v>
      </c>
      <c r="AS418" s="22" t="s">
        <v>1692</v>
      </c>
      <c r="AT418" s="22" t="s">
        <v>1693</v>
      </c>
      <c r="AU418" s="22" t="s">
        <v>1694</v>
      </c>
      <c r="AV418" s="27" t="s">
        <v>744</v>
      </c>
      <c r="AW418" s="22" t="s">
        <v>1695</v>
      </c>
      <c r="AX418" s="22" t="s">
        <v>1696</v>
      </c>
      <c r="AY418" s="22" t="b">
        <v>1</v>
      </c>
      <c r="AZ418" s="22" t="s">
        <v>273</v>
      </c>
      <c r="BA418" s="22" t="b">
        <v>0</v>
      </c>
      <c r="BB418" s="22"/>
      <c r="BC418" s="22"/>
    </row>
    <row r="419" spans="1:55" hidden="1" x14ac:dyDescent="0.25">
      <c r="A419" s="31" t="str">
        <f>IFERROR(TEXT(Table_ocorrencias11[[#This Row],[caso_n]],"000")&amp;Table_ocorrencias11[[#This Row],[ponto]]&amp;"/"&amp;YEAR(Table_ocorrencias11[[#This Row],[DATA PLANTÃO]]),"")</f>
        <v>681.9/2020</v>
      </c>
      <c r="B419" s="31" t="str">
        <f>IFERROR(IF(Table_ocorrencias11[[#This Row],[GDL]] = "","", Table_ocorrencias11[[#This Row],[GDL]]&amp;"/"&amp;YEAR(Table_ocorrencias11[[#This Row],[data_plantao]])),"")</f>
        <v>23290/2020</v>
      </c>
      <c r="C419" s="31" t="str">
        <f>IF(Table_ocorrencias11[[#This Row],[fotos_gdl]] = TRUE,"ENVIADAS","PENDENTE")</f>
        <v>PENDENTE</v>
      </c>
      <c r="D419" s="23">
        <f>IFERROR(Table_ocorrencias11[[#This Row],[data_plantao]],"")</f>
        <v>44041</v>
      </c>
      <c r="E419" s="31" t="str">
        <f>IFERROR(Table_ocorrencias11[[#This Row],[CIODS]],"")</f>
        <v>D683039</v>
      </c>
      <c r="F419" s="31" t="str">
        <f>IFERROR(Table_ocorrencias11[[#This Row],[natureza3]],"")</f>
        <v>Homicídio</v>
      </c>
      <c r="G419" s="31" t="str">
        <f>IFERROR(Table_ocorrencias11[[#This Row],[tipo_local]],"")</f>
        <v>Externo</v>
      </c>
      <c r="H419" s="31" t="str">
        <f>IFERROR(IF(Table_ocorrencias11[[#This Row],[instrumento9]] = 0,"",Table_ocorrencias11[[#This Row],[instrumento9]]),"")</f>
        <v>PÉRFURO-CONTUNDENTE</v>
      </c>
      <c r="I419" s="31" t="str">
        <f>IFERROR(VLOOKUP(Table_ocorrencias11[[#This Row],[matricula_perito]],Table_peritos[],2,FALSE),"")</f>
        <v>CARLOS ARMANDO CORREIA LYRA</v>
      </c>
      <c r="J419" s="31" t="str">
        <f>IFERROR(VLOOKUP(Table_ocorrencias11[[#This Row],[matricula_auxiliar]],Table_auxiliares[],2,FALSE),"")</f>
        <v>THIAGO ANDRÉ</v>
      </c>
      <c r="K419" s="31" t="str">
        <f>IFERROR(VLOOKUP(Table_ocorrencias11[[#This Row],[matricula_delegado]],Table_delegados[],2,FALSE),"")</f>
        <v>JOAQUIM MARINOSIO RODRIGUES BRAGA NETO</v>
      </c>
      <c r="L419" s="31" t="str">
        <f>IFERROR(Table_ocorrencias11[[#This Row],[viatura4]],"")</f>
        <v>UP004</v>
      </c>
      <c r="M419" s="31" t="str">
        <f>IFERROR(IF(Table_ocorrencias11[[#This Row],[DPH2]] ="","",Table_ocorrencias11[[#This Row],[DPH2]]&amp;"º DPH"),"")</f>
        <v>13º DPH</v>
      </c>
      <c r="N419" s="31" t="str">
        <f>UPPER(IFERROR(VLOOKUP(Table_ocorrencias11[[#This Row],[municipio]],Table_municipios[],2,FALSE),""))</f>
        <v>JABOATÃO DOS GUARARAPES</v>
      </c>
      <c r="O419" s="31" t="str">
        <f>UPPER(IFERROR(Table_ocorrencias11[[#This Row],[bairro7]],""))</f>
        <v>VISTA ALEGRE</v>
      </c>
      <c r="P419" s="31" t="str">
        <f>IFERROR(IF(Table_ocorrencias11[[#This Row],[rua8]] ="","",Table_ocorrencias11[[#This Row],[rua8]]),"")</f>
        <v>RUA ÁGUAS BELAS, Nº245</v>
      </c>
      <c r="Q419" s="31" t="str">
        <f>IFERROR(IF(Table_ocorrencias11[[#This Row],[latitude5]] ="","",Table_ocorrencias11[[#This Row],[latitude5]]),"")</f>
        <v/>
      </c>
      <c r="R419" s="31" t="str">
        <f>IFERROR(IF(Table_ocorrencias11[[#This Row],[longitude6]] ="","",Table_ocorrencias11[[#This Row],[longitude6]]),"")</f>
        <v/>
      </c>
      <c r="S419" s="31" t="str">
        <f>IFERROR(UPPER(VLOOKUP(Table_ocorrencias11[[#This Row],[ocorrencia_id]],Table_vitimas[],3,FALSE) &amp; " (NIC: "&amp; VLOOKUP(Table_ocorrencias11[[#This Row],[ocorrencia_id]],Table_vitimas[],9,FALSE)) &amp;")","")</f>
        <v>ROBSON MACIEL QUEIROZ (NIC: 111228)</v>
      </c>
      <c r="T4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19" s="31" t="str">
        <f>UPPER(IFERROR(Table_ocorrencias11[[#This Row],[descricao]],""))</f>
        <v>CORPO ENCONTRADO COM LESÕES, CARACTERISTICAS DE PAF.</v>
      </c>
      <c r="V419" s="24">
        <f>IFERROR(IF(Table_ocorrencias11[[#This Row],[data_ciencia]]="","",Table_ocorrencias11[[#This Row],[data_ciencia]]),"")</f>
        <v>0.87986111111111109</v>
      </c>
      <c r="W419" s="24">
        <f>IFERROR(IF(Table_ocorrencias11[[#This Row],[data_saida]]="","",Table_ocorrencias11[[#This Row],[data_saida]]),"")</f>
        <v>0.90694444444444444</v>
      </c>
      <c r="X419" s="24">
        <f>IFERROR(IF(Table_ocorrencias11[[#This Row],[data_chegada]]="","",Table_ocorrencias11[[#This Row],[data_chegada]]),"")</f>
        <v>0.92291666666666672</v>
      </c>
      <c r="Y419" s="24">
        <f>IFERROR(IF(Table_ocorrencias11[[#This Row],[data_conclusao]]="","",Table_ocorrencias11[[#This Row],[data_conclusao]]),"")</f>
        <v>0.95</v>
      </c>
      <c r="Z419" s="22">
        <v>1514</v>
      </c>
      <c r="AA419" s="22">
        <v>681</v>
      </c>
      <c r="AB419" s="22">
        <v>13</v>
      </c>
      <c r="AC419" s="22">
        <v>3869091</v>
      </c>
      <c r="AD419" s="22">
        <v>3870464</v>
      </c>
      <c r="AE419" s="22">
        <v>1492225</v>
      </c>
      <c r="AF419" s="22">
        <v>23290</v>
      </c>
      <c r="AG419" s="23">
        <v>44041</v>
      </c>
      <c r="AH419" s="22" t="s">
        <v>1697</v>
      </c>
      <c r="AI419" s="22" t="s">
        <v>167</v>
      </c>
      <c r="AJ419" s="22" t="s">
        <v>168</v>
      </c>
      <c r="AK419" s="22" t="s">
        <v>255</v>
      </c>
      <c r="AL419" s="25">
        <v>0.87986111111111109</v>
      </c>
      <c r="AM419" s="26">
        <v>0.90694444444444444</v>
      </c>
      <c r="AN419" s="26">
        <v>0.92291666666666672</v>
      </c>
      <c r="AO419" s="26">
        <v>0.95</v>
      </c>
      <c r="AP419" s="22"/>
      <c r="AQ419" s="22"/>
      <c r="AR419" s="22">
        <v>10</v>
      </c>
      <c r="AS419" s="22" t="s">
        <v>1698</v>
      </c>
      <c r="AT419" s="22" t="s">
        <v>1699</v>
      </c>
      <c r="AU419" s="22" t="s">
        <v>1700</v>
      </c>
      <c r="AV419" s="27" t="s">
        <v>276</v>
      </c>
      <c r="AW419" s="22" t="s">
        <v>1701</v>
      </c>
      <c r="AX419" s="22" t="s">
        <v>1702</v>
      </c>
      <c r="AY419" s="22" t="b">
        <v>0</v>
      </c>
      <c r="AZ419" s="22" t="s">
        <v>273</v>
      </c>
      <c r="BA419" s="22" t="b">
        <v>0</v>
      </c>
      <c r="BB419" s="22"/>
      <c r="BC419" s="22"/>
    </row>
    <row r="420" spans="1:55" hidden="1" x14ac:dyDescent="0.25">
      <c r="A420" s="31" t="str">
        <f>IFERROR(TEXT(Table_ocorrencias11[[#This Row],[caso_n]],"000")&amp;Table_ocorrencias11[[#This Row],[ponto]]&amp;"/"&amp;YEAR(Table_ocorrencias11[[#This Row],[DATA PLANTÃO]]),"")</f>
        <v>682.9/2020</v>
      </c>
      <c r="B420" s="31" t="str">
        <f>IFERROR(IF(Table_ocorrencias11[[#This Row],[GDL]] = "","", Table_ocorrencias11[[#This Row],[GDL]]&amp;"/"&amp;YEAR(Table_ocorrencias11[[#This Row],[data_plantao]])),"")</f>
        <v>21657/2020</v>
      </c>
      <c r="C420" s="31" t="str">
        <f>IF(Table_ocorrencias11[[#This Row],[fotos_gdl]] = TRUE,"ENVIADAS","PENDENTE")</f>
        <v>ENVIADAS</v>
      </c>
      <c r="D420" s="23">
        <f>IFERROR(Table_ocorrencias11[[#This Row],[data_plantao]],"")</f>
        <v>44042</v>
      </c>
      <c r="E420" s="31" t="str">
        <f>IFERROR(Table_ocorrencias11[[#This Row],[CIODS]],"")</f>
        <v>D683054</v>
      </c>
      <c r="F420" s="31" t="str">
        <f>IFERROR(Table_ocorrencias11[[#This Row],[natureza3]],"")</f>
        <v>Duplo Homicídio</v>
      </c>
      <c r="G420" s="31" t="str">
        <f>IFERROR(Table_ocorrencias11[[#This Row],[tipo_local]],"")</f>
        <v>Externo</v>
      </c>
      <c r="H420" s="31" t="str">
        <f>IFERROR(IF(Table_ocorrencias11[[#This Row],[instrumento9]] = 0,"",Table_ocorrencias11[[#This Row],[instrumento9]]),"")</f>
        <v>PÉRFURO-CONTUNDENTE</v>
      </c>
      <c r="I420" s="31" t="str">
        <f>IFERROR(VLOOKUP(Table_ocorrencias11[[#This Row],[matricula_perito]],Table_peritos[],2,FALSE),"")</f>
        <v>BETSON FERNANDO DELGADO DOS SANTOS ANDRADE</v>
      </c>
      <c r="J420" s="31" t="str">
        <f>IFERROR(VLOOKUP(Table_ocorrencias11[[#This Row],[matricula_auxiliar]],Table_auxiliares[],2,FALSE),"")</f>
        <v>RICARDO ALEXANDRE MELO DA SILVA</v>
      </c>
      <c r="K420" s="31" t="str">
        <f>IFERROR(VLOOKUP(Table_ocorrencias11[[#This Row],[matricula_delegado]],Table_delegados[],2,FALSE),"")</f>
        <v>PAULO GUSTAVO COELHO DIAS</v>
      </c>
      <c r="L420" s="31" t="str">
        <f>IFERROR(Table_ocorrencias11[[#This Row],[viatura4]],"")</f>
        <v>UP004</v>
      </c>
      <c r="M420" s="31" t="str">
        <f>IFERROR(IF(Table_ocorrencias11[[#This Row],[DPH2]] ="","",Table_ocorrencias11[[#This Row],[DPH2]]&amp;"º DPH"),"")</f>
        <v>10º DPH</v>
      </c>
      <c r="N420" s="31" t="str">
        <f>UPPER(IFERROR(VLOOKUP(Table_ocorrencias11[[#This Row],[municipio]],Table_municipios[],2,FALSE),""))</f>
        <v>SÃO LOURENÇO DA MATA</v>
      </c>
      <c r="O420" s="31" t="str">
        <f>UPPER(IFERROR(Table_ocorrencias11[[#This Row],[bairro7]],""))</f>
        <v>SÃO JOÃO E SÃO PAULO</v>
      </c>
      <c r="P420" s="31" t="str">
        <f>IFERROR(IF(Table_ocorrencias11[[#This Row],[rua8]] ="","",Table_ocorrencias11[[#This Row],[rua8]]),"")</f>
        <v>BELMONTE</v>
      </c>
      <c r="Q420" s="31" t="str">
        <f>IFERROR(IF(Table_ocorrencias11[[#This Row],[latitude5]] ="","",Table_ocorrencias11[[#This Row],[latitude5]]),"")</f>
        <v>-8.010063</v>
      </c>
      <c r="R420" s="31" t="str">
        <f>IFERROR(IF(Table_ocorrencias11[[#This Row],[longitude6]] ="","",Table_ocorrencias11[[#This Row],[longitude6]]),"")</f>
        <v>-35.013097</v>
      </c>
      <c r="S42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111663)</v>
      </c>
      <c r="T4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20" s="31" t="str">
        <f>UPPER(IFERROR(Table_ocorrencias11[[#This Row],[descricao]],""))</f>
        <v/>
      </c>
      <c r="V420" s="24">
        <f>IFERROR(IF(Table_ocorrencias11[[#This Row],[data_ciencia]]="","",Table_ocorrencias11[[#This Row],[data_ciencia]]),"")</f>
        <v>0.20833333333333334</v>
      </c>
      <c r="W420" s="24" t="str">
        <f>IFERROR(IF(Table_ocorrencias11[[#This Row],[data_saida]]="","",Table_ocorrencias11[[#This Row],[data_saida]]),"")</f>
        <v/>
      </c>
      <c r="X420" s="24" t="str">
        <f>IFERROR(IF(Table_ocorrencias11[[#This Row],[data_chegada]]="","",Table_ocorrencias11[[#This Row],[data_chegada]]),"")</f>
        <v/>
      </c>
      <c r="Y420" s="24" t="str">
        <f>IFERROR(IF(Table_ocorrencias11[[#This Row],[data_conclusao]]="","",Table_ocorrencias11[[#This Row],[data_conclusao]]),"")</f>
        <v/>
      </c>
      <c r="Z420" s="22">
        <v>1515</v>
      </c>
      <c r="AA420" s="22">
        <v>682</v>
      </c>
      <c r="AB420" s="22">
        <v>10</v>
      </c>
      <c r="AC420" s="22">
        <v>3869903</v>
      </c>
      <c r="AD420" s="22">
        <v>3867641</v>
      </c>
      <c r="AE420" s="22">
        <v>2725371</v>
      </c>
      <c r="AF420" s="22">
        <v>21657</v>
      </c>
      <c r="AG420" s="23">
        <v>44042</v>
      </c>
      <c r="AH420" s="22" t="s">
        <v>1703</v>
      </c>
      <c r="AI420" s="22" t="s">
        <v>302</v>
      </c>
      <c r="AJ420" s="22" t="s">
        <v>168</v>
      </c>
      <c r="AK420" s="22" t="s">
        <v>255</v>
      </c>
      <c r="AL420" s="25">
        <v>0.20833333333333334</v>
      </c>
      <c r="AM420" s="26"/>
      <c r="AN420" s="26"/>
      <c r="AO420" s="26"/>
      <c r="AP420" s="22" t="s">
        <v>2187</v>
      </c>
      <c r="AQ420" s="22" t="s">
        <v>2188</v>
      </c>
      <c r="AR420" s="22">
        <v>15</v>
      </c>
      <c r="AS420" s="22" t="s">
        <v>1704</v>
      </c>
      <c r="AT420" s="22" t="s">
        <v>1705</v>
      </c>
      <c r="AU420" s="22" t="s">
        <v>1706</v>
      </c>
      <c r="AV420" s="27" t="s">
        <v>276</v>
      </c>
      <c r="AW420" s="22" t="s">
        <v>1707</v>
      </c>
      <c r="AX420" s="22" t="s">
        <v>283</v>
      </c>
      <c r="AY420" s="22" t="b">
        <v>1</v>
      </c>
      <c r="AZ420" s="22" t="s">
        <v>273</v>
      </c>
      <c r="BA420" s="22" t="b">
        <v>0</v>
      </c>
      <c r="BB420" s="22"/>
      <c r="BC420" s="22"/>
    </row>
    <row r="421" spans="1:55" hidden="1" x14ac:dyDescent="0.25">
      <c r="A421" s="31" t="str">
        <f>IFERROR(TEXT(Table_ocorrencias11[[#This Row],[caso_n]],"000")&amp;Table_ocorrencias11[[#This Row],[ponto]]&amp;"/"&amp;YEAR(Table_ocorrencias11[[#This Row],[DATA PLANTÃO]]),"")</f>
        <v>683.9/2020</v>
      </c>
      <c r="B421" s="31" t="str">
        <f>IFERROR(IF(Table_ocorrencias11[[#This Row],[GDL]] = "","", Table_ocorrencias11[[#This Row],[GDL]]&amp;"/"&amp;YEAR(Table_ocorrencias11[[#This Row],[data_plantao]])),"")</f>
        <v>21205/2020</v>
      </c>
      <c r="C421" s="31" t="str">
        <f>IF(Table_ocorrencias11[[#This Row],[fotos_gdl]] = TRUE,"ENVIADAS","PENDENTE")</f>
        <v>ENVIADAS</v>
      </c>
      <c r="D421" s="23">
        <f>IFERROR(Table_ocorrencias11[[#This Row],[data_plantao]],"")</f>
        <v>44042</v>
      </c>
      <c r="E421" s="31" t="str">
        <f>IFERROR(Table_ocorrencias11[[#This Row],[CIODS]],"")</f>
        <v>D683057</v>
      </c>
      <c r="F421" s="31" t="str">
        <f>IFERROR(Table_ocorrencias11[[#This Row],[natureza3]],"")</f>
        <v>Triplo Homicídio</v>
      </c>
      <c r="G421" s="31" t="str">
        <f>IFERROR(Table_ocorrencias11[[#This Row],[tipo_local]],"")</f>
        <v>Externo</v>
      </c>
      <c r="H421" s="31" t="str">
        <f>IFERROR(IF(Table_ocorrencias11[[#This Row],[instrumento9]] = 0,"",Table_ocorrencias11[[#This Row],[instrumento9]]),"")</f>
        <v>PÉRFURO-CONTUNDENTE</v>
      </c>
      <c r="I421" s="31" t="str">
        <f>IFERROR(VLOOKUP(Table_ocorrencias11[[#This Row],[matricula_perito]],Table_peritos[],2,FALSE),"")</f>
        <v>CARLOS ARMANDO CORREIA LYRA</v>
      </c>
      <c r="J421" s="31" t="str">
        <f>IFERROR(VLOOKUP(Table_ocorrencias11[[#This Row],[matricula_auxiliar]],Table_auxiliares[],2,FALSE),"")</f>
        <v>HILTON PESSOA DE FREITAS NETO</v>
      </c>
      <c r="K421" s="31" t="str">
        <f>IFERROR(VLOOKUP(Table_ocorrencias11[[#This Row],[matricula_delegado]],Table_delegados[],2,FALSE),"")</f>
        <v>JOAQUIM MARINOSIO RODRIGUES BRAGA NETO</v>
      </c>
      <c r="L421" s="31" t="str">
        <f>IFERROR(Table_ocorrencias11[[#This Row],[viatura4]],"")</f>
        <v>UP002</v>
      </c>
      <c r="M421" s="31" t="str">
        <f>IFERROR(IF(Table_ocorrencias11[[#This Row],[DPH2]] ="","",Table_ocorrencias11[[#This Row],[DPH2]]&amp;"º DPH"),"")</f>
        <v>10º DPH</v>
      </c>
      <c r="N421" s="31" t="str">
        <f>UPPER(IFERROR(VLOOKUP(Table_ocorrencias11[[#This Row],[municipio]],Table_municipios[],2,FALSE),""))</f>
        <v>CAMARAGIBE</v>
      </c>
      <c r="O421" s="31" t="str">
        <f>UPPER(IFERROR(Table_ocorrencias11[[#This Row],[bairro7]],""))</f>
        <v>CEU AZUL</v>
      </c>
      <c r="P421" s="31" t="str">
        <f>IFERROR(IF(Table_ocorrencias11[[#This Row],[rua8]] ="","",Table_ocorrencias11[[#This Row],[rua8]]),"")</f>
        <v>ESTRADA DO LIXÃO</v>
      </c>
      <c r="Q421" s="31" t="str">
        <f>IFERROR(IF(Table_ocorrencias11[[#This Row],[latitude5]] ="","",Table_ocorrencias11[[#This Row],[latitude5]]),"")</f>
        <v/>
      </c>
      <c r="R421" s="31" t="str">
        <f>IFERROR(IF(Table_ocorrencias11[[#This Row],[longitude6]] ="","",Table_ocorrencias11[[#This Row],[longitude6]]),"")</f>
        <v/>
      </c>
      <c r="S42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111238)</v>
      </c>
      <c r="T4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21" s="31" t="str">
        <f>UPPER(IFERROR(Table_ocorrencias11[[#This Row],[descricao]],""))</f>
        <v/>
      </c>
      <c r="V421" s="24">
        <f>IFERROR(IF(Table_ocorrencias11[[#This Row],[data_ciencia]]="","",Table_ocorrencias11[[#This Row],[data_ciencia]]),"")</f>
        <v>0.2013888888888889</v>
      </c>
      <c r="W421" s="24">
        <f>IFERROR(IF(Table_ocorrencias11[[#This Row],[data_saida]]="","",Table_ocorrencias11[[#This Row],[data_saida]]),"")</f>
        <v>0.22916666666666666</v>
      </c>
      <c r="X421" s="24">
        <f>IFERROR(IF(Table_ocorrencias11[[#This Row],[data_chegada]]="","",Table_ocorrencias11[[#This Row],[data_chegada]]),"")</f>
        <v>0.25</v>
      </c>
      <c r="Y421" s="24">
        <f>IFERROR(IF(Table_ocorrencias11[[#This Row],[data_conclusao]]="","",Table_ocorrencias11[[#This Row],[data_conclusao]]),"")</f>
        <v>0.28125</v>
      </c>
      <c r="Z421" s="22">
        <v>1516</v>
      </c>
      <c r="AA421" s="22">
        <v>683</v>
      </c>
      <c r="AB421" s="22">
        <v>10</v>
      </c>
      <c r="AC421" s="22">
        <v>3869091</v>
      </c>
      <c r="AD421" s="22">
        <v>3865967</v>
      </c>
      <c r="AE421" s="22">
        <v>1492225</v>
      </c>
      <c r="AF421" s="22">
        <v>21205</v>
      </c>
      <c r="AG421" s="23">
        <v>44042</v>
      </c>
      <c r="AH421" s="22" t="s">
        <v>1708</v>
      </c>
      <c r="AI421" s="22" t="s">
        <v>534</v>
      </c>
      <c r="AJ421" s="22" t="s">
        <v>168</v>
      </c>
      <c r="AK421" s="22" t="s">
        <v>278</v>
      </c>
      <c r="AL421" s="25">
        <v>0.2013888888888889</v>
      </c>
      <c r="AM421" s="26">
        <v>0.22916666666666666</v>
      </c>
      <c r="AN421" s="26">
        <v>0.25</v>
      </c>
      <c r="AO421" s="26">
        <v>0.28125</v>
      </c>
      <c r="AP421" s="22"/>
      <c r="AQ421" s="22"/>
      <c r="AR421" s="22">
        <v>4</v>
      </c>
      <c r="AS421" s="22" t="s">
        <v>1709</v>
      </c>
      <c r="AT421" s="22" t="s">
        <v>1710</v>
      </c>
      <c r="AU421" s="22" t="s">
        <v>283</v>
      </c>
      <c r="AV421" s="27" t="s">
        <v>276</v>
      </c>
      <c r="AW421" s="22" t="s">
        <v>1711</v>
      </c>
      <c r="AX421" s="22" t="s">
        <v>283</v>
      </c>
      <c r="AY421" s="22" t="b">
        <v>1</v>
      </c>
      <c r="AZ421" s="22" t="s">
        <v>273</v>
      </c>
      <c r="BA421" s="22" t="b">
        <v>0</v>
      </c>
      <c r="BB421" s="22"/>
      <c r="BC421" s="22"/>
    </row>
    <row r="422" spans="1:55" hidden="1" x14ac:dyDescent="0.25">
      <c r="A422" s="31" t="str">
        <f>IFERROR(TEXT(Table_ocorrencias11[[#This Row],[caso_n]],"000")&amp;Table_ocorrencias11[[#This Row],[ponto]]&amp;"/"&amp;YEAR(Table_ocorrencias11[[#This Row],[DATA PLANTÃO]]),"")</f>
        <v>684.9/2020</v>
      </c>
      <c r="B422" s="31" t="str">
        <f>IFERROR(IF(Table_ocorrencias11[[#This Row],[GDL]] = "","", Table_ocorrencias11[[#This Row],[GDL]]&amp;"/"&amp;YEAR(Table_ocorrencias11[[#This Row],[data_plantao]])),"")</f>
        <v>21384/2020</v>
      </c>
      <c r="C422" s="31" t="str">
        <f>IF(Table_ocorrencias11[[#This Row],[fotos_gdl]] = TRUE,"ENVIADAS","PENDENTE")</f>
        <v>ENVIADAS</v>
      </c>
      <c r="D422" s="23">
        <f>IFERROR(Table_ocorrencias11[[#This Row],[data_plantao]],"")</f>
        <v>44042</v>
      </c>
      <c r="E422" s="31" t="str">
        <f>IFERROR(Table_ocorrencias11[[#This Row],[CIODS]],"")</f>
        <v>D683060</v>
      </c>
      <c r="F422" s="31" t="str">
        <f>IFERROR(Table_ocorrencias11[[#This Row],[natureza3]],"")</f>
        <v>Homicídio</v>
      </c>
      <c r="G422" s="31" t="str">
        <f>IFERROR(Table_ocorrencias11[[#This Row],[tipo_local]],"")</f>
        <v>Interno</v>
      </c>
      <c r="H422" s="31" t="str">
        <f>IFERROR(IF(Table_ocorrencias11[[#This Row],[instrumento9]] = 0,"",Table_ocorrencias11[[#This Row],[instrumento9]]),"")</f>
        <v>PÉRFURO-CONTUNDENTE</v>
      </c>
      <c r="I422" s="31" t="str">
        <f>IFERROR(VLOOKUP(Table_ocorrencias11[[#This Row],[matricula_perito]],Table_peritos[],2,FALSE),"")</f>
        <v>TADEU MORAIS CRUZ</v>
      </c>
      <c r="J422" s="31" t="str">
        <f>IFERROR(VLOOKUP(Table_ocorrencias11[[#This Row],[matricula_auxiliar]],Table_auxiliares[],2,FALSE),"")</f>
        <v>ANDREZA CRISTINA MAIA DOS SANTOS</v>
      </c>
      <c r="K422" s="31" t="str">
        <f>IFERROR(VLOOKUP(Table_ocorrencias11[[#This Row],[matricula_delegado]],Table_delegados[],2,FALSE),"")</f>
        <v>DIEGO JARDIM FEITOSA</v>
      </c>
      <c r="L422" s="31" t="str">
        <f>IFERROR(Table_ocorrencias11[[#This Row],[viatura4]],"")</f>
        <v>UP002</v>
      </c>
      <c r="M422" s="31" t="str">
        <f>IFERROR(IF(Table_ocorrencias11[[#This Row],[DPH2]] ="","",Table_ocorrencias11[[#This Row],[DPH2]]&amp;"º DPH"),"")</f>
        <v>10º DPH</v>
      </c>
      <c r="N422" s="31" t="str">
        <f>UPPER(IFERROR(VLOOKUP(Table_ocorrencias11[[#This Row],[municipio]],Table_municipios[],2,FALSE),""))</f>
        <v>SÃO LOURENÇO DA MATA</v>
      </c>
      <c r="O422" s="31" t="str">
        <f>UPPER(IFERROR(Table_ocorrencias11[[#This Row],[bairro7]],""))</f>
        <v>PIXETE</v>
      </c>
      <c r="P422" s="31" t="str">
        <f>IFERROR(IF(Table_ocorrencias11[[#This Row],[rua8]] ="","",Table_ocorrencias11[[#This Row],[rua8]]),"")</f>
        <v>RUA AGOSTINHO RODRIGUES, Nº 301</v>
      </c>
      <c r="Q422" s="31" t="str">
        <f>IFERROR(IF(Table_ocorrencias11[[#This Row],[latitude5]] ="","",Table_ocorrencias11[[#This Row],[latitude5]]),"")</f>
        <v/>
      </c>
      <c r="R422" s="31" t="str">
        <f>IFERROR(IF(Table_ocorrencias11[[#This Row],[longitude6]] ="","",Table_ocorrencias11[[#This Row],[longitude6]]),"")</f>
        <v/>
      </c>
      <c r="S422" s="31" t="str">
        <f>IFERROR(UPPER(VLOOKUP(Table_ocorrencias11[[#This Row],[ocorrencia_id]],Table_vitimas[],3,FALSE) &amp; " (NIC: "&amp; VLOOKUP(Table_ocorrencias11[[#This Row],[ocorrencia_id]],Table_vitimas[],9,FALSE)) &amp;")","")</f>
        <v>FRANCISCO OSMANDO FERREIRA RIBEIRO (NIC: 111667)</v>
      </c>
      <c r="T4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22" s="31" t="str">
        <f>UPPER(IFERROR(Table_ocorrencias11[[#This Row],[descricao]],""))</f>
        <v>PAF - MASC._x000D_
SGT FERREIRA: 997825807</v>
      </c>
      <c r="V422" s="24">
        <f>IFERROR(IF(Table_ocorrencias11[[#This Row],[data_ciencia]]="","",Table_ocorrencias11[[#This Row],[data_ciencia]]),"")</f>
        <v>0.31944444444444442</v>
      </c>
      <c r="W422" s="24">
        <f>IFERROR(IF(Table_ocorrencias11[[#This Row],[data_saida]]="","",Table_ocorrencias11[[#This Row],[data_saida]]),"")</f>
        <v>0.33333333333333331</v>
      </c>
      <c r="X422" s="24">
        <f>IFERROR(IF(Table_ocorrencias11[[#This Row],[data_chegada]]="","",Table_ocorrencias11[[#This Row],[data_chegada]]),"")</f>
        <v>0.35416666666666669</v>
      </c>
      <c r="Y422" s="24">
        <f>IFERROR(IF(Table_ocorrencias11[[#This Row],[data_conclusao]]="","",Table_ocorrencias11[[#This Row],[data_conclusao]]),"")</f>
        <v>0.41666666666666669</v>
      </c>
      <c r="Z422" s="22">
        <v>1517</v>
      </c>
      <c r="AA422" s="22">
        <v>684</v>
      </c>
      <c r="AB422" s="22">
        <v>10</v>
      </c>
      <c r="AC422" s="22">
        <v>2962136</v>
      </c>
      <c r="AD422" s="22">
        <v>3876098</v>
      </c>
      <c r="AE422" s="22">
        <v>3864944</v>
      </c>
      <c r="AF422" s="22">
        <v>21384</v>
      </c>
      <c r="AG422" s="23">
        <v>44042</v>
      </c>
      <c r="AH422" s="22" t="s">
        <v>1724</v>
      </c>
      <c r="AI422" s="22" t="s">
        <v>167</v>
      </c>
      <c r="AJ422" s="22" t="s">
        <v>414</v>
      </c>
      <c r="AK422" s="22" t="s">
        <v>278</v>
      </c>
      <c r="AL422" s="25">
        <v>0.31944444444444442</v>
      </c>
      <c r="AM422" s="26">
        <v>0.33333333333333331</v>
      </c>
      <c r="AN422" s="26">
        <v>0.35416666666666669</v>
      </c>
      <c r="AO422" s="26">
        <v>0.41666666666666669</v>
      </c>
      <c r="AP422" s="22"/>
      <c r="AQ422" s="22"/>
      <c r="AR422" s="22">
        <v>15</v>
      </c>
      <c r="AS422" s="22" t="s">
        <v>1725</v>
      </c>
      <c r="AT422" s="22" t="s">
        <v>1726</v>
      </c>
      <c r="AU422" s="22" t="s">
        <v>1727</v>
      </c>
      <c r="AV422" s="27" t="s">
        <v>276</v>
      </c>
      <c r="AW422" s="22" t="s">
        <v>1728</v>
      </c>
      <c r="AX422" s="22" t="s">
        <v>1729</v>
      </c>
      <c r="AY422" s="22" t="b">
        <v>1</v>
      </c>
      <c r="AZ422" s="22" t="s">
        <v>273</v>
      </c>
      <c r="BA422" s="22" t="b">
        <v>0</v>
      </c>
      <c r="BB422" s="22"/>
      <c r="BC422" s="22"/>
    </row>
    <row r="423" spans="1:55" hidden="1" x14ac:dyDescent="0.25">
      <c r="A423" s="31" t="str">
        <f>IFERROR(TEXT(Table_ocorrencias11[[#This Row],[caso_n]],"000")&amp;Table_ocorrencias11[[#This Row],[ponto]]&amp;"/"&amp;YEAR(Table_ocorrencias11[[#This Row],[DATA PLANTÃO]]),"")</f>
        <v>685.9/2020</v>
      </c>
      <c r="B423" s="31" t="str">
        <f>IFERROR(IF(Table_ocorrencias11[[#This Row],[GDL]] = "","", Table_ocorrencias11[[#This Row],[GDL]]&amp;"/"&amp;YEAR(Table_ocorrencias11[[#This Row],[data_plantao]])),"")</f>
        <v>21378/2020</v>
      </c>
      <c r="C423" s="31" t="str">
        <f>IF(Table_ocorrencias11[[#This Row],[fotos_gdl]] = TRUE,"ENVIADAS","PENDENTE")</f>
        <v>ENVIADAS</v>
      </c>
      <c r="D423" s="23">
        <f>IFERROR(Table_ocorrencias11[[#This Row],[data_plantao]],"")</f>
        <v>44042</v>
      </c>
      <c r="E423" s="31" t="str">
        <f>IFERROR(Table_ocorrencias11[[#This Row],[CIODS]],"")</f>
        <v>D683105</v>
      </c>
      <c r="F423" s="31" t="str">
        <f>IFERROR(Table_ocorrencias11[[#This Row],[natureza3]],"")</f>
        <v>Homicídio</v>
      </c>
      <c r="G423" s="31" t="str">
        <f>IFERROR(Table_ocorrencias11[[#This Row],[tipo_local]],"")</f>
        <v>Externo</v>
      </c>
      <c r="H423" s="31" t="str">
        <f>IFERROR(IF(Table_ocorrencias11[[#This Row],[instrumento9]] = 0,"",Table_ocorrencias11[[#This Row],[instrumento9]]),"")</f>
        <v>PÉRFURO-CONTUNDENTE</v>
      </c>
      <c r="I423" s="31" t="str">
        <f>IFERROR(VLOOKUP(Table_ocorrencias11[[#This Row],[matricula_perito]],Table_peritos[],2,FALSE),"")</f>
        <v>BETSON FERNANDO DELGADO DOS SANTOS ANDRADE</v>
      </c>
      <c r="J423" s="31" t="str">
        <f>IFERROR(VLOOKUP(Table_ocorrencias11[[#This Row],[matricula_auxiliar]],Table_auxiliares[],2,FALSE),"")</f>
        <v>THAYSE BATISTA</v>
      </c>
      <c r="K423" s="31" t="str">
        <f>IFERROR(VLOOKUP(Table_ocorrencias11[[#This Row],[matricula_delegado]],Table_delegados[],2,FALSE),"")</f>
        <v>RODOLFO LIMA CARTAXO</v>
      </c>
      <c r="L423" s="31" t="str">
        <f>IFERROR(Table_ocorrencias11[[#This Row],[viatura4]],"")</f>
        <v>UP002</v>
      </c>
      <c r="M423" s="31" t="str">
        <f>IFERROR(IF(Table_ocorrencias11[[#This Row],[DPH2]] ="","",Table_ocorrencias11[[#This Row],[DPH2]]&amp;"º DPH"),"")</f>
        <v>5º DPH</v>
      </c>
      <c r="N423" s="31" t="str">
        <f>UPPER(IFERROR(VLOOKUP(Table_ocorrencias11[[#This Row],[municipio]],Table_municipios[],2,FALSE),""))</f>
        <v>RECIFE</v>
      </c>
      <c r="O423" s="31" t="str">
        <f>UPPER(IFERROR(Table_ocorrencias11[[#This Row],[bairro7]],""))</f>
        <v>LINHA DO TIRO</v>
      </c>
      <c r="P423" s="31" t="str">
        <f>IFERROR(IF(Table_ocorrencias11[[#This Row],[rua8]] ="","",Table_ocorrencias11[[#This Row],[rua8]]),"")</f>
        <v>SODRELÂNDIA</v>
      </c>
      <c r="Q423" s="31" t="str">
        <f>IFERROR(IF(Table_ocorrencias11[[#This Row],[latitude5]] ="","",Table_ocorrencias11[[#This Row],[latitude5]]),"")</f>
        <v>-8.008965</v>
      </c>
      <c r="R423" s="31" t="str">
        <f>IFERROR(IF(Table_ocorrencias11[[#This Row],[longitude6]] ="","",Table_ocorrencias11[[#This Row],[longitude6]]),"")</f>
        <v>-34.907064</v>
      </c>
      <c r="S423" s="31" t="str">
        <f>IFERROR(UPPER(VLOOKUP(Table_ocorrencias11[[#This Row],[ocorrencia_id]],Table_vitimas[],3,FALSE) &amp; " (NIC: "&amp; VLOOKUP(Table_ocorrencias11[[#This Row],[ocorrencia_id]],Table_vitimas[],9,FALSE)) &amp;")","")</f>
        <v>RICARDO DAS NEVES PAULA (NIC: 111673)</v>
      </c>
      <c r="T4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23" s="31" t="str">
        <f>UPPER(IFERROR(Table_ocorrencias11[[#This Row],[descricao]],""))</f>
        <v>PM: (81) 98875-7209 / 98848-9256, PAF EXT SIMPLES</v>
      </c>
      <c r="V423" s="24">
        <f>IFERROR(IF(Table_ocorrencias11[[#This Row],[data_ciencia]]="","",Table_ocorrencias11[[#This Row],[data_ciencia]]),"")</f>
        <v>0.80902777777777779</v>
      </c>
      <c r="W423" s="24">
        <f>IFERROR(IF(Table_ocorrencias11[[#This Row],[data_saida]]="","",Table_ocorrencias11[[#This Row],[data_saida]]),"")</f>
        <v>0.81944444444444442</v>
      </c>
      <c r="X423" s="24">
        <f>IFERROR(IF(Table_ocorrencias11[[#This Row],[data_chegada]]="","",Table_ocorrencias11[[#This Row],[data_chegada]]),"")</f>
        <v>0.83333333333333337</v>
      </c>
      <c r="Y423" s="24">
        <f>IFERROR(IF(Table_ocorrencias11[[#This Row],[data_conclusao]]="","",Table_ocorrencias11[[#This Row],[data_conclusao]]),"")</f>
        <v>0.875</v>
      </c>
      <c r="Z423" s="22">
        <v>1518</v>
      </c>
      <c r="AA423" s="22">
        <v>685</v>
      </c>
      <c r="AB423" s="22">
        <v>5</v>
      </c>
      <c r="AC423" s="22">
        <v>3869903</v>
      </c>
      <c r="AD423" s="22">
        <v>3870430</v>
      </c>
      <c r="AE423" s="22">
        <v>2725649</v>
      </c>
      <c r="AF423" s="22">
        <v>21378</v>
      </c>
      <c r="AG423" s="23">
        <v>44042</v>
      </c>
      <c r="AH423" s="22" t="s">
        <v>1733</v>
      </c>
      <c r="AI423" s="22" t="s">
        <v>167</v>
      </c>
      <c r="AJ423" s="22" t="s">
        <v>168</v>
      </c>
      <c r="AK423" s="22" t="s">
        <v>278</v>
      </c>
      <c r="AL423" s="25">
        <v>0.80902777777777779</v>
      </c>
      <c r="AM423" s="26">
        <v>0.81944444444444442</v>
      </c>
      <c r="AN423" s="26">
        <v>0.83333333333333337</v>
      </c>
      <c r="AO423" s="26">
        <v>0.875</v>
      </c>
      <c r="AP423" s="22" t="s">
        <v>2189</v>
      </c>
      <c r="AQ423" s="22" t="s">
        <v>2190</v>
      </c>
      <c r="AR423" s="22">
        <v>14</v>
      </c>
      <c r="AS423" s="22" t="s">
        <v>766</v>
      </c>
      <c r="AT423" s="22" t="s">
        <v>1734</v>
      </c>
      <c r="AU423" s="22" t="s">
        <v>1735</v>
      </c>
      <c r="AV423" s="27" t="s">
        <v>276</v>
      </c>
      <c r="AW423" s="22" t="s">
        <v>1736</v>
      </c>
      <c r="AX423" s="22" t="s">
        <v>1737</v>
      </c>
      <c r="AY423" s="22" t="b">
        <v>1</v>
      </c>
      <c r="AZ423" s="22" t="s">
        <v>273</v>
      </c>
      <c r="BA423" s="22" t="b">
        <v>0</v>
      </c>
      <c r="BB423" s="22"/>
      <c r="BC423" s="22"/>
    </row>
    <row r="424" spans="1:55" hidden="1" x14ac:dyDescent="0.25">
      <c r="A424" s="31" t="str">
        <f>IFERROR(TEXT(Table_ocorrencias11[[#This Row],[caso_n]],"000")&amp;Table_ocorrencias11[[#This Row],[ponto]]&amp;"/"&amp;YEAR(Table_ocorrencias11[[#This Row],[DATA PLANTÃO]]),"")</f>
        <v>686.9/2020</v>
      </c>
      <c r="B424" s="31" t="str">
        <f>IFERROR(IF(Table_ocorrencias11[[#This Row],[GDL]] = "","", Table_ocorrencias11[[#This Row],[GDL]]&amp;"/"&amp;YEAR(Table_ocorrencias11[[#This Row],[data_plantao]])),"")</f>
        <v>21374/2020</v>
      </c>
      <c r="C424" s="31" t="str">
        <f>IF(Table_ocorrencias11[[#This Row],[fotos_gdl]] = TRUE,"ENVIADAS","PENDENTE")</f>
        <v>ENVIADAS</v>
      </c>
      <c r="D424" s="23">
        <f>IFERROR(Table_ocorrencias11[[#This Row],[data_plantao]],"")</f>
        <v>44042</v>
      </c>
      <c r="E424" s="31" t="str">
        <f>IFERROR(Table_ocorrencias11[[#This Row],[CIODS]],"")</f>
        <v>D683115</v>
      </c>
      <c r="F424" s="31" t="str">
        <f>IFERROR(Table_ocorrencias11[[#This Row],[natureza3]],"")</f>
        <v>Homicídio</v>
      </c>
      <c r="G424" s="31" t="str">
        <f>IFERROR(Table_ocorrencias11[[#This Row],[tipo_local]],"")</f>
        <v>Externo</v>
      </c>
      <c r="H424" s="31" t="str">
        <f>IFERROR(IF(Table_ocorrencias11[[#This Row],[instrumento9]] = 0,"",Table_ocorrencias11[[#This Row],[instrumento9]]),"")</f>
        <v>PÉRFURO-CONTUNDENTE</v>
      </c>
      <c r="I424" s="31" t="str">
        <f>IFERROR(VLOOKUP(Table_ocorrencias11[[#This Row],[matricula_perito]],Table_peritos[],2,FALSE),"")</f>
        <v>RANON BARROS BEZERRA</v>
      </c>
      <c r="J424" s="31" t="str">
        <f>IFERROR(VLOOKUP(Table_ocorrencias11[[#This Row],[matricula_auxiliar]],Table_auxiliares[],2,FALSE),"")</f>
        <v>THIAGO CHALEGRE</v>
      </c>
      <c r="K424" s="31" t="str">
        <f>IFERROR(VLOOKUP(Table_ocorrencias11[[#This Row],[matricula_delegado]],Table_delegados[],2,FALSE),"")</f>
        <v>SERGIO RICARDO FERREIRA DE VASCONCELOS</v>
      </c>
      <c r="L424" s="31" t="str">
        <f>IFERROR(Table_ocorrencias11[[#This Row],[viatura4]],"")</f>
        <v>UP002</v>
      </c>
      <c r="M424" s="31" t="str">
        <f>IFERROR(IF(Table_ocorrencias11[[#This Row],[DPH2]] ="","",Table_ocorrencias11[[#This Row],[DPH2]]&amp;"º DPH"),"")</f>
        <v>5º DPH</v>
      </c>
      <c r="N424" s="31" t="str">
        <f>UPPER(IFERROR(VLOOKUP(Table_ocorrencias11[[#This Row],[municipio]],Table_municipios[],2,FALSE),""))</f>
        <v>RECIFE</v>
      </c>
      <c r="O424" s="31" t="str">
        <f>UPPER(IFERROR(Table_ocorrencias11[[#This Row],[bairro7]],""))</f>
        <v>MACAXEIRA</v>
      </c>
      <c r="P424" s="31" t="str">
        <f>IFERROR(IF(Table_ocorrencias11[[#This Row],[rua8]] ="","",Table_ocorrencias11[[#This Row],[rua8]]),"")</f>
        <v>CORREGO DA AREIA</v>
      </c>
      <c r="Q424" s="31" t="str">
        <f>IFERROR(IF(Table_ocorrencias11[[#This Row],[latitude5]] ="","",Table_ocorrencias11[[#This Row],[latitude5]]),"")</f>
        <v/>
      </c>
      <c r="R424" s="31" t="str">
        <f>IFERROR(IF(Table_ocorrencias11[[#This Row],[longitude6]] ="","",Table_ocorrencias11[[#This Row],[longitude6]]),"")</f>
        <v/>
      </c>
      <c r="S424" s="31" t="str">
        <f>IFERROR(UPPER(VLOOKUP(Table_ocorrencias11[[#This Row],[ocorrencia_id]],Table_vitimas[],3,FALSE) &amp; " (NIC: "&amp; VLOOKUP(Table_ocorrencias11[[#This Row],[ocorrencia_id]],Table_vitimas[],9,FALSE)) &amp;")","")</f>
        <v>MARCIO GUILHERME DE SOUZA DOS SANTOS (NIC: 111672)</v>
      </c>
      <c r="T4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4" s="31" t="str">
        <f>UPPER(IFERROR(Table_ocorrencias11[[#This Row],[descricao]],""))</f>
        <v>PM 988171570</v>
      </c>
      <c r="V424" s="24">
        <f>IFERROR(IF(Table_ocorrencias11[[#This Row],[data_ciencia]]="","",Table_ocorrencias11[[#This Row],[data_ciencia]]),"")</f>
        <v>0.82638888888888884</v>
      </c>
      <c r="W424" s="24">
        <f>IFERROR(IF(Table_ocorrencias11[[#This Row],[data_saida]]="","",Table_ocorrencias11[[#This Row],[data_saida]]),"")</f>
        <v>0.88194444444444442</v>
      </c>
      <c r="X424" s="24">
        <f>IFERROR(IF(Table_ocorrencias11[[#This Row],[data_chegada]]="","",Table_ocorrencias11[[#This Row],[data_chegada]]),"")</f>
        <v>0.85833333333333328</v>
      </c>
      <c r="Y424" s="24">
        <f>IFERROR(IF(Table_ocorrencias11[[#This Row],[data_conclusao]]="","",Table_ocorrencias11[[#This Row],[data_conclusao]]),"")</f>
        <v>0.88194444444444442</v>
      </c>
      <c r="Z424" s="22">
        <v>1519</v>
      </c>
      <c r="AA424" s="22">
        <v>686</v>
      </c>
      <c r="AB424" s="22">
        <v>5</v>
      </c>
      <c r="AC424" s="22">
        <v>3866670</v>
      </c>
      <c r="AD424" s="22">
        <v>3868877</v>
      </c>
      <c r="AE424" s="22">
        <v>2139219</v>
      </c>
      <c r="AF424" s="22">
        <v>21374</v>
      </c>
      <c r="AG424" s="23">
        <v>44042</v>
      </c>
      <c r="AH424" s="22" t="s">
        <v>1738</v>
      </c>
      <c r="AI424" s="22" t="s">
        <v>167</v>
      </c>
      <c r="AJ424" s="22" t="s">
        <v>168</v>
      </c>
      <c r="AK424" s="22" t="s">
        <v>278</v>
      </c>
      <c r="AL424" s="25">
        <v>0.82638888888888884</v>
      </c>
      <c r="AM424" s="26">
        <v>0.88194444444444442</v>
      </c>
      <c r="AN424" s="26">
        <v>0.85833333333333328</v>
      </c>
      <c r="AO424" s="26">
        <v>0.88194444444444442</v>
      </c>
      <c r="AP424" s="22"/>
      <c r="AQ424" s="22"/>
      <c r="AR424" s="22">
        <v>14</v>
      </c>
      <c r="AS424" s="22" t="s">
        <v>1739</v>
      </c>
      <c r="AT424" s="22" t="s">
        <v>1740</v>
      </c>
      <c r="AU424" s="22" t="s">
        <v>1741</v>
      </c>
      <c r="AV424" s="27" t="s">
        <v>276</v>
      </c>
      <c r="AW424" s="22" t="s">
        <v>1742</v>
      </c>
      <c r="AX424" s="22" t="s">
        <v>1743</v>
      </c>
      <c r="AY424" s="22" t="b">
        <v>1</v>
      </c>
      <c r="AZ424" s="22" t="s">
        <v>273</v>
      </c>
      <c r="BA424" s="22" t="b">
        <v>0</v>
      </c>
      <c r="BB424" s="22"/>
      <c r="BC424" s="22"/>
    </row>
    <row r="425" spans="1:55" hidden="1" x14ac:dyDescent="0.25">
      <c r="A425" s="31" t="str">
        <f>IFERROR(TEXT(Table_ocorrencias11[[#This Row],[caso_n]],"000")&amp;Table_ocorrencias11[[#This Row],[ponto]]&amp;"/"&amp;YEAR(Table_ocorrencias11[[#This Row],[DATA PLANTÃO]]),"")</f>
        <v>687.9/2020</v>
      </c>
      <c r="B425" s="31" t="str">
        <f>IFERROR(IF(Table_ocorrencias11[[#This Row],[GDL]] = "","", Table_ocorrencias11[[#This Row],[GDL]]&amp;"/"&amp;YEAR(Table_ocorrencias11[[#This Row],[data_plantao]])),"")</f>
        <v>21385/2020</v>
      </c>
      <c r="C425" s="31" t="str">
        <f>IF(Table_ocorrencias11[[#This Row],[fotos_gdl]] = TRUE,"ENVIADAS","PENDENTE")</f>
        <v>ENVIADAS</v>
      </c>
      <c r="D425" s="23">
        <f>IFERROR(Table_ocorrencias11[[#This Row],[data_plantao]],"")</f>
        <v>44042</v>
      </c>
      <c r="E425" s="31" t="str">
        <f>IFERROR(Table_ocorrencias11[[#This Row],[CIODS]],"")</f>
        <v>D683114</v>
      </c>
      <c r="F425" s="31" t="str">
        <f>IFERROR(Table_ocorrencias11[[#This Row],[natureza3]],"")</f>
        <v>Homicídio</v>
      </c>
      <c r="G425" s="31" t="str">
        <f>IFERROR(Table_ocorrencias11[[#This Row],[tipo_local]],"")</f>
        <v>Interno</v>
      </c>
      <c r="H425" s="31" t="str">
        <f>IFERROR(IF(Table_ocorrencias11[[#This Row],[instrumento9]] = 0,"",Table_ocorrencias11[[#This Row],[instrumento9]]),"")</f>
        <v>CONTUNDENTE</v>
      </c>
      <c r="I425" s="31" t="str">
        <f>IFERROR(VLOOKUP(Table_ocorrencias11[[#This Row],[matricula_perito]],Table_peritos[],2,FALSE),"")</f>
        <v>TADEU MORAIS CRUZ</v>
      </c>
      <c r="J425" s="31" t="str">
        <f>IFERROR(VLOOKUP(Table_ocorrencias11[[#This Row],[matricula_auxiliar]],Table_auxiliares[],2,FALSE),"")</f>
        <v>ANDREZA CRISTINA MAIA DOS SANTOS</v>
      </c>
      <c r="K425" s="31" t="str">
        <f>IFERROR(VLOOKUP(Table_ocorrencias11[[#This Row],[matricula_delegado]],Table_delegados[],2,FALSE),"")</f>
        <v>ANTONIO DE CAMPOS FRANCISCO</v>
      </c>
      <c r="L425" s="31" t="str">
        <f>IFERROR(Table_ocorrencias11[[#This Row],[viatura4]],"")</f>
        <v>UP003</v>
      </c>
      <c r="M425" s="31" t="str">
        <f>IFERROR(IF(Table_ocorrencias11[[#This Row],[DPH2]] ="","",Table_ocorrencias11[[#This Row],[DPH2]]&amp;"º DPH"),"")</f>
        <v>4º DPH</v>
      </c>
      <c r="N425" s="31" t="str">
        <f>UPPER(IFERROR(VLOOKUP(Table_ocorrencias11[[#This Row],[municipio]],Table_municipios[],2,FALSE),""))</f>
        <v>RECIFE</v>
      </c>
      <c r="O425" s="31" t="str">
        <f>UPPER(IFERROR(Table_ocorrencias11[[#This Row],[bairro7]],""))</f>
        <v>AFOGADOS</v>
      </c>
      <c r="P425" s="31" t="str">
        <f>IFERROR(IF(Table_ocorrencias11[[#This Row],[rua8]] ="","",Table_ocorrencias11[[#This Row],[rua8]]),"")</f>
        <v>EUDORO PIRES</v>
      </c>
      <c r="Q425" s="31" t="str">
        <f>IFERROR(IF(Table_ocorrencias11[[#This Row],[latitude5]] ="","",Table_ocorrencias11[[#This Row],[latitude5]]),"")</f>
        <v/>
      </c>
      <c r="R425" s="31" t="str">
        <f>IFERROR(IF(Table_ocorrencias11[[#This Row],[longitude6]] ="","",Table_ocorrencias11[[#This Row],[longitude6]]),"")</f>
        <v/>
      </c>
      <c r="S42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111676)</v>
      </c>
      <c r="T4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5" s="31" t="str">
        <f>UPPER(IFERROR(Table_ocorrencias11[[#This Row],[descricao]],""))</f>
        <v/>
      </c>
      <c r="V425" s="24">
        <f>IFERROR(IF(Table_ocorrencias11[[#This Row],[data_ciencia]]="","",Table_ocorrencias11[[#This Row],[data_ciencia]]),"")</f>
        <v>0.84375</v>
      </c>
      <c r="W425" s="24">
        <f>IFERROR(IF(Table_ocorrencias11[[#This Row],[data_saida]]="","",Table_ocorrencias11[[#This Row],[data_saida]]),"")</f>
        <v>0.85416666666666663</v>
      </c>
      <c r="X425" s="24">
        <f>IFERROR(IF(Table_ocorrencias11[[#This Row],[data_chegada]]="","",Table_ocorrencias11[[#This Row],[data_chegada]]),"")</f>
        <v>0.86805555555555558</v>
      </c>
      <c r="Y425" s="24">
        <f>IFERROR(IF(Table_ocorrencias11[[#This Row],[data_conclusao]]="","",Table_ocorrencias11[[#This Row],[data_conclusao]]),"")</f>
        <v>0.90972222222222221</v>
      </c>
      <c r="Z425" s="22">
        <v>1520</v>
      </c>
      <c r="AA425" s="22">
        <v>687</v>
      </c>
      <c r="AB425" s="22">
        <v>4</v>
      </c>
      <c r="AC425" s="22">
        <v>2962136</v>
      </c>
      <c r="AD425" s="22">
        <v>3876098</v>
      </c>
      <c r="AE425" s="22">
        <v>1967371</v>
      </c>
      <c r="AF425" s="22">
        <v>21385</v>
      </c>
      <c r="AG425" s="23">
        <v>44042</v>
      </c>
      <c r="AH425" s="22" t="s">
        <v>1744</v>
      </c>
      <c r="AI425" s="22" t="s">
        <v>167</v>
      </c>
      <c r="AJ425" s="22" t="s">
        <v>414</v>
      </c>
      <c r="AK425" s="22" t="s">
        <v>560</v>
      </c>
      <c r="AL425" s="25">
        <v>0.84375</v>
      </c>
      <c r="AM425" s="26">
        <v>0.85416666666666663</v>
      </c>
      <c r="AN425" s="26">
        <v>0.86805555555555558</v>
      </c>
      <c r="AO425" s="26">
        <v>0.90972222222222221</v>
      </c>
      <c r="AP425" s="22"/>
      <c r="AQ425" s="22"/>
      <c r="AR425" s="22">
        <v>14</v>
      </c>
      <c r="AS425" s="22" t="s">
        <v>1745</v>
      </c>
      <c r="AT425" s="22" t="s">
        <v>1746</v>
      </c>
      <c r="AU425" s="22" t="s">
        <v>1747</v>
      </c>
      <c r="AV425" s="27" t="s">
        <v>481</v>
      </c>
      <c r="AW425" s="22" t="s">
        <v>1748</v>
      </c>
      <c r="AX425" s="22" t="s">
        <v>283</v>
      </c>
      <c r="AY425" s="22" t="b">
        <v>1</v>
      </c>
      <c r="AZ425" s="22" t="s">
        <v>273</v>
      </c>
      <c r="BA425" s="22" t="b">
        <v>0</v>
      </c>
      <c r="BB425" s="22"/>
      <c r="BC425" s="22"/>
    </row>
    <row r="426" spans="1:55" hidden="1" x14ac:dyDescent="0.25">
      <c r="A426" s="31" t="str">
        <f>IFERROR(TEXT(Table_ocorrencias11[[#This Row],[caso_n]],"000")&amp;Table_ocorrencias11[[#This Row],[ponto]]&amp;"/"&amp;YEAR(Table_ocorrencias11[[#This Row],[DATA PLANTÃO]]),"")</f>
        <v>688.9/2020</v>
      </c>
      <c r="B426" s="31" t="str">
        <f>IFERROR(IF(Table_ocorrencias11[[#This Row],[GDL]] = "","", Table_ocorrencias11[[#This Row],[GDL]]&amp;"/"&amp;YEAR(Table_ocorrencias11[[#This Row],[data_plantao]])),"")</f>
        <v>21391/2020</v>
      </c>
      <c r="C426" s="31" t="str">
        <f>IF(Table_ocorrencias11[[#This Row],[fotos_gdl]] = TRUE,"ENVIADAS","PENDENTE")</f>
        <v>ENVIADAS</v>
      </c>
      <c r="D426" s="23">
        <f>IFERROR(Table_ocorrencias11[[#This Row],[data_plantao]],"")</f>
        <v>44042</v>
      </c>
      <c r="E426" s="31" t="str">
        <f>IFERROR(Table_ocorrencias11[[#This Row],[CIODS]],"")</f>
        <v>D683127</v>
      </c>
      <c r="F426" s="31" t="str">
        <f>IFERROR(Table_ocorrencias11[[#This Row],[natureza3]],"")</f>
        <v>Homicídio</v>
      </c>
      <c r="G426" s="31" t="str">
        <f>IFERROR(Table_ocorrencias11[[#This Row],[tipo_local]],"")</f>
        <v>Externo</v>
      </c>
      <c r="H426" s="31" t="str">
        <f>IFERROR(IF(Table_ocorrencias11[[#This Row],[instrumento9]] = 0,"",Table_ocorrencias11[[#This Row],[instrumento9]]),"")</f>
        <v>PÉRFURO-CONTUNDENTE</v>
      </c>
      <c r="I426" s="31" t="str">
        <f>IFERROR(VLOOKUP(Table_ocorrencias11[[#This Row],[matricula_perito]],Table_peritos[],2,FALSE),"")</f>
        <v>BETSON FERNANDO DELGADO DOS SANTOS ANDRADE</v>
      </c>
      <c r="J426" s="31" t="str">
        <f>IFERROR(VLOOKUP(Table_ocorrencias11[[#This Row],[matricula_auxiliar]],Table_auxiliares[],2,FALSE),"")</f>
        <v>THAYSE BATISTA</v>
      </c>
      <c r="K426" s="31" t="str">
        <f>IFERROR(VLOOKUP(Table_ocorrencias11[[#This Row],[matricula_delegado]],Table_delegados[],2,FALSE),"")</f>
        <v>RODOLFO LIMA CARTAXO</v>
      </c>
      <c r="L426" s="31" t="str">
        <f>IFERROR(Table_ocorrencias11[[#This Row],[viatura4]],"")</f>
        <v>UP004</v>
      </c>
      <c r="M426" s="31" t="str">
        <f>IFERROR(IF(Table_ocorrencias11[[#This Row],[DPH2]] ="","",Table_ocorrencias11[[#This Row],[DPH2]]&amp;"º DPH"),"")</f>
        <v>4º DPH</v>
      </c>
      <c r="N426" s="31" t="str">
        <f>UPPER(IFERROR(VLOOKUP(Table_ocorrencias11[[#This Row],[municipio]],Table_municipios[],2,FALSE),""))</f>
        <v>RECIFE</v>
      </c>
      <c r="O426" s="31" t="str">
        <f>UPPER(IFERROR(Table_ocorrencias11[[#This Row],[bairro7]],""))</f>
        <v>JARDIM SÃO PAULO</v>
      </c>
      <c r="P426" s="31" t="str">
        <f>IFERROR(IF(Table_ocorrencias11[[#This Row],[rua8]] ="","",Table_ocorrencias11[[#This Row],[rua8]]),"")</f>
        <v>AV. SÃO PAULO,40</v>
      </c>
      <c r="Q426" s="31" t="str">
        <f>IFERROR(IF(Table_ocorrencias11[[#This Row],[latitude5]] ="","",Table_ocorrencias11[[#This Row],[latitude5]]),"")</f>
        <v>-8.086092</v>
      </c>
      <c r="R426" s="31" t="str">
        <f>IFERROR(IF(Table_ocorrencias11[[#This Row],[longitude6]] ="","",Table_ocorrencias11[[#This Row],[longitude6]]),"")</f>
        <v>-34.939279</v>
      </c>
      <c r="S42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111677)</v>
      </c>
      <c r="T4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26" s="31" t="str">
        <f>UPPER(IFERROR(Table_ocorrencias11[[#This Row],[descricao]],""))</f>
        <v>PM CB JOSEMIR 995725826; VEÍCULO ONIX PRATA, PLACA: BBI7364, DE PROPRIEDADE DA VÍTIMA, NÃO FOI PERICIADO NO LOCAL DE CRIME, ESTE FOI REBOCADO E TRAZIDO PARA O PÁTIO DA DELEGACIA PARA SER PERICIADO POSTERIORMENTE; VÍTIMA MOTORISTA DE UBER (WELITON FIDELIS DA SILVA, 22/11/1970, RG:4077882 SDS-PE; MAE: SILENE FIDELIS DA SILVA)</v>
      </c>
      <c r="V426" s="24">
        <f>IFERROR(IF(Table_ocorrencias11[[#This Row],[data_ciencia]]="","",Table_ocorrencias11[[#This Row],[data_ciencia]]),"")</f>
        <v>0.93402777777777779</v>
      </c>
      <c r="W426" s="24">
        <f>IFERROR(IF(Table_ocorrencias11[[#This Row],[data_saida]]="","",Table_ocorrencias11[[#This Row],[data_saida]]),"")</f>
        <v>0.94444444444444442</v>
      </c>
      <c r="X426" s="24">
        <f>IFERROR(IF(Table_ocorrencias11[[#This Row],[data_chegada]]="","",Table_ocorrencias11[[#This Row],[data_chegada]]),"")</f>
        <v>0.95833333333333337</v>
      </c>
      <c r="Y426" s="24">
        <f>IFERROR(IF(Table_ocorrencias11[[#This Row],[data_conclusao]]="","",Table_ocorrencias11[[#This Row],[data_conclusao]]),"")</f>
        <v>4.8611111111111112E-2</v>
      </c>
      <c r="Z426" s="22">
        <v>1521</v>
      </c>
      <c r="AA426" s="22">
        <v>688</v>
      </c>
      <c r="AB426" s="22">
        <v>4</v>
      </c>
      <c r="AC426" s="22">
        <v>3869903</v>
      </c>
      <c r="AD426" s="22">
        <v>3870430</v>
      </c>
      <c r="AE426" s="22">
        <v>2725649</v>
      </c>
      <c r="AF426" s="22">
        <v>21391</v>
      </c>
      <c r="AG426" s="23">
        <v>44042</v>
      </c>
      <c r="AH426" s="22" t="s">
        <v>1749</v>
      </c>
      <c r="AI426" s="22" t="s">
        <v>167</v>
      </c>
      <c r="AJ426" s="22" t="s">
        <v>168</v>
      </c>
      <c r="AK426" s="22" t="s">
        <v>255</v>
      </c>
      <c r="AL426" s="25">
        <v>0.93402777777777779</v>
      </c>
      <c r="AM426" s="26">
        <v>0.94444444444444442</v>
      </c>
      <c r="AN426" s="26">
        <v>0.95833333333333337</v>
      </c>
      <c r="AO426" s="26">
        <v>4.8611111111111112E-2</v>
      </c>
      <c r="AP426" s="22" t="s">
        <v>1750</v>
      </c>
      <c r="AQ426" s="22" t="s">
        <v>1751</v>
      </c>
      <c r="AR426" s="22">
        <v>14</v>
      </c>
      <c r="AS426" s="22" t="s">
        <v>404</v>
      </c>
      <c r="AT426" s="22" t="s">
        <v>1752</v>
      </c>
      <c r="AU426" s="22" t="s">
        <v>1753</v>
      </c>
      <c r="AV426" s="27" t="s">
        <v>276</v>
      </c>
      <c r="AW426" s="22" t="s">
        <v>1754</v>
      </c>
      <c r="AX426" s="22" t="s">
        <v>1856</v>
      </c>
      <c r="AY426" s="22" t="b">
        <v>1</v>
      </c>
      <c r="AZ426" s="22" t="s">
        <v>273</v>
      </c>
      <c r="BA426" s="22" t="b">
        <v>0</v>
      </c>
      <c r="BB426" s="22"/>
      <c r="BC426" s="22"/>
    </row>
    <row r="427" spans="1:55" hidden="1" x14ac:dyDescent="0.25">
      <c r="A427" s="31" t="str">
        <f>IFERROR(TEXT(Table_ocorrencias11[[#This Row],[caso_n]],"000")&amp;Table_ocorrencias11[[#This Row],[ponto]]&amp;"/"&amp;YEAR(Table_ocorrencias11[[#This Row],[DATA PLANTÃO]]),"")</f>
        <v>689.9/2020</v>
      </c>
      <c r="B427" s="31" t="str">
        <f>IFERROR(IF(Table_ocorrencias11[[#This Row],[GDL]] = "","", Table_ocorrencias11[[#This Row],[GDL]]&amp;"/"&amp;YEAR(Table_ocorrencias11[[#This Row],[data_plantao]])),"")</f>
        <v>21410/2020</v>
      </c>
      <c r="C427" s="31" t="str">
        <f>IF(Table_ocorrencias11[[#This Row],[fotos_gdl]] = TRUE,"ENVIADAS","PENDENTE")</f>
        <v>ENVIADAS</v>
      </c>
      <c r="D427" s="23">
        <f>IFERROR(Table_ocorrencias11[[#This Row],[data_plantao]],"")</f>
        <v>44043</v>
      </c>
      <c r="E427" s="31" t="str">
        <f>IFERROR(Table_ocorrencias11[[#This Row],[CIODS]],"")</f>
        <v>D683143</v>
      </c>
      <c r="F427" s="31" t="str">
        <f>IFERROR(Table_ocorrencias11[[#This Row],[natureza3]],"")</f>
        <v>Homicídio</v>
      </c>
      <c r="G427" s="31" t="str">
        <f>IFERROR(Table_ocorrencias11[[#This Row],[tipo_local]],"")</f>
        <v>Externo</v>
      </c>
      <c r="H427" s="31" t="str">
        <f>IFERROR(IF(Table_ocorrencias11[[#This Row],[instrumento9]] = 0,"",Table_ocorrencias11[[#This Row],[instrumento9]]),"")</f>
        <v>PÉRFURO-CONTUNDENTE</v>
      </c>
      <c r="I427" s="31" t="str">
        <f>IFERROR(VLOOKUP(Table_ocorrencias11[[#This Row],[matricula_perito]],Table_peritos[],2,FALSE),"")</f>
        <v>AUGUSTO GUILHERME FEITOSA CACHO BORGES</v>
      </c>
      <c r="J427" s="31" t="str">
        <f>IFERROR(VLOOKUP(Table_ocorrencias11[[#This Row],[matricula_auxiliar]],Table_auxiliares[],2,FALSE),"")</f>
        <v>JÚLIO CÉSAR DINIZ</v>
      </c>
      <c r="K427" s="31" t="str">
        <f>IFERROR(VLOOKUP(Table_ocorrencias11[[#This Row],[matricula_delegado]],Table_delegados[],2,FALSE),"")</f>
        <v>ANDRE RUBENS DE LIMA LUNA</v>
      </c>
      <c r="L427" s="31" t="str">
        <f>IFERROR(Table_ocorrencias11[[#This Row],[viatura4]],"")</f>
        <v>UP004</v>
      </c>
      <c r="M427" s="31" t="str">
        <f>IFERROR(IF(Table_ocorrencias11[[#This Row],[DPH2]] ="","",Table_ocorrencias11[[#This Row],[DPH2]]&amp;"º DPH"),"")</f>
        <v>9º DPH</v>
      </c>
      <c r="N427" s="31" t="str">
        <f>UPPER(IFERROR(VLOOKUP(Table_ocorrencias11[[#This Row],[municipio]],Table_municipios[],2,FALSE),""))</f>
        <v>OLINDA</v>
      </c>
      <c r="O427" s="31" t="str">
        <f>UPPER(IFERROR(Table_ocorrencias11[[#This Row],[bairro7]],""))</f>
        <v>OURO PRETO</v>
      </c>
      <c r="P427" s="31" t="str">
        <f>IFERROR(IF(Table_ocorrencias11[[#This Row],[rua8]] ="","",Table_ocorrencias11[[#This Row],[rua8]]),"")</f>
        <v>RUA JENIPAPO</v>
      </c>
      <c r="Q427" s="31" t="str">
        <f>IFERROR(IF(Table_ocorrencias11[[#This Row],[latitude5]] ="","",Table_ocorrencias11[[#This Row],[latitude5]]),"")</f>
        <v/>
      </c>
      <c r="R427" s="31" t="str">
        <f>IFERROR(IF(Table_ocorrencias11[[#This Row],[longitude6]] ="","",Table_ocorrencias11[[#This Row],[longitude6]]),"")</f>
        <v/>
      </c>
      <c r="S427" s="31" t="str">
        <f>IFERROR(UPPER(VLOOKUP(Table_ocorrencias11[[#This Row],[ocorrencia_id]],Table_vitimas[],3,FALSE) &amp; " (NIC: "&amp; VLOOKUP(Table_ocorrencias11[[#This Row],[ocorrencia_id]],Table_vitimas[],9,FALSE)) &amp;")","")</f>
        <v>ALARKON ANDRADE TEIXEIRA (NIC: 111671)</v>
      </c>
      <c r="T4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7" s="31" t="str">
        <f>UPPER(IFERROR(Table_ocorrencias11[[#This Row],[descricao]],""))</f>
        <v>PAF SIMPLES, MASCULINO, PM NO LOCAL (81) 983611735</v>
      </c>
      <c r="V427" s="24">
        <f>IFERROR(IF(Table_ocorrencias11[[#This Row],[data_ciencia]]="","",Table_ocorrencias11[[#This Row],[data_ciencia]]),"")</f>
        <v>0.30555555555555558</v>
      </c>
      <c r="W427" s="24" t="str">
        <f>IFERROR(IF(Table_ocorrencias11[[#This Row],[data_saida]]="","",Table_ocorrencias11[[#This Row],[data_saida]]),"")</f>
        <v/>
      </c>
      <c r="X427" s="24" t="str">
        <f>IFERROR(IF(Table_ocorrencias11[[#This Row],[data_chegada]]="","",Table_ocorrencias11[[#This Row],[data_chegada]]),"")</f>
        <v/>
      </c>
      <c r="Y427" s="24" t="str">
        <f>IFERROR(IF(Table_ocorrencias11[[#This Row],[data_conclusao]]="","",Table_ocorrencias11[[#This Row],[data_conclusao]]),"")</f>
        <v/>
      </c>
      <c r="Z427" s="22">
        <v>1522</v>
      </c>
      <c r="AA427" s="22">
        <v>689</v>
      </c>
      <c r="AB427" s="22">
        <v>9</v>
      </c>
      <c r="AC427" s="22">
        <v>3870731</v>
      </c>
      <c r="AD427" s="22">
        <v>3867595</v>
      </c>
      <c r="AE427" s="22">
        <v>3864758</v>
      </c>
      <c r="AF427" s="22">
        <v>21410</v>
      </c>
      <c r="AG427" s="23">
        <v>44043</v>
      </c>
      <c r="AH427" s="22" t="s">
        <v>1765</v>
      </c>
      <c r="AI427" s="22" t="s">
        <v>167</v>
      </c>
      <c r="AJ427" s="22" t="s">
        <v>168</v>
      </c>
      <c r="AK427" s="22" t="s">
        <v>255</v>
      </c>
      <c r="AL427" s="25">
        <v>0.30555555555555558</v>
      </c>
      <c r="AM427" s="26"/>
      <c r="AN427" s="26"/>
      <c r="AO427" s="26"/>
      <c r="AP427" s="22"/>
      <c r="AQ427" s="22"/>
      <c r="AR427" s="22">
        <v>12</v>
      </c>
      <c r="AS427" s="22" t="s">
        <v>1766</v>
      </c>
      <c r="AT427" s="22" t="s">
        <v>1767</v>
      </c>
      <c r="AU427" s="22" t="s">
        <v>1768</v>
      </c>
      <c r="AV427" s="27" t="s">
        <v>276</v>
      </c>
      <c r="AW427" s="22" t="s">
        <v>1769</v>
      </c>
      <c r="AX427" s="22" t="s">
        <v>1770</v>
      </c>
      <c r="AY427" s="22" t="b">
        <v>1</v>
      </c>
      <c r="AZ427" s="22" t="s">
        <v>273</v>
      </c>
      <c r="BA427" s="22" t="b">
        <v>0</v>
      </c>
      <c r="BB427" s="22"/>
      <c r="BC427" s="22"/>
    </row>
    <row r="428" spans="1:55" hidden="1" x14ac:dyDescent="0.25">
      <c r="A428" s="31" t="str">
        <f>IFERROR(TEXT(Table_ocorrencias11[[#This Row],[caso_n]],"000")&amp;Table_ocorrencias11[[#This Row],[ponto]]&amp;"/"&amp;YEAR(Table_ocorrencias11[[#This Row],[DATA PLANTÃO]]),"")</f>
        <v>690.9/2020</v>
      </c>
      <c r="B428" s="31" t="str">
        <f>IFERROR(IF(Table_ocorrencias11[[#This Row],[GDL]] = "","", Table_ocorrencias11[[#This Row],[GDL]]&amp;"/"&amp;YEAR(Table_ocorrencias11[[#This Row],[data_plantao]])),"")</f>
        <v>21487/2020</v>
      </c>
      <c r="C428" s="31" t="str">
        <f>IF(Table_ocorrencias11[[#This Row],[fotos_gdl]] = TRUE,"ENVIADAS","PENDENTE")</f>
        <v>PENDENTE</v>
      </c>
      <c r="D428" s="23">
        <f>IFERROR(Table_ocorrencias11[[#This Row],[data_plantao]],"")</f>
        <v>44043</v>
      </c>
      <c r="E428" s="31" t="str">
        <f>IFERROR(Table_ocorrencias11[[#This Row],[CIODS]],"")</f>
        <v>D683149</v>
      </c>
      <c r="F428" s="31" t="str">
        <f>IFERROR(Table_ocorrencias11[[#This Row],[natureza3]],"")</f>
        <v>Homicídio</v>
      </c>
      <c r="G428" s="31" t="str">
        <f>IFERROR(Table_ocorrencias11[[#This Row],[tipo_local]],"")</f>
        <v>Externo</v>
      </c>
      <c r="H428" s="31" t="str">
        <f>IFERROR(IF(Table_ocorrencias11[[#This Row],[instrumento9]] = 0,"",Table_ocorrencias11[[#This Row],[instrumento9]]),"")</f>
        <v>PÉRFURO-CONTUNDENTE</v>
      </c>
      <c r="I428" s="31" t="str">
        <f>IFERROR(VLOOKUP(Table_ocorrencias11[[#This Row],[matricula_perito]],Table_peritos[],2,FALSE),"")</f>
        <v>FERNANDO HENRIQUE LEAL BENEVIDES</v>
      </c>
      <c r="J428" s="31" t="str">
        <f>IFERROR(VLOOKUP(Table_ocorrencias11[[#This Row],[matricula_auxiliar]],Table_auxiliares[],2,FALSE),"")</f>
        <v>WILLIAME CORDEIRO DA SILVA JÚNIOR</v>
      </c>
      <c r="K428" s="31" t="str">
        <f>IFERROR(VLOOKUP(Table_ocorrencias11[[#This Row],[matricula_delegado]],Table_delegados[],2,FALSE),"")</f>
        <v>ANDRE RUBENS DE LIMA LUNA</v>
      </c>
      <c r="L428" s="31" t="str">
        <f>IFERROR(Table_ocorrencias11[[#This Row],[viatura4]],"")</f>
        <v>UP004</v>
      </c>
      <c r="M428" s="31" t="str">
        <f>IFERROR(IF(Table_ocorrencias11[[#This Row],[DPH2]] ="","",Table_ocorrencias11[[#This Row],[DPH2]]&amp;"º DPH"),"")</f>
        <v>6º DPH</v>
      </c>
      <c r="N428" s="31" t="str">
        <f>UPPER(IFERROR(VLOOKUP(Table_ocorrencias11[[#This Row],[municipio]],Table_municipios[],2,FALSE),""))</f>
        <v>IGARASSU</v>
      </c>
      <c r="O428" s="31" t="str">
        <f>UPPER(IFERROR(Table_ocorrencias11[[#This Row],[bairro7]],""))</f>
        <v>ZONA RURAL</v>
      </c>
      <c r="P428" s="31" t="str">
        <f>IFERROR(IF(Table_ocorrencias11[[#This Row],[rua8]] ="","",Table_ocorrencias11[[#This Row],[rua8]]),"")</f>
        <v>ROD PE-04 ESTRADA DA USINA SÃO JOSÉ</v>
      </c>
      <c r="Q428" s="31" t="str">
        <f>IFERROR(IF(Table_ocorrencias11[[#This Row],[latitude5]] ="","",Table_ocorrencias11[[#This Row],[latitude5]]),"")</f>
        <v/>
      </c>
      <c r="R428" s="31" t="str">
        <f>IFERROR(IF(Table_ocorrencias11[[#This Row],[longitude6]] ="","",Table_ocorrencias11[[#This Row],[longitude6]]),"")</f>
        <v/>
      </c>
      <c r="S428" s="31" t="str">
        <f>IFERROR(UPPER(VLOOKUP(Table_ocorrencias11[[#This Row],[ocorrencia_id]],Table_vitimas[],3,FALSE) &amp; " (NIC: "&amp; VLOOKUP(Table_ocorrencias11[[#This Row],[ocorrencia_id]],Table_vitimas[],9,FALSE)) &amp;")","")</f>
        <v>ITALO DO NASCIMENTO BEZERRA (NIC: 111675)</v>
      </c>
      <c r="T4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8" s="31" t="str">
        <f>UPPER(IFERROR(Table_ocorrencias11[[#This Row],[descricao]],""))</f>
        <v/>
      </c>
      <c r="V428" s="24">
        <f>IFERROR(IF(Table_ocorrencias11[[#This Row],[data_ciencia]]="","",Table_ocorrencias11[[#This Row],[data_ciencia]]),"")</f>
        <v>0.50624999999999998</v>
      </c>
      <c r="W428" s="24" t="str">
        <f>IFERROR(IF(Table_ocorrencias11[[#This Row],[data_saida]]="","",Table_ocorrencias11[[#This Row],[data_saida]]),"")</f>
        <v/>
      </c>
      <c r="X428" s="24" t="str">
        <f>IFERROR(IF(Table_ocorrencias11[[#This Row],[data_chegada]]="","",Table_ocorrencias11[[#This Row],[data_chegada]]),"")</f>
        <v/>
      </c>
      <c r="Y428" s="24" t="str">
        <f>IFERROR(IF(Table_ocorrencias11[[#This Row],[data_conclusao]]="","",Table_ocorrencias11[[#This Row],[data_conclusao]]),"")</f>
        <v/>
      </c>
      <c r="Z428" s="22">
        <v>1523</v>
      </c>
      <c r="AA428" s="22">
        <v>690</v>
      </c>
      <c r="AB428" s="22">
        <v>6</v>
      </c>
      <c r="AC428" s="22">
        <v>2962063</v>
      </c>
      <c r="AD428" s="22">
        <v>3870332</v>
      </c>
      <c r="AE428" s="22">
        <v>3864758</v>
      </c>
      <c r="AF428" s="22">
        <v>21487</v>
      </c>
      <c r="AG428" s="23">
        <v>44043</v>
      </c>
      <c r="AH428" s="22" t="s">
        <v>1771</v>
      </c>
      <c r="AI428" s="22" t="s">
        <v>167</v>
      </c>
      <c r="AJ428" s="22" t="s">
        <v>168</v>
      </c>
      <c r="AK428" s="22" t="s">
        <v>255</v>
      </c>
      <c r="AL428" s="25">
        <v>0.50624999999999998</v>
      </c>
      <c r="AM428" s="26"/>
      <c r="AN428" s="26"/>
      <c r="AO428" s="26"/>
      <c r="AP428" s="22"/>
      <c r="AQ428" s="22"/>
      <c r="AR428" s="22">
        <v>6</v>
      </c>
      <c r="AS428" s="22" t="s">
        <v>471</v>
      </c>
      <c r="AT428" s="22" t="s">
        <v>1772</v>
      </c>
      <c r="AU428" s="22" t="s">
        <v>1773</v>
      </c>
      <c r="AV428" s="27" t="s">
        <v>276</v>
      </c>
      <c r="AW428" s="22" t="s">
        <v>1774</v>
      </c>
      <c r="AX428" s="22" t="s">
        <v>283</v>
      </c>
      <c r="AY428" s="22" t="b">
        <v>0</v>
      </c>
      <c r="AZ428" s="22" t="s">
        <v>273</v>
      </c>
      <c r="BA428" s="22" t="b">
        <v>0</v>
      </c>
      <c r="BB428" s="22"/>
      <c r="BC428" s="22"/>
    </row>
    <row r="429" spans="1:55" hidden="1" x14ac:dyDescent="0.25">
      <c r="A429" s="31" t="str">
        <f>IFERROR(TEXT(Table_ocorrencias11[[#This Row],[caso_n]],"000")&amp;Table_ocorrencias11[[#This Row],[ponto]]&amp;"/"&amp;YEAR(Table_ocorrencias11[[#This Row],[DATA PLANTÃO]]),"")</f>
        <v>691.9/2020</v>
      </c>
      <c r="B429" s="31" t="str">
        <f>IFERROR(IF(Table_ocorrencias11[[#This Row],[GDL]] = "","", Table_ocorrencias11[[#This Row],[GDL]]&amp;"/"&amp;YEAR(Table_ocorrencias11[[#This Row],[data_plantao]])),"")</f>
        <v>21504/2020</v>
      </c>
      <c r="C429" s="31" t="str">
        <f>IF(Table_ocorrencias11[[#This Row],[fotos_gdl]] = TRUE,"ENVIADAS","PENDENTE")</f>
        <v>ENVIADAS</v>
      </c>
      <c r="D429" s="23">
        <f>IFERROR(Table_ocorrencias11[[#This Row],[data_plantao]],"")</f>
        <v>44043</v>
      </c>
      <c r="E429" s="31" t="str">
        <f>IFERROR(Table_ocorrencias11[[#This Row],[CIODS]],"")</f>
        <v>D683161</v>
      </c>
      <c r="F429" s="31" t="str">
        <f>IFERROR(Table_ocorrencias11[[#This Row],[natureza3]],"")</f>
        <v>Homicídio</v>
      </c>
      <c r="G429" s="31" t="str">
        <f>IFERROR(Table_ocorrencias11[[#This Row],[tipo_local]],"")</f>
        <v>Externo</v>
      </c>
      <c r="H429" s="31" t="str">
        <f>IFERROR(IF(Table_ocorrencias11[[#This Row],[instrumento9]] = 0,"",Table_ocorrencias11[[#This Row],[instrumento9]]),"")</f>
        <v>PÉRFURO-CONTUNDENTE</v>
      </c>
      <c r="I429" s="31" t="str">
        <f>IFERROR(VLOOKUP(Table_ocorrencias11[[#This Row],[matricula_perito]],Table_peritos[],2,FALSE),"")</f>
        <v>AUGUSTO GUILHERME FEITOSA CACHO BORGES</v>
      </c>
      <c r="J429" s="31" t="str">
        <f>IFERROR(VLOOKUP(Table_ocorrencias11[[#This Row],[matricula_auxiliar]],Table_auxiliares[],2,FALSE),"")</f>
        <v>JÚLIO CÉSAR DINIZ</v>
      </c>
      <c r="K429" s="31" t="str">
        <f>IFERROR(VLOOKUP(Table_ocorrencias11[[#This Row],[matricula_delegado]],Table_delegados[],2,FALSE),"")</f>
        <v>VICTOR HUGO JARDIM RONDON</v>
      </c>
      <c r="L429" s="31" t="str">
        <f>IFERROR(Table_ocorrencias11[[#This Row],[viatura4]],"")</f>
        <v>UP004</v>
      </c>
      <c r="M429" s="31" t="str">
        <f>IFERROR(IF(Table_ocorrencias11[[#This Row],[DPH2]] ="","",Table_ocorrencias11[[#This Row],[DPH2]]&amp;"º DPH"),"")</f>
        <v>11º DPH</v>
      </c>
      <c r="N429" s="31" t="str">
        <f>UPPER(IFERROR(VLOOKUP(Table_ocorrencias11[[#This Row],[municipio]],Table_municipios[],2,FALSE),""))</f>
        <v>JABOATÃO DOS GUARARAPES</v>
      </c>
      <c r="O429" s="31" t="str">
        <f>UPPER(IFERROR(Table_ocorrencias11[[#This Row],[bairro7]],""))</f>
        <v>PRAZERES</v>
      </c>
      <c r="P429" s="31" t="str">
        <f>IFERROR(IF(Table_ocorrencias11[[#This Row],[rua8]] ="","",Table_ocorrencias11[[#This Row],[rua8]]),"")</f>
        <v>RUA 7 DE SETEMBRO</v>
      </c>
      <c r="Q429" s="31" t="str">
        <f>IFERROR(IF(Table_ocorrencias11[[#This Row],[latitude5]] ="","",Table_ocorrencias11[[#This Row],[latitude5]]),"")</f>
        <v/>
      </c>
      <c r="R429" s="31" t="str">
        <f>IFERROR(IF(Table_ocorrencias11[[#This Row],[longitude6]] ="","",Table_ocorrencias11[[#This Row],[longitude6]]),"")</f>
        <v/>
      </c>
      <c r="S429" s="31" t="str">
        <f>IFERROR(UPPER(VLOOKUP(Table_ocorrencias11[[#This Row],[ocorrencia_id]],Table_vitimas[],3,FALSE) &amp; " (NIC: "&amp; VLOOKUP(Table_ocorrencias11[[#This Row],[ocorrencia_id]],Table_vitimas[],9,FALSE)) &amp;")","")</f>
        <v>ERINALDO DONATO DE ARAUJO (NIC: 111666)</v>
      </c>
      <c r="T4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29" s="31" t="str">
        <f>UPPER(IFERROR(Table_ocorrencias11[[#This Row],[descricao]],""))</f>
        <v>PAF SIMPLES, MASCULINO, PM NO LOCAL (81) 99825-7290</v>
      </c>
      <c r="V429" s="24">
        <f>IFERROR(IF(Table_ocorrencias11[[#This Row],[data_ciencia]]="","",Table_ocorrencias11[[#This Row],[data_ciencia]]),"")</f>
        <v>0.60069444444444442</v>
      </c>
      <c r="W429" s="24" t="str">
        <f>IFERROR(IF(Table_ocorrencias11[[#This Row],[data_saida]]="","",Table_ocorrencias11[[#This Row],[data_saida]]),"")</f>
        <v/>
      </c>
      <c r="X429" s="24" t="str">
        <f>IFERROR(IF(Table_ocorrencias11[[#This Row],[data_chegada]]="","",Table_ocorrencias11[[#This Row],[data_chegada]]),"")</f>
        <v/>
      </c>
      <c r="Y429" s="24" t="str">
        <f>IFERROR(IF(Table_ocorrencias11[[#This Row],[data_conclusao]]="","",Table_ocorrencias11[[#This Row],[data_conclusao]]),"")</f>
        <v/>
      </c>
      <c r="Z429" s="22">
        <v>1524</v>
      </c>
      <c r="AA429" s="22">
        <v>691</v>
      </c>
      <c r="AB429" s="22">
        <v>11</v>
      </c>
      <c r="AC429" s="22">
        <v>3870731</v>
      </c>
      <c r="AD429" s="22">
        <v>3867595</v>
      </c>
      <c r="AE429" s="22">
        <v>2725053</v>
      </c>
      <c r="AF429" s="22">
        <v>21504</v>
      </c>
      <c r="AG429" s="23">
        <v>44043</v>
      </c>
      <c r="AH429" s="22" t="s">
        <v>1775</v>
      </c>
      <c r="AI429" s="22" t="s">
        <v>167</v>
      </c>
      <c r="AJ429" s="22" t="s">
        <v>168</v>
      </c>
      <c r="AK429" s="22" t="s">
        <v>255</v>
      </c>
      <c r="AL429" s="25">
        <v>0.60069444444444442</v>
      </c>
      <c r="AM429" s="26"/>
      <c r="AN429" s="26"/>
      <c r="AO429" s="26"/>
      <c r="AP429" s="22"/>
      <c r="AQ429" s="22"/>
      <c r="AR429" s="22">
        <v>10</v>
      </c>
      <c r="AS429" s="22" t="s">
        <v>1776</v>
      </c>
      <c r="AT429" s="22" t="s">
        <v>1777</v>
      </c>
      <c r="AU429" s="22" t="s">
        <v>1778</v>
      </c>
      <c r="AV429" s="27" t="s">
        <v>276</v>
      </c>
      <c r="AW429" s="22" t="s">
        <v>1779</v>
      </c>
      <c r="AX429" s="22" t="s">
        <v>1780</v>
      </c>
      <c r="AY429" s="22" t="b">
        <v>1</v>
      </c>
      <c r="AZ429" s="22" t="s">
        <v>273</v>
      </c>
      <c r="BA429" s="22" t="b">
        <v>0</v>
      </c>
      <c r="BB429" s="22"/>
      <c r="BC429" s="22"/>
    </row>
    <row r="430" spans="1:55" hidden="1" x14ac:dyDescent="0.25">
      <c r="A430" s="31" t="str">
        <f>IFERROR(TEXT(Table_ocorrencias11[[#This Row],[caso_n]],"000")&amp;Table_ocorrencias11[[#This Row],[ponto]]&amp;"/"&amp;YEAR(Table_ocorrencias11[[#This Row],[DATA PLANTÃO]]),"")</f>
        <v>692.9/2020</v>
      </c>
      <c r="B430" s="31" t="str">
        <f>IFERROR(IF(Table_ocorrencias11[[#This Row],[GDL]] = "","", Table_ocorrencias11[[#This Row],[GDL]]&amp;"/"&amp;YEAR(Table_ocorrencias11[[#This Row],[data_plantao]])),"")</f>
        <v>21810/2020</v>
      </c>
      <c r="C430" s="31" t="str">
        <f>IF(Table_ocorrencias11[[#This Row],[fotos_gdl]] = TRUE,"ENVIADAS","PENDENTE")</f>
        <v>PENDENTE</v>
      </c>
      <c r="D430" s="23">
        <f>IFERROR(Table_ocorrencias11[[#This Row],[data_plantao]],"")</f>
        <v>44043</v>
      </c>
      <c r="E430" s="31" t="str">
        <f>IFERROR(Table_ocorrencias11[[#This Row],[CIODS]],"")</f>
        <v>D683205</v>
      </c>
      <c r="F430" s="31" t="str">
        <f>IFERROR(Table_ocorrencias11[[#This Row],[natureza3]],"")</f>
        <v>Homicídio</v>
      </c>
      <c r="G430" s="31" t="str">
        <f>IFERROR(Table_ocorrencias11[[#This Row],[tipo_local]],"")</f>
        <v>Externo</v>
      </c>
      <c r="H430" s="31" t="str">
        <f>IFERROR(IF(Table_ocorrencias11[[#This Row],[instrumento9]] = 0,"",Table_ocorrencias11[[#This Row],[instrumento9]]),"")</f>
        <v>PÉRFURO-CONTUNDENTE</v>
      </c>
      <c r="I430" s="31" t="str">
        <f>IFERROR(VLOOKUP(Table_ocorrencias11[[#This Row],[matricula_perito]],Table_peritos[],2,FALSE),"")</f>
        <v>VICTOR CEZAR LUCENA TAVARES DE SÁ LEITÃO</v>
      </c>
      <c r="J430" s="31" t="str">
        <f>IFERROR(VLOOKUP(Table_ocorrencias11[[#This Row],[matricula_auxiliar]],Table_auxiliares[],2,FALSE),"")</f>
        <v>MOISES JOSE SEABRA</v>
      </c>
      <c r="K430" s="31" t="str">
        <f>IFERROR(VLOOKUP(Table_ocorrencias11[[#This Row],[matricula_delegado]],Table_delegados[],2,FALSE),"")</f>
        <v>JOAO BAPTISTA DE BRITTO ALVES FILHO</v>
      </c>
      <c r="L430" s="31" t="str">
        <f>IFERROR(Table_ocorrencias11[[#This Row],[viatura4]],"")</f>
        <v>UP004</v>
      </c>
      <c r="M430" s="31" t="str">
        <f>IFERROR(IF(Table_ocorrencias11[[#This Row],[DPH2]] ="","",Table_ocorrencias11[[#This Row],[DPH2]]&amp;"º DPH"),"")</f>
        <v>5º DPH</v>
      </c>
      <c r="N430" s="31" t="str">
        <f>UPPER(IFERROR(VLOOKUP(Table_ocorrencias11[[#This Row],[municipio]],Table_municipios[],2,FALSE),""))</f>
        <v>RECIFE</v>
      </c>
      <c r="O430" s="31" t="str">
        <f>UPPER(IFERROR(Table_ocorrencias11[[#This Row],[bairro7]],""))</f>
        <v>MACAXEIRA</v>
      </c>
      <c r="P430" s="31" t="str">
        <f>IFERROR(IF(Table_ocorrencias11[[#This Row],[rua8]] ="","",Table_ocorrencias11[[#This Row],[rua8]]),"")</f>
        <v>TERMINAL DA MACAXEIRA</v>
      </c>
      <c r="Q430" s="31" t="str">
        <f>IFERROR(IF(Table_ocorrencias11[[#This Row],[latitude5]] ="","",Table_ocorrencias11[[#This Row],[latitude5]]),"")</f>
        <v/>
      </c>
      <c r="R430" s="31" t="str">
        <f>IFERROR(IF(Table_ocorrencias11[[#This Row],[longitude6]] ="","",Table_ocorrencias11[[#This Row],[longitude6]]),"")</f>
        <v/>
      </c>
      <c r="S43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111669)</v>
      </c>
      <c r="T4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0" s="31" t="str">
        <f>UPPER(IFERROR(Table_ocorrencias11[[#This Row],[descricao]],""))</f>
        <v>ESPANCAMENTO - MASC_x000D_
PM SGT LUIZ: 987747687</v>
      </c>
      <c r="V430" s="24">
        <f>IFERROR(IF(Table_ocorrencias11[[#This Row],[data_ciencia]]="","",Table_ocorrencias11[[#This Row],[data_ciencia]]),"")</f>
        <v>0.88263888888888886</v>
      </c>
      <c r="W430" s="24">
        <f>IFERROR(IF(Table_ocorrencias11[[#This Row],[data_saida]]="","",Table_ocorrencias11[[#This Row],[data_saida]]),"")</f>
        <v>0.90277777777777779</v>
      </c>
      <c r="X430" s="24">
        <f>IFERROR(IF(Table_ocorrencias11[[#This Row],[data_chegada]]="","",Table_ocorrencias11[[#This Row],[data_chegada]]),"")</f>
        <v>0.90972222222222221</v>
      </c>
      <c r="Y430" s="24">
        <f>IFERROR(IF(Table_ocorrencias11[[#This Row],[data_conclusao]]="","",Table_ocorrencias11[[#This Row],[data_conclusao]]),"")</f>
        <v>0.9375</v>
      </c>
      <c r="Z430" s="22">
        <v>1525</v>
      </c>
      <c r="AA430" s="22">
        <v>692</v>
      </c>
      <c r="AB430" s="22">
        <v>5</v>
      </c>
      <c r="AC430" s="22">
        <v>3866947</v>
      </c>
      <c r="AD430" s="22">
        <v>1347241</v>
      </c>
      <c r="AE430" s="22">
        <v>2139065</v>
      </c>
      <c r="AF430" s="22">
        <v>21810</v>
      </c>
      <c r="AG430" s="23">
        <v>44043</v>
      </c>
      <c r="AH430" s="22" t="s">
        <v>1787</v>
      </c>
      <c r="AI430" s="22" t="s">
        <v>167</v>
      </c>
      <c r="AJ430" s="22" t="s">
        <v>168</v>
      </c>
      <c r="AK430" s="22" t="s">
        <v>255</v>
      </c>
      <c r="AL430" s="25">
        <v>0.88263888888888886</v>
      </c>
      <c r="AM430" s="26">
        <v>0.90277777777777779</v>
      </c>
      <c r="AN430" s="26">
        <v>0.90972222222222221</v>
      </c>
      <c r="AO430" s="26">
        <v>0.9375</v>
      </c>
      <c r="AP430" s="22"/>
      <c r="AQ430" s="22"/>
      <c r="AR430" s="22">
        <v>14</v>
      </c>
      <c r="AS430" s="22" t="s">
        <v>1739</v>
      </c>
      <c r="AT430" s="22" t="s">
        <v>1791</v>
      </c>
      <c r="AU430" s="22" t="s">
        <v>1788</v>
      </c>
      <c r="AV430" s="27" t="s">
        <v>276</v>
      </c>
      <c r="AW430" s="22" t="s">
        <v>1789</v>
      </c>
      <c r="AX430" s="22" t="s">
        <v>1790</v>
      </c>
      <c r="AY430" s="22" t="b">
        <v>0</v>
      </c>
      <c r="AZ430" s="22" t="s">
        <v>273</v>
      </c>
      <c r="BA430" s="22" t="b">
        <v>0</v>
      </c>
      <c r="BB430" s="22"/>
      <c r="BC430" s="22"/>
    </row>
    <row r="431" spans="1:55" hidden="1" x14ac:dyDescent="0.25">
      <c r="A431" s="31" t="str">
        <f>IFERROR(TEXT(Table_ocorrencias11[[#This Row],[caso_n]],"000")&amp;Table_ocorrencias11[[#This Row],[ponto]]&amp;"/"&amp;YEAR(Table_ocorrencias11[[#This Row],[DATA PLANTÃO]]),"")</f>
        <v>693.9/2020</v>
      </c>
      <c r="B431" s="31" t="str">
        <f>IFERROR(IF(Table_ocorrencias11[[#This Row],[GDL]] = "","", Table_ocorrencias11[[#This Row],[GDL]]&amp;"/"&amp;YEAR(Table_ocorrencias11[[#This Row],[data_plantao]])),"")</f>
        <v>21594/2020</v>
      </c>
      <c r="C431" s="31" t="str">
        <f>IF(Table_ocorrencias11[[#This Row],[fotos_gdl]] = TRUE,"ENVIADAS","PENDENTE")</f>
        <v>ENVIADAS</v>
      </c>
      <c r="D431" s="23">
        <f>IFERROR(Table_ocorrencias11[[#This Row],[data_plantao]],"")</f>
        <v>44044</v>
      </c>
      <c r="E431" s="31" t="str">
        <f>IFERROR(Table_ocorrencias11[[#This Row],[CIODS]],"")</f>
        <v>D683307</v>
      </c>
      <c r="F431" s="31" t="str">
        <f>IFERROR(Table_ocorrencias11[[#This Row],[natureza3]],"")</f>
        <v>Homicídio</v>
      </c>
      <c r="G431" s="31" t="str">
        <f>IFERROR(Table_ocorrencias11[[#This Row],[tipo_local]],"")</f>
        <v>Interno</v>
      </c>
      <c r="H431" s="31" t="str">
        <f>IFERROR(IF(Table_ocorrencias11[[#This Row],[instrumento9]] = 0,"",Table_ocorrencias11[[#This Row],[instrumento9]]),"")</f>
        <v>PÉRFURO-CONTUNDENTE</v>
      </c>
      <c r="I431" s="31" t="str">
        <f>IFERROR(VLOOKUP(Table_ocorrencias11[[#This Row],[matricula_perito]],Table_peritos[],2,FALSE),"")</f>
        <v>CAMILA REIS OLIVEIRA GUIMARÃES</v>
      </c>
      <c r="J431" s="31" t="str">
        <f>IFERROR(VLOOKUP(Table_ocorrencias11[[#This Row],[matricula_auxiliar]],Table_auxiliares[],2,FALSE),"")</f>
        <v>THAYSE BATISTA</v>
      </c>
      <c r="K431" s="31" t="str">
        <f>IFERROR(VLOOKUP(Table_ocorrencias11[[#This Row],[matricula_delegado]],Table_delegados[],2,FALSE),"")</f>
        <v>PAULO GUSTAVO COELHO DIAS</v>
      </c>
      <c r="L431" s="31" t="str">
        <f>IFERROR(Table_ocorrencias11[[#This Row],[viatura4]],"")</f>
        <v>UP004</v>
      </c>
      <c r="M431" s="31" t="str">
        <f>IFERROR(IF(Table_ocorrencias11[[#This Row],[DPH2]] ="","",Table_ocorrencias11[[#This Row],[DPH2]]&amp;"º DPH"),"")</f>
        <v>13º DPH</v>
      </c>
      <c r="N431" s="31" t="str">
        <f>UPPER(IFERROR(VLOOKUP(Table_ocorrencias11[[#This Row],[municipio]],Table_municipios[],2,FALSE),""))</f>
        <v>JABOATÃO DOS GUARARAPES</v>
      </c>
      <c r="O431" s="31" t="str">
        <f>UPPER(IFERROR(Table_ocorrencias11[[#This Row],[bairro7]],""))</f>
        <v>SUCUPUIRA</v>
      </c>
      <c r="P431" s="31" t="str">
        <f>IFERROR(IF(Table_ocorrencias11[[#This Row],[rua8]] ="","",Table_ocorrencias11[[#This Row],[rua8]]),"")</f>
        <v>AV. GENERAL MANUEL RABELO</v>
      </c>
      <c r="Q431" s="31" t="str">
        <f>IFERROR(IF(Table_ocorrencias11[[#This Row],[latitude5]] ="","",Table_ocorrencias11[[#This Row],[latitude5]]),"")</f>
        <v/>
      </c>
      <c r="R431" s="31" t="str">
        <f>IFERROR(IF(Table_ocorrencias11[[#This Row],[longitude6]] ="","",Table_ocorrencias11[[#This Row],[longitude6]]),"")</f>
        <v/>
      </c>
      <c r="S431" s="31" t="str">
        <f>IFERROR(UPPER(VLOOKUP(Table_ocorrencias11[[#This Row],[ocorrencia_id]],Table_vitimas[],3,FALSE) &amp; " (NIC: "&amp; VLOOKUP(Table_ocorrencias11[[#This Row],[ocorrencia_id]],Table_vitimas[],9,FALSE)) &amp;")","")</f>
        <v>LEANDRO FELIPE CUSTÓDIO DA PAZ (NIC: 111685)</v>
      </c>
      <c r="T4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31" s="31" t="str">
        <f>UPPER(IFERROR(Table_ocorrencias11[[#This Row],[descricao]],""))</f>
        <v>PM CLEDSON 988097192,  PM CARLOS 99540-7995</v>
      </c>
      <c r="V431" s="24">
        <f>IFERROR(IF(Table_ocorrencias11[[#This Row],[data_ciencia]]="","",Table_ocorrencias11[[#This Row],[data_ciencia]]),"")</f>
        <v>0.81944444444444442</v>
      </c>
      <c r="W431" s="24">
        <f>IFERROR(IF(Table_ocorrencias11[[#This Row],[data_saida]]="","",Table_ocorrencias11[[#This Row],[data_saida]]),"")</f>
        <v>0.83333333333333337</v>
      </c>
      <c r="X431" s="24">
        <f>IFERROR(IF(Table_ocorrencias11[[#This Row],[data_chegada]]="","",Table_ocorrencias11[[#This Row],[data_chegada]]),"")</f>
        <v>0.84722222222222221</v>
      </c>
      <c r="Y431" s="24">
        <f>IFERROR(IF(Table_ocorrencias11[[#This Row],[data_conclusao]]="","",Table_ocorrencias11[[#This Row],[data_conclusao]]),"")</f>
        <v>0.91666666666666663</v>
      </c>
      <c r="Z431" s="22">
        <v>1528</v>
      </c>
      <c r="AA431" s="22">
        <v>693</v>
      </c>
      <c r="AB431" s="22">
        <v>13</v>
      </c>
      <c r="AC431" s="22">
        <v>3869164</v>
      </c>
      <c r="AD431" s="22">
        <v>3870430</v>
      </c>
      <c r="AE431" s="22">
        <v>2725371</v>
      </c>
      <c r="AF431" s="22">
        <v>21594</v>
      </c>
      <c r="AG431" s="23">
        <v>44044</v>
      </c>
      <c r="AH431" s="22" t="s">
        <v>1803</v>
      </c>
      <c r="AI431" s="22" t="s">
        <v>167</v>
      </c>
      <c r="AJ431" s="22" t="s">
        <v>414</v>
      </c>
      <c r="AK431" s="22" t="s">
        <v>255</v>
      </c>
      <c r="AL431" s="25">
        <v>0.81944444444444442</v>
      </c>
      <c r="AM431" s="26">
        <v>0.83333333333333337</v>
      </c>
      <c r="AN431" s="26">
        <v>0.84722222222222221</v>
      </c>
      <c r="AO431" s="26">
        <v>0.91666666666666663</v>
      </c>
      <c r="AP431" s="22"/>
      <c r="AQ431" s="22"/>
      <c r="AR431" s="22">
        <v>10</v>
      </c>
      <c r="AS431" s="22" t="s">
        <v>1804</v>
      </c>
      <c r="AT431" s="22" t="s">
        <v>1805</v>
      </c>
      <c r="AU431" s="22" t="s">
        <v>1806</v>
      </c>
      <c r="AV431" s="27" t="s">
        <v>276</v>
      </c>
      <c r="AW431" s="22" t="s">
        <v>1807</v>
      </c>
      <c r="AX431" s="22" t="s">
        <v>1808</v>
      </c>
      <c r="AY431" s="22" t="b">
        <v>1</v>
      </c>
      <c r="AZ431" s="22" t="s">
        <v>273</v>
      </c>
      <c r="BA431" s="22" t="b">
        <v>0</v>
      </c>
      <c r="BB431" s="22"/>
      <c r="BC431" s="22"/>
    </row>
    <row r="432" spans="1:55" hidden="1" x14ac:dyDescent="0.25">
      <c r="A432" s="31" t="str">
        <f>IFERROR(TEXT(Table_ocorrencias11[[#This Row],[caso_n]],"000")&amp;Table_ocorrencias11[[#This Row],[ponto]]&amp;"/"&amp;YEAR(Table_ocorrencias11[[#This Row],[DATA PLANTÃO]]),"")</f>
        <v>694.9/2020</v>
      </c>
      <c r="B432" s="31" t="str">
        <f>IFERROR(IF(Table_ocorrencias11[[#This Row],[GDL]] = "","", Table_ocorrencias11[[#This Row],[GDL]]&amp;"/"&amp;YEAR(Table_ocorrencias11[[#This Row],[data_plantao]])),"")</f>
        <v>21844/2020</v>
      </c>
      <c r="C432" s="31" t="str">
        <f>IF(Table_ocorrencias11[[#This Row],[fotos_gdl]] = TRUE,"ENVIADAS","PENDENTE")</f>
        <v>ENVIADAS</v>
      </c>
      <c r="D432" s="23">
        <f>IFERROR(Table_ocorrencias11[[#This Row],[data_plantao]],"")</f>
        <v>44044</v>
      </c>
      <c r="E432" s="31" t="str">
        <f>IFERROR(Table_ocorrencias11[[#This Row],[CIODS]],"")</f>
        <v>D683321</v>
      </c>
      <c r="F432" s="31" t="str">
        <f>IFERROR(Table_ocorrencias11[[#This Row],[natureza3]],"")</f>
        <v>Homicídio</v>
      </c>
      <c r="G432" s="31" t="str">
        <f>IFERROR(Table_ocorrencias11[[#This Row],[tipo_local]],"")</f>
        <v>Externo</v>
      </c>
      <c r="H432" s="31" t="str">
        <f>IFERROR(IF(Table_ocorrencias11[[#This Row],[instrumento9]] = 0,"",Table_ocorrencias11[[#This Row],[instrumento9]]),"")</f>
        <v>PÉRFURO-CONTUNDENTE</v>
      </c>
      <c r="I432" s="31" t="str">
        <f>IFERROR(VLOOKUP(Table_ocorrencias11[[#This Row],[matricula_perito]],Table_peritos[],2,FALSE),"")</f>
        <v>DIOGO SINESIO TRAJANO DE ARRUDA</v>
      </c>
      <c r="J432" s="31" t="str">
        <f>IFERROR(VLOOKUP(Table_ocorrencias11[[#This Row],[matricula_auxiliar]],Table_auxiliares[],2,FALSE),"")</f>
        <v>ANDREZA CRISTINA MAIA DOS SANTOS</v>
      </c>
      <c r="K432" s="31" t="str">
        <f>IFERROR(VLOOKUP(Table_ocorrencias11[[#This Row],[matricula_delegado]],Table_delegados[],2,FALSE),"")</f>
        <v>SERGIO RICARDO FERREIRA DE VASCONCELOS</v>
      </c>
      <c r="L432" s="31" t="str">
        <f>IFERROR(Table_ocorrencias11[[#This Row],[viatura4]],"")</f>
        <v>UP004</v>
      </c>
      <c r="M432" s="31" t="str">
        <f>IFERROR(IF(Table_ocorrencias11[[#This Row],[DPH2]] ="","",Table_ocorrencias11[[#This Row],[DPH2]]&amp;"º DPH"),"")</f>
        <v>10º DPH</v>
      </c>
      <c r="N432" s="31" t="str">
        <f>UPPER(IFERROR(VLOOKUP(Table_ocorrencias11[[#This Row],[municipio]],Table_municipios[],2,FALSE),""))</f>
        <v>SÃO LOURENÇO DA MATA</v>
      </c>
      <c r="O432" s="31" t="str">
        <f>UPPER(IFERROR(Table_ocorrencias11[[#This Row],[bairro7]],""))</f>
        <v>MURIBARA</v>
      </c>
      <c r="P432" s="31" t="str">
        <f>IFERROR(IF(Table_ocorrencias11[[#This Row],[rua8]] ="","",Table_ocorrencias11[[#This Row],[rua8]]),"")</f>
        <v>BR 408, KM 94</v>
      </c>
      <c r="Q432" s="31" t="str">
        <f>IFERROR(IF(Table_ocorrencias11[[#This Row],[latitude5]] ="","",Table_ocorrencias11[[#This Row],[latitude5]]),"")</f>
        <v/>
      </c>
      <c r="R432" s="31" t="str">
        <f>IFERROR(IF(Table_ocorrencias11[[#This Row],[longitude6]] ="","",Table_ocorrencias11[[#This Row],[longitude6]]),"")</f>
        <v/>
      </c>
      <c r="S432" s="31" t="str">
        <f>IFERROR(UPPER(VLOOKUP(Table_ocorrencias11[[#This Row],[ocorrencia_id]],Table_vitimas[],3,FALSE) &amp; " (NIC: "&amp; VLOOKUP(Table_ocorrencias11[[#This Row],[ocorrencia_id]],Table_vitimas[],9,FALSE)) &amp;")","")</f>
        <v>BRUNO ROCHA DE ALBUQUERQUE (NIC: 111678)</v>
      </c>
      <c r="T4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32" s="31" t="str">
        <f>UPPER(IFERROR(Table_ocorrencias11[[#This Row],[descricao]],""))</f>
        <v>GT 20145 984528676</v>
      </c>
      <c r="V432" s="24">
        <f>IFERROR(IF(Table_ocorrencias11[[#This Row],[data_ciencia]]="","",Table_ocorrencias11[[#This Row],[data_ciencia]]),"")</f>
        <v>0.96319444444444446</v>
      </c>
      <c r="W432" s="24">
        <f>IFERROR(IF(Table_ocorrencias11[[#This Row],[data_saida]]="","",Table_ocorrencias11[[#This Row],[data_saida]]),"")</f>
        <v>0.97916666666666663</v>
      </c>
      <c r="X432" s="24">
        <f>IFERROR(IF(Table_ocorrencias11[[#This Row],[data_chegada]]="","",Table_ocorrencias11[[#This Row],[data_chegada]]),"")</f>
        <v>0</v>
      </c>
      <c r="Y432" s="24">
        <f>IFERROR(IF(Table_ocorrencias11[[#This Row],[data_conclusao]]="","",Table_ocorrencias11[[#This Row],[data_conclusao]]),"")</f>
        <v>6.25E-2</v>
      </c>
      <c r="Z432" s="22">
        <v>1529</v>
      </c>
      <c r="AA432" s="22">
        <v>694</v>
      </c>
      <c r="AB432" s="22">
        <v>10</v>
      </c>
      <c r="AC432" s="22">
        <v>3871193</v>
      </c>
      <c r="AD432" s="22">
        <v>3876098</v>
      </c>
      <c r="AE432" s="22">
        <v>2139219</v>
      </c>
      <c r="AF432" s="22">
        <v>21844</v>
      </c>
      <c r="AG432" s="23">
        <v>44044</v>
      </c>
      <c r="AH432" s="22" t="s">
        <v>1809</v>
      </c>
      <c r="AI432" s="22" t="s">
        <v>167</v>
      </c>
      <c r="AJ432" s="22" t="s">
        <v>168</v>
      </c>
      <c r="AK432" s="22" t="s">
        <v>255</v>
      </c>
      <c r="AL432" s="25">
        <v>0.96319444444444446</v>
      </c>
      <c r="AM432" s="26">
        <v>0.97916666666666663</v>
      </c>
      <c r="AN432" s="26">
        <v>0</v>
      </c>
      <c r="AO432" s="26">
        <v>6.25E-2</v>
      </c>
      <c r="AP432" s="22"/>
      <c r="AQ432" s="22"/>
      <c r="AR432" s="22">
        <v>15</v>
      </c>
      <c r="AS432" s="22" t="s">
        <v>1810</v>
      </c>
      <c r="AT432" s="22" t="s">
        <v>1811</v>
      </c>
      <c r="AU432" s="22" t="s">
        <v>1812</v>
      </c>
      <c r="AV432" s="27" t="s">
        <v>276</v>
      </c>
      <c r="AW432" s="22" t="s">
        <v>1813</v>
      </c>
      <c r="AX432" s="22" t="s">
        <v>1814</v>
      </c>
      <c r="AY432" s="22" t="b">
        <v>1</v>
      </c>
      <c r="AZ432" s="22" t="s">
        <v>273</v>
      </c>
      <c r="BA432" s="22" t="b">
        <v>0</v>
      </c>
      <c r="BB432" s="22"/>
      <c r="BC432" s="22"/>
    </row>
    <row r="433" spans="1:55" hidden="1" x14ac:dyDescent="0.25">
      <c r="A433" s="31" t="str">
        <f>IFERROR(TEXT(Table_ocorrencias11[[#This Row],[caso_n]],"000")&amp;Table_ocorrencias11[[#This Row],[ponto]]&amp;"/"&amp;YEAR(Table_ocorrencias11[[#This Row],[DATA PLANTÃO]]),"")</f>
        <v>695.9/2020</v>
      </c>
      <c r="B433" s="31" t="str">
        <f>IFERROR(IF(Table_ocorrencias11[[#This Row],[GDL]] = "","", Table_ocorrencias11[[#This Row],[GDL]]&amp;"/"&amp;YEAR(Table_ocorrencias11[[#This Row],[data_plantao]])),"")</f>
        <v>21599/2020</v>
      </c>
      <c r="C433" s="31" t="str">
        <f>IF(Table_ocorrencias11[[#This Row],[fotos_gdl]] = TRUE,"ENVIADAS","PENDENTE")</f>
        <v>PENDENTE</v>
      </c>
      <c r="D433" s="23">
        <f>IFERROR(Table_ocorrencias11[[#This Row],[data_plantao]],"")</f>
        <v>44044</v>
      </c>
      <c r="E433" s="31" t="str">
        <f>IFERROR(Table_ocorrencias11[[#This Row],[CIODS]],"")</f>
        <v>D683328</v>
      </c>
      <c r="F433" s="31" t="str">
        <f>IFERROR(Table_ocorrencias11[[#This Row],[natureza3]],"")</f>
        <v>Homicídio</v>
      </c>
      <c r="G433" s="31" t="str">
        <f>IFERROR(Table_ocorrencias11[[#This Row],[tipo_local]],"")</f>
        <v>Externo</v>
      </c>
      <c r="H433" s="31" t="str">
        <f>IFERROR(IF(Table_ocorrencias11[[#This Row],[instrumento9]] = 0,"",Table_ocorrencias11[[#This Row],[instrumento9]]),"")</f>
        <v>PÉRFURO-CONTUNDENTE</v>
      </c>
      <c r="I433" s="31" t="str">
        <f>IFERROR(VLOOKUP(Table_ocorrencias11[[#This Row],[matricula_perito]],Table_peritos[],2,FALSE),"")</f>
        <v>RAISSA MATOS FONTES</v>
      </c>
      <c r="J433" s="31" t="str">
        <f>IFERROR(VLOOKUP(Table_ocorrencias11[[#This Row],[matricula_auxiliar]],Table_auxiliares[],2,FALSE),"")</f>
        <v>FÁBIO JOSÉ DE FARIAS</v>
      </c>
      <c r="K433" s="31" t="str">
        <f>IFERROR(VLOOKUP(Table_ocorrencias11[[#This Row],[matricula_delegado]],Table_delegados[],2,FALSE),"")</f>
        <v>JOAQUIM MARINOSIO RODRIGUES BRAGA NETO</v>
      </c>
      <c r="L433" s="31" t="str">
        <f>IFERROR(Table_ocorrencias11[[#This Row],[viatura4]],"")</f>
        <v>UP002</v>
      </c>
      <c r="M433" s="31" t="str">
        <f>IFERROR(IF(Table_ocorrencias11[[#This Row],[DPH2]] ="","",Table_ocorrencias11[[#This Row],[DPH2]]&amp;"º DPH"),"")</f>
        <v>3º DPH</v>
      </c>
      <c r="N433" s="31" t="str">
        <f>UPPER(IFERROR(VLOOKUP(Table_ocorrencias11[[#This Row],[municipio]],Table_municipios[],2,FALSE),""))</f>
        <v>RECIFE</v>
      </c>
      <c r="O433" s="31" t="str">
        <f>UPPER(IFERROR(Table_ocorrencias11[[#This Row],[bairro7]],""))</f>
        <v>IMBIRIBEIRA</v>
      </c>
      <c r="P433" s="31" t="str">
        <f>IFERROR(IF(Table_ocorrencias11[[#This Row],[rua8]] ="","",Table_ocorrencias11[[#This Row],[rua8]]),"")</f>
        <v>RUA ENGENHO CANGAÇA, 466</v>
      </c>
      <c r="Q433" s="31" t="str">
        <f>IFERROR(IF(Table_ocorrencias11[[#This Row],[latitude5]] ="","",Table_ocorrencias11[[#This Row],[latitude5]]),"")</f>
        <v/>
      </c>
      <c r="R433" s="31" t="str">
        <f>IFERROR(IF(Table_ocorrencias11[[#This Row],[longitude6]] ="","",Table_ocorrencias11[[#This Row],[longitude6]]),"")</f>
        <v/>
      </c>
      <c r="S433" s="31" t="str">
        <f>IFERROR(UPPER(VLOOKUP(Table_ocorrencias11[[#This Row],[ocorrencia_id]],Table_vitimas[],3,FALSE) &amp; " (NIC: "&amp; VLOOKUP(Table_ocorrencias11[[#This Row],[ocorrencia_id]],Table_vitimas[],9,FALSE)) &amp;")","")</f>
        <v>EVERSON RAMOS DA SILVA (NIC: 111684)</v>
      </c>
      <c r="T4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3" s="31" t="str">
        <f>UPPER(IFERROR(Table_ocorrencias11[[#This Row],[descricao]],""))</f>
        <v>PAF, MASCULINO - PM SARGENTO ABREU - 984100579</v>
      </c>
      <c r="V433" s="24">
        <f>IFERROR(IF(Table_ocorrencias11[[#This Row],[data_ciencia]]="","",Table_ocorrencias11[[#This Row],[data_ciencia]]),"")</f>
        <v>0.98263888888888884</v>
      </c>
      <c r="W433" s="24">
        <f>IFERROR(IF(Table_ocorrencias11[[#This Row],[data_saida]]="","",Table_ocorrencias11[[#This Row],[data_saida]]),"")</f>
        <v>0.99652777777777779</v>
      </c>
      <c r="X433" s="24">
        <f>IFERROR(IF(Table_ocorrencias11[[#This Row],[data_chegada]]="","",Table_ocorrencias11[[#This Row],[data_chegada]]),"")</f>
        <v>9.7222222222222224E-3</v>
      </c>
      <c r="Y433" s="24">
        <f>IFERROR(IF(Table_ocorrencias11[[#This Row],[data_conclusao]]="","",Table_ocorrencias11[[#This Row],[data_conclusao]]),"")</f>
        <v>4.1666666666666664E-2</v>
      </c>
      <c r="Z433" s="22">
        <v>1530</v>
      </c>
      <c r="AA433" s="22">
        <v>695</v>
      </c>
      <c r="AB433" s="22">
        <v>3</v>
      </c>
      <c r="AC433" s="22">
        <v>3869105</v>
      </c>
      <c r="AD433" s="22">
        <v>3872769</v>
      </c>
      <c r="AE433" s="22">
        <v>1492225</v>
      </c>
      <c r="AF433" s="22">
        <v>21599</v>
      </c>
      <c r="AG433" s="23">
        <v>44044</v>
      </c>
      <c r="AH433" s="22" t="s">
        <v>1815</v>
      </c>
      <c r="AI433" s="22" t="s">
        <v>167</v>
      </c>
      <c r="AJ433" s="22" t="s">
        <v>168</v>
      </c>
      <c r="AK433" s="22" t="s">
        <v>278</v>
      </c>
      <c r="AL433" s="25">
        <v>0.98263888888888884</v>
      </c>
      <c r="AM433" s="26">
        <v>0.99652777777777779</v>
      </c>
      <c r="AN433" s="26">
        <v>9.7222222222222224E-3</v>
      </c>
      <c r="AO433" s="26">
        <v>4.1666666666666664E-2</v>
      </c>
      <c r="AP433" s="22"/>
      <c r="AQ433" s="22"/>
      <c r="AR433" s="22">
        <v>14</v>
      </c>
      <c r="AS433" s="22" t="s">
        <v>345</v>
      </c>
      <c r="AT433" s="22" t="s">
        <v>1816</v>
      </c>
      <c r="AU433" s="22" t="s">
        <v>1817</v>
      </c>
      <c r="AV433" s="27" t="s">
        <v>276</v>
      </c>
      <c r="AW433" s="22" t="s">
        <v>1818</v>
      </c>
      <c r="AX433" s="22" t="s">
        <v>1819</v>
      </c>
      <c r="AY433" s="22" t="b">
        <v>0</v>
      </c>
      <c r="AZ433" s="22" t="s">
        <v>273</v>
      </c>
      <c r="BA433" s="22" t="b">
        <v>0</v>
      </c>
      <c r="BB433" s="22"/>
      <c r="BC433" s="22"/>
    </row>
    <row r="434" spans="1:55" hidden="1" x14ac:dyDescent="0.25">
      <c r="A434" s="31" t="str">
        <f>IFERROR(TEXT(Table_ocorrencias11[[#This Row],[caso_n]],"000")&amp;Table_ocorrencias11[[#This Row],[ponto]]&amp;"/"&amp;YEAR(Table_ocorrencias11[[#This Row],[DATA PLANTÃO]]),"")</f>
        <v>696.9/2020</v>
      </c>
      <c r="B434" s="31" t="str">
        <f>IFERROR(IF(Table_ocorrencias11[[#This Row],[GDL]] = "","", Table_ocorrencias11[[#This Row],[GDL]]&amp;"/"&amp;YEAR(Table_ocorrencias11[[#This Row],[data_plantao]])),"")</f>
        <v>21848/2020</v>
      </c>
      <c r="C434" s="31" t="str">
        <f>IF(Table_ocorrencias11[[#This Row],[fotos_gdl]] = TRUE,"ENVIADAS","PENDENTE")</f>
        <v>ENVIADAS</v>
      </c>
      <c r="D434" s="23">
        <f>IFERROR(Table_ocorrencias11[[#This Row],[data_plantao]],"")</f>
        <v>44045</v>
      </c>
      <c r="E434" s="31" t="str">
        <f>IFERROR(Table_ocorrencias11[[#This Row],[CIODS]],"")</f>
        <v>D683336</v>
      </c>
      <c r="F434" s="31" t="str">
        <f>IFERROR(Table_ocorrencias11[[#This Row],[natureza3]],"")</f>
        <v>Homicídio</v>
      </c>
      <c r="G434" s="31" t="str">
        <f>IFERROR(Table_ocorrencias11[[#This Row],[tipo_local]],"")</f>
        <v>Externo</v>
      </c>
      <c r="H434" s="31" t="str">
        <f>IFERROR(IF(Table_ocorrencias11[[#This Row],[instrumento9]] = 0,"",Table_ocorrencias11[[#This Row],[instrumento9]]),"")</f>
        <v>PÉRFURO-CONTUNDENTE</v>
      </c>
      <c r="I434" s="31" t="str">
        <f>IFERROR(VLOOKUP(Table_ocorrencias11[[#This Row],[matricula_perito]],Table_peritos[],2,FALSE),"")</f>
        <v>DIOGO SINESIO TRAJANO DE ARRUDA</v>
      </c>
      <c r="J434" s="31" t="str">
        <f>IFERROR(VLOOKUP(Table_ocorrencias11[[#This Row],[matricula_auxiliar]],Table_auxiliares[],2,FALSE),"")</f>
        <v>ANDREZA CRISTINA MAIA DOS SANTOS</v>
      </c>
      <c r="K434" s="31" t="str">
        <f>IFERROR(VLOOKUP(Table_ocorrencias11[[#This Row],[matricula_delegado]],Table_delegados[],2,FALSE),"")</f>
        <v>PAULO GUSTAVO COELHO DIAS</v>
      </c>
      <c r="L434" s="31" t="str">
        <f>IFERROR(Table_ocorrencias11[[#This Row],[viatura4]],"")</f>
        <v>UP004</v>
      </c>
      <c r="M434" s="31" t="str">
        <f>IFERROR(IF(Table_ocorrencias11[[#This Row],[DPH2]] ="","",Table_ocorrencias11[[#This Row],[DPH2]]&amp;"º DPH"),"")</f>
        <v>10º DPH</v>
      </c>
      <c r="N434" s="31" t="str">
        <f>UPPER(IFERROR(VLOOKUP(Table_ocorrencias11[[#This Row],[municipio]],Table_municipios[],2,FALSE),""))</f>
        <v>SÃO LOURENÇO DA MATA</v>
      </c>
      <c r="O434" s="31" t="str">
        <f>UPPER(IFERROR(Table_ocorrencias11[[#This Row],[bairro7]],""))</f>
        <v>VARZEA FRIA</v>
      </c>
      <c r="P434" s="31" t="str">
        <f>IFERROR(IF(Table_ocorrencias11[[#This Row],[rua8]] ="","",Table_ocorrencias11[[#This Row],[rua8]]),"")</f>
        <v>RUA ITIRAJUCA</v>
      </c>
      <c r="Q434" s="31" t="str">
        <f>IFERROR(IF(Table_ocorrencias11[[#This Row],[latitude5]] ="","",Table_ocorrencias11[[#This Row],[latitude5]]),"")</f>
        <v/>
      </c>
      <c r="R434" s="31" t="str">
        <f>IFERROR(IF(Table_ocorrencias11[[#This Row],[longitude6]] ="","",Table_ocorrencias11[[#This Row],[longitude6]]),"")</f>
        <v/>
      </c>
      <c r="S434" s="31" t="str">
        <f>IFERROR(UPPER(VLOOKUP(Table_ocorrencias11[[#This Row],[ocorrencia_id]],Table_vitimas[],3,FALSE) &amp; " (NIC: "&amp; VLOOKUP(Table_ocorrencias11[[#This Row],[ocorrencia_id]],Table_vitimas[],9,FALSE)) &amp;")","")</f>
        <v>THIAGO ALEXANDRE DE LIMA (NIC: 111680)</v>
      </c>
      <c r="T4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34" s="31" t="str">
        <f>UPPER(IFERROR(Table_ocorrencias11[[#This Row],[descricao]],""))</f>
        <v>98879-9796 PM MOISEIS - PAF</v>
      </c>
      <c r="V434" s="24">
        <f>IFERROR(IF(Table_ocorrencias11[[#This Row],[data_ciencia]]="","",Table_ocorrencias11[[#This Row],[data_ciencia]]),"")</f>
        <v>5.2083333333333336E-2</v>
      </c>
      <c r="W434" s="24">
        <f>IFERROR(IF(Table_ocorrencias11[[#This Row],[data_saida]]="","",Table_ocorrencias11[[#This Row],[data_saida]]),"")</f>
        <v>6.25E-2</v>
      </c>
      <c r="X434" s="24">
        <f>IFERROR(IF(Table_ocorrencias11[[#This Row],[data_chegada]]="","",Table_ocorrencias11[[#This Row],[data_chegada]]),"")</f>
        <v>8.3333333333333329E-2</v>
      </c>
      <c r="Y434" s="24">
        <f>IFERROR(IF(Table_ocorrencias11[[#This Row],[data_conclusao]]="","",Table_ocorrencias11[[#This Row],[data_conclusao]]),"")</f>
        <v>0.125</v>
      </c>
      <c r="Z434" s="22">
        <v>1531</v>
      </c>
      <c r="AA434" s="22">
        <v>696</v>
      </c>
      <c r="AB434" s="22">
        <v>10</v>
      </c>
      <c r="AC434" s="22">
        <v>3871193</v>
      </c>
      <c r="AD434" s="22">
        <v>3876098</v>
      </c>
      <c r="AE434" s="22">
        <v>2725371</v>
      </c>
      <c r="AF434" s="22">
        <v>21848</v>
      </c>
      <c r="AG434" s="23">
        <v>44045</v>
      </c>
      <c r="AH434" s="22" t="s">
        <v>1820</v>
      </c>
      <c r="AI434" s="22" t="s">
        <v>167</v>
      </c>
      <c r="AJ434" s="22" t="s">
        <v>168</v>
      </c>
      <c r="AK434" s="22" t="s">
        <v>255</v>
      </c>
      <c r="AL434" s="25">
        <v>5.2083333333333336E-2</v>
      </c>
      <c r="AM434" s="26">
        <v>6.25E-2</v>
      </c>
      <c r="AN434" s="26">
        <v>8.3333333333333329E-2</v>
      </c>
      <c r="AO434" s="26">
        <v>0.125</v>
      </c>
      <c r="AP434" s="22"/>
      <c r="AQ434" s="22"/>
      <c r="AR434" s="22">
        <v>15</v>
      </c>
      <c r="AS434" s="22" t="s">
        <v>1593</v>
      </c>
      <c r="AT434" s="22" t="s">
        <v>1821</v>
      </c>
      <c r="AU434" s="22" t="s">
        <v>1822</v>
      </c>
      <c r="AV434" s="27" t="s">
        <v>276</v>
      </c>
      <c r="AW434" s="22" t="s">
        <v>1823</v>
      </c>
      <c r="AX434" s="22" t="s">
        <v>1824</v>
      </c>
      <c r="AY434" s="22" t="b">
        <v>1</v>
      </c>
      <c r="AZ434" s="22" t="s">
        <v>273</v>
      </c>
      <c r="BA434" s="22" t="b">
        <v>0</v>
      </c>
      <c r="BB434" s="22"/>
      <c r="BC434" s="22"/>
    </row>
    <row r="435" spans="1:55" hidden="1" x14ac:dyDescent="0.25">
      <c r="A435" s="31" t="str">
        <f>IFERROR(TEXT(Table_ocorrencias11[[#This Row],[caso_n]],"000")&amp;Table_ocorrencias11[[#This Row],[ponto]]&amp;"/"&amp;YEAR(Table_ocorrencias11[[#This Row],[DATA PLANTÃO]]),"")</f>
        <v>697.9/2020</v>
      </c>
      <c r="B435" s="31" t="str">
        <f>IFERROR(IF(Table_ocorrencias11[[#This Row],[GDL]] = "","", Table_ocorrencias11[[#This Row],[GDL]]&amp;"/"&amp;YEAR(Table_ocorrencias11[[#This Row],[data_plantao]])),"")</f>
        <v>21619/2020</v>
      </c>
      <c r="C435" s="31" t="str">
        <f>IF(Table_ocorrencias11[[#This Row],[fotos_gdl]] = TRUE,"ENVIADAS","PENDENTE")</f>
        <v>ENVIADAS</v>
      </c>
      <c r="D435" s="23">
        <f>IFERROR(Table_ocorrencias11[[#This Row],[data_plantao]],"")</f>
        <v>44045</v>
      </c>
      <c r="E435" s="31" t="str">
        <f>IFERROR(Table_ocorrencias11[[#This Row],[CIODS]],"")</f>
        <v>D683359</v>
      </c>
      <c r="F435" s="31" t="str">
        <f>IFERROR(Table_ocorrencias11[[#This Row],[natureza3]],"")</f>
        <v>Homicídio</v>
      </c>
      <c r="G435" s="31" t="str">
        <f>IFERROR(Table_ocorrencias11[[#This Row],[tipo_local]],"")</f>
        <v>Externo</v>
      </c>
      <c r="H435" s="31" t="str">
        <f>IFERROR(IF(Table_ocorrencias11[[#This Row],[instrumento9]] = 0,"",Table_ocorrencias11[[#This Row],[instrumento9]]),"")</f>
        <v>PÉRFURO-CONTUNDENTE</v>
      </c>
      <c r="I435" s="31" t="str">
        <f>IFERROR(VLOOKUP(Table_ocorrencias11[[#This Row],[matricula_perito]],Table_peritos[],2,FALSE),"")</f>
        <v>RODION MALINOVSKY DE OLIVEIRA GOMES</v>
      </c>
      <c r="J435" s="31" t="str">
        <f>IFERROR(VLOOKUP(Table_ocorrencias11[[#This Row],[matricula_auxiliar]],Table_auxiliares[],2,FALSE),"")</f>
        <v>SANDRA CABRAL</v>
      </c>
      <c r="K435" s="31" t="str">
        <f>IFERROR(VLOOKUP(Table_ocorrencias11[[#This Row],[matricula_delegado]],Table_delegados[],2,FALSE),"")</f>
        <v>EURICELIA BATISTA NOGUEIRA</v>
      </c>
      <c r="L435" s="31" t="str">
        <f>IFERROR(Table_ocorrencias11[[#This Row],[viatura4]],"")</f>
        <v>UP004</v>
      </c>
      <c r="M435" s="31" t="str">
        <f>IFERROR(IF(Table_ocorrencias11[[#This Row],[DPH2]] ="","",Table_ocorrencias11[[#This Row],[DPH2]]&amp;"º DPH"),"")</f>
        <v>11º DPH</v>
      </c>
      <c r="N435" s="31" t="str">
        <f>UPPER(IFERROR(VLOOKUP(Table_ocorrencias11[[#This Row],[municipio]],Table_municipios[],2,FALSE),""))</f>
        <v>JABOATÃO DOS GUARARAPES</v>
      </c>
      <c r="O435" s="31" t="str">
        <f>UPPER(IFERROR(Table_ocorrencias11[[#This Row],[bairro7]],""))</f>
        <v>CAJUEIRO SECO</v>
      </c>
      <c r="P435" s="31" t="str">
        <f>IFERROR(IF(Table_ocorrencias11[[#This Row],[rua8]] ="","",Table_ocorrencias11[[#This Row],[rua8]]),"")</f>
        <v>RUA TV CENTRAL</v>
      </c>
      <c r="Q435" s="31" t="str">
        <f>IFERROR(IF(Table_ocorrencias11[[#This Row],[latitude5]] ="","",Table_ocorrencias11[[#This Row],[latitude5]]),"")</f>
        <v/>
      </c>
      <c r="R435" s="31" t="str">
        <f>IFERROR(IF(Table_ocorrencias11[[#This Row],[longitude6]] ="","",Table_ocorrencias11[[#This Row],[longitude6]]),"")</f>
        <v/>
      </c>
      <c r="S435" s="31" t="str">
        <f>IFERROR(UPPER(VLOOKUP(Table_ocorrencias11[[#This Row],[ocorrencia_id]],Table_vitimas[],3,FALSE) &amp; " (NIC: "&amp; VLOOKUP(Table_ocorrencias11[[#This Row],[ocorrencia_id]],Table_vitimas[],9,FALSE)) &amp;")","")</f>
        <v>WILLIAM SANTOS DE SOUZA (NIC: 111682)</v>
      </c>
      <c r="T4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35" s="31" t="str">
        <f>UPPER(IFERROR(Table_ocorrencias11[[#This Row],[descricao]],""))</f>
        <v>SGT LAMEQUE 986187338</v>
      </c>
      <c r="V435" s="24">
        <f>IFERROR(IF(Table_ocorrencias11[[#This Row],[data_ciencia]]="","",Table_ocorrencias11[[#This Row],[data_ciencia]]),"")</f>
        <v>0.38194444444444442</v>
      </c>
      <c r="W435" s="24">
        <f>IFERROR(IF(Table_ocorrencias11[[#This Row],[data_saida]]="","",Table_ocorrencias11[[#This Row],[data_saida]]),"")</f>
        <v>0.38541666666666669</v>
      </c>
      <c r="X435" s="24">
        <f>IFERROR(IF(Table_ocorrencias11[[#This Row],[data_chegada]]="","",Table_ocorrencias11[[#This Row],[data_chegada]]),"")</f>
        <v>0.40625</v>
      </c>
      <c r="Y435" s="24">
        <f>IFERROR(IF(Table_ocorrencias11[[#This Row],[data_conclusao]]="","",Table_ocorrencias11[[#This Row],[data_conclusao]]),"")</f>
        <v>0.4375</v>
      </c>
      <c r="Z435" s="22">
        <v>1532</v>
      </c>
      <c r="AA435" s="22">
        <v>697</v>
      </c>
      <c r="AB435" s="22">
        <v>11</v>
      </c>
      <c r="AC435" s="22">
        <v>1917099</v>
      </c>
      <c r="AD435" s="22">
        <v>3872726</v>
      </c>
      <c r="AE435" s="22">
        <v>2960494</v>
      </c>
      <c r="AF435" s="22">
        <v>21619</v>
      </c>
      <c r="AG435" s="23">
        <v>44045</v>
      </c>
      <c r="AH435" s="22" t="s">
        <v>1825</v>
      </c>
      <c r="AI435" s="22" t="s">
        <v>167</v>
      </c>
      <c r="AJ435" s="22" t="s">
        <v>168</v>
      </c>
      <c r="AK435" s="22" t="s">
        <v>255</v>
      </c>
      <c r="AL435" s="25">
        <v>0.38194444444444442</v>
      </c>
      <c r="AM435" s="26">
        <v>0.38541666666666669</v>
      </c>
      <c r="AN435" s="26">
        <v>0.40625</v>
      </c>
      <c r="AO435" s="26">
        <v>0.4375</v>
      </c>
      <c r="AP435" s="22"/>
      <c r="AQ435" s="22"/>
      <c r="AR435" s="22">
        <v>10</v>
      </c>
      <c r="AS435" s="22" t="s">
        <v>1826</v>
      </c>
      <c r="AT435" s="22" t="s">
        <v>1827</v>
      </c>
      <c r="AU435" s="22" t="s">
        <v>1828</v>
      </c>
      <c r="AV435" s="27" t="s">
        <v>276</v>
      </c>
      <c r="AW435" s="22" t="s">
        <v>1829</v>
      </c>
      <c r="AX435" s="22" t="s">
        <v>1830</v>
      </c>
      <c r="AY435" s="22" t="b">
        <v>1</v>
      </c>
      <c r="AZ435" s="22" t="s">
        <v>273</v>
      </c>
      <c r="BA435" s="22" t="b">
        <v>0</v>
      </c>
      <c r="BB435" s="22"/>
      <c r="BC435" s="22"/>
    </row>
    <row r="436" spans="1:55" hidden="1" x14ac:dyDescent="0.25">
      <c r="A436" s="31" t="str">
        <f>IFERROR(TEXT(Table_ocorrencias11[[#This Row],[caso_n]],"000")&amp;Table_ocorrencias11[[#This Row],[ponto]]&amp;"/"&amp;YEAR(Table_ocorrencias11[[#This Row],[DATA PLANTÃO]]),"")</f>
        <v>698.9/2020</v>
      </c>
      <c r="B436" s="31" t="str">
        <f>IFERROR(IF(Table_ocorrencias11[[#This Row],[GDL]] = "","", Table_ocorrencias11[[#This Row],[GDL]]&amp;"/"&amp;YEAR(Table_ocorrencias11[[#This Row],[data_plantao]])),"")</f>
        <v>24349/2020</v>
      </c>
      <c r="C436" s="31" t="str">
        <f>IF(Table_ocorrencias11[[#This Row],[fotos_gdl]] = TRUE,"ENVIADAS","PENDENTE")</f>
        <v>PENDENTE</v>
      </c>
      <c r="D436" s="23">
        <f>IFERROR(Table_ocorrencias11[[#This Row],[data_plantao]],"")</f>
        <v>44045</v>
      </c>
      <c r="E436" s="31" t="str">
        <f>IFERROR(Table_ocorrencias11[[#This Row],[CIODS]],"")</f>
        <v>D683376</v>
      </c>
      <c r="F436" s="31" t="str">
        <f>IFERROR(Table_ocorrencias11[[#This Row],[natureza3]],"")</f>
        <v>Homicídio</v>
      </c>
      <c r="G436" s="31" t="str">
        <f>IFERROR(Table_ocorrencias11[[#This Row],[tipo_local]],"")</f>
        <v>Externo</v>
      </c>
      <c r="H436" s="31" t="str">
        <f>IFERROR(IF(Table_ocorrencias11[[#This Row],[instrumento9]] = 0,"",Table_ocorrencias11[[#This Row],[instrumento9]]),"")</f>
        <v>PÉRFURO-CONTUNDENTE</v>
      </c>
      <c r="I436" s="31" t="str">
        <f>IFERROR(VLOOKUP(Table_ocorrencias11[[#This Row],[matricula_perito]],Table_peritos[],2,FALSE),"")</f>
        <v>LUCAS ARAÚJO DE ALMEIDA</v>
      </c>
      <c r="J436" s="31" t="str">
        <f>IFERROR(VLOOKUP(Table_ocorrencias11[[#This Row],[matricula_auxiliar]],Table_auxiliares[],2,FALSE),"")</f>
        <v>THIAGO ANDRÉ</v>
      </c>
      <c r="K436" s="31" t="str">
        <f>IFERROR(VLOOKUP(Table_ocorrencias11[[#This Row],[matricula_delegado]],Table_delegados[],2,FALSE),"")</f>
        <v>BRUNO GABRIEL ANDRADE DE OLIVEIRA</v>
      </c>
      <c r="L436" s="31" t="str">
        <f>IFERROR(Table_ocorrencias11[[#This Row],[viatura4]],"")</f>
        <v>UP004</v>
      </c>
      <c r="M436" s="31" t="str">
        <f>IFERROR(IF(Table_ocorrencias11[[#This Row],[DPH2]] ="","",Table_ocorrencias11[[#This Row],[DPH2]]&amp;"º DPH"),"")</f>
        <v>6º DPH</v>
      </c>
      <c r="N436" s="31" t="str">
        <f>UPPER(IFERROR(VLOOKUP(Table_ocorrencias11[[#This Row],[municipio]],Table_municipios[],2,FALSE),""))</f>
        <v>IGARASSU</v>
      </c>
      <c r="O436" s="31" t="str">
        <f>UPPER(IFERROR(Table_ocorrencias11[[#This Row],[bairro7]],""))</f>
        <v>CRUZ DE REBOUÇAS</v>
      </c>
      <c r="P436" s="31" t="str">
        <f>IFERROR(IF(Table_ocorrencias11[[#This Row],[rua8]] ="","",Table_ocorrencias11[[#This Row],[rua8]]),"")</f>
        <v>RUA SANTA ELIZABETE</v>
      </c>
      <c r="Q436" s="31" t="str">
        <f>IFERROR(IF(Table_ocorrencias11[[#This Row],[latitude5]] ="","",Table_ocorrencias11[[#This Row],[latitude5]]),"")</f>
        <v/>
      </c>
      <c r="R436" s="31" t="str">
        <f>IFERROR(IF(Table_ocorrencias11[[#This Row],[longitude6]] ="","",Table_ocorrencias11[[#This Row],[longitude6]]),"")</f>
        <v/>
      </c>
      <c r="S436" s="31" t="str">
        <f>IFERROR(UPPER(VLOOKUP(Table_ocorrencias11[[#This Row],[ocorrencia_id]],Table_vitimas[],3,FALSE) &amp; " (NIC: "&amp; VLOOKUP(Table_ocorrencias11[[#This Row],[ocorrencia_id]],Table_vitimas[],9,FALSE)) &amp;")","")</f>
        <v>GIVANILDO MIRANDA BARROS (NIC: 111193)</v>
      </c>
      <c r="T4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6" s="31" t="str">
        <f>UPPER(IFERROR(Table_ocorrencias11[[#This Row],[descricao]],""))</f>
        <v/>
      </c>
      <c r="V436" s="24">
        <f>IFERROR(IF(Table_ocorrencias11[[#This Row],[data_ciencia]]="","",Table_ocorrencias11[[#This Row],[data_ciencia]]),"")</f>
        <v>0.4826388888888889</v>
      </c>
      <c r="W436" s="24">
        <f>IFERROR(IF(Table_ocorrencias11[[#This Row],[data_saida]]="","",Table_ocorrencias11[[#This Row],[data_saida]]),"")</f>
        <v>0.5</v>
      </c>
      <c r="X436" s="24">
        <f>IFERROR(IF(Table_ocorrencias11[[#This Row],[data_chegada]]="","",Table_ocorrencias11[[#This Row],[data_chegada]]),"")</f>
        <v>0.51736111111111116</v>
      </c>
      <c r="Y436" s="24">
        <f>IFERROR(IF(Table_ocorrencias11[[#This Row],[data_conclusao]]="","",Table_ocorrencias11[[#This Row],[data_conclusao]]),"")</f>
        <v>0.58333333333333337</v>
      </c>
      <c r="Z436" s="22">
        <v>1533</v>
      </c>
      <c r="AA436" s="22">
        <v>698</v>
      </c>
      <c r="AB436" s="22">
        <v>6</v>
      </c>
      <c r="AC436" s="22">
        <v>3870006</v>
      </c>
      <c r="AD436" s="22">
        <v>3870464</v>
      </c>
      <c r="AE436" s="22">
        <v>3864537</v>
      </c>
      <c r="AF436" s="22">
        <v>24349</v>
      </c>
      <c r="AG436" s="23">
        <v>44045</v>
      </c>
      <c r="AH436" s="22" t="s">
        <v>1831</v>
      </c>
      <c r="AI436" s="22" t="s">
        <v>167</v>
      </c>
      <c r="AJ436" s="22" t="s">
        <v>168</v>
      </c>
      <c r="AK436" s="22" t="s">
        <v>255</v>
      </c>
      <c r="AL436" s="25">
        <v>0.4826388888888889</v>
      </c>
      <c r="AM436" s="26">
        <v>0.5</v>
      </c>
      <c r="AN436" s="26">
        <v>0.51736111111111116</v>
      </c>
      <c r="AO436" s="26">
        <v>0.58333333333333337</v>
      </c>
      <c r="AP436" s="22"/>
      <c r="AQ436" s="22"/>
      <c r="AR436" s="22">
        <v>6</v>
      </c>
      <c r="AS436" s="22" t="s">
        <v>535</v>
      </c>
      <c r="AT436" s="22" t="s">
        <v>1832</v>
      </c>
      <c r="AU436" s="22" t="s">
        <v>283</v>
      </c>
      <c r="AV436" s="27" t="s">
        <v>276</v>
      </c>
      <c r="AW436" s="22" t="s">
        <v>1833</v>
      </c>
      <c r="AX436" s="22" t="s">
        <v>283</v>
      </c>
      <c r="AY436" s="22" t="b">
        <v>0</v>
      </c>
      <c r="AZ436" s="22" t="s">
        <v>273</v>
      </c>
      <c r="BA436" s="22" t="b">
        <v>0</v>
      </c>
      <c r="BB436" s="22"/>
      <c r="BC436" s="22"/>
    </row>
    <row r="437" spans="1:55" hidden="1" x14ac:dyDescent="0.25">
      <c r="A437" s="31" t="str">
        <f>IFERROR(TEXT(Table_ocorrencias11[[#This Row],[caso_n]],"000")&amp;Table_ocorrencias11[[#This Row],[ponto]]&amp;"/"&amp;YEAR(Table_ocorrencias11[[#This Row],[DATA PLANTÃO]]),"")</f>
        <v>699.9/2020</v>
      </c>
      <c r="B437" s="31" t="str">
        <f>IFERROR(IF(Table_ocorrencias11[[#This Row],[GDL]] = "","", Table_ocorrencias11[[#This Row],[GDL]]&amp;"/"&amp;YEAR(Table_ocorrencias11[[#This Row],[data_plantao]])),"")</f>
        <v>21643/2020</v>
      </c>
      <c r="C437" s="31" t="str">
        <f>IF(Table_ocorrencias11[[#This Row],[fotos_gdl]] = TRUE,"ENVIADAS","PENDENTE")</f>
        <v>ENVIADAS</v>
      </c>
      <c r="D437" s="23">
        <f>IFERROR(Table_ocorrencias11[[#This Row],[data_plantao]],"")</f>
        <v>44045</v>
      </c>
      <c r="E437" s="31" t="str">
        <f>IFERROR(Table_ocorrencias11[[#This Row],[CIODS]],"")</f>
        <v>D683393</v>
      </c>
      <c r="F437" s="31" t="str">
        <f>IFERROR(Table_ocorrencias11[[#This Row],[natureza3]],"")</f>
        <v>Homicídio</v>
      </c>
      <c r="G437" s="31" t="str">
        <f>IFERROR(Table_ocorrencias11[[#This Row],[tipo_local]],"")</f>
        <v>Externo</v>
      </c>
      <c r="H437" s="31" t="str">
        <f>IFERROR(IF(Table_ocorrencias11[[#This Row],[instrumento9]] = 0,"",Table_ocorrencias11[[#This Row],[instrumento9]]),"")</f>
        <v>PÉRFURO-CONTUNDENTE</v>
      </c>
      <c r="I437" s="31" t="str">
        <f>IFERROR(VLOOKUP(Table_ocorrencias11[[#This Row],[matricula_perito]],Table_peritos[],2,FALSE),"")</f>
        <v>DIEGO NUNES TELES DE MENDONÇA</v>
      </c>
      <c r="J437" s="31" t="str">
        <f>IFERROR(VLOOKUP(Table_ocorrencias11[[#This Row],[matricula_auxiliar]],Table_auxiliares[],2,FALSE),"")</f>
        <v>RICARDO ALEXANDRE MELO DA SILVA</v>
      </c>
      <c r="K437" s="31" t="str">
        <f>IFERROR(VLOOKUP(Table_ocorrencias11[[#This Row],[matricula_delegado]],Table_delegados[],2,FALSE),"")</f>
        <v>ROBERTO DE LIMA FERREIRA</v>
      </c>
      <c r="L437" s="31" t="str">
        <f>IFERROR(Table_ocorrencias11[[#This Row],[viatura4]],"")</f>
        <v>UP002</v>
      </c>
      <c r="M437" s="31" t="str">
        <f>IFERROR(IF(Table_ocorrencias11[[#This Row],[DPH2]] ="","",Table_ocorrencias11[[#This Row],[DPH2]]&amp;"º DPH"),"")</f>
        <v>11º DPH</v>
      </c>
      <c r="N437" s="31" t="str">
        <f>UPPER(IFERROR(VLOOKUP(Table_ocorrencias11[[#This Row],[municipio]],Table_municipios[],2,FALSE),""))</f>
        <v>JABOATÃO DOS GUARARAPES</v>
      </c>
      <c r="O437" s="31" t="str">
        <f>UPPER(IFERROR(Table_ocorrencias11[[#This Row],[bairro7]],""))</f>
        <v>CAJUEIRO SECO</v>
      </c>
      <c r="P437" s="31" t="str">
        <f>IFERROR(IF(Table_ocorrencias11[[#This Row],[rua8]] ="","",Table_ocorrencias11[[#This Row],[rua8]]),"")</f>
        <v>ALAMEDA DA BARAÚNA, 39</v>
      </c>
      <c r="Q437" s="31" t="str">
        <f>IFERROR(IF(Table_ocorrencias11[[#This Row],[latitude5]] ="","",Table_ocorrencias11[[#This Row],[latitude5]]),"")</f>
        <v/>
      </c>
      <c r="R437" s="31" t="str">
        <f>IFERROR(IF(Table_ocorrencias11[[#This Row],[longitude6]] ="","",Table_ocorrencias11[[#This Row],[longitude6]]),"")</f>
        <v/>
      </c>
      <c r="S437" s="31" t="str">
        <f>IFERROR(UPPER(VLOOKUP(Table_ocorrencias11[[#This Row],[ocorrencia_id]],Table_vitimas[],3,FALSE) &amp; " (NIC: "&amp; VLOOKUP(Table_ocorrencias11[[#This Row],[ocorrencia_id]],Table_vitimas[],9,FALSE)) &amp;")","")</f>
        <v>FÁBIO MAXIMILIANO DA SILVA (NIC: 111227)</v>
      </c>
      <c r="T4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7" s="31" t="str">
        <f>UPPER(IFERROR(Table_ocorrencias11[[#This Row],[descricao]],""))</f>
        <v/>
      </c>
      <c r="V437" s="24">
        <f>IFERROR(IF(Table_ocorrencias11[[#This Row],[data_ciencia]]="","",Table_ocorrencias11[[#This Row],[data_ciencia]]),"")</f>
        <v>0.53472222222222221</v>
      </c>
      <c r="W437" s="24">
        <f>IFERROR(IF(Table_ocorrencias11[[#This Row],[data_saida]]="","",Table_ocorrencias11[[#This Row],[data_saida]]),"")</f>
        <v>0.58333333333333337</v>
      </c>
      <c r="X437" s="24">
        <f>IFERROR(IF(Table_ocorrencias11[[#This Row],[data_chegada]]="","",Table_ocorrencias11[[#This Row],[data_chegada]]),"")</f>
        <v>0.59722222222222221</v>
      </c>
      <c r="Y437" s="24">
        <f>IFERROR(IF(Table_ocorrencias11[[#This Row],[data_conclusao]]="","",Table_ocorrencias11[[#This Row],[data_conclusao]]),"")</f>
        <v>0.625</v>
      </c>
      <c r="Z437" s="22">
        <v>1534</v>
      </c>
      <c r="AA437" s="22">
        <v>699</v>
      </c>
      <c r="AB437" s="22">
        <v>11</v>
      </c>
      <c r="AC437" s="22">
        <v>3869148</v>
      </c>
      <c r="AD437" s="22">
        <v>3867641</v>
      </c>
      <c r="AE437" s="22">
        <v>3864723</v>
      </c>
      <c r="AF437" s="22">
        <v>21643</v>
      </c>
      <c r="AG437" s="23">
        <v>44045</v>
      </c>
      <c r="AH437" s="22" t="s">
        <v>1834</v>
      </c>
      <c r="AI437" s="22" t="s">
        <v>167</v>
      </c>
      <c r="AJ437" s="22" t="s">
        <v>168</v>
      </c>
      <c r="AK437" s="22" t="s">
        <v>278</v>
      </c>
      <c r="AL437" s="25">
        <v>0.53472222222222221</v>
      </c>
      <c r="AM437" s="26">
        <v>0.58333333333333337</v>
      </c>
      <c r="AN437" s="26">
        <v>0.59722222222222221</v>
      </c>
      <c r="AO437" s="26">
        <v>0.625</v>
      </c>
      <c r="AP437" s="22"/>
      <c r="AQ437" s="22"/>
      <c r="AR437" s="22">
        <v>10</v>
      </c>
      <c r="AS437" s="22" t="s">
        <v>1826</v>
      </c>
      <c r="AT437" s="22" t="s">
        <v>1835</v>
      </c>
      <c r="AU437" s="22" t="s">
        <v>283</v>
      </c>
      <c r="AV437" s="27" t="s">
        <v>276</v>
      </c>
      <c r="AW437" s="22" t="s">
        <v>1836</v>
      </c>
      <c r="AX437" s="22" t="s">
        <v>283</v>
      </c>
      <c r="AY437" s="22" t="b">
        <v>1</v>
      </c>
      <c r="AZ437" s="22" t="s">
        <v>273</v>
      </c>
      <c r="BA437" s="22" t="b">
        <v>0</v>
      </c>
      <c r="BB437" s="22"/>
      <c r="BC437" s="22"/>
    </row>
    <row r="438" spans="1:55" hidden="1" x14ac:dyDescent="0.25">
      <c r="A438" s="31" t="str">
        <f>IFERROR(TEXT(Table_ocorrencias11[[#This Row],[caso_n]],"000")&amp;Table_ocorrencias11[[#This Row],[ponto]]&amp;"/"&amp;YEAR(Table_ocorrencias11[[#This Row],[DATA PLANTÃO]]),"")</f>
        <v>700.9/2020</v>
      </c>
      <c r="B438" s="31" t="str">
        <f>IFERROR(IF(Table_ocorrencias11[[#This Row],[GDL]] = "","", Table_ocorrencias11[[#This Row],[GDL]]&amp;"/"&amp;YEAR(Table_ocorrencias11[[#This Row],[data_plantao]])),"")</f>
        <v>21656/2020</v>
      </c>
      <c r="C438" s="31" t="str">
        <f>IF(Table_ocorrencias11[[#This Row],[fotos_gdl]] = TRUE,"ENVIADAS","PENDENTE")</f>
        <v>ENVIADAS</v>
      </c>
      <c r="D438" s="23">
        <f>IFERROR(Table_ocorrencias11[[#This Row],[data_plantao]],"")</f>
        <v>44045</v>
      </c>
      <c r="E438" s="31" t="str">
        <f>IFERROR(Table_ocorrencias11[[#This Row],[CIODS]],"")</f>
        <v>D683426</v>
      </c>
      <c r="F438" s="31" t="str">
        <f>IFERROR(Table_ocorrencias11[[#This Row],[natureza3]],"")</f>
        <v>Homicídio</v>
      </c>
      <c r="G438" s="31" t="str">
        <f>IFERROR(Table_ocorrencias11[[#This Row],[tipo_local]],"")</f>
        <v>Externo</v>
      </c>
      <c r="H438" s="31" t="str">
        <f>IFERROR(IF(Table_ocorrencias11[[#This Row],[instrumento9]] = 0,"",Table_ocorrencias11[[#This Row],[instrumento9]]),"")</f>
        <v>PÉRFURO-CONTUNDENTE</v>
      </c>
      <c r="I438" s="31" t="str">
        <f>IFERROR(VLOOKUP(Table_ocorrencias11[[#This Row],[matricula_perito]],Table_peritos[],2,FALSE),"")</f>
        <v>RODION MALINOVSKY DE OLIVEIRA GOMES</v>
      </c>
      <c r="J438" s="31" t="str">
        <f>IFERROR(VLOOKUP(Table_ocorrencias11[[#This Row],[matricula_auxiliar]],Table_auxiliares[],2,FALSE),"")</f>
        <v>SANDRA CABRAL</v>
      </c>
      <c r="K438" s="31" t="str">
        <f>IFERROR(VLOOKUP(Table_ocorrencias11[[#This Row],[matricula_delegado]],Table_delegados[],2,FALSE),"")</f>
        <v>ANTONIO DE CAMPOS FRANCISCO</v>
      </c>
      <c r="L438" s="31" t="str">
        <f>IFERROR(Table_ocorrencias11[[#This Row],[viatura4]],"")</f>
        <v>UP004</v>
      </c>
      <c r="M438" s="31" t="str">
        <f>IFERROR(IF(Table_ocorrencias11[[#This Row],[DPH2]] ="","",Table_ocorrencias11[[#This Row],[DPH2]]&amp;"º DPH"),"")</f>
        <v>14º DPH</v>
      </c>
      <c r="N438" s="31" t="str">
        <f>UPPER(IFERROR(VLOOKUP(Table_ocorrencias11[[#This Row],[municipio]],Table_municipios[],2,FALSE),""))</f>
        <v>CABO DE SANTO AGOSTINHO</v>
      </c>
      <c r="O438" s="31" t="str">
        <f>UPPER(IFERROR(Table_ocorrencias11[[#This Row],[bairro7]],""))</f>
        <v>CHARNEQUINHA</v>
      </c>
      <c r="P438" s="31" t="str">
        <f>IFERROR(IF(Table_ocorrencias11[[#This Row],[rua8]] ="","",Table_ocorrencias11[[#This Row],[rua8]]),"")</f>
        <v>RUA 19</v>
      </c>
      <c r="Q438" s="31" t="str">
        <f>IFERROR(IF(Table_ocorrencias11[[#This Row],[latitude5]] ="","",Table_ocorrencias11[[#This Row],[latitude5]]),"")</f>
        <v/>
      </c>
      <c r="R438" s="31" t="str">
        <f>IFERROR(IF(Table_ocorrencias11[[#This Row],[longitude6]] ="","",Table_ocorrencias11[[#This Row],[longitude6]]),"")</f>
        <v/>
      </c>
      <c r="S438" s="31" t="str">
        <f>IFERROR(UPPER(VLOOKUP(Table_ocorrencias11[[#This Row],[ocorrencia_id]],Table_vitimas[],3,FALSE) &amp; " (NIC: "&amp; VLOOKUP(Table_ocorrencias11[[#This Row],[ocorrencia_id]],Table_vitimas[],9,FALSE)) &amp;")","")</f>
        <v>AVANISE MARIA GOMES DA SILVA (NIC: 111662)</v>
      </c>
      <c r="T4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8" s="31" t="str">
        <f>UPPER(IFERROR(Table_ocorrencias11[[#This Row],[descricao]],""))</f>
        <v>CB RIBISMAR - 997880031</v>
      </c>
      <c r="V438" s="24">
        <f>IFERROR(IF(Table_ocorrencias11[[#This Row],[data_ciencia]]="","",Table_ocorrencias11[[#This Row],[data_ciencia]]),"")</f>
        <v>0.84722222222222221</v>
      </c>
      <c r="W438" s="24">
        <f>IFERROR(IF(Table_ocorrencias11[[#This Row],[data_saida]]="","",Table_ocorrencias11[[#This Row],[data_saida]]),"")</f>
        <v>0.85069444444444442</v>
      </c>
      <c r="X438" s="24">
        <f>IFERROR(IF(Table_ocorrencias11[[#This Row],[data_chegada]]="","",Table_ocorrencias11[[#This Row],[data_chegada]]),"")</f>
        <v>0.875</v>
      </c>
      <c r="Y438" s="24">
        <f>IFERROR(IF(Table_ocorrencias11[[#This Row],[data_conclusao]]="","",Table_ocorrencias11[[#This Row],[data_conclusao]]),"")</f>
        <v>0.89930555555555558</v>
      </c>
      <c r="Z438" s="22">
        <v>1535</v>
      </c>
      <c r="AA438" s="22">
        <v>700</v>
      </c>
      <c r="AB438" s="22">
        <v>14</v>
      </c>
      <c r="AC438" s="22">
        <v>1917099</v>
      </c>
      <c r="AD438" s="22">
        <v>3872726</v>
      </c>
      <c r="AE438" s="22">
        <v>1967371</v>
      </c>
      <c r="AF438" s="22">
        <v>21656</v>
      </c>
      <c r="AG438" s="23">
        <v>44045</v>
      </c>
      <c r="AH438" s="22" t="s">
        <v>1837</v>
      </c>
      <c r="AI438" s="22" t="s">
        <v>167</v>
      </c>
      <c r="AJ438" s="22" t="s">
        <v>168</v>
      </c>
      <c r="AK438" s="22" t="s">
        <v>255</v>
      </c>
      <c r="AL438" s="25">
        <v>0.84722222222222221</v>
      </c>
      <c r="AM438" s="26">
        <v>0.85069444444444442</v>
      </c>
      <c r="AN438" s="26">
        <v>0.875</v>
      </c>
      <c r="AO438" s="26">
        <v>0.89930555555555558</v>
      </c>
      <c r="AP438" s="22"/>
      <c r="AQ438" s="22"/>
      <c r="AR438" s="22">
        <v>3</v>
      </c>
      <c r="AS438" s="22" t="s">
        <v>1838</v>
      </c>
      <c r="AT438" s="22" t="s">
        <v>1839</v>
      </c>
      <c r="AU438" s="22" t="s">
        <v>1840</v>
      </c>
      <c r="AV438" s="27" t="s">
        <v>276</v>
      </c>
      <c r="AW438" s="22" t="s">
        <v>1841</v>
      </c>
      <c r="AX438" s="22" t="s">
        <v>1842</v>
      </c>
      <c r="AY438" s="22" t="b">
        <v>1</v>
      </c>
      <c r="AZ438" s="22" t="s">
        <v>273</v>
      </c>
      <c r="BA438" s="22" t="b">
        <v>0</v>
      </c>
      <c r="BB438" s="22"/>
      <c r="BC438" s="22"/>
    </row>
    <row r="439" spans="1:55" hidden="1" x14ac:dyDescent="0.25">
      <c r="A439" s="31" t="str">
        <f>IFERROR(TEXT(Table_ocorrencias11[[#This Row],[caso_n]],"000")&amp;Table_ocorrencias11[[#This Row],[ponto]]&amp;"/"&amp;YEAR(Table_ocorrencias11[[#This Row],[DATA PLANTÃO]]),"")</f>
        <v>701.9/2020</v>
      </c>
      <c r="B439" s="31" t="str">
        <f>IFERROR(IF(Table_ocorrencias11[[#This Row],[GDL]] = "","", Table_ocorrencias11[[#This Row],[GDL]]&amp;"/"&amp;YEAR(Table_ocorrencias11[[#This Row],[data_plantao]])),"")</f>
        <v>21828/2020</v>
      </c>
      <c r="C439" s="31" t="str">
        <f>IF(Table_ocorrencias11[[#This Row],[fotos_gdl]] = TRUE,"ENVIADAS","PENDENTE")</f>
        <v>PENDENTE</v>
      </c>
      <c r="D439" s="23">
        <f>IFERROR(Table_ocorrencias11[[#This Row],[data_plantao]],"")</f>
        <v>44046</v>
      </c>
      <c r="E439" s="31" t="str">
        <f>IFERROR(Table_ocorrencias11[[#This Row],[CIODS]],"")</f>
        <v>D683498</v>
      </c>
      <c r="F439" s="31" t="str">
        <f>IFERROR(Table_ocorrencias11[[#This Row],[natureza3]],"")</f>
        <v>Homicídio</v>
      </c>
      <c r="G439" s="31" t="str">
        <f>IFERROR(Table_ocorrencias11[[#This Row],[tipo_local]],"")</f>
        <v>Externo</v>
      </c>
      <c r="H439" s="31" t="str">
        <f>IFERROR(IF(Table_ocorrencias11[[#This Row],[instrumento9]] = 0,"",Table_ocorrencias11[[#This Row],[instrumento9]]),"")</f>
        <v>PÉRFURO-CONTUNDENTE</v>
      </c>
      <c r="I439" s="31" t="str">
        <f>IFERROR(VLOOKUP(Table_ocorrencias11[[#This Row],[matricula_perito]],Table_peritos[],2,FALSE),"")</f>
        <v>ADILSON CARDOSO DE OLIVEIRA</v>
      </c>
      <c r="J439" s="31" t="str">
        <f>IFERROR(VLOOKUP(Table_ocorrencias11[[#This Row],[matricula_auxiliar]],Table_auxiliares[],2,FALSE),"")</f>
        <v>FLAVIA ROBERTA FERREIRA</v>
      </c>
      <c r="K439" s="31" t="str">
        <f>IFERROR(VLOOKUP(Table_ocorrencias11[[#This Row],[matricula_delegado]],Table_delegados[],2,FALSE),"")</f>
        <v>MARCONI LUSTOSA FELIX FILHO</v>
      </c>
      <c r="L439" s="31" t="str">
        <f>IFERROR(Table_ocorrencias11[[#This Row],[viatura4]],"")</f>
        <v>UP004</v>
      </c>
      <c r="M439" s="31" t="str">
        <f>IFERROR(IF(Table_ocorrencias11[[#This Row],[DPH2]] ="","",Table_ocorrencias11[[#This Row],[DPH2]]&amp;"º DPH"),"")</f>
        <v>15º DPH</v>
      </c>
      <c r="N439" s="31" t="str">
        <f>UPPER(IFERROR(VLOOKUP(Table_ocorrencias11[[#This Row],[municipio]],Table_municipios[],2,FALSE),""))</f>
        <v>CABO DE SANTO AGOSTINHO</v>
      </c>
      <c r="O439" s="31" t="str">
        <f>UPPER(IFERROR(Table_ocorrencias11[[#This Row],[bairro7]],""))</f>
        <v>GAIBU</v>
      </c>
      <c r="P439" s="31" t="str">
        <f>IFERROR(IF(Table_ocorrencias11[[#This Row],[rua8]] ="","",Table_ocorrencias11[[#This Row],[rua8]]),"")</f>
        <v>ROD PE 028</v>
      </c>
      <c r="Q439" s="31" t="str">
        <f>IFERROR(IF(Table_ocorrencias11[[#This Row],[latitude5]] ="","",Table_ocorrencias11[[#This Row],[latitude5]]),"")</f>
        <v/>
      </c>
      <c r="R439" s="31" t="str">
        <f>IFERROR(IF(Table_ocorrencias11[[#This Row],[longitude6]] ="","",Table_ocorrencias11[[#This Row],[longitude6]]),"")</f>
        <v/>
      </c>
      <c r="S43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111686)</v>
      </c>
      <c r="T4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39" s="31" t="str">
        <f>UPPER(IFERROR(Table_ocorrencias11[[#This Row],[descricao]],""))</f>
        <v/>
      </c>
      <c r="V439" s="24">
        <f>IFERROR(IF(Table_ocorrencias11[[#This Row],[data_ciencia]]="","",Table_ocorrencias11[[#This Row],[data_ciencia]]),"")</f>
        <v>0.60416666666666663</v>
      </c>
      <c r="W439" s="24">
        <f>IFERROR(IF(Table_ocorrencias11[[#This Row],[data_saida]]="","",Table_ocorrencias11[[#This Row],[data_saida]]),"")</f>
        <v>0.625</v>
      </c>
      <c r="X439" s="24">
        <f>IFERROR(IF(Table_ocorrencias11[[#This Row],[data_chegada]]="","",Table_ocorrencias11[[#This Row],[data_chegada]]),"")</f>
        <v>0.66666666666666663</v>
      </c>
      <c r="Y439" s="24">
        <f>IFERROR(IF(Table_ocorrencias11[[#This Row],[data_conclusao]]="","",Table_ocorrencias11[[#This Row],[data_conclusao]]),"")</f>
        <v>0.70833333333333337</v>
      </c>
      <c r="Z439" s="22">
        <v>1536</v>
      </c>
      <c r="AA439" s="22">
        <v>701</v>
      </c>
      <c r="AB439" s="22">
        <v>15</v>
      </c>
      <c r="AC439" s="22">
        <v>1925024</v>
      </c>
      <c r="AD439" s="22">
        <v>3867684</v>
      </c>
      <c r="AE439" s="22">
        <v>3864405</v>
      </c>
      <c r="AF439" s="22">
        <v>21828</v>
      </c>
      <c r="AG439" s="23">
        <v>44046</v>
      </c>
      <c r="AH439" s="22" t="s">
        <v>1843</v>
      </c>
      <c r="AI439" s="22" t="s">
        <v>167</v>
      </c>
      <c r="AJ439" s="22" t="s">
        <v>168</v>
      </c>
      <c r="AK439" s="22" t="s">
        <v>255</v>
      </c>
      <c r="AL439" s="25">
        <v>0.60416666666666663</v>
      </c>
      <c r="AM439" s="26">
        <v>0.625</v>
      </c>
      <c r="AN439" s="26">
        <v>0.66666666666666663</v>
      </c>
      <c r="AO439" s="26">
        <v>0.70833333333333337</v>
      </c>
      <c r="AP439" s="22"/>
      <c r="AQ439" s="22"/>
      <c r="AR439" s="22">
        <v>3</v>
      </c>
      <c r="AS439" s="22" t="s">
        <v>1613</v>
      </c>
      <c r="AT439" s="22" t="s">
        <v>1844</v>
      </c>
      <c r="AU439" s="22" t="s">
        <v>1845</v>
      </c>
      <c r="AV439" s="27" t="s">
        <v>276</v>
      </c>
      <c r="AW439" s="22" t="s">
        <v>1846</v>
      </c>
      <c r="AX439" s="22" t="s">
        <v>283</v>
      </c>
      <c r="AY439" s="22" t="b">
        <v>0</v>
      </c>
      <c r="AZ439" s="22" t="s">
        <v>273</v>
      </c>
      <c r="BA439" s="22" t="b">
        <v>0</v>
      </c>
      <c r="BB439" s="22"/>
      <c r="BC439" s="22"/>
    </row>
    <row r="440" spans="1:55" hidden="1" x14ac:dyDescent="0.25">
      <c r="A440" s="31" t="str">
        <f>IFERROR(TEXT(Table_ocorrencias11[[#This Row],[caso_n]],"000")&amp;Table_ocorrencias11[[#This Row],[ponto]]&amp;"/"&amp;YEAR(Table_ocorrencias11[[#This Row],[DATA PLANTÃO]]),"")</f>
        <v>702.9/2020</v>
      </c>
      <c r="B440" s="31" t="str">
        <f>IFERROR(IF(Table_ocorrencias11[[#This Row],[GDL]] = "","", Table_ocorrencias11[[#This Row],[GDL]]&amp;"/"&amp;YEAR(Table_ocorrencias11[[#This Row],[data_plantao]])),"")</f>
        <v>21826/2020</v>
      </c>
      <c r="C440" s="31" t="str">
        <f>IF(Table_ocorrencias11[[#This Row],[fotos_gdl]] = TRUE,"ENVIADAS","PENDENTE")</f>
        <v>ENVIADAS</v>
      </c>
      <c r="D440" s="23">
        <f>IFERROR(Table_ocorrencias11[[#This Row],[data_plantao]],"")</f>
        <v>44046</v>
      </c>
      <c r="E440" s="31" t="str">
        <f>IFERROR(Table_ocorrencias11[[#This Row],[CIODS]],"")</f>
        <v>D683500</v>
      </c>
      <c r="F440" s="31" t="str">
        <f>IFERROR(Table_ocorrencias11[[#This Row],[natureza3]],"")</f>
        <v>Homicídio</v>
      </c>
      <c r="G440" s="31" t="str">
        <f>IFERROR(Table_ocorrencias11[[#This Row],[tipo_local]],"")</f>
        <v>Externo</v>
      </c>
      <c r="H440" s="31" t="str">
        <f>IFERROR(IF(Table_ocorrencias11[[#This Row],[instrumento9]] = 0,"",Table_ocorrencias11[[#This Row],[instrumento9]]),"")</f>
        <v>PÉRFURO-CONTUNDENTE</v>
      </c>
      <c r="I440" s="31" t="str">
        <f>IFERROR(VLOOKUP(Table_ocorrencias11[[#This Row],[matricula_perito]],Table_peritos[],2,FALSE),"")</f>
        <v>DIOGO SINESIO TRAJANO DE ARRUDA</v>
      </c>
      <c r="J440" s="31" t="str">
        <f>IFERROR(VLOOKUP(Table_ocorrencias11[[#This Row],[matricula_auxiliar]],Table_auxiliares[],2,FALSE),"")</f>
        <v>THAYSE BATISTA</v>
      </c>
      <c r="K440" s="31" t="str">
        <f>IFERROR(VLOOKUP(Table_ocorrencias11[[#This Row],[matricula_delegado]],Table_delegados[],2,FALSE),"")</f>
        <v>MARCONI LUSTOSA FELIX FILHO</v>
      </c>
      <c r="L440" s="31" t="str">
        <f>IFERROR(Table_ocorrencias11[[#This Row],[viatura4]],"")</f>
        <v>UP002</v>
      </c>
      <c r="M440" s="31" t="str">
        <f>IFERROR(IF(Table_ocorrencias11[[#This Row],[DPH2]] ="","",Table_ocorrencias11[[#This Row],[DPH2]]&amp;"º DPH"),"")</f>
        <v>13º DPH</v>
      </c>
      <c r="N440" s="31" t="str">
        <f>UPPER(IFERROR(VLOOKUP(Table_ocorrencias11[[#This Row],[municipio]],Table_municipios[],2,FALSE),""))</f>
        <v>MORENO</v>
      </c>
      <c r="O440" s="31" t="str">
        <f>UPPER(IFERROR(Table_ocorrencias11[[#This Row],[bairro7]],""))</f>
        <v>BONANÇA</v>
      </c>
      <c r="P440" s="31" t="str">
        <f>IFERROR(IF(Table_ocorrencias11[[#This Row],[rua8]] ="","",Table_ocorrencias11[[#This Row],[rua8]]),"")</f>
        <v>RUA MANOEL PAULO DOS SANTOS, N°4</v>
      </c>
      <c r="Q440" s="31" t="str">
        <f>IFERROR(IF(Table_ocorrencias11[[#This Row],[latitude5]] ="","",Table_ocorrencias11[[#This Row],[latitude5]]),"")</f>
        <v>-8.110089</v>
      </c>
      <c r="R440" s="31" t="str">
        <f>IFERROR(IF(Table_ocorrencias11[[#This Row],[longitude6]] ="","",Table_ocorrencias11[[#This Row],[longitude6]]),"")</f>
        <v>-35.186838</v>
      </c>
      <c r="S440" s="31" t="str">
        <f>IFERROR(UPPER(VLOOKUP(Table_ocorrencias11[[#This Row],[ocorrencia_id]],Table_vitimas[],3,FALSE) &amp; " (NIC: "&amp; VLOOKUP(Table_ocorrencias11[[#This Row],[ocorrencia_id]],Table_vitimas[],9,FALSE)) &amp;")","")</f>
        <v>EVERTON DA SILVA GOMES (NIC: 111194)</v>
      </c>
      <c r="T4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0" s="31" t="str">
        <f>UPPER(IFERROR(Table_ocorrencias11[[#This Row],[descricao]],""))</f>
        <v>PAF MASCULINO</v>
      </c>
      <c r="V440" s="24">
        <f>IFERROR(IF(Table_ocorrencias11[[#This Row],[data_ciencia]]="","",Table_ocorrencias11[[#This Row],[data_ciencia]]),"")</f>
        <v>0.61111111111111116</v>
      </c>
      <c r="W440" s="24">
        <f>IFERROR(IF(Table_ocorrencias11[[#This Row],[data_saida]]="","",Table_ocorrencias11[[#This Row],[data_saida]]),"")</f>
        <v>0.625</v>
      </c>
      <c r="X440" s="24">
        <f>IFERROR(IF(Table_ocorrencias11[[#This Row],[data_chegada]]="","",Table_ocorrencias11[[#This Row],[data_chegada]]),"")</f>
        <v>0.67013888888888884</v>
      </c>
      <c r="Y440" s="24">
        <f>IFERROR(IF(Table_ocorrencias11[[#This Row],[data_conclusao]]="","",Table_ocorrencias11[[#This Row],[data_conclusao]]),"")</f>
        <v>0.69791666666666663</v>
      </c>
      <c r="Z440" s="22">
        <v>1537</v>
      </c>
      <c r="AA440" s="22">
        <v>702</v>
      </c>
      <c r="AB440" s="22">
        <v>13</v>
      </c>
      <c r="AC440" s="22">
        <v>3871193</v>
      </c>
      <c r="AD440" s="22">
        <v>3870430</v>
      </c>
      <c r="AE440" s="22">
        <v>3864405</v>
      </c>
      <c r="AF440" s="22">
        <v>21826</v>
      </c>
      <c r="AG440" s="23">
        <v>44046</v>
      </c>
      <c r="AH440" s="22" t="s">
        <v>1857</v>
      </c>
      <c r="AI440" s="22" t="s">
        <v>167</v>
      </c>
      <c r="AJ440" s="22" t="s">
        <v>168</v>
      </c>
      <c r="AK440" s="22" t="s">
        <v>278</v>
      </c>
      <c r="AL440" s="25">
        <v>0.61111111111111116</v>
      </c>
      <c r="AM440" s="26">
        <v>0.625</v>
      </c>
      <c r="AN440" s="26">
        <v>0.67013888888888884</v>
      </c>
      <c r="AO440" s="26">
        <v>0.69791666666666663</v>
      </c>
      <c r="AP440" s="22" t="s">
        <v>1858</v>
      </c>
      <c r="AQ440" s="22" t="s">
        <v>1859</v>
      </c>
      <c r="AR440" s="22">
        <v>11</v>
      </c>
      <c r="AS440" s="22" t="s">
        <v>1860</v>
      </c>
      <c r="AT440" s="22" t="s">
        <v>1861</v>
      </c>
      <c r="AU440" s="22" t="s">
        <v>1862</v>
      </c>
      <c r="AV440" s="27" t="s">
        <v>276</v>
      </c>
      <c r="AW440" s="22" t="s">
        <v>1863</v>
      </c>
      <c r="AX440" s="22" t="s">
        <v>1864</v>
      </c>
      <c r="AY440" s="22" t="b">
        <v>1</v>
      </c>
      <c r="AZ440" s="22" t="s">
        <v>273</v>
      </c>
      <c r="BA440" s="22" t="b">
        <v>0</v>
      </c>
      <c r="BB440" s="22"/>
      <c r="BC440" s="22"/>
    </row>
    <row r="441" spans="1:55" hidden="1" x14ac:dyDescent="0.25">
      <c r="A441" s="31" t="str">
        <f>IFERROR(TEXT(Table_ocorrencias11[[#This Row],[caso_n]],"000")&amp;Table_ocorrencias11[[#This Row],[ponto]]&amp;"/"&amp;YEAR(Table_ocorrencias11[[#This Row],[DATA PLANTÃO]]),"")</f>
        <v>703.9/2020</v>
      </c>
      <c r="B441" s="31" t="str">
        <f>IFERROR(IF(Table_ocorrencias11[[#This Row],[GDL]] = "","", Table_ocorrencias11[[#This Row],[GDL]]&amp;"/"&amp;YEAR(Table_ocorrencias11[[#This Row],[data_plantao]])),"")</f>
        <v>21843/2020</v>
      </c>
      <c r="C441" s="31" t="str">
        <f>IF(Table_ocorrencias11[[#This Row],[fotos_gdl]] = TRUE,"ENVIADAS","PENDENTE")</f>
        <v>ENVIADAS</v>
      </c>
      <c r="D441" s="23">
        <f>IFERROR(Table_ocorrencias11[[#This Row],[data_plantao]],"")</f>
        <v>44046</v>
      </c>
      <c r="E441" s="31" t="str">
        <f>IFERROR(Table_ocorrencias11[[#This Row],[CIODS]],"")</f>
        <v>D683506</v>
      </c>
      <c r="F441" s="31" t="str">
        <f>IFERROR(Table_ocorrencias11[[#This Row],[natureza3]],"")</f>
        <v>Homicídio</v>
      </c>
      <c r="G441" s="31" t="str">
        <f>IFERROR(Table_ocorrencias11[[#This Row],[tipo_local]],"")</f>
        <v>Externo</v>
      </c>
      <c r="H441" s="31" t="str">
        <f>IFERROR(IF(Table_ocorrencias11[[#This Row],[instrumento9]] = 0,"",Table_ocorrencias11[[#This Row],[instrumento9]]),"")</f>
        <v>PÉRFURO-CONTUNDENTE</v>
      </c>
      <c r="I441" s="31" t="str">
        <f>IFERROR(VLOOKUP(Table_ocorrencias11[[#This Row],[matricula_perito]],Table_peritos[],2,FALSE),"")</f>
        <v>ADILSON CARDOSO DE OLIVEIRA</v>
      </c>
      <c r="J441" s="31" t="str">
        <f>IFERROR(VLOOKUP(Table_ocorrencias11[[#This Row],[matricula_auxiliar]],Table_auxiliares[],2,FALSE),"")</f>
        <v>HILTON PESSOA DE FREITAS NETO</v>
      </c>
      <c r="K441" s="31" t="str">
        <f>IFERROR(VLOOKUP(Table_ocorrencias11[[#This Row],[matricula_delegado]],Table_delegados[],2,FALSE),"")</f>
        <v>DIEGO JARDIM FEITOSA</v>
      </c>
      <c r="L441" s="31" t="str">
        <f>IFERROR(Table_ocorrencias11[[#This Row],[viatura4]],"")</f>
        <v>UP004</v>
      </c>
      <c r="M441" s="31" t="str">
        <f>IFERROR(IF(Table_ocorrencias11[[#This Row],[DPH2]] ="","",Table_ocorrencias11[[#This Row],[DPH2]]&amp;"º DPH"),"")</f>
        <v>6º DPH</v>
      </c>
      <c r="N441" s="31" t="str">
        <f>UPPER(IFERROR(VLOOKUP(Table_ocorrencias11[[#This Row],[municipio]],Table_municipios[],2,FALSE),""))</f>
        <v>IGARASSU</v>
      </c>
      <c r="O441" s="31" t="str">
        <f>UPPER(IFERROR(Table_ocorrencias11[[#This Row],[bairro7]],""))</f>
        <v>LOTEAMENTO AGAMENON MAGALHÃES</v>
      </c>
      <c r="P441" s="31" t="str">
        <f>IFERROR(IF(Table_ocorrencias11[[#This Row],[rua8]] ="","",Table_ocorrencias11[[#This Row],[rua8]]),"")</f>
        <v>RUA SÃO BENEDITO, 102</v>
      </c>
      <c r="Q441" s="31" t="str">
        <f>IFERROR(IF(Table_ocorrencias11[[#This Row],[latitude5]] ="","",Table_ocorrencias11[[#This Row],[latitude5]]),"")</f>
        <v/>
      </c>
      <c r="R441" s="31" t="str">
        <f>IFERROR(IF(Table_ocorrencias11[[#This Row],[longitude6]] ="","",Table_ocorrencias11[[#This Row],[longitude6]]),"")</f>
        <v/>
      </c>
      <c r="S441" s="31" t="str">
        <f>IFERROR(UPPER(VLOOKUP(Table_ocorrencias11[[#This Row],[ocorrencia_id]],Table_vitimas[],3,FALSE) &amp; " (NIC: "&amp; VLOOKUP(Table_ocorrencias11[[#This Row],[ocorrencia_id]],Table_vitimas[],9,FALSE)) &amp;")","")</f>
        <v>ROBISON RICHARD DE SOUZA PEREIRA (NIC: 111681)</v>
      </c>
      <c r="T4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41" s="31" t="str">
        <f>UPPER(IFERROR(Table_ocorrencias11[[#This Row],[descricao]],""))</f>
        <v>PAF- MASC_x000D_
PM 988459147</v>
      </c>
      <c r="V441" s="24">
        <f>IFERROR(IF(Table_ocorrencias11[[#This Row],[data_ciencia]]="","",Table_ocorrencias11[[#This Row],[data_ciencia]]),"")</f>
        <v>0.65763888888888888</v>
      </c>
      <c r="W441" s="24">
        <f>IFERROR(IF(Table_ocorrencias11[[#This Row],[data_saida]]="","",Table_ocorrencias11[[#This Row],[data_saida]]),"")</f>
        <v>0.72916666666666663</v>
      </c>
      <c r="X441" s="24">
        <f>IFERROR(IF(Table_ocorrencias11[[#This Row],[data_chegada]]="","",Table_ocorrencias11[[#This Row],[data_chegada]]),"")</f>
        <v>0.75</v>
      </c>
      <c r="Y441" s="24">
        <f>IFERROR(IF(Table_ocorrencias11[[#This Row],[data_conclusao]]="","",Table_ocorrencias11[[#This Row],[data_conclusao]]),"")</f>
        <v>0.77777777777777779</v>
      </c>
      <c r="Z441" s="22">
        <v>1538</v>
      </c>
      <c r="AA441" s="22">
        <v>703</v>
      </c>
      <c r="AB441" s="22">
        <v>6</v>
      </c>
      <c r="AC441" s="22">
        <v>1925024</v>
      </c>
      <c r="AD441" s="22">
        <v>3865967</v>
      </c>
      <c r="AE441" s="22">
        <v>3864944</v>
      </c>
      <c r="AF441" s="22">
        <v>21843</v>
      </c>
      <c r="AG441" s="23">
        <v>44046</v>
      </c>
      <c r="AH441" s="22" t="s">
        <v>1847</v>
      </c>
      <c r="AI441" s="22" t="s">
        <v>167</v>
      </c>
      <c r="AJ441" s="22" t="s">
        <v>168</v>
      </c>
      <c r="AK441" s="22" t="s">
        <v>255</v>
      </c>
      <c r="AL441" s="25">
        <v>0.65763888888888888</v>
      </c>
      <c r="AM441" s="26">
        <v>0.72916666666666663</v>
      </c>
      <c r="AN441" s="26">
        <v>0.75</v>
      </c>
      <c r="AO441" s="26">
        <v>0.77777777777777779</v>
      </c>
      <c r="AP441" s="22"/>
      <c r="AQ441" s="22"/>
      <c r="AR441" s="22">
        <v>6</v>
      </c>
      <c r="AS441" s="22" t="s">
        <v>1848</v>
      </c>
      <c r="AT441" s="22" t="s">
        <v>1849</v>
      </c>
      <c r="AU441" s="22" t="s">
        <v>1850</v>
      </c>
      <c r="AV441" s="27" t="s">
        <v>276</v>
      </c>
      <c r="AW441" s="22" t="s">
        <v>1851</v>
      </c>
      <c r="AX441" s="22" t="s">
        <v>1852</v>
      </c>
      <c r="AY441" s="22" t="b">
        <v>1</v>
      </c>
      <c r="AZ441" s="22" t="s">
        <v>273</v>
      </c>
      <c r="BA441" s="22" t="b">
        <v>0</v>
      </c>
      <c r="BB441" s="22"/>
      <c r="BC441" s="22"/>
    </row>
    <row r="442" spans="1:55" hidden="1" x14ac:dyDescent="0.25">
      <c r="A442" s="31" t="str">
        <f>IFERROR(TEXT(Table_ocorrencias11[[#This Row],[caso_n]],"000")&amp;Table_ocorrencias11[[#This Row],[ponto]]&amp;"/"&amp;YEAR(Table_ocorrencias11[[#This Row],[DATA PLANTÃO]]),"")</f>
        <v>704.9/2020</v>
      </c>
      <c r="B442" s="31" t="str">
        <f>IFERROR(IF(Table_ocorrencias11[[#This Row],[GDL]] = "","", Table_ocorrencias11[[#This Row],[GDL]]&amp;"/"&amp;YEAR(Table_ocorrencias11[[#This Row],[data_plantao]])),"")</f>
        <v>21875/2020</v>
      </c>
      <c r="C442" s="31" t="str">
        <f>IF(Table_ocorrencias11[[#This Row],[fotos_gdl]] = TRUE,"ENVIADAS","PENDENTE")</f>
        <v>ENVIADAS</v>
      </c>
      <c r="D442" s="23">
        <f>IFERROR(Table_ocorrencias11[[#This Row],[data_plantao]],"")</f>
        <v>44047</v>
      </c>
      <c r="E442" s="31" t="str">
        <f>IFERROR(Table_ocorrencias11[[#This Row],[CIODS]],"")</f>
        <v>D683550</v>
      </c>
      <c r="F442" s="31" t="str">
        <f>IFERROR(Table_ocorrencias11[[#This Row],[natureza3]],"")</f>
        <v>Homicídio</v>
      </c>
      <c r="G442" s="31" t="str">
        <f>IFERROR(Table_ocorrencias11[[#This Row],[tipo_local]],"")</f>
        <v>Externo</v>
      </c>
      <c r="H442" s="31" t="str">
        <f>IFERROR(IF(Table_ocorrencias11[[#This Row],[instrumento9]] = 0,"",Table_ocorrencias11[[#This Row],[instrumento9]]),"")</f>
        <v>CONTUNDENTE</v>
      </c>
      <c r="I442" s="31" t="str">
        <f>IFERROR(VLOOKUP(Table_ocorrencias11[[#This Row],[matricula_perito]],Table_peritos[],2,FALSE),"")</f>
        <v>TADEU MORAIS CRUZ</v>
      </c>
      <c r="J442" s="31" t="str">
        <f>IFERROR(VLOOKUP(Table_ocorrencias11[[#This Row],[matricula_auxiliar]],Table_auxiliares[],2,FALSE),"")</f>
        <v>ANDREZA CRISTINA MAIA DOS SANTOS</v>
      </c>
      <c r="K442" s="31" t="str">
        <f>IFERROR(VLOOKUP(Table_ocorrencias11[[#This Row],[matricula_delegado]],Table_delegados[],2,FALSE),"")</f>
        <v>FRANCISCA ERICA DA SILVA BEZERRA</v>
      </c>
      <c r="L442" s="31" t="str">
        <f>IFERROR(Table_ocorrencias11[[#This Row],[viatura4]],"")</f>
        <v>UP004</v>
      </c>
      <c r="M442" s="31" t="str">
        <f>IFERROR(IF(Table_ocorrencias11[[#This Row],[DPH2]] ="","",Table_ocorrencias11[[#This Row],[DPH2]]&amp;"º DPH"),"")</f>
        <v>1º DPH</v>
      </c>
      <c r="N442" s="31" t="str">
        <f>UPPER(IFERROR(VLOOKUP(Table_ocorrencias11[[#This Row],[municipio]],Table_municipios[],2,FALSE),""))</f>
        <v>RECIFE</v>
      </c>
      <c r="O442" s="31" t="str">
        <f>UPPER(IFERROR(Table_ocorrencias11[[#This Row],[bairro7]],""))</f>
        <v>RECIFE ANTIGO</v>
      </c>
      <c r="P442" s="31" t="str">
        <f>IFERROR(IF(Table_ocorrencias11[[#This Row],[rua8]] ="","",Table_ocorrencias11[[#This Row],[rua8]]),"")</f>
        <v>RUA ALFREDO LISBOA</v>
      </c>
      <c r="Q442" s="31" t="str">
        <f>IFERROR(IF(Table_ocorrencias11[[#This Row],[latitude5]] ="","",Table_ocorrencias11[[#This Row],[latitude5]]),"")</f>
        <v/>
      </c>
      <c r="R442" s="31" t="str">
        <f>IFERROR(IF(Table_ocorrencias11[[#This Row],[longitude6]] ="","",Table_ocorrencias11[[#This Row],[longitude6]]),"")</f>
        <v/>
      </c>
      <c r="S44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111691)</v>
      </c>
      <c r="T4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2" s="31" t="str">
        <f>UPPER(IFERROR(Table_ocorrencias11[[#This Row],[descricao]],""))</f>
        <v>PM 995281207- ARMA BRANCA</v>
      </c>
      <c r="V442" s="24">
        <f>IFERROR(IF(Table_ocorrencias11[[#This Row],[data_ciencia]]="","",Table_ocorrencias11[[#This Row],[data_ciencia]]),"")</f>
        <v>2.2222222222222223E-2</v>
      </c>
      <c r="W442" s="24">
        <f>IFERROR(IF(Table_ocorrencias11[[#This Row],[data_saida]]="","",Table_ocorrencias11[[#This Row],[data_saida]]),"")</f>
        <v>4.1666666666666664E-2</v>
      </c>
      <c r="X442" s="24">
        <f>IFERROR(IF(Table_ocorrencias11[[#This Row],[data_chegada]]="","",Table_ocorrencias11[[#This Row],[data_chegada]]),"")</f>
        <v>5.2083333333333336E-2</v>
      </c>
      <c r="Y442" s="24">
        <f>IFERROR(IF(Table_ocorrencias11[[#This Row],[data_conclusao]]="","",Table_ocorrencias11[[#This Row],[data_conclusao]]),"")</f>
        <v>8.3333333333333329E-2</v>
      </c>
      <c r="Z442" s="22">
        <v>1539</v>
      </c>
      <c r="AA442" s="22">
        <v>704</v>
      </c>
      <c r="AB442" s="22">
        <v>1</v>
      </c>
      <c r="AC442" s="22">
        <v>2962136</v>
      </c>
      <c r="AD442" s="22">
        <v>3876098</v>
      </c>
      <c r="AE442" s="22">
        <v>2724782</v>
      </c>
      <c r="AF442" s="22">
        <v>21875</v>
      </c>
      <c r="AG442" s="23">
        <v>44047</v>
      </c>
      <c r="AH442" s="22" t="s">
        <v>1932</v>
      </c>
      <c r="AI442" s="22" t="s">
        <v>167</v>
      </c>
      <c r="AJ442" s="22" t="s">
        <v>168</v>
      </c>
      <c r="AK442" s="22" t="s">
        <v>255</v>
      </c>
      <c r="AL442" s="25">
        <v>2.2222222222222223E-2</v>
      </c>
      <c r="AM442" s="26">
        <v>4.1666666666666664E-2</v>
      </c>
      <c r="AN442" s="26">
        <v>5.2083333333333336E-2</v>
      </c>
      <c r="AO442" s="26">
        <v>8.3333333333333329E-2</v>
      </c>
      <c r="AP442" s="22"/>
      <c r="AQ442" s="22"/>
      <c r="AR442" s="22">
        <v>14</v>
      </c>
      <c r="AS442" s="22" t="s">
        <v>1944</v>
      </c>
      <c r="AT442" s="22" t="s">
        <v>1933</v>
      </c>
      <c r="AU442" s="22" t="s">
        <v>1934</v>
      </c>
      <c r="AV442" s="27" t="s">
        <v>481</v>
      </c>
      <c r="AW442" s="22" t="s">
        <v>1935</v>
      </c>
      <c r="AX442" s="22" t="s">
        <v>1936</v>
      </c>
      <c r="AY442" s="22" t="b">
        <v>1</v>
      </c>
      <c r="AZ442" s="22" t="s">
        <v>273</v>
      </c>
      <c r="BA442" s="22" t="b">
        <v>0</v>
      </c>
      <c r="BB442" s="22"/>
      <c r="BC442" s="22"/>
    </row>
    <row r="443" spans="1:55" hidden="1" x14ac:dyDescent="0.25">
      <c r="A443" s="31" t="str">
        <f>IFERROR(TEXT(Table_ocorrencias11[[#This Row],[caso_n]],"000")&amp;Table_ocorrencias11[[#This Row],[ponto]]&amp;"/"&amp;YEAR(Table_ocorrencias11[[#This Row],[DATA PLANTÃO]]),"")</f>
        <v>705.9/2020</v>
      </c>
      <c r="B443" s="31" t="str">
        <f>IFERROR(IF(Table_ocorrencias11[[#This Row],[GDL]] = "","", Table_ocorrencias11[[#This Row],[GDL]]&amp;"/"&amp;YEAR(Table_ocorrencias11[[#This Row],[data_plantao]])),"")</f>
        <v>22111/2020</v>
      </c>
      <c r="C443" s="31" t="str">
        <f>IF(Table_ocorrencias11[[#This Row],[fotos_gdl]] = TRUE,"ENVIADAS","PENDENTE")</f>
        <v>ENVIADAS</v>
      </c>
      <c r="D443" s="23">
        <f>IFERROR(Table_ocorrencias11[[#This Row],[data_plantao]],"")</f>
        <v>44048</v>
      </c>
      <c r="E443" s="31" t="str">
        <f>IFERROR(Table_ocorrencias11[[#This Row],[CIODS]],"")</f>
        <v>D683640</v>
      </c>
      <c r="F443" s="31" t="str">
        <f>IFERROR(Table_ocorrencias11[[#This Row],[natureza3]],"")</f>
        <v>Homicídio</v>
      </c>
      <c r="G443" s="31" t="str">
        <f>IFERROR(Table_ocorrencias11[[#This Row],[tipo_local]],"")</f>
        <v>Externo</v>
      </c>
      <c r="H443" s="31" t="str">
        <f>IFERROR(IF(Table_ocorrencias11[[#This Row],[instrumento9]] = 0,"",Table_ocorrencias11[[#This Row],[instrumento9]]),"")</f>
        <v>PÉRFURO-CONTUNDENTE</v>
      </c>
      <c r="I443" s="31" t="str">
        <f>IFERROR(VLOOKUP(Table_ocorrencias11[[#This Row],[matricula_perito]],Table_peritos[],2,FALSE),"")</f>
        <v>BETSON FERNANDO DELGADO DOS SANTOS ANDRADE</v>
      </c>
      <c r="J443" s="31" t="str">
        <f>IFERROR(VLOOKUP(Table_ocorrencias11[[#This Row],[matricula_auxiliar]],Table_auxiliares[],2,FALSE),"")</f>
        <v>THAYSE BATISTA</v>
      </c>
      <c r="K443" s="31" t="str">
        <f>IFERROR(VLOOKUP(Table_ocorrencias11[[#This Row],[matricula_delegado]],Table_delegados[],2,FALSE),"")</f>
        <v>DANIEL LIRA PIMENTEL</v>
      </c>
      <c r="L443" s="31" t="str">
        <f>IFERROR(Table_ocorrencias11[[#This Row],[viatura4]],"")</f>
        <v>UP004</v>
      </c>
      <c r="M443" s="31" t="str">
        <f>IFERROR(IF(Table_ocorrencias11[[#This Row],[DPH2]] ="","",Table_ocorrencias11[[#This Row],[DPH2]]&amp;"º DPH"),"")</f>
        <v>10º DPH</v>
      </c>
      <c r="N443" s="31" t="str">
        <f>UPPER(IFERROR(VLOOKUP(Table_ocorrencias11[[#This Row],[municipio]],Table_municipios[],2,FALSE),""))</f>
        <v>CAMARAGIBE</v>
      </c>
      <c r="O443" s="31" t="str">
        <f>UPPER(IFERROR(Table_ocorrencias11[[#This Row],[bairro7]],""))</f>
        <v>TIMBI</v>
      </c>
      <c r="P443" s="31" t="str">
        <f>IFERROR(IF(Table_ocorrencias11[[#This Row],[rua8]] ="","",Table_ocorrencias11[[#This Row],[rua8]]),"")</f>
        <v>RUA DR. PAULO DE ARAÚJO LIMA, N°32</v>
      </c>
      <c r="Q443" s="31" t="str">
        <f>IFERROR(IF(Table_ocorrencias11[[#This Row],[latitude5]] ="","",Table_ocorrencias11[[#This Row],[latitude5]]),"")</f>
        <v>-8.008721</v>
      </c>
      <c r="R443" s="31" t="str">
        <f>IFERROR(IF(Table_ocorrencias11[[#This Row],[longitude6]] ="","",Table_ocorrencias11[[#This Row],[longitude6]]),"")</f>
        <v>-34.998846</v>
      </c>
      <c r="S44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111692)</v>
      </c>
      <c r="T4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3" s="31" t="str">
        <f>UPPER(IFERROR(Table_ocorrencias11[[#This Row],[descricao]],""))</f>
        <v>PAF - PM:99883-8075 ; OBS: MAIS DE UM INSTRUMENTO DE CRIME PAF + FACÃO (CORTANTE)</v>
      </c>
      <c r="V443" s="24">
        <f>IFERROR(IF(Table_ocorrencias11[[#This Row],[data_ciencia]]="","",Table_ocorrencias11[[#This Row],[data_ciencia]]),"")</f>
        <v>0.50694444444444442</v>
      </c>
      <c r="W443" s="24">
        <f>IFERROR(IF(Table_ocorrencias11[[#This Row],[data_saida]]="","",Table_ocorrencias11[[#This Row],[data_saida]]),"")</f>
        <v>0.53472222222222221</v>
      </c>
      <c r="X443" s="24">
        <f>IFERROR(IF(Table_ocorrencias11[[#This Row],[data_chegada]]="","",Table_ocorrencias11[[#This Row],[data_chegada]]),"")</f>
        <v>0.55555555555555558</v>
      </c>
      <c r="Y443" s="24">
        <f>IFERROR(IF(Table_ocorrencias11[[#This Row],[data_conclusao]]="","",Table_ocorrencias11[[#This Row],[data_conclusao]]),"")</f>
        <v>0.59722222222222221</v>
      </c>
      <c r="Z443" s="22">
        <v>1540</v>
      </c>
      <c r="AA443" s="22">
        <v>705</v>
      </c>
      <c r="AB443" s="22">
        <v>10</v>
      </c>
      <c r="AC443" s="22">
        <v>3869903</v>
      </c>
      <c r="AD443" s="22">
        <v>3870430</v>
      </c>
      <c r="AE443" s="22">
        <v>3864227</v>
      </c>
      <c r="AF443" s="22">
        <v>22111</v>
      </c>
      <c r="AG443" s="23">
        <v>44048</v>
      </c>
      <c r="AH443" s="22" t="s">
        <v>1945</v>
      </c>
      <c r="AI443" s="22" t="s">
        <v>167</v>
      </c>
      <c r="AJ443" s="22" t="s">
        <v>168</v>
      </c>
      <c r="AK443" s="22" t="s">
        <v>255</v>
      </c>
      <c r="AL443" s="25">
        <v>0.50694444444444442</v>
      </c>
      <c r="AM443" s="26">
        <v>0.53472222222222221</v>
      </c>
      <c r="AN443" s="26">
        <v>0.55555555555555558</v>
      </c>
      <c r="AO443" s="26">
        <v>0.59722222222222221</v>
      </c>
      <c r="AP443" s="22" t="s">
        <v>1961</v>
      </c>
      <c r="AQ443" s="22" t="s">
        <v>1962</v>
      </c>
      <c r="AR443" s="22">
        <v>4</v>
      </c>
      <c r="AS443" s="22" t="s">
        <v>1946</v>
      </c>
      <c r="AT443" s="22" t="s">
        <v>1947</v>
      </c>
      <c r="AU443" s="22" t="s">
        <v>1948</v>
      </c>
      <c r="AV443" s="27" t="s">
        <v>276</v>
      </c>
      <c r="AW443" s="22" t="s">
        <v>1949</v>
      </c>
      <c r="AX443" s="22" t="s">
        <v>1963</v>
      </c>
      <c r="AY443" s="22" t="b">
        <v>1</v>
      </c>
      <c r="AZ443" s="22" t="s">
        <v>273</v>
      </c>
      <c r="BA443" s="22" t="b">
        <v>0</v>
      </c>
      <c r="BB443" s="22"/>
      <c r="BC443" s="22"/>
    </row>
    <row r="444" spans="1:55" hidden="1" x14ac:dyDescent="0.25">
      <c r="A444" s="31" t="str">
        <f>IFERROR(TEXT(Table_ocorrencias11[[#This Row],[caso_n]],"000")&amp;Table_ocorrencias11[[#This Row],[ponto]]&amp;"/"&amp;YEAR(Table_ocorrencias11[[#This Row],[DATA PLANTÃO]]),"")</f>
        <v>706.9/2020</v>
      </c>
      <c r="B444" s="31" t="str">
        <f>IFERROR(IF(Table_ocorrencias11[[#This Row],[GDL]] = "","", Table_ocorrencias11[[#This Row],[GDL]]&amp;"/"&amp;YEAR(Table_ocorrencias11[[#This Row],[data_plantao]])),"")</f>
        <v>22089/2020</v>
      </c>
      <c r="C444" s="31" t="str">
        <f>IF(Table_ocorrencias11[[#This Row],[fotos_gdl]] = TRUE,"ENVIADAS","PENDENTE")</f>
        <v>ENVIADAS</v>
      </c>
      <c r="D444" s="23">
        <f>IFERROR(Table_ocorrencias11[[#This Row],[data_plantao]],"")</f>
        <v>44048</v>
      </c>
      <c r="E444" s="31" t="str">
        <f>IFERROR(Table_ocorrencias11[[#This Row],[CIODS]],"")</f>
        <v>D683635</v>
      </c>
      <c r="F444" s="31" t="str">
        <f>IFERROR(Table_ocorrencias11[[#This Row],[natureza3]],"")</f>
        <v>Homicídio</v>
      </c>
      <c r="G444" s="31" t="str">
        <f>IFERROR(Table_ocorrencias11[[#This Row],[tipo_local]],"")</f>
        <v>Externo</v>
      </c>
      <c r="H444" s="31" t="str">
        <f>IFERROR(IF(Table_ocorrencias11[[#This Row],[instrumento9]] = 0,"",Table_ocorrencias11[[#This Row],[instrumento9]]),"")</f>
        <v>PÉRFURO-CONTUNDENTE</v>
      </c>
      <c r="I444" s="31" t="str">
        <f>IFERROR(VLOOKUP(Table_ocorrencias11[[#This Row],[matricula_perito]],Table_peritos[],2,FALSE),"")</f>
        <v>FERNANDO HENRIQUE LEAL BENEVIDES</v>
      </c>
      <c r="J444" s="31" t="str">
        <f>IFERROR(VLOOKUP(Table_ocorrencias11[[#This Row],[matricula_auxiliar]],Table_auxiliares[],2,FALSE),"")</f>
        <v>ANDREZA CRISTINA MAIA DOS SANTOS</v>
      </c>
      <c r="K444" s="31" t="str">
        <f>IFERROR(VLOOKUP(Table_ocorrencias11[[#This Row],[matricula_delegado]],Table_delegados[],2,FALSE),"")</f>
        <v>BRUNO DE UGALDE MELLO</v>
      </c>
      <c r="L444" s="31" t="str">
        <f>IFERROR(Table_ocorrencias11[[#This Row],[viatura4]],"")</f>
        <v>UP002</v>
      </c>
      <c r="M444" s="31" t="str">
        <f>IFERROR(IF(Table_ocorrencias11[[#This Row],[DPH2]] ="","",Table_ocorrencias11[[#This Row],[DPH2]]&amp;"º DPH"),"")</f>
        <v>3º DPH</v>
      </c>
      <c r="N444" s="31" t="str">
        <f>UPPER(IFERROR(VLOOKUP(Table_ocorrencias11[[#This Row],[municipio]],Table_municipios[],2,FALSE),""))</f>
        <v>RECIFE</v>
      </c>
      <c r="O444" s="31" t="str">
        <f>UPPER(IFERROR(Table_ocorrencias11[[#This Row],[bairro7]],""))</f>
        <v>BARRO/ PANTANAL/ UR 3</v>
      </c>
      <c r="P444" s="31" t="str">
        <f>IFERROR(IF(Table_ocorrencias11[[#This Row],[rua8]] ="","",Table_ocorrencias11[[#This Row],[rua8]]),"")</f>
        <v>AV D PEDRO I</v>
      </c>
      <c r="Q444" s="31" t="str">
        <f>IFERROR(IF(Table_ocorrencias11[[#This Row],[latitude5]] ="","",Table_ocorrencias11[[#This Row],[latitude5]]),"")</f>
        <v/>
      </c>
      <c r="R444" s="31" t="str">
        <f>IFERROR(IF(Table_ocorrencias11[[#This Row],[longitude6]] ="","",Table_ocorrencias11[[#This Row],[longitude6]]),"")</f>
        <v/>
      </c>
      <c r="S444" s="31" t="str">
        <f>IFERROR(UPPER(VLOOKUP(Table_ocorrencias11[[#This Row],[ocorrencia_id]],Table_vitimas[],3,FALSE) &amp; " (NIC: "&amp; VLOOKUP(Table_ocorrencias11[[#This Row],[ocorrencia_id]],Table_vitimas[],9,FALSE)) &amp;")","")</f>
        <v>MATHEUS JOSE NEVES FELIX (NIC: 111674)</v>
      </c>
      <c r="T4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4" s="31" t="str">
        <f>UPPER(IFERROR(Table_ocorrencias11[[#This Row],[descricao]],""))</f>
        <v>CB ROBERTO 988037045 - PAF</v>
      </c>
      <c r="V444" s="24">
        <f>IFERROR(IF(Table_ocorrencias11[[#This Row],[data_ciencia]]="","",Table_ocorrencias11[[#This Row],[data_ciencia]]),"")</f>
        <v>0.53055555555555556</v>
      </c>
      <c r="W444" s="24">
        <f>IFERROR(IF(Table_ocorrencias11[[#This Row],[data_saida]]="","",Table_ocorrencias11[[#This Row],[data_saida]]),"")</f>
        <v>0.54166666666666663</v>
      </c>
      <c r="X444" s="24">
        <f>IFERROR(IF(Table_ocorrencias11[[#This Row],[data_chegada]]="","",Table_ocorrencias11[[#This Row],[data_chegada]]),"")</f>
        <v>0.55902777777777779</v>
      </c>
      <c r="Y444" s="24">
        <f>IFERROR(IF(Table_ocorrencias11[[#This Row],[data_conclusao]]="","",Table_ocorrencias11[[#This Row],[data_conclusao]]),"")</f>
        <v>0.60416666666666663</v>
      </c>
      <c r="Z444" s="22">
        <v>1541</v>
      </c>
      <c r="AA444" s="22">
        <v>706</v>
      </c>
      <c r="AB444" s="22">
        <v>3</v>
      </c>
      <c r="AC444" s="22">
        <v>2962063</v>
      </c>
      <c r="AD444" s="22">
        <v>3876098</v>
      </c>
      <c r="AE444" s="22">
        <v>3865339</v>
      </c>
      <c r="AF444" s="22">
        <v>22089</v>
      </c>
      <c r="AG444" s="23">
        <v>44048</v>
      </c>
      <c r="AH444" s="22" t="s">
        <v>1950</v>
      </c>
      <c r="AI444" s="22" t="s">
        <v>167</v>
      </c>
      <c r="AJ444" s="22" t="s">
        <v>168</v>
      </c>
      <c r="AK444" s="22" t="s">
        <v>278</v>
      </c>
      <c r="AL444" s="25">
        <v>0.53055555555555556</v>
      </c>
      <c r="AM444" s="26">
        <v>0.54166666666666663</v>
      </c>
      <c r="AN444" s="26">
        <v>0.55902777777777779</v>
      </c>
      <c r="AO444" s="26">
        <v>0.60416666666666663</v>
      </c>
      <c r="AP444" s="22"/>
      <c r="AQ444" s="22"/>
      <c r="AR444" s="22">
        <v>14</v>
      </c>
      <c r="AS444" s="22" t="s">
        <v>1951</v>
      </c>
      <c r="AT444" s="22" t="s">
        <v>1952</v>
      </c>
      <c r="AU444" s="22" t="s">
        <v>1953</v>
      </c>
      <c r="AV444" s="27" t="s">
        <v>276</v>
      </c>
      <c r="AW444" s="22" t="s">
        <v>1954</v>
      </c>
      <c r="AX444" s="22" t="s">
        <v>1960</v>
      </c>
      <c r="AY444" s="22" t="b">
        <v>1</v>
      </c>
      <c r="AZ444" s="22" t="s">
        <v>273</v>
      </c>
      <c r="BA444" s="22" t="b">
        <v>0</v>
      </c>
      <c r="BB444" s="22"/>
      <c r="BC444" s="22"/>
    </row>
    <row r="445" spans="1:55" hidden="1" x14ac:dyDescent="0.25">
      <c r="A445" s="31" t="str">
        <f>IFERROR(TEXT(Table_ocorrencias11[[#This Row],[caso_n]],"000")&amp;Table_ocorrencias11[[#This Row],[ponto]]&amp;"/"&amp;YEAR(Table_ocorrencias11[[#This Row],[DATA PLANTÃO]]),"")</f>
        <v>707.9/2020</v>
      </c>
      <c r="B445" s="31" t="str">
        <f>IFERROR(IF(Table_ocorrencias11[[#This Row],[GDL]] = "","", Table_ocorrencias11[[#This Row],[GDL]]&amp;"/"&amp;YEAR(Table_ocorrencias11[[#This Row],[data_plantao]])),"")</f>
        <v>22112/2020</v>
      </c>
      <c r="C445" s="31" t="str">
        <f>IF(Table_ocorrencias11[[#This Row],[fotos_gdl]] = TRUE,"ENVIADAS","PENDENTE")</f>
        <v>ENVIADAS</v>
      </c>
      <c r="D445" s="23">
        <f>IFERROR(Table_ocorrencias11[[#This Row],[data_plantao]],"")</f>
        <v>44048</v>
      </c>
      <c r="E445" s="31" t="str">
        <f>IFERROR(Table_ocorrencias11[[#This Row],[CIODS]],"")</f>
        <v>D683665</v>
      </c>
      <c r="F445" s="31" t="str">
        <f>IFERROR(Table_ocorrencias11[[#This Row],[natureza3]],"")</f>
        <v>Homicídio</v>
      </c>
      <c r="G445" s="31" t="str">
        <f>IFERROR(Table_ocorrencias11[[#This Row],[tipo_local]],"")</f>
        <v>Externo</v>
      </c>
      <c r="H445" s="31" t="str">
        <f>IFERROR(IF(Table_ocorrencias11[[#This Row],[instrumento9]] = 0,"",Table_ocorrencias11[[#This Row],[instrumento9]]),"")</f>
        <v>PÉRFURO-CONTUNDENTE</v>
      </c>
      <c r="I445" s="31" t="str">
        <f>IFERROR(VLOOKUP(Table_ocorrencias11[[#This Row],[matricula_perito]],Table_peritos[],2,FALSE),"")</f>
        <v>BETSON FERNANDO DELGADO DOS SANTOS ANDRADE</v>
      </c>
      <c r="J445" s="31" t="str">
        <f>IFERROR(VLOOKUP(Table_ocorrencias11[[#This Row],[matricula_auxiliar]],Table_auxiliares[],2,FALSE),"")</f>
        <v>THAYSE BATISTA</v>
      </c>
      <c r="K445" s="31" t="str">
        <f>IFERROR(VLOOKUP(Table_ocorrencias11[[#This Row],[matricula_delegado]],Table_delegados[],2,FALSE),"")</f>
        <v>DANIEL LIRA PIMENTEL</v>
      </c>
      <c r="L445" s="31" t="str">
        <f>IFERROR(Table_ocorrencias11[[#This Row],[viatura4]],"")</f>
        <v>UP004</v>
      </c>
      <c r="M445" s="31" t="str">
        <f>IFERROR(IF(Table_ocorrencias11[[#This Row],[DPH2]] ="","",Table_ocorrencias11[[#This Row],[DPH2]]&amp;"º DPH"),"")</f>
        <v>10º DPH</v>
      </c>
      <c r="N445" s="31" t="str">
        <f>UPPER(IFERROR(VLOOKUP(Table_ocorrencias11[[#This Row],[municipio]],Table_municipios[],2,FALSE),""))</f>
        <v>SÃO LOURENÇO DA MATA</v>
      </c>
      <c r="O445" s="31" t="str">
        <f>UPPER(IFERROR(Table_ocorrencias11[[#This Row],[bairro7]],""))</f>
        <v>CAPIBARIBE SENTIDO BELA VISTA</v>
      </c>
      <c r="P445" s="31" t="str">
        <f>IFERROR(IF(Table_ocorrencias11[[#This Row],[rua8]] ="","",Table_ocorrencias11[[#This Row],[rua8]]),"")</f>
        <v>RUA TENENTE ARNALDO GUERRA</v>
      </c>
      <c r="Q445" s="31" t="str">
        <f>IFERROR(IF(Table_ocorrencias11[[#This Row],[latitude5]] ="","",Table_ocorrencias11[[#This Row],[latitude5]]),"")</f>
        <v>-8.012508</v>
      </c>
      <c r="R445" s="31" t="str">
        <f>IFERROR(IF(Table_ocorrencias11[[#This Row],[longitude6]] ="","",Table_ocorrencias11[[#This Row],[longitude6]]),"")</f>
        <v>-35.016304</v>
      </c>
      <c r="S445" s="31" t="str">
        <f>IFERROR(UPPER(VLOOKUP(Table_ocorrencias11[[#This Row],[ocorrencia_id]],Table_vitimas[],3,FALSE) &amp; " (NIC: "&amp; VLOOKUP(Table_ocorrencias11[[#This Row],[ocorrencia_id]],Table_vitimas[],9,FALSE)) &amp;")","")</f>
        <v>MATHEUS FELIPE RODRIGUES DE SANTANA (NIC: 111694)</v>
      </c>
      <c r="T4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45" s="31" t="str">
        <f>UPPER(IFERROR(Table_ocorrencias11[[#This Row],[descricao]],""))</f>
        <v>MATAGAL PM 99909-3803</v>
      </c>
      <c r="V445" s="24">
        <f>IFERROR(IF(Table_ocorrencias11[[#This Row],[data_ciencia]]="","",Table_ocorrencias11[[#This Row],[data_ciencia]]),"")</f>
        <v>0.65972222222222221</v>
      </c>
      <c r="W445" s="24">
        <f>IFERROR(IF(Table_ocorrencias11[[#This Row],[data_saida]]="","",Table_ocorrencias11[[#This Row],[data_saida]]),"")</f>
        <v>0.6875</v>
      </c>
      <c r="X445" s="24">
        <f>IFERROR(IF(Table_ocorrencias11[[#This Row],[data_chegada]]="","",Table_ocorrencias11[[#This Row],[data_chegada]]),"")</f>
        <v>0.70833333333333337</v>
      </c>
      <c r="Y445" s="24">
        <f>IFERROR(IF(Table_ocorrencias11[[#This Row],[data_conclusao]]="","",Table_ocorrencias11[[#This Row],[data_conclusao]]),"")</f>
        <v>0.75</v>
      </c>
      <c r="Z445" s="22">
        <v>1542</v>
      </c>
      <c r="AA445" s="22">
        <v>707</v>
      </c>
      <c r="AB445" s="22">
        <v>10</v>
      </c>
      <c r="AC445" s="22">
        <v>3869903</v>
      </c>
      <c r="AD445" s="22">
        <v>3870430</v>
      </c>
      <c r="AE445" s="22">
        <v>3864227</v>
      </c>
      <c r="AF445" s="22">
        <v>22112</v>
      </c>
      <c r="AG445" s="23">
        <v>44048</v>
      </c>
      <c r="AH445" s="22" t="s">
        <v>1964</v>
      </c>
      <c r="AI445" s="22" t="s">
        <v>167</v>
      </c>
      <c r="AJ445" s="22" t="s">
        <v>168</v>
      </c>
      <c r="AK445" s="22" t="s">
        <v>255</v>
      </c>
      <c r="AL445" s="25">
        <v>0.65972222222222221</v>
      </c>
      <c r="AM445" s="26">
        <v>0.6875</v>
      </c>
      <c r="AN445" s="26">
        <v>0.70833333333333337</v>
      </c>
      <c r="AO445" s="26">
        <v>0.75</v>
      </c>
      <c r="AP445" s="22" t="s">
        <v>1965</v>
      </c>
      <c r="AQ445" s="22" t="s">
        <v>1966</v>
      </c>
      <c r="AR445" s="22">
        <v>15</v>
      </c>
      <c r="AS445" s="22" t="s">
        <v>1967</v>
      </c>
      <c r="AT445" s="22" t="s">
        <v>1968</v>
      </c>
      <c r="AU445" s="22" t="s">
        <v>1969</v>
      </c>
      <c r="AV445" s="27" t="s">
        <v>276</v>
      </c>
      <c r="AW445" s="22" t="s">
        <v>1970</v>
      </c>
      <c r="AX445" s="22" t="s">
        <v>1971</v>
      </c>
      <c r="AY445" s="22" t="b">
        <v>1</v>
      </c>
      <c r="AZ445" s="22" t="s">
        <v>273</v>
      </c>
      <c r="BA445" s="22" t="b">
        <v>0</v>
      </c>
      <c r="BB445" s="22"/>
      <c r="BC445" s="22"/>
    </row>
    <row r="446" spans="1:55" hidden="1" x14ac:dyDescent="0.25">
      <c r="A446" s="31" t="str">
        <f>IFERROR(TEXT(Table_ocorrencias11[[#This Row],[caso_n]],"000")&amp;Table_ocorrencias11[[#This Row],[ponto]]&amp;"/"&amp;YEAR(Table_ocorrencias11[[#This Row],[DATA PLANTÃO]]),"")</f>
        <v>708.9/2020</v>
      </c>
      <c r="B446" s="31" t="str">
        <f>IFERROR(IF(Table_ocorrencias11[[#This Row],[GDL]] = "","", Table_ocorrencias11[[#This Row],[GDL]]&amp;"/"&amp;YEAR(Table_ocorrencias11[[#This Row],[data_plantao]])),"")</f>
        <v>22119/2020</v>
      </c>
      <c r="C446" s="31" t="str">
        <f>IF(Table_ocorrencias11[[#This Row],[fotos_gdl]] = TRUE,"ENVIADAS","PENDENTE")</f>
        <v>ENVIADAS</v>
      </c>
      <c r="D446" s="23">
        <f>IFERROR(Table_ocorrencias11[[#This Row],[data_plantao]],"")</f>
        <v>44048</v>
      </c>
      <c r="E446" s="31" t="str">
        <f>IFERROR(Table_ocorrencias11[[#This Row],[CIODS]],"")</f>
        <v>D683682</v>
      </c>
      <c r="F446" s="31" t="str">
        <f>IFERROR(Table_ocorrencias11[[#This Row],[natureza3]],"")</f>
        <v>Homicídio</v>
      </c>
      <c r="G446" s="31" t="str">
        <f>IFERROR(Table_ocorrencias11[[#This Row],[tipo_local]],"")</f>
        <v>Externo</v>
      </c>
      <c r="H446" s="31" t="str">
        <f>IFERROR(IF(Table_ocorrencias11[[#This Row],[instrumento9]] = 0,"",Table_ocorrencias11[[#This Row],[instrumento9]]),"")</f>
        <v>PÉRFURO-CONTUNDENTE</v>
      </c>
      <c r="I446" s="31" t="str">
        <f>IFERROR(VLOOKUP(Table_ocorrencias11[[#This Row],[matricula_perito]],Table_peritos[],2,FALSE),"")</f>
        <v>TADEU MORAIS CRUZ</v>
      </c>
      <c r="J446" s="31" t="str">
        <f>IFERROR(VLOOKUP(Table_ocorrencias11[[#This Row],[matricula_auxiliar]],Table_auxiliares[],2,FALSE),"")</f>
        <v>HILTON PESSOA DE FREITAS NETO</v>
      </c>
      <c r="K446" s="31" t="str">
        <f>IFERROR(VLOOKUP(Table_ocorrencias11[[#This Row],[matricula_delegado]],Table_delegados[],2,FALSE),"")</f>
        <v>FABIO LACERDA MACHADO</v>
      </c>
      <c r="L446" s="31" t="str">
        <f>IFERROR(Table_ocorrencias11[[#This Row],[viatura4]],"")</f>
        <v>UP004</v>
      </c>
      <c r="M446" s="31" t="str">
        <f>IFERROR(IF(Table_ocorrencias11[[#This Row],[DPH2]] ="","",Table_ocorrencias11[[#This Row],[DPH2]]&amp;"º DPH"),"")</f>
        <v>1º DPH</v>
      </c>
      <c r="N446" s="31" t="str">
        <f>UPPER(IFERROR(VLOOKUP(Table_ocorrencias11[[#This Row],[municipio]],Table_municipios[],2,FALSE),""))</f>
        <v>RECIFE</v>
      </c>
      <c r="O446" s="31" t="str">
        <f>UPPER(IFERROR(Table_ocorrencias11[[#This Row],[bairro7]],""))</f>
        <v>SANTO ANTÔNIO</v>
      </c>
      <c r="P446" s="31" t="str">
        <f>IFERROR(IF(Table_ocorrencias11[[#This Row],[rua8]] ="","",Table_ocorrencias11[[#This Row],[rua8]]),"")</f>
        <v>AV. DANTAS BARRETO, N°252</v>
      </c>
      <c r="Q446" s="31" t="str">
        <f>IFERROR(IF(Table_ocorrencias11[[#This Row],[latitude5]] ="","",Table_ocorrencias11[[#This Row],[latitude5]]),"")</f>
        <v>-8.063373</v>
      </c>
      <c r="R446" s="31" t="str">
        <f>IFERROR(IF(Table_ocorrencias11[[#This Row],[longitude6]] ="","",Table_ocorrencias11[[#This Row],[longitude6]]),"")</f>
        <v>-34.878239</v>
      </c>
      <c r="S44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111697)</v>
      </c>
      <c r="T4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6" s="31" t="str">
        <f>UPPER(IFERROR(Table_ocorrencias11[[#This Row],[descricao]],""))</f>
        <v>PAF - MASC</v>
      </c>
      <c r="V446" s="24">
        <f>IFERROR(IF(Table_ocorrencias11[[#This Row],[data_ciencia]]="","",Table_ocorrencias11[[#This Row],[data_ciencia]]),"")</f>
        <v>0.80902777777777779</v>
      </c>
      <c r="W446" s="24">
        <f>IFERROR(IF(Table_ocorrencias11[[#This Row],[data_saida]]="","",Table_ocorrencias11[[#This Row],[data_saida]]),"")</f>
        <v>0.82291666666666663</v>
      </c>
      <c r="X446" s="24">
        <f>IFERROR(IF(Table_ocorrencias11[[#This Row],[data_chegada]]="","",Table_ocorrencias11[[#This Row],[data_chegada]]),"")</f>
        <v>0.82638888888888884</v>
      </c>
      <c r="Y446" s="24">
        <f>IFERROR(IF(Table_ocorrencias11[[#This Row],[data_conclusao]]="","",Table_ocorrencias11[[#This Row],[data_conclusao]]),"")</f>
        <v>0.85416666666666663</v>
      </c>
      <c r="Z446" s="22">
        <v>1543</v>
      </c>
      <c r="AA446" s="22">
        <v>708</v>
      </c>
      <c r="AB446" s="22">
        <v>1</v>
      </c>
      <c r="AC446" s="22">
        <v>2962136</v>
      </c>
      <c r="AD446" s="22">
        <v>3865967</v>
      </c>
      <c r="AE446" s="22">
        <v>3864235</v>
      </c>
      <c r="AF446" s="22">
        <v>22119</v>
      </c>
      <c r="AG446" s="23">
        <v>44048</v>
      </c>
      <c r="AH446" s="22" t="s">
        <v>1972</v>
      </c>
      <c r="AI446" s="22" t="s">
        <v>167</v>
      </c>
      <c r="AJ446" s="22" t="s">
        <v>168</v>
      </c>
      <c r="AK446" s="22" t="s">
        <v>255</v>
      </c>
      <c r="AL446" s="25">
        <v>0.80902777777777779</v>
      </c>
      <c r="AM446" s="26">
        <v>0.82291666666666663</v>
      </c>
      <c r="AN446" s="26">
        <v>0.82638888888888884</v>
      </c>
      <c r="AO446" s="26">
        <v>0.85416666666666663</v>
      </c>
      <c r="AP446" s="22" t="s">
        <v>1973</v>
      </c>
      <c r="AQ446" s="22" t="s">
        <v>1974</v>
      </c>
      <c r="AR446" s="22">
        <v>14</v>
      </c>
      <c r="AS446" s="22" t="s">
        <v>1975</v>
      </c>
      <c r="AT446" s="22" t="s">
        <v>1976</v>
      </c>
      <c r="AU446" s="22" t="s">
        <v>1977</v>
      </c>
      <c r="AV446" s="27" t="s">
        <v>276</v>
      </c>
      <c r="AW446" s="22" t="s">
        <v>1978</v>
      </c>
      <c r="AX446" s="22" t="s">
        <v>1979</v>
      </c>
      <c r="AY446" s="22" t="b">
        <v>1</v>
      </c>
      <c r="AZ446" s="22" t="s">
        <v>273</v>
      </c>
      <c r="BA446" s="22" t="b">
        <v>0</v>
      </c>
      <c r="BB446" s="22"/>
      <c r="BC446" s="22"/>
    </row>
    <row r="447" spans="1:55" hidden="1" x14ac:dyDescent="0.25">
      <c r="A447" s="31" t="str">
        <f>IFERROR(TEXT(Table_ocorrencias11[[#This Row],[caso_n]],"000")&amp;Table_ocorrencias11[[#This Row],[ponto]]&amp;"/"&amp;YEAR(Table_ocorrencias11[[#This Row],[DATA PLANTÃO]]),"")</f>
        <v>709.9/2020</v>
      </c>
      <c r="B447" s="31" t="str">
        <f>IFERROR(IF(Table_ocorrencias11[[#This Row],[GDL]] = "","", Table_ocorrencias11[[#This Row],[GDL]]&amp;"/"&amp;YEAR(Table_ocorrencias11[[#This Row],[data_plantao]])),"")</f>
        <v>28508/2020</v>
      </c>
      <c r="C447" s="31" t="str">
        <f>IF(Table_ocorrencias11[[#This Row],[fotos_gdl]] = TRUE,"ENVIADAS","PENDENTE")</f>
        <v>PENDENTE</v>
      </c>
      <c r="D447" s="23">
        <f>IFERROR(Table_ocorrencias11[[#This Row],[data_plantao]],"")</f>
        <v>44049</v>
      </c>
      <c r="E447" s="31" t="str">
        <f>IFERROR(Table_ocorrencias11[[#This Row],[CIODS]],"")</f>
        <v>D683726</v>
      </c>
      <c r="F447" s="31" t="str">
        <f>IFERROR(Table_ocorrencias11[[#This Row],[natureza3]],"")</f>
        <v>Homicídio</v>
      </c>
      <c r="G447" s="31" t="str">
        <f>IFERROR(Table_ocorrencias11[[#This Row],[tipo_local]],"")</f>
        <v>Externo</v>
      </c>
      <c r="H447" s="31" t="str">
        <f>IFERROR(IF(Table_ocorrencias11[[#This Row],[instrumento9]] = 0,"",Table_ocorrencias11[[#This Row],[instrumento9]]),"")</f>
        <v>PÉRFURO-CONTUNDENTE</v>
      </c>
      <c r="I447" s="31" t="str">
        <f>IFERROR(VLOOKUP(Table_ocorrencias11[[#This Row],[matricula_perito]],Table_peritos[],2,FALSE),"")</f>
        <v>DIOGO SINESIO TRAJANO DE ARRUDA</v>
      </c>
      <c r="J447" s="31" t="str">
        <f>IFERROR(VLOOKUP(Table_ocorrencias11[[#This Row],[matricula_auxiliar]],Table_auxiliares[],2,FALSE),"")</f>
        <v>THIAGO ANDRÉ</v>
      </c>
      <c r="K447" s="31" t="str">
        <f>IFERROR(VLOOKUP(Table_ocorrencias11[[#This Row],[matricula_delegado]],Table_delegados[],2,FALSE),"")</f>
        <v>ROBERTO MONTEIRO LOBO</v>
      </c>
      <c r="L447" s="31" t="str">
        <f>IFERROR(Table_ocorrencias11[[#This Row],[viatura4]],"")</f>
        <v>UP004</v>
      </c>
      <c r="M447" s="31" t="str">
        <f>IFERROR(IF(Table_ocorrencias11[[#This Row],[DPH2]] ="","",Table_ocorrencias11[[#This Row],[DPH2]]&amp;"º DPH"),"")</f>
        <v>3º DPH</v>
      </c>
      <c r="N447" s="31" t="str">
        <f>UPPER(IFERROR(VLOOKUP(Table_ocorrencias11[[#This Row],[municipio]],Table_municipios[],2,FALSE),""))</f>
        <v>JABOATÃO DOS GUARARAPES</v>
      </c>
      <c r="O447" s="31" t="str">
        <f>UPPER(IFERROR(Table_ocorrencias11[[#This Row],[bairro7]],""))</f>
        <v>IBURA</v>
      </c>
      <c r="P447" s="31" t="str">
        <f>IFERROR(IF(Table_ocorrencias11[[#This Row],[rua8]] ="","",Table_ocorrencias11[[#This Row],[rua8]]),"")</f>
        <v>RUA DO SOSSEGO, 32</v>
      </c>
      <c r="Q447" s="31" t="str">
        <f>IFERROR(IF(Table_ocorrencias11[[#This Row],[latitude5]] ="","",Table_ocorrencias11[[#This Row],[latitude5]]),"")</f>
        <v>-8.111446</v>
      </c>
      <c r="R447" s="31" t="str">
        <f>IFERROR(IF(Table_ocorrencias11[[#This Row],[longitude6]] ="","",Table_ocorrencias11[[#This Row],[longitude6]]),"")</f>
        <v>-34.946279</v>
      </c>
      <c r="S447" s="31" t="str">
        <f>IFERROR(UPPER(VLOOKUP(Table_ocorrencias11[[#This Row],[ocorrencia_id]],Table_vitimas[],3,FALSE) &amp; " (NIC: "&amp; VLOOKUP(Table_ocorrencias11[[#This Row],[ocorrencia_id]],Table_vitimas[],9,FALSE)) &amp;")","")</f>
        <v>GILVÂNIA MARIA DA SILVA (NIC: 111695)</v>
      </c>
      <c r="T4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47" s="31" t="str">
        <f>UPPER(IFERROR(Table_ocorrencias11[[#This Row],[descricao]],""))</f>
        <v>MULHER MORTA POR DISPAROS DE ARMA DE FOGO EM VIA PÚBLICA.</v>
      </c>
      <c r="V447" s="24">
        <f>IFERROR(IF(Table_ocorrencias11[[#This Row],[data_ciencia]]="","",Table_ocorrencias11[[#This Row],[data_ciencia]]),"")</f>
        <v>0.41319444444444442</v>
      </c>
      <c r="W447" s="24">
        <f>IFERROR(IF(Table_ocorrencias11[[#This Row],[data_saida]]="","",Table_ocorrencias11[[#This Row],[data_saida]]),"")</f>
        <v>0.43402777777777779</v>
      </c>
      <c r="X447" s="24">
        <f>IFERROR(IF(Table_ocorrencias11[[#This Row],[data_chegada]]="","",Table_ocorrencias11[[#This Row],[data_chegada]]),"")</f>
        <v>0.46527777777777779</v>
      </c>
      <c r="Y447" s="24">
        <f>IFERROR(IF(Table_ocorrencias11[[#This Row],[data_conclusao]]="","",Table_ocorrencias11[[#This Row],[data_conclusao]]),"")</f>
        <v>0.48958333333333331</v>
      </c>
      <c r="Z447" s="22">
        <v>1544</v>
      </c>
      <c r="AA447" s="22">
        <v>709</v>
      </c>
      <c r="AB447" s="22">
        <v>3</v>
      </c>
      <c r="AC447" s="22">
        <v>3871193</v>
      </c>
      <c r="AD447" s="22">
        <v>3870464</v>
      </c>
      <c r="AE447" s="22">
        <v>3864146</v>
      </c>
      <c r="AF447" s="22">
        <v>28508</v>
      </c>
      <c r="AG447" s="23">
        <v>44049</v>
      </c>
      <c r="AH447" s="22" t="s">
        <v>1984</v>
      </c>
      <c r="AI447" s="22" t="s">
        <v>167</v>
      </c>
      <c r="AJ447" s="22" t="s">
        <v>168</v>
      </c>
      <c r="AK447" s="22" t="s">
        <v>255</v>
      </c>
      <c r="AL447" s="25">
        <v>0.41319444444444442</v>
      </c>
      <c r="AM447" s="26">
        <v>0.43402777777777779</v>
      </c>
      <c r="AN447" s="26">
        <v>0.46527777777777779</v>
      </c>
      <c r="AO447" s="26">
        <v>0.48958333333333331</v>
      </c>
      <c r="AP447" s="22" t="s">
        <v>1985</v>
      </c>
      <c r="AQ447" s="22" t="s">
        <v>1986</v>
      </c>
      <c r="AR447" s="22">
        <v>10</v>
      </c>
      <c r="AS447" s="22" t="s">
        <v>1483</v>
      </c>
      <c r="AT447" s="22" t="s">
        <v>1987</v>
      </c>
      <c r="AU447" s="22" t="s">
        <v>1988</v>
      </c>
      <c r="AV447" s="27" t="s">
        <v>276</v>
      </c>
      <c r="AW447" s="22" t="s">
        <v>1989</v>
      </c>
      <c r="AX447" s="22" t="s">
        <v>1990</v>
      </c>
      <c r="AY447" s="22" t="b">
        <v>0</v>
      </c>
      <c r="AZ447" s="22" t="s">
        <v>273</v>
      </c>
      <c r="BA447" s="22" t="b">
        <v>0</v>
      </c>
      <c r="BB447" s="22"/>
      <c r="BC447" s="22"/>
    </row>
    <row r="448" spans="1:55" hidden="1" x14ac:dyDescent="0.25">
      <c r="A448" s="31" t="str">
        <f>IFERROR(TEXT(Table_ocorrencias11[[#This Row],[caso_n]],"000")&amp;Table_ocorrencias11[[#This Row],[ponto]]&amp;"/"&amp;YEAR(Table_ocorrencias11[[#This Row],[DATA PLANTÃO]]),"")</f>
        <v>710.9/2020</v>
      </c>
      <c r="B448" s="31" t="str">
        <f>IFERROR(IF(Table_ocorrencias11[[#This Row],[GDL]] = "","", Table_ocorrencias11[[#This Row],[GDL]]&amp;"/"&amp;YEAR(Table_ocorrencias11[[#This Row],[data_plantao]])),"")</f>
        <v>22217/2020</v>
      </c>
      <c r="C448" s="31" t="str">
        <f>IF(Table_ocorrencias11[[#This Row],[fotos_gdl]] = TRUE,"ENVIADAS","PENDENTE")</f>
        <v>ENVIADAS</v>
      </c>
      <c r="D448" s="23">
        <f>IFERROR(Table_ocorrencias11[[#This Row],[data_plantao]],"")</f>
        <v>44049</v>
      </c>
      <c r="E448" s="31" t="str">
        <f>IFERROR(Table_ocorrencias11[[#This Row],[CIODS]],"")</f>
        <v>D683772</v>
      </c>
      <c r="F448" s="31" t="str">
        <f>IFERROR(Table_ocorrencias11[[#This Row],[natureza3]],"")</f>
        <v>Homicídio</v>
      </c>
      <c r="G448" s="31" t="str">
        <f>IFERROR(Table_ocorrencias11[[#This Row],[tipo_local]],"")</f>
        <v>Externo</v>
      </c>
      <c r="H448" s="31" t="str">
        <f>IFERROR(IF(Table_ocorrencias11[[#This Row],[instrumento9]] = 0,"",Table_ocorrencias11[[#This Row],[instrumento9]]),"")</f>
        <v>PÉRFURO-CONTUNDENTE</v>
      </c>
      <c r="I448" s="31" t="str">
        <f>IFERROR(VLOOKUP(Table_ocorrencias11[[#This Row],[matricula_perito]],Table_peritos[],2,FALSE),"")</f>
        <v>TADEU MORAIS CRUZ</v>
      </c>
      <c r="J448" s="31" t="str">
        <f>IFERROR(VLOOKUP(Table_ocorrencias11[[#This Row],[matricula_auxiliar]],Table_auxiliares[],2,FALSE),"")</f>
        <v>BRENO HENRIQUE DANTAS DOS SANTOS</v>
      </c>
      <c r="K448" s="31" t="str">
        <f>IFERROR(VLOOKUP(Table_ocorrencias11[[#This Row],[matricula_delegado]],Table_delegados[],2,FALSE),"")</f>
        <v>EURICELIA BATISTA NOGUEIRA</v>
      </c>
      <c r="L448" s="31" t="str">
        <f>IFERROR(Table_ocorrencias11[[#This Row],[viatura4]],"")</f>
        <v>UP004</v>
      </c>
      <c r="M448" s="31" t="str">
        <f>IFERROR(IF(Table_ocorrencias11[[#This Row],[DPH2]] ="","",Table_ocorrencias11[[#This Row],[DPH2]]&amp;"º DPH"),"")</f>
        <v>2º DPH</v>
      </c>
      <c r="N448" s="31" t="str">
        <f>UPPER(IFERROR(VLOOKUP(Table_ocorrencias11[[#This Row],[municipio]],Table_municipios[],2,FALSE),""))</f>
        <v>RECIFE</v>
      </c>
      <c r="O448" s="31" t="str">
        <f>UPPER(IFERROR(Table_ocorrencias11[[#This Row],[bairro7]],""))</f>
        <v>CORDEIRO</v>
      </c>
      <c r="P448" s="31" t="str">
        <f>IFERROR(IF(Table_ocorrencias11[[#This Row],[rua8]] ="","",Table_ocorrencias11[[#This Row],[rua8]]),"")</f>
        <v>AV. MAURÍCIO DE NASSAU-S/N</v>
      </c>
      <c r="Q448" s="31" t="str">
        <f>IFERROR(IF(Table_ocorrencias11[[#This Row],[latitude5]] ="","",Table_ocorrencias11[[#This Row],[latitude5]]),"")</f>
        <v/>
      </c>
      <c r="R448" s="31" t="str">
        <f>IFERROR(IF(Table_ocorrencias11[[#This Row],[longitude6]] ="","",Table_ocorrencias11[[#This Row],[longitude6]]),"")</f>
        <v/>
      </c>
      <c r="S448" s="31" t="str">
        <f>IFERROR(UPPER(VLOOKUP(Table_ocorrencias11[[#This Row],[ocorrencia_id]],Table_vitimas[],3,FALSE) &amp; " (NIC: "&amp; VLOOKUP(Table_ocorrencias11[[#This Row],[ocorrencia_id]],Table_vitimas[],9,FALSE)) &amp;")","")</f>
        <v>ISAÍAS FABRÍCIO DA SILVA ARAÚJO (NIC: 111688)</v>
      </c>
      <c r="T4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8" s="31" t="str">
        <f>UPPER(IFERROR(Table_ocorrencias11[[#This Row],[descricao]],""))</f>
        <v>PAF</v>
      </c>
      <c r="V448" s="24">
        <f>IFERROR(IF(Table_ocorrencias11[[#This Row],[data_ciencia]]="","",Table_ocorrencias11[[#This Row],[data_ciencia]]),"")</f>
        <v>0.80555555555555558</v>
      </c>
      <c r="W448" s="24">
        <f>IFERROR(IF(Table_ocorrencias11[[#This Row],[data_saida]]="","",Table_ocorrencias11[[#This Row],[data_saida]]),"")</f>
        <v>0.83333333333333337</v>
      </c>
      <c r="X448" s="24">
        <f>IFERROR(IF(Table_ocorrencias11[[#This Row],[data_chegada]]="","",Table_ocorrencias11[[#This Row],[data_chegada]]),"")</f>
        <v>0.84027777777777779</v>
      </c>
      <c r="Y448" s="24">
        <f>IFERROR(IF(Table_ocorrencias11[[#This Row],[data_conclusao]]="","",Table_ocorrencias11[[#This Row],[data_conclusao]]),"")</f>
        <v>0.86805555555555558</v>
      </c>
      <c r="Z448" s="22">
        <v>1545</v>
      </c>
      <c r="AA448" s="22">
        <v>710</v>
      </c>
      <c r="AB448" s="22">
        <v>2</v>
      </c>
      <c r="AC448" s="22">
        <v>2962136</v>
      </c>
      <c r="AD448" s="22">
        <v>3867820</v>
      </c>
      <c r="AE448" s="22">
        <v>2960494</v>
      </c>
      <c r="AF448" s="22">
        <v>22217</v>
      </c>
      <c r="AG448" s="23">
        <v>44049</v>
      </c>
      <c r="AH448" s="22" t="s">
        <v>2012</v>
      </c>
      <c r="AI448" s="22" t="s">
        <v>167</v>
      </c>
      <c r="AJ448" s="22" t="s">
        <v>168</v>
      </c>
      <c r="AK448" s="22" t="s">
        <v>255</v>
      </c>
      <c r="AL448" s="25">
        <v>0.80555555555555558</v>
      </c>
      <c r="AM448" s="26">
        <v>0.83333333333333337</v>
      </c>
      <c r="AN448" s="26">
        <v>0.84027777777777779</v>
      </c>
      <c r="AO448" s="26">
        <v>0.86805555555555558</v>
      </c>
      <c r="AP448" s="22"/>
      <c r="AQ448" s="22"/>
      <c r="AR448" s="22">
        <v>14</v>
      </c>
      <c r="AS448" s="22" t="s">
        <v>340</v>
      </c>
      <c r="AT448" s="22" t="s">
        <v>2013</v>
      </c>
      <c r="AU448" s="22" t="s">
        <v>2014</v>
      </c>
      <c r="AV448" s="27" t="s">
        <v>276</v>
      </c>
      <c r="AW448" s="22" t="s">
        <v>2015</v>
      </c>
      <c r="AX448" s="22" t="s">
        <v>1202</v>
      </c>
      <c r="AY448" s="22" t="b">
        <v>1</v>
      </c>
      <c r="AZ448" s="22" t="s">
        <v>273</v>
      </c>
      <c r="BA448" s="22" t="b">
        <v>0</v>
      </c>
      <c r="BB448" s="22"/>
      <c r="BC448" s="22"/>
    </row>
    <row r="449" spans="1:55" hidden="1" x14ac:dyDescent="0.25">
      <c r="A449" s="31" t="str">
        <f>IFERROR(TEXT(Table_ocorrencias11[[#This Row],[caso_n]],"000")&amp;Table_ocorrencias11[[#This Row],[ponto]]&amp;"/"&amp;YEAR(Table_ocorrencias11[[#This Row],[DATA PLANTÃO]]),"")</f>
        <v>711.9/2020</v>
      </c>
      <c r="B449" s="31" t="str">
        <f>IFERROR(IF(Table_ocorrencias11[[#This Row],[GDL]] = "","", Table_ocorrencias11[[#This Row],[GDL]]&amp;"/"&amp;YEAR(Table_ocorrencias11[[#This Row],[data_plantao]])),"")</f>
        <v>22238/2020</v>
      </c>
      <c r="C449" s="31" t="str">
        <f>IF(Table_ocorrencias11[[#This Row],[fotos_gdl]] = TRUE,"ENVIADAS","PENDENTE")</f>
        <v>ENVIADAS</v>
      </c>
      <c r="D449" s="23">
        <f>IFERROR(Table_ocorrencias11[[#This Row],[data_plantao]],"")</f>
        <v>44050</v>
      </c>
      <c r="E449" s="31" t="str">
        <f>IFERROR(Table_ocorrencias11[[#This Row],[CIODS]],"")</f>
        <v>D683798</v>
      </c>
      <c r="F449" s="31" t="str">
        <f>IFERROR(Table_ocorrencias11[[#This Row],[natureza3]],"")</f>
        <v>Homicídio</v>
      </c>
      <c r="G449" s="31" t="str">
        <f>IFERROR(Table_ocorrencias11[[#This Row],[tipo_local]],"")</f>
        <v>Externo</v>
      </c>
      <c r="H449" s="31" t="str">
        <f>IFERROR(IF(Table_ocorrencias11[[#This Row],[instrumento9]] = 0,"",Table_ocorrencias11[[#This Row],[instrumento9]]),"")</f>
        <v>PÉRFURO-CONTUNDENTE</v>
      </c>
      <c r="I449" s="31" t="str">
        <f>IFERROR(VLOOKUP(Table_ocorrencias11[[#This Row],[matricula_perito]],Table_peritos[],2,FALSE),"")</f>
        <v>DIEGO NUNES TELES DE MENDONÇA</v>
      </c>
      <c r="J449" s="31" t="str">
        <f>IFERROR(VLOOKUP(Table_ocorrencias11[[#This Row],[matricula_auxiliar]],Table_auxiliares[],2,FALSE),"")</f>
        <v>RICARDO ALEXANDRE MELO DA SILVA</v>
      </c>
      <c r="K449" s="31" t="str">
        <f>IFERROR(VLOOKUP(Table_ocorrencias11[[#This Row],[matricula_delegado]],Table_delegados[],2,FALSE),"")</f>
        <v>RODOLFO LIMA CARTAXO</v>
      </c>
      <c r="L449" s="31" t="str">
        <f>IFERROR(Table_ocorrencias11[[#This Row],[viatura4]],"")</f>
        <v>UP004</v>
      </c>
      <c r="M449" s="31" t="str">
        <f>IFERROR(IF(Table_ocorrencias11[[#This Row],[DPH2]] ="","",Table_ocorrencias11[[#This Row],[DPH2]]&amp;"º DPH"),"")</f>
        <v>1º DPH</v>
      </c>
      <c r="N449" s="31" t="str">
        <f>UPPER(IFERROR(VLOOKUP(Table_ocorrencias11[[#This Row],[municipio]],Table_municipios[],2,FALSE),""))</f>
        <v>RECIFE</v>
      </c>
      <c r="O449" s="31" t="str">
        <f>UPPER(IFERROR(Table_ocorrencias11[[#This Row],[bairro7]],""))</f>
        <v>COELHOS</v>
      </c>
      <c r="P449" s="31" t="str">
        <f>IFERROR(IF(Table_ocorrencias11[[#This Row],[rua8]] ="","",Table_ocorrencias11[[#This Row],[rua8]]),"")</f>
        <v>REGO MELO</v>
      </c>
      <c r="Q449" s="31" t="str">
        <f>IFERROR(IF(Table_ocorrencias11[[#This Row],[latitude5]] ="","",Table_ocorrencias11[[#This Row],[latitude5]]),"")</f>
        <v/>
      </c>
      <c r="R449" s="31" t="str">
        <f>IFERROR(IF(Table_ocorrencias11[[#This Row],[longitude6]] ="","",Table_ocorrencias11[[#This Row],[longitude6]]),"")</f>
        <v/>
      </c>
      <c r="S449" s="31" t="str">
        <f>IFERROR(UPPER(VLOOKUP(Table_ocorrencias11[[#This Row],[ocorrencia_id]],Table_vitimas[],3,FALSE) &amp; " (NIC: "&amp; VLOOKUP(Table_ocorrencias11[[#This Row],[ocorrencia_id]],Table_vitimas[],9,FALSE)) &amp;")","")</f>
        <v>CLÁUDIO SILVA DIAS (NIC: 111687)</v>
      </c>
      <c r="T4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49" s="31" t="str">
        <f>UPPER(IFERROR(Table_ocorrencias11[[#This Row],[descricao]],""))</f>
        <v>ARMA BRABCA EM LOCAL EXTERNO, HOMEM</v>
      </c>
      <c r="V449" s="24">
        <f>IFERROR(IF(Table_ocorrencias11[[#This Row],[data_ciencia]]="","",Table_ocorrencias11[[#This Row],[data_ciencia]]),"")</f>
        <v>0.23958333333333334</v>
      </c>
      <c r="W449" s="24" t="str">
        <f>IFERROR(IF(Table_ocorrencias11[[#This Row],[data_saida]]="","",Table_ocorrencias11[[#This Row],[data_saida]]),"")</f>
        <v/>
      </c>
      <c r="X449" s="24" t="str">
        <f>IFERROR(IF(Table_ocorrencias11[[#This Row],[data_chegada]]="","",Table_ocorrencias11[[#This Row],[data_chegada]]),"")</f>
        <v/>
      </c>
      <c r="Y449" s="24" t="str">
        <f>IFERROR(IF(Table_ocorrencias11[[#This Row],[data_conclusao]]="","",Table_ocorrencias11[[#This Row],[data_conclusao]]),"")</f>
        <v/>
      </c>
      <c r="Z449" s="22">
        <v>1546</v>
      </c>
      <c r="AA449" s="22">
        <v>711</v>
      </c>
      <c r="AB449" s="22">
        <v>1</v>
      </c>
      <c r="AC449" s="22">
        <v>3869148</v>
      </c>
      <c r="AD449" s="22">
        <v>3867641</v>
      </c>
      <c r="AE449" s="22">
        <v>2725649</v>
      </c>
      <c r="AF449" s="22">
        <v>22238</v>
      </c>
      <c r="AG449" s="23">
        <v>44050</v>
      </c>
      <c r="AH449" s="22" t="s">
        <v>2021</v>
      </c>
      <c r="AI449" s="22" t="s">
        <v>167</v>
      </c>
      <c r="AJ449" s="22" t="s">
        <v>168</v>
      </c>
      <c r="AK449" s="22" t="s">
        <v>255</v>
      </c>
      <c r="AL449" s="25">
        <v>0.23958333333333334</v>
      </c>
      <c r="AM449" s="26"/>
      <c r="AN449" s="26"/>
      <c r="AO449" s="26"/>
      <c r="AP449" s="22"/>
      <c r="AQ449" s="22"/>
      <c r="AR449" s="22">
        <v>14</v>
      </c>
      <c r="AS449" s="22" t="s">
        <v>2022</v>
      </c>
      <c r="AT449" s="22" t="s">
        <v>2023</v>
      </c>
      <c r="AU449" s="22" t="s">
        <v>2024</v>
      </c>
      <c r="AV449" s="27" t="s">
        <v>276</v>
      </c>
      <c r="AW449" s="22" t="s">
        <v>2025</v>
      </c>
      <c r="AX449" s="22" t="s">
        <v>2026</v>
      </c>
      <c r="AY449" s="22" t="b">
        <v>1</v>
      </c>
      <c r="AZ449" s="22" t="s">
        <v>273</v>
      </c>
      <c r="BA449" s="22" t="b">
        <v>0</v>
      </c>
      <c r="BB449" s="22"/>
      <c r="BC449" s="22"/>
    </row>
    <row r="450" spans="1:55" hidden="1" x14ac:dyDescent="0.25">
      <c r="A450" s="31" t="str">
        <f>IFERROR(TEXT(Table_ocorrencias11[[#This Row],[caso_n]],"000")&amp;Table_ocorrencias11[[#This Row],[ponto]]&amp;"/"&amp;YEAR(Table_ocorrencias11[[#This Row],[DATA PLANTÃO]]),"")</f>
        <v>712.9/2020</v>
      </c>
      <c r="B450" s="31" t="str">
        <f>IFERROR(IF(Table_ocorrencias11[[#This Row],[GDL]] = "","", Table_ocorrencias11[[#This Row],[GDL]]&amp;"/"&amp;YEAR(Table_ocorrencias11[[#This Row],[data_plantao]])),"")</f>
        <v>22340/2020</v>
      </c>
      <c r="C450" s="31" t="str">
        <f>IF(Table_ocorrencias11[[#This Row],[fotos_gdl]] = TRUE,"ENVIADAS","PENDENTE")</f>
        <v>ENVIADAS</v>
      </c>
      <c r="D450" s="23">
        <f>IFERROR(Table_ocorrencias11[[#This Row],[data_plantao]],"")</f>
        <v>44050</v>
      </c>
      <c r="E450" s="31" t="str">
        <f>IFERROR(Table_ocorrencias11[[#This Row],[CIODS]],"")</f>
        <v>D683827</v>
      </c>
      <c r="F450" s="31" t="str">
        <f>IFERROR(Table_ocorrencias11[[#This Row],[natureza3]],"")</f>
        <v>Homicídio</v>
      </c>
      <c r="G450" s="31" t="str">
        <f>IFERROR(Table_ocorrencias11[[#This Row],[tipo_local]],"")</f>
        <v>Externo</v>
      </c>
      <c r="H450" s="31" t="str">
        <f>IFERROR(IF(Table_ocorrencias11[[#This Row],[instrumento9]] = 0,"",Table_ocorrencias11[[#This Row],[instrumento9]]),"")</f>
        <v>PÉRFURO-CONTUNDENTE</v>
      </c>
      <c r="I450" s="31" t="str">
        <f>IFERROR(VLOOKUP(Table_ocorrencias11[[#This Row],[matricula_perito]],Table_peritos[],2,FALSE),"")</f>
        <v>RANON BARROS BEZERRA</v>
      </c>
      <c r="J450" s="31" t="str">
        <f>IFERROR(VLOOKUP(Table_ocorrencias11[[#This Row],[matricula_auxiliar]],Table_auxiliares[],2,FALSE),"")</f>
        <v>ANDREZA CRISTINA MAIA DOS SANTOS</v>
      </c>
      <c r="K450" s="31" t="str">
        <f>IFERROR(VLOOKUP(Table_ocorrencias11[[#This Row],[matricula_delegado]],Table_delegados[],2,FALSE),"")</f>
        <v>ROBERTO DE LIMA FERREIRA</v>
      </c>
      <c r="L450" s="31" t="str">
        <f>IFERROR(Table_ocorrencias11[[#This Row],[viatura4]],"")</f>
        <v>UP002</v>
      </c>
      <c r="M450" s="31" t="str">
        <f>IFERROR(IF(Table_ocorrencias11[[#This Row],[DPH2]] ="","",Table_ocorrencias11[[#This Row],[DPH2]]&amp;"º DPH"),"")</f>
        <v>13º DPH</v>
      </c>
      <c r="N450" s="31" t="str">
        <f>UPPER(IFERROR(VLOOKUP(Table_ocorrencias11[[#This Row],[municipio]],Table_municipios[],2,FALSE),""))</f>
        <v>JABOATÃO DOS GUARARAPES</v>
      </c>
      <c r="O450" s="31" t="str">
        <f>UPPER(IFERROR(Table_ocorrencias11[[#This Row],[bairro7]],""))</f>
        <v>UR 11/ZUMBI DO PACHECO</v>
      </c>
      <c r="P450" s="31" t="str">
        <f>IFERROR(IF(Table_ocorrencias11[[#This Row],[rua8]] ="","",Table_ocorrencias11[[#This Row],[rua8]]),"")</f>
        <v>AV D HELDER CAMARA 93</v>
      </c>
      <c r="Q450" s="31" t="str">
        <f>IFERROR(IF(Table_ocorrencias11[[#This Row],[latitude5]] ="","",Table_ocorrencias11[[#This Row],[latitude5]]),"")</f>
        <v/>
      </c>
      <c r="R450" s="31" t="str">
        <f>IFERROR(IF(Table_ocorrencias11[[#This Row],[longitude6]] ="","",Table_ocorrencias11[[#This Row],[longitude6]]),"")</f>
        <v/>
      </c>
      <c r="S45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111668)</v>
      </c>
      <c r="T4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0" s="31" t="str">
        <f>UPPER(IFERROR(Table_ocorrencias11[[#This Row],[descricao]],""))</f>
        <v>SD NONATO 994143560</v>
      </c>
      <c r="V450" s="24">
        <f>IFERROR(IF(Table_ocorrencias11[[#This Row],[data_ciencia]]="","",Table_ocorrencias11[[#This Row],[data_ciencia]]),"")</f>
        <v>0.51180555555555551</v>
      </c>
      <c r="W450" s="24">
        <f>IFERROR(IF(Table_ocorrencias11[[#This Row],[data_saida]]="","",Table_ocorrencias11[[#This Row],[data_saida]]),"")</f>
        <v>0.52430555555555558</v>
      </c>
      <c r="X450" s="24">
        <f>IFERROR(IF(Table_ocorrencias11[[#This Row],[data_chegada]]="","",Table_ocorrencias11[[#This Row],[data_chegada]]),"")</f>
        <v>0.55208333333333337</v>
      </c>
      <c r="Y450" s="24">
        <f>IFERROR(IF(Table_ocorrencias11[[#This Row],[data_conclusao]]="","",Table_ocorrencias11[[#This Row],[data_conclusao]]),"")</f>
        <v>0.58680555555555558</v>
      </c>
      <c r="Z450" s="22">
        <v>1547</v>
      </c>
      <c r="AA450" s="22">
        <v>712</v>
      </c>
      <c r="AB450" s="22">
        <v>13</v>
      </c>
      <c r="AC450" s="22">
        <v>3866670</v>
      </c>
      <c r="AD450" s="22">
        <v>3876098</v>
      </c>
      <c r="AE450" s="22">
        <v>3864723</v>
      </c>
      <c r="AF450" s="22">
        <v>22340</v>
      </c>
      <c r="AG450" s="23">
        <v>44050</v>
      </c>
      <c r="AH450" s="22" t="s">
        <v>2030</v>
      </c>
      <c r="AI450" s="22" t="s">
        <v>167</v>
      </c>
      <c r="AJ450" s="22" t="s">
        <v>168</v>
      </c>
      <c r="AK450" s="22" t="s">
        <v>278</v>
      </c>
      <c r="AL450" s="25">
        <v>0.51180555555555551</v>
      </c>
      <c r="AM450" s="26">
        <v>0.52430555555555558</v>
      </c>
      <c r="AN450" s="26">
        <v>0.55208333333333337</v>
      </c>
      <c r="AO450" s="26">
        <v>0.58680555555555558</v>
      </c>
      <c r="AP450" s="22"/>
      <c r="AQ450" s="22"/>
      <c r="AR450" s="22">
        <v>10</v>
      </c>
      <c r="AS450" s="22" t="s">
        <v>2031</v>
      </c>
      <c r="AT450" s="22" t="s">
        <v>2032</v>
      </c>
      <c r="AU450" s="22" t="s">
        <v>2041</v>
      </c>
      <c r="AV450" s="27" t="s">
        <v>276</v>
      </c>
      <c r="AW450" s="22" t="s">
        <v>2033</v>
      </c>
      <c r="AX450" s="22" t="s">
        <v>2034</v>
      </c>
      <c r="AY450" s="22" t="b">
        <v>1</v>
      </c>
      <c r="AZ450" s="22" t="s">
        <v>273</v>
      </c>
      <c r="BA450" s="22" t="b">
        <v>0</v>
      </c>
      <c r="BB450" s="22"/>
      <c r="BC450" s="22"/>
    </row>
    <row r="451" spans="1:55" hidden="1" x14ac:dyDescent="0.25">
      <c r="A451" s="31" t="str">
        <f>IFERROR(TEXT(Table_ocorrencias11[[#This Row],[caso_n]],"000")&amp;Table_ocorrencias11[[#This Row],[ponto]]&amp;"/"&amp;YEAR(Table_ocorrencias11[[#This Row],[DATA PLANTÃO]]),"")</f>
        <v>713.9/2020</v>
      </c>
      <c r="B451" s="31" t="str">
        <f>IFERROR(IF(Table_ocorrencias11[[#This Row],[GDL]] = "","", Table_ocorrencias11[[#This Row],[GDL]]&amp;"/"&amp;YEAR(Table_ocorrencias11[[#This Row],[data_plantao]])),"")</f>
        <v>22471/2020</v>
      </c>
      <c r="C451" s="31" t="str">
        <f>IF(Table_ocorrencias11[[#This Row],[fotos_gdl]] = TRUE,"ENVIADAS","PENDENTE")</f>
        <v>PENDENTE</v>
      </c>
      <c r="D451" s="23">
        <f>IFERROR(Table_ocorrencias11[[#This Row],[data_plantao]],"")</f>
        <v>44051</v>
      </c>
      <c r="E451" s="31" t="str">
        <f>IFERROR(Table_ocorrencias11[[#This Row],[CIODS]],"")</f>
        <v>D683929</v>
      </c>
      <c r="F451" s="31" t="str">
        <f>IFERROR(Table_ocorrencias11[[#This Row],[natureza3]],"")</f>
        <v>Homicídio</v>
      </c>
      <c r="G451" s="31" t="str">
        <f>IFERROR(Table_ocorrencias11[[#This Row],[tipo_local]],"")</f>
        <v>Externo</v>
      </c>
      <c r="H451" s="31" t="str">
        <f>IFERROR(IF(Table_ocorrencias11[[#This Row],[instrumento9]] = 0,"",Table_ocorrencias11[[#This Row],[instrumento9]]),"")</f>
        <v>PÉRFURO-CONTUNDENTE</v>
      </c>
      <c r="I451" s="31" t="str">
        <f>IFERROR(VLOOKUP(Table_ocorrencias11[[#This Row],[matricula_perito]],Table_peritos[],2,FALSE),"")</f>
        <v>VICTOR CEZAR LUCENA TAVARES DE SÁ LEITÃO</v>
      </c>
      <c r="J451" s="31" t="str">
        <f>IFERROR(VLOOKUP(Table_ocorrencias11[[#This Row],[matricula_auxiliar]],Table_auxiliares[],2,FALSE),"")</f>
        <v>AMANDA COSTA OLIVEIRA</v>
      </c>
      <c r="K451" s="31" t="str">
        <f>IFERROR(VLOOKUP(Table_ocorrencias11[[#This Row],[matricula_delegado]],Table_delegados[],2,FALSE),"")</f>
        <v>ROBERTO DE LIMA FERREIRA</v>
      </c>
      <c r="L451" s="31" t="str">
        <f>IFERROR(Table_ocorrencias11[[#This Row],[viatura4]],"")</f>
        <v>UP004</v>
      </c>
      <c r="M451" s="31" t="str">
        <f>IFERROR(IF(Table_ocorrencias11[[#This Row],[DPH2]] ="","",Table_ocorrencias11[[#This Row],[DPH2]]&amp;"º DPH"),"")</f>
        <v>15º DPH</v>
      </c>
      <c r="N451" s="31" t="str">
        <f>UPPER(IFERROR(VLOOKUP(Table_ocorrencias11[[#This Row],[municipio]],Table_municipios[],2,FALSE),""))</f>
        <v>IPOJUCA</v>
      </c>
      <c r="O451" s="31" t="str">
        <f>UPPER(IFERROR(Table_ocorrencias11[[#This Row],[bairro7]],""))</f>
        <v>CAMELA</v>
      </c>
      <c r="P451" s="31" t="str">
        <f>IFERROR(IF(Table_ocorrencias11[[#This Row],[rua8]] ="","",Table_ocorrencias11[[#This Row],[rua8]]),"")</f>
        <v>Rua Q</v>
      </c>
      <c r="Q451" s="31" t="str">
        <f>IFERROR(IF(Table_ocorrencias11[[#This Row],[latitude5]] ="","",Table_ocorrencias11[[#This Row],[latitude5]]),"")</f>
        <v/>
      </c>
      <c r="R451" s="31" t="str">
        <f>IFERROR(IF(Table_ocorrencias11[[#This Row],[longitude6]] ="","",Table_ocorrencias11[[#This Row],[longitude6]]),"")</f>
        <v/>
      </c>
      <c r="S45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111941)</v>
      </c>
      <c r="T4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51" s="31" t="str">
        <f>UPPER(IFERROR(Table_ocorrencias11[[#This Row],[descricao]],""))</f>
        <v>SGT CARLOS 992175865</v>
      </c>
      <c r="V451" s="24">
        <f>IFERROR(IF(Table_ocorrencias11[[#This Row],[data_ciencia]]="","",Table_ocorrencias11[[#This Row],[data_ciencia]]),"")</f>
        <v>0.42499999999999999</v>
      </c>
      <c r="W451" s="24">
        <f>IFERROR(IF(Table_ocorrencias11[[#This Row],[data_saida]]="","",Table_ocorrencias11[[#This Row],[data_saida]]),"")</f>
        <v>0.4375</v>
      </c>
      <c r="X451" s="24">
        <f>IFERROR(IF(Table_ocorrencias11[[#This Row],[data_chegada]]="","",Table_ocorrencias11[[#This Row],[data_chegada]]),"")</f>
        <v>0.47916666666666669</v>
      </c>
      <c r="Y451" s="24">
        <f>IFERROR(IF(Table_ocorrencias11[[#This Row],[data_conclusao]]="","",Table_ocorrencias11[[#This Row],[data_conclusao]]),"")</f>
        <v>0.51736111111111116</v>
      </c>
      <c r="Z451" s="22">
        <v>1549</v>
      </c>
      <c r="AA451" s="22">
        <v>713</v>
      </c>
      <c r="AB451" s="22">
        <v>15</v>
      </c>
      <c r="AC451" s="22">
        <v>3866947</v>
      </c>
      <c r="AD451" s="22">
        <v>3867790</v>
      </c>
      <c r="AE451" s="22">
        <v>3864723</v>
      </c>
      <c r="AF451" s="22">
        <v>22471</v>
      </c>
      <c r="AG451" s="23">
        <v>44051</v>
      </c>
      <c r="AH451" s="22" t="s">
        <v>2043</v>
      </c>
      <c r="AI451" s="22" t="s">
        <v>167</v>
      </c>
      <c r="AJ451" s="22" t="s">
        <v>168</v>
      </c>
      <c r="AK451" s="22" t="s">
        <v>255</v>
      </c>
      <c r="AL451" s="25">
        <v>0.42499999999999999</v>
      </c>
      <c r="AM451" s="26">
        <v>0.4375</v>
      </c>
      <c r="AN451" s="26">
        <v>0.47916666666666669</v>
      </c>
      <c r="AO451" s="26">
        <v>0.51736111111111116</v>
      </c>
      <c r="AP451" s="22"/>
      <c r="AQ451" s="22"/>
      <c r="AR451" s="22">
        <v>8</v>
      </c>
      <c r="AS451" s="22" t="s">
        <v>674</v>
      </c>
      <c r="AT451" s="22" t="s">
        <v>2044</v>
      </c>
      <c r="AU451" s="22" t="s">
        <v>2045</v>
      </c>
      <c r="AV451" s="27" t="s">
        <v>276</v>
      </c>
      <c r="AW451" s="22" t="s">
        <v>2046</v>
      </c>
      <c r="AX451" s="22" t="s">
        <v>2047</v>
      </c>
      <c r="AY451" s="22" t="b">
        <v>0</v>
      </c>
      <c r="AZ451" s="22" t="s">
        <v>273</v>
      </c>
      <c r="BA451" s="22" t="b">
        <v>0</v>
      </c>
      <c r="BB451" s="22"/>
      <c r="BC451" s="22"/>
    </row>
    <row r="452" spans="1:55" hidden="1" x14ac:dyDescent="0.25">
      <c r="A452" s="31" t="str">
        <f>IFERROR(TEXT(Table_ocorrencias11[[#This Row],[caso_n]],"000")&amp;Table_ocorrencias11[[#This Row],[ponto]]&amp;"/"&amp;YEAR(Table_ocorrencias11[[#This Row],[DATA PLANTÃO]]),"")</f>
        <v>714.9/2020</v>
      </c>
      <c r="B452" s="31" t="str">
        <f>IFERROR(IF(Table_ocorrencias11[[#This Row],[GDL]] = "","", Table_ocorrencias11[[#This Row],[GDL]]&amp;"/"&amp;YEAR(Table_ocorrencias11[[#This Row],[data_plantao]])),"")</f>
        <v>23631/2020</v>
      </c>
      <c r="C452" s="31" t="str">
        <f>IF(Table_ocorrencias11[[#This Row],[fotos_gdl]] = TRUE,"ENVIADAS","PENDENTE")</f>
        <v>PENDENTE</v>
      </c>
      <c r="D452" s="23">
        <f>IFERROR(Table_ocorrencias11[[#This Row],[data_plantao]],"")</f>
        <v>44051</v>
      </c>
      <c r="E452" s="31" t="str">
        <f>IFERROR(Table_ocorrencias11[[#This Row],[CIODS]],"")</f>
        <v>D683927</v>
      </c>
      <c r="F452" s="31" t="str">
        <f>IFERROR(Table_ocorrencias11[[#This Row],[natureza3]],"")</f>
        <v>Homicídio</v>
      </c>
      <c r="G452" s="31" t="str">
        <f>IFERROR(Table_ocorrencias11[[#This Row],[tipo_local]],"")</f>
        <v>Externo</v>
      </c>
      <c r="H452" s="31" t="str">
        <f>IFERROR(IF(Table_ocorrencias11[[#This Row],[instrumento9]] = 0,"",Table_ocorrencias11[[#This Row],[instrumento9]]),"")</f>
        <v>PÉRFURO-CORTANTE</v>
      </c>
      <c r="I452" s="31" t="str">
        <f>IFERROR(VLOOKUP(Table_ocorrencias11[[#This Row],[matricula_perito]],Table_peritos[],2,FALSE),"")</f>
        <v>DIEGO NUNES TELES DE MENDONÇA</v>
      </c>
      <c r="J452" s="31" t="str">
        <f>IFERROR(VLOOKUP(Table_ocorrencias11[[#This Row],[matricula_auxiliar]],Table_auxiliares[],2,FALSE),"")</f>
        <v>THIAGO ANDRÉ</v>
      </c>
      <c r="K452" s="31" t="str">
        <f>IFERROR(VLOOKUP(Table_ocorrencias11[[#This Row],[matricula_delegado]],Table_delegados[],2,FALSE),"")</f>
        <v>PAULO GUSTAVO COELHO DIAS</v>
      </c>
      <c r="L452" s="31" t="str">
        <f>IFERROR(Table_ocorrencias11[[#This Row],[viatura4]],"")</f>
        <v/>
      </c>
      <c r="M452" s="31" t="str">
        <f>IFERROR(IF(Table_ocorrencias11[[#This Row],[DPH2]] ="","",Table_ocorrencias11[[#This Row],[DPH2]]&amp;"º DPH"),"")</f>
        <v>14º DPH</v>
      </c>
      <c r="N452" s="31" t="str">
        <f>UPPER(IFERROR(VLOOKUP(Table_ocorrencias11[[#This Row],[municipio]],Table_municipios[],2,FALSE),""))</f>
        <v>CABO DE SANTO AGOSTINHO</v>
      </c>
      <c r="O452" s="31" t="str">
        <f>UPPER(IFERROR(Table_ocorrencias11[[#This Row],[bairro7]],""))</f>
        <v>CENTRO</v>
      </c>
      <c r="P452" s="31" t="str">
        <f>IFERROR(IF(Table_ocorrencias11[[#This Row],[rua8]] ="","",Table_ocorrencias11[[#This Row],[rua8]]),"")</f>
        <v>BR-101</v>
      </c>
      <c r="Q452" s="31" t="str">
        <f>IFERROR(IF(Table_ocorrencias11[[#This Row],[latitude5]] ="","",Table_ocorrencias11[[#This Row],[latitude5]]),"")</f>
        <v/>
      </c>
      <c r="R452" s="31" t="str">
        <f>IFERROR(IF(Table_ocorrencias11[[#This Row],[longitude6]] ="","",Table_ocorrencias11[[#This Row],[longitude6]]),"")</f>
        <v/>
      </c>
      <c r="S452" s="31" t="str">
        <f>IFERROR(UPPER(VLOOKUP(Table_ocorrencias11[[#This Row],[ocorrencia_id]],Table_vitimas[],3,FALSE) &amp; " (NIC: "&amp; VLOOKUP(Table_ocorrencias11[[#This Row],[ocorrencia_id]],Table_vitimas[],9,FALSE)) &amp;")","")</f>
        <v>MARILEIDE MARIA GOMES (NIC: 111944)</v>
      </c>
      <c r="T4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2" s="31" t="str">
        <f>UPPER(IFERROR(Table_ocorrencias11[[#This Row],[descricao]],""))</f>
        <v>CORPO ENCONTRADO AS MARGENS DO RIO</v>
      </c>
      <c r="V452" s="24">
        <f>IFERROR(IF(Table_ocorrencias11[[#This Row],[data_ciencia]]="","",Table_ocorrencias11[[#This Row],[data_ciencia]]),"")</f>
        <v>0.4513888888888889</v>
      </c>
      <c r="W452" s="24">
        <f>IFERROR(IF(Table_ocorrencias11[[#This Row],[data_saida]]="","",Table_ocorrencias11[[#This Row],[data_saida]]),"")</f>
        <v>0.45833333333333331</v>
      </c>
      <c r="X452" s="24">
        <f>IFERROR(IF(Table_ocorrencias11[[#This Row],[data_chegada]]="","",Table_ocorrencias11[[#This Row],[data_chegada]]),"")</f>
        <v>0.50694444444444442</v>
      </c>
      <c r="Y452" s="24">
        <f>IFERROR(IF(Table_ocorrencias11[[#This Row],[data_conclusao]]="","",Table_ocorrencias11[[#This Row],[data_conclusao]]),"")</f>
        <v>0.57638888888888884</v>
      </c>
      <c r="Z452" s="22">
        <v>1550</v>
      </c>
      <c r="AA452" s="22">
        <v>714</v>
      </c>
      <c r="AB452" s="22">
        <v>14</v>
      </c>
      <c r="AC452" s="22">
        <v>3869148</v>
      </c>
      <c r="AD452" s="22">
        <v>3870464</v>
      </c>
      <c r="AE452" s="22">
        <v>2725371</v>
      </c>
      <c r="AF452" s="22">
        <v>23631</v>
      </c>
      <c r="AG452" s="23">
        <v>44051</v>
      </c>
      <c r="AH452" s="22" t="s">
        <v>2050</v>
      </c>
      <c r="AI452" s="22" t="s">
        <v>167</v>
      </c>
      <c r="AJ452" s="22" t="s">
        <v>168</v>
      </c>
      <c r="AK452" s="22" t="s">
        <v>283</v>
      </c>
      <c r="AL452" s="25">
        <v>0.4513888888888889</v>
      </c>
      <c r="AM452" s="26">
        <v>0.45833333333333331</v>
      </c>
      <c r="AN452" s="26">
        <v>0.50694444444444442</v>
      </c>
      <c r="AO452" s="26">
        <v>0.57638888888888884</v>
      </c>
      <c r="AP452" s="22"/>
      <c r="AQ452" s="22"/>
      <c r="AR452" s="22">
        <v>3</v>
      </c>
      <c r="AS452" s="22" t="s">
        <v>265</v>
      </c>
      <c r="AT452" s="22" t="s">
        <v>666</v>
      </c>
      <c r="AU452" s="22" t="s">
        <v>283</v>
      </c>
      <c r="AV452" s="27" t="s">
        <v>744</v>
      </c>
      <c r="AW452" s="22" t="s">
        <v>2051</v>
      </c>
      <c r="AX452" s="22" t="s">
        <v>2052</v>
      </c>
      <c r="AY452" s="22" t="b">
        <v>0</v>
      </c>
      <c r="AZ452" s="22" t="s">
        <v>273</v>
      </c>
      <c r="BA452" s="22" t="b">
        <v>0</v>
      </c>
      <c r="BB452" s="22"/>
      <c r="BC452" s="22"/>
    </row>
    <row r="453" spans="1:55" hidden="1" x14ac:dyDescent="0.25">
      <c r="A453" s="31" t="str">
        <f>IFERROR(TEXT(Table_ocorrencias11[[#This Row],[caso_n]],"000")&amp;Table_ocorrencias11[[#This Row],[ponto]]&amp;"/"&amp;YEAR(Table_ocorrencias11[[#This Row],[DATA PLANTÃO]]),"")</f>
        <v>715.9/2020</v>
      </c>
      <c r="B453" s="31" t="str">
        <f>IFERROR(IF(Table_ocorrencias11[[#This Row],[GDL]] = "","", Table_ocorrencias11[[#This Row],[GDL]]&amp;"/"&amp;YEAR(Table_ocorrencias11[[#This Row],[data_plantao]])),"")</f>
        <v>22413/2020</v>
      </c>
      <c r="C453" s="31" t="str">
        <f>IF(Table_ocorrencias11[[#This Row],[fotos_gdl]] = TRUE,"ENVIADAS","PENDENTE")</f>
        <v>PENDENTE</v>
      </c>
      <c r="D453" s="23">
        <f>IFERROR(Table_ocorrencias11[[#This Row],[data_plantao]],"")</f>
        <v>44051</v>
      </c>
      <c r="E453" s="31" t="str">
        <f>IFERROR(Table_ocorrencias11[[#This Row],[CIODS]],"")</f>
        <v>D683943</v>
      </c>
      <c r="F453" s="31" t="str">
        <f>IFERROR(Table_ocorrencias11[[#This Row],[natureza3]],"")</f>
        <v>Homicídio</v>
      </c>
      <c r="G453" s="31" t="str">
        <f>IFERROR(Table_ocorrencias11[[#This Row],[tipo_local]],"")</f>
        <v>Externo</v>
      </c>
      <c r="H453" s="31" t="str">
        <f>IFERROR(IF(Table_ocorrencias11[[#This Row],[instrumento9]] = 0,"",Table_ocorrencias11[[#This Row],[instrumento9]]),"")</f>
        <v>PÉRFURO-CONTUNDENTE</v>
      </c>
      <c r="I453" s="31" t="str">
        <f>IFERROR(VLOOKUP(Table_ocorrencias11[[#This Row],[matricula_perito]],Table_peritos[],2,FALSE),"")</f>
        <v>FERNANDO HENRIQUE LEAL BENEVIDES</v>
      </c>
      <c r="J453" s="31" t="str">
        <f>IFERROR(VLOOKUP(Table_ocorrencias11[[#This Row],[matricula_auxiliar]],Table_auxiliares[],2,FALSE),"")</f>
        <v>BRENO HENRIQUE DANTAS DOS SANTOS</v>
      </c>
      <c r="K453" s="31" t="str">
        <f>IFERROR(VLOOKUP(Table_ocorrencias11[[#This Row],[matricula_delegado]],Table_delegados[],2,FALSE),"")</f>
        <v>ROBERTO DE LIMA FERREIRA</v>
      </c>
      <c r="L453" s="31" t="str">
        <f>IFERROR(Table_ocorrencias11[[#This Row],[viatura4]],"")</f>
        <v>UP004</v>
      </c>
      <c r="M453" s="31" t="str">
        <f>IFERROR(IF(Table_ocorrencias11[[#This Row],[DPH2]] ="","",Table_ocorrencias11[[#This Row],[DPH2]]&amp;"º DPH"),"")</f>
        <v>5º DPH</v>
      </c>
      <c r="N453" s="31" t="str">
        <f>UPPER(IFERROR(VLOOKUP(Table_ocorrencias11[[#This Row],[municipio]],Table_municipios[],2,FALSE),""))</f>
        <v>RECIFE</v>
      </c>
      <c r="O453" s="31" t="str">
        <f>UPPER(IFERROR(Table_ocorrencias11[[#This Row],[bairro7]],""))</f>
        <v>VASCO DA GAMA</v>
      </c>
      <c r="P453" s="31" t="str">
        <f>IFERROR(IF(Table_ocorrencias11[[#This Row],[rua8]] ="","",Table_ocorrencias11[[#This Row],[rua8]]),"")</f>
        <v>VASCO DA GAMA</v>
      </c>
      <c r="Q453" s="31" t="str">
        <f>IFERROR(IF(Table_ocorrencias11[[#This Row],[latitude5]] ="","",Table_ocorrencias11[[#This Row],[latitude5]]),"")</f>
        <v/>
      </c>
      <c r="R453" s="31" t="str">
        <f>IFERROR(IF(Table_ocorrencias11[[#This Row],[longitude6]] ="","",Table_ocorrencias11[[#This Row],[longitude6]]),"")</f>
        <v/>
      </c>
      <c r="S453" s="31" t="str">
        <f>IFERROR(UPPER(VLOOKUP(Table_ocorrencias11[[#This Row],[ocorrencia_id]],Table_vitimas[],3,FALSE) &amp; " (NIC: "&amp; VLOOKUP(Table_ocorrencias11[[#This Row],[ocorrencia_id]],Table_vitimas[],9,FALSE)) &amp;")","")</f>
        <v>DANILO ROBERTO DOS SANTOS (NIC: 111693)</v>
      </c>
      <c r="T4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3" s="31" t="str">
        <f>UPPER(IFERROR(Table_ocorrencias11[[#This Row],[descricao]],""))</f>
        <v>PAF-MASCULINO</v>
      </c>
      <c r="V453" s="24">
        <f>IFERROR(IF(Table_ocorrencias11[[#This Row],[data_ciencia]]="","",Table_ocorrencias11[[#This Row],[data_ciencia]]),"")</f>
        <v>0.61111111111111116</v>
      </c>
      <c r="W453" s="24">
        <f>IFERROR(IF(Table_ocorrencias11[[#This Row],[data_saida]]="","",Table_ocorrencias11[[#This Row],[data_saida]]),"")</f>
        <v>0.61944444444444446</v>
      </c>
      <c r="X453" s="24">
        <f>IFERROR(IF(Table_ocorrencias11[[#This Row],[data_chegada]]="","",Table_ocorrencias11[[#This Row],[data_chegada]]),"")</f>
        <v>0.62916666666666665</v>
      </c>
      <c r="Y453" s="24">
        <f>IFERROR(IF(Table_ocorrencias11[[#This Row],[data_conclusao]]="","",Table_ocorrencias11[[#This Row],[data_conclusao]]),"")</f>
        <v>0.68402777777777779</v>
      </c>
      <c r="Z453" s="22">
        <v>1551</v>
      </c>
      <c r="AA453" s="22">
        <v>715</v>
      </c>
      <c r="AB453" s="22">
        <v>5</v>
      </c>
      <c r="AC453" s="22">
        <v>2962063</v>
      </c>
      <c r="AD453" s="22">
        <v>3867820</v>
      </c>
      <c r="AE453" s="22">
        <v>3864723</v>
      </c>
      <c r="AF453" s="22">
        <v>22413</v>
      </c>
      <c r="AG453" s="23">
        <v>44051</v>
      </c>
      <c r="AH453" s="22" t="s">
        <v>2053</v>
      </c>
      <c r="AI453" s="22" t="s">
        <v>167</v>
      </c>
      <c r="AJ453" s="22" t="s">
        <v>168</v>
      </c>
      <c r="AK453" s="22" t="s">
        <v>255</v>
      </c>
      <c r="AL453" s="25">
        <v>0.61111111111111116</v>
      </c>
      <c r="AM453" s="26">
        <v>0.61944444444444446</v>
      </c>
      <c r="AN453" s="26">
        <v>0.62916666666666665</v>
      </c>
      <c r="AO453" s="26">
        <v>0.68402777777777779</v>
      </c>
      <c r="AP453" s="22"/>
      <c r="AQ453" s="22"/>
      <c r="AR453" s="22">
        <v>14</v>
      </c>
      <c r="AS453" s="22" t="s">
        <v>2054</v>
      </c>
      <c r="AT453" s="22" t="s">
        <v>2054</v>
      </c>
      <c r="AU453" s="22" t="s">
        <v>2055</v>
      </c>
      <c r="AV453" s="27" t="s">
        <v>276</v>
      </c>
      <c r="AW453" s="22" t="s">
        <v>2056</v>
      </c>
      <c r="AX453" s="22" t="s">
        <v>2057</v>
      </c>
      <c r="AY453" s="22" t="b">
        <v>0</v>
      </c>
      <c r="AZ453" s="22" t="s">
        <v>273</v>
      </c>
      <c r="BA453" s="22" t="b">
        <v>0</v>
      </c>
      <c r="BB453" s="22"/>
      <c r="BC453" s="22"/>
    </row>
    <row r="454" spans="1:55" hidden="1" x14ac:dyDescent="0.25">
      <c r="A454" s="31" t="str">
        <f>IFERROR(TEXT(Table_ocorrencias11[[#This Row],[caso_n]],"000")&amp;Table_ocorrencias11[[#This Row],[ponto]]&amp;"/"&amp;YEAR(Table_ocorrencias11[[#This Row],[DATA PLANTÃO]]),"")</f>
        <v>716.9/2020</v>
      </c>
      <c r="B454" s="31" t="str">
        <f>IFERROR(IF(Table_ocorrencias11[[#This Row],[GDL]] = "","", Table_ocorrencias11[[#This Row],[GDL]]&amp;"/"&amp;YEAR(Table_ocorrencias11[[#This Row],[data_plantao]])),"")</f>
        <v>22469/2020</v>
      </c>
      <c r="C454" s="31" t="str">
        <f>IF(Table_ocorrencias11[[#This Row],[fotos_gdl]] = TRUE,"ENVIADAS","PENDENTE")</f>
        <v>ENVIADAS</v>
      </c>
      <c r="D454" s="23">
        <f>IFERROR(Table_ocorrencias11[[#This Row],[data_plantao]],"")</f>
        <v>44052</v>
      </c>
      <c r="E454" s="31" t="str">
        <f>IFERROR(Table_ocorrencias11[[#This Row],[CIODS]],"")</f>
        <v>D684055</v>
      </c>
      <c r="F454" s="31" t="str">
        <f>IFERROR(Table_ocorrencias11[[#This Row],[natureza3]],"")</f>
        <v>Homicídio</v>
      </c>
      <c r="G454" s="31" t="str">
        <f>IFERROR(Table_ocorrencias11[[#This Row],[tipo_local]],"")</f>
        <v>Externo</v>
      </c>
      <c r="H454" s="31" t="str">
        <f>IFERROR(IF(Table_ocorrencias11[[#This Row],[instrumento9]] = 0,"",Table_ocorrencias11[[#This Row],[instrumento9]]),"")</f>
        <v>PÉRFURO-CONTUNDENTE</v>
      </c>
      <c r="I454" s="31" t="str">
        <f>IFERROR(VLOOKUP(Table_ocorrencias11[[#This Row],[matricula_perito]],Table_peritos[],2,FALSE),"")</f>
        <v>VICTOR CEZAR LUCENA TAVARES DE SÁ LEITÃO</v>
      </c>
      <c r="J454" s="31" t="str">
        <f>IFERROR(VLOOKUP(Table_ocorrencias11[[#This Row],[matricula_auxiliar]],Table_auxiliares[],2,FALSE),"")</f>
        <v>THAYSE BATISTA</v>
      </c>
      <c r="K454" s="31" t="str">
        <f>IFERROR(VLOOKUP(Table_ocorrencias11[[#This Row],[matricula_delegado]],Table_delegados[],2,FALSE),"")</f>
        <v>ROBERTO DE LIMA FERREIRA</v>
      </c>
      <c r="L454" s="31" t="str">
        <f>IFERROR(Table_ocorrencias11[[#This Row],[viatura4]],"")</f>
        <v>UP004</v>
      </c>
      <c r="M454" s="31" t="str">
        <f>IFERROR(IF(Table_ocorrencias11[[#This Row],[DPH2]] ="","",Table_ocorrencias11[[#This Row],[DPH2]]&amp;"º DPH"),"")</f>
        <v>5º DPH</v>
      </c>
      <c r="N454" s="31" t="str">
        <f>UPPER(IFERROR(VLOOKUP(Table_ocorrencias11[[#This Row],[municipio]],Table_municipios[],2,FALSE),""))</f>
        <v>RECIFE</v>
      </c>
      <c r="O454" s="31" t="str">
        <f>UPPER(IFERROR(Table_ocorrencias11[[#This Row],[bairro7]],""))</f>
        <v>VASCO DA GAMA</v>
      </c>
      <c r="P454" s="31" t="str">
        <f>IFERROR(IF(Table_ocorrencias11[[#This Row],[rua8]] ="","",Table_ocorrencias11[[#This Row],[rua8]]),"")</f>
        <v>ANA DIAS, N°30</v>
      </c>
      <c r="Q454" s="31" t="str">
        <f>IFERROR(IF(Table_ocorrencias11[[#This Row],[latitude5]] ="","",Table_ocorrencias11[[#This Row],[latitude5]]),"")</f>
        <v>-8.014431</v>
      </c>
      <c r="R454" s="31" t="str">
        <f>IFERROR(IF(Table_ocorrencias11[[#This Row],[longitude6]] ="","",Table_ocorrencias11[[#This Row],[longitude6]]),"")</f>
        <v>-34.920256</v>
      </c>
      <c r="S45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111943)</v>
      </c>
      <c r="T4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54" s="31" t="str">
        <f>UPPER(IFERROR(Table_ocorrencias11[[#This Row],[descricao]],""))</f>
        <v>99669-1214 SG CHAGAS, PAF</v>
      </c>
      <c r="V454" s="24">
        <f>IFERROR(IF(Table_ocorrencias11[[#This Row],[data_ciencia]]="","",Table_ocorrencias11[[#This Row],[data_ciencia]]),"")</f>
        <v>0.64930555555555558</v>
      </c>
      <c r="W454" s="24">
        <f>IFERROR(IF(Table_ocorrencias11[[#This Row],[data_saida]]="","",Table_ocorrencias11[[#This Row],[data_saida]]),"")</f>
        <v>0.66666666666666663</v>
      </c>
      <c r="X454" s="24">
        <f>IFERROR(IF(Table_ocorrencias11[[#This Row],[data_chegada]]="","",Table_ocorrencias11[[#This Row],[data_chegada]]),"")</f>
        <v>0.67708333333333337</v>
      </c>
      <c r="Y454" s="24">
        <f>IFERROR(IF(Table_ocorrencias11[[#This Row],[data_conclusao]]="","",Table_ocorrencias11[[#This Row],[data_conclusao]]),"")</f>
        <v>0.70833333333333337</v>
      </c>
      <c r="Z454" s="22">
        <v>1552</v>
      </c>
      <c r="AA454" s="22">
        <v>716</v>
      </c>
      <c r="AB454" s="22">
        <v>5</v>
      </c>
      <c r="AC454" s="22">
        <v>3866947</v>
      </c>
      <c r="AD454" s="22">
        <v>3870430</v>
      </c>
      <c r="AE454" s="22">
        <v>3864723</v>
      </c>
      <c r="AF454" s="22">
        <v>22469</v>
      </c>
      <c r="AG454" s="23">
        <v>44052</v>
      </c>
      <c r="AH454" s="22" t="s">
        <v>2061</v>
      </c>
      <c r="AI454" s="22" t="s">
        <v>167</v>
      </c>
      <c r="AJ454" s="22" t="s">
        <v>168</v>
      </c>
      <c r="AK454" s="22" t="s">
        <v>255</v>
      </c>
      <c r="AL454" s="25">
        <v>0.64930555555555558</v>
      </c>
      <c r="AM454" s="26">
        <v>0.66666666666666663</v>
      </c>
      <c r="AN454" s="26">
        <v>0.67708333333333337</v>
      </c>
      <c r="AO454" s="26">
        <v>0.70833333333333337</v>
      </c>
      <c r="AP454" s="22" t="s">
        <v>2071</v>
      </c>
      <c r="AQ454" s="22" t="s">
        <v>2072</v>
      </c>
      <c r="AR454" s="22">
        <v>14</v>
      </c>
      <c r="AS454" s="22" t="s">
        <v>2054</v>
      </c>
      <c r="AT454" s="22" t="s">
        <v>2073</v>
      </c>
      <c r="AU454" s="22" t="s">
        <v>2062</v>
      </c>
      <c r="AV454" s="27" t="s">
        <v>276</v>
      </c>
      <c r="AW454" s="22" t="s">
        <v>2063</v>
      </c>
      <c r="AX454" s="22" t="s">
        <v>2064</v>
      </c>
      <c r="AY454" s="22" t="b">
        <v>1</v>
      </c>
      <c r="AZ454" s="22" t="s">
        <v>273</v>
      </c>
      <c r="BA454" s="22" t="b">
        <v>0</v>
      </c>
      <c r="BB454" s="22"/>
      <c r="BC454" s="22"/>
    </row>
    <row r="455" spans="1:55" hidden="1" x14ac:dyDescent="0.25">
      <c r="A455" s="31" t="str">
        <f>IFERROR(TEXT(Table_ocorrencias11[[#This Row],[caso_n]],"000")&amp;Table_ocorrencias11[[#This Row],[ponto]]&amp;"/"&amp;YEAR(Table_ocorrencias11[[#This Row],[DATA PLANTÃO]]),"")</f>
        <v>717.9/2020</v>
      </c>
      <c r="B455" s="31" t="str">
        <f>IFERROR(IF(Table_ocorrencias11[[#This Row],[GDL]] = "","", Table_ocorrencias11[[#This Row],[GDL]]&amp;"/"&amp;YEAR(Table_ocorrencias11[[#This Row],[data_plantao]])),"")</f>
        <v>22943/2020</v>
      </c>
      <c r="C455" s="31" t="str">
        <f>IF(Table_ocorrencias11[[#This Row],[fotos_gdl]] = TRUE,"ENVIADAS","PENDENTE")</f>
        <v>ENVIADAS</v>
      </c>
      <c r="D455" s="23">
        <f>IFERROR(Table_ocorrencias11[[#This Row],[data_plantao]],"")</f>
        <v>44053</v>
      </c>
      <c r="E455" s="31" t="str">
        <f>IFERROR(Table_ocorrencias11[[#This Row],[CIODS]],"")</f>
        <v>D684120</v>
      </c>
      <c r="F455" s="31" t="str">
        <f>IFERROR(Table_ocorrencias11[[#This Row],[natureza3]],"")</f>
        <v>Múltiplos Homicídios</v>
      </c>
      <c r="G455" s="31" t="str">
        <f>IFERROR(Table_ocorrencias11[[#This Row],[tipo_local]],"")</f>
        <v>Misto</v>
      </c>
      <c r="H455" s="31" t="str">
        <f>IFERROR(IF(Table_ocorrencias11[[#This Row],[instrumento9]] = 0,"",Table_ocorrencias11[[#This Row],[instrumento9]]),"")</f>
        <v>PÉRFURO-CONTUNDENTE</v>
      </c>
      <c r="I455" s="31" t="str">
        <f>IFERROR(VLOOKUP(Table_ocorrencias11[[#This Row],[matricula_perito]],Table_peritos[],2,FALSE),"")</f>
        <v>RANON BARROS BEZERRA</v>
      </c>
      <c r="J455" s="31" t="str">
        <f>IFERROR(VLOOKUP(Table_ocorrencias11[[#This Row],[matricula_auxiliar]],Table_auxiliares[],2,FALSE),"")</f>
        <v>ANDREZA CRISTINA MAIA DOS SANTOS</v>
      </c>
      <c r="K455" s="31" t="str">
        <f>IFERROR(VLOOKUP(Table_ocorrencias11[[#This Row],[matricula_delegado]],Table_delegados[],2,FALSE),"")</f>
        <v>JOAQUIM MARINOSIO RODRIGUES BRAGA NETO</v>
      </c>
      <c r="L455" s="31" t="str">
        <f>IFERROR(Table_ocorrencias11[[#This Row],[viatura4]],"")</f>
        <v>UP004</v>
      </c>
      <c r="M455" s="31" t="str">
        <f>IFERROR(IF(Table_ocorrencias11[[#This Row],[DPH2]] ="","",Table_ocorrencias11[[#This Row],[DPH2]]&amp;"º DPH"),"")</f>
        <v>15º DPH</v>
      </c>
      <c r="N455" s="31" t="str">
        <f>UPPER(IFERROR(VLOOKUP(Table_ocorrencias11[[#This Row],[municipio]],Table_municipios[],2,FALSE),""))</f>
        <v>IPOJUCA</v>
      </c>
      <c r="O455" s="31" t="str">
        <f>UPPER(IFERROR(Table_ocorrencias11[[#This Row],[bairro7]],""))</f>
        <v>RURÓPOLIS</v>
      </c>
      <c r="P455" s="31" t="str">
        <f>IFERROR(IF(Table_ocorrencias11[[#This Row],[rua8]] ="","",Table_ocorrencias11[[#This Row],[rua8]]),"")</f>
        <v>RUA DO COLEGIO</v>
      </c>
      <c r="Q455" s="31" t="str">
        <f>IFERROR(IF(Table_ocorrencias11[[#This Row],[latitude5]] ="","",Table_ocorrencias11[[#This Row],[latitude5]]),"")</f>
        <v/>
      </c>
      <c r="R455" s="31" t="str">
        <f>IFERROR(IF(Table_ocorrencias11[[#This Row],[longitude6]] ="","",Table_ocorrencias11[[#This Row],[longitude6]]),"")</f>
        <v/>
      </c>
      <c r="S45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111948)</v>
      </c>
      <c r="T4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55" s="31" t="str">
        <f>UPPER(IFERROR(Table_ocorrencias11[[#This Row],[descricao]],""))</f>
        <v>SEGUNDO LOCAL: RODOVIA PE-060, PRÓXIMO Á LOMBADA ELETRÔNICA, BAIRRO RUROPOLIS, IPOJUCA/PE 991283710</v>
      </c>
      <c r="V455" s="24">
        <f>IFERROR(IF(Table_ocorrencias11[[#This Row],[data_ciencia]]="","",Table_ocorrencias11[[#This Row],[data_ciencia]]),"")</f>
        <v>0</v>
      </c>
      <c r="W455" s="24">
        <f>IFERROR(IF(Table_ocorrencias11[[#This Row],[data_saida]]="","",Table_ocorrencias11[[#This Row],[data_saida]]),"")</f>
        <v>2.0833333333333332E-2</v>
      </c>
      <c r="X455" s="24">
        <f>IFERROR(IF(Table_ocorrencias11[[#This Row],[data_chegada]]="","",Table_ocorrencias11[[#This Row],[data_chegada]]),"")</f>
        <v>5.5555555555555552E-2</v>
      </c>
      <c r="Y455" s="24">
        <f>IFERROR(IF(Table_ocorrencias11[[#This Row],[data_conclusao]]="","",Table_ocorrencias11[[#This Row],[data_conclusao]]),"")</f>
        <v>0.13194444444444445</v>
      </c>
      <c r="Z455" s="22">
        <v>1553</v>
      </c>
      <c r="AA455" s="22">
        <v>717</v>
      </c>
      <c r="AB455" s="22">
        <v>15</v>
      </c>
      <c r="AC455" s="22">
        <v>3866670</v>
      </c>
      <c r="AD455" s="22">
        <v>3876098</v>
      </c>
      <c r="AE455" s="22">
        <v>1492225</v>
      </c>
      <c r="AF455" s="22">
        <v>22943</v>
      </c>
      <c r="AG455" s="23">
        <v>44053</v>
      </c>
      <c r="AH455" s="22" t="s">
        <v>2065</v>
      </c>
      <c r="AI455" s="22" t="s">
        <v>2066</v>
      </c>
      <c r="AJ455" s="22" t="s">
        <v>1310</v>
      </c>
      <c r="AK455" s="22" t="s">
        <v>255</v>
      </c>
      <c r="AL455" s="25">
        <v>0</v>
      </c>
      <c r="AM455" s="26">
        <v>2.0833333333333332E-2</v>
      </c>
      <c r="AN455" s="26">
        <v>5.5555555555555552E-2</v>
      </c>
      <c r="AO455" s="26">
        <v>0.13194444444444445</v>
      </c>
      <c r="AP455" s="22"/>
      <c r="AQ455" s="22"/>
      <c r="AR455" s="22">
        <v>8</v>
      </c>
      <c r="AS455" s="22" t="s">
        <v>2067</v>
      </c>
      <c r="AT455" s="22" t="s">
        <v>2068</v>
      </c>
      <c r="AU455" s="22" t="s">
        <v>2069</v>
      </c>
      <c r="AV455" s="27" t="s">
        <v>276</v>
      </c>
      <c r="AW455" s="22" t="s">
        <v>2070</v>
      </c>
      <c r="AX455" s="22" t="s">
        <v>2135</v>
      </c>
      <c r="AY455" s="22" t="b">
        <v>1</v>
      </c>
      <c r="AZ455" s="22" t="s">
        <v>273</v>
      </c>
      <c r="BA455" s="22" t="b">
        <v>0</v>
      </c>
      <c r="BB455" s="22"/>
      <c r="BC455" s="22"/>
    </row>
    <row r="456" spans="1:55" hidden="1" x14ac:dyDescent="0.25">
      <c r="A456" s="31" t="str">
        <f>IFERROR(TEXT(Table_ocorrencias11[[#This Row],[caso_n]],"000")&amp;Table_ocorrencias11[[#This Row],[ponto]]&amp;"/"&amp;YEAR(Table_ocorrencias11[[#This Row],[DATA PLANTÃO]]),"")</f>
        <v>718.9/2020</v>
      </c>
      <c r="B456" s="31" t="str">
        <f>IFERROR(IF(Table_ocorrencias11[[#This Row],[GDL]] = "","", Table_ocorrencias11[[#This Row],[GDL]]&amp;"/"&amp;YEAR(Table_ocorrencias11[[#This Row],[data_plantao]])),"")</f>
        <v>22492/2020</v>
      </c>
      <c r="C456" s="31" t="str">
        <f>IF(Table_ocorrencias11[[#This Row],[fotos_gdl]] = TRUE,"ENVIADAS","PENDENTE")</f>
        <v>ENVIADAS</v>
      </c>
      <c r="D456" s="23">
        <f>IFERROR(Table_ocorrencias11[[#This Row],[data_plantao]],"")</f>
        <v>44053</v>
      </c>
      <c r="E456" s="31" t="str">
        <f>IFERROR(Table_ocorrencias11[[#This Row],[CIODS]],"")</f>
        <v>D684127</v>
      </c>
      <c r="F456" s="31" t="str">
        <f>IFERROR(Table_ocorrencias11[[#This Row],[natureza3]],"")</f>
        <v>Homicídio</v>
      </c>
      <c r="G456" s="31" t="str">
        <f>IFERROR(Table_ocorrencias11[[#This Row],[tipo_local]],"")</f>
        <v>Externo</v>
      </c>
      <c r="H456" s="31" t="str">
        <f>IFERROR(IF(Table_ocorrencias11[[#This Row],[instrumento9]] = 0,"",Table_ocorrencias11[[#This Row],[instrumento9]]),"")</f>
        <v>PÉRFURO-CONTUNDENTE</v>
      </c>
      <c r="I456" s="31" t="str">
        <f>IFERROR(VLOOKUP(Table_ocorrencias11[[#This Row],[matricula_perito]],Table_peritos[],2,FALSE),"")</f>
        <v>DIEGO NUNES TELES DE MENDONÇA</v>
      </c>
      <c r="J456" s="31" t="str">
        <f>IFERROR(VLOOKUP(Table_ocorrencias11[[#This Row],[matricula_auxiliar]],Table_auxiliares[],2,FALSE),"")</f>
        <v>HILTON PESSOA DE FREITAS NETO</v>
      </c>
      <c r="K456" s="31" t="str">
        <f>IFERROR(VLOOKUP(Table_ocorrencias11[[#This Row],[matricula_delegado]],Table_delegados[],2,FALSE),"")</f>
        <v>PAULO GUSTAVO COELHO DIAS</v>
      </c>
      <c r="L456" s="31" t="str">
        <f>IFERROR(Table_ocorrencias11[[#This Row],[viatura4]],"")</f>
        <v>UP002</v>
      </c>
      <c r="M456" s="31" t="str">
        <f>IFERROR(IF(Table_ocorrencias11[[#This Row],[DPH2]] ="","",Table_ocorrencias11[[#This Row],[DPH2]]&amp;"º DPH"),"")</f>
        <v>3º DPH</v>
      </c>
      <c r="N456" s="31" t="str">
        <f>UPPER(IFERROR(VLOOKUP(Table_ocorrencias11[[#This Row],[municipio]],Table_municipios[],2,FALSE),""))</f>
        <v>RECIFE</v>
      </c>
      <c r="O456" s="31" t="str">
        <f>UPPER(IFERROR(Table_ocorrencias11[[#This Row],[bairro7]],""))</f>
        <v>COHAB</v>
      </c>
      <c r="P456" s="31" t="str">
        <f>IFERROR(IF(Table_ocorrencias11[[#This Row],[rua8]] ="","",Table_ocorrencias11[[#This Row],[rua8]]),"")</f>
        <v>RUA PROFESSORA MARINALVA VIEIRA</v>
      </c>
      <c r="Q456" s="31" t="str">
        <f>IFERROR(IF(Table_ocorrencias11[[#This Row],[latitude5]] ="","",Table_ocorrencias11[[#This Row],[latitude5]]),"")</f>
        <v>-8,1290756</v>
      </c>
      <c r="R456" s="31" t="str">
        <f>IFERROR(IF(Table_ocorrencias11[[#This Row],[longitude6]] ="","",Table_ocorrencias11[[#This Row],[longitude6]]),"")</f>
        <v>-34,9493933</v>
      </c>
      <c r="S456" s="31" t="str">
        <f>IFERROR(UPPER(VLOOKUP(Table_ocorrencias11[[#This Row],[ocorrencia_id]],Table_vitimas[],3,FALSE) &amp; " (NIC: "&amp; VLOOKUP(Table_ocorrencias11[[#This Row],[ocorrencia_id]],Table_vitimas[],9,FALSE)) &amp;")","")</f>
        <v>RODRIGO BASILIO DE LIMA (NIC: 111945)</v>
      </c>
      <c r="T4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6" s="31" t="str">
        <f>UPPER(IFERROR(Table_ocorrencias11[[#This Row],[descricao]],""))</f>
        <v>PAF_x000D_
PM - 999704843 / 999002066</v>
      </c>
      <c r="V456" s="24">
        <f>IFERROR(IF(Table_ocorrencias11[[#This Row],[data_ciencia]]="","",Table_ocorrencias11[[#This Row],[data_ciencia]]),"")</f>
        <v>3.125E-2</v>
      </c>
      <c r="W456" s="24">
        <f>IFERROR(IF(Table_ocorrencias11[[#This Row],[data_saida]]="","",Table_ocorrencias11[[#This Row],[data_saida]]),"")</f>
        <v>4.8611111111111112E-2</v>
      </c>
      <c r="X456" s="24">
        <f>IFERROR(IF(Table_ocorrencias11[[#This Row],[data_chegada]]="","",Table_ocorrencias11[[#This Row],[data_chegada]]),"")</f>
        <v>6.25E-2</v>
      </c>
      <c r="Y456" s="24">
        <f>IFERROR(IF(Table_ocorrencias11[[#This Row],[data_conclusao]]="","",Table_ocorrencias11[[#This Row],[data_conclusao]]),"")</f>
        <v>9.0277777777777776E-2</v>
      </c>
      <c r="Z456" s="22">
        <v>1554</v>
      </c>
      <c r="AA456" s="22">
        <v>718</v>
      </c>
      <c r="AB456" s="22">
        <v>3</v>
      </c>
      <c r="AC456" s="22">
        <v>3869148</v>
      </c>
      <c r="AD456" s="22">
        <v>3865967</v>
      </c>
      <c r="AE456" s="22">
        <v>2725371</v>
      </c>
      <c r="AF456" s="22">
        <v>22492</v>
      </c>
      <c r="AG456" s="23">
        <v>44053</v>
      </c>
      <c r="AH456" s="22" t="s">
        <v>2074</v>
      </c>
      <c r="AI456" s="22" t="s">
        <v>167</v>
      </c>
      <c r="AJ456" s="22" t="s">
        <v>168</v>
      </c>
      <c r="AK456" s="22" t="s">
        <v>278</v>
      </c>
      <c r="AL456" s="25">
        <v>3.125E-2</v>
      </c>
      <c r="AM456" s="26">
        <v>4.8611111111111112E-2</v>
      </c>
      <c r="AN456" s="26">
        <v>6.25E-2</v>
      </c>
      <c r="AO456" s="26">
        <v>9.0277777777777776E-2</v>
      </c>
      <c r="AP456" s="22" t="s">
        <v>2075</v>
      </c>
      <c r="AQ456" s="22" t="s">
        <v>2076</v>
      </c>
      <c r="AR456" s="22">
        <v>14</v>
      </c>
      <c r="AS456" s="22" t="s">
        <v>1468</v>
      </c>
      <c r="AT456" s="22" t="s">
        <v>2077</v>
      </c>
      <c r="AU456" s="22" t="s">
        <v>2078</v>
      </c>
      <c r="AV456" s="27" t="s">
        <v>276</v>
      </c>
      <c r="AW456" s="22" t="s">
        <v>2079</v>
      </c>
      <c r="AX456" s="22" t="s">
        <v>2080</v>
      </c>
      <c r="AY456" s="22" t="b">
        <v>1</v>
      </c>
      <c r="AZ456" s="22" t="s">
        <v>273</v>
      </c>
      <c r="BA456" s="22" t="b">
        <v>0</v>
      </c>
      <c r="BB456" s="22"/>
      <c r="BC456" s="22"/>
    </row>
    <row r="457" spans="1:55" hidden="1" x14ac:dyDescent="0.25">
      <c r="A457" s="31" t="str">
        <f>IFERROR(TEXT(Table_ocorrencias11[[#This Row],[caso_n]],"000")&amp;Table_ocorrencias11[[#This Row],[ponto]]&amp;"/"&amp;YEAR(Table_ocorrencias11[[#This Row],[DATA PLANTÃO]]),"")</f>
        <v>719.9/2020</v>
      </c>
      <c r="B457" s="31" t="str">
        <f>IFERROR(IF(Table_ocorrencias11[[#This Row],[GDL]] = "","", Table_ocorrencias11[[#This Row],[GDL]]&amp;"/"&amp;YEAR(Table_ocorrencias11[[#This Row],[data_plantao]])),"")</f>
        <v>22500/2020</v>
      </c>
      <c r="C457" s="31" t="str">
        <f>IF(Table_ocorrencias11[[#This Row],[fotos_gdl]] = TRUE,"ENVIADAS","PENDENTE")</f>
        <v>ENVIADAS</v>
      </c>
      <c r="D457" s="23">
        <f>IFERROR(Table_ocorrencias11[[#This Row],[data_plantao]],"")</f>
        <v>44053</v>
      </c>
      <c r="E457" s="31" t="str">
        <f>IFERROR(Table_ocorrencias11[[#This Row],[CIODS]],"")</f>
        <v>D684142</v>
      </c>
      <c r="F457" s="31" t="str">
        <f>IFERROR(Table_ocorrencias11[[#This Row],[natureza3]],"")</f>
        <v>Homicídio</v>
      </c>
      <c r="G457" s="31" t="str">
        <f>IFERROR(Table_ocorrencias11[[#This Row],[tipo_local]],"")</f>
        <v>Externo</v>
      </c>
      <c r="H457" s="31" t="str">
        <f>IFERROR(IF(Table_ocorrencias11[[#This Row],[instrumento9]] = 0,"",Table_ocorrencias11[[#This Row],[instrumento9]]),"")</f>
        <v>PÉRFURO-CORTANTE</v>
      </c>
      <c r="I457" s="31" t="str">
        <f>IFERROR(VLOOKUP(Table_ocorrencias11[[#This Row],[matricula_perito]],Table_peritos[],2,FALSE),"")</f>
        <v>VICTOR CEZAR LUCENA TAVARES DE SÁ LEITÃO</v>
      </c>
      <c r="J457" s="31" t="str">
        <f>IFERROR(VLOOKUP(Table_ocorrencias11[[#This Row],[matricula_auxiliar]],Table_auxiliares[],2,FALSE),"")</f>
        <v>THAYSE BATISTA</v>
      </c>
      <c r="K457" s="31" t="str">
        <f>IFERROR(VLOOKUP(Table_ocorrencias11[[#This Row],[matricula_delegado]],Table_delegados[],2,FALSE),"")</f>
        <v>EURICELIA BATISTA NOGUEIRA</v>
      </c>
      <c r="L457" s="31" t="str">
        <f>IFERROR(Table_ocorrencias11[[#This Row],[viatura4]],"")</f>
        <v>UP004</v>
      </c>
      <c r="M457" s="31" t="str">
        <f>IFERROR(IF(Table_ocorrencias11[[#This Row],[DPH2]] ="","",Table_ocorrencias11[[#This Row],[DPH2]]&amp;"º DPH"),"")</f>
        <v>1º DPH</v>
      </c>
      <c r="N457" s="31" t="str">
        <f>UPPER(IFERROR(VLOOKUP(Table_ocorrencias11[[#This Row],[municipio]],Table_municipios[],2,FALSE),""))</f>
        <v>RECIFE</v>
      </c>
      <c r="O457" s="31" t="str">
        <f>UPPER(IFERROR(Table_ocorrencias11[[#This Row],[bairro7]],""))</f>
        <v>SANTO AMARO</v>
      </c>
      <c r="P457" s="31" t="str">
        <f>IFERROR(IF(Table_ocorrencias11[[#This Row],[rua8]] ="","",Table_ocorrencias11[[#This Row],[rua8]]),"")</f>
        <v>CAPITÃO LIMA, 391</v>
      </c>
      <c r="Q457" s="31" t="str">
        <f>IFERROR(IF(Table_ocorrencias11[[#This Row],[latitude5]] ="","",Table_ocorrencias11[[#This Row],[latitude5]]),"")</f>
        <v>-8.052908</v>
      </c>
      <c r="R457" s="31" t="str">
        <f>IFERROR(IF(Table_ocorrencias11[[#This Row],[longitude6]] ="","",Table_ocorrencias11[[#This Row],[longitude6]]),"")</f>
        <v>-34.879817</v>
      </c>
      <c r="S457" s="31" t="str">
        <f>IFERROR(UPPER(VLOOKUP(Table_ocorrencias11[[#This Row],[ocorrencia_id]],Table_vitimas[],3,FALSE) &amp; " (NIC: "&amp; VLOOKUP(Table_ocorrencias11[[#This Row],[ocorrencia_id]],Table_vitimas[],9,FALSE)) &amp;")","")</f>
        <v>PAULO HENRIQUE DA SILVA LUNA (NIC: 111689)</v>
      </c>
      <c r="T4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57" s="31" t="str">
        <f>UPPER(IFERROR(Table_ocorrencias11[[#This Row],[descricao]],""))</f>
        <v>FACA</v>
      </c>
      <c r="V457" s="24">
        <f>IFERROR(IF(Table_ocorrencias11[[#This Row],[data_ciencia]]="","",Table_ocorrencias11[[#This Row],[data_ciencia]]),"")</f>
        <v>0.24652777777777779</v>
      </c>
      <c r="W457" s="24">
        <f>IFERROR(IF(Table_ocorrencias11[[#This Row],[data_saida]]="","",Table_ocorrencias11[[#This Row],[data_saida]]),"")</f>
        <v>0.26041666666666669</v>
      </c>
      <c r="X457" s="24">
        <f>IFERROR(IF(Table_ocorrencias11[[#This Row],[data_chegada]]="","",Table_ocorrencias11[[#This Row],[data_chegada]]),"")</f>
        <v>0.27430555555555558</v>
      </c>
      <c r="Y457" s="24">
        <f>IFERROR(IF(Table_ocorrencias11[[#This Row],[data_conclusao]]="","",Table_ocorrencias11[[#This Row],[data_conclusao]]),"")</f>
        <v>0.30208333333333331</v>
      </c>
      <c r="Z457" s="22">
        <v>1555</v>
      </c>
      <c r="AA457" s="22">
        <v>719</v>
      </c>
      <c r="AB457" s="22">
        <v>1</v>
      </c>
      <c r="AC457" s="22">
        <v>3866947</v>
      </c>
      <c r="AD457" s="22">
        <v>3870430</v>
      </c>
      <c r="AE457" s="22">
        <v>2960494</v>
      </c>
      <c r="AF457" s="22">
        <v>22500</v>
      </c>
      <c r="AG457" s="23">
        <v>44053</v>
      </c>
      <c r="AH457" s="22" t="s">
        <v>2081</v>
      </c>
      <c r="AI457" s="22" t="s">
        <v>167</v>
      </c>
      <c r="AJ457" s="22" t="s">
        <v>168</v>
      </c>
      <c r="AK457" s="22" t="s">
        <v>255</v>
      </c>
      <c r="AL457" s="25">
        <v>0.24652777777777779</v>
      </c>
      <c r="AM457" s="26">
        <v>0.26041666666666669</v>
      </c>
      <c r="AN457" s="26">
        <v>0.27430555555555558</v>
      </c>
      <c r="AO457" s="26">
        <v>0.30208333333333331</v>
      </c>
      <c r="AP457" s="22" t="s">
        <v>2082</v>
      </c>
      <c r="AQ457" s="22" t="s">
        <v>2083</v>
      </c>
      <c r="AR457" s="22">
        <v>14</v>
      </c>
      <c r="AS457" s="22" t="s">
        <v>2084</v>
      </c>
      <c r="AT457" s="22" t="s">
        <v>2085</v>
      </c>
      <c r="AU457" s="22" t="s">
        <v>2086</v>
      </c>
      <c r="AV457" s="27" t="s">
        <v>744</v>
      </c>
      <c r="AW457" s="22" t="s">
        <v>2087</v>
      </c>
      <c r="AX457" s="22" t="s">
        <v>2088</v>
      </c>
      <c r="AY457" s="22" t="b">
        <v>1</v>
      </c>
      <c r="AZ457" s="22" t="s">
        <v>273</v>
      </c>
      <c r="BA457" s="22" t="b">
        <v>0</v>
      </c>
      <c r="BB457" s="22"/>
      <c r="BC457" s="22"/>
    </row>
    <row r="458" spans="1:55" hidden="1" x14ac:dyDescent="0.25">
      <c r="A458" s="31" t="str">
        <f>IFERROR(TEXT(Table_ocorrencias11[[#This Row],[caso_n]],"000")&amp;Table_ocorrencias11[[#This Row],[ponto]]&amp;"/"&amp;YEAR(Table_ocorrencias11[[#This Row],[DATA PLANTÃO]]),"")</f>
        <v>720.9/2020</v>
      </c>
      <c r="B458" s="31" t="str">
        <f>IFERROR(IF(Table_ocorrencias11[[#This Row],[GDL]] = "","", Table_ocorrencias11[[#This Row],[GDL]]&amp;"/"&amp;YEAR(Table_ocorrencias11[[#This Row],[data_plantao]])),"")</f>
        <v>28509/2020</v>
      </c>
      <c r="C458" s="31" t="str">
        <f>IF(Table_ocorrencias11[[#This Row],[fotos_gdl]] = TRUE,"ENVIADAS","PENDENTE")</f>
        <v>PENDENTE</v>
      </c>
      <c r="D458" s="23">
        <f>IFERROR(Table_ocorrencias11[[#This Row],[data_plantao]],"")</f>
        <v>44053</v>
      </c>
      <c r="E458" s="31" t="str">
        <f>IFERROR(Table_ocorrencias11[[#This Row],[CIODS]],"")</f>
        <v>D684157</v>
      </c>
      <c r="F458" s="31" t="str">
        <f>IFERROR(Table_ocorrencias11[[#This Row],[natureza3]],"")</f>
        <v>Homicídio</v>
      </c>
      <c r="G458" s="31" t="str">
        <f>IFERROR(Table_ocorrencias11[[#This Row],[tipo_local]],"")</f>
        <v>Interno</v>
      </c>
      <c r="H458" s="31" t="str">
        <f>IFERROR(IF(Table_ocorrencias11[[#This Row],[instrumento9]] = 0,"",Table_ocorrencias11[[#This Row],[instrumento9]]),"")</f>
        <v>OUTROS</v>
      </c>
      <c r="I458" s="31" t="str">
        <f>IFERROR(VLOOKUP(Table_ocorrencias11[[#This Row],[matricula_perito]],Table_peritos[],2,FALSE),"")</f>
        <v>BETSON FERNANDO DELGADO DOS SANTOS ANDRADE</v>
      </c>
      <c r="J458" s="31" t="str">
        <f>IFERROR(VLOOKUP(Table_ocorrencias11[[#This Row],[matricula_auxiliar]],Table_auxiliares[],2,FALSE),"")</f>
        <v>BRENO HENRIQUE DANTAS DOS SANTOS</v>
      </c>
      <c r="K458" s="31" t="str">
        <f>IFERROR(VLOOKUP(Table_ocorrencias11[[#This Row],[matricula_delegado]],Table_delegados[],2,FALSE),"")</f>
        <v>ELIELTON BARBOSA DA SILVA XAVIER</v>
      </c>
      <c r="L458" s="31" t="str">
        <f>IFERROR(Table_ocorrencias11[[#This Row],[viatura4]],"")</f>
        <v>UP003</v>
      </c>
      <c r="M458" s="31" t="str">
        <f>IFERROR(IF(Table_ocorrencias11[[#This Row],[DPH2]] ="","",Table_ocorrencias11[[#This Row],[DPH2]]&amp;"º DPH"),"")</f>
        <v>4º DPH</v>
      </c>
      <c r="N458" s="31" t="str">
        <f>UPPER(IFERROR(VLOOKUP(Table_ocorrencias11[[#This Row],[municipio]],Table_municipios[],2,FALSE),""))</f>
        <v>RECIFE</v>
      </c>
      <c r="O458" s="31" t="str">
        <f>UPPER(IFERROR(Table_ocorrencias11[[#This Row],[bairro7]],""))</f>
        <v>AFOGADOS</v>
      </c>
      <c r="P458" s="31" t="str">
        <f>IFERROR(IF(Table_ocorrencias11[[#This Row],[rua8]] ="","",Table_ocorrencias11[[#This Row],[rua8]]),"")</f>
        <v>R. VISCONDE DE INHAÚMA</v>
      </c>
      <c r="Q458" s="31" t="str">
        <f>IFERROR(IF(Table_ocorrencias11[[#This Row],[latitude5]] ="","",Table_ocorrencias11[[#This Row],[latitude5]]),"")</f>
        <v>-8.077491</v>
      </c>
      <c r="R458" s="31" t="str">
        <f>IFERROR(IF(Table_ocorrencias11[[#This Row],[longitude6]] ="","",Table_ocorrencias11[[#This Row],[longitude6]]),"")</f>
        <v>-34.910418</v>
      </c>
      <c r="S45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111698)</v>
      </c>
      <c r="T4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8" s="31" t="str">
        <f>UPPER(IFERROR(Table_ocorrencias11[[#This Row],[descricao]],""))</f>
        <v>POSSÍVEL HOMICÍDIO</v>
      </c>
      <c r="V458" s="24">
        <f>IFERROR(IF(Table_ocorrencias11[[#This Row],[data_ciencia]]="","",Table_ocorrencias11[[#This Row],[data_ciencia]]),"")</f>
        <v>0.44444444444444442</v>
      </c>
      <c r="W458" s="24">
        <f>IFERROR(IF(Table_ocorrencias11[[#This Row],[data_saida]]="","",Table_ocorrencias11[[#This Row],[data_saida]]),"")</f>
        <v>0.4513888888888889</v>
      </c>
      <c r="X458" s="24">
        <f>IFERROR(IF(Table_ocorrencias11[[#This Row],[data_chegada]]="","",Table_ocorrencias11[[#This Row],[data_chegada]]),"")</f>
        <v>0.46527777777777779</v>
      </c>
      <c r="Y458" s="24">
        <f>IFERROR(IF(Table_ocorrencias11[[#This Row],[data_conclusao]]="","",Table_ocorrencias11[[#This Row],[data_conclusao]]),"")</f>
        <v>0.54166666666666663</v>
      </c>
      <c r="Z458" s="22">
        <v>1556</v>
      </c>
      <c r="AA458" s="22">
        <v>720</v>
      </c>
      <c r="AB458" s="22">
        <v>4</v>
      </c>
      <c r="AC458" s="22">
        <v>3869903</v>
      </c>
      <c r="AD458" s="22">
        <v>3867820</v>
      </c>
      <c r="AE458" s="22">
        <v>3864588</v>
      </c>
      <c r="AF458" s="22">
        <v>28509</v>
      </c>
      <c r="AG458" s="23">
        <v>44053</v>
      </c>
      <c r="AH458" s="22" t="s">
        <v>2113</v>
      </c>
      <c r="AI458" s="22" t="s">
        <v>167</v>
      </c>
      <c r="AJ458" s="22" t="s">
        <v>414</v>
      </c>
      <c r="AK458" s="22" t="s">
        <v>560</v>
      </c>
      <c r="AL458" s="25">
        <v>0.44444444444444442</v>
      </c>
      <c r="AM458" s="26">
        <v>0.4513888888888889</v>
      </c>
      <c r="AN458" s="26">
        <v>0.46527777777777779</v>
      </c>
      <c r="AO458" s="26">
        <v>0.54166666666666663</v>
      </c>
      <c r="AP458" s="22" t="s">
        <v>2191</v>
      </c>
      <c r="AQ458" s="22" t="s">
        <v>2192</v>
      </c>
      <c r="AR458" s="22">
        <v>14</v>
      </c>
      <c r="AS458" s="22" t="s">
        <v>1745</v>
      </c>
      <c r="AT458" s="22" t="s">
        <v>2114</v>
      </c>
      <c r="AU458" s="22" t="s">
        <v>2115</v>
      </c>
      <c r="AV458" s="27" t="s">
        <v>433</v>
      </c>
      <c r="AW458" s="22" t="s">
        <v>2116</v>
      </c>
      <c r="AX458" s="22" t="s">
        <v>2117</v>
      </c>
      <c r="AY458" s="22" t="b">
        <v>0</v>
      </c>
      <c r="AZ458" s="22" t="s">
        <v>273</v>
      </c>
      <c r="BA458" s="22" t="b">
        <v>0</v>
      </c>
      <c r="BB458" s="22"/>
      <c r="BC458" s="22"/>
    </row>
    <row r="459" spans="1:55" hidden="1" x14ac:dyDescent="0.25">
      <c r="A459" s="31" t="str">
        <f>IFERROR(TEXT(Table_ocorrencias11[[#This Row],[caso_n]],"000")&amp;Table_ocorrencias11[[#This Row],[ponto]]&amp;"/"&amp;YEAR(Table_ocorrencias11[[#This Row],[DATA PLANTÃO]]),"")</f>
        <v>721.9/2020</v>
      </c>
      <c r="B459" s="31" t="str">
        <f>IFERROR(IF(Table_ocorrencias11[[#This Row],[GDL]] = "","", Table_ocorrencias11[[#This Row],[GDL]]&amp;"/"&amp;YEAR(Table_ocorrencias11[[#This Row],[data_plantao]])),"")</f>
        <v>28306/2020</v>
      </c>
      <c r="C459" s="31" t="str">
        <f>IF(Table_ocorrencias11[[#This Row],[fotos_gdl]] = TRUE,"ENVIADAS","PENDENTE")</f>
        <v>ENVIADAS</v>
      </c>
      <c r="D459" s="23">
        <f>IFERROR(Table_ocorrencias11[[#This Row],[data_plantao]],"")</f>
        <v>44053</v>
      </c>
      <c r="E459" s="31" t="str">
        <f>IFERROR(Table_ocorrencias11[[#This Row],[CIODS]],"")</f>
        <v>D694187</v>
      </c>
      <c r="F459" s="31" t="str">
        <f>IFERROR(Table_ocorrencias11[[#This Row],[natureza3]],"")</f>
        <v>Homicídio</v>
      </c>
      <c r="G459" s="31" t="str">
        <f>IFERROR(Table_ocorrencias11[[#This Row],[tipo_local]],"")</f>
        <v>Externo</v>
      </c>
      <c r="H459" s="31" t="str">
        <f>IFERROR(IF(Table_ocorrencias11[[#This Row],[instrumento9]] = 0,"",Table_ocorrencias11[[#This Row],[instrumento9]]),"")</f>
        <v>PÉRFURO-CONTUNDENTE</v>
      </c>
      <c r="I459" s="31" t="str">
        <f>IFERROR(VLOOKUP(Table_ocorrencias11[[#This Row],[matricula_perito]],Table_peritos[],2,FALSE),"")</f>
        <v>BETSON FERNANDO DELGADO DOS SANTOS ANDRADE</v>
      </c>
      <c r="J459" s="31" t="str">
        <f>IFERROR(VLOOKUP(Table_ocorrencias11[[#This Row],[matricula_auxiliar]],Table_auxiliares[],2,FALSE),"")</f>
        <v>RICARDO ALEXANDRE MELO DA SILVA</v>
      </c>
      <c r="K459" s="31" t="str">
        <f>IFERROR(VLOOKUP(Table_ocorrencias11[[#This Row],[matricula_delegado]],Table_delegados[],2,FALSE),"")</f>
        <v>VANESSA BASTOS FERREIRA GOMES</v>
      </c>
      <c r="L459" s="31" t="str">
        <f>IFERROR(Table_ocorrencias11[[#This Row],[viatura4]],"")</f>
        <v>UP002</v>
      </c>
      <c r="M459" s="31" t="str">
        <f>IFERROR(IF(Table_ocorrencias11[[#This Row],[DPH2]] ="","",Table_ocorrencias11[[#This Row],[DPH2]]&amp;"º DPH"),"")</f>
        <v>12º DPH</v>
      </c>
      <c r="N459" s="31" t="str">
        <f>UPPER(IFERROR(VLOOKUP(Table_ocorrencias11[[#This Row],[municipio]],Table_municipios[],2,FALSE),""))</f>
        <v>JABOATÃO DOS GUARARAPES</v>
      </c>
      <c r="O459" s="31" t="str">
        <f>UPPER(IFERROR(Table_ocorrencias11[[#This Row],[bairro7]],""))</f>
        <v>CAVALEIRO</v>
      </c>
      <c r="P459" s="31" t="str">
        <f>IFERROR(IF(Table_ocorrencias11[[#This Row],[rua8]] ="","",Table_ocorrencias11[[#This Row],[rua8]]),"")</f>
        <v>R. MANUEL FRANCISCO</v>
      </c>
      <c r="Q459" s="31" t="str">
        <f>IFERROR(IF(Table_ocorrencias11[[#This Row],[latitude5]] ="","",Table_ocorrencias11[[#This Row],[latitude5]]),"")</f>
        <v>-8.082992</v>
      </c>
      <c r="R459" s="31" t="str">
        <f>IFERROR(IF(Table_ocorrencias11[[#This Row],[longitude6]] ="","",Table_ocorrencias11[[#This Row],[longitude6]]),"")</f>
        <v>-34.976834</v>
      </c>
      <c r="S45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111947)</v>
      </c>
      <c r="T4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59" s="31" t="str">
        <f>UPPER(IFERROR(Table_ocorrencias11[[#This Row],[descricao]],""))</f>
        <v>PAF EXTERNO SIMPLES</v>
      </c>
      <c r="V459" s="24">
        <f>IFERROR(IF(Table_ocorrencias11[[#This Row],[data_ciencia]]="","",Table_ocorrencias11[[#This Row],[data_ciencia]]),"")</f>
        <v>0.60555555555555551</v>
      </c>
      <c r="W459" s="24" t="str">
        <f>IFERROR(IF(Table_ocorrencias11[[#This Row],[data_saida]]="","",Table_ocorrencias11[[#This Row],[data_saida]]),"")</f>
        <v/>
      </c>
      <c r="X459" s="24" t="str">
        <f>IFERROR(IF(Table_ocorrencias11[[#This Row],[data_chegada]]="","",Table_ocorrencias11[[#This Row],[data_chegada]]),"")</f>
        <v/>
      </c>
      <c r="Y459" s="24" t="str">
        <f>IFERROR(IF(Table_ocorrencias11[[#This Row],[data_conclusao]]="","",Table_ocorrencias11[[#This Row],[data_conclusao]]),"")</f>
        <v/>
      </c>
      <c r="Z459" s="22">
        <v>1557</v>
      </c>
      <c r="AA459" s="22">
        <v>721</v>
      </c>
      <c r="AB459" s="22">
        <v>12</v>
      </c>
      <c r="AC459" s="22">
        <v>3869903</v>
      </c>
      <c r="AD459" s="22">
        <v>3867641</v>
      </c>
      <c r="AE459" s="22">
        <v>3865541</v>
      </c>
      <c r="AF459" s="22">
        <v>28306</v>
      </c>
      <c r="AG459" s="23">
        <v>44053</v>
      </c>
      <c r="AH459" s="22" t="s">
        <v>2107</v>
      </c>
      <c r="AI459" s="22" t="s">
        <v>167</v>
      </c>
      <c r="AJ459" s="22" t="s">
        <v>168</v>
      </c>
      <c r="AK459" s="22" t="s">
        <v>278</v>
      </c>
      <c r="AL459" s="25">
        <v>0.60555555555555551</v>
      </c>
      <c r="AM459" s="26"/>
      <c r="AN459" s="26"/>
      <c r="AO459" s="26"/>
      <c r="AP459" s="22" t="s">
        <v>2194</v>
      </c>
      <c r="AQ459" s="22" t="s">
        <v>2195</v>
      </c>
      <c r="AR459" s="22">
        <v>10</v>
      </c>
      <c r="AS459" s="22" t="s">
        <v>2108</v>
      </c>
      <c r="AT459" s="22" t="s">
        <v>2109</v>
      </c>
      <c r="AU459" s="22" t="s">
        <v>2110</v>
      </c>
      <c r="AV459" s="27" t="s">
        <v>276</v>
      </c>
      <c r="AW459" s="22" t="s">
        <v>2111</v>
      </c>
      <c r="AX459" s="22" t="s">
        <v>2112</v>
      </c>
      <c r="AY459" s="22" t="b">
        <v>1</v>
      </c>
      <c r="AZ459" s="22" t="s">
        <v>273</v>
      </c>
      <c r="BA459" s="22" t="b">
        <v>0</v>
      </c>
      <c r="BB459" s="22"/>
      <c r="BC459" s="22"/>
    </row>
    <row r="460" spans="1:55" hidden="1" x14ac:dyDescent="0.25">
      <c r="A460" s="31" t="str">
        <f>IFERROR(TEXT(Table_ocorrencias11[[#This Row],[caso_n]],"000")&amp;Table_ocorrencias11[[#This Row],[ponto]]&amp;"/"&amp;YEAR(Table_ocorrencias11[[#This Row],[DATA PLANTÃO]]),"")</f>
        <v>722.9/2020</v>
      </c>
      <c r="B460" s="31" t="str">
        <f>IFERROR(IF(Table_ocorrencias11[[#This Row],[GDL]] = "","", Table_ocorrencias11[[#This Row],[GDL]]&amp;"/"&amp;YEAR(Table_ocorrencias11[[#This Row],[data_plantao]])),"")</f>
        <v>22831/2020</v>
      </c>
      <c r="C460" s="31" t="str">
        <f>IF(Table_ocorrencias11[[#This Row],[fotos_gdl]] = TRUE,"ENVIADAS","PENDENTE")</f>
        <v>ENVIADAS</v>
      </c>
      <c r="D460" s="23">
        <f>IFERROR(Table_ocorrencias11[[#This Row],[data_plantao]],"")</f>
        <v>44054</v>
      </c>
      <c r="E460" s="31" t="str">
        <f>IFERROR(Table_ocorrencias11[[#This Row],[CIODS]],"")</f>
        <v>D684304</v>
      </c>
      <c r="F460" s="31" t="str">
        <f>IFERROR(Table_ocorrencias11[[#This Row],[natureza3]],"")</f>
        <v>Homicídio</v>
      </c>
      <c r="G460" s="31" t="str">
        <f>IFERROR(Table_ocorrencias11[[#This Row],[tipo_local]],"")</f>
        <v>Externo</v>
      </c>
      <c r="H460" s="31" t="str">
        <f>IFERROR(IF(Table_ocorrencias11[[#This Row],[instrumento9]] = 0,"",Table_ocorrencias11[[#This Row],[instrumento9]]),"")</f>
        <v>PÉRFURO-CONTUNDENTE</v>
      </c>
      <c r="I460" s="31" t="str">
        <f>IFERROR(VLOOKUP(Table_ocorrencias11[[#This Row],[matricula_perito]],Table_peritos[],2,FALSE),"")</f>
        <v>LUCAS ARAÚJO DE ALMEIDA</v>
      </c>
      <c r="J460" s="31" t="str">
        <f>IFERROR(VLOOKUP(Table_ocorrencias11[[#This Row],[matricula_auxiliar]],Table_auxiliares[],2,FALSE),"")</f>
        <v>THAYSE BATISTA</v>
      </c>
      <c r="K460" s="31" t="str">
        <f>IFERROR(VLOOKUP(Table_ocorrencias11[[#This Row],[matricula_delegado]],Table_delegados[],2,FALSE),"")</f>
        <v>BARBARA ALICE FORT DOS SANTOS</v>
      </c>
      <c r="L460" s="31" t="str">
        <f>IFERROR(Table_ocorrencias11[[#This Row],[viatura4]],"")</f>
        <v>UP004</v>
      </c>
      <c r="M460" s="31" t="str">
        <f>IFERROR(IF(Table_ocorrencias11[[#This Row],[DPH2]] ="","",Table_ocorrencias11[[#This Row],[DPH2]]&amp;"º DPH"),"")</f>
        <v>6º DPH</v>
      </c>
      <c r="N460" s="31" t="str">
        <f>UPPER(IFERROR(VLOOKUP(Table_ocorrencias11[[#This Row],[municipio]],Table_municipios[],2,FALSE),""))</f>
        <v>IGARASSU</v>
      </c>
      <c r="O460" s="31" t="str">
        <f>UPPER(IFERROR(Table_ocorrencias11[[#This Row],[bairro7]],""))</f>
        <v>AREIAL</v>
      </c>
      <c r="P460" s="31" t="str">
        <f>IFERROR(IF(Table_ocorrencias11[[#This Row],[rua8]] ="","",Table_ocorrencias11[[#This Row],[rua8]]),"")</f>
        <v>BECO DO INFERNO, 1ºTRAVESSA DA RUA AREIAL,  N°14</v>
      </c>
      <c r="Q460" s="31" t="str">
        <f>IFERROR(IF(Table_ocorrencias11[[#This Row],[latitude5]] ="","",Table_ocorrencias11[[#This Row],[latitude5]]),"")</f>
        <v>-7.843745</v>
      </c>
      <c r="R460" s="31" t="str">
        <f>IFERROR(IF(Table_ocorrencias11[[#This Row],[longitude6]] ="","",Table_ocorrencias11[[#This Row],[longitude6]]),"")</f>
        <v>-34.901677</v>
      </c>
      <c r="S460" s="31" t="str">
        <f>IFERROR(UPPER(VLOOKUP(Table_ocorrencias11[[#This Row],[ocorrencia_id]],Table_vitimas[],3,FALSE) &amp; " (NIC: "&amp; VLOOKUP(Table_ocorrencias11[[#This Row],[ocorrencia_id]],Table_vitimas[],9,FALSE)) &amp;")","")</f>
        <v>ROBSON ANDRÉ DE OLIVEIRA SANTOS (NIC: 111679)</v>
      </c>
      <c r="T4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60" s="31" t="str">
        <f>UPPER(IFERROR(Table_ocorrencias11[[#This Row],[descricao]],""))</f>
        <v>SGT WILDSON: 987896015; CB ÉRICA: 992779899</v>
      </c>
      <c r="V460" s="24">
        <f>IFERROR(IF(Table_ocorrencias11[[#This Row],[data_ciencia]]="","",Table_ocorrencias11[[#This Row],[data_ciencia]]),"")</f>
        <v>0.88263888888888886</v>
      </c>
      <c r="W460" s="24">
        <f>IFERROR(IF(Table_ocorrencias11[[#This Row],[data_saida]]="","",Table_ocorrencias11[[#This Row],[data_saida]]),"")</f>
        <v>0.89583333333333337</v>
      </c>
      <c r="X460" s="24">
        <f>IFERROR(IF(Table_ocorrencias11[[#This Row],[data_chegada]]="","",Table_ocorrencias11[[#This Row],[data_chegada]]),"")</f>
        <v>0.91666666666666663</v>
      </c>
      <c r="Y460" s="24">
        <f>IFERROR(IF(Table_ocorrencias11[[#This Row],[data_conclusao]]="","",Table_ocorrencias11[[#This Row],[data_conclusao]]),"")</f>
        <v>0.96875</v>
      </c>
      <c r="Z460" s="22">
        <v>1559</v>
      </c>
      <c r="AA460" s="22">
        <v>722</v>
      </c>
      <c r="AB460" s="22">
        <v>6</v>
      </c>
      <c r="AC460" s="22">
        <v>3870006</v>
      </c>
      <c r="AD460" s="22">
        <v>3870430</v>
      </c>
      <c r="AE460" s="22">
        <v>3864090</v>
      </c>
      <c r="AF460" s="22">
        <v>22831</v>
      </c>
      <c r="AG460" s="23">
        <v>44054</v>
      </c>
      <c r="AH460" s="22" t="s">
        <v>2124</v>
      </c>
      <c r="AI460" s="22" t="s">
        <v>167</v>
      </c>
      <c r="AJ460" s="22" t="s">
        <v>168</v>
      </c>
      <c r="AK460" s="22" t="s">
        <v>255</v>
      </c>
      <c r="AL460" s="25">
        <v>0.88263888888888886</v>
      </c>
      <c r="AM460" s="26">
        <v>0.89583333333333337</v>
      </c>
      <c r="AN460" s="26">
        <v>0.91666666666666663</v>
      </c>
      <c r="AO460" s="26">
        <v>0.96875</v>
      </c>
      <c r="AP460" s="22" t="s">
        <v>2128</v>
      </c>
      <c r="AQ460" s="22" t="s">
        <v>2129</v>
      </c>
      <c r="AR460" s="22">
        <v>6</v>
      </c>
      <c r="AS460" s="22" t="s">
        <v>2130</v>
      </c>
      <c r="AT460" s="22" t="s">
        <v>2131</v>
      </c>
      <c r="AU460" s="22" t="s">
        <v>2125</v>
      </c>
      <c r="AV460" s="27" t="s">
        <v>276</v>
      </c>
      <c r="AW460" s="22" t="s">
        <v>2126</v>
      </c>
      <c r="AX460" s="22" t="s">
        <v>2127</v>
      </c>
      <c r="AY460" s="22" t="b">
        <v>1</v>
      </c>
      <c r="AZ460" s="22" t="s">
        <v>273</v>
      </c>
      <c r="BA460" s="22" t="b">
        <v>0</v>
      </c>
      <c r="BB460" s="22"/>
      <c r="BC460" s="22"/>
    </row>
    <row r="461" spans="1:55" hidden="1" x14ac:dyDescent="0.25">
      <c r="A461" s="31" t="str">
        <f>IFERROR(TEXT(Table_ocorrencias11[[#This Row],[caso_n]],"000")&amp;Table_ocorrencias11[[#This Row],[ponto]]&amp;"/"&amp;YEAR(Table_ocorrencias11[[#This Row],[DATA PLANTÃO]]),"")</f>
        <v>723.9/2020</v>
      </c>
      <c r="B461" s="31" t="str">
        <f>IFERROR(IF(Table_ocorrencias11[[#This Row],[GDL]] = "","", Table_ocorrencias11[[#This Row],[GDL]]&amp;"/"&amp;YEAR(Table_ocorrencias11[[#This Row],[data_plantao]])),"")</f>
        <v>23012/2020</v>
      </c>
      <c r="C461" s="31" t="str">
        <f>IF(Table_ocorrencias11[[#This Row],[fotos_gdl]] = TRUE,"ENVIADAS","PENDENTE")</f>
        <v>PENDENTE</v>
      </c>
      <c r="D461" s="23">
        <f>IFERROR(Table_ocorrencias11[[#This Row],[data_plantao]],"")</f>
        <v>44056</v>
      </c>
      <c r="E461" s="31" t="str">
        <f>IFERROR(Table_ocorrencias11[[#This Row],[CIODS]],"")</f>
        <v>D684390</v>
      </c>
      <c r="F461" s="31" t="str">
        <f>IFERROR(Table_ocorrencias11[[#This Row],[natureza3]],"")</f>
        <v>Homicídio</v>
      </c>
      <c r="G461" s="31" t="str">
        <f>IFERROR(Table_ocorrencias11[[#This Row],[tipo_local]],"")</f>
        <v>Externo</v>
      </c>
      <c r="H461" s="31" t="str">
        <f>IFERROR(IF(Table_ocorrencias11[[#This Row],[instrumento9]] = 0,"",Table_ocorrencias11[[#This Row],[instrumento9]]),"")</f>
        <v>PÉRFURO-CONTUNDENTE</v>
      </c>
      <c r="I461" s="31" t="str">
        <f>IFERROR(VLOOKUP(Table_ocorrencias11[[#This Row],[matricula_perito]],Table_peritos[],2,FALSE),"")</f>
        <v>RODION MALINOVSKY DE OLIVEIRA GOMES</v>
      </c>
      <c r="J461" s="31" t="str">
        <f>IFERROR(VLOOKUP(Table_ocorrencias11[[#This Row],[matricula_auxiliar]],Table_auxiliares[],2,FALSE),"")</f>
        <v>ERICSON BERNARDO DA SILVA</v>
      </c>
      <c r="K461" s="31" t="str">
        <f>IFERROR(VLOOKUP(Table_ocorrencias11[[#This Row],[matricula_delegado]],Table_delegados[],2,FALSE),"")</f>
        <v>FABIO LACERDA MACHADO</v>
      </c>
      <c r="L461" s="31" t="str">
        <f>IFERROR(Table_ocorrencias11[[#This Row],[viatura4]],"")</f>
        <v>UP004</v>
      </c>
      <c r="M461" s="31" t="str">
        <f>IFERROR(IF(Table_ocorrencias11[[#This Row],[DPH2]] ="","",Table_ocorrencias11[[#This Row],[DPH2]]&amp;"º DPH"),"")</f>
        <v>3º DPH</v>
      </c>
      <c r="N461" s="31" t="str">
        <f>UPPER(IFERROR(VLOOKUP(Table_ocorrencias11[[#This Row],[municipio]],Table_municipios[],2,FALSE),""))</f>
        <v>RECIFE</v>
      </c>
      <c r="O461" s="31" t="str">
        <f>UPPER(IFERROR(Table_ocorrencias11[[#This Row],[bairro7]],""))</f>
        <v>IBURA</v>
      </c>
      <c r="P461" s="31" t="str">
        <f>IFERROR(IF(Table_ocorrencias11[[#This Row],[rua8]] ="","",Table_ocorrencias11[[#This Row],[rua8]]),"")</f>
        <v>TRAVESA DESEMBARDOR PEDRO RIBEIRO MALTA</v>
      </c>
      <c r="Q461" s="31" t="str">
        <f>IFERROR(IF(Table_ocorrencias11[[#This Row],[latitude5]] ="","",Table_ocorrencias11[[#This Row],[latitude5]]),"")</f>
        <v/>
      </c>
      <c r="R461" s="31" t="str">
        <f>IFERROR(IF(Table_ocorrencias11[[#This Row],[longitude6]] ="","",Table_ocorrencias11[[#This Row],[longitude6]]),"")</f>
        <v/>
      </c>
      <c r="S461" s="31" t="str">
        <f>IFERROR(UPPER(VLOOKUP(Table_ocorrencias11[[#This Row],[ocorrencia_id]],Table_vitimas[],3,FALSE) &amp; " (NIC: "&amp; VLOOKUP(Table_ocorrencias11[[#This Row],[ocorrencia_id]],Table_vitimas[],9,FALSE)) &amp;")","")</f>
        <v>LUIZ FERNANDO OLIVEIRA DA SILVA (NIC: 111955)</v>
      </c>
      <c r="T4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1" s="31" t="str">
        <f>UPPER(IFERROR(Table_ocorrencias11[[#This Row],[descricao]],""))</f>
        <v/>
      </c>
      <c r="V461" s="24">
        <f>IFERROR(IF(Table_ocorrencias11[[#This Row],[data_ciencia]]="","",Table_ocorrencias11[[#This Row],[data_ciencia]]),"")</f>
        <v>3.4722222222222224E-2</v>
      </c>
      <c r="W461" s="24">
        <f>IFERROR(IF(Table_ocorrencias11[[#This Row],[data_saida]]="","",Table_ocorrencias11[[#This Row],[data_saida]]),"")</f>
        <v>3.8194444444444448E-2</v>
      </c>
      <c r="X461" s="24">
        <f>IFERROR(IF(Table_ocorrencias11[[#This Row],[data_chegada]]="","",Table_ocorrencias11[[#This Row],[data_chegada]]),"")</f>
        <v>6.25E-2</v>
      </c>
      <c r="Y461" s="24">
        <f>IFERROR(IF(Table_ocorrencias11[[#This Row],[data_conclusao]]="","",Table_ocorrencias11[[#This Row],[data_conclusao]]),"")</f>
        <v>0.1076388888888889</v>
      </c>
      <c r="Z461" s="22">
        <v>1560</v>
      </c>
      <c r="AA461" s="22">
        <v>723</v>
      </c>
      <c r="AB461" s="22">
        <v>3</v>
      </c>
      <c r="AC461" s="22">
        <v>1917099</v>
      </c>
      <c r="AD461" s="22">
        <v>3874494</v>
      </c>
      <c r="AE461" s="22">
        <v>3864235</v>
      </c>
      <c r="AF461" s="22">
        <v>23012</v>
      </c>
      <c r="AG461" s="23">
        <v>44056</v>
      </c>
      <c r="AH461" s="22" t="s">
        <v>2143</v>
      </c>
      <c r="AI461" s="22" t="s">
        <v>167</v>
      </c>
      <c r="AJ461" s="22" t="s">
        <v>168</v>
      </c>
      <c r="AK461" s="22" t="s">
        <v>255</v>
      </c>
      <c r="AL461" s="25">
        <v>3.4722222222222224E-2</v>
      </c>
      <c r="AM461" s="26">
        <v>3.8194444444444448E-2</v>
      </c>
      <c r="AN461" s="26">
        <v>6.25E-2</v>
      </c>
      <c r="AO461" s="26">
        <v>0.1076388888888889</v>
      </c>
      <c r="AP461" s="22"/>
      <c r="AQ461" s="22"/>
      <c r="AR461" s="22">
        <v>14</v>
      </c>
      <c r="AS461" s="22" t="s">
        <v>1483</v>
      </c>
      <c r="AT461" s="22" t="s">
        <v>2144</v>
      </c>
      <c r="AU461" s="22" t="s">
        <v>283</v>
      </c>
      <c r="AV461" s="27" t="s">
        <v>276</v>
      </c>
      <c r="AW461" s="22" t="s">
        <v>2145</v>
      </c>
      <c r="AX461" s="22" t="s">
        <v>283</v>
      </c>
      <c r="AY461" s="22" t="b">
        <v>0</v>
      </c>
      <c r="AZ461" s="22" t="s">
        <v>273</v>
      </c>
      <c r="BA461" s="22" t="b">
        <v>0</v>
      </c>
      <c r="BB461" s="22"/>
      <c r="BC461" s="22"/>
    </row>
    <row r="462" spans="1:55" hidden="1" x14ac:dyDescent="0.25">
      <c r="A462" s="31" t="str">
        <f>IFERROR(TEXT(Table_ocorrencias11[[#This Row],[caso_n]],"000")&amp;Table_ocorrencias11[[#This Row],[ponto]]&amp;"/"&amp;YEAR(Table_ocorrencias11[[#This Row],[DATA PLANTÃO]]),"")</f>
        <v>724.9/2020</v>
      </c>
      <c r="B462" s="31" t="str">
        <f>IFERROR(IF(Table_ocorrencias11[[#This Row],[GDL]] = "","", Table_ocorrencias11[[#This Row],[GDL]]&amp;"/"&amp;YEAR(Table_ocorrencias11[[#This Row],[data_plantao]])),"")</f>
        <v>23132/2020</v>
      </c>
      <c r="C462" s="31" t="str">
        <f>IF(Table_ocorrencias11[[#This Row],[fotos_gdl]] = TRUE,"ENVIADAS","PENDENTE")</f>
        <v>ENVIADAS</v>
      </c>
      <c r="D462" s="23">
        <f>IFERROR(Table_ocorrencias11[[#This Row],[data_plantao]],"")</f>
        <v>44056</v>
      </c>
      <c r="E462" s="31" t="str">
        <f>IFERROR(Table_ocorrencias11[[#This Row],[CIODS]],"")</f>
        <v>D684458</v>
      </c>
      <c r="F462" s="31" t="str">
        <f>IFERROR(Table_ocorrencias11[[#This Row],[natureza3]],"")</f>
        <v>Homicídio</v>
      </c>
      <c r="G462" s="31" t="str">
        <f>IFERROR(Table_ocorrencias11[[#This Row],[tipo_local]],"")</f>
        <v>Externo</v>
      </c>
      <c r="H462" s="31" t="str">
        <f>IFERROR(IF(Table_ocorrencias11[[#This Row],[instrumento9]] = 0,"",Table_ocorrencias11[[#This Row],[instrumento9]]),"")</f>
        <v>PÉRFURO-CONTUNDENTE</v>
      </c>
      <c r="I462" s="31" t="str">
        <f>IFERROR(VLOOKUP(Table_ocorrencias11[[#This Row],[matricula_perito]],Table_peritos[],2,FALSE),"")</f>
        <v>CAMILLA ALMEIDA BRAYNER</v>
      </c>
      <c r="J462" s="31" t="str">
        <f>IFERROR(VLOOKUP(Table_ocorrencias11[[#This Row],[matricula_auxiliar]],Table_auxiliares[],2,FALSE),"")</f>
        <v>ALMIR CARLOS DE SOUZA</v>
      </c>
      <c r="K462" s="31" t="str">
        <f>IFERROR(VLOOKUP(Table_ocorrencias11[[#This Row],[matricula_delegado]],Table_delegados[],2,FALSE),"")</f>
        <v>FRANCISCA ERICA DA SILVA BEZERRA</v>
      </c>
      <c r="L462" s="31" t="str">
        <f>IFERROR(Table_ocorrencias11[[#This Row],[viatura4]],"")</f>
        <v>UP004</v>
      </c>
      <c r="M462" s="31" t="str">
        <f>IFERROR(IF(Table_ocorrencias11[[#This Row],[DPH2]] ="","",Table_ocorrencias11[[#This Row],[DPH2]]&amp;"º DPH"),"")</f>
        <v>9º DPH</v>
      </c>
      <c r="N462" s="31" t="str">
        <f>UPPER(IFERROR(VLOOKUP(Table_ocorrencias11[[#This Row],[municipio]],Table_municipios[],2,FALSE),""))</f>
        <v>OLINDA</v>
      </c>
      <c r="O462" s="31" t="str">
        <f>UPPER(IFERROR(Table_ocorrencias11[[#This Row],[bairro7]],""))</f>
        <v>CD TABAJÁ</v>
      </c>
      <c r="P462" s="31" t="str">
        <f>IFERROR(IF(Table_ocorrencias11[[#This Row],[rua8]] ="","",Table_ocorrencias11[[#This Row],[rua8]]),"")</f>
        <v>RUA DINAMARCA</v>
      </c>
      <c r="Q462" s="31" t="str">
        <f>IFERROR(IF(Table_ocorrencias11[[#This Row],[latitude5]] ="","",Table_ocorrencias11[[#This Row],[latitude5]]),"")</f>
        <v/>
      </c>
      <c r="R462" s="31" t="str">
        <f>IFERROR(IF(Table_ocorrencias11[[#This Row],[longitude6]] ="","",Table_ocorrencias11[[#This Row],[longitude6]]),"")</f>
        <v/>
      </c>
      <c r="S462" s="31" t="str">
        <f>IFERROR(UPPER(VLOOKUP(Table_ocorrencias11[[#This Row],[ocorrencia_id]],Table_vitimas[],3,FALSE) &amp; " (NIC: "&amp; VLOOKUP(Table_ocorrencias11[[#This Row],[ocorrencia_id]],Table_vitimas[],9,FALSE)) &amp;")","")</f>
        <v>RAFAEL CLAUDINO DA SILVA (NIC: 111956)</v>
      </c>
      <c r="T4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2" s="31" t="str">
        <f>UPPER(IFERROR(Table_ocorrencias11[[#This Row],[descricao]],""))</f>
        <v>PM 996435986</v>
      </c>
      <c r="V462" s="24">
        <f>IFERROR(IF(Table_ocorrencias11[[#This Row],[data_ciencia]]="","",Table_ocorrencias11[[#This Row],[data_ciencia]]),"")</f>
        <v>0.81597222222222221</v>
      </c>
      <c r="W462" s="24">
        <f>IFERROR(IF(Table_ocorrencias11[[#This Row],[data_saida]]="","",Table_ocorrencias11[[#This Row],[data_saida]]),"")</f>
        <v>0.83333333333333337</v>
      </c>
      <c r="X462" s="24">
        <f>IFERROR(IF(Table_ocorrencias11[[#This Row],[data_chegada]]="","",Table_ocorrencias11[[#This Row],[data_chegada]]),"")</f>
        <v>0.85624999999999996</v>
      </c>
      <c r="Y462" s="24">
        <f>IFERROR(IF(Table_ocorrencias11[[#This Row],[data_conclusao]]="","",Table_ocorrencias11[[#This Row],[data_conclusao]]),"")</f>
        <v>0.88541666666666663</v>
      </c>
      <c r="Z462" s="22">
        <v>1561</v>
      </c>
      <c r="AA462" s="22">
        <v>724</v>
      </c>
      <c r="AB462" s="22">
        <v>9</v>
      </c>
      <c r="AC462" s="22">
        <v>3867129</v>
      </c>
      <c r="AD462" s="22">
        <v>1586920</v>
      </c>
      <c r="AE462" s="22">
        <v>2724782</v>
      </c>
      <c r="AF462" s="22">
        <v>23132</v>
      </c>
      <c r="AG462" s="23">
        <v>44056</v>
      </c>
      <c r="AH462" s="22" t="s">
        <v>2149</v>
      </c>
      <c r="AI462" s="22" t="s">
        <v>167</v>
      </c>
      <c r="AJ462" s="22" t="s">
        <v>168</v>
      </c>
      <c r="AK462" s="22" t="s">
        <v>255</v>
      </c>
      <c r="AL462" s="25">
        <v>0.81597222222222221</v>
      </c>
      <c r="AM462" s="26">
        <v>0.83333333333333337</v>
      </c>
      <c r="AN462" s="26">
        <v>0.85624999999999996</v>
      </c>
      <c r="AO462" s="26">
        <v>0.88541666666666663</v>
      </c>
      <c r="AP462" s="22"/>
      <c r="AQ462" s="22"/>
      <c r="AR462" s="22">
        <v>12</v>
      </c>
      <c r="AS462" s="22" t="s">
        <v>2150</v>
      </c>
      <c r="AT462" s="22" t="s">
        <v>2151</v>
      </c>
      <c r="AU462" s="22" t="s">
        <v>2152</v>
      </c>
      <c r="AV462" s="27" t="s">
        <v>276</v>
      </c>
      <c r="AW462" s="22" t="s">
        <v>2153</v>
      </c>
      <c r="AX462" s="22" t="s">
        <v>2154</v>
      </c>
      <c r="AY462" s="22" t="b">
        <v>1</v>
      </c>
      <c r="AZ462" s="22" t="s">
        <v>273</v>
      </c>
      <c r="BA462" s="22" t="b">
        <v>0</v>
      </c>
      <c r="BB462" s="22"/>
      <c r="BC462" s="22"/>
    </row>
    <row r="463" spans="1:55" hidden="1" x14ac:dyDescent="0.25">
      <c r="A463" s="31" t="str">
        <f>IFERROR(TEXT(Table_ocorrencias11[[#This Row],[caso_n]],"000")&amp;Table_ocorrencias11[[#This Row],[ponto]]&amp;"/"&amp;YEAR(Table_ocorrencias11[[#This Row],[DATA PLANTÃO]]),"")</f>
        <v>725.9/2020</v>
      </c>
      <c r="B463" s="31" t="str">
        <f>IFERROR(IF(Table_ocorrencias11[[#This Row],[GDL]] = "","", Table_ocorrencias11[[#This Row],[GDL]]&amp;"/"&amp;YEAR(Table_ocorrencias11[[#This Row],[data_plantao]])),"")</f>
        <v>23235/2020</v>
      </c>
      <c r="C463" s="31" t="str">
        <f>IF(Table_ocorrencias11[[#This Row],[fotos_gdl]] = TRUE,"ENVIADAS","PENDENTE")</f>
        <v>ENVIADAS</v>
      </c>
      <c r="D463" s="23">
        <f>IFERROR(Table_ocorrencias11[[#This Row],[data_plantao]],"")</f>
        <v>44057</v>
      </c>
      <c r="E463" s="31" t="str">
        <f>IFERROR(Table_ocorrencias11[[#This Row],[CIODS]],"")</f>
        <v>D684520</v>
      </c>
      <c r="F463" s="31" t="str">
        <f>IFERROR(Table_ocorrencias11[[#This Row],[natureza3]],"")</f>
        <v>Homicídio</v>
      </c>
      <c r="G463" s="31" t="str">
        <f>IFERROR(Table_ocorrencias11[[#This Row],[tipo_local]],"")</f>
        <v>Externo</v>
      </c>
      <c r="H463" s="31" t="str">
        <f>IFERROR(IF(Table_ocorrencias11[[#This Row],[instrumento9]] = 0,"",Table_ocorrencias11[[#This Row],[instrumento9]]),"")</f>
        <v/>
      </c>
      <c r="I463" s="31" t="str">
        <f>IFERROR(VLOOKUP(Table_ocorrencias11[[#This Row],[matricula_perito]],Table_peritos[],2,FALSE),"")</f>
        <v>VICTOR CEZAR LUCENA TAVARES DE SÁ LEITÃO</v>
      </c>
      <c r="J463" s="31" t="str">
        <f>IFERROR(VLOOKUP(Table_ocorrencias11[[#This Row],[matricula_auxiliar]],Table_auxiliares[],2,FALSE),"")</f>
        <v>BRENO HENRIQUE DANTAS DOS SANTOS</v>
      </c>
      <c r="K463" s="31" t="str">
        <f>IFERROR(VLOOKUP(Table_ocorrencias11[[#This Row],[matricula_delegado]],Table_delegados[],2,FALSE),"")</f>
        <v>FABIO LACERDA MACHADO</v>
      </c>
      <c r="L463" s="31" t="str">
        <f>IFERROR(Table_ocorrencias11[[#This Row],[viatura4]],"")</f>
        <v>UP002</v>
      </c>
      <c r="M463" s="31" t="str">
        <f>IFERROR(IF(Table_ocorrencias11[[#This Row],[DPH2]] ="","",Table_ocorrencias11[[#This Row],[DPH2]]&amp;"º DPH"),"")</f>
        <v>11º DPH</v>
      </c>
      <c r="N463" s="31" t="str">
        <f>UPPER(IFERROR(VLOOKUP(Table_ocorrencias11[[#This Row],[municipio]],Table_municipios[],2,FALSE),""))</f>
        <v>JABOATÃO DOS GUARARAPES</v>
      </c>
      <c r="O463" s="31" t="str">
        <f>UPPER(IFERROR(Table_ocorrencias11[[#This Row],[bairro7]],""))</f>
        <v>GUARARAPES</v>
      </c>
      <c r="P463" s="31" t="str">
        <f>IFERROR(IF(Table_ocorrencias11[[#This Row],[rua8]] ="","",Table_ocorrencias11[[#This Row],[rua8]]),"")</f>
        <v>TRAVESSA MURIBECA</v>
      </c>
      <c r="Q463" s="31" t="str">
        <f>IFERROR(IF(Table_ocorrencias11[[#This Row],[latitude5]] ="","",Table_ocorrencias11[[#This Row],[latitude5]]),"")</f>
        <v/>
      </c>
      <c r="R463" s="31" t="str">
        <f>IFERROR(IF(Table_ocorrencias11[[#This Row],[longitude6]] ="","",Table_ocorrencias11[[#This Row],[longitude6]]),"")</f>
        <v/>
      </c>
      <c r="S463" s="31" t="str">
        <f>IFERROR(UPPER(VLOOKUP(Table_ocorrencias11[[#This Row],[ocorrencia_id]],Table_vitimas[],3,FALSE) &amp; " (NIC: "&amp; VLOOKUP(Table_ocorrencias11[[#This Row],[ocorrencia_id]],Table_vitimas[],9,FALSE)) &amp;")","")</f>
        <v>DEMISSON TEIXEIRA DE AGUIAR (NIC: 111942)</v>
      </c>
      <c r="T4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3" s="31" t="str">
        <f>UPPER(IFERROR(Table_ocorrencias11[[#This Row],[descricao]],""))</f>
        <v>MASC-PAF-PM:991958324</v>
      </c>
      <c r="V463" s="24">
        <f>IFERROR(IF(Table_ocorrencias11[[#This Row],[data_ciencia]]="","",Table_ocorrencias11[[#This Row],[data_ciencia]]),"")</f>
        <v>0.46180555555555558</v>
      </c>
      <c r="W463" s="24">
        <f>IFERROR(IF(Table_ocorrencias11[[#This Row],[data_saida]]="","",Table_ocorrencias11[[#This Row],[data_saida]]),"")</f>
        <v>0.46875</v>
      </c>
      <c r="X463" s="24">
        <f>IFERROR(IF(Table_ocorrencias11[[#This Row],[data_chegada]]="","",Table_ocorrencias11[[#This Row],[data_chegada]]),"")</f>
        <v>0.52083333333333337</v>
      </c>
      <c r="Y463" s="24">
        <f>IFERROR(IF(Table_ocorrencias11[[#This Row],[data_conclusao]]="","",Table_ocorrencias11[[#This Row],[data_conclusao]]),"")</f>
        <v>0.61319444444444449</v>
      </c>
      <c r="Z463" s="22">
        <v>1563</v>
      </c>
      <c r="AA463" s="22">
        <v>725</v>
      </c>
      <c r="AB463" s="22">
        <v>11</v>
      </c>
      <c r="AC463" s="22">
        <v>3866947</v>
      </c>
      <c r="AD463" s="22">
        <v>3867820</v>
      </c>
      <c r="AE463" s="22">
        <v>3864235</v>
      </c>
      <c r="AF463" s="22">
        <v>23235</v>
      </c>
      <c r="AG463" s="23">
        <v>44057</v>
      </c>
      <c r="AH463" s="22" t="s">
        <v>2159</v>
      </c>
      <c r="AI463" s="22" t="s">
        <v>167</v>
      </c>
      <c r="AJ463" s="22" t="s">
        <v>168</v>
      </c>
      <c r="AK463" s="22" t="s">
        <v>278</v>
      </c>
      <c r="AL463" s="25">
        <v>0.46180555555555558</v>
      </c>
      <c r="AM463" s="26">
        <v>0.46875</v>
      </c>
      <c r="AN463" s="26">
        <v>0.52083333333333337</v>
      </c>
      <c r="AO463" s="26">
        <v>0.61319444444444449</v>
      </c>
      <c r="AP463" s="22"/>
      <c r="AQ463" s="22"/>
      <c r="AR463" s="22">
        <v>10</v>
      </c>
      <c r="AS463" s="22" t="s">
        <v>2160</v>
      </c>
      <c r="AT463" s="22" t="s">
        <v>2161</v>
      </c>
      <c r="AU463" s="22" t="s">
        <v>2162</v>
      </c>
      <c r="AV463" s="27"/>
      <c r="AW463" s="22" t="s">
        <v>2155</v>
      </c>
      <c r="AX463" s="22" t="s">
        <v>2164</v>
      </c>
      <c r="AY463" s="22" t="b">
        <v>1</v>
      </c>
      <c r="AZ463" s="22" t="s">
        <v>273</v>
      </c>
      <c r="BA463" s="22" t="b">
        <v>0</v>
      </c>
      <c r="BB463" s="22"/>
      <c r="BC463" s="22"/>
    </row>
    <row r="464" spans="1:55" hidden="1" x14ac:dyDescent="0.25">
      <c r="A464" s="31" t="str">
        <f>IFERROR(TEXT(Table_ocorrencias11[[#This Row],[caso_n]],"000")&amp;Table_ocorrencias11[[#This Row],[ponto]]&amp;"/"&amp;YEAR(Table_ocorrencias11[[#This Row],[DATA PLANTÃO]]),"")</f>
        <v>726.9/2020</v>
      </c>
      <c r="B464" s="31" t="str">
        <f>IFERROR(IF(Table_ocorrencias11[[#This Row],[GDL]] = "","", Table_ocorrencias11[[#This Row],[GDL]]&amp;"/"&amp;YEAR(Table_ocorrencias11[[#This Row],[data_plantao]])),"")</f>
        <v>23292/2020</v>
      </c>
      <c r="C464" s="31" t="str">
        <f>IF(Table_ocorrencias11[[#This Row],[fotos_gdl]] = TRUE,"ENVIADAS","PENDENTE")</f>
        <v>PENDENTE</v>
      </c>
      <c r="D464" s="23">
        <f>IFERROR(Table_ocorrencias11[[#This Row],[data_plantao]],"")</f>
        <v>44057</v>
      </c>
      <c r="E464" s="31" t="str">
        <f>IFERROR(Table_ocorrencias11[[#This Row],[CIODS]],"")</f>
        <v>D684528</v>
      </c>
      <c r="F464" s="31" t="str">
        <f>IFERROR(Table_ocorrencias11[[#This Row],[natureza3]],"")</f>
        <v>Homicídio</v>
      </c>
      <c r="G464" s="31" t="str">
        <f>IFERROR(Table_ocorrencias11[[#This Row],[tipo_local]],"")</f>
        <v>Externo</v>
      </c>
      <c r="H464" s="31" t="str">
        <f>IFERROR(IF(Table_ocorrencias11[[#This Row],[instrumento9]] = 0,"",Table_ocorrencias11[[#This Row],[instrumento9]]),"")</f>
        <v>PÉRFURO-CONTUNDENTE</v>
      </c>
      <c r="I464" s="31" t="str">
        <f>IFERROR(VLOOKUP(Table_ocorrencias11[[#This Row],[matricula_perito]],Table_peritos[],2,FALSE),"")</f>
        <v>RANON BARROS BEZERRA</v>
      </c>
      <c r="J464" s="31" t="str">
        <f>IFERROR(VLOOKUP(Table_ocorrencias11[[#This Row],[matricula_auxiliar]],Table_auxiliares[],2,FALSE),"")</f>
        <v>THIAGO ANDRÉ</v>
      </c>
      <c r="K464" s="31" t="str">
        <f>IFERROR(VLOOKUP(Table_ocorrencias11[[#This Row],[matricula_delegado]],Table_delegados[],2,FALSE),"")</f>
        <v>FABIO LACERDA MACHADO</v>
      </c>
      <c r="L464" s="31" t="str">
        <f>IFERROR(Table_ocorrencias11[[#This Row],[viatura4]],"")</f>
        <v>UP003</v>
      </c>
      <c r="M464" s="31" t="str">
        <f>IFERROR(IF(Table_ocorrencias11[[#This Row],[DPH2]] ="","",Table_ocorrencias11[[#This Row],[DPH2]]&amp;"º DPH"),"")</f>
        <v>14º DPH</v>
      </c>
      <c r="N464" s="31" t="str">
        <f>UPPER(IFERROR(VLOOKUP(Table_ocorrencias11[[#This Row],[municipio]],Table_municipios[],2,FALSE),""))</f>
        <v>CABO DE SANTO AGOSTINHO</v>
      </c>
      <c r="O464" s="31" t="str">
        <f>UPPER(IFERROR(Table_ocorrencias11[[#This Row],[bairro7]],""))</f>
        <v>MALAQUIAS</v>
      </c>
      <c r="P464" s="31" t="str">
        <f>IFERROR(IF(Table_ocorrencias11[[#This Row],[rua8]] ="","",Table_ocorrencias11[[#This Row],[rua8]]),"")</f>
        <v>RUA QUATRO</v>
      </c>
      <c r="Q464" s="31" t="str">
        <f>IFERROR(IF(Table_ocorrencias11[[#This Row],[latitude5]] ="","",Table_ocorrencias11[[#This Row],[latitude5]]),"")</f>
        <v/>
      </c>
      <c r="R464" s="31" t="str">
        <f>IFERROR(IF(Table_ocorrencias11[[#This Row],[longitude6]] ="","",Table_ocorrencias11[[#This Row],[longitude6]]),"")</f>
        <v/>
      </c>
      <c r="S464" s="31" t="str">
        <f>IFERROR(UPPER(VLOOKUP(Table_ocorrencias11[[#This Row],[ocorrencia_id]],Table_vitimas[],3,FALSE) &amp; " (NIC: "&amp; VLOOKUP(Table_ocorrencias11[[#This Row],[ocorrencia_id]],Table_vitimas[],9,FALSE)) &amp;")","")</f>
        <v>AUGUSTO CESAR CANDIDO DE SANTANA (NIC: 111951)</v>
      </c>
      <c r="T4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4" s="31" t="str">
        <f>UPPER(IFERROR(Table_ocorrencias11[[#This Row],[descricao]],""))</f>
        <v>987877747</v>
      </c>
      <c r="V464" s="24">
        <f>IFERROR(IF(Table_ocorrencias11[[#This Row],[data_ciencia]]="","",Table_ocorrencias11[[#This Row],[data_ciencia]]),"")</f>
        <v>0.56736111111111109</v>
      </c>
      <c r="W464" s="24">
        <f>IFERROR(IF(Table_ocorrencias11[[#This Row],[data_saida]]="","",Table_ocorrencias11[[#This Row],[data_saida]]),"")</f>
        <v>0.58333333333333337</v>
      </c>
      <c r="X464" s="24">
        <f>IFERROR(IF(Table_ocorrencias11[[#This Row],[data_chegada]]="","",Table_ocorrencias11[[#This Row],[data_chegada]]),"")</f>
        <v>0.61111111111111116</v>
      </c>
      <c r="Y464" s="24">
        <f>IFERROR(IF(Table_ocorrencias11[[#This Row],[data_conclusao]]="","",Table_ocorrencias11[[#This Row],[data_conclusao]]),"")</f>
        <v>0.64583333333333337</v>
      </c>
      <c r="Z464" s="22">
        <v>1564</v>
      </c>
      <c r="AA464" s="22">
        <v>726</v>
      </c>
      <c r="AB464" s="22">
        <v>14</v>
      </c>
      <c r="AC464" s="22">
        <v>3866670</v>
      </c>
      <c r="AD464" s="22">
        <v>3870464</v>
      </c>
      <c r="AE464" s="22">
        <v>3864235</v>
      </c>
      <c r="AF464" s="22">
        <v>23292</v>
      </c>
      <c r="AG464" s="23">
        <v>44057</v>
      </c>
      <c r="AH464" s="22" t="s">
        <v>2165</v>
      </c>
      <c r="AI464" s="22" t="s">
        <v>167</v>
      </c>
      <c r="AJ464" s="22" t="s">
        <v>168</v>
      </c>
      <c r="AK464" s="22" t="s">
        <v>560</v>
      </c>
      <c r="AL464" s="25">
        <v>0.56736111111111109</v>
      </c>
      <c r="AM464" s="26">
        <v>0.58333333333333337</v>
      </c>
      <c r="AN464" s="26">
        <v>0.61111111111111116</v>
      </c>
      <c r="AO464" s="26">
        <v>0.64583333333333337</v>
      </c>
      <c r="AP464" s="22"/>
      <c r="AQ464" s="22"/>
      <c r="AR464" s="22">
        <v>3</v>
      </c>
      <c r="AS464" s="22" t="s">
        <v>1419</v>
      </c>
      <c r="AT464" s="22" t="s">
        <v>519</v>
      </c>
      <c r="AU464" s="22" t="s">
        <v>2166</v>
      </c>
      <c r="AV464" s="27" t="s">
        <v>276</v>
      </c>
      <c r="AW464" s="22" t="s">
        <v>2163</v>
      </c>
      <c r="AX464" s="22" t="s">
        <v>2167</v>
      </c>
      <c r="AY464" s="22" t="b">
        <v>0</v>
      </c>
      <c r="AZ464" s="22" t="s">
        <v>273</v>
      </c>
      <c r="BA464" s="22" t="b">
        <v>0</v>
      </c>
      <c r="BB464" s="22"/>
      <c r="BC464" s="22"/>
    </row>
    <row r="465" spans="1:55" hidden="1" x14ac:dyDescent="0.25">
      <c r="A465" s="31" t="str">
        <f>IFERROR(TEXT(Table_ocorrencias11[[#This Row],[caso_n]],"000")&amp;Table_ocorrencias11[[#This Row],[ponto]]&amp;"/"&amp;YEAR(Table_ocorrencias11[[#This Row],[DATA PLANTÃO]]),"")</f>
        <v>727.9/2020</v>
      </c>
      <c r="B465" s="31" t="str">
        <f>IFERROR(IF(Table_ocorrencias11[[#This Row],[GDL]] = "","", Table_ocorrencias11[[#This Row],[GDL]]&amp;"/"&amp;YEAR(Table_ocorrencias11[[#This Row],[data_plantao]])),"")</f>
        <v>23363/2020</v>
      </c>
      <c r="C465" s="31" t="str">
        <f>IF(Table_ocorrencias11[[#This Row],[fotos_gdl]] = TRUE,"ENVIADAS","PENDENTE")</f>
        <v>ENVIADAS</v>
      </c>
      <c r="D465" s="23">
        <f>IFERROR(Table_ocorrencias11[[#This Row],[data_plantao]],"")</f>
        <v>44058</v>
      </c>
      <c r="E465" s="31" t="str">
        <f>IFERROR(Table_ocorrencias11[[#This Row],[CIODS]],"")</f>
        <v>D684645</v>
      </c>
      <c r="F465" s="31" t="str">
        <f>IFERROR(Table_ocorrencias11[[#This Row],[natureza3]],"")</f>
        <v>Homicídio</v>
      </c>
      <c r="G465" s="31" t="str">
        <f>IFERROR(Table_ocorrencias11[[#This Row],[tipo_local]],"")</f>
        <v>Externo</v>
      </c>
      <c r="H465" s="31" t="str">
        <f>IFERROR(IF(Table_ocorrencias11[[#This Row],[instrumento9]] = 0,"",Table_ocorrencias11[[#This Row],[instrumento9]]),"")</f>
        <v>PÉRFURO-CONTUNDENTE</v>
      </c>
      <c r="I465" s="31" t="str">
        <f>IFERROR(VLOOKUP(Table_ocorrencias11[[#This Row],[matricula_perito]],Table_peritos[],2,FALSE),"")</f>
        <v>RODION MALINOVSKY DE OLIVEIRA GOMES</v>
      </c>
      <c r="J465" s="31" t="str">
        <f>IFERROR(VLOOKUP(Table_ocorrencias11[[#This Row],[matricula_auxiliar]],Table_auxiliares[],2,FALSE),"")</f>
        <v>ALMIR CARLOS DE SOUZA</v>
      </c>
      <c r="K465" s="31" t="str">
        <f>IFERROR(VLOOKUP(Table_ocorrencias11[[#This Row],[matricula_delegado]],Table_delegados[],2,FALSE),"")</f>
        <v>ALAUMO LIMA</v>
      </c>
      <c r="L465" s="31" t="str">
        <f>IFERROR(Table_ocorrencias11[[#This Row],[viatura4]],"")</f>
        <v>UP004</v>
      </c>
      <c r="M465" s="31" t="str">
        <f>IFERROR(IF(Table_ocorrencias11[[#This Row],[DPH2]] ="","",Table_ocorrencias11[[#This Row],[DPH2]]&amp;"º DPH"),"")</f>
        <v>9º DPH</v>
      </c>
      <c r="N465" s="31" t="str">
        <f>UPPER(IFERROR(VLOOKUP(Table_ocorrencias11[[#This Row],[municipio]],Table_municipios[],2,FALSE),""))</f>
        <v>OLINDA</v>
      </c>
      <c r="O465" s="31" t="str">
        <f>UPPER(IFERROR(Table_ocorrencias11[[#This Row],[bairro7]],""))</f>
        <v>BAIRRO NOVO</v>
      </c>
      <c r="P465" s="31" t="str">
        <f>IFERROR(IF(Table_ocorrencias11[[#This Row],[rua8]] ="","",Table_ocorrencias11[[#This Row],[rua8]]),"")</f>
        <v>RUA MARCOS FREIRE</v>
      </c>
      <c r="Q465" s="31" t="str">
        <f>IFERROR(IF(Table_ocorrencias11[[#This Row],[latitude5]] ="","",Table_ocorrencias11[[#This Row],[latitude5]]),"")</f>
        <v/>
      </c>
      <c r="R465" s="31" t="str">
        <f>IFERROR(IF(Table_ocorrencias11[[#This Row],[longitude6]] ="","",Table_ocorrencias11[[#This Row],[longitude6]]),"")</f>
        <v/>
      </c>
      <c r="S465" s="31" t="str">
        <f>IFERROR(UPPER(VLOOKUP(Table_ocorrencias11[[#This Row],[ocorrencia_id]],Table_vitimas[],3,FALSE) &amp; " (NIC: "&amp; VLOOKUP(Table_ocorrencias11[[#This Row],[ocorrencia_id]],Table_vitimas[],9,FALSE)) &amp;")","")</f>
        <v>CLAUDIO FERREIRA DA SILVA (NIC: 111957)</v>
      </c>
      <c r="T4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5" s="31" t="str">
        <f>UPPER(IFERROR(Table_ocorrencias11[[#This Row],[descricao]],""))</f>
        <v>PAF - MASC. - EXTERNO</v>
      </c>
      <c r="V465" s="24">
        <f>IFERROR(IF(Table_ocorrencias11[[#This Row],[data_ciencia]]="","",Table_ocorrencias11[[#This Row],[data_ciencia]]),"")</f>
        <v>0.79166666666666663</v>
      </c>
      <c r="W465" s="24" t="str">
        <f>IFERROR(IF(Table_ocorrencias11[[#This Row],[data_saida]]="","",Table_ocorrencias11[[#This Row],[data_saida]]),"")</f>
        <v/>
      </c>
      <c r="X465" s="24" t="str">
        <f>IFERROR(IF(Table_ocorrencias11[[#This Row],[data_chegada]]="","",Table_ocorrencias11[[#This Row],[data_chegada]]),"")</f>
        <v/>
      </c>
      <c r="Y465" s="24" t="str">
        <f>IFERROR(IF(Table_ocorrencias11[[#This Row],[data_conclusao]]="","",Table_ocorrencias11[[#This Row],[data_conclusao]]),"")</f>
        <v/>
      </c>
      <c r="Z465" s="22">
        <v>1565</v>
      </c>
      <c r="AA465" s="22">
        <v>727</v>
      </c>
      <c r="AB465" s="22">
        <v>9</v>
      </c>
      <c r="AC465" s="22">
        <v>1917099</v>
      </c>
      <c r="AD465" s="22">
        <v>1586920</v>
      </c>
      <c r="AE465" s="22">
        <v>3910180</v>
      </c>
      <c r="AF465" s="22">
        <v>23363</v>
      </c>
      <c r="AG465" s="23">
        <v>44058</v>
      </c>
      <c r="AH465" s="22" t="s">
        <v>2196</v>
      </c>
      <c r="AI465" s="22" t="s">
        <v>167</v>
      </c>
      <c r="AJ465" s="22" t="s">
        <v>168</v>
      </c>
      <c r="AK465" s="22" t="s">
        <v>255</v>
      </c>
      <c r="AL465" s="25">
        <v>0.79166666666666663</v>
      </c>
      <c r="AM465" s="26"/>
      <c r="AN465" s="26"/>
      <c r="AO465" s="26"/>
      <c r="AP465" s="22"/>
      <c r="AQ465" s="22"/>
      <c r="AR465" s="22">
        <v>12</v>
      </c>
      <c r="AS465" s="22" t="s">
        <v>2197</v>
      </c>
      <c r="AT465" s="22" t="s">
        <v>2198</v>
      </c>
      <c r="AU465" s="22" t="s">
        <v>2199</v>
      </c>
      <c r="AV465" s="27" t="s">
        <v>276</v>
      </c>
      <c r="AW465" s="22" t="s">
        <v>2200</v>
      </c>
      <c r="AX465" s="22" t="s">
        <v>2201</v>
      </c>
      <c r="AY465" s="22" t="b">
        <v>1</v>
      </c>
      <c r="AZ465" s="22" t="s">
        <v>273</v>
      </c>
      <c r="BA465" s="22" t="b">
        <v>0</v>
      </c>
      <c r="BB465" s="22"/>
      <c r="BC465" s="22"/>
    </row>
    <row r="466" spans="1:55" hidden="1" x14ac:dyDescent="0.25">
      <c r="A466" s="31" t="str">
        <f>IFERROR(TEXT(Table_ocorrencias11[[#This Row],[caso_n]],"000")&amp;Table_ocorrencias11[[#This Row],[ponto]]&amp;"/"&amp;YEAR(Table_ocorrencias11[[#This Row],[DATA PLANTÃO]]),"")</f>
        <v>728.9/2020</v>
      </c>
      <c r="B466" s="31" t="str">
        <f>IFERROR(IF(Table_ocorrencias11[[#This Row],[GDL]] = "","", Table_ocorrencias11[[#This Row],[GDL]]&amp;"/"&amp;YEAR(Table_ocorrencias11[[#This Row],[data_plantao]])),"")</f>
        <v>23352/2020</v>
      </c>
      <c r="C466" s="31" t="str">
        <f>IF(Table_ocorrencias11[[#This Row],[fotos_gdl]] = TRUE,"ENVIADAS","PENDENTE")</f>
        <v>ENVIADAS</v>
      </c>
      <c r="D466" s="23">
        <f>IFERROR(Table_ocorrencias11[[#This Row],[data_plantao]],"")</f>
        <v>44058</v>
      </c>
      <c r="E466" s="31" t="str">
        <f>IFERROR(Table_ocorrencias11[[#This Row],[CIODS]],"")</f>
        <v>D684670</v>
      </c>
      <c r="F466" s="31" t="str">
        <f>IFERROR(Table_ocorrencias11[[#This Row],[natureza3]],"")</f>
        <v>Homicídio</v>
      </c>
      <c r="G466" s="31" t="str">
        <f>IFERROR(Table_ocorrencias11[[#This Row],[tipo_local]],"")</f>
        <v>Externo</v>
      </c>
      <c r="H466" s="31" t="str">
        <f>IFERROR(IF(Table_ocorrencias11[[#This Row],[instrumento9]] = 0,"",Table_ocorrencias11[[#This Row],[instrumento9]]),"")</f>
        <v>PÉRFURO-CONTUNDENTE</v>
      </c>
      <c r="I466" s="31" t="str">
        <f>IFERROR(VLOOKUP(Table_ocorrencias11[[#This Row],[matricula_perito]],Table_peritos[],2,FALSE),"")</f>
        <v>BETSON FERNANDO DELGADO DOS SANTOS ANDRADE</v>
      </c>
      <c r="J466" s="31" t="str">
        <f>IFERROR(VLOOKUP(Table_ocorrencias11[[#This Row],[matricula_auxiliar]],Table_auxiliares[],2,FALSE),"")</f>
        <v>ANDREZA CRISTINA MAIA DOS SANTOS</v>
      </c>
      <c r="K466" s="31" t="str">
        <f>IFERROR(VLOOKUP(Table_ocorrencias11[[#This Row],[matricula_delegado]],Table_delegados[],2,FALSE),"")</f>
        <v>FABIO LACERDA MACHADO</v>
      </c>
      <c r="L466" s="31" t="str">
        <f>IFERROR(Table_ocorrencias11[[#This Row],[viatura4]],"")</f>
        <v>UP004</v>
      </c>
      <c r="M466" s="31" t="str">
        <f>IFERROR(IF(Table_ocorrencias11[[#This Row],[DPH2]] ="","",Table_ocorrencias11[[#This Row],[DPH2]]&amp;"º DPH"),"")</f>
        <v>13º DPH</v>
      </c>
      <c r="N466" s="31" t="str">
        <f>UPPER(IFERROR(VLOOKUP(Table_ocorrencias11[[#This Row],[municipio]],Table_municipios[],2,FALSE),""))</f>
        <v>JABOATÃO DOS GUARARAPES</v>
      </c>
      <c r="O466" s="31" t="str">
        <f>UPPER(IFERROR(Table_ocorrencias11[[#This Row],[bairro7]],""))</f>
        <v>JABOATAO</v>
      </c>
      <c r="P466" s="31" t="str">
        <f>IFERROR(IF(Table_ocorrencias11[[#This Row],[rua8]] ="","",Table_ocorrencias11[[#This Row],[rua8]]),"")</f>
        <v>CORREGO DA BALA</v>
      </c>
      <c r="Q466" s="31" t="str">
        <f>IFERROR(IF(Table_ocorrencias11[[#This Row],[latitude5]] ="","",Table_ocorrencias11[[#This Row],[latitude5]]),"")</f>
        <v>-8.121460</v>
      </c>
      <c r="R466" s="31" t="str">
        <f>IFERROR(IF(Table_ocorrencias11[[#This Row],[longitude6]] ="","",Table_ocorrencias11[[#This Row],[longitude6]]),"")</f>
        <v>-35.016502</v>
      </c>
      <c r="S46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111980)</v>
      </c>
      <c r="T4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6" s="31" t="str">
        <f>UPPER(IFERROR(Table_ocorrencias11[[#This Row],[descricao]],""))</f>
        <v/>
      </c>
      <c r="V466" s="24">
        <f>IFERROR(IF(Table_ocorrencias11[[#This Row],[data_ciencia]]="","",Table_ocorrencias11[[#This Row],[data_ciencia]]),"")</f>
        <v>0.90763888888888888</v>
      </c>
      <c r="W466" s="24">
        <f>IFERROR(IF(Table_ocorrencias11[[#This Row],[data_saida]]="","",Table_ocorrencias11[[#This Row],[data_saida]]),"")</f>
        <v>0.9375</v>
      </c>
      <c r="X466" s="24">
        <f>IFERROR(IF(Table_ocorrencias11[[#This Row],[data_chegada]]="","",Table_ocorrencias11[[#This Row],[data_chegada]]),"")</f>
        <v>0.95833333333333337</v>
      </c>
      <c r="Y466" s="24">
        <f>IFERROR(IF(Table_ocorrencias11[[#This Row],[data_conclusao]]="","",Table_ocorrencias11[[#This Row],[data_conclusao]]),"")</f>
        <v>0.99305555555555558</v>
      </c>
      <c r="Z466" s="22">
        <v>1566</v>
      </c>
      <c r="AA466" s="22">
        <v>728</v>
      </c>
      <c r="AB466" s="22">
        <v>13</v>
      </c>
      <c r="AC466" s="22">
        <v>3869903</v>
      </c>
      <c r="AD466" s="22">
        <v>3876098</v>
      </c>
      <c r="AE466" s="22">
        <v>3864235</v>
      </c>
      <c r="AF466" s="22">
        <v>23352</v>
      </c>
      <c r="AG466" s="23">
        <v>44058</v>
      </c>
      <c r="AH466" s="22" t="s">
        <v>2208</v>
      </c>
      <c r="AI466" s="22" t="s">
        <v>167</v>
      </c>
      <c r="AJ466" s="22" t="s">
        <v>168</v>
      </c>
      <c r="AK466" s="22" t="s">
        <v>255</v>
      </c>
      <c r="AL466" s="25">
        <v>0.90763888888888888</v>
      </c>
      <c r="AM466" s="26">
        <v>0.9375</v>
      </c>
      <c r="AN466" s="26">
        <v>0.95833333333333337</v>
      </c>
      <c r="AO466" s="26">
        <v>0.99305555555555558</v>
      </c>
      <c r="AP466" s="22" t="s">
        <v>2209</v>
      </c>
      <c r="AQ466" s="22" t="s">
        <v>2210</v>
      </c>
      <c r="AR466" s="22">
        <v>10</v>
      </c>
      <c r="AS466" s="22" t="s">
        <v>2211</v>
      </c>
      <c r="AT466" s="22" t="s">
        <v>2212</v>
      </c>
      <c r="AU466" s="22" t="s">
        <v>2213</v>
      </c>
      <c r="AV466" s="27" t="s">
        <v>276</v>
      </c>
      <c r="AW466" s="22" t="s">
        <v>2214</v>
      </c>
      <c r="AX466" s="22" t="s">
        <v>283</v>
      </c>
      <c r="AY466" s="22" t="b">
        <v>1</v>
      </c>
      <c r="AZ466" s="22" t="s">
        <v>273</v>
      </c>
      <c r="BA466" s="22" t="b">
        <v>0</v>
      </c>
      <c r="BB466" s="22"/>
      <c r="BC466" s="22"/>
    </row>
    <row r="467" spans="1:55" hidden="1" x14ac:dyDescent="0.25">
      <c r="A467" s="31" t="str">
        <f>IFERROR(TEXT(Table_ocorrencias11[[#This Row],[caso_n]],"000")&amp;Table_ocorrencias11[[#This Row],[ponto]]&amp;"/"&amp;YEAR(Table_ocorrencias11[[#This Row],[DATA PLANTÃO]]),"")</f>
        <v>729.9/2020</v>
      </c>
      <c r="B467" s="31" t="str">
        <f>IFERROR(IF(Table_ocorrencias11[[#This Row],[GDL]] = "","", Table_ocorrencias11[[#This Row],[GDL]]&amp;"/"&amp;YEAR(Table_ocorrencias11[[#This Row],[data_plantao]])),"")</f>
        <v>23351/2020</v>
      </c>
      <c r="C467" s="31" t="str">
        <f>IF(Table_ocorrencias11[[#This Row],[fotos_gdl]] = TRUE,"ENVIADAS","PENDENTE")</f>
        <v>ENVIADAS</v>
      </c>
      <c r="D467" s="23">
        <f>IFERROR(Table_ocorrencias11[[#This Row],[data_plantao]],"")</f>
        <v>44058</v>
      </c>
      <c r="E467" s="31" t="str">
        <f>IFERROR(Table_ocorrencias11[[#This Row],[CIODS]],"")</f>
        <v>D684673</v>
      </c>
      <c r="F467" s="31" t="str">
        <f>IFERROR(Table_ocorrencias11[[#This Row],[natureza3]],"")</f>
        <v>Homicídio</v>
      </c>
      <c r="G467" s="31" t="str">
        <f>IFERROR(Table_ocorrencias11[[#This Row],[tipo_local]],"")</f>
        <v>Externo</v>
      </c>
      <c r="H467" s="31" t="str">
        <f>IFERROR(IF(Table_ocorrencias11[[#This Row],[instrumento9]] = 0,"",Table_ocorrencias11[[#This Row],[instrumento9]]),"")</f>
        <v>PÉRFURO-CONTUNDENTE</v>
      </c>
      <c r="I467" s="31" t="str">
        <f>IFERROR(VLOOKUP(Table_ocorrencias11[[#This Row],[matricula_perito]],Table_peritos[],2,FALSE),"")</f>
        <v>FERNANDO HENRIQUE LEAL BENEVIDES</v>
      </c>
      <c r="J467" s="31" t="str">
        <f>IFERROR(VLOOKUP(Table_ocorrencias11[[#This Row],[matricula_auxiliar]],Table_auxiliares[],2,FALSE),"")</f>
        <v>THAYSE BATISTA</v>
      </c>
      <c r="K467" s="31" t="str">
        <f>IFERROR(VLOOKUP(Table_ocorrencias11[[#This Row],[matricula_delegado]],Table_delegados[],2,FALSE),"")</f>
        <v>ANTONIO DE CAMPOS FRANCISCO</v>
      </c>
      <c r="L467" s="31" t="str">
        <f>IFERROR(Table_ocorrencias11[[#This Row],[viatura4]],"")</f>
        <v>UP002</v>
      </c>
      <c r="M467" s="31" t="str">
        <f>IFERROR(IF(Table_ocorrencias11[[#This Row],[DPH2]] ="","",Table_ocorrencias11[[#This Row],[DPH2]]&amp;"º DPH"),"")</f>
        <v>4º DPH</v>
      </c>
      <c r="N467" s="31" t="str">
        <f>UPPER(IFERROR(VLOOKUP(Table_ocorrencias11[[#This Row],[municipio]],Table_municipios[],2,FALSE),""))</f>
        <v>RECIFE</v>
      </c>
      <c r="O467" s="31" t="str">
        <f>UPPER(IFERROR(Table_ocorrencias11[[#This Row],[bairro7]],""))</f>
        <v>COQUEIRAL</v>
      </c>
      <c r="P467" s="31" t="str">
        <f>IFERROR(IF(Table_ocorrencias11[[#This Row],[rua8]] ="","",Table_ocorrencias11[[#This Row],[rua8]]),"")</f>
        <v>CRUZ DAS GRAÇAS, Nº56A</v>
      </c>
      <c r="Q467" s="31" t="str">
        <f>IFERROR(IF(Table_ocorrencias11[[#This Row],[latitude5]] ="","",Table_ocorrencias11[[#This Row],[latitude5]]),"")</f>
        <v>-8,0862240</v>
      </c>
      <c r="R467" s="31" t="str">
        <f>IFERROR(IF(Table_ocorrencias11[[#This Row],[longitude6]] ="","",Table_ocorrencias11[[#This Row],[longitude6]]),"")</f>
        <v>-34,9669890</v>
      </c>
      <c r="S467" s="31" t="str">
        <f>IFERROR(UPPER(VLOOKUP(Table_ocorrencias11[[#This Row],[ocorrencia_id]],Table_vitimas[],3,FALSE) &amp; " (NIC: "&amp; VLOOKUP(Table_ocorrencias11[[#This Row],[ocorrencia_id]],Table_vitimas[],9,FALSE)) &amp;")","")</f>
        <v>RODRIGO LUIZ DOURADO (NIC: 111700)</v>
      </c>
      <c r="T4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67" s="31" t="str">
        <f>UPPER(IFERROR(Table_ocorrencias11[[#This Row],[descricao]],""))</f>
        <v>CB GOMES 98617-8050 -  MASC - PAF</v>
      </c>
      <c r="V467" s="24">
        <f>IFERROR(IF(Table_ocorrencias11[[#This Row],[data_ciencia]]="","",Table_ocorrencias11[[#This Row],[data_ciencia]]),"")</f>
        <v>0.93055555555555558</v>
      </c>
      <c r="W467" s="24">
        <f>IFERROR(IF(Table_ocorrencias11[[#This Row],[data_saida]]="","",Table_ocorrencias11[[#This Row],[data_saida]]),"")</f>
        <v>0.94444444444444442</v>
      </c>
      <c r="X467" s="24">
        <f>IFERROR(IF(Table_ocorrencias11[[#This Row],[data_chegada]]="","",Table_ocorrencias11[[#This Row],[data_chegada]]),"")</f>
        <v>0.9555555555555556</v>
      </c>
      <c r="Y467" s="24">
        <f>IFERROR(IF(Table_ocorrencias11[[#This Row],[data_conclusao]]="","",Table_ocorrencias11[[#This Row],[data_conclusao]]),"")</f>
        <v>0.99930555555555556</v>
      </c>
      <c r="Z467" s="22">
        <v>1567</v>
      </c>
      <c r="AA467" s="22">
        <v>729</v>
      </c>
      <c r="AB467" s="22">
        <v>4</v>
      </c>
      <c r="AC467" s="22">
        <v>2962063</v>
      </c>
      <c r="AD467" s="22">
        <v>3870430</v>
      </c>
      <c r="AE467" s="22">
        <v>1967371</v>
      </c>
      <c r="AF467" s="22">
        <v>23351</v>
      </c>
      <c r="AG467" s="23">
        <v>44058</v>
      </c>
      <c r="AH467" s="22" t="s">
        <v>2215</v>
      </c>
      <c r="AI467" s="22" t="s">
        <v>167</v>
      </c>
      <c r="AJ467" s="22" t="s">
        <v>168</v>
      </c>
      <c r="AK467" s="22" t="s">
        <v>278</v>
      </c>
      <c r="AL467" s="25">
        <v>0.93055555555555558</v>
      </c>
      <c r="AM467" s="26">
        <v>0.94444444444444442</v>
      </c>
      <c r="AN467" s="26">
        <v>0.9555555555555556</v>
      </c>
      <c r="AO467" s="26">
        <v>0.99930555555555556</v>
      </c>
      <c r="AP467" s="22" t="s">
        <v>2216</v>
      </c>
      <c r="AQ467" s="22" t="s">
        <v>2217</v>
      </c>
      <c r="AR467" s="22">
        <v>14</v>
      </c>
      <c r="AS467" s="22" t="s">
        <v>2218</v>
      </c>
      <c r="AT467" s="22" t="s">
        <v>2219</v>
      </c>
      <c r="AU467" s="22" t="s">
        <v>2220</v>
      </c>
      <c r="AV467" s="27" t="s">
        <v>276</v>
      </c>
      <c r="AW467" s="22" t="s">
        <v>2221</v>
      </c>
      <c r="AX467" s="22" t="s">
        <v>2222</v>
      </c>
      <c r="AY467" s="22" t="b">
        <v>1</v>
      </c>
      <c r="AZ467" s="22" t="s">
        <v>273</v>
      </c>
      <c r="BA467" s="22" t="b">
        <v>0</v>
      </c>
      <c r="BB467" s="22"/>
      <c r="BC467" s="22"/>
    </row>
    <row r="468" spans="1:55" hidden="1" x14ac:dyDescent="0.25">
      <c r="A468" s="31" t="str">
        <f>IFERROR(TEXT(Table_ocorrencias11[[#This Row],[caso_n]],"000")&amp;Table_ocorrencias11[[#This Row],[ponto]]&amp;"/"&amp;YEAR(Table_ocorrencias11[[#This Row],[DATA PLANTÃO]]),"")</f>
        <v>730.9/2020</v>
      </c>
      <c r="B468" s="31" t="str">
        <f>IFERROR(IF(Table_ocorrencias11[[#This Row],[GDL]] = "","", Table_ocorrencias11[[#This Row],[GDL]]&amp;"/"&amp;YEAR(Table_ocorrencias11[[#This Row],[data_plantao]])),"")</f>
        <v>23364/2020</v>
      </c>
      <c r="C468" s="31" t="str">
        <f>IF(Table_ocorrencias11[[#This Row],[fotos_gdl]] = TRUE,"ENVIADAS","PENDENTE")</f>
        <v>ENVIADAS</v>
      </c>
      <c r="D468" s="23">
        <f>IFERROR(Table_ocorrencias11[[#This Row],[data_plantao]],"")</f>
        <v>44059</v>
      </c>
      <c r="E468" s="31" t="str">
        <f>IFERROR(Table_ocorrencias11[[#This Row],[CIODS]],"")</f>
        <v>D684711</v>
      </c>
      <c r="F468" s="31" t="str">
        <f>IFERROR(Table_ocorrencias11[[#This Row],[natureza3]],"")</f>
        <v>Homicídio</v>
      </c>
      <c r="G468" s="31" t="str">
        <f>IFERROR(Table_ocorrencias11[[#This Row],[tipo_local]],"")</f>
        <v>Externo</v>
      </c>
      <c r="H468" s="31" t="str">
        <f>IFERROR(IF(Table_ocorrencias11[[#This Row],[instrumento9]] = 0,"",Table_ocorrencias11[[#This Row],[instrumento9]]),"")</f>
        <v>PÉRFURO-CONTUNDENTE</v>
      </c>
      <c r="I468" s="31" t="str">
        <f>IFERROR(VLOOKUP(Table_ocorrencias11[[#This Row],[matricula_perito]],Table_peritos[],2,FALSE),"")</f>
        <v>RODION MALINOVSKY DE OLIVEIRA GOMES</v>
      </c>
      <c r="J468" s="31" t="str">
        <f>IFERROR(VLOOKUP(Table_ocorrencias11[[#This Row],[matricula_auxiliar]],Table_auxiliares[],2,FALSE),"")</f>
        <v>ALMIR CARLOS DE SOUZA</v>
      </c>
      <c r="K468" s="31" t="str">
        <f>IFERROR(VLOOKUP(Table_ocorrencias11[[#This Row],[matricula_delegado]],Table_delegados[],2,FALSE),"")</f>
        <v>FABIO LACERDA MACHADO</v>
      </c>
      <c r="L468" s="31" t="str">
        <f>IFERROR(Table_ocorrencias11[[#This Row],[viatura4]],"")</f>
        <v/>
      </c>
      <c r="M468" s="31" t="str">
        <f>IFERROR(IF(Table_ocorrencias11[[#This Row],[DPH2]] ="","",Table_ocorrencias11[[#This Row],[DPH2]]&amp;"º DPH"),"")</f>
        <v>6º DPH</v>
      </c>
      <c r="N468" s="31" t="str">
        <f>UPPER(IFERROR(VLOOKUP(Table_ocorrencias11[[#This Row],[municipio]],Table_municipios[],2,FALSE),""))</f>
        <v>IGARASSU</v>
      </c>
      <c r="O468" s="31" t="str">
        <f>UPPER(IFERROR(Table_ocorrencias11[[#This Row],[bairro7]],""))</f>
        <v>SARAMANDAIA</v>
      </c>
      <c r="P468" s="31" t="str">
        <f>IFERROR(IF(Table_ocorrencias11[[#This Row],[rua8]] ="","",Table_ocorrencias11[[#This Row],[rua8]]),"")</f>
        <v>BR 101 NORTE</v>
      </c>
      <c r="Q468" s="31" t="str">
        <f>IFERROR(IF(Table_ocorrencias11[[#This Row],[latitude5]] ="","",Table_ocorrencias11[[#This Row],[latitude5]]),"")</f>
        <v/>
      </c>
      <c r="R468" s="31" t="str">
        <f>IFERROR(IF(Table_ocorrencias11[[#This Row],[longitude6]] ="","",Table_ocorrencias11[[#This Row],[longitude6]]),"")</f>
        <v/>
      </c>
      <c r="S468" s="31" t="str">
        <f>IFERROR(UPPER(VLOOKUP(Table_ocorrencias11[[#This Row],[ocorrencia_id]],Table_vitimas[],3,FALSE) &amp; " (NIC: "&amp; VLOOKUP(Table_ocorrencias11[[#This Row],[ocorrencia_id]],Table_vitimas[],9,FALSE)) &amp;")","")</f>
        <v>JOÃO ITALO MOREIRA SOARES (NIC: 111979)</v>
      </c>
      <c r="T4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68" s="31" t="str">
        <f>UPPER(IFERROR(Table_ocorrencias11[[#This Row],[descricao]],""))</f>
        <v>PAF - EXTERNO -   CB ÉRICA : 983094800</v>
      </c>
      <c r="V468" s="24">
        <f>IFERROR(IF(Table_ocorrencias11[[#This Row],[data_ciencia]]="","",Table_ocorrencias11[[#This Row],[data_ciencia]]),"")</f>
        <v>0.13541666666666666</v>
      </c>
      <c r="W468" s="24">
        <f>IFERROR(IF(Table_ocorrencias11[[#This Row],[data_saida]]="","",Table_ocorrencias11[[#This Row],[data_saida]]),"")</f>
        <v>0.1388888888888889</v>
      </c>
      <c r="X468" s="24">
        <f>IFERROR(IF(Table_ocorrencias11[[#This Row],[data_chegada]]="","",Table_ocorrencias11[[#This Row],[data_chegada]]),"")</f>
        <v>0.15972222222222221</v>
      </c>
      <c r="Y468" s="24">
        <f>IFERROR(IF(Table_ocorrencias11[[#This Row],[data_conclusao]]="","",Table_ocorrencias11[[#This Row],[data_conclusao]]),"")</f>
        <v>0.1875</v>
      </c>
      <c r="Z468" s="22">
        <v>1568</v>
      </c>
      <c r="AA468" s="22">
        <v>730</v>
      </c>
      <c r="AB468" s="22">
        <v>6</v>
      </c>
      <c r="AC468" s="22">
        <v>1917099</v>
      </c>
      <c r="AD468" s="22">
        <v>1586920</v>
      </c>
      <c r="AE468" s="22">
        <v>3864235</v>
      </c>
      <c r="AF468" s="22">
        <v>23364</v>
      </c>
      <c r="AG468" s="23">
        <v>44059</v>
      </c>
      <c r="AH468" s="22" t="s">
        <v>2202</v>
      </c>
      <c r="AI468" s="22" t="s">
        <v>167</v>
      </c>
      <c r="AJ468" s="22" t="s">
        <v>168</v>
      </c>
      <c r="AK468" s="22" t="s">
        <v>283</v>
      </c>
      <c r="AL468" s="25">
        <v>0.13541666666666666</v>
      </c>
      <c r="AM468" s="26">
        <v>0.1388888888888889</v>
      </c>
      <c r="AN468" s="26">
        <v>0.15972222222222221</v>
      </c>
      <c r="AO468" s="26">
        <v>0.1875</v>
      </c>
      <c r="AP468" s="22"/>
      <c r="AQ468" s="22"/>
      <c r="AR468" s="22">
        <v>6</v>
      </c>
      <c r="AS468" s="22" t="s">
        <v>2203</v>
      </c>
      <c r="AT468" s="22" t="s">
        <v>2204</v>
      </c>
      <c r="AU468" s="22" t="s">
        <v>2205</v>
      </c>
      <c r="AV468" s="27" t="s">
        <v>276</v>
      </c>
      <c r="AW468" s="22" t="s">
        <v>2206</v>
      </c>
      <c r="AX468" s="22" t="s">
        <v>2207</v>
      </c>
      <c r="AY468" s="22" t="b">
        <v>1</v>
      </c>
      <c r="AZ468" s="22" t="s">
        <v>273</v>
      </c>
      <c r="BA468" s="22" t="b">
        <v>0</v>
      </c>
      <c r="BB468" s="22"/>
      <c r="BC468" s="22"/>
    </row>
    <row r="469" spans="1:55" hidden="1" x14ac:dyDescent="0.25">
      <c r="A469" s="31" t="str">
        <f>IFERROR(TEXT(Table_ocorrencias11[[#This Row],[caso_n]],"000")&amp;Table_ocorrencias11[[#This Row],[ponto]]&amp;"/"&amp;YEAR(Table_ocorrencias11[[#This Row],[DATA PLANTÃO]]),"")</f>
        <v>731.9/2020</v>
      </c>
      <c r="B469" s="31" t="str">
        <f>IFERROR(IF(Table_ocorrencias11[[#This Row],[GDL]] = "","", Table_ocorrencias11[[#This Row],[GDL]]&amp;"/"&amp;YEAR(Table_ocorrencias11[[#This Row],[data_plantao]])),"")</f>
        <v>23379/2020</v>
      </c>
      <c r="C469" s="31" t="str">
        <f>IF(Table_ocorrencias11[[#This Row],[fotos_gdl]] = TRUE,"ENVIADAS","PENDENTE")</f>
        <v>ENVIADAS</v>
      </c>
      <c r="D469" s="23">
        <f>IFERROR(Table_ocorrencias11[[#This Row],[data_plantao]],"")</f>
        <v>44059</v>
      </c>
      <c r="E469" s="31" t="str">
        <f>IFERROR(Table_ocorrencias11[[#This Row],[CIODS]],"")</f>
        <v>D684736</v>
      </c>
      <c r="F469" s="31" t="str">
        <f>IFERROR(Table_ocorrencias11[[#This Row],[natureza3]],"")</f>
        <v>Homicídio</v>
      </c>
      <c r="G469" s="31" t="str">
        <f>IFERROR(Table_ocorrencias11[[#This Row],[tipo_local]],"")</f>
        <v>Interno</v>
      </c>
      <c r="H469" s="31" t="str">
        <f>IFERROR(IF(Table_ocorrencias11[[#This Row],[instrumento9]] = 0,"",Table_ocorrencias11[[#This Row],[instrumento9]]),"")</f>
        <v>PÉRFURO-CORTANTE</v>
      </c>
      <c r="I469" s="31" t="str">
        <f>IFERROR(VLOOKUP(Table_ocorrencias11[[#This Row],[matricula_perito]],Table_peritos[],2,FALSE),"")</f>
        <v>LUCAS ARAÚJO DE ALMEIDA</v>
      </c>
      <c r="J469" s="31" t="str">
        <f>IFERROR(VLOOKUP(Table_ocorrencias11[[#This Row],[matricula_auxiliar]],Table_auxiliares[],2,FALSE),"")</f>
        <v>BRUNA TATIANE DA SILVA OLIVEIRA</v>
      </c>
      <c r="K469" s="31" t="str">
        <f>IFERROR(VLOOKUP(Table_ocorrencias11[[#This Row],[matricula_delegado]],Table_delegados[],2,FALSE),"")</f>
        <v>BRUNO DE UGALDE MELLO</v>
      </c>
      <c r="L469" s="31" t="str">
        <f>IFERROR(Table_ocorrencias11[[#This Row],[viatura4]],"")</f>
        <v>UP004</v>
      </c>
      <c r="M469" s="31" t="str">
        <f>IFERROR(IF(Table_ocorrencias11[[#This Row],[DPH2]] ="","",Table_ocorrencias11[[#This Row],[DPH2]]&amp;"º DPH"),"")</f>
        <v>6º DPH</v>
      </c>
      <c r="N469" s="31" t="str">
        <f>UPPER(IFERROR(VLOOKUP(Table_ocorrencias11[[#This Row],[municipio]],Table_municipios[],2,FALSE),""))</f>
        <v>IGARASSU</v>
      </c>
      <c r="O469" s="31" t="str">
        <f>UPPER(IFERROR(Table_ocorrencias11[[#This Row],[bairro7]],""))</f>
        <v>MARCO DE PEDRA</v>
      </c>
      <c r="P469" s="31" t="str">
        <f>IFERROR(IF(Table_ocorrencias11[[#This Row],[rua8]] ="","",Table_ocorrencias11[[#This Row],[rua8]]),"")</f>
        <v>RESIDENCIAL IGARASSU</v>
      </c>
      <c r="Q469" s="31" t="str">
        <f>IFERROR(IF(Table_ocorrencias11[[#This Row],[latitude5]] ="","",Table_ocorrencias11[[#This Row],[latitude5]]),"")</f>
        <v/>
      </c>
      <c r="R469" s="31" t="str">
        <f>IFERROR(IF(Table_ocorrencias11[[#This Row],[longitude6]] ="","",Table_ocorrencias11[[#This Row],[longitude6]]),"")</f>
        <v/>
      </c>
      <c r="S469" s="31" t="str">
        <f>IFERROR(UPPER(VLOOKUP(Table_ocorrencias11[[#This Row],[ocorrencia_id]],Table_vitimas[],3,FALSE) &amp; " (NIC: "&amp; VLOOKUP(Table_ocorrencias11[[#This Row],[ocorrencia_id]],Table_vitimas[],9,FALSE)) &amp;")","")</f>
        <v>ADRIANO MARCULINO DA SILVA (NIC: 111952)</v>
      </c>
      <c r="T4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69" s="31" t="str">
        <f>UPPER(IFERROR(Table_ocorrencias11[[#This Row],[descricao]],""))</f>
        <v>SD. JOHNY: 989198485</v>
      </c>
      <c r="V469" s="24">
        <f>IFERROR(IF(Table_ocorrencias11[[#This Row],[data_ciencia]]="","",Table_ocorrencias11[[#This Row],[data_ciencia]]),"")</f>
        <v>0.46875</v>
      </c>
      <c r="W469" s="24" t="str">
        <f>IFERROR(IF(Table_ocorrencias11[[#This Row],[data_saida]]="","",Table_ocorrencias11[[#This Row],[data_saida]]),"")</f>
        <v/>
      </c>
      <c r="X469" s="24" t="str">
        <f>IFERROR(IF(Table_ocorrencias11[[#This Row],[data_chegada]]="","",Table_ocorrencias11[[#This Row],[data_chegada]]),"")</f>
        <v/>
      </c>
      <c r="Y469" s="24" t="str">
        <f>IFERROR(IF(Table_ocorrencias11[[#This Row],[data_conclusao]]="","",Table_ocorrencias11[[#This Row],[data_conclusao]]),"")</f>
        <v/>
      </c>
      <c r="Z469" s="22">
        <v>1569</v>
      </c>
      <c r="AA469" s="22">
        <v>731</v>
      </c>
      <c r="AB469" s="22">
        <v>6</v>
      </c>
      <c r="AC469" s="22">
        <v>3870006</v>
      </c>
      <c r="AD469" s="22">
        <v>3876080</v>
      </c>
      <c r="AE469" s="22">
        <v>3865339</v>
      </c>
      <c r="AF469" s="22">
        <v>23379</v>
      </c>
      <c r="AG469" s="23">
        <v>44059</v>
      </c>
      <c r="AH469" s="22" t="s">
        <v>2237</v>
      </c>
      <c r="AI469" s="22" t="s">
        <v>167</v>
      </c>
      <c r="AJ469" s="22" t="s">
        <v>414</v>
      </c>
      <c r="AK469" s="22" t="s">
        <v>255</v>
      </c>
      <c r="AL469" s="25">
        <v>0.46875</v>
      </c>
      <c r="AM469" s="26"/>
      <c r="AN469" s="26"/>
      <c r="AO469" s="26"/>
      <c r="AP469" s="22"/>
      <c r="AQ469" s="22"/>
      <c r="AR469" s="22">
        <v>6</v>
      </c>
      <c r="AS469" s="22" t="s">
        <v>2238</v>
      </c>
      <c r="AT469" s="22" t="s">
        <v>2239</v>
      </c>
      <c r="AU469" s="22" t="s">
        <v>2240</v>
      </c>
      <c r="AV469" s="27" t="s">
        <v>744</v>
      </c>
      <c r="AW469" s="22" t="s">
        <v>2241</v>
      </c>
      <c r="AX469" s="22" t="s">
        <v>2242</v>
      </c>
      <c r="AY469" s="22" t="b">
        <v>1</v>
      </c>
      <c r="AZ469" s="22" t="s">
        <v>273</v>
      </c>
      <c r="BA469" s="22" t="b">
        <v>0</v>
      </c>
      <c r="BB469" s="22"/>
      <c r="BC469" s="22"/>
    </row>
    <row r="470" spans="1:55" hidden="1" x14ac:dyDescent="0.25">
      <c r="A470" s="31" t="str">
        <f>IFERROR(TEXT(Table_ocorrencias11[[#This Row],[caso_n]],"000")&amp;Table_ocorrencias11[[#This Row],[ponto]]&amp;"/"&amp;YEAR(Table_ocorrencias11[[#This Row],[DATA PLANTÃO]]),"")</f>
        <v>732.9/2020</v>
      </c>
      <c r="B470" s="31" t="str">
        <f>IFERROR(IF(Table_ocorrencias11[[#This Row],[GDL]] = "","", Table_ocorrencias11[[#This Row],[GDL]]&amp;"/"&amp;YEAR(Table_ocorrencias11[[#This Row],[data_plantao]])),"")</f>
        <v>23416/2020</v>
      </c>
      <c r="C470" s="31" t="str">
        <f>IF(Table_ocorrencias11[[#This Row],[fotos_gdl]] = TRUE,"ENVIADAS","PENDENTE")</f>
        <v>ENVIADAS</v>
      </c>
      <c r="D470" s="23">
        <f>IFERROR(Table_ocorrencias11[[#This Row],[data_plantao]],"")</f>
        <v>44060</v>
      </c>
      <c r="E470" s="31" t="str">
        <f>IFERROR(Table_ocorrencias11[[#This Row],[CIODS]],"")</f>
        <v>D684807</v>
      </c>
      <c r="F470" s="31" t="str">
        <f>IFERROR(Table_ocorrencias11[[#This Row],[natureza3]],"")</f>
        <v>Homicídio</v>
      </c>
      <c r="G470" s="31" t="str">
        <f>IFERROR(Table_ocorrencias11[[#This Row],[tipo_local]],"")</f>
        <v>Misto</v>
      </c>
      <c r="H470" s="31" t="str">
        <f>IFERROR(IF(Table_ocorrencias11[[#This Row],[instrumento9]] = 0,"",Table_ocorrencias11[[#This Row],[instrumento9]]),"")</f>
        <v>PÉRFURO-CONTUNDENTE</v>
      </c>
      <c r="I470" s="31" t="str">
        <f>IFERROR(VLOOKUP(Table_ocorrencias11[[#This Row],[matricula_perito]],Table_peritos[],2,FALSE),"")</f>
        <v>DIOGO SINESIO TRAJANO DE ARRUDA</v>
      </c>
      <c r="J470" s="31" t="str">
        <f>IFERROR(VLOOKUP(Table_ocorrencias11[[#This Row],[matricula_auxiliar]],Table_auxiliares[],2,FALSE),"")</f>
        <v>DANIELE YACYSZYN ALVES ROMÃO</v>
      </c>
      <c r="K470" s="31" t="str">
        <f>IFERROR(VLOOKUP(Table_ocorrencias11[[#This Row],[matricula_delegado]],Table_delegados[],2,FALSE),"")</f>
        <v>ROBERTO DE LIMA FERREIRA</v>
      </c>
      <c r="L470" s="31" t="str">
        <f>IFERROR(Table_ocorrencias11[[#This Row],[viatura4]],"")</f>
        <v>UP004</v>
      </c>
      <c r="M470" s="31" t="str">
        <f>IFERROR(IF(Table_ocorrencias11[[#This Row],[DPH2]] ="","",Table_ocorrencias11[[#This Row],[DPH2]]&amp;"º DPH"),"")</f>
        <v>12º DPH</v>
      </c>
      <c r="N470" s="31" t="str">
        <f>UPPER(IFERROR(VLOOKUP(Table_ocorrencias11[[#This Row],[municipio]],Table_municipios[],2,FALSE),""))</f>
        <v>JABOATÃO DOS GUARARAPES</v>
      </c>
      <c r="O470" s="31" t="str">
        <f>UPPER(IFERROR(Table_ocorrencias11[[#This Row],[bairro7]],""))</f>
        <v>PIEDADE</v>
      </c>
      <c r="P470" s="31" t="str">
        <f>IFERROR(IF(Table_ocorrencias11[[#This Row],[rua8]] ="","",Table_ocorrencias11[[#This Row],[rua8]]),"")</f>
        <v>MAESTRO NELSON FERREIRA</v>
      </c>
      <c r="Q470" s="31" t="str">
        <f>IFERROR(IF(Table_ocorrencias11[[#This Row],[latitude5]] ="","",Table_ocorrencias11[[#This Row],[latitude5]]),"")</f>
        <v>-8.176799</v>
      </c>
      <c r="R470" s="31" t="str">
        <f>IFERROR(IF(Table_ocorrencias11[[#This Row],[longitude6]] ="","",Table_ocorrencias11[[#This Row],[longitude6]]),"")</f>
        <v>-34.925776</v>
      </c>
      <c r="S470" s="31" t="str">
        <f>IFERROR(UPPER(VLOOKUP(Table_ocorrencias11[[#This Row],[ocorrencia_id]],Table_vitimas[],3,FALSE) &amp; " (NIC: "&amp; VLOOKUP(Table_ocorrencias11[[#This Row],[ocorrencia_id]],Table_vitimas[],9,FALSE)) &amp;")","")</f>
        <v>JEFFERSON SALES MARTINS DA SILVA (NIC: 111953)</v>
      </c>
      <c r="T4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0" s="31" t="str">
        <f>UPPER(IFERROR(Table_ocorrencias11[[#This Row],[descricao]],""))</f>
        <v>CADÁVER DO SEXO MASCULINO, ENCONTRADO EM UM BAR, COM LESÕES POR PAF E TORNOZELEIRA ELETRÔNICA.</v>
      </c>
      <c r="V470" s="24">
        <f>IFERROR(IF(Table_ocorrencias11[[#This Row],[data_ciencia]]="","",Table_ocorrencias11[[#This Row],[data_ciencia]]),"")</f>
        <v>0.95833333333333337</v>
      </c>
      <c r="W470" s="24">
        <f>IFERROR(IF(Table_ocorrencias11[[#This Row],[data_saida]]="","",Table_ocorrencias11[[#This Row],[data_saida]]),"")</f>
        <v>0.97569444444444442</v>
      </c>
      <c r="X470" s="24">
        <f>IFERROR(IF(Table_ocorrencias11[[#This Row],[data_chegada]]="","",Table_ocorrencias11[[#This Row],[data_chegada]]),"")</f>
        <v>0.99652777777777779</v>
      </c>
      <c r="Y470" s="24">
        <f>IFERROR(IF(Table_ocorrencias11[[#This Row],[data_conclusao]]="","",Table_ocorrencias11[[#This Row],[data_conclusao]]),"")</f>
        <v>4.1666666666666664E-2</v>
      </c>
      <c r="Z470" s="22">
        <v>1570</v>
      </c>
      <c r="AA470" s="22">
        <v>732</v>
      </c>
      <c r="AB470" s="22">
        <v>12</v>
      </c>
      <c r="AC470" s="22">
        <v>3871193</v>
      </c>
      <c r="AD470" s="22">
        <v>3876071</v>
      </c>
      <c r="AE470" s="22">
        <v>3864723</v>
      </c>
      <c r="AF470" s="22">
        <v>23416</v>
      </c>
      <c r="AG470" s="23">
        <v>44060</v>
      </c>
      <c r="AH470" s="22" t="s">
        <v>2245</v>
      </c>
      <c r="AI470" s="22" t="s">
        <v>167</v>
      </c>
      <c r="AJ470" s="22" t="s">
        <v>1310</v>
      </c>
      <c r="AK470" s="22" t="s">
        <v>255</v>
      </c>
      <c r="AL470" s="25">
        <v>0.95833333333333337</v>
      </c>
      <c r="AM470" s="26">
        <v>0.97569444444444442</v>
      </c>
      <c r="AN470" s="26">
        <v>0.99652777777777779</v>
      </c>
      <c r="AO470" s="26">
        <v>4.1666666666666664E-2</v>
      </c>
      <c r="AP470" s="22" t="s">
        <v>2246</v>
      </c>
      <c r="AQ470" s="22" t="s">
        <v>2247</v>
      </c>
      <c r="AR470" s="22">
        <v>10</v>
      </c>
      <c r="AS470" s="22" t="s">
        <v>711</v>
      </c>
      <c r="AT470" s="22" t="s">
        <v>2248</v>
      </c>
      <c r="AU470" s="22" t="s">
        <v>2249</v>
      </c>
      <c r="AV470" s="27" t="s">
        <v>276</v>
      </c>
      <c r="AW470" s="22" t="s">
        <v>2250</v>
      </c>
      <c r="AX470" s="22" t="s">
        <v>2251</v>
      </c>
      <c r="AY470" s="22" t="b">
        <v>1</v>
      </c>
      <c r="AZ470" s="22" t="s">
        <v>273</v>
      </c>
      <c r="BA470" s="22" t="b">
        <v>0</v>
      </c>
      <c r="BB470" s="22"/>
      <c r="BC470" s="22"/>
    </row>
    <row r="471" spans="1:55" hidden="1" x14ac:dyDescent="0.25">
      <c r="A471" s="31" t="str">
        <f>IFERROR(TEXT(Table_ocorrencias11[[#This Row],[caso_n]],"000")&amp;Table_ocorrencias11[[#This Row],[ponto]]&amp;"/"&amp;YEAR(Table_ocorrencias11[[#This Row],[DATA PLANTÃO]]),"")</f>
        <v>733.9/2020</v>
      </c>
      <c r="B471" s="31" t="str">
        <f>IFERROR(IF(Table_ocorrencias11[[#This Row],[GDL]] = "","", Table_ocorrencias11[[#This Row],[GDL]]&amp;"/"&amp;YEAR(Table_ocorrencias11[[#This Row],[data_plantao]])),"")</f>
        <v>23560/2020</v>
      </c>
      <c r="C471" s="31" t="str">
        <f>IF(Table_ocorrencias11[[#This Row],[fotos_gdl]] = TRUE,"ENVIADAS","PENDENTE")</f>
        <v>ENVIADAS</v>
      </c>
      <c r="D471" s="23">
        <f>IFERROR(Table_ocorrencias11[[#This Row],[data_plantao]],"")</f>
        <v>44060</v>
      </c>
      <c r="E471" s="31" t="str">
        <f>IFERROR(Table_ocorrencias11[[#This Row],[CIODS]],"")</f>
        <v>D684840</v>
      </c>
      <c r="F471" s="31" t="str">
        <f>IFERROR(Table_ocorrencias11[[#This Row],[natureza3]],"")</f>
        <v>Morte a esclarecer</v>
      </c>
      <c r="G471" s="31" t="str">
        <f>IFERROR(Table_ocorrencias11[[#This Row],[tipo_local]],"")</f>
        <v>Externo</v>
      </c>
      <c r="H471" s="31" t="str">
        <f>IFERROR(IF(Table_ocorrencias11[[#This Row],[instrumento9]] = 0,"",Table_ocorrencias11[[#This Row],[instrumento9]]),"")</f>
        <v>OUTROS</v>
      </c>
      <c r="I471" s="31" t="str">
        <f>IFERROR(VLOOKUP(Table_ocorrencias11[[#This Row],[matricula_perito]],Table_peritos[],2,FALSE),"")</f>
        <v>RODION MALINOVSKY DE OLIVEIRA GOMES</v>
      </c>
      <c r="J471" s="31" t="str">
        <f>IFERROR(VLOOKUP(Table_ocorrencias11[[#This Row],[matricula_auxiliar]],Table_auxiliares[],2,FALSE),"")</f>
        <v>ANDREZA CRISTINA MAIA DOS SANTOS</v>
      </c>
      <c r="K471" s="31" t="str">
        <f>IFERROR(VLOOKUP(Table_ocorrencias11[[#This Row],[matricula_delegado]],Table_delegados[],2,FALSE),"")</f>
        <v>DIEGO JARDIM FEITOSA</v>
      </c>
      <c r="L471" s="31" t="str">
        <f>IFERROR(Table_ocorrencias11[[#This Row],[viatura4]],"")</f>
        <v>UP004</v>
      </c>
      <c r="M471" s="31" t="str">
        <f>IFERROR(IF(Table_ocorrencias11[[#This Row],[DPH2]] ="","",Table_ocorrencias11[[#This Row],[DPH2]]&amp;"º DPH"),"")</f>
        <v>7º DPH</v>
      </c>
      <c r="N471" s="31" t="str">
        <f>UPPER(IFERROR(VLOOKUP(Table_ocorrencias11[[#This Row],[municipio]],Table_municipios[],2,FALSE),""))</f>
        <v>PAULISTA</v>
      </c>
      <c r="O471" s="31" t="str">
        <f>UPPER(IFERROR(Table_ocorrencias11[[#This Row],[bairro7]],""))</f>
        <v>PAULISTA</v>
      </c>
      <c r="P471" s="31" t="str">
        <f>IFERROR(IF(Table_ocorrencias11[[#This Row],[rua8]] ="","",Table_ocorrencias11[[#This Row],[rua8]]),"")</f>
        <v>RODOVIA BR 101</v>
      </c>
      <c r="Q471" s="31" t="str">
        <f>IFERROR(IF(Table_ocorrencias11[[#This Row],[latitude5]] ="","",Table_ocorrencias11[[#This Row],[latitude5]]),"")</f>
        <v/>
      </c>
      <c r="R471" s="31" t="str">
        <f>IFERROR(IF(Table_ocorrencias11[[#This Row],[longitude6]] ="","",Table_ocorrencias11[[#This Row],[longitude6]]),"")</f>
        <v/>
      </c>
      <c r="S471" s="31" t="str">
        <f>IFERROR(UPPER(VLOOKUP(Table_ocorrencias11[[#This Row],[ocorrencia_id]],Table_vitimas[],3,FALSE) &amp; " (NIC: "&amp; VLOOKUP(Table_ocorrencias11[[#This Row],[ocorrencia_id]],Table_vitimas[],9,FALSE)) &amp;")","")</f>
        <v>ANA PATRICIA DA CONCEIÇÃO (NIC: 111977)</v>
      </c>
      <c r="T4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71" s="31" t="str">
        <f>UPPER(IFERROR(Table_ocorrencias11[[#This Row],[descricao]],""))</f>
        <v>988594465 PM</v>
      </c>
      <c r="V471" s="24">
        <f>IFERROR(IF(Table_ocorrencias11[[#This Row],[data_ciencia]]="","",Table_ocorrencias11[[#This Row],[data_ciencia]]),"")</f>
        <v>0.40277777777777779</v>
      </c>
      <c r="W471" s="24">
        <f>IFERROR(IF(Table_ocorrencias11[[#This Row],[data_saida]]="","",Table_ocorrencias11[[#This Row],[data_saida]]),"")</f>
        <v>0.40625</v>
      </c>
      <c r="X471" s="24">
        <f>IFERROR(IF(Table_ocorrencias11[[#This Row],[data_chegada]]="","",Table_ocorrencias11[[#This Row],[data_chegada]]),"")</f>
        <v>0.4236111111111111</v>
      </c>
      <c r="Y471" s="24">
        <f>IFERROR(IF(Table_ocorrencias11[[#This Row],[data_conclusao]]="","",Table_ocorrencias11[[#This Row],[data_conclusao]]),"")</f>
        <v>0.45833333333333331</v>
      </c>
      <c r="Z471" s="22">
        <v>1571</v>
      </c>
      <c r="AA471" s="22">
        <v>733</v>
      </c>
      <c r="AB471" s="22">
        <v>7</v>
      </c>
      <c r="AC471" s="22">
        <v>1917099</v>
      </c>
      <c r="AD471" s="22">
        <v>3876098</v>
      </c>
      <c r="AE471" s="22">
        <v>3864944</v>
      </c>
      <c r="AF471" s="22">
        <v>23560</v>
      </c>
      <c r="AG471" s="23">
        <v>44060</v>
      </c>
      <c r="AH471" s="22" t="s">
        <v>2263</v>
      </c>
      <c r="AI471" s="22" t="s">
        <v>425</v>
      </c>
      <c r="AJ471" s="22" t="s">
        <v>168</v>
      </c>
      <c r="AK471" s="22" t="s">
        <v>255</v>
      </c>
      <c r="AL471" s="25">
        <v>0.40277777777777779</v>
      </c>
      <c r="AM471" s="26">
        <v>0.40625</v>
      </c>
      <c r="AN471" s="26">
        <v>0.4236111111111111</v>
      </c>
      <c r="AO471" s="26">
        <v>0.45833333333333331</v>
      </c>
      <c r="AP471" s="22"/>
      <c r="AQ471" s="22"/>
      <c r="AR471" s="22">
        <v>13</v>
      </c>
      <c r="AS471" s="22" t="s">
        <v>2264</v>
      </c>
      <c r="AT471" s="22" t="s">
        <v>2265</v>
      </c>
      <c r="AU471" s="22" t="s">
        <v>2266</v>
      </c>
      <c r="AV471" s="27" t="s">
        <v>433</v>
      </c>
      <c r="AW471" s="22" t="s">
        <v>2267</v>
      </c>
      <c r="AX471" s="22" t="s">
        <v>2268</v>
      </c>
      <c r="AY471" s="22" t="b">
        <v>1</v>
      </c>
      <c r="AZ471" s="22" t="s">
        <v>273</v>
      </c>
      <c r="BA471" s="22" t="b">
        <v>0</v>
      </c>
      <c r="BB471" s="22"/>
      <c r="BC471" s="22"/>
    </row>
    <row r="472" spans="1:55" hidden="1" x14ac:dyDescent="0.25">
      <c r="A472" s="31" t="str">
        <f>IFERROR(TEXT(Table_ocorrencias11[[#This Row],[caso_n]],"000")&amp;Table_ocorrencias11[[#This Row],[ponto]]&amp;"/"&amp;YEAR(Table_ocorrencias11[[#This Row],[DATA PLANTÃO]]),"")</f>
        <v>734.9/2020</v>
      </c>
      <c r="B472" s="31" t="str">
        <f>IFERROR(IF(Table_ocorrencias11[[#This Row],[GDL]] = "","", Table_ocorrencias11[[#This Row],[GDL]]&amp;"/"&amp;YEAR(Table_ocorrencias11[[#This Row],[data_plantao]])),"")</f>
        <v>24273/2020</v>
      </c>
      <c r="C472" s="31" t="str">
        <f>IF(Table_ocorrencias11[[#This Row],[fotos_gdl]] = TRUE,"ENVIADAS","PENDENTE")</f>
        <v>ENVIADAS</v>
      </c>
      <c r="D472" s="23">
        <f>IFERROR(Table_ocorrencias11[[#This Row],[data_plantao]],"")</f>
        <v>44061</v>
      </c>
      <c r="E472" s="31" t="str">
        <f>IFERROR(Table_ocorrencias11[[#This Row],[CIODS]],"")</f>
        <v>D684903</v>
      </c>
      <c r="F472" s="31" t="str">
        <f>IFERROR(Table_ocorrencias11[[#This Row],[natureza3]],"")</f>
        <v>Homicídio</v>
      </c>
      <c r="G472" s="31" t="str">
        <f>IFERROR(Table_ocorrencias11[[#This Row],[tipo_local]],"")</f>
        <v>Externo</v>
      </c>
      <c r="H472" s="31" t="str">
        <f>IFERROR(IF(Table_ocorrencias11[[#This Row],[instrumento9]] = 0,"",Table_ocorrencias11[[#This Row],[instrumento9]]),"")</f>
        <v/>
      </c>
      <c r="I472" s="31" t="str">
        <f>IFERROR(VLOOKUP(Table_ocorrencias11[[#This Row],[matricula_perito]],Table_peritos[],2,FALSE),"")</f>
        <v>ADILSON CARDOSO DE OLIVEIRA</v>
      </c>
      <c r="J472" s="31" t="str">
        <f>IFERROR(VLOOKUP(Table_ocorrencias11[[#This Row],[matricula_auxiliar]],Table_auxiliares[],2,FALSE),"")</f>
        <v>RICARDO ALEXANDRE MELO DA SILVA</v>
      </c>
      <c r="K472" s="31" t="str">
        <f>IFERROR(VLOOKUP(Table_ocorrencias11[[#This Row],[matricula_delegado]],Table_delegados[],2,FALSE),"")</f>
        <v>ROBERTO MONTEIRO LOBO</v>
      </c>
      <c r="L472" s="31" t="str">
        <f>IFERROR(Table_ocorrencias11[[#This Row],[viatura4]],"")</f>
        <v>UP004</v>
      </c>
      <c r="M472" s="31" t="str">
        <f>IFERROR(IF(Table_ocorrencias11[[#This Row],[DPH2]] ="","",Table_ocorrencias11[[#This Row],[DPH2]]&amp;"º DPH"),"")</f>
        <v>3º DPH</v>
      </c>
      <c r="N472" s="31" t="str">
        <f>UPPER(IFERROR(VLOOKUP(Table_ocorrencias11[[#This Row],[municipio]],Table_municipios[],2,FALSE),""))</f>
        <v>RECIFE</v>
      </c>
      <c r="O472" s="31" t="str">
        <f>UPPER(IFERROR(Table_ocorrencias11[[#This Row],[bairro7]],""))</f>
        <v>IBURA</v>
      </c>
      <c r="P472" s="31" t="str">
        <f>IFERROR(IF(Table_ocorrencias11[[#This Row],[rua8]] ="","",Table_ocorrencias11[[#This Row],[rua8]]),"")</f>
        <v>AV. RECIFE, 2637</v>
      </c>
      <c r="Q472" s="31" t="str">
        <f>IFERROR(IF(Table_ocorrencias11[[#This Row],[latitude5]] ="","",Table_ocorrencias11[[#This Row],[latitude5]]),"")</f>
        <v/>
      </c>
      <c r="R472" s="31" t="str">
        <f>IFERROR(IF(Table_ocorrencias11[[#This Row],[longitude6]] ="","",Table_ocorrencias11[[#This Row],[longitude6]]),"")</f>
        <v/>
      </c>
      <c r="S472" s="31" t="str">
        <f>IFERROR(UPPER(VLOOKUP(Table_ocorrencias11[[#This Row],[ocorrencia_id]],Table_vitimas[],3,FALSE) &amp; " (NIC: "&amp; VLOOKUP(Table_ocorrencias11[[#This Row],[ocorrencia_id]],Table_vitimas[],9,FALSE)) &amp;")","")</f>
        <v>RODRIGO LUCAS LEAL (NIC: 111975)</v>
      </c>
      <c r="T4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2" s="31" t="str">
        <f>UPPER(IFERROR(Table_ocorrencias11[[#This Row],[descricao]],""))</f>
        <v>PM 982223243 - PADRASTO DA VÍTIMA: 984403275 - MASCULINO/PAF</v>
      </c>
      <c r="V472" s="24">
        <f>IFERROR(IF(Table_ocorrencias11[[#This Row],[data_ciencia]]="","",Table_ocorrencias11[[#This Row],[data_ciencia]]),"")</f>
        <v>0.40138888888888891</v>
      </c>
      <c r="W472" s="24">
        <f>IFERROR(IF(Table_ocorrencias11[[#This Row],[data_saida]]="","",Table_ocorrencias11[[#This Row],[data_saida]]),"")</f>
        <v>0.40277777777777779</v>
      </c>
      <c r="X472" s="24">
        <f>IFERROR(IF(Table_ocorrencias11[[#This Row],[data_chegada]]="","",Table_ocorrencias11[[#This Row],[data_chegada]]),"")</f>
        <v>0.41666666666666669</v>
      </c>
      <c r="Y472" s="24">
        <f>IFERROR(IF(Table_ocorrencias11[[#This Row],[data_conclusao]]="","",Table_ocorrencias11[[#This Row],[data_conclusao]]),"")</f>
        <v>0.4375</v>
      </c>
      <c r="Z472" s="22">
        <v>1573</v>
      </c>
      <c r="AA472" s="22">
        <v>734</v>
      </c>
      <c r="AB472" s="22">
        <v>3</v>
      </c>
      <c r="AC472" s="22">
        <v>1925024</v>
      </c>
      <c r="AD472" s="22">
        <v>3867641</v>
      </c>
      <c r="AE472" s="22">
        <v>3864146</v>
      </c>
      <c r="AF472" s="22">
        <v>24273</v>
      </c>
      <c r="AG472" s="23">
        <v>44061</v>
      </c>
      <c r="AH472" s="22" t="s">
        <v>2287</v>
      </c>
      <c r="AI472" s="22" t="s">
        <v>167</v>
      </c>
      <c r="AJ472" s="22" t="s">
        <v>168</v>
      </c>
      <c r="AK472" s="22" t="s">
        <v>255</v>
      </c>
      <c r="AL472" s="25">
        <v>0.40138888888888891</v>
      </c>
      <c r="AM472" s="26">
        <v>0.40277777777777779</v>
      </c>
      <c r="AN472" s="26">
        <v>0.41666666666666669</v>
      </c>
      <c r="AO472" s="26">
        <v>0.4375</v>
      </c>
      <c r="AP472" s="22"/>
      <c r="AQ472" s="22"/>
      <c r="AR472" s="22">
        <v>14</v>
      </c>
      <c r="AS472" s="22" t="s">
        <v>1483</v>
      </c>
      <c r="AT472" s="22" t="s">
        <v>2288</v>
      </c>
      <c r="AU472" s="22" t="s">
        <v>2289</v>
      </c>
      <c r="AV472" s="27"/>
      <c r="AW472" s="22" t="s">
        <v>2290</v>
      </c>
      <c r="AX472" s="22" t="s">
        <v>2291</v>
      </c>
      <c r="AY472" s="22" t="b">
        <v>1</v>
      </c>
      <c r="AZ472" s="22" t="s">
        <v>273</v>
      </c>
      <c r="BA472" s="22" t="b">
        <v>0</v>
      </c>
      <c r="BB472" s="22"/>
      <c r="BC472" s="22"/>
    </row>
    <row r="473" spans="1:55" hidden="1" x14ac:dyDescent="0.25">
      <c r="A473" s="31" t="str">
        <f>IFERROR(TEXT(Table_ocorrencias11[[#This Row],[caso_n]],"000")&amp;Table_ocorrencias11[[#This Row],[ponto]]&amp;"/"&amp;YEAR(Table_ocorrencias11[[#This Row],[DATA PLANTÃO]]),"")</f>
        <v>735.9/2020</v>
      </c>
      <c r="B473" s="31" t="str">
        <f>IFERROR(IF(Table_ocorrencias11[[#This Row],[GDL]] = "","", Table_ocorrencias11[[#This Row],[GDL]]&amp;"/"&amp;YEAR(Table_ocorrencias11[[#This Row],[data_plantao]])),"")</f>
        <v>25001/2020</v>
      </c>
      <c r="C473" s="31" t="str">
        <f>IF(Table_ocorrencias11[[#This Row],[fotos_gdl]] = TRUE,"ENVIADAS","PENDENTE")</f>
        <v>ENVIADAS</v>
      </c>
      <c r="D473" s="23">
        <f>IFERROR(Table_ocorrencias11[[#This Row],[data_plantao]],"")</f>
        <v>44061</v>
      </c>
      <c r="E473" s="31" t="str">
        <f>IFERROR(Table_ocorrencias11[[#This Row],[CIODS]],"")</f>
        <v>D684951</v>
      </c>
      <c r="F473" s="31" t="str">
        <f>IFERROR(Table_ocorrencias11[[#This Row],[natureza3]],"")</f>
        <v>Homicídio</v>
      </c>
      <c r="G473" s="31" t="str">
        <f>IFERROR(Table_ocorrencias11[[#This Row],[tipo_local]],"")</f>
        <v>Externo</v>
      </c>
      <c r="H473" s="31" t="str">
        <f>IFERROR(IF(Table_ocorrencias11[[#This Row],[instrumento9]] = 0,"",Table_ocorrencias11[[#This Row],[instrumento9]]),"")</f>
        <v>CONTUNDENTE</v>
      </c>
      <c r="I473" s="31" t="str">
        <f>IFERROR(VLOOKUP(Table_ocorrencias11[[#This Row],[matricula_perito]],Table_peritos[],2,FALSE),"")</f>
        <v>ADILSON CARDOSO DE OLIVEIRA</v>
      </c>
      <c r="J473" s="31" t="str">
        <f>IFERROR(VLOOKUP(Table_ocorrencias11[[#This Row],[matricula_auxiliar]],Table_auxiliares[],2,FALSE),"")</f>
        <v>RICARDO ALEXANDRE MELO DA SILVA</v>
      </c>
      <c r="K473" s="31" t="str">
        <f>IFERROR(VLOOKUP(Table_ocorrencias11[[#This Row],[matricula_delegado]],Table_delegados[],2,FALSE),"")</f>
        <v>FABIO LACERDA MACHADO</v>
      </c>
      <c r="L473" s="31" t="str">
        <f>IFERROR(Table_ocorrencias11[[#This Row],[viatura4]],"")</f>
        <v>UP004</v>
      </c>
      <c r="M473" s="31" t="str">
        <f>IFERROR(IF(Table_ocorrencias11[[#This Row],[DPH2]] ="","",Table_ocorrencias11[[#This Row],[DPH2]]&amp;"º DPH"),"")</f>
        <v>11º DPH</v>
      </c>
      <c r="N473" s="31" t="str">
        <f>UPPER(IFERROR(VLOOKUP(Table_ocorrencias11[[#This Row],[municipio]],Table_municipios[],2,FALSE),""))</f>
        <v>JABOATÃO DOS GUARARAPES</v>
      </c>
      <c r="O473" s="31" t="str">
        <f>UPPER(IFERROR(Table_ocorrencias11[[#This Row],[bairro7]],""))</f>
        <v>MURIBECA</v>
      </c>
      <c r="P473" s="31" t="str">
        <f>IFERROR(IF(Table_ocorrencias11[[#This Row],[rua8]] ="","",Table_ocorrencias11[[#This Row],[rua8]]),"")</f>
        <v>TRANSVERSAL AVENIDA CARMEM CHAVES</v>
      </c>
      <c r="Q473" s="31" t="str">
        <f>IFERROR(IF(Table_ocorrencias11[[#This Row],[latitude5]] ="","",Table_ocorrencias11[[#This Row],[latitude5]]),"")</f>
        <v/>
      </c>
      <c r="R473" s="31" t="str">
        <f>IFERROR(IF(Table_ocorrencias11[[#This Row],[longitude6]] ="","",Table_ocorrencias11[[#This Row],[longitude6]]),"")</f>
        <v/>
      </c>
      <c r="S473" s="31" t="str">
        <f>IFERROR(UPPER(VLOOKUP(Table_ocorrencias11[[#This Row],[ocorrencia_id]],Table_vitimas[],3,FALSE) &amp; " (NIC: "&amp; VLOOKUP(Table_ocorrencias11[[#This Row],[ocorrencia_id]],Table_vitimas[],9,FALSE)) &amp;")","")</f>
        <v>WELLINGTON PEDRO CABRAL AMÉRICO DA SILVA (NIC: 111670)</v>
      </c>
      <c r="T4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73" s="31" t="str">
        <f>UPPER(IFERROR(Table_ocorrencias11[[#This Row],[descricao]],""))</f>
        <v>SGT AMANDA 991955324</v>
      </c>
      <c r="V473" s="24">
        <f>IFERROR(IF(Table_ocorrencias11[[#This Row],[data_ciencia]]="","",Table_ocorrencias11[[#This Row],[data_ciencia]]),"")</f>
        <v>0.66180555555555554</v>
      </c>
      <c r="W473" s="24">
        <f>IFERROR(IF(Table_ocorrencias11[[#This Row],[data_saida]]="","",Table_ocorrencias11[[#This Row],[data_saida]]),"")</f>
        <v>0.66666666666666663</v>
      </c>
      <c r="X473" s="24">
        <f>IFERROR(IF(Table_ocorrencias11[[#This Row],[data_chegada]]="","",Table_ocorrencias11[[#This Row],[data_chegada]]),"")</f>
        <v>0.6875</v>
      </c>
      <c r="Y473" s="24">
        <f>IFERROR(IF(Table_ocorrencias11[[#This Row],[data_conclusao]]="","",Table_ocorrencias11[[#This Row],[data_conclusao]]),"")</f>
        <v>0.72916666666666663</v>
      </c>
      <c r="Z473" s="22">
        <v>1574</v>
      </c>
      <c r="AA473" s="22">
        <v>735</v>
      </c>
      <c r="AB473" s="22">
        <v>11</v>
      </c>
      <c r="AC473" s="22">
        <v>1925024</v>
      </c>
      <c r="AD473" s="22">
        <v>3867641</v>
      </c>
      <c r="AE473" s="22">
        <v>3864235</v>
      </c>
      <c r="AF473" s="22">
        <v>25001</v>
      </c>
      <c r="AG473" s="23">
        <v>44061</v>
      </c>
      <c r="AH473" s="22" t="s">
        <v>2292</v>
      </c>
      <c r="AI473" s="22" t="s">
        <v>167</v>
      </c>
      <c r="AJ473" s="22" t="s">
        <v>168</v>
      </c>
      <c r="AK473" s="22" t="s">
        <v>255</v>
      </c>
      <c r="AL473" s="25">
        <v>0.66180555555555554</v>
      </c>
      <c r="AM473" s="26">
        <v>0.66666666666666663</v>
      </c>
      <c r="AN473" s="26">
        <v>0.6875</v>
      </c>
      <c r="AO473" s="26">
        <v>0.72916666666666663</v>
      </c>
      <c r="AP473" s="22"/>
      <c r="AQ473" s="22"/>
      <c r="AR473" s="22">
        <v>10</v>
      </c>
      <c r="AS473" s="22" t="s">
        <v>1627</v>
      </c>
      <c r="AT473" s="22" t="s">
        <v>2293</v>
      </c>
      <c r="AU473" s="22" t="s">
        <v>2294</v>
      </c>
      <c r="AV473" s="27" t="s">
        <v>481</v>
      </c>
      <c r="AW473" s="22" t="s">
        <v>2295</v>
      </c>
      <c r="AX473" s="22" t="s">
        <v>2296</v>
      </c>
      <c r="AY473" s="22" t="b">
        <v>1</v>
      </c>
      <c r="AZ473" s="22" t="s">
        <v>273</v>
      </c>
      <c r="BA473" s="22" t="b">
        <v>0</v>
      </c>
      <c r="BB473" s="22"/>
      <c r="BC473" s="22"/>
    </row>
    <row r="474" spans="1:55" hidden="1" x14ac:dyDescent="0.25">
      <c r="A474" s="31" t="str">
        <f>IFERROR(TEXT(Table_ocorrencias11[[#This Row],[caso_n]],"000")&amp;Table_ocorrencias11[[#This Row],[ponto]]&amp;"/"&amp;YEAR(Table_ocorrencias11[[#This Row],[DATA PLANTÃO]]),"")</f>
        <v>736.9/2020</v>
      </c>
      <c r="B474" s="31" t="str">
        <f>IFERROR(IF(Table_ocorrencias11[[#This Row],[GDL]] = "","", Table_ocorrencias11[[#This Row],[GDL]]&amp;"/"&amp;YEAR(Table_ocorrencias11[[#This Row],[data_plantao]])),"")</f>
        <v>23737/2020</v>
      </c>
      <c r="C474" s="31" t="str">
        <f>IF(Table_ocorrencias11[[#This Row],[fotos_gdl]] = TRUE,"ENVIADAS","PENDENTE")</f>
        <v>PENDENTE</v>
      </c>
      <c r="D474" s="23">
        <f>IFERROR(Table_ocorrencias11[[#This Row],[data_plantao]],"")</f>
        <v>44061</v>
      </c>
      <c r="E474" s="31" t="str">
        <f>IFERROR(Table_ocorrencias11[[#This Row],[CIODS]],"")</f>
        <v>D684945</v>
      </c>
      <c r="F474" s="31" t="str">
        <f>IFERROR(Table_ocorrencias11[[#This Row],[natureza3]],"")</f>
        <v>Homicídio</v>
      </c>
      <c r="G474" s="31" t="str">
        <f>IFERROR(Table_ocorrencias11[[#This Row],[tipo_local]],"")</f>
        <v>Externo</v>
      </c>
      <c r="H474" s="31" t="str">
        <f>IFERROR(IF(Table_ocorrencias11[[#This Row],[instrumento9]] = 0,"",Table_ocorrencias11[[#This Row],[instrumento9]]),"")</f>
        <v>PÉRFURO-CORTANTE</v>
      </c>
      <c r="I474" s="31" t="str">
        <f>IFERROR(VLOOKUP(Table_ocorrencias11[[#This Row],[matricula_perito]],Table_peritos[],2,FALSE),"")</f>
        <v>DIEGO NUNES TELES DE MENDONÇA</v>
      </c>
      <c r="J474" s="31" t="str">
        <f>IFERROR(VLOOKUP(Table_ocorrencias11[[#This Row],[matricula_auxiliar]],Table_auxiliares[],2,FALSE),"")</f>
        <v>THIAGO ANDRÉ</v>
      </c>
      <c r="K474" s="31" t="str">
        <f>IFERROR(VLOOKUP(Table_ocorrencias11[[#This Row],[matricula_delegado]],Table_delegados[],2,FALSE),"")</f>
        <v>AUSENTE</v>
      </c>
      <c r="L474" s="31" t="str">
        <f>IFERROR(Table_ocorrencias11[[#This Row],[viatura4]],"")</f>
        <v>UP002</v>
      </c>
      <c r="M474" s="31" t="str">
        <f>IFERROR(IF(Table_ocorrencias11[[#This Row],[DPH2]] ="","",Table_ocorrencias11[[#This Row],[DPH2]]&amp;"º DPH"),"")</f>
        <v>14º DPH</v>
      </c>
      <c r="N474" s="31" t="str">
        <f>UPPER(IFERROR(VLOOKUP(Table_ocorrencias11[[#This Row],[municipio]],Table_municipios[],2,FALSE),""))</f>
        <v>CABO DE SANTO AGOSTINHO</v>
      </c>
      <c r="O474" s="31" t="str">
        <f>UPPER(IFERROR(Table_ocorrencias11[[#This Row],[bairro7]],""))</f>
        <v>CENTRO</v>
      </c>
      <c r="P474" s="31" t="str">
        <f>IFERROR(IF(Table_ocorrencias11[[#This Row],[rua8]] ="","",Table_ocorrencias11[[#This Row],[rua8]]),"")</f>
        <v>MERCADO PUBLICO</v>
      </c>
      <c r="Q474" s="31" t="str">
        <f>IFERROR(IF(Table_ocorrencias11[[#This Row],[latitude5]] ="","",Table_ocorrencias11[[#This Row],[latitude5]]),"")</f>
        <v/>
      </c>
      <c r="R474" s="31" t="str">
        <f>IFERROR(IF(Table_ocorrencias11[[#This Row],[longitude6]] ="","",Table_ocorrencias11[[#This Row],[longitude6]]),"")</f>
        <v/>
      </c>
      <c r="S474" s="31" t="str">
        <f>IFERROR(UPPER(VLOOKUP(Table_ocorrencias11[[#This Row],[ocorrencia_id]],Table_vitimas[],3,FALSE) &amp; " (NIC: "&amp; VLOOKUP(Table_ocorrencias11[[#This Row],[ocorrencia_id]],Table_vitimas[],9,FALSE)) &amp;")","")</f>
        <v>JOSÉ PEDRO JOAQUIM (NIC: 111946)</v>
      </c>
      <c r="T4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74" s="31" t="str">
        <f>UPPER(IFERROR(Table_ocorrencias11[[#This Row],[descricao]],""))</f>
        <v>PM 992881050</v>
      </c>
      <c r="V474" s="24">
        <f>IFERROR(IF(Table_ocorrencias11[[#This Row],[data_ciencia]]="","",Table_ocorrencias11[[#This Row],[data_ciencia]]),"")</f>
        <v>0.66666666666666663</v>
      </c>
      <c r="W474" s="24">
        <f>IFERROR(IF(Table_ocorrencias11[[#This Row],[data_saida]]="","",Table_ocorrencias11[[#This Row],[data_saida]]),"")</f>
        <v>0.68055555555555558</v>
      </c>
      <c r="X474" s="24">
        <f>IFERROR(IF(Table_ocorrencias11[[#This Row],[data_chegada]]="","",Table_ocorrencias11[[#This Row],[data_chegada]]),"")</f>
        <v>0.70833333333333337</v>
      </c>
      <c r="Y474" s="24">
        <f>IFERROR(IF(Table_ocorrencias11[[#This Row],[data_conclusao]]="","",Table_ocorrencias11[[#This Row],[data_conclusao]]),"")</f>
        <v>0.75</v>
      </c>
      <c r="Z474" s="22">
        <v>1575</v>
      </c>
      <c r="AA474" s="22">
        <v>736</v>
      </c>
      <c r="AB474" s="22">
        <v>14</v>
      </c>
      <c r="AC474" s="22">
        <v>3869148</v>
      </c>
      <c r="AD474" s="22">
        <v>3870464</v>
      </c>
      <c r="AE474" s="22">
        <v>0</v>
      </c>
      <c r="AF474" s="22">
        <v>23737</v>
      </c>
      <c r="AG474" s="23">
        <v>44061</v>
      </c>
      <c r="AH474" s="22" t="s">
        <v>2297</v>
      </c>
      <c r="AI474" s="22" t="s">
        <v>167</v>
      </c>
      <c r="AJ474" s="22" t="s">
        <v>168</v>
      </c>
      <c r="AK474" s="22" t="s">
        <v>278</v>
      </c>
      <c r="AL474" s="25">
        <v>0.66666666666666663</v>
      </c>
      <c r="AM474" s="26">
        <v>0.68055555555555558</v>
      </c>
      <c r="AN474" s="26">
        <v>0.70833333333333337</v>
      </c>
      <c r="AO474" s="26">
        <v>0.75</v>
      </c>
      <c r="AP474" s="22"/>
      <c r="AQ474" s="22"/>
      <c r="AR474" s="22">
        <v>3</v>
      </c>
      <c r="AS474" s="22" t="s">
        <v>265</v>
      </c>
      <c r="AT474" s="22" t="s">
        <v>2298</v>
      </c>
      <c r="AU474" s="22" t="s">
        <v>2299</v>
      </c>
      <c r="AV474" s="27" t="s">
        <v>744</v>
      </c>
      <c r="AW474" s="22" t="s">
        <v>2300</v>
      </c>
      <c r="AX474" s="22" t="s">
        <v>2301</v>
      </c>
      <c r="AY474" s="22" t="b">
        <v>0</v>
      </c>
      <c r="AZ474" s="22" t="s">
        <v>273</v>
      </c>
      <c r="BA474" s="22" t="b">
        <v>0</v>
      </c>
      <c r="BB474" s="22"/>
      <c r="BC474" s="22"/>
    </row>
    <row r="475" spans="1:55" hidden="1" x14ac:dyDescent="0.25">
      <c r="A475" s="31" t="str">
        <f>IFERROR(TEXT(Table_ocorrencias11[[#This Row],[caso_n]],"000")&amp;Table_ocorrencias11[[#This Row],[ponto]]&amp;"/"&amp;YEAR(Table_ocorrencias11[[#This Row],[DATA PLANTÃO]]),"")</f>
        <v>737.9/2020</v>
      </c>
      <c r="B475" s="31" t="str">
        <f>IFERROR(IF(Table_ocorrencias11[[#This Row],[GDL]] = "","", Table_ocorrencias11[[#This Row],[GDL]]&amp;"/"&amp;YEAR(Table_ocorrencias11[[#This Row],[data_plantao]])),"")</f>
        <v>23941/2020</v>
      </c>
      <c r="C475" s="31" t="str">
        <f>IF(Table_ocorrencias11[[#This Row],[fotos_gdl]] = TRUE,"ENVIADAS","PENDENTE")</f>
        <v>PENDENTE</v>
      </c>
      <c r="D475" s="23">
        <f>IFERROR(Table_ocorrencias11[[#This Row],[data_plantao]],"")</f>
        <v>44062</v>
      </c>
      <c r="E475" s="31" t="str">
        <f>IFERROR(Table_ocorrencias11[[#This Row],[CIODS]],"")</f>
        <v>D685003</v>
      </c>
      <c r="F475" s="31" t="str">
        <f>IFERROR(Table_ocorrencias11[[#This Row],[natureza3]],"")</f>
        <v>Homicídio</v>
      </c>
      <c r="G475" s="31" t="str">
        <f>IFERROR(Table_ocorrencias11[[#This Row],[tipo_local]],"")</f>
        <v>Externo</v>
      </c>
      <c r="H475" s="31" t="str">
        <f>IFERROR(IF(Table_ocorrencias11[[#This Row],[instrumento9]] = 0,"",Table_ocorrencias11[[#This Row],[instrumento9]]),"")</f>
        <v>PÉRFURO-CONTUNDENTE</v>
      </c>
      <c r="I475" s="31" t="str">
        <f>IFERROR(VLOOKUP(Table_ocorrencias11[[#This Row],[matricula_perito]],Table_peritos[],2,FALSE),"")</f>
        <v>VICTOR CEZAR LUCENA TAVARES DE SÁ LEITÃO</v>
      </c>
      <c r="J475" s="31" t="str">
        <f>IFERROR(VLOOKUP(Table_ocorrencias11[[#This Row],[matricula_auxiliar]],Table_auxiliares[],2,FALSE),"")</f>
        <v>HILTON PESSOA DE FREITAS NETO</v>
      </c>
      <c r="K475" s="31" t="str">
        <f>IFERROR(VLOOKUP(Table_ocorrencias11[[#This Row],[matricula_delegado]],Table_delegados[],2,FALSE),"")</f>
        <v>VANESSA BASTOS FERREIRA GOMES</v>
      </c>
      <c r="L475" s="31" t="str">
        <f>IFERROR(Table_ocorrencias11[[#This Row],[viatura4]],"")</f>
        <v>UP004</v>
      </c>
      <c r="M475" s="31" t="str">
        <f>IFERROR(IF(Table_ocorrencias11[[#This Row],[DPH2]] ="","",Table_ocorrencias11[[#This Row],[DPH2]]&amp;"º DPH"),"")</f>
        <v>14º DPH</v>
      </c>
      <c r="N475" s="31" t="str">
        <f>UPPER(IFERROR(VLOOKUP(Table_ocorrencias11[[#This Row],[municipio]],Table_municipios[],2,FALSE),""))</f>
        <v>CABO DE SANTO AGOSTINHO</v>
      </c>
      <c r="O475" s="31" t="str">
        <f>UPPER(IFERROR(Table_ocorrencias11[[#This Row],[bairro7]],""))</f>
        <v>ZONA RURAL</v>
      </c>
      <c r="P475" s="31" t="str">
        <f>IFERROR(IF(Table_ocorrencias11[[#This Row],[rua8]] ="","",Table_ocorrencias11[[#This Row],[rua8]]),"")</f>
        <v>RODOVIA PE-25</v>
      </c>
      <c r="Q475" s="31" t="str">
        <f>IFERROR(IF(Table_ocorrencias11[[#This Row],[latitude5]] ="","",Table_ocorrencias11[[#This Row],[latitude5]]),"")</f>
        <v/>
      </c>
      <c r="R475" s="31" t="str">
        <f>IFERROR(IF(Table_ocorrencias11[[#This Row],[longitude6]] ="","",Table_ocorrencias11[[#This Row],[longitude6]]),"")</f>
        <v/>
      </c>
      <c r="S475" s="31" t="str">
        <f>IFERROR(UPPER(VLOOKUP(Table_ocorrencias11[[#This Row],[ocorrencia_id]],Table_vitimas[],3,FALSE) &amp; " (NIC: "&amp; VLOOKUP(Table_ocorrencias11[[#This Row],[ocorrencia_id]],Table_vitimas[],9,FALSE)) &amp;")","")</f>
        <v>LUIZ HENRIQUE BATISTA DOS SANTOS (NIC: 111974)</v>
      </c>
      <c r="T4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5" s="31" t="str">
        <f>UPPER(IFERROR(Table_ocorrencias11[[#This Row],[descricao]],""))</f>
        <v>PM SGT PAULO 997351270</v>
      </c>
      <c r="V475" s="24">
        <f>IFERROR(IF(Table_ocorrencias11[[#This Row],[data_ciencia]]="","",Table_ocorrencias11[[#This Row],[data_ciencia]]),"")</f>
        <v>0.34722222222222221</v>
      </c>
      <c r="W475" s="24">
        <f>IFERROR(IF(Table_ocorrencias11[[#This Row],[data_saida]]="","",Table_ocorrencias11[[#This Row],[data_saida]]),"")</f>
        <v>0.3611111111111111</v>
      </c>
      <c r="X475" s="24">
        <f>IFERROR(IF(Table_ocorrencias11[[#This Row],[data_chegada]]="","",Table_ocorrencias11[[#This Row],[data_chegada]]),"")</f>
        <v>0.39583333333333331</v>
      </c>
      <c r="Y475" s="24">
        <f>IFERROR(IF(Table_ocorrencias11[[#This Row],[data_conclusao]]="","",Table_ocorrencias11[[#This Row],[data_conclusao]]),"")</f>
        <v>0.43055555555555558</v>
      </c>
      <c r="Z475" s="22">
        <v>1576</v>
      </c>
      <c r="AA475" s="22">
        <v>737</v>
      </c>
      <c r="AB475" s="22">
        <v>14</v>
      </c>
      <c r="AC475" s="22">
        <v>3866947</v>
      </c>
      <c r="AD475" s="22">
        <v>3865967</v>
      </c>
      <c r="AE475" s="22">
        <v>3865541</v>
      </c>
      <c r="AF475" s="22">
        <v>23941</v>
      </c>
      <c r="AG475" s="23">
        <v>44062</v>
      </c>
      <c r="AH475" s="22" t="s">
        <v>2313</v>
      </c>
      <c r="AI475" s="22" t="s">
        <v>167</v>
      </c>
      <c r="AJ475" s="22" t="s">
        <v>168</v>
      </c>
      <c r="AK475" s="22" t="s">
        <v>255</v>
      </c>
      <c r="AL475" s="25">
        <v>0.34722222222222221</v>
      </c>
      <c r="AM475" s="26">
        <v>0.3611111111111111</v>
      </c>
      <c r="AN475" s="26">
        <v>0.39583333333333331</v>
      </c>
      <c r="AO475" s="26">
        <v>0.43055555555555558</v>
      </c>
      <c r="AP475" s="22"/>
      <c r="AQ475" s="22"/>
      <c r="AR475" s="22">
        <v>3</v>
      </c>
      <c r="AS475" s="22" t="s">
        <v>471</v>
      </c>
      <c r="AT475" s="22" t="s">
        <v>2314</v>
      </c>
      <c r="AU475" s="22" t="s">
        <v>2315</v>
      </c>
      <c r="AV475" s="27" t="s">
        <v>276</v>
      </c>
      <c r="AW475" s="22" t="s">
        <v>2316</v>
      </c>
      <c r="AX475" s="22" t="s">
        <v>2317</v>
      </c>
      <c r="AY475" s="22" t="b">
        <v>0</v>
      </c>
      <c r="AZ475" s="22" t="s">
        <v>273</v>
      </c>
      <c r="BA475" s="22" t="b">
        <v>0</v>
      </c>
      <c r="BB475" s="22"/>
      <c r="BC475" s="22"/>
    </row>
    <row r="476" spans="1:55" hidden="1" x14ac:dyDescent="0.25">
      <c r="A476" s="31" t="str">
        <f>IFERROR(TEXT(Table_ocorrencias11[[#This Row],[caso_n]],"000")&amp;Table_ocorrencias11[[#This Row],[ponto]]&amp;"/"&amp;YEAR(Table_ocorrencias11[[#This Row],[DATA PLANTÃO]]),"")</f>
        <v>738.9/2020</v>
      </c>
      <c r="B476" s="31" t="str">
        <f>IFERROR(IF(Table_ocorrencias11[[#This Row],[GDL]] = "","", Table_ocorrencias11[[#This Row],[GDL]]&amp;"/"&amp;YEAR(Table_ocorrencias11[[#This Row],[data_plantao]])),"")</f>
        <v>23946/2020</v>
      </c>
      <c r="C476" s="31" t="str">
        <f>IF(Table_ocorrencias11[[#This Row],[fotos_gdl]] = TRUE,"ENVIADAS","PENDENTE")</f>
        <v>PENDENTE</v>
      </c>
      <c r="D476" s="23">
        <f>IFERROR(Table_ocorrencias11[[#This Row],[data_plantao]],"")</f>
        <v>44062</v>
      </c>
      <c r="E476" s="31" t="str">
        <f>IFERROR(Table_ocorrencias11[[#This Row],[CIODS]],"")</f>
        <v>D685009</v>
      </c>
      <c r="F476" s="31" t="str">
        <f>IFERROR(Table_ocorrencias11[[#This Row],[natureza3]],"")</f>
        <v>Homicídio</v>
      </c>
      <c r="G476" s="31" t="str">
        <f>IFERROR(Table_ocorrencias11[[#This Row],[tipo_local]],"")</f>
        <v>Externo</v>
      </c>
      <c r="H476" s="31" t="str">
        <f>IFERROR(IF(Table_ocorrencias11[[#This Row],[instrumento9]] = 0,"",Table_ocorrencias11[[#This Row],[instrumento9]]),"")</f>
        <v>PÉRFURO-CONTUNDENTE</v>
      </c>
      <c r="I476" s="31" t="str">
        <f>IFERROR(VLOOKUP(Table_ocorrencias11[[#This Row],[matricula_perito]],Table_peritos[],2,FALSE),"")</f>
        <v>VICTOR CEZAR LUCENA TAVARES DE SÁ LEITÃO</v>
      </c>
      <c r="J476" s="31" t="str">
        <f>IFERROR(VLOOKUP(Table_ocorrencias11[[#This Row],[matricula_auxiliar]],Table_auxiliares[],2,FALSE),"")</f>
        <v>HILTON PESSOA DE FREITAS NETO</v>
      </c>
      <c r="K476" s="31" t="str">
        <f>IFERROR(VLOOKUP(Table_ocorrencias11[[#This Row],[matricula_delegado]],Table_delegados[],2,FALSE),"")</f>
        <v>RICARDO SILVEIRA DE AZEVEDO</v>
      </c>
      <c r="L476" s="31" t="str">
        <f>IFERROR(Table_ocorrencias11[[#This Row],[viatura4]],"")</f>
        <v>UP004</v>
      </c>
      <c r="M476" s="31" t="str">
        <f>IFERROR(IF(Table_ocorrencias11[[#This Row],[DPH2]] ="","",Table_ocorrencias11[[#This Row],[DPH2]]&amp;"º DPH"),"")</f>
        <v>6º DPH</v>
      </c>
      <c r="N476" s="31" t="str">
        <f>UPPER(IFERROR(VLOOKUP(Table_ocorrencias11[[#This Row],[municipio]],Table_municipios[],2,FALSE),""))</f>
        <v>IGARASSU</v>
      </c>
      <c r="O476" s="31" t="str">
        <f>UPPER(IFERROR(Table_ocorrencias11[[#This Row],[bairro7]],""))</f>
        <v>AGAMENON MAGALHÃES</v>
      </c>
      <c r="P476" s="31" t="str">
        <f>IFERROR(IF(Table_ocorrencias11[[#This Row],[rua8]] ="","",Table_ocorrencias11[[#This Row],[rua8]]),"")</f>
        <v>ESTRADA DA USINA SÃO JOSÉ</v>
      </c>
      <c r="Q476" s="31" t="str">
        <f>IFERROR(IF(Table_ocorrencias11[[#This Row],[latitude5]] ="","",Table_ocorrencias11[[#This Row],[latitude5]]),"")</f>
        <v/>
      </c>
      <c r="R476" s="31" t="str">
        <f>IFERROR(IF(Table_ocorrencias11[[#This Row],[longitude6]] ="","",Table_ocorrencias11[[#This Row],[longitude6]]),"")</f>
        <v/>
      </c>
      <c r="S47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111959)</v>
      </c>
      <c r="T4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76" s="31" t="str">
        <f>UPPER(IFERROR(Table_ocorrencias11[[#This Row],[descricao]],""))</f>
        <v>PM 994429796</v>
      </c>
      <c r="V476" s="24">
        <f>IFERROR(IF(Table_ocorrencias11[[#This Row],[data_ciencia]]="","",Table_ocorrencias11[[#This Row],[data_ciencia]]),"")</f>
        <v>0.40277777777777779</v>
      </c>
      <c r="W476" s="24">
        <f>IFERROR(IF(Table_ocorrencias11[[#This Row],[data_saida]]="","",Table_ocorrencias11[[#This Row],[data_saida]]),"")</f>
        <v>0.43055555555555558</v>
      </c>
      <c r="X476" s="24">
        <f>IFERROR(IF(Table_ocorrencias11[[#This Row],[data_chegada]]="","",Table_ocorrencias11[[#This Row],[data_chegada]]),"")</f>
        <v>0.47222222222222221</v>
      </c>
      <c r="Y476" s="24">
        <f>IFERROR(IF(Table_ocorrencias11[[#This Row],[data_conclusao]]="","",Table_ocorrencias11[[#This Row],[data_conclusao]]),"")</f>
        <v>0.50694444444444442</v>
      </c>
      <c r="Z476" s="22">
        <v>1577</v>
      </c>
      <c r="AA476" s="22">
        <v>738</v>
      </c>
      <c r="AB476" s="22">
        <v>6</v>
      </c>
      <c r="AC476" s="22">
        <v>3866947</v>
      </c>
      <c r="AD476" s="22">
        <v>3865967</v>
      </c>
      <c r="AE476" s="22">
        <v>2725304</v>
      </c>
      <c r="AF476" s="22">
        <v>23946</v>
      </c>
      <c r="AG476" s="23">
        <v>44062</v>
      </c>
      <c r="AH476" s="22" t="s">
        <v>2318</v>
      </c>
      <c r="AI476" s="22" t="s">
        <v>167</v>
      </c>
      <c r="AJ476" s="22" t="s">
        <v>168</v>
      </c>
      <c r="AK476" s="22" t="s">
        <v>255</v>
      </c>
      <c r="AL476" s="25">
        <v>0.40277777777777779</v>
      </c>
      <c r="AM476" s="26">
        <v>0.43055555555555558</v>
      </c>
      <c r="AN476" s="26">
        <v>0.47222222222222221</v>
      </c>
      <c r="AO476" s="26">
        <v>0.50694444444444442</v>
      </c>
      <c r="AP476" s="22"/>
      <c r="AQ476" s="22"/>
      <c r="AR476" s="22">
        <v>6</v>
      </c>
      <c r="AS476" s="22" t="s">
        <v>1427</v>
      </c>
      <c r="AT476" s="22" t="s">
        <v>2319</v>
      </c>
      <c r="AU476" s="22" t="s">
        <v>2320</v>
      </c>
      <c r="AV476" s="27" t="s">
        <v>276</v>
      </c>
      <c r="AW476" s="22" t="s">
        <v>2321</v>
      </c>
      <c r="AX476" s="22" t="s">
        <v>2322</v>
      </c>
      <c r="AY476" s="22" t="b">
        <v>0</v>
      </c>
      <c r="AZ476" s="22" t="s">
        <v>273</v>
      </c>
      <c r="BA476" s="22" t="b">
        <v>0</v>
      </c>
      <c r="BB476" s="22"/>
      <c r="BC476" s="22"/>
    </row>
    <row r="477" spans="1:55" hidden="1" x14ac:dyDescent="0.25">
      <c r="A477" s="31" t="str">
        <f>IFERROR(TEXT(Table_ocorrencias11[[#This Row],[caso_n]],"000")&amp;Table_ocorrencias11[[#This Row],[ponto]]&amp;"/"&amp;YEAR(Table_ocorrencias11[[#This Row],[DATA PLANTÃO]]),"")</f>
        <v>739.9/2020</v>
      </c>
      <c r="B477" s="31" t="str">
        <f>IFERROR(IF(Table_ocorrencias11[[#This Row],[GDL]] = "","", Table_ocorrencias11[[#This Row],[GDL]]&amp;"/"&amp;YEAR(Table_ocorrencias11[[#This Row],[data_plantao]])),"")</f>
        <v>24006/2020</v>
      </c>
      <c r="C477" s="31" t="str">
        <f>IF(Table_ocorrencias11[[#This Row],[fotos_gdl]] = TRUE,"ENVIADAS","PENDENTE")</f>
        <v>ENVIADAS</v>
      </c>
      <c r="D477" s="23">
        <f>IFERROR(Table_ocorrencias11[[#This Row],[data_plantao]],"")</f>
        <v>44062</v>
      </c>
      <c r="E477" s="31" t="str">
        <f>IFERROR(Table_ocorrencias11[[#This Row],[CIODS]],"")</f>
        <v>D685038</v>
      </c>
      <c r="F477" s="31" t="str">
        <f>IFERROR(Table_ocorrencias11[[#This Row],[natureza3]],"")</f>
        <v>Homicídio</v>
      </c>
      <c r="G477" s="31" t="str">
        <f>IFERROR(Table_ocorrencias11[[#This Row],[tipo_local]],"")</f>
        <v>Externo</v>
      </c>
      <c r="H477" s="31" t="str">
        <f>IFERROR(IF(Table_ocorrencias11[[#This Row],[instrumento9]] = 0,"",Table_ocorrencias11[[#This Row],[instrumento9]]),"")</f>
        <v>PÉRFURO-CONTUNDENTE</v>
      </c>
      <c r="I477" s="31" t="str">
        <f>IFERROR(VLOOKUP(Table_ocorrencias11[[#This Row],[matricula_perito]],Table_peritos[],2,FALSE),"")</f>
        <v>TADEU MORAIS CRUZ</v>
      </c>
      <c r="J477" s="31" t="str">
        <f>IFERROR(VLOOKUP(Table_ocorrencias11[[#This Row],[matricula_auxiliar]],Table_auxiliares[],2,FALSE),"")</f>
        <v>ALMIR CARLOS DE SOUZA</v>
      </c>
      <c r="K477" s="31" t="str">
        <f>IFERROR(VLOOKUP(Table_ocorrencias11[[#This Row],[matricula_delegado]],Table_delegados[],2,FALSE),"")</f>
        <v>ERICA FONSECA MATIAS AGUIAR FEITOSA</v>
      </c>
      <c r="L477" s="31" t="str">
        <f>IFERROR(Table_ocorrencias11[[#This Row],[viatura4]],"")</f>
        <v>UP004</v>
      </c>
      <c r="M477" s="31" t="str">
        <f>IFERROR(IF(Table_ocorrencias11[[#This Row],[DPH2]] ="","",Table_ocorrencias11[[#This Row],[DPH2]]&amp;"º DPH"),"")</f>
        <v>13º DPH</v>
      </c>
      <c r="N477" s="31" t="str">
        <f>UPPER(IFERROR(VLOOKUP(Table_ocorrencias11[[#This Row],[municipio]],Table_municipios[],2,FALSE),""))</f>
        <v>JABOATÃO DOS GUARARAPES</v>
      </c>
      <c r="O477" s="31" t="str">
        <f>UPPER(IFERROR(Table_ocorrencias11[[#This Row],[bairro7]],""))</f>
        <v>VILA RICA</v>
      </c>
      <c r="P477" s="31" t="str">
        <f>IFERROR(IF(Table_ocorrencias11[[#This Row],[rua8]] ="","",Table_ocorrencias11[[#This Row],[rua8]]),"")</f>
        <v>RUA BARÃO DE MORENO</v>
      </c>
      <c r="Q477" s="31" t="str">
        <f>IFERROR(IF(Table_ocorrencias11[[#This Row],[latitude5]] ="","",Table_ocorrencias11[[#This Row],[latitude5]]),"")</f>
        <v/>
      </c>
      <c r="R477" s="31" t="str">
        <f>IFERROR(IF(Table_ocorrencias11[[#This Row],[longitude6]] ="","",Table_ocorrencias11[[#This Row],[longitude6]]),"")</f>
        <v/>
      </c>
      <c r="S477" s="31" t="str">
        <f>IFERROR(UPPER(VLOOKUP(Table_ocorrencias11[[#This Row],[ocorrencia_id]],Table_vitimas[],3,FALSE) &amp; " (NIC: "&amp; VLOOKUP(Table_ocorrencias11[[#This Row],[ocorrencia_id]],Table_vitimas[],9,FALSE)) &amp;")","")</f>
        <v>CARLOS ANDRÉ SILVA G. DE MOURA (NIC: 111683)</v>
      </c>
      <c r="T4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7" s="31" t="str">
        <f>UPPER(IFERROR(Table_ocorrencias11[[#This Row],[descricao]],""))</f>
        <v>(87)99952-5417 / (74) 98811-3828 / PAF</v>
      </c>
      <c r="V477" s="24">
        <f>IFERROR(IF(Table_ocorrencias11[[#This Row],[data_ciencia]]="","",Table_ocorrencias11[[#This Row],[data_ciencia]]),"")</f>
        <v>0.77430555555555558</v>
      </c>
      <c r="W477" s="24">
        <f>IFERROR(IF(Table_ocorrencias11[[#This Row],[data_saida]]="","",Table_ocorrencias11[[#This Row],[data_saida]]),"")</f>
        <v>0.82638888888888884</v>
      </c>
      <c r="X477" s="24">
        <f>IFERROR(IF(Table_ocorrencias11[[#This Row],[data_chegada]]="","",Table_ocorrencias11[[#This Row],[data_chegada]]),"")</f>
        <v>0.86111111111111116</v>
      </c>
      <c r="Y477" s="24">
        <f>IFERROR(IF(Table_ocorrencias11[[#This Row],[data_conclusao]]="","",Table_ocorrencias11[[#This Row],[data_conclusao]]),"")</f>
        <v>0.875</v>
      </c>
      <c r="Z477" s="22">
        <v>1578</v>
      </c>
      <c r="AA477" s="22">
        <v>739</v>
      </c>
      <c r="AB477" s="22">
        <v>13</v>
      </c>
      <c r="AC477" s="22">
        <v>2962136</v>
      </c>
      <c r="AD477" s="22">
        <v>1586920</v>
      </c>
      <c r="AE477" s="22">
        <v>3864375</v>
      </c>
      <c r="AF477" s="22">
        <v>24006</v>
      </c>
      <c r="AG477" s="23">
        <v>44062</v>
      </c>
      <c r="AH477" s="22" t="s">
        <v>2323</v>
      </c>
      <c r="AI477" s="22" t="s">
        <v>167</v>
      </c>
      <c r="AJ477" s="22" t="s">
        <v>168</v>
      </c>
      <c r="AK477" s="22" t="s">
        <v>255</v>
      </c>
      <c r="AL477" s="25">
        <v>0.77430555555555558</v>
      </c>
      <c r="AM477" s="26">
        <v>0.82638888888888884</v>
      </c>
      <c r="AN477" s="26">
        <v>0.86111111111111116</v>
      </c>
      <c r="AO477" s="26">
        <v>0.875</v>
      </c>
      <c r="AP477" s="22"/>
      <c r="AQ477" s="22"/>
      <c r="AR477" s="22">
        <v>10</v>
      </c>
      <c r="AS477" s="22" t="s">
        <v>435</v>
      </c>
      <c r="AT477" s="22" t="s">
        <v>2324</v>
      </c>
      <c r="AU477" s="22" t="s">
        <v>2325</v>
      </c>
      <c r="AV477" s="27" t="s">
        <v>276</v>
      </c>
      <c r="AW477" s="22" t="s">
        <v>2326</v>
      </c>
      <c r="AX477" s="22" t="s">
        <v>2327</v>
      </c>
      <c r="AY477" s="22" t="b">
        <v>1</v>
      </c>
      <c r="AZ477" s="22" t="s">
        <v>273</v>
      </c>
      <c r="BA477" s="22" t="b">
        <v>0</v>
      </c>
      <c r="BB477" s="22"/>
      <c r="BC477" s="22"/>
    </row>
    <row r="478" spans="1:55" hidden="1" x14ac:dyDescent="0.25">
      <c r="A478" s="31" t="str">
        <f>IFERROR(TEXT(Table_ocorrencias11[[#This Row],[caso_n]],"000")&amp;Table_ocorrencias11[[#This Row],[ponto]]&amp;"/"&amp;YEAR(Table_ocorrencias11[[#This Row],[DATA PLANTÃO]]),"")</f>
        <v>740.9/2020</v>
      </c>
      <c r="B478" s="31" t="str">
        <f>IFERROR(IF(Table_ocorrencias11[[#This Row],[GDL]] = "","", Table_ocorrencias11[[#This Row],[GDL]]&amp;"/"&amp;YEAR(Table_ocorrencias11[[#This Row],[data_plantao]])),"")</f>
        <v>24191/2020</v>
      </c>
      <c r="C478" s="31" t="str">
        <f>IF(Table_ocorrencias11[[#This Row],[fotos_gdl]] = TRUE,"ENVIADAS","PENDENTE")</f>
        <v>PENDENTE</v>
      </c>
      <c r="D478" s="23">
        <f>IFERROR(Table_ocorrencias11[[#This Row],[data_plantao]],"")</f>
        <v>44064</v>
      </c>
      <c r="E478" s="31" t="str">
        <f>IFERROR(Table_ocorrencias11[[#This Row],[CIODS]],"")</f>
        <v>D685154</v>
      </c>
      <c r="F478" s="31" t="str">
        <f>IFERROR(Table_ocorrencias11[[#This Row],[natureza3]],"")</f>
        <v>Homicídio</v>
      </c>
      <c r="G478" s="31" t="str">
        <f>IFERROR(Table_ocorrencias11[[#This Row],[tipo_local]],"")</f>
        <v>Externo</v>
      </c>
      <c r="H478" s="31" t="str">
        <f>IFERROR(IF(Table_ocorrencias11[[#This Row],[instrumento9]] = 0,"",Table_ocorrencias11[[#This Row],[instrumento9]]),"")</f>
        <v/>
      </c>
      <c r="I478" s="31" t="str">
        <f>IFERROR(VLOOKUP(Table_ocorrencias11[[#This Row],[matricula_perito]],Table_peritos[],2,FALSE),"")</f>
        <v>FERNANDO HENRIQUE LEAL BENEVIDES</v>
      </c>
      <c r="J478" s="31" t="str">
        <f>IFERROR(VLOOKUP(Table_ocorrencias11[[#This Row],[matricula_auxiliar]],Table_auxiliares[],2,FALSE),"")</f>
        <v>BRENO HENRIQUE DANTAS DOS SANTOS</v>
      </c>
      <c r="K478" s="31" t="str">
        <f>IFERROR(VLOOKUP(Table_ocorrencias11[[#This Row],[matricula_delegado]],Table_delegados[],2,FALSE),"")</f>
        <v>JOAO BAPTISTA DE BRITTO ALVES FILHO</v>
      </c>
      <c r="L478" s="31" t="str">
        <f>IFERROR(Table_ocorrencias11[[#This Row],[viatura4]],"")</f>
        <v>UP004</v>
      </c>
      <c r="M478" s="31" t="str">
        <f>IFERROR(IF(Table_ocorrencias11[[#This Row],[DPH2]] ="","",Table_ocorrencias11[[#This Row],[DPH2]]&amp;"º DPH"),"")</f>
        <v>9º DPH</v>
      </c>
      <c r="N478" s="31" t="str">
        <f>UPPER(IFERROR(VLOOKUP(Table_ocorrencias11[[#This Row],[municipio]],Table_municipios[],2,FALSE),""))</f>
        <v>OLINDA</v>
      </c>
      <c r="O478" s="31" t="str">
        <f>UPPER(IFERROR(Table_ocorrencias11[[#This Row],[bairro7]],""))</f>
        <v>BAIRRO NOVO</v>
      </c>
      <c r="P478" s="31" t="str">
        <f>IFERROR(IF(Table_ocorrencias11[[#This Row],[rua8]] ="","",Table_ocorrencias11[[#This Row],[rua8]]),"")</f>
        <v>RUA MARECHAL DEODORO DA FONSECA</v>
      </c>
      <c r="Q478" s="31" t="str">
        <f>IFERROR(IF(Table_ocorrencias11[[#This Row],[latitude5]] ="","",Table_ocorrencias11[[#This Row],[latitude5]]),"")</f>
        <v/>
      </c>
      <c r="R478" s="31" t="str">
        <f>IFERROR(IF(Table_ocorrencias11[[#This Row],[longitude6]] ="","",Table_ocorrencias11[[#This Row],[longitude6]]),"")</f>
        <v/>
      </c>
      <c r="S478" s="31" t="str">
        <f>IFERROR(UPPER(VLOOKUP(Table_ocorrencias11[[#This Row],[ocorrencia_id]],Table_vitimas[],3,FALSE) &amp; " (NIC: "&amp; VLOOKUP(Table_ocorrencias11[[#This Row],[ocorrencia_id]],Table_vitimas[],9,FALSE)) &amp;")","")</f>
        <v>GIVALDO CRISPIM DA SILVA (NIC: 111960)</v>
      </c>
      <c r="T4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8" s="31" t="str">
        <f>UPPER(IFERROR(Table_ocorrencias11[[#This Row],[descricao]],""))</f>
        <v>EXT-MASC-PAF-VÍTIMA AMARRADA</v>
      </c>
      <c r="V478" s="24">
        <f>IFERROR(IF(Table_ocorrencias11[[#This Row],[data_ciencia]]="","",Table_ocorrencias11[[#This Row],[data_ciencia]]),"")</f>
        <v>7.5694444444444439E-2</v>
      </c>
      <c r="W478" s="24">
        <f>IFERROR(IF(Table_ocorrencias11[[#This Row],[data_saida]]="","",Table_ocorrencias11[[#This Row],[data_saida]]),"")</f>
        <v>8.1944444444444445E-2</v>
      </c>
      <c r="X478" s="24">
        <f>IFERROR(IF(Table_ocorrencias11[[#This Row],[data_chegada]]="","",Table_ocorrencias11[[#This Row],[data_chegada]]),"")</f>
        <v>9.4444444444444442E-2</v>
      </c>
      <c r="Y478" s="24">
        <f>IFERROR(IF(Table_ocorrencias11[[#This Row],[data_conclusao]]="","",Table_ocorrencias11[[#This Row],[data_conclusao]]),"")</f>
        <v>0.1388888888888889</v>
      </c>
      <c r="Z478" s="22">
        <v>1581</v>
      </c>
      <c r="AA478" s="22">
        <v>740</v>
      </c>
      <c r="AB478" s="22">
        <v>9</v>
      </c>
      <c r="AC478" s="22">
        <v>2962063</v>
      </c>
      <c r="AD478" s="22">
        <v>3867820</v>
      </c>
      <c r="AE478" s="22">
        <v>2139065</v>
      </c>
      <c r="AF478" s="22">
        <v>24191</v>
      </c>
      <c r="AG478" s="23">
        <v>44064</v>
      </c>
      <c r="AH478" s="22" t="s">
        <v>2353</v>
      </c>
      <c r="AI478" s="22" t="s">
        <v>167</v>
      </c>
      <c r="AJ478" s="22" t="s">
        <v>168</v>
      </c>
      <c r="AK478" s="22" t="s">
        <v>255</v>
      </c>
      <c r="AL478" s="25">
        <v>7.5694444444444439E-2</v>
      </c>
      <c r="AM478" s="26">
        <v>8.1944444444444445E-2</v>
      </c>
      <c r="AN478" s="26">
        <v>9.4444444444444442E-2</v>
      </c>
      <c r="AO478" s="26">
        <v>0.1388888888888889</v>
      </c>
      <c r="AP478" s="22"/>
      <c r="AQ478" s="22"/>
      <c r="AR478" s="22">
        <v>12</v>
      </c>
      <c r="AS478" s="22" t="s">
        <v>2197</v>
      </c>
      <c r="AT478" s="22" t="s">
        <v>2354</v>
      </c>
      <c r="AU478" s="22" t="s">
        <v>2355</v>
      </c>
      <c r="AV478" s="27"/>
      <c r="AW478" s="22" t="s">
        <v>2356</v>
      </c>
      <c r="AX478" s="22" t="s">
        <v>2357</v>
      </c>
      <c r="AY478" s="22" t="b">
        <v>0</v>
      </c>
      <c r="AZ478" s="22" t="s">
        <v>273</v>
      </c>
      <c r="BA478" s="22" t="b">
        <v>0</v>
      </c>
      <c r="BB478" s="22"/>
      <c r="BC478" s="22"/>
    </row>
    <row r="479" spans="1:55" hidden="1" x14ac:dyDescent="0.25">
      <c r="A479" s="31" t="str">
        <f>IFERROR(TEXT(Table_ocorrencias11[[#This Row],[caso_n]],"000")&amp;Table_ocorrencias11[[#This Row],[ponto]]&amp;"/"&amp;YEAR(Table_ocorrencias11[[#This Row],[DATA PLANTÃO]]),"")</f>
        <v>741.9/2020</v>
      </c>
      <c r="B479" s="31" t="str">
        <f>IFERROR(IF(Table_ocorrencias11[[#This Row],[GDL]] = "","", Table_ocorrencias11[[#This Row],[GDL]]&amp;"/"&amp;YEAR(Table_ocorrencias11[[#This Row],[data_plantao]])),"")</f>
        <v>24239/2020</v>
      </c>
      <c r="C479" s="31" t="str">
        <f>IF(Table_ocorrencias11[[#This Row],[fotos_gdl]] = TRUE,"ENVIADAS","PENDENTE")</f>
        <v>ENVIADAS</v>
      </c>
      <c r="D479" s="23">
        <f>IFERROR(Table_ocorrencias11[[#This Row],[data_plantao]],"")</f>
        <v>44064</v>
      </c>
      <c r="E479" s="31" t="str">
        <f>IFERROR(Table_ocorrencias11[[#This Row],[CIODS]],"")</f>
        <v>D685166</v>
      </c>
      <c r="F479" s="31" t="str">
        <f>IFERROR(Table_ocorrencias11[[#This Row],[natureza3]],"")</f>
        <v>Homicídio</v>
      </c>
      <c r="G479" s="31" t="str">
        <f>IFERROR(Table_ocorrencias11[[#This Row],[tipo_local]],"")</f>
        <v>Externo</v>
      </c>
      <c r="H479" s="31" t="str">
        <f>IFERROR(IF(Table_ocorrencias11[[#This Row],[instrumento9]] = 0,"",Table_ocorrencias11[[#This Row],[instrumento9]]),"")</f>
        <v>PÉRFURO-CONTUNDENTE</v>
      </c>
      <c r="I479" s="31" t="str">
        <f>IFERROR(VLOOKUP(Table_ocorrencias11[[#This Row],[matricula_perito]],Table_peritos[],2,FALSE),"")</f>
        <v>DIOGO SINESIO TRAJANO DE ARRUDA</v>
      </c>
      <c r="J479" s="31" t="str">
        <f>IFERROR(VLOOKUP(Table_ocorrencias11[[#This Row],[matricula_auxiliar]],Table_auxiliares[],2,FALSE),"")</f>
        <v>THAYSE BATISTA</v>
      </c>
      <c r="K479" s="31" t="str">
        <f>IFERROR(VLOOKUP(Table_ocorrencias11[[#This Row],[matricula_delegado]],Table_delegados[],2,FALSE),"")</f>
        <v>DANIEL LIRA PIMENTEL</v>
      </c>
      <c r="L479" s="31" t="str">
        <f>IFERROR(Table_ocorrencias11[[#This Row],[viatura4]],"")</f>
        <v>UP004</v>
      </c>
      <c r="M479" s="31" t="str">
        <f>IFERROR(IF(Table_ocorrencias11[[#This Row],[DPH2]] ="","",Table_ocorrencias11[[#This Row],[DPH2]]&amp;"º DPH"),"")</f>
        <v>10º DPH</v>
      </c>
      <c r="N479" s="31" t="str">
        <f>UPPER(IFERROR(VLOOKUP(Table_ocorrencias11[[#This Row],[municipio]],Table_municipios[],2,FALSE),""))</f>
        <v>SÃO LOURENÇO DA MATA</v>
      </c>
      <c r="O479" s="31" t="str">
        <f>UPPER(IFERROR(Table_ocorrencias11[[#This Row],[bairro7]],""))</f>
        <v>CAPIBARIBE</v>
      </c>
      <c r="P479" s="31" t="str">
        <f>IFERROR(IF(Table_ocorrencias11[[#This Row],[rua8]] ="","",Table_ocorrencias11[[#This Row],[rua8]]),"")</f>
        <v>FELINTO ALVES</v>
      </c>
      <c r="Q479" s="31" t="str">
        <f>IFERROR(IF(Table_ocorrencias11[[#This Row],[latitude5]] ="","",Table_ocorrencias11[[#This Row],[latitude5]]),"")</f>
        <v>-8.015059</v>
      </c>
      <c r="R479" s="31" t="str">
        <f>IFERROR(IF(Table_ocorrencias11[[#This Row],[longitude6]] ="","",Table_ocorrencias11[[#This Row],[longitude6]]),"")</f>
        <v>-35.016163</v>
      </c>
      <c r="S479" s="31" t="str">
        <f>IFERROR(UPPER(VLOOKUP(Table_ocorrencias11[[#This Row],[ocorrencia_id]],Table_vitimas[],3,FALSE) &amp; " (NIC: "&amp; VLOOKUP(Table_ocorrencias11[[#This Row],[ocorrencia_id]],Table_vitimas[],9,FALSE)) &amp;")","")</f>
        <v>ROBERTO VIEIRA DA SILVA (NIC: 111970)</v>
      </c>
      <c r="T4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79" s="31" t="str">
        <f>UPPER(IFERROR(Table_ocorrencias11[[#This Row],[descricao]],""))</f>
        <v>PAF - MASC</v>
      </c>
      <c r="V479" s="24">
        <f>IFERROR(IF(Table_ocorrencias11[[#This Row],[data_ciencia]]="","",Table_ocorrencias11[[#This Row],[data_ciencia]]),"")</f>
        <v>0.3125</v>
      </c>
      <c r="W479" s="24">
        <f>IFERROR(IF(Table_ocorrencias11[[#This Row],[data_saida]]="","",Table_ocorrencias11[[#This Row],[data_saida]]),"")</f>
        <v>0.34027777777777779</v>
      </c>
      <c r="X479" s="24">
        <f>IFERROR(IF(Table_ocorrencias11[[#This Row],[data_chegada]]="","",Table_ocorrencias11[[#This Row],[data_chegada]]),"")</f>
        <v>0.36805555555555558</v>
      </c>
      <c r="Y479" s="24">
        <f>IFERROR(IF(Table_ocorrencias11[[#This Row],[data_conclusao]]="","",Table_ocorrencias11[[#This Row],[data_conclusao]]),"")</f>
        <v>0.40277777777777779</v>
      </c>
      <c r="Z479" s="22">
        <v>1582</v>
      </c>
      <c r="AA479" s="22">
        <v>741</v>
      </c>
      <c r="AB479" s="22">
        <v>10</v>
      </c>
      <c r="AC479" s="22">
        <v>3871193</v>
      </c>
      <c r="AD479" s="22">
        <v>3870430</v>
      </c>
      <c r="AE479" s="22">
        <v>3864227</v>
      </c>
      <c r="AF479" s="22">
        <v>24239</v>
      </c>
      <c r="AG479" s="23">
        <v>44064</v>
      </c>
      <c r="AH479" s="22" t="s">
        <v>2363</v>
      </c>
      <c r="AI479" s="22" t="s">
        <v>167</v>
      </c>
      <c r="AJ479" s="22" t="s">
        <v>168</v>
      </c>
      <c r="AK479" s="22" t="s">
        <v>255</v>
      </c>
      <c r="AL479" s="25">
        <v>0.3125</v>
      </c>
      <c r="AM479" s="26">
        <v>0.34027777777777779</v>
      </c>
      <c r="AN479" s="26">
        <v>0.36805555555555558</v>
      </c>
      <c r="AO479" s="26">
        <v>0.40277777777777779</v>
      </c>
      <c r="AP479" s="22" t="s">
        <v>2364</v>
      </c>
      <c r="AQ479" s="22" t="s">
        <v>2365</v>
      </c>
      <c r="AR479" s="22">
        <v>15</v>
      </c>
      <c r="AS479" s="22" t="s">
        <v>1345</v>
      </c>
      <c r="AT479" s="22" t="s">
        <v>2366</v>
      </c>
      <c r="AU479" s="22" t="s">
        <v>2367</v>
      </c>
      <c r="AV479" s="27" t="s">
        <v>276</v>
      </c>
      <c r="AW479" s="22" t="s">
        <v>2368</v>
      </c>
      <c r="AX479" s="22" t="s">
        <v>1979</v>
      </c>
      <c r="AY479" s="22" t="b">
        <v>1</v>
      </c>
      <c r="AZ479" s="22" t="s">
        <v>273</v>
      </c>
      <c r="BA479" s="22" t="b">
        <v>1</v>
      </c>
      <c r="BB479" s="22" t="s">
        <v>2369</v>
      </c>
      <c r="BC479" s="22" t="s">
        <v>2370</v>
      </c>
    </row>
    <row r="480" spans="1:55" hidden="1" x14ac:dyDescent="0.25">
      <c r="A480" s="31" t="str">
        <f>IFERROR(TEXT(Table_ocorrencias11[[#This Row],[caso_n]],"000")&amp;Table_ocorrencias11[[#This Row],[ponto]]&amp;"/"&amp;YEAR(Table_ocorrencias11[[#This Row],[DATA PLANTÃO]]),"")</f>
        <v>742.9/2020</v>
      </c>
      <c r="B480" s="31" t="str">
        <f>IFERROR(IF(Table_ocorrencias11[[#This Row],[GDL]] = "","", Table_ocorrencias11[[#This Row],[GDL]]&amp;"/"&amp;YEAR(Table_ocorrencias11[[#This Row],[data_plantao]])),"")</f>
        <v>24402/2020</v>
      </c>
      <c r="C480" s="31" t="str">
        <f>IF(Table_ocorrencias11[[#This Row],[fotos_gdl]] = TRUE,"ENVIADAS","PENDENTE")</f>
        <v>PENDENTE</v>
      </c>
      <c r="D480" s="23">
        <f>IFERROR(Table_ocorrencias11[[#This Row],[data_plantao]],"")</f>
        <v>44066</v>
      </c>
      <c r="E480" s="31" t="str">
        <f>IFERROR(Table_ocorrencias11[[#This Row],[CIODS]],"")</f>
        <v>D685363</v>
      </c>
      <c r="F480" s="31" t="str">
        <f>IFERROR(Table_ocorrencias11[[#This Row],[natureza3]],"")</f>
        <v>Homicídio</v>
      </c>
      <c r="G480" s="31" t="str">
        <f>IFERROR(Table_ocorrencias11[[#This Row],[tipo_local]],"")</f>
        <v>Externo</v>
      </c>
      <c r="H480" s="31" t="str">
        <f>IFERROR(IF(Table_ocorrencias11[[#This Row],[instrumento9]] = 0,"",Table_ocorrencias11[[#This Row],[instrumento9]]),"")</f>
        <v>PÉRFURO-CONTUNDENTE</v>
      </c>
      <c r="I480" s="31" t="str">
        <f>IFERROR(VLOOKUP(Table_ocorrencias11[[#This Row],[matricula_perito]],Table_peritos[],2,FALSE),"")</f>
        <v>RODION MALINOVSKY DE OLIVEIRA GOMES</v>
      </c>
      <c r="J480" s="31" t="str">
        <f>IFERROR(VLOOKUP(Table_ocorrencias11[[#This Row],[matricula_auxiliar]],Table_auxiliares[],2,FALSE),"")</f>
        <v>ELOISA NEVES ALMEIDA PIMENTEL</v>
      </c>
      <c r="K480" s="31" t="str">
        <f>IFERROR(VLOOKUP(Table_ocorrencias11[[#This Row],[matricula_delegado]],Table_delegados[],2,FALSE),"")</f>
        <v>PAULO GUSTAVO COELHO DIAS</v>
      </c>
      <c r="L480" s="31" t="str">
        <f>IFERROR(Table_ocorrencias11[[#This Row],[viatura4]],"")</f>
        <v>UP004</v>
      </c>
      <c r="M480" s="31" t="str">
        <f>IFERROR(IF(Table_ocorrencias11[[#This Row],[DPH2]] ="","",Table_ocorrencias11[[#This Row],[DPH2]]&amp;"º DPH"),"")</f>
        <v>7º DPH</v>
      </c>
      <c r="N480" s="31" t="str">
        <f>UPPER(IFERROR(VLOOKUP(Table_ocorrencias11[[#This Row],[municipio]],Table_municipios[],2,FALSE),""))</f>
        <v>PAULISTA</v>
      </c>
      <c r="O480" s="31" t="str">
        <f>UPPER(IFERROR(Table_ocorrencias11[[#This Row],[bairro7]],""))</f>
        <v>JAGUARANA</v>
      </c>
      <c r="P480" s="31" t="str">
        <f>IFERROR(IF(Table_ocorrencias11[[#This Row],[rua8]] ="","",Table_ocorrencias11[[#This Row],[rua8]]),"")</f>
        <v>ESTRADA DO JAGUARANA, 105</v>
      </c>
      <c r="Q480" s="31" t="str">
        <f>IFERROR(IF(Table_ocorrencias11[[#This Row],[latitude5]] ="","",Table_ocorrencias11[[#This Row],[latitude5]]),"")</f>
        <v/>
      </c>
      <c r="R480" s="31" t="str">
        <f>IFERROR(IF(Table_ocorrencias11[[#This Row],[longitude6]] ="","",Table_ocorrencias11[[#This Row],[longitude6]]),"")</f>
        <v/>
      </c>
      <c r="S480" s="31" t="str">
        <f>IFERROR(UPPER(VLOOKUP(Table_ocorrencias11[[#This Row],[ocorrencia_id]],Table_vitimas[],3,FALSE) &amp; " (NIC: "&amp; VLOOKUP(Table_ocorrencias11[[#This Row],[ocorrencia_id]],Table_vitimas[],9,FALSE)) &amp;")","")</f>
        <v>MATHEUS CAVALCANTI RIBEIRO (NIC: 111971)</v>
      </c>
      <c r="T4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0" s="31" t="str">
        <f>UPPER(IFERROR(Table_ocorrencias11[[#This Row],[descricao]],""))</f>
        <v>PAF, EXTERNO, MASCULINO</v>
      </c>
      <c r="V480" s="24">
        <f>IFERROR(IF(Table_ocorrencias11[[#This Row],[data_ciencia]]="","",Table_ocorrencias11[[#This Row],[data_ciencia]]),"")</f>
        <v>6.9444444444444441E-3</v>
      </c>
      <c r="W480" s="24">
        <f>IFERROR(IF(Table_ocorrencias11[[#This Row],[data_saida]]="","",Table_ocorrencias11[[#This Row],[data_saida]]),"")</f>
        <v>1.3888888888888888E-2</v>
      </c>
      <c r="X480" s="24">
        <f>IFERROR(IF(Table_ocorrencias11[[#This Row],[data_chegada]]="","",Table_ocorrencias11[[#This Row],[data_chegada]]),"")</f>
        <v>3.4722222222222224E-2</v>
      </c>
      <c r="Y480" s="24">
        <f>IFERROR(IF(Table_ocorrencias11[[#This Row],[data_conclusao]]="","",Table_ocorrencias11[[#This Row],[data_conclusao]]),"")</f>
        <v>6.25E-2</v>
      </c>
      <c r="Z480" s="22">
        <v>1584</v>
      </c>
      <c r="AA480" s="22">
        <v>742</v>
      </c>
      <c r="AB480" s="22">
        <v>7</v>
      </c>
      <c r="AC480" s="22">
        <v>1917099</v>
      </c>
      <c r="AD480" s="22">
        <v>3868710</v>
      </c>
      <c r="AE480" s="22">
        <v>2725371</v>
      </c>
      <c r="AF480" s="22">
        <v>24402</v>
      </c>
      <c r="AG480" s="23">
        <v>44066</v>
      </c>
      <c r="AH480" s="22" t="s">
        <v>2384</v>
      </c>
      <c r="AI480" s="22" t="s">
        <v>167</v>
      </c>
      <c r="AJ480" s="22" t="s">
        <v>168</v>
      </c>
      <c r="AK480" s="22" t="s">
        <v>255</v>
      </c>
      <c r="AL480" s="25">
        <v>6.9444444444444441E-3</v>
      </c>
      <c r="AM480" s="26">
        <v>1.3888888888888888E-2</v>
      </c>
      <c r="AN480" s="26">
        <v>3.4722222222222224E-2</v>
      </c>
      <c r="AO480" s="26">
        <v>6.25E-2</v>
      </c>
      <c r="AP480" s="22"/>
      <c r="AQ480" s="22"/>
      <c r="AR480" s="22">
        <v>13</v>
      </c>
      <c r="AS480" s="22" t="s">
        <v>2385</v>
      </c>
      <c r="AT480" s="22" t="s">
        <v>2386</v>
      </c>
      <c r="AU480" s="22" t="s">
        <v>2387</v>
      </c>
      <c r="AV480" s="27" t="s">
        <v>276</v>
      </c>
      <c r="AW480" s="22" t="s">
        <v>2388</v>
      </c>
      <c r="AX480" s="22" t="s">
        <v>2389</v>
      </c>
      <c r="AY480" s="22" t="b">
        <v>0</v>
      </c>
      <c r="AZ480" s="22" t="s">
        <v>273</v>
      </c>
      <c r="BA480" s="22" t="b">
        <v>0</v>
      </c>
      <c r="BB480" s="22"/>
      <c r="BC480" s="22"/>
    </row>
    <row r="481" spans="1:55" hidden="1" x14ac:dyDescent="0.25">
      <c r="A481" s="31" t="str">
        <f>IFERROR(TEXT(Table_ocorrencias11[[#This Row],[caso_n]],"000")&amp;Table_ocorrencias11[[#This Row],[ponto]]&amp;"/"&amp;YEAR(Table_ocorrencias11[[#This Row],[DATA PLANTÃO]]),"")</f>
        <v>743.9/2020</v>
      </c>
      <c r="B481" s="31" t="str">
        <f>IFERROR(IF(Table_ocorrencias11[[#This Row],[GDL]] = "","", Table_ocorrencias11[[#This Row],[GDL]]&amp;"/"&amp;YEAR(Table_ocorrencias11[[#This Row],[data_plantao]])),"")</f>
        <v>24409/2020</v>
      </c>
      <c r="C481" s="31" t="str">
        <f>IF(Table_ocorrencias11[[#This Row],[fotos_gdl]] = TRUE,"ENVIADAS","PENDENTE")</f>
        <v>ENVIADAS</v>
      </c>
      <c r="D481" s="23">
        <f>IFERROR(Table_ocorrencias11[[#This Row],[data_plantao]],"")</f>
        <v>44066</v>
      </c>
      <c r="E481" s="31" t="str">
        <f>IFERROR(Table_ocorrencias11[[#This Row],[CIODS]],"")</f>
        <v>D685392</v>
      </c>
      <c r="F481" s="31" t="str">
        <f>IFERROR(Table_ocorrencias11[[#This Row],[natureza3]],"")</f>
        <v>Homicídio</v>
      </c>
      <c r="G481" s="31" t="str">
        <f>IFERROR(Table_ocorrencias11[[#This Row],[tipo_local]],"")</f>
        <v>Externo</v>
      </c>
      <c r="H481" s="31" t="str">
        <f>IFERROR(IF(Table_ocorrencias11[[#This Row],[instrumento9]] = 0,"",Table_ocorrencias11[[#This Row],[instrumento9]]),"")</f>
        <v>PÉRFURO-CONTUNDENTE</v>
      </c>
      <c r="I481" s="31" t="str">
        <f>IFERROR(VLOOKUP(Table_ocorrencias11[[#This Row],[matricula_perito]],Table_peritos[],2,FALSE),"")</f>
        <v>DIEGO NUNES TELES DE MENDONÇA</v>
      </c>
      <c r="J481" s="31" t="str">
        <f>IFERROR(VLOOKUP(Table_ocorrencias11[[#This Row],[matricula_auxiliar]],Table_auxiliares[],2,FALSE),"")</f>
        <v>FLAVIO HENRIQUE DOS SANTOS</v>
      </c>
      <c r="K481" s="31" t="str">
        <f>IFERROR(VLOOKUP(Table_ocorrencias11[[#This Row],[matricula_delegado]],Table_delegados[],2,FALSE),"")</f>
        <v>FELIPE MONTEIRO COSTA</v>
      </c>
      <c r="L481" s="31" t="str">
        <f>IFERROR(Table_ocorrencias11[[#This Row],[viatura4]],"")</f>
        <v>UP004</v>
      </c>
      <c r="M481" s="31" t="str">
        <f>IFERROR(IF(Table_ocorrencias11[[#This Row],[DPH2]] ="","",Table_ocorrencias11[[#This Row],[DPH2]]&amp;"º DPH"),"")</f>
        <v>11º DPH</v>
      </c>
      <c r="N481" s="31" t="str">
        <f>UPPER(IFERROR(VLOOKUP(Table_ocorrencias11[[#This Row],[municipio]],Table_municipios[],2,FALSE),""))</f>
        <v>JABOATÃO DOS GUARARAPES</v>
      </c>
      <c r="O481" s="31" t="str">
        <f>UPPER(IFERROR(Table_ocorrencias11[[#This Row],[bairro7]],""))</f>
        <v>CAJUEIRO SECO</v>
      </c>
      <c r="P481" s="31" t="str">
        <f>IFERROR(IF(Table_ocorrencias11[[#This Row],[rua8]] ="","",Table_ocorrencias11[[#This Row],[rua8]]),"")</f>
        <v>SANTO ELIAS, Nº 101</v>
      </c>
      <c r="Q481" s="31" t="str">
        <f>IFERROR(IF(Table_ocorrencias11[[#This Row],[latitude5]] ="","",Table_ocorrencias11[[#This Row],[latitude5]]),"")</f>
        <v/>
      </c>
      <c r="R481" s="31" t="str">
        <f>IFERROR(IF(Table_ocorrencias11[[#This Row],[longitude6]] ="","",Table_ocorrencias11[[#This Row],[longitude6]]),"")</f>
        <v/>
      </c>
      <c r="S48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11976)</v>
      </c>
      <c r="T4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1" s="31" t="str">
        <f>UPPER(IFERROR(Table_ocorrencias11[[#This Row],[descricao]],""))</f>
        <v>PAF SIMPLES</v>
      </c>
      <c r="V481" s="24">
        <f>IFERROR(IF(Table_ocorrencias11[[#This Row],[data_ciencia]]="","",Table_ocorrencias11[[#This Row],[data_ciencia]]),"")</f>
        <v>0.2013888888888889</v>
      </c>
      <c r="W481" s="24">
        <f>IFERROR(IF(Table_ocorrencias11[[#This Row],[data_saida]]="","",Table_ocorrencias11[[#This Row],[data_saida]]),"")</f>
        <v>0.21527777777777779</v>
      </c>
      <c r="X481" s="24">
        <f>IFERROR(IF(Table_ocorrencias11[[#This Row],[data_chegada]]="","",Table_ocorrencias11[[#This Row],[data_chegada]]),"")</f>
        <v>0.22222222222222221</v>
      </c>
      <c r="Y481" s="24">
        <f>IFERROR(IF(Table_ocorrencias11[[#This Row],[data_conclusao]]="","",Table_ocorrencias11[[#This Row],[data_conclusao]]),"")</f>
        <v>0.25</v>
      </c>
      <c r="Z481" s="22">
        <v>1585</v>
      </c>
      <c r="AA481" s="22">
        <v>743</v>
      </c>
      <c r="AB481" s="22">
        <v>11</v>
      </c>
      <c r="AC481" s="22">
        <v>3869148</v>
      </c>
      <c r="AD481" s="22">
        <v>3868699</v>
      </c>
      <c r="AE481" s="22">
        <v>2724723</v>
      </c>
      <c r="AF481" s="22">
        <v>24409</v>
      </c>
      <c r="AG481" s="23">
        <v>44066</v>
      </c>
      <c r="AH481" s="22" t="s">
        <v>2393</v>
      </c>
      <c r="AI481" s="22" t="s">
        <v>167</v>
      </c>
      <c r="AJ481" s="22" t="s">
        <v>168</v>
      </c>
      <c r="AK481" s="22" t="s">
        <v>255</v>
      </c>
      <c r="AL481" s="25">
        <v>0.2013888888888889</v>
      </c>
      <c r="AM481" s="26">
        <v>0.21527777777777779</v>
      </c>
      <c r="AN481" s="26">
        <v>0.22222222222222221</v>
      </c>
      <c r="AO481" s="26">
        <v>0.25</v>
      </c>
      <c r="AP481" s="22"/>
      <c r="AQ481" s="22"/>
      <c r="AR481" s="22">
        <v>10</v>
      </c>
      <c r="AS481" s="22" t="s">
        <v>1826</v>
      </c>
      <c r="AT481" s="22" t="s">
        <v>2394</v>
      </c>
      <c r="AU481" s="22" t="s">
        <v>283</v>
      </c>
      <c r="AV481" s="27" t="s">
        <v>276</v>
      </c>
      <c r="AW481" s="22" t="s">
        <v>2395</v>
      </c>
      <c r="AX481" s="22" t="s">
        <v>2396</v>
      </c>
      <c r="AY481" s="22" t="b">
        <v>1</v>
      </c>
      <c r="AZ481" s="22" t="s">
        <v>273</v>
      </c>
      <c r="BA481" s="22" t="b">
        <v>0</v>
      </c>
      <c r="BB481" s="22"/>
      <c r="BC481" s="22"/>
    </row>
    <row r="482" spans="1:55" hidden="1" x14ac:dyDescent="0.25">
      <c r="A482" s="31" t="str">
        <f>IFERROR(TEXT(Table_ocorrencias11[[#This Row],[caso_n]],"000")&amp;Table_ocorrencias11[[#This Row],[ponto]]&amp;"/"&amp;YEAR(Table_ocorrencias11[[#This Row],[DATA PLANTÃO]]),"")</f>
        <v>744.9/2020</v>
      </c>
      <c r="B482" s="31" t="str">
        <f>IFERROR(IF(Table_ocorrencias11[[#This Row],[GDL]] = "","", Table_ocorrencias11[[#This Row],[GDL]]&amp;"/"&amp;YEAR(Table_ocorrencias11[[#This Row],[data_plantao]])),"")</f>
        <v>24438/2020</v>
      </c>
      <c r="C482" s="31" t="str">
        <f>IF(Table_ocorrencias11[[#This Row],[fotos_gdl]] = TRUE,"ENVIADAS","PENDENTE")</f>
        <v>ENVIADAS</v>
      </c>
      <c r="D482" s="23">
        <f>IFERROR(Table_ocorrencias11[[#This Row],[data_plantao]],"")</f>
        <v>44066</v>
      </c>
      <c r="E482" s="31" t="str">
        <f>IFERROR(Table_ocorrencias11[[#This Row],[CIODS]],"")</f>
        <v>D685407</v>
      </c>
      <c r="F482" s="31" t="str">
        <f>IFERROR(Table_ocorrencias11[[#This Row],[natureza3]],"")</f>
        <v>Homicídio</v>
      </c>
      <c r="G482" s="31" t="str">
        <f>IFERROR(Table_ocorrencias11[[#This Row],[tipo_local]],"")</f>
        <v>Externo</v>
      </c>
      <c r="H482" s="31" t="str">
        <f>IFERROR(IF(Table_ocorrencias11[[#This Row],[instrumento9]] = 0,"",Table_ocorrencias11[[#This Row],[instrumento9]]),"")</f>
        <v>PÉRFURO-CONTUNDENTE</v>
      </c>
      <c r="I482" s="31" t="str">
        <f>IFERROR(VLOOKUP(Table_ocorrencias11[[#This Row],[matricula_perito]],Table_peritos[],2,FALSE),"")</f>
        <v>FERNANDO HENRIQUE LEAL BENEVIDES</v>
      </c>
      <c r="J482" s="31" t="str">
        <f>IFERROR(VLOOKUP(Table_ocorrencias11[[#This Row],[matricula_auxiliar]],Table_auxiliares[],2,FALSE),"")</f>
        <v>MARÍLIA ANDRADE DE FRANÇA</v>
      </c>
      <c r="K482" s="31" t="str">
        <f>IFERROR(VLOOKUP(Table_ocorrencias11[[#This Row],[matricula_delegado]],Table_delegados[],2,FALSE),"")</f>
        <v>ADYR MARTENS DE ALMEIDA</v>
      </c>
      <c r="L482" s="31" t="str">
        <f>IFERROR(Table_ocorrencias11[[#This Row],[viatura4]],"")</f>
        <v>UP002</v>
      </c>
      <c r="M482" s="31" t="str">
        <f>IFERROR(IF(Table_ocorrencias11[[#This Row],[DPH2]] ="","",Table_ocorrencias11[[#This Row],[DPH2]]&amp;"º DPH"),"")</f>
        <v>2º DPH</v>
      </c>
      <c r="N482" s="31" t="str">
        <f>UPPER(IFERROR(VLOOKUP(Table_ocorrencias11[[#This Row],[municipio]],Table_municipios[],2,FALSE),""))</f>
        <v>RECIFE</v>
      </c>
      <c r="O482" s="31" t="str">
        <f>UPPER(IFERROR(Table_ocorrencias11[[#This Row],[bairro7]],""))</f>
        <v>GRAÇAS</v>
      </c>
      <c r="P482" s="31" t="str">
        <f>IFERROR(IF(Table_ocorrencias11[[#This Row],[rua8]] ="","",Table_ocorrencias11[[#This Row],[rua8]]),"")</f>
        <v>AV. RUI BARBOSA, Nº 2052</v>
      </c>
      <c r="Q482" s="31" t="str">
        <f>IFERROR(IF(Table_ocorrencias11[[#This Row],[latitude5]] ="","",Table_ocorrencias11[[#This Row],[latitude5]]),"")</f>
        <v/>
      </c>
      <c r="R482" s="31" t="str">
        <f>IFERROR(IF(Table_ocorrencias11[[#This Row],[longitude6]] ="","",Table_ocorrencias11[[#This Row],[longitude6]]),"")</f>
        <v/>
      </c>
      <c r="S48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111966)</v>
      </c>
      <c r="T4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2" s="31" t="str">
        <f>UPPER(IFERROR(Table_ocorrencias11[[#This Row],[descricao]],""))</f>
        <v>CORPO ENCONTRADO BOIANDO NA MARÉ</v>
      </c>
      <c r="V482" s="24">
        <f>IFERROR(IF(Table_ocorrencias11[[#This Row],[data_ciencia]]="","",Table_ocorrencias11[[#This Row],[data_ciencia]]),"")</f>
        <v>0.58333333333333337</v>
      </c>
      <c r="W482" s="24">
        <f>IFERROR(IF(Table_ocorrencias11[[#This Row],[data_saida]]="","",Table_ocorrencias11[[#This Row],[data_saida]]),"")</f>
        <v>0.58333333333333337</v>
      </c>
      <c r="X482" s="24">
        <f>IFERROR(IF(Table_ocorrencias11[[#This Row],[data_chegada]]="","",Table_ocorrencias11[[#This Row],[data_chegada]]),"")</f>
        <v>0.59166666666666667</v>
      </c>
      <c r="Y482" s="24">
        <f>IFERROR(IF(Table_ocorrencias11[[#This Row],[data_conclusao]]="","",Table_ocorrencias11[[#This Row],[data_conclusao]]),"")</f>
        <v>0.63541666666666663</v>
      </c>
      <c r="Z482" s="22">
        <v>1587</v>
      </c>
      <c r="AA482" s="22">
        <v>744</v>
      </c>
      <c r="AB482" s="22">
        <v>2</v>
      </c>
      <c r="AC482" s="22">
        <v>2962063</v>
      </c>
      <c r="AD482" s="22">
        <v>3874400</v>
      </c>
      <c r="AE482" s="22">
        <v>2960397</v>
      </c>
      <c r="AF482" s="22">
        <v>24438</v>
      </c>
      <c r="AG482" s="23">
        <v>44066</v>
      </c>
      <c r="AH482" s="22" t="s">
        <v>2403</v>
      </c>
      <c r="AI482" s="22" t="s">
        <v>167</v>
      </c>
      <c r="AJ482" s="22" t="s">
        <v>168</v>
      </c>
      <c r="AK482" s="22" t="s">
        <v>278</v>
      </c>
      <c r="AL482" s="25">
        <v>0.58333333333333337</v>
      </c>
      <c r="AM482" s="26">
        <v>0.58333333333333337</v>
      </c>
      <c r="AN482" s="26">
        <v>0.59166666666666667</v>
      </c>
      <c r="AO482" s="26">
        <v>0.63541666666666663</v>
      </c>
      <c r="AP482" s="22"/>
      <c r="AQ482" s="22"/>
      <c r="AR482" s="22">
        <v>14</v>
      </c>
      <c r="AS482" s="22" t="s">
        <v>2408</v>
      </c>
      <c r="AT482" s="22" t="s">
        <v>2404</v>
      </c>
      <c r="AU482" s="22" t="s">
        <v>2405</v>
      </c>
      <c r="AV482" s="27" t="s">
        <v>276</v>
      </c>
      <c r="AW482" s="22" t="s">
        <v>2406</v>
      </c>
      <c r="AX482" s="22" t="s">
        <v>2407</v>
      </c>
      <c r="AY482" s="22" t="b">
        <v>1</v>
      </c>
      <c r="AZ482" s="22" t="s">
        <v>273</v>
      </c>
      <c r="BA482" s="22" t="b">
        <v>0</v>
      </c>
      <c r="BB482" s="22"/>
      <c r="BC482" s="22"/>
    </row>
    <row r="483" spans="1:55" hidden="1" x14ac:dyDescent="0.25">
      <c r="A483" s="31" t="str">
        <f>IFERROR(TEXT(Table_ocorrencias11[[#This Row],[caso_n]],"000")&amp;Table_ocorrencias11[[#This Row],[ponto]]&amp;"/"&amp;YEAR(Table_ocorrencias11[[#This Row],[DATA PLANTÃO]]),"")</f>
        <v>745.9/2020</v>
      </c>
      <c r="B483" s="31" t="str">
        <f>IFERROR(IF(Table_ocorrencias11[[#This Row],[GDL]] = "","", Table_ocorrencias11[[#This Row],[GDL]]&amp;"/"&amp;YEAR(Table_ocorrencias11[[#This Row],[data_plantao]])),"")</f>
        <v>24451/2020</v>
      </c>
      <c r="C483" s="31" t="str">
        <f>IF(Table_ocorrencias11[[#This Row],[fotos_gdl]] = TRUE,"ENVIADAS","PENDENTE")</f>
        <v>ENVIADAS</v>
      </c>
      <c r="D483" s="23">
        <f>IFERROR(Table_ocorrencias11[[#This Row],[data_plantao]],"")</f>
        <v>44066</v>
      </c>
      <c r="E483" s="31" t="str">
        <f>IFERROR(Table_ocorrencias11[[#This Row],[CIODS]],"")</f>
        <v>D685457</v>
      </c>
      <c r="F483" s="31" t="str">
        <f>IFERROR(Table_ocorrencias11[[#This Row],[natureza3]],"")</f>
        <v>Homicídio</v>
      </c>
      <c r="G483" s="31" t="str">
        <f>IFERROR(Table_ocorrencias11[[#This Row],[tipo_local]],"")</f>
        <v>Externo</v>
      </c>
      <c r="H483" s="31" t="str">
        <f>IFERROR(IF(Table_ocorrencias11[[#This Row],[instrumento9]] = 0,"",Table_ocorrencias11[[#This Row],[instrumento9]]),"")</f>
        <v>PÉRFURO-CONTUNDENTE</v>
      </c>
      <c r="I483" s="31" t="str">
        <f>IFERROR(VLOOKUP(Table_ocorrencias11[[#This Row],[matricula_perito]],Table_peritos[],2,FALSE),"")</f>
        <v>FERNANDO HENRIQUE LEAL BENEVIDES</v>
      </c>
      <c r="J483" s="31" t="str">
        <f>IFERROR(VLOOKUP(Table_ocorrencias11[[#This Row],[matricula_auxiliar]],Table_auxiliares[],2,FALSE),"")</f>
        <v>THAYSE BATISTA</v>
      </c>
      <c r="K483" s="31" t="str">
        <f>IFERROR(VLOOKUP(Table_ocorrencias11[[#This Row],[matricula_delegado]],Table_delegados[],2,FALSE),"")</f>
        <v>ALAUMO LIMA</v>
      </c>
      <c r="L483" s="31" t="str">
        <f>IFERROR(Table_ocorrencias11[[#This Row],[viatura4]],"")</f>
        <v>UP004</v>
      </c>
      <c r="M483" s="31" t="str">
        <f>IFERROR(IF(Table_ocorrencias11[[#This Row],[DPH2]] ="","",Table_ocorrencias11[[#This Row],[DPH2]]&amp;"º DPH"),"")</f>
        <v>9º DPH</v>
      </c>
      <c r="N483" s="31" t="str">
        <f>UPPER(IFERROR(VLOOKUP(Table_ocorrencias11[[#This Row],[municipio]],Table_municipios[],2,FALSE),""))</f>
        <v>OLINDA</v>
      </c>
      <c r="O483" s="31" t="str">
        <f>UPPER(IFERROR(Table_ocorrencias11[[#This Row],[bairro7]],""))</f>
        <v>PEIXINHOS</v>
      </c>
      <c r="P483" s="31" t="str">
        <f>IFERROR(IF(Table_ocorrencias11[[#This Row],[rua8]] ="","",Table_ocorrencias11[[#This Row],[rua8]]),"")</f>
        <v>AV. TRANSAMAZONICA, Nº154</v>
      </c>
      <c r="Q483" s="31" t="str">
        <f>IFERROR(IF(Table_ocorrencias11[[#This Row],[latitude5]] ="","",Table_ocorrencias11[[#This Row],[latitude5]]),"")</f>
        <v>-8.0017730</v>
      </c>
      <c r="R483" s="31" t="str">
        <f>IFERROR(IF(Table_ocorrencias11[[#This Row],[longitude6]] ="","",Table_ocorrencias11[[#This Row],[longitude6]]),"")</f>
        <v>-34.8801270</v>
      </c>
      <c r="S48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111965)</v>
      </c>
      <c r="T4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83" s="31" t="str">
        <f>UPPER(IFERROR(Table_ocorrencias11[[#This Row],[descricao]],""))</f>
        <v>PAF - MASC - SG RAPOSO 98494-3037</v>
      </c>
      <c r="V483" s="24">
        <f>IFERROR(IF(Table_ocorrencias11[[#This Row],[data_ciencia]]="","",Table_ocorrencias11[[#This Row],[data_ciencia]]),"")</f>
        <v>0.85069444444444442</v>
      </c>
      <c r="W483" s="24">
        <f>IFERROR(IF(Table_ocorrencias11[[#This Row],[data_saida]]="","",Table_ocorrencias11[[#This Row],[data_saida]]),"")</f>
        <v>0.86111111111111116</v>
      </c>
      <c r="X483" s="24">
        <f>IFERROR(IF(Table_ocorrencias11[[#This Row],[data_chegada]]="","",Table_ocorrencias11[[#This Row],[data_chegada]]),"")</f>
        <v>0.875</v>
      </c>
      <c r="Y483" s="24">
        <f>IFERROR(IF(Table_ocorrencias11[[#This Row],[data_conclusao]]="","",Table_ocorrencias11[[#This Row],[data_conclusao]]),"")</f>
        <v>0.91666666666666663</v>
      </c>
      <c r="Z483" s="22">
        <v>1588</v>
      </c>
      <c r="AA483" s="22">
        <v>745</v>
      </c>
      <c r="AB483" s="22">
        <v>9</v>
      </c>
      <c r="AC483" s="22">
        <v>2962063</v>
      </c>
      <c r="AD483" s="22">
        <v>3870430</v>
      </c>
      <c r="AE483" s="22">
        <v>3910180</v>
      </c>
      <c r="AF483" s="22">
        <v>24451</v>
      </c>
      <c r="AG483" s="23">
        <v>44066</v>
      </c>
      <c r="AH483" s="22" t="s">
        <v>2421</v>
      </c>
      <c r="AI483" s="22" t="s">
        <v>167</v>
      </c>
      <c r="AJ483" s="22" t="s">
        <v>168</v>
      </c>
      <c r="AK483" s="22" t="s">
        <v>255</v>
      </c>
      <c r="AL483" s="25">
        <v>0.85069444444444442</v>
      </c>
      <c r="AM483" s="26">
        <v>0.86111111111111116</v>
      </c>
      <c r="AN483" s="26">
        <v>0.875</v>
      </c>
      <c r="AO483" s="26">
        <v>0.91666666666666663</v>
      </c>
      <c r="AP483" s="22" t="s">
        <v>2422</v>
      </c>
      <c r="AQ483" s="22" t="s">
        <v>2423</v>
      </c>
      <c r="AR483" s="22">
        <v>12</v>
      </c>
      <c r="AS483" s="22" t="s">
        <v>2424</v>
      </c>
      <c r="AT483" s="22" t="s">
        <v>2425</v>
      </c>
      <c r="AU483" s="22" t="s">
        <v>2426</v>
      </c>
      <c r="AV483" s="27" t="s">
        <v>276</v>
      </c>
      <c r="AW483" s="22" t="s">
        <v>2427</v>
      </c>
      <c r="AX483" s="22" t="s">
        <v>2428</v>
      </c>
      <c r="AY483" s="22" t="b">
        <v>1</v>
      </c>
      <c r="AZ483" s="22" t="s">
        <v>273</v>
      </c>
      <c r="BA483" s="22" t="b">
        <v>0</v>
      </c>
      <c r="BB483" s="22"/>
      <c r="BC483" s="22"/>
    </row>
    <row r="484" spans="1:55" hidden="1" x14ac:dyDescent="0.25">
      <c r="A484" s="31" t="str">
        <f>IFERROR(TEXT(Table_ocorrencias11[[#This Row],[caso_n]],"000")&amp;Table_ocorrencias11[[#This Row],[ponto]]&amp;"/"&amp;YEAR(Table_ocorrencias11[[#This Row],[DATA PLANTÃO]]),"")</f>
        <v>746.9/2020</v>
      </c>
      <c r="B484" s="31" t="str">
        <f>IFERROR(IF(Table_ocorrencias11[[#This Row],[GDL]] = "","", Table_ocorrencias11[[#This Row],[GDL]]&amp;"/"&amp;YEAR(Table_ocorrencias11[[#This Row],[data_plantao]])),"")</f>
        <v>24455/2020</v>
      </c>
      <c r="C484" s="31" t="str">
        <f>IF(Table_ocorrencias11[[#This Row],[fotos_gdl]] = TRUE,"ENVIADAS","PENDENTE")</f>
        <v>PENDENTE</v>
      </c>
      <c r="D484" s="23">
        <f>IFERROR(Table_ocorrencias11[[#This Row],[data_plantao]],"")</f>
        <v>44066</v>
      </c>
      <c r="E484" s="31" t="str">
        <f>IFERROR(Table_ocorrencias11[[#This Row],[CIODS]],"")</f>
        <v>D685480</v>
      </c>
      <c r="F484" s="31" t="str">
        <f>IFERROR(Table_ocorrencias11[[#This Row],[natureza3]],"")</f>
        <v>Duplo Homicídio</v>
      </c>
      <c r="G484" s="31" t="str">
        <f>IFERROR(Table_ocorrencias11[[#This Row],[tipo_local]],"")</f>
        <v>Externo</v>
      </c>
      <c r="H484" s="31" t="str">
        <f>IFERROR(IF(Table_ocorrencias11[[#This Row],[instrumento9]] = 0,"",Table_ocorrencias11[[#This Row],[instrumento9]]),"")</f>
        <v>PÉRFURO-CONTUNDENTE</v>
      </c>
      <c r="I484" s="31" t="str">
        <f>IFERROR(VLOOKUP(Table_ocorrencias11[[#This Row],[matricula_perito]],Table_peritos[],2,FALSE),"")</f>
        <v>DIEGO NUNES TELES DE MENDONÇA</v>
      </c>
      <c r="J484" s="31" t="str">
        <f>IFERROR(VLOOKUP(Table_ocorrencias11[[#This Row],[matricula_auxiliar]],Table_auxiliares[],2,FALSE),"")</f>
        <v>MARÍLIA ANDRADE DE FRANÇA</v>
      </c>
      <c r="K484" s="31" t="str">
        <f>IFERROR(VLOOKUP(Table_ocorrencias11[[#This Row],[matricula_delegado]],Table_delegados[],2,FALSE),"")</f>
        <v>SERGIO RICARDO FERREIRA DE VASCONCELOS</v>
      </c>
      <c r="L484" s="31" t="str">
        <f>IFERROR(Table_ocorrencias11[[#This Row],[viatura4]],"")</f>
        <v>UP004</v>
      </c>
      <c r="M484" s="31" t="str">
        <f>IFERROR(IF(Table_ocorrencias11[[#This Row],[DPH2]] ="","",Table_ocorrencias11[[#This Row],[DPH2]]&amp;"º DPH"),"")</f>
        <v>13º DPH</v>
      </c>
      <c r="N484" s="31" t="str">
        <f>UPPER(IFERROR(VLOOKUP(Table_ocorrencias11[[#This Row],[municipio]],Table_municipios[],2,FALSE),""))</f>
        <v>MORENO</v>
      </c>
      <c r="O484" s="31" t="str">
        <f>UPPER(IFERROR(Table_ocorrencias11[[#This Row],[bairro7]],""))</f>
        <v>BONANÇA</v>
      </c>
      <c r="P484" s="31" t="str">
        <f>IFERROR(IF(Table_ocorrencias11[[#This Row],[rua8]] ="","",Table_ocorrencias11[[#This Row],[rua8]]),"")</f>
        <v>RUA K</v>
      </c>
      <c r="Q484" s="31" t="str">
        <f>IFERROR(IF(Table_ocorrencias11[[#This Row],[latitude5]] ="","",Table_ocorrencias11[[#This Row],[latitude5]]),"")</f>
        <v/>
      </c>
      <c r="R484" s="31" t="str">
        <f>IFERROR(IF(Table_ocorrencias11[[#This Row],[longitude6]] ="","",Table_ocorrencias11[[#This Row],[longitude6]]),"")</f>
        <v/>
      </c>
      <c r="S484" s="31" t="str">
        <f>IFERROR(UPPER(VLOOKUP(Table_ocorrencias11[[#This Row],[ocorrencia_id]],Table_vitimas[],3,FALSE) &amp; " (NIC: "&amp; VLOOKUP(Table_ocorrencias11[[#This Row],[ocorrencia_id]],Table_vitimas[],9,FALSE)) &amp;")","")</f>
        <v>EDUARDO FELIX DOS SANTOS (NIC: 111972)</v>
      </c>
      <c r="T4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84" s="31" t="str">
        <f>UPPER(IFERROR(Table_ocorrencias11[[#This Row],[descricao]],""))</f>
        <v>98823-8247</v>
      </c>
      <c r="V484" s="24">
        <f>IFERROR(IF(Table_ocorrencias11[[#This Row],[data_ciencia]]="","",Table_ocorrencias11[[#This Row],[data_ciencia]]),"")</f>
        <v>0.95138888888888884</v>
      </c>
      <c r="W484" s="24">
        <f>IFERROR(IF(Table_ocorrencias11[[#This Row],[data_saida]]="","",Table_ocorrencias11[[#This Row],[data_saida]]),"")</f>
        <v>0.97222222222222221</v>
      </c>
      <c r="X484" s="24">
        <f>IFERROR(IF(Table_ocorrencias11[[#This Row],[data_chegada]]="","",Table_ocorrencias11[[#This Row],[data_chegada]]),"")</f>
        <v>0</v>
      </c>
      <c r="Y484" s="24">
        <f>IFERROR(IF(Table_ocorrencias11[[#This Row],[data_conclusao]]="","",Table_ocorrencias11[[#This Row],[data_conclusao]]),"")</f>
        <v>5.5555555555555552E-2</v>
      </c>
      <c r="Z484" s="22">
        <v>1590</v>
      </c>
      <c r="AA484" s="22">
        <v>746</v>
      </c>
      <c r="AB484" s="22">
        <v>13</v>
      </c>
      <c r="AC484" s="22">
        <v>3869148</v>
      </c>
      <c r="AD484" s="22">
        <v>3874400</v>
      </c>
      <c r="AE484" s="22">
        <v>2139219</v>
      </c>
      <c r="AF484" s="22">
        <v>24455</v>
      </c>
      <c r="AG484" s="23">
        <v>44066</v>
      </c>
      <c r="AH484" s="22" t="s">
        <v>2410</v>
      </c>
      <c r="AI484" s="22" t="s">
        <v>302</v>
      </c>
      <c r="AJ484" s="22" t="s">
        <v>168</v>
      </c>
      <c r="AK484" s="22" t="s">
        <v>255</v>
      </c>
      <c r="AL484" s="25">
        <v>0.95138888888888884</v>
      </c>
      <c r="AM484" s="26">
        <v>0.97222222222222221</v>
      </c>
      <c r="AN484" s="26">
        <v>0</v>
      </c>
      <c r="AO484" s="26">
        <v>5.5555555555555552E-2</v>
      </c>
      <c r="AP484" s="22"/>
      <c r="AQ484" s="22"/>
      <c r="AR484" s="22">
        <v>11</v>
      </c>
      <c r="AS484" s="22" t="s">
        <v>1860</v>
      </c>
      <c r="AT484" s="22" t="s">
        <v>2411</v>
      </c>
      <c r="AU484" s="22" t="s">
        <v>2412</v>
      </c>
      <c r="AV484" s="27" t="s">
        <v>276</v>
      </c>
      <c r="AW484" s="22" t="s">
        <v>2413</v>
      </c>
      <c r="AX484" s="22" t="s">
        <v>2414</v>
      </c>
      <c r="AY484" s="22" t="b">
        <v>0</v>
      </c>
      <c r="AZ484" s="22" t="s">
        <v>273</v>
      </c>
      <c r="BA484" s="22" t="b">
        <v>0</v>
      </c>
      <c r="BB484" s="22"/>
      <c r="BC484" s="22"/>
    </row>
    <row r="485" spans="1:55" hidden="1" x14ac:dyDescent="0.25">
      <c r="A485" s="31" t="str">
        <f>IFERROR(TEXT(Table_ocorrencias11[[#This Row],[caso_n]],"000")&amp;Table_ocorrencias11[[#This Row],[ponto]]&amp;"/"&amp;YEAR(Table_ocorrencias11[[#This Row],[DATA PLANTÃO]]),"")</f>
        <v>747.9/2020</v>
      </c>
      <c r="B485" s="31" t="str">
        <f>IFERROR(IF(Table_ocorrencias11[[#This Row],[GDL]] = "","", Table_ocorrencias11[[#This Row],[GDL]]&amp;"/"&amp;YEAR(Table_ocorrencias11[[#This Row],[data_plantao]])),"")</f>
        <v>25129/2020</v>
      </c>
      <c r="C485" s="31" t="str">
        <f>IF(Table_ocorrencias11[[#This Row],[fotos_gdl]] = TRUE,"ENVIADAS","PENDENTE")</f>
        <v>PENDENTE</v>
      </c>
      <c r="D485" s="23">
        <f>IFERROR(Table_ocorrencias11[[#This Row],[data_plantao]],"")</f>
        <v>44067</v>
      </c>
      <c r="E485" s="31" t="str">
        <f>IFERROR(Table_ocorrencias11[[#This Row],[CIODS]],"")</f>
        <v>D685497</v>
      </c>
      <c r="F485" s="31" t="str">
        <f>IFERROR(Table_ocorrencias11[[#This Row],[natureza3]],"")</f>
        <v>Homicídio</v>
      </c>
      <c r="G485" s="31" t="str">
        <f>IFERROR(Table_ocorrencias11[[#This Row],[tipo_local]],"")</f>
        <v>Externo</v>
      </c>
      <c r="H485" s="31" t="str">
        <f>IFERROR(IF(Table_ocorrencias11[[#This Row],[instrumento9]] = 0,"",Table_ocorrencias11[[#This Row],[instrumento9]]),"")</f>
        <v/>
      </c>
      <c r="I485" s="31" t="str">
        <f>IFERROR(VLOOKUP(Table_ocorrencias11[[#This Row],[matricula_perito]],Table_peritos[],2,FALSE),"")</f>
        <v>RANON BARROS BEZERRA</v>
      </c>
      <c r="J485" s="31" t="str">
        <f>IFERROR(VLOOKUP(Table_ocorrencias11[[#This Row],[matricula_auxiliar]],Table_auxiliares[],2,FALSE),"")</f>
        <v>THIAGO ANDRÉ</v>
      </c>
      <c r="K485" s="31" t="str">
        <f>IFERROR(VLOOKUP(Table_ocorrencias11[[#This Row],[matricula_delegado]],Table_delegados[],2,FALSE),"")</f>
        <v>AUSENTE</v>
      </c>
      <c r="L485" s="31" t="str">
        <f>IFERROR(Table_ocorrencias11[[#This Row],[viatura4]],"")</f>
        <v>UP004</v>
      </c>
      <c r="M485" s="31" t="str">
        <f>IFERROR(IF(Table_ocorrencias11[[#This Row],[DPH2]] ="","",Table_ocorrencias11[[#This Row],[DPH2]]&amp;"º DPH"),"")</f>
        <v>8º DPH</v>
      </c>
      <c r="N485" s="31" t="str">
        <f>UPPER(IFERROR(VLOOKUP(Table_ocorrencias11[[#This Row],[municipio]],Table_municipios[],2,FALSE),""))</f>
        <v>ARAÇOIABA</v>
      </c>
      <c r="O485" s="31" t="str">
        <f>UPPER(IFERROR(Table_ocorrencias11[[#This Row],[bairro7]],""))</f>
        <v>ZONA RURAL</v>
      </c>
      <c r="P485" s="31" t="str">
        <f>IFERROR(IF(Table_ocorrencias11[[#This Row],[rua8]] ="","",Table_ocorrencias11[[#This Row],[rua8]]),"")</f>
        <v>LOT. BOM JESUS</v>
      </c>
      <c r="Q485" s="31" t="str">
        <f>IFERROR(IF(Table_ocorrencias11[[#This Row],[latitude5]] ="","",Table_ocorrencias11[[#This Row],[latitude5]]),"")</f>
        <v/>
      </c>
      <c r="R485" s="31" t="str">
        <f>IFERROR(IF(Table_ocorrencias11[[#This Row],[longitude6]] ="","",Table_ocorrencias11[[#This Row],[longitude6]]),"")</f>
        <v/>
      </c>
      <c r="S485" s="31" t="str">
        <f>IFERROR(UPPER(VLOOKUP(Table_ocorrencias11[[#This Row],[ocorrencia_id]],Table_vitimas[],3,FALSE) &amp; " (NIC: "&amp; VLOOKUP(Table_ocorrencias11[[#This Row],[ocorrencia_id]],Table_vitimas[],9,FALSE)) &amp;")","")</f>
        <v>RESONEIDE ROCHA MORAES (NIC: 111968)</v>
      </c>
      <c r="T4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5" s="31" t="str">
        <f>UPPER(IFERROR(Table_ocorrencias11[[#This Row],[descricao]],""))</f>
        <v>MULHER ENCONTRADA MORTA COM LESÕES DE ARMA BRANCA NO QUINTAL DE UMA RESIDÊNCIA.</v>
      </c>
      <c r="V485" s="24">
        <f>IFERROR(IF(Table_ocorrencias11[[#This Row],[data_ciencia]]="","",Table_ocorrencias11[[#This Row],[data_ciencia]]),"")</f>
        <v>0.3125</v>
      </c>
      <c r="W485" s="24">
        <f>IFERROR(IF(Table_ocorrencias11[[#This Row],[data_saida]]="","",Table_ocorrencias11[[#This Row],[data_saida]]),"")</f>
        <v>0.33333333333333331</v>
      </c>
      <c r="X485" s="24">
        <f>IFERROR(IF(Table_ocorrencias11[[#This Row],[data_chegada]]="","",Table_ocorrencias11[[#This Row],[data_chegada]]),"")</f>
        <v>0.38194444444444442</v>
      </c>
      <c r="Y485" s="24">
        <f>IFERROR(IF(Table_ocorrencias11[[#This Row],[data_conclusao]]="","",Table_ocorrencias11[[#This Row],[data_conclusao]]),"")</f>
        <v>0.40972222222222221</v>
      </c>
      <c r="Z485" s="22">
        <v>1591</v>
      </c>
      <c r="AA485" s="22">
        <v>747</v>
      </c>
      <c r="AB485" s="22">
        <v>8</v>
      </c>
      <c r="AC485" s="22">
        <v>3866670</v>
      </c>
      <c r="AD485" s="22">
        <v>3870464</v>
      </c>
      <c r="AE485" s="22">
        <v>0</v>
      </c>
      <c r="AF485" s="22">
        <v>25129</v>
      </c>
      <c r="AG485" s="23">
        <v>44067</v>
      </c>
      <c r="AH485" s="22" t="s">
        <v>2441</v>
      </c>
      <c r="AI485" s="22" t="s">
        <v>167</v>
      </c>
      <c r="AJ485" s="22" t="s">
        <v>168</v>
      </c>
      <c r="AK485" s="22" t="s">
        <v>255</v>
      </c>
      <c r="AL485" s="25">
        <v>0.3125</v>
      </c>
      <c r="AM485" s="26">
        <v>0.33333333333333331</v>
      </c>
      <c r="AN485" s="26">
        <v>0.38194444444444442</v>
      </c>
      <c r="AO485" s="26">
        <v>0.40972222222222221</v>
      </c>
      <c r="AP485" s="22"/>
      <c r="AQ485" s="22"/>
      <c r="AR485" s="22">
        <v>2</v>
      </c>
      <c r="AS485" s="22" t="s">
        <v>471</v>
      </c>
      <c r="AT485" s="22" t="s">
        <v>2442</v>
      </c>
      <c r="AU485" s="22" t="s">
        <v>2443</v>
      </c>
      <c r="AV485" s="27"/>
      <c r="AW485" s="22" t="s">
        <v>2444</v>
      </c>
      <c r="AX485" s="22" t="s">
        <v>2445</v>
      </c>
      <c r="AY485" s="22" t="b">
        <v>0</v>
      </c>
      <c r="AZ485" s="22" t="s">
        <v>273</v>
      </c>
      <c r="BA485" s="22" t="b">
        <v>0</v>
      </c>
      <c r="BB485" s="22"/>
      <c r="BC485" s="22"/>
    </row>
    <row r="486" spans="1:55" hidden="1" x14ac:dyDescent="0.25">
      <c r="A486" s="31" t="str">
        <f>IFERROR(TEXT(Table_ocorrencias11[[#This Row],[caso_n]],"000")&amp;Table_ocorrencias11[[#This Row],[ponto]]&amp;"/"&amp;YEAR(Table_ocorrencias11[[#This Row],[DATA PLANTÃO]]),"")</f>
        <v>748.9/2020</v>
      </c>
      <c r="B486" s="31" t="str">
        <f>IFERROR(IF(Table_ocorrencias11[[#This Row],[GDL]] = "","", Table_ocorrencias11[[#This Row],[GDL]]&amp;"/"&amp;YEAR(Table_ocorrencias11[[#This Row],[data_plantao]])),"")</f>
        <v>24580/2020</v>
      </c>
      <c r="C486" s="31" t="str">
        <f>IF(Table_ocorrencias11[[#This Row],[fotos_gdl]] = TRUE,"ENVIADAS","PENDENTE")</f>
        <v>ENVIADAS</v>
      </c>
      <c r="D486" s="23">
        <f>IFERROR(Table_ocorrencias11[[#This Row],[data_plantao]],"")</f>
        <v>44067</v>
      </c>
      <c r="E486" s="31" t="str">
        <f>IFERROR(Table_ocorrencias11[[#This Row],[CIODS]],"")</f>
        <v>D685512</v>
      </c>
      <c r="F486" s="31" t="str">
        <f>IFERROR(Table_ocorrencias11[[#This Row],[natureza3]],"")</f>
        <v>Homicídio</v>
      </c>
      <c r="G486" s="31" t="str">
        <f>IFERROR(Table_ocorrencias11[[#This Row],[tipo_local]],"")</f>
        <v>Externo</v>
      </c>
      <c r="H486" s="31" t="str">
        <f>IFERROR(IF(Table_ocorrencias11[[#This Row],[instrumento9]] = 0,"",Table_ocorrencias11[[#This Row],[instrumento9]]),"")</f>
        <v/>
      </c>
      <c r="I486" s="31" t="str">
        <f>IFERROR(VLOOKUP(Table_ocorrencias11[[#This Row],[matricula_perito]],Table_peritos[],2,FALSE),"")</f>
        <v>VICTOR CEZAR LUCENA TAVARES DE SÁ LEITÃO</v>
      </c>
      <c r="J486" s="31" t="str">
        <f>IFERROR(VLOOKUP(Table_ocorrencias11[[#This Row],[matricula_auxiliar]],Table_auxiliares[],2,FALSE),"")</f>
        <v>BRENO HENRIQUE DANTAS DOS SANTOS</v>
      </c>
      <c r="K486" s="31" t="str">
        <f>IFERROR(VLOOKUP(Table_ocorrencias11[[#This Row],[matricula_delegado]],Table_delegados[],2,FALSE),"")</f>
        <v>ICARO BARROS SCHNEIDER</v>
      </c>
      <c r="L486" s="31" t="str">
        <f>IFERROR(Table_ocorrencias11[[#This Row],[viatura4]],"")</f>
        <v>UP004</v>
      </c>
      <c r="M486" s="31" t="str">
        <f>IFERROR(IF(Table_ocorrencias11[[#This Row],[DPH2]] ="","",Table_ocorrencias11[[#This Row],[DPH2]]&amp;"º DPH"),"")</f>
        <v>12º DPH</v>
      </c>
      <c r="N486" s="31" t="str">
        <f>UPPER(IFERROR(VLOOKUP(Table_ocorrencias11[[#This Row],[municipio]],Table_municipios[],2,FALSE),""))</f>
        <v>JABOATÃO DOS GUARARAPES</v>
      </c>
      <c r="O486" s="31" t="str">
        <f>UPPER(IFERROR(Table_ocorrencias11[[#This Row],[bairro7]],""))</f>
        <v>PIEDADE</v>
      </c>
      <c r="P486" s="31" t="str">
        <f>IFERROR(IF(Table_ocorrencias11[[#This Row],[rua8]] ="","",Table_ocorrencias11[[#This Row],[rua8]]),"")</f>
        <v>NOSSA SENHORA DE FÁTIMA</v>
      </c>
      <c r="Q486" s="31" t="str">
        <f>IFERROR(IF(Table_ocorrencias11[[#This Row],[latitude5]] ="","",Table_ocorrencias11[[#This Row],[latitude5]]),"")</f>
        <v/>
      </c>
      <c r="R486" s="31" t="str">
        <f>IFERROR(IF(Table_ocorrencias11[[#This Row],[longitude6]] ="","",Table_ocorrencias11[[#This Row],[longitude6]]),"")</f>
        <v/>
      </c>
      <c r="S486" s="31" t="str">
        <f>IFERROR(UPPER(VLOOKUP(Table_ocorrencias11[[#This Row],[ocorrencia_id]],Table_vitimas[],3,FALSE) &amp; " (NIC: "&amp; VLOOKUP(Table_ocorrencias11[[#This Row],[ocorrencia_id]],Table_vitimas[],9,FALSE)) &amp;")","")</f>
        <v>NÃO IDENTIFICADO (NIC: 111954)</v>
      </c>
      <c r="T4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86" s="31" t="str">
        <f>UPPER(IFERROR(Table_ocorrencias11[[#This Row],[descricao]],""))</f>
        <v>DUAS CABEÇAS</v>
      </c>
      <c r="V486" s="24">
        <f>IFERROR(IF(Table_ocorrencias11[[#This Row],[data_ciencia]]="","",Table_ocorrencias11[[#This Row],[data_ciencia]]),"")</f>
        <v>0.47222222222222221</v>
      </c>
      <c r="W486" s="24">
        <f>IFERROR(IF(Table_ocorrencias11[[#This Row],[data_saida]]="","",Table_ocorrencias11[[#This Row],[data_saida]]),"")</f>
        <v>0.5</v>
      </c>
      <c r="X486" s="24">
        <f>IFERROR(IF(Table_ocorrencias11[[#This Row],[data_chegada]]="","",Table_ocorrencias11[[#This Row],[data_chegada]]),"")</f>
        <v>0.54166666666666663</v>
      </c>
      <c r="Y486" s="24">
        <f>IFERROR(IF(Table_ocorrencias11[[#This Row],[data_conclusao]]="","",Table_ocorrencias11[[#This Row],[data_conclusao]]),"")</f>
        <v>0.58333333333333337</v>
      </c>
      <c r="Z486" s="22">
        <v>1592</v>
      </c>
      <c r="AA486" s="22">
        <v>748</v>
      </c>
      <c r="AB486" s="22">
        <v>12</v>
      </c>
      <c r="AC486" s="22">
        <v>3866947</v>
      </c>
      <c r="AD486" s="22">
        <v>3867820</v>
      </c>
      <c r="AE486" s="22">
        <v>2724715</v>
      </c>
      <c r="AF486" s="22">
        <v>24580</v>
      </c>
      <c r="AG486" s="23">
        <v>44067</v>
      </c>
      <c r="AH486" s="22" t="s">
        <v>2449</v>
      </c>
      <c r="AI486" s="22" t="s">
        <v>167</v>
      </c>
      <c r="AJ486" s="22" t="s">
        <v>168</v>
      </c>
      <c r="AK486" s="22" t="s">
        <v>255</v>
      </c>
      <c r="AL486" s="25">
        <v>0.47222222222222221</v>
      </c>
      <c r="AM486" s="26">
        <v>0.5</v>
      </c>
      <c r="AN486" s="26">
        <v>0.54166666666666663</v>
      </c>
      <c r="AO486" s="26">
        <v>0.58333333333333337</v>
      </c>
      <c r="AP486" s="22"/>
      <c r="AQ486" s="22"/>
      <c r="AR486" s="22">
        <v>10</v>
      </c>
      <c r="AS486" s="22" t="s">
        <v>711</v>
      </c>
      <c r="AT486" s="22" t="s">
        <v>2450</v>
      </c>
      <c r="AU486" s="22" t="s">
        <v>2451</v>
      </c>
      <c r="AV486" s="27"/>
      <c r="AW486" s="22" t="s">
        <v>2452</v>
      </c>
      <c r="AX486" s="22" t="s">
        <v>2453</v>
      </c>
      <c r="AY486" s="22" t="b">
        <v>1</v>
      </c>
      <c r="AZ486" s="22" t="s">
        <v>273</v>
      </c>
      <c r="BA486" s="22" t="b">
        <v>0</v>
      </c>
      <c r="BB486" s="22"/>
      <c r="BC486" s="22"/>
    </row>
    <row r="487" spans="1:55" hidden="1" x14ac:dyDescent="0.25">
      <c r="A487" s="31" t="str">
        <f>IFERROR(TEXT(Table_ocorrencias11[[#This Row],[caso_n]],"000")&amp;Table_ocorrencias11[[#This Row],[ponto]]&amp;"/"&amp;YEAR(Table_ocorrencias11[[#This Row],[DATA PLANTÃO]]),"")</f>
        <v>749.9/2020</v>
      </c>
      <c r="B487" s="31" t="str">
        <f>IFERROR(IF(Table_ocorrencias11[[#This Row],[GDL]] = "","", Table_ocorrencias11[[#This Row],[GDL]]&amp;"/"&amp;YEAR(Table_ocorrencias11[[#This Row],[data_plantao]])),"")</f>
        <v>24664/2020</v>
      </c>
      <c r="C487" s="31" t="str">
        <f>IF(Table_ocorrencias11[[#This Row],[fotos_gdl]] = TRUE,"ENVIADAS","PENDENTE")</f>
        <v>ENVIADAS</v>
      </c>
      <c r="D487" s="23">
        <f>IFERROR(Table_ocorrencias11[[#This Row],[data_plantao]],"")</f>
        <v>44067</v>
      </c>
      <c r="E487" s="31" t="str">
        <f>IFERROR(Table_ocorrencias11[[#This Row],[CIODS]],"")</f>
        <v>D685539</v>
      </c>
      <c r="F487" s="31" t="str">
        <f>IFERROR(Table_ocorrencias11[[#This Row],[natureza3]],"")</f>
        <v>Homicídio</v>
      </c>
      <c r="G487" s="31" t="str">
        <f>IFERROR(Table_ocorrencias11[[#This Row],[tipo_local]],"")</f>
        <v>Externo</v>
      </c>
      <c r="H487" s="31" t="str">
        <f>IFERROR(IF(Table_ocorrencias11[[#This Row],[instrumento9]] = 0,"",Table_ocorrencias11[[#This Row],[instrumento9]]),"")</f>
        <v>PÉRFURO-CONTUNDENTE</v>
      </c>
      <c r="I487" s="31" t="str">
        <f>IFERROR(VLOOKUP(Table_ocorrencias11[[#This Row],[matricula_perito]],Table_peritos[],2,FALSE),"")</f>
        <v>RANON BARROS BEZERRA</v>
      </c>
      <c r="J487" s="31" t="str">
        <f>IFERROR(VLOOKUP(Table_ocorrencias11[[#This Row],[matricula_auxiliar]],Table_auxiliares[],2,FALSE),"")</f>
        <v>ALMIR CARLOS DE SOUZA</v>
      </c>
      <c r="K487" s="31" t="str">
        <f>IFERROR(VLOOKUP(Table_ocorrencias11[[#This Row],[matricula_delegado]],Table_delegados[],2,FALSE),"")</f>
        <v>IAN CAMPOS MOREIRA</v>
      </c>
      <c r="L487" s="31" t="str">
        <f>IFERROR(Table_ocorrencias11[[#This Row],[viatura4]],"")</f>
        <v>UP003</v>
      </c>
      <c r="M487" s="31" t="str">
        <f>IFERROR(IF(Table_ocorrencias11[[#This Row],[DPH2]] ="","",Table_ocorrencias11[[#This Row],[DPH2]]&amp;"º DPH"),"")</f>
        <v>1º DPH</v>
      </c>
      <c r="N487" s="31" t="str">
        <f>UPPER(IFERROR(VLOOKUP(Table_ocorrencias11[[#This Row],[municipio]],Table_municipios[],2,FALSE),""))</f>
        <v>RECIFE</v>
      </c>
      <c r="O487" s="31" t="str">
        <f>UPPER(IFERROR(Table_ocorrencias11[[#This Row],[bairro7]],""))</f>
        <v>CABANGA</v>
      </c>
      <c r="P487" s="31" t="str">
        <f>IFERROR(IF(Table_ocorrencias11[[#This Row],[rua8]] ="","",Table_ocorrencias11[[#This Row],[rua8]]),"")</f>
        <v>AVENIDA SUL</v>
      </c>
      <c r="Q487" s="31" t="str">
        <f>IFERROR(IF(Table_ocorrencias11[[#This Row],[latitude5]] ="","",Table_ocorrencias11[[#This Row],[latitude5]]),"")</f>
        <v/>
      </c>
      <c r="R487" s="31" t="str">
        <f>IFERROR(IF(Table_ocorrencias11[[#This Row],[longitude6]] ="","",Table_ocorrencias11[[#This Row],[longitude6]]),"")</f>
        <v/>
      </c>
      <c r="S487" s="31" t="str">
        <f>IFERROR(UPPER(VLOOKUP(Table_ocorrencias11[[#This Row],[ocorrencia_id]],Table_vitimas[],3,FALSE) &amp; " (NIC: "&amp; VLOOKUP(Table_ocorrencias11[[#This Row],[ocorrencia_id]],Table_vitimas[],9,FALSE)) &amp;")","")</f>
        <v>PAULO PATRICIO DAS NEVES (NIC: 112432)</v>
      </c>
      <c r="T4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87" s="31" t="str">
        <f>UPPER(IFERROR(Table_ocorrencias11[[#This Row],[descricao]],""))</f>
        <v>VEÍCULO-PAF-MASC-EXTERNO-998349771</v>
      </c>
      <c r="V487" s="24">
        <f>IFERROR(IF(Table_ocorrencias11[[#This Row],[data_ciencia]]="","",Table_ocorrencias11[[#This Row],[data_ciencia]]),"")</f>
        <v>0.71250000000000002</v>
      </c>
      <c r="W487" s="24">
        <f>IFERROR(IF(Table_ocorrencias11[[#This Row],[data_saida]]="","",Table_ocorrencias11[[#This Row],[data_saida]]),"")</f>
        <v>0.71527777777777779</v>
      </c>
      <c r="X487" s="24">
        <f>IFERROR(IF(Table_ocorrencias11[[#This Row],[data_chegada]]="","",Table_ocorrencias11[[#This Row],[data_chegada]]),"")</f>
        <v>0.72916666666666663</v>
      </c>
      <c r="Y487" s="24">
        <f>IFERROR(IF(Table_ocorrencias11[[#This Row],[data_conclusao]]="","",Table_ocorrencias11[[#This Row],[data_conclusao]]),"")</f>
        <v>0.77083333333333337</v>
      </c>
      <c r="Z487" s="22">
        <v>1593</v>
      </c>
      <c r="AA487" s="22">
        <v>749</v>
      </c>
      <c r="AB487" s="22">
        <v>1</v>
      </c>
      <c r="AC487" s="22">
        <v>3866670</v>
      </c>
      <c r="AD487" s="22">
        <v>1586920</v>
      </c>
      <c r="AE487" s="22">
        <v>2724707</v>
      </c>
      <c r="AF487" s="22">
        <v>24664</v>
      </c>
      <c r="AG487" s="23">
        <v>44067</v>
      </c>
      <c r="AH487" s="22" t="s">
        <v>2455</v>
      </c>
      <c r="AI487" s="22" t="s">
        <v>167</v>
      </c>
      <c r="AJ487" s="22" t="s">
        <v>168</v>
      </c>
      <c r="AK487" s="22" t="s">
        <v>560</v>
      </c>
      <c r="AL487" s="25">
        <v>0.71250000000000002</v>
      </c>
      <c r="AM487" s="26">
        <v>0.71527777777777779</v>
      </c>
      <c r="AN487" s="26">
        <v>0.72916666666666663</v>
      </c>
      <c r="AO487" s="26">
        <v>0.77083333333333337</v>
      </c>
      <c r="AP487" s="22"/>
      <c r="AQ487" s="22"/>
      <c r="AR487" s="22">
        <v>14</v>
      </c>
      <c r="AS487" s="22" t="s">
        <v>2456</v>
      </c>
      <c r="AT487" s="22" t="s">
        <v>2457</v>
      </c>
      <c r="AU487" s="22" t="s">
        <v>2458</v>
      </c>
      <c r="AV487" s="27" t="s">
        <v>276</v>
      </c>
      <c r="AW487" s="22" t="s">
        <v>2459</v>
      </c>
      <c r="AX487" s="22" t="s">
        <v>2460</v>
      </c>
      <c r="AY487" s="22" t="b">
        <v>1</v>
      </c>
      <c r="AZ487" s="22" t="s">
        <v>273</v>
      </c>
      <c r="BA487" s="22" t="b">
        <v>1</v>
      </c>
      <c r="BB487" s="22" t="s">
        <v>2470</v>
      </c>
      <c r="BC487" s="22" t="s">
        <v>2471</v>
      </c>
    </row>
    <row r="488" spans="1:55" hidden="1" x14ac:dyDescent="0.25">
      <c r="A488" s="31" t="str">
        <f>IFERROR(TEXT(Table_ocorrencias11[[#This Row],[caso_n]],"000")&amp;Table_ocorrencias11[[#This Row],[ponto]]&amp;"/"&amp;YEAR(Table_ocorrencias11[[#This Row],[DATA PLANTÃO]]),"")</f>
        <v>750.9/2020</v>
      </c>
      <c r="B488" s="31" t="str">
        <f>IFERROR(IF(Table_ocorrencias11[[#This Row],[GDL]] = "","", Table_ocorrencias11[[#This Row],[GDL]]&amp;"/"&amp;YEAR(Table_ocorrencias11[[#This Row],[data_plantao]])),"")</f>
        <v/>
      </c>
      <c r="C488" s="31" t="str">
        <f>IF(Table_ocorrencias11[[#This Row],[fotos_gdl]] = TRUE,"ENVIADAS","PENDENTE")</f>
        <v>PENDENTE</v>
      </c>
      <c r="D488" s="23">
        <f>IFERROR(Table_ocorrencias11[[#This Row],[data_plantao]],"")</f>
        <v>44067</v>
      </c>
      <c r="E488" s="31" t="str">
        <f>IFERROR(Table_ocorrencias11[[#This Row],[CIODS]],"")</f>
        <v>D685540</v>
      </c>
      <c r="F488" s="31" t="str">
        <f>IFERROR(Table_ocorrencias11[[#This Row],[natureza3]],"")</f>
        <v>Homicídio</v>
      </c>
      <c r="G488" s="31" t="str">
        <f>IFERROR(Table_ocorrencias11[[#This Row],[tipo_local]],"")</f>
        <v>Externo</v>
      </c>
      <c r="H488" s="31" t="str">
        <f>IFERROR(IF(Table_ocorrencias11[[#This Row],[instrumento9]] = 0,"",Table_ocorrencias11[[#This Row],[instrumento9]]),"")</f>
        <v/>
      </c>
      <c r="I488" s="31" t="str">
        <f>IFERROR(VLOOKUP(Table_ocorrencias11[[#This Row],[matricula_perito]],Table_peritos[],2,FALSE),"")</f>
        <v>VICTOR CEZAR LUCENA TAVARES DE SÁ LEITÃO</v>
      </c>
      <c r="J488" s="31" t="str">
        <f>IFERROR(VLOOKUP(Table_ocorrencias11[[#This Row],[matricula_auxiliar]],Table_auxiliares[],2,FALSE),"")</f>
        <v>THIAGO ANDRÉ</v>
      </c>
      <c r="K488" s="31" t="str">
        <f>IFERROR(VLOOKUP(Table_ocorrencias11[[#This Row],[matricula_delegado]],Table_delegados[],2,FALSE),"")</f>
        <v>AUSENTE</v>
      </c>
      <c r="L488" s="31" t="str">
        <f>IFERROR(Table_ocorrencias11[[#This Row],[viatura4]],"")</f>
        <v>UP004</v>
      </c>
      <c r="M488" s="31" t="str">
        <f>IFERROR(IF(Table_ocorrencias11[[#This Row],[DPH2]] ="","",Table_ocorrencias11[[#This Row],[DPH2]]&amp;"º DPH"),"")</f>
        <v>12º DPH</v>
      </c>
      <c r="N488" s="31" t="str">
        <f>UPPER(IFERROR(VLOOKUP(Table_ocorrencias11[[#This Row],[municipio]],Table_municipios[],2,FALSE),""))</f>
        <v>JABOATÃO DOS GUARARAPES</v>
      </c>
      <c r="O488" s="31" t="str">
        <f>UPPER(IFERROR(Table_ocorrencias11[[#This Row],[bairro7]],""))</f>
        <v>JARDIM PIEDADE</v>
      </c>
      <c r="P488" s="31" t="str">
        <f>IFERROR(IF(Table_ocorrencias11[[#This Row],[rua8]] ="","",Table_ocorrencias11[[#This Row],[rua8]]),"")</f>
        <v>RUA DO CANAL</v>
      </c>
      <c r="Q488" s="31" t="str">
        <f>IFERROR(IF(Table_ocorrencias11[[#This Row],[latitude5]] ="","",Table_ocorrencias11[[#This Row],[latitude5]]),"")</f>
        <v/>
      </c>
      <c r="R488" s="31" t="str">
        <f>IFERROR(IF(Table_ocorrencias11[[#This Row],[longitude6]] ="","",Table_ocorrencias11[[#This Row],[longitude6]]),"")</f>
        <v/>
      </c>
      <c r="S48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111964)</v>
      </c>
      <c r="T4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88" s="31" t="str">
        <f>UPPER(IFERROR(Table_ocorrencias11[[#This Row],[descricao]],""))</f>
        <v>PAF-MASC-EXTERNO-983168430</v>
      </c>
      <c r="V488" s="24">
        <f>IFERROR(IF(Table_ocorrencias11[[#This Row],[data_ciencia]]="","",Table_ocorrencias11[[#This Row],[data_ciencia]]),"")</f>
        <v>0.71388888888888891</v>
      </c>
      <c r="W488" s="24" t="str">
        <f>IFERROR(IF(Table_ocorrencias11[[#This Row],[data_saida]]="","",Table_ocorrencias11[[#This Row],[data_saida]]),"")</f>
        <v/>
      </c>
      <c r="X488" s="24" t="str">
        <f>IFERROR(IF(Table_ocorrencias11[[#This Row],[data_chegada]]="","",Table_ocorrencias11[[#This Row],[data_chegada]]),"")</f>
        <v/>
      </c>
      <c r="Y488" s="24" t="str">
        <f>IFERROR(IF(Table_ocorrencias11[[#This Row],[data_conclusao]]="","",Table_ocorrencias11[[#This Row],[data_conclusao]]),"")</f>
        <v/>
      </c>
      <c r="Z488" s="22">
        <v>1594</v>
      </c>
      <c r="AA488" s="22">
        <v>750</v>
      </c>
      <c r="AB488" s="22">
        <v>12</v>
      </c>
      <c r="AC488" s="22">
        <v>3866947</v>
      </c>
      <c r="AD488" s="22">
        <v>3870464</v>
      </c>
      <c r="AE488" s="22">
        <v>0</v>
      </c>
      <c r="AF488" s="22"/>
      <c r="AG488" s="23">
        <v>44067</v>
      </c>
      <c r="AH488" s="22" t="s">
        <v>2461</v>
      </c>
      <c r="AI488" s="22" t="s">
        <v>167</v>
      </c>
      <c r="AJ488" s="22" t="s">
        <v>168</v>
      </c>
      <c r="AK488" s="22" t="s">
        <v>255</v>
      </c>
      <c r="AL488" s="25">
        <v>0.71388888888888891</v>
      </c>
      <c r="AM488" s="26"/>
      <c r="AN488" s="26"/>
      <c r="AO488" s="26"/>
      <c r="AP488" s="22"/>
      <c r="AQ488" s="22"/>
      <c r="AR488" s="22">
        <v>10</v>
      </c>
      <c r="AS488" s="22" t="s">
        <v>2462</v>
      </c>
      <c r="AT488" s="22" t="s">
        <v>2463</v>
      </c>
      <c r="AU488" s="22" t="s">
        <v>2464</v>
      </c>
      <c r="AV488" s="27"/>
      <c r="AW488" s="22" t="s">
        <v>2465</v>
      </c>
      <c r="AX488" s="22" t="s">
        <v>2466</v>
      </c>
      <c r="AY488" s="22" t="b">
        <v>0</v>
      </c>
      <c r="AZ488" s="22" t="s">
        <v>273</v>
      </c>
      <c r="BA488" s="22" t="b">
        <v>0</v>
      </c>
      <c r="BB488" s="22"/>
      <c r="BC488" s="22"/>
    </row>
    <row r="489" spans="1:55" hidden="1" x14ac:dyDescent="0.25">
      <c r="A489" s="31" t="str">
        <f>IFERROR(TEXT(Table_ocorrencias11[[#This Row],[caso_n]],"000")&amp;Table_ocorrencias11[[#This Row],[ponto]]&amp;"/"&amp;YEAR(Table_ocorrencias11[[#This Row],[DATA PLANTÃO]]),"")</f>
        <v>751.9/2020</v>
      </c>
      <c r="B489" s="31" t="str">
        <f>IFERROR(IF(Table_ocorrencias11[[#This Row],[GDL]] = "","", Table_ocorrencias11[[#This Row],[GDL]]&amp;"/"&amp;YEAR(Table_ocorrencias11[[#This Row],[data_plantao]])),"")</f>
        <v>24646/2020</v>
      </c>
      <c r="C489" s="31" t="str">
        <f>IF(Table_ocorrencias11[[#This Row],[fotos_gdl]] = TRUE,"ENVIADAS","PENDENTE")</f>
        <v>ENVIADAS</v>
      </c>
      <c r="D489" s="23">
        <f>IFERROR(Table_ocorrencias11[[#This Row],[data_plantao]],"")</f>
        <v>44067</v>
      </c>
      <c r="E489" s="31" t="str">
        <f>IFERROR(Table_ocorrencias11[[#This Row],[CIODS]],"")</f>
        <v>D685557</v>
      </c>
      <c r="F489" s="31" t="str">
        <f>IFERROR(Table_ocorrencias11[[#This Row],[natureza3]],"")</f>
        <v>Homicídio</v>
      </c>
      <c r="G489" s="31" t="str">
        <f>IFERROR(Table_ocorrencias11[[#This Row],[tipo_local]],"")</f>
        <v>Externo</v>
      </c>
      <c r="H489" s="31" t="str">
        <f>IFERROR(IF(Table_ocorrencias11[[#This Row],[instrumento9]] = 0,"",Table_ocorrencias11[[#This Row],[instrumento9]]),"")</f>
        <v/>
      </c>
      <c r="I489" s="31" t="str">
        <f>IFERROR(VLOOKUP(Table_ocorrencias11[[#This Row],[matricula_perito]],Table_peritos[],2,FALSE),"")</f>
        <v>TADEU MORAIS CRUZ</v>
      </c>
      <c r="J489" s="31" t="str">
        <f>IFERROR(VLOOKUP(Table_ocorrencias11[[#This Row],[matricula_auxiliar]],Table_auxiliares[],2,FALSE),"")</f>
        <v>BRENO HENRIQUE DANTAS DOS SANTOS</v>
      </c>
      <c r="K489" s="31" t="str">
        <f>IFERROR(VLOOKUP(Table_ocorrencias11[[#This Row],[matricula_delegado]],Table_delegados[],2,FALSE),"")</f>
        <v>ADYR MARTENS DE ALMEIDA</v>
      </c>
      <c r="L489" s="31" t="str">
        <f>IFERROR(Table_ocorrencias11[[#This Row],[viatura4]],"")</f>
        <v>UP004</v>
      </c>
      <c r="M489" s="31" t="str">
        <f>IFERROR(IF(Table_ocorrencias11[[#This Row],[DPH2]] ="","",Table_ocorrencias11[[#This Row],[DPH2]]&amp;"º DPH"),"")</f>
        <v>11º DPH</v>
      </c>
      <c r="N489" s="31" t="str">
        <f>UPPER(IFERROR(VLOOKUP(Table_ocorrencias11[[#This Row],[municipio]],Table_municipios[],2,FALSE),""))</f>
        <v>JABOATÃO DOS GUARARAPES</v>
      </c>
      <c r="O489" s="31" t="str">
        <f>UPPER(IFERROR(Table_ocorrencias11[[#This Row],[bairro7]],""))</f>
        <v>PRAZERES</v>
      </c>
      <c r="P489" s="31" t="str">
        <f>IFERROR(IF(Table_ocorrencias11[[#This Row],[rua8]] ="","",Table_ocorrencias11[[#This Row],[rua8]]),"")</f>
        <v>RUA DOUTOR GONZAGA MARANHÃO,345</v>
      </c>
      <c r="Q489" s="31" t="str">
        <f>IFERROR(IF(Table_ocorrencias11[[#This Row],[latitude5]] ="","",Table_ocorrencias11[[#This Row],[latitude5]]),"")</f>
        <v/>
      </c>
      <c r="R489" s="31" t="str">
        <f>IFERROR(IF(Table_ocorrencias11[[#This Row],[longitude6]] ="","",Table_ocorrencias11[[#This Row],[longitude6]]),"")</f>
        <v/>
      </c>
      <c r="S489" s="31" t="str">
        <f>IFERROR(UPPER(VLOOKUP(Table_ocorrencias11[[#This Row],[ocorrencia_id]],Table_vitimas[],3,FALSE) &amp; " (NIC: "&amp; VLOOKUP(Table_ocorrencias11[[#This Row],[ocorrencia_id]],Table_vitimas[],9,FALSE)) &amp;")","")</f>
        <v>ROMERO VIRGÍNIO DA SILVA (NIC: 112434)</v>
      </c>
      <c r="T4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89" s="31" t="str">
        <f>UPPER(IFERROR(Table_ocorrencias11[[#This Row],[descricao]],""))</f>
        <v>988270745-PAF-EXTERNO-MASC</v>
      </c>
      <c r="V489" s="24">
        <f>IFERROR(IF(Table_ocorrencias11[[#This Row],[data_ciencia]]="","",Table_ocorrencias11[[#This Row],[data_ciencia]]),"")</f>
        <v>0.84027777777777779</v>
      </c>
      <c r="W489" s="24">
        <f>IFERROR(IF(Table_ocorrencias11[[#This Row],[data_saida]]="","",Table_ocorrencias11[[#This Row],[data_saida]]),"")</f>
        <v>0.85416666666666663</v>
      </c>
      <c r="X489" s="24">
        <f>IFERROR(IF(Table_ocorrencias11[[#This Row],[data_chegada]]="","",Table_ocorrencias11[[#This Row],[data_chegada]]),"")</f>
        <v>0.88888888888888884</v>
      </c>
      <c r="Y489" s="24">
        <f>IFERROR(IF(Table_ocorrencias11[[#This Row],[data_conclusao]]="","",Table_ocorrencias11[[#This Row],[data_conclusao]]),"")</f>
        <v>0.91666666666666663</v>
      </c>
      <c r="Z489" s="22">
        <v>1595</v>
      </c>
      <c r="AA489" s="22">
        <v>751</v>
      </c>
      <c r="AB489" s="22">
        <v>11</v>
      </c>
      <c r="AC489" s="22">
        <v>2962136</v>
      </c>
      <c r="AD489" s="22">
        <v>3867820</v>
      </c>
      <c r="AE489" s="22">
        <v>2960397</v>
      </c>
      <c r="AF489" s="22">
        <v>24646</v>
      </c>
      <c r="AG489" s="23">
        <v>44067</v>
      </c>
      <c r="AH489" s="22" t="s">
        <v>2474</v>
      </c>
      <c r="AI489" s="22" t="s">
        <v>167</v>
      </c>
      <c r="AJ489" s="22" t="s">
        <v>168</v>
      </c>
      <c r="AK489" s="22" t="s">
        <v>255</v>
      </c>
      <c r="AL489" s="25">
        <v>0.84027777777777779</v>
      </c>
      <c r="AM489" s="26">
        <v>0.85416666666666663</v>
      </c>
      <c r="AN489" s="26">
        <v>0.88888888888888884</v>
      </c>
      <c r="AO489" s="26">
        <v>0.91666666666666663</v>
      </c>
      <c r="AP489" s="22"/>
      <c r="AQ489" s="22"/>
      <c r="AR489" s="22">
        <v>10</v>
      </c>
      <c r="AS489" s="22" t="s">
        <v>1776</v>
      </c>
      <c r="AT489" s="22" t="s">
        <v>2475</v>
      </c>
      <c r="AU489" s="22" t="s">
        <v>2476</v>
      </c>
      <c r="AV489" s="27"/>
      <c r="AW489" s="22" t="s">
        <v>2477</v>
      </c>
      <c r="AX489" s="22" t="s">
        <v>2478</v>
      </c>
      <c r="AY489" s="22" t="b">
        <v>1</v>
      </c>
      <c r="AZ489" s="22" t="s">
        <v>273</v>
      </c>
      <c r="BA489" s="22" t="b">
        <v>0</v>
      </c>
      <c r="BB489" s="22"/>
      <c r="BC489" s="22"/>
    </row>
    <row r="490" spans="1:55" hidden="1" x14ac:dyDescent="0.25">
      <c r="A490" s="31" t="str">
        <f>IFERROR(TEXT(Table_ocorrencias11[[#This Row],[caso_n]],"000")&amp;Table_ocorrencias11[[#This Row],[ponto]]&amp;"/"&amp;YEAR(Table_ocorrencias11[[#This Row],[DATA PLANTÃO]]),"")</f>
        <v>752.9/2020</v>
      </c>
      <c r="B490" s="31" t="str">
        <f>IFERROR(IF(Table_ocorrencias11[[#This Row],[GDL]] = "","", Table_ocorrencias11[[#This Row],[GDL]]&amp;"/"&amp;YEAR(Table_ocorrencias11[[#This Row],[data_plantao]])),"")</f>
        <v>24647/2020</v>
      </c>
      <c r="C490" s="31" t="str">
        <f>IF(Table_ocorrencias11[[#This Row],[fotos_gdl]] = TRUE,"ENVIADAS","PENDENTE")</f>
        <v>ENVIADAS</v>
      </c>
      <c r="D490" s="23">
        <f>IFERROR(Table_ocorrencias11[[#This Row],[data_plantao]],"")</f>
        <v>44067</v>
      </c>
      <c r="E490" s="31" t="str">
        <f>IFERROR(Table_ocorrencias11[[#This Row],[CIODS]],"")</f>
        <v>D685556</v>
      </c>
      <c r="F490" s="31" t="str">
        <f>IFERROR(Table_ocorrencias11[[#This Row],[natureza3]],"")</f>
        <v>Homicídio</v>
      </c>
      <c r="G490" s="31" t="str">
        <f>IFERROR(Table_ocorrencias11[[#This Row],[tipo_local]],"")</f>
        <v>Externo</v>
      </c>
      <c r="H490" s="31" t="str">
        <f>IFERROR(IF(Table_ocorrencias11[[#This Row],[instrumento9]] = 0,"",Table_ocorrencias11[[#This Row],[instrumento9]]),"")</f>
        <v>PÉRFURO-CONTUNDENTE</v>
      </c>
      <c r="I490" s="31" t="str">
        <f>IFERROR(VLOOKUP(Table_ocorrencias11[[#This Row],[matricula_perito]],Table_peritos[],2,FALSE),"")</f>
        <v>RANON BARROS BEZERRA</v>
      </c>
      <c r="J490" s="31" t="str">
        <f>IFERROR(VLOOKUP(Table_ocorrencias11[[#This Row],[matricula_auxiliar]],Table_auxiliares[],2,FALSE),"")</f>
        <v>ALMIR CARLOS DE SOUZA</v>
      </c>
      <c r="K490" s="31" t="str">
        <f>IFERROR(VLOOKUP(Table_ocorrencias11[[#This Row],[matricula_delegado]],Table_delegados[],2,FALSE),"")</f>
        <v>CAIO WAGNER SIQUEIRA DE MORAIS</v>
      </c>
      <c r="L490" s="31" t="str">
        <f>IFERROR(Table_ocorrencias11[[#This Row],[viatura4]],"")</f>
        <v>UP003</v>
      </c>
      <c r="M490" s="31" t="str">
        <f>IFERROR(IF(Table_ocorrencias11[[#This Row],[DPH2]] ="","",Table_ocorrencias11[[#This Row],[DPH2]]&amp;"º DPH"),"")</f>
        <v>9º DPH</v>
      </c>
      <c r="N490" s="31" t="str">
        <f>UPPER(IFERROR(VLOOKUP(Table_ocorrencias11[[#This Row],[municipio]],Table_municipios[],2,FALSE),""))</f>
        <v>OLINDA</v>
      </c>
      <c r="O490" s="31" t="str">
        <f>UPPER(IFERROR(Table_ocorrencias11[[#This Row],[bairro7]],""))</f>
        <v>JARDIM FRAGOSO</v>
      </c>
      <c r="P490" s="31" t="str">
        <f>IFERROR(IF(Table_ocorrencias11[[#This Row],[rua8]] ="","",Table_ocorrencias11[[#This Row],[rua8]]),"")</f>
        <v>RUA JOSÉ SANTIAGO</v>
      </c>
      <c r="Q490" s="31" t="str">
        <f>IFERROR(IF(Table_ocorrencias11[[#This Row],[latitude5]] ="","",Table_ocorrencias11[[#This Row],[latitude5]]),"")</f>
        <v/>
      </c>
      <c r="R490" s="31" t="str">
        <f>IFERROR(IF(Table_ocorrencias11[[#This Row],[longitude6]] ="","",Table_ocorrencias11[[#This Row],[longitude6]]),"")</f>
        <v/>
      </c>
      <c r="S490" s="31" t="str">
        <f>IFERROR(UPPER(VLOOKUP(Table_ocorrencias11[[#This Row],[ocorrencia_id]],Table_vitimas[],3,FALSE) &amp; " (NIC: "&amp; VLOOKUP(Table_ocorrencias11[[#This Row],[ocorrencia_id]],Table_vitimas[],9,FALSE)) &amp;")","")</f>
        <v>DEIVISON PORCIANO DOS SANTOS (NIC: 112430)</v>
      </c>
      <c r="T4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90" s="31" t="str">
        <f>UPPER(IFERROR(Table_ocorrencias11[[#This Row],[descricao]],""))</f>
        <v>988941734-995335454-MOTOCICLETA ENVOLVIDA EM LOCAL MEDIATO</v>
      </c>
      <c r="V490" s="24">
        <f>IFERROR(IF(Table_ocorrencias11[[#This Row],[data_ciencia]]="","",Table_ocorrencias11[[#This Row],[data_ciencia]]),"")</f>
        <v>0.84375</v>
      </c>
      <c r="W490" s="24">
        <f>IFERROR(IF(Table_ocorrencias11[[#This Row],[data_saida]]="","",Table_ocorrencias11[[#This Row],[data_saida]]),"")</f>
        <v>0.88194444444444442</v>
      </c>
      <c r="X490" s="24">
        <f>IFERROR(IF(Table_ocorrencias11[[#This Row],[data_chegada]]="","",Table_ocorrencias11[[#This Row],[data_chegada]]),"")</f>
        <v>0.90277777777777779</v>
      </c>
      <c r="Y490" s="24">
        <f>IFERROR(IF(Table_ocorrencias11[[#This Row],[data_conclusao]]="","",Table_ocorrencias11[[#This Row],[data_conclusao]]),"")</f>
        <v>0.93402777777777779</v>
      </c>
      <c r="Z490" s="22">
        <v>1596</v>
      </c>
      <c r="AA490" s="22">
        <v>752</v>
      </c>
      <c r="AB490" s="22">
        <v>9</v>
      </c>
      <c r="AC490" s="22">
        <v>3866670</v>
      </c>
      <c r="AD490" s="22">
        <v>1586920</v>
      </c>
      <c r="AE490" s="22">
        <v>3864910</v>
      </c>
      <c r="AF490" s="22">
        <v>24647</v>
      </c>
      <c r="AG490" s="23">
        <v>44067</v>
      </c>
      <c r="AH490" s="22" t="s">
        <v>2479</v>
      </c>
      <c r="AI490" s="22" t="s">
        <v>167</v>
      </c>
      <c r="AJ490" s="22" t="s">
        <v>168</v>
      </c>
      <c r="AK490" s="22" t="s">
        <v>560</v>
      </c>
      <c r="AL490" s="25">
        <v>0.84375</v>
      </c>
      <c r="AM490" s="26">
        <v>0.88194444444444442</v>
      </c>
      <c r="AN490" s="26">
        <v>0.90277777777777779</v>
      </c>
      <c r="AO490" s="26">
        <v>0.93402777777777779</v>
      </c>
      <c r="AP490" s="22"/>
      <c r="AQ490" s="22"/>
      <c r="AR490" s="22">
        <v>12</v>
      </c>
      <c r="AS490" s="22" t="s">
        <v>2480</v>
      </c>
      <c r="AT490" s="22" t="s">
        <v>2481</v>
      </c>
      <c r="AU490" s="22" t="s">
        <v>2482</v>
      </c>
      <c r="AV490" s="27" t="s">
        <v>276</v>
      </c>
      <c r="AW490" s="22" t="s">
        <v>2483</v>
      </c>
      <c r="AX490" s="22" t="s">
        <v>2484</v>
      </c>
      <c r="AY490" s="22" t="b">
        <v>1</v>
      </c>
      <c r="AZ490" s="22" t="s">
        <v>273</v>
      </c>
      <c r="BA490" s="22" t="b">
        <v>0</v>
      </c>
      <c r="BB490" s="22"/>
      <c r="BC490" s="22"/>
    </row>
    <row r="491" spans="1:55" hidden="1" x14ac:dyDescent="0.25">
      <c r="A491" s="31" t="str">
        <f>IFERROR(TEXT(Table_ocorrencias11[[#This Row],[caso_n]],"000")&amp;Table_ocorrencias11[[#This Row],[ponto]]&amp;"/"&amp;YEAR(Table_ocorrencias11[[#This Row],[DATA PLANTÃO]]),"")</f>
        <v>753.9/2020</v>
      </c>
      <c r="B491" s="31" t="str">
        <f>IFERROR(IF(Table_ocorrencias11[[#This Row],[GDL]] = "","", Table_ocorrencias11[[#This Row],[GDL]]&amp;"/"&amp;YEAR(Table_ocorrencias11[[#This Row],[data_plantao]])),"")</f>
        <v/>
      </c>
      <c r="C491" s="31" t="str">
        <f>IF(Table_ocorrencias11[[#This Row],[fotos_gdl]] = TRUE,"ENVIADAS","PENDENTE")</f>
        <v>PENDENTE</v>
      </c>
      <c r="D491" s="23">
        <f>IFERROR(Table_ocorrencias11[[#This Row],[data_plantao]],"")</f>
        <v>44067</v>
      </c>
      <c r="E491" s="31" t="str">
        <f>IFERROR(Table_ocorrencias11[[#This Row],[CIODS]],"")</f>
        <v>D685561</v>
      </c>
      <c r="F491" s="31" t="str">
        <f>IFERROR(Table_ocorrencias11[[#This Row],[natureza3]],"")</f>
        <v>Homicídio</v>
      </c>
      <c r="G491" s="31" t="str">
        <f>IFERROR(Table_ocorrencias11[[#This Row],[tipo_local]],"")</f>
        <v>Externo</v>
      </c>
      <c r="H491" s="31" t="str">
        <f>IFERROR(IF(Table_ocorrencias11[[#This Row],[instrumento9]] = 0,"",Table_ocorrencias11[[#This Row],[instrumento9]]),"")</f>
        <v>PÉRFURO-CONTUNDENTE</v>
      </c>
      <c r="I491" s="31" t="str">
        <f>IFERROR(VLOOKUP(Table_ocorrencias11[[#This Row],[matricula_perito]],Table_peritos[],2,FALSE),"")</f>
        <v>VICTOR CEZAR LUCENA TAVARES DE SÁ LEITÃO</v>
      </c>
      <c r="J491" s="31" t="str">
        <f>IFERROR(VLOOKUP(Table_ocorrencias11[[#This Row],[matricula_auxiliar]],Table_auxiliares[],2,FALSE),"")</f>
        <v>THIAGO ANDRÉ</v>
      </c>
      <c r="K491" s="31" t="str">
        <f>IFERROR(VLOOKUP(Table_ocorrencias11[[#This Row],[matricula_delegado]],Table_delegados[],2,FALSE),"")</f>
        <v>JOAO BAPTISTA DE BRITTO ALVES FILHO</v>
      </c>
      <c r="L491" s="31" t="str">
        <f>IFERROR(Table_ocorrencias11[[#This Row],[viatura4]],"")</f>
        <v>UP002</v>
      </c>
      <c r="M491" s="31" t="str">
        <f>IFERROR(IF(Table_ocorrencias11[[#This Row],[DPH2]] ="","",Table_ocorrencias11[[#This Row],[DPH2]]&amp;"º DPH"),"")</f>
        <v>6º DPH</v>
      </c>
      <c r="N491" s="31" t="str">
        <f>UPPER(IFERROR(VLOOKUP(Table_ocorrencias11[[#This Row],[municipio]],Table_municipios[],2,FALSE),""))</f>
        <v>ABREU E LIMA</v>
      </c>
      <c r="O491" s="31" t="str">
        <f>UPPER(IFERROR(Table_ocorrencias11[[#This Row],[bairro7]],""))</f>
        <v>FOSFATO</v>
      </c>
      <c r="P491" s="31" t="str">
        <f>IFERROR(IF(Table_ocorrencias11[[#This Row],[rua8]] ="","",Table_ocorrencias11[[#This Row],[rua8]]),"")</f>
        <v>RUA AMAPÁ</v>
      </c>
      <c r="Q491" s="31" t="str">
        <f>IFERROR(IF(Table_ocorrencias11[[#This Row],[latitude5]] ="","",Table_ocorrencias11[[#This Row],[latitude5]]),"")</f>
        <v/>
      </c>
      <c r="R491" s="31" t="str">
        <f>IFERROR(IF(Table_ocorrencias11[[#This Row],[longitude6]] ="","",Table_ocorrencias11[[#This Row],[longitude6]]),"")</f>
        <v/>
      </c>
      <c r="S491" s="31" t="str">
        <f>IFERROR(UPPER(VLOOKUP(Table_ocorrencias11[[#This Row],[ocorrencia_id]],Table_vitimas[],3,FALSE) &amp; " (NIC: "&amp; VLOOKUP(Table_ocorrencias11[[#This Row],[ocorrencia_id]],Table_vitimas[],9,FALSE)) &amp;")","")</f>
        <v>LINDOVAL FRANCISCO DA PAZ (NIC: 111969)</v>
      </c>
      <c r="T4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1" s="31" t="str">
        <f>UPPER(IFERROR(Table_ocorrencias11[[#This Row],[descricao]],""))</f>
        <v>995186424-PAF-MASC</v>
      </c>
      <c r="V491" s="24">
        <f>IFERROR(IF(Table_ocorrencias11[[#This Row],[data_ciencia]]="","",Table_ocorrencias11[[#This Row],[data_ciencia]]),"")</f>
        <v>0.84722222222222221</v>
      </c>
      <c r="W491" s="24">
        <f>IFERROR(IF(Table_ocorrencias11[[#This Row],[data_saida]]="","",Table_ocorrencias11[[#This Row],[data_saida]]),"")</f>
        <v>0.88888888888888884</v>
      </c>
      <c r="X491" s="24">
        <f>IFERROR(IF(Table_ocorrencias11[[#This Row],[data_chegada]]="","",Table_ocorrencias11[[#This Row],[data_chegada]]),"")</f>
        <v>0.90972222222222221</v>
      </c>
      <c r="Y491" s="24">
        <f>IFERROR(IF(Table_ocorrencias11[[#This Row],[data_conclusao]]="","",Table_ocorrencias11[[#This Row],[data_conclusao]]),"")</f>
        <v>0.94444444444444442</v>
      </c>
      <c r="Z491" s="22">
        <v>1597</v>
      </c>
      <c r="AA491" s="22">
        <v>753</v>
      </c>
      <c r="AB491" s="22">
        <v>6</v>
      </c>
      <c r="AC491" s="22">
        <v>3866947</v>
      </c>
      <c r="AD491" s="22">
        <v>3870464</v>
      </c>
      <c r="AE491" s="22">
        <v>2139065</v>
      </c>
      <c r="AF491" s="22"/>
      <c r="AG491" s="23">
        <v>44067</v>
      </c>
      <c r="AH491" s="22" t="s">
        <v>2485</v>
      </c>
      <c r="AI491" s="22" t="s">
        <v>167</v>
      </c>
      <c r="AJ491" s="22" t="s">
        <v>168</v>
      </c>
      <c r="AK491" s="22" t="s">
        <v>278</v>
      </c>
      <c r="AL491" s="25">
        <v>0.84722222222222221</v>
      </c>
      <c r="AM491" s="26">
        <v>0.88888888888888884</v>
      </c>
      <c r="AN491" s="26">
        <v>0.90972222222222221</v>
      </c>
      <c r="AO491" s="26">
        <v>0.94444444444444442</v>
      </c>
      <c r="AP491" s="22"/>
      <c r="AQ491" s="22"/>
      <c r="AR491" s="22">
        <v>1</v>
      </c>
      <c r="AS491" s="22" t="s">
        <v>2486</v>
      </c>
      <c r="AT491" s="22" t="s">
        <v>2487</v>
      </c>
      <c r="AU491" s="22" t="s">
        <v>2488</v>
      </c>
      <c r="AV491" s="27" t="s">
        <v>276</v>
      </c>
      <c r="AW491" s="22" t="s">
        <v>2489</v>
      </c>
      <c r="AX491" s="22" t="s">
        <v>2490</v>
      </c>
      <c r="AY491" s="22" t="b">
        <v>0</v>
      </c>
      <c r="AZ491" s="22" t="s">
        <v>273</v>
      </c>
      <c r="BA491" s="22" t="b">
        <v>0</v>
      </c>
      <c r="BB491" s="22"/>
      <c r="BC491" s="22"/>
    </row>
    <row r="492" spans="1:55" hidden="1" x14ac:dyDescent="0.25">
      <c r="A492" s="31" t="str">
        <f>IFERROR(TEXT(Table_ocorrencias11[[#This Row],[caso_n]],"000")&amp;Table_ocorrencias11[[#This Row],[ponto]]&amp;"/"&amp;YEAR(Table_ocorrencias11[[#This Row],[DATA PLANTÃO]]),"")</f>
        <v>754.9/2020</v>
      </c>
      <c r="B492" s="31" t="str">
        <f>IFERROR(IF(Table_ocorrencias11[[#This Row],[GDL]] = "","", Table_ocorrencias11[[#This Row],[GDL]]&amp;"/"&amp;YEAR(Table_ocorrencias11[[#This Row],[data_plantao]])),"")</f>
        <v>24796/2020</v>
      </c>
      <c r="C492" s="31" t="str">
        <f>IF(Table_ocorrencias11[[#This Row],[fotos_gdl]] = TRUE,"ENVIADAS","PENDENTE")</f>
        <v>ENVIADAS</v>
      </c>
      <c r="D492" s="23">
        <f>IFERROR(Table_ocorrencias11[[#This Row],[data_plantao]],"")</f>
        <v>44068</v>
      </c>
      <c r="E492" s="31" t="str">
        <f>IFERROR(Table_ocorrencias11[[#This Row],[CIODS]],"")</f>
        <v>D685614</v>
      </c>
      <c r="F492" s="31" t="str">
        <f>IFERROR(Table_ocorrencias11[[#This Row],[natureza3]],"")</f>
        <v>Homicídio</v>
      </c>
      <c r="G492" s="31" t="str">
        <f>IFERROR(Table_ocorrencias11[[#This Row],[tipo_local]],"")</f>
        <v>Interno</v>
      </c>
      <c r="H492" s="31" t="str">
        <f>IFERROR(IF(Table_ocorrencias11[[#This Row],[instrumento9]] = 0,"",Table_ocorrencias11[[#This Row],[instrumento9]]),"")</f>
        <v>PÉRFURO-CONTUNDENTE</v>
      </c>
      <c r="I492" s="31" t="str">
        <f>IFERROR(VLOOKUP(Table_ocorrencias11[[#This Row],[matricula_perito]],Table_peritos[],2,FALSE),"")</f>
        <v>CARLOS ARMANDO CORREIA LYRA</v>
      </c>
      <c r="J492" s="31" t="str">
        <f>IFERROR(VLOOKUP(Table_ocorrencias11[[#This Row],[matricula_auxiliar]],Table_auxiliares[],2,FALSE),"")</f>
        <v>ANDREZA CRISTINA MAIA DOS SANTOS</v>
      </c>
      <c r="K492" s="31" t="str">
        <f>IFERROR(VLOOKUP(Table_ocorrencias11[[#This Row],[matricula_delegado]],Table_delegados[],2,FALSE),"")</f>
        <v>AUSENTE</v>
      </c>
      <c r="L492" s="31" t="str">
        <f>IFERROR(Table_ocorrencias11[[#This Row],[viatura4]],"")</f>
        <v>UP004</v>
      </c>
      <c r="M492" s="31" t="str">
        <f>IFERROR(IF(Table_ocorrencias11[[#This Row],[DPH2]] ="","",Table_ocorrencias11[[#This Row],[DPH2]]&amp;"º DPH"),"")</f>
        <v>10º DPH</v>
      </c>
      <c r="N492" s="31" t="str">
        <f>UPPER(IFERROR(VLOOKUP(Table_ocorrencias11[[#This Row],[municipio]],Table_municipios[],2,FALSE),""))</f>
        <v>CAMARAGIBE</v>
      </c>
      <c r="O492" s="31" t="str">
        <f>UPPER(IFERROR(Table_ocorrencias11[[#This Row],[bairro7]],""))</f>
        <v>CENTRO</v>
      </c>
      <c r="P492" s="31" t="str">
        <f>IFERROR(IF(Table_ocorrencias11[[#This Row],[rua8]] ="","",Table_ocorrencias11[[#This Row],[rua8]]),"")</f>
        <v>ELISA CABRAL DE SOUZA</v>
      </c>
      <c r="Q492" s="31" t="str">
        <f>IFERROR(IF(Table_ocorrencias11[[#This Row],[latitude5]] ="","",Table_ocorrencias11[[#This Row],[latitude5]]),"")</f>
        <v>-8,132463</v>
      </c>
      <c r="R492" s="31" t="str">
        <f>IFERROR(IF(Table_ocorrencias11[[#This Row],[longitude6]] ="","",Table_ocorrencias11[[#This Row],[longitude6]]),"")</f>
        <v>-34,585260</v>
      </c>
      <c r="S492" s="31" t="str">
        <f>IFERROR(UPPER(VLOOKUP(Table_ocorrencias11[[#This Row],[ocorrencia_id]],Table_vitimas[],3,FALSE) &amp; " (NIC: "&amp; VLOOKUP(Table_ocorrencias11[[#This Row],[ocorrencia_id]],Table_vitimas[],9,FALSE)) &amp;")","")</f>
        <v>JOSEVALDO FERREIRA DA SILVA (NIC: 112421)</v>
      </c>
      <c r="T4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2" s="31" t="str">
        <f>UPPER(IFERROR(Table_ocorrencias11[[#This Row],[descricao]],""))</f>
        <v>CBPM LUIS 987077894</v>
      </c>
      <c r="V492" s="24">
        <f>IFERROR(IF(Table_ocorrencias11[[#This Row],[data_ciencia]]="","",Table_ocorrencias11[[#This Row],[data_ciencia]]),"")</f>
        <v>0.56874999999999998</v>
      </c>
      <c r="W492" s="24">
        <f>IFERROR(IF(Table_ocorrencias11[[#This Row],[data_saida]]="","",Table_ocorrencias11[[#This Row],[data_saida]]),"")</f>
        <v>0.58194444444444449</v>
      </c>
      <c r="X492" s="24">
        <f>IFERROR(IF(Table_ocorrencias11[[#This Row],[data_chegada]]="","",Table_ocorrencias11[[#This Row],[data_chegada]]),"")</f>
        <v>0.59375</v>
      </c>
      <c r="Y492" s="24">
        <f>IFERROR(IF(Table_ocorrencias11[[#This Row],[data_conclusao]]="","",Table_ocorrencias11[[#This Row],[data_conclusao]]),"")</f>
        <v>0.61527777777777781</v>
      </c>
      <c r="Z492" s="22">
        <v>1598</v>
      </c>
      <c r="AA492" s="22">
        <v>754</v>
      </c>
      <c r="AB492" s="22">
        <v>10</v>
      </c>
      <c r="AC492" s="22">
        <v>3869091</v>
      </c>
      <c r="AD492" s="22">
        <v>3876098</v>
      </c>
      <c r="AE492" s="22">
        <v>0</v>
      </c>
      <c r="AF492" s="22">
        <v>24796</v>
      </c>
      <c r="AG492" s="23">
        <v>44068</v>
      </c>
      <c r="AH492" s="22" t="s">
        <v>2504</v>
      </c>
      <c r="AI492" s="22" t="s">
        <v>167</v>
      </c>
      <c r="AJ492" s="22" t="s">
        <v>414</v>
      </c>
      <c r="AK492" s="22" t="s">
        <v>255</v>
      </c>
      <c r="AL492" s="25">
        <v>0.56874999999999998</v>
      </c>
      <c r="AM492" s="26">
        <v>0.58194444444444449</v>
      </c>
      <c r="AN492" s="26">
        <v>0.59375</v>
      </c>
      <c r="AO492" s="26">
        <v>0.61527777777777781</v>
      </c>
      <c r="AP492" s="22" t="s">
        <v>2505</v>
      </c>
      <c r="AQ492" s="22" t="s">
        <v>2506</v>
      </c>
      <c r="AR492" s="22">
        <v>4</v>
      </c>
      <c r="AS492" s="22" t="s">
        <v>265</v>
      </c>
      <c r="AT492" s="22" t="s">
        <v>2507</v>
      </c>
      <c r="AU492" s="22" t="s">
        <v>2508</v>
      </c>
      <c r="AV492" s="27" t="s">
        <v>276</v>
      </c>
      <c r="AW492" s="22" t="s">
        <v>2509</v>
      </c>
      <c r="AX492" s="22" t="s">
        <v>2510</v>
      </c>
      <c r="AY492" s="22" t="b">
        <v>1</v>
      </c>
      <c r="AZ492" s="22" t="s">
        <v>273</v>
      </c>
      <c r="BA492" s="22" t="b">
        <v>0</v>
      </c>
      <c r="BB492" s="22"/>
      <c r="BC492" s="22"/>
    </row>
    <row r="493" spans="1:55" hidden="1" x14ac:dyDescent="0.25">
      <c r="A493" s="31" t="str">
        <f>IFERROR(TEXT(Table_ocorrencias11[[#This Row],[caso_n]],"000")&amp;Table_ocorrencias11[[#This Row],[ponto]]&amp;"/"&amp;YEAR(Table_ocorrencias11[[#This Row],[DATA PLANTÃO]]),"")</f>
        <v>755.9/2020</v>
      </c>
      <c r="B493" s="31" t="str">
        <f>IFERROR(IF(Table_ocorrencias11[[#This Row],[GDL]] = "","", Table_ocorrencias11[[#This Row],[GDL]]&amp;"/"&amp;YEAR(Table_ocorrencias11[[#This Row],[data_plantao]])),"")</f>
        <v/>
      </c>
      <c r="C493" s="31" t="str">
        <f>IF(Table_ocorrencias11[[#This Row],[fotos_gdl]] = TRUE,"ENVIADAS","PENDENTE")</f>
        <v>PENDENTE</v>
      </c>
      <c r="D493" s="23">
        <f>IFERROR(Table_ocorrencias11[[#This Row],[data_plantao]],"")</f>
        <v>44069</v>
      </c>
      <c r="E493" s="31" t="str">
        <f>IFERROR(Table_ocorrencias11[[#This Row],[CIODS]],"")</f>
        <v>D685670</v>
      </c>
      <c r="F493" s="31" t="str">
        <f>IFERROR(Table_ocorrencias11[[#This Row],[natureza3]],"")</f>
        <v>Homicídio</v>
      </c>
      <c r="G493" s="31" t="str">
        <f>IFERROR(Table_ocorrencias11[[#This Row],[tipo_local]],"")</f>
        <v>Interno</v>
      </c>
      <c r="H493" s="31" t="str">
        <f>IFERROR(IF(Table_ocorrencias11[[#This Row],[instrumento9]] = 0,"",Table_ocorrencias11[[#This Row],[instrumento9]]),"")</f>
        <v/>
      </c>
      <c r="I493" s="31" t="str">
        <f>IFERROR(VLOOKUP(Table_ocorrencias11[[#This Row],[matricula_perito]],Table_peritos[],2,FALSE),"")</f>
        <v>TADEU MORAIS CRUZ</v>
      </c>
      <c r="J493" s="31" t="str">
        <f>IFERROR(VLOOKUP(Table_ocorrencias11[[#This Row],[matricula_auxiliar]],Table_auxiliares[],2,FALSE),"")</f>
        <v>THIAGO ANDRÉ</v>
      </c>
      <c r="K493" s="31" t="str">
        <f>IFERROR(VLOOKUP(Table_ocorrencias11[[#This Row],[matricula_delegado]],Table_delegados[],2,FALSE),"")</f>
        <v>AUSENTE</v>
      </c>
      <c r="L493" s="31" t="str">
        <f>IFERROR(Table_ocorrencias11[[#This Row],[viatura4]],"")</f>
        <v>UP004</v>
      </c>
      <c r="M493" s="31" t="str">
        <f>IFERROR(IF(Table_ocorrencias11[[#This Row],[DPH2]] ="","",Table_ocorrencias11[[#This Row],[DPH2]]&amp;"º DPH"),"")</f>
        <v>7º DPH</v>
      </c>
      <c r="N493" s="31" t="str">
        <f>UPPER(IFERROR(VLOOKUP(Table_ocorrencias11[[#This Row],[municipio]],Table_municipios[],2,FALSE),""))</f>
        <v>PAULISTA</v>
      </c>
      <c r="O493" s="31" t="str">
        <f>UPPER(IFERROR(Table_ocorrencias11[[#This Row],[bairro7]],""))</f>
        <v>MIRUEIRA</v>
      </c>
      <c r="P493" s="31" t="str">
        <f>IFERROR(IF(Table_ocorrencias11[[#This Row],[rua8]] ="","",Table_ocorrencias11[[#This Row],[rua8]]),"")</f>
        <v>RUA DO BOSQUE, 27</v>
      </c>
      <c r="Q493" s="31" t="str">
        <f>IFERROR(IF(Table_ocorrencias11[[#This Row],[latitude5]] ="","",Table_ocorrencias11[[#This Row],[latitude5]]),"")</f>
        <v/>
      </c>
      <c r="R493" s="31" t="str">
        <f>IFERROR(IF(Table_ocorrencias11[[#This Row],[longitude6]] ="","",Table_ocorrencias11[[#This Row],[longitude6]]),"")</f>
        <v/>
      </c>
      <c r="S493" s="31" t="str">
        <f>IFERROR(UPPER(VLOOKUP(Table_ocorrencias11[[#This Row],[ocorrencia_id]],Table_vitimas[],3,FALSE) &amp; " (NIC: "&amp; VLOOKUP(Table_ocorrencias11[[#This Row],[ocorrencia_id]],Table_vitimas[],9,FALSE)) &amp;")","")</f>
        <v>DERIVALDO GONÇALVES DE MEDEIROS (NIC: 112422)</v>
      </c>
      <c r="T4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93" s="31" t="str">
        <f>UPPER(IFERROR(Table_ocorrencias11[[#This Row],[descricao]],""))</f>
        <v>SGT WOLLACE 985903167</v>
      </c>
      <c r="V493" s="24">
        <f>IFERROR(IF(Table_ocorrencias11[[#This Row],[data_ciencia]]="","",Table_ocorrencias11[[#This Row],[data_ciencia]]),"")</f>
        <v>0.46666666666666667</v>
      </c>
      <c r="W493" s="24">
        <f>IFERROR(IF(Table_ocorrencias11[[#This Row],[data_saida]]="","",Table_ocorrencias11[[#This Row],[data_saida]]),"")</f>
        <v>0.47916666666666669</v>
      </c>
      <c r="X493" s="24">
        <f>IFERROR(IF(Table_ocorrencias11[[#This Row],[data_chegada]]="","",Table_ocorrencias11[[#This Row],[data_chegada]]),"")</f>
        <v>0.49305555555555558</v>
      </c>
      <c r="Y493" s="24">
        <f>IFERROR(IF(Table_ocorrencias11[[#This Row],[data_conclusao]]="","",Table_ocorrencias11[[#This Row],[data_conclusao]]),"")</f>
        <v>0.52777777777777779</v>
      </c>
      <c r="Z493" s="22">
        <v>1599</v>
      </c>
      <c r="AA493" s="22">
        <v>755</v>
      </c>
      <c r="AB493" s="22">
        <v>7</v>
      </c>
      <c r="AC493" s="22">
        <v>2962136</v>
      </c>
      <c r="AD493" s="22">
        <v>3870464</v>
      </c>
      <c r="AE493" s="22">
        <v>0</v>
      </c>
      <c r="AF493" s="22"/>
      <c r="AG493" s="23">
        <v>44069</v>
      </c>
      <c r="AH493" s="22" t="s">
        <v>2516</v>
      </c>
      <c r="AI493" s="22" t="s">
        <v>167</v>
      </c>
      <c r="AJ493" s="22" t="s">
        <v>414</v>
      </c>
      <c r="AK493" s="22" t="s">
        <v>255</v>
      </c>
      <c r="AL493" s="25">
        <v>0.46666666666666667</v>
      </c>
      <c r="AM493" s="26">
        <v>0.47916666666666669</v>
      </c>
      <c r="AN493" s="26">
        <v>0.49305555555555558</v>
      </c>
      <c r="AO493" s="26">
        <v>0.52777777777777779</v>
      </c>
      <c r="AP493" s="22"/>
      <c r="AQ493" s="22"/>
      <c r="AR493" s="22">
        <v>13</v>
      </c>
      <c r="AS493" s="22" t="s">
        <v>2517</v>
      </c>
      <c r="AT493" s="22" t="s">
        <v>2518</v>
      </c>
      <c r="AU493" s="22" t="s">
        <v>2519</v>
      </c>
      <c r="AV493" s="27"/>
      <c r="AW493" s="22" t="s">
        <v>2520</v>
      </c>
      <c r="AX493" s="22" t="s">
        <v>2521</v>
      </c>
      <c r="AY493" s="22" t="b">
        <v>0</v>
      </c>
      <c r="AZ493" s="22" t="s">
        <v>273</v>
      </c>
      <c r="BA493" s="22" t="b">
        <v>0</v>
      </c>
      <c r="BB493" s="22"/>
      <c r="BC493" s="22"/>
    </row>
    <row r="494" spans="1:55" hidden="1" x14ac:dyDescent="0.25">
      <c r="A494" s="31" t="str">
        <f>IFERROR(TEXT(Table_ocorrencias11[[#This Row],[caso_n]],"000")&amp;Table_ocorrencias11[[#This Row],[ponto]]&amp;"/"&amp;YEAR(Table_ocorrencias11[[#This Row],[DATA PLANTÃO]]),"")</f>
        <v>756.9/2020</v>
      </c>
      <c r="B494" s="31" t="str">
        <f>IFERROR(IF(Table_ocorrencias11[[#This Row],[GDL]] = "","", Table_ocorrencias11[[#This Row],[GDL]]&amp;"/"&amp;YEAR(Table_ocorrencias11[[#This Row],[data_plantao]])),"")</f>
        <v>25008/2020</v>
      </c>
      <c r="C494" s="31" t="str">
        <f>IF(Table_ocorrencias11[[#This Row],[fotos_gdl]] = TRUE,"ENVIADAS","PENDENTE")</f>
        <v>ENVIADAS</v>
      </c>
      <c r="D494" s="23">
        <f>IFERROR(Table_ocorrencias11[[#This Row],[data_plantao]],"")</f>
        <v>44069</v>
      </c>
      <c r="E494" s="31" t="str">
        <f>IFERROR(Table_ocorrencias11[[#This Row],[CIODS]],"")</f>
        <v>D685701</v>
      </c>
      <c r="F494" s="31" t="str">
        <f>IFERROR(Table_ocorrencias11[[#This Row],[natureza3]],"")</f>
        <v>Homicídio</v>
      </c>
      <c r="G494" s="31" t="str">
        <f>IFERROR(Table_ocorrencias11[[#This Row],[tipo_local]],"")</f>
        <v>Externo</v>
      </c>
      <c r="H494" s="31" t="str">
        <f>IFERROR(IF(Table_ocorrencias11[[#This Row],[instrumento9]] = 0,"",Table_ocorrencias11[[#This Row],[instrumento9]]),"")</f>
        <v/>
      </c>
      <c r="I494" s="31" t="str">
        <f>IFERROR(VLOOKUP(Table_ocorrencias11[[#This Row],[matricula_perito]],Table_peritos[],2,FALSE),"")</f>
        <v>DIEGO NUNES TELES DE MENDONÇA</v>
      </c>
      <c r="J494" s="31" t="str">
        <f>IFERROR(VLOOKUP(Table_ocorrencias11[[#This Row],[matricula_auxiliar]],Table_auxiliares[],2,FALSE),"")</f>
        <v>BRENO HENRIQUE DANTAS DOS SANTOS</v>
      </c>
      <c r="K494" s="31" t="str">
        <f>IFERROR(VLOOKUP(Table_ocorrencias11[[#This Row],[matricula_delegado]],Table_delegados[],2,FALSE),"")</f>
        <v>ANTONIO DE CAMPOS FRANCISCO</v>
      </c>
      <c r="L494" s="31" t="str">
        <f>IFERROR(Table_ocorrencias11[[#This Row],[viatura4]],"")</f>
        <v>UP004</v>
      </c>
      <c r="M494" s="31" t="str">
        <f>IFERROR(IF(Table_ocorrencias11[[#This Row],[DPH2]] ="","",Table_ocorrencias11[[#This Row],[DPH2]]&amp;"º DPH"),"")</f>
        <v>11º DPH</v>
      </c>
      <c r="N494" s="31" t="str">
        <f>UPPER(IFERROR(VLOOKUP(Table_ocorrencias11[[#This Row],[municipio]],Table_municipios[],2,FALSE),""))</f>
        <v>JABOATÃO DOS GUARARAPES</v>
      </c>
      <c r="O494" s="31" t="str">
        <f>UPPER(IFERROR(Table_ocorrencias11[[#This Row],[bairro7]],""))</f>
        <v>PRAZERES</v>
      </c>
      <c r="P494" s="31" t="str">
        <f>IFERROR(IF(Table_ocorrencias11[[#This Row],[rua8]] ="","",Table_ocorrencias11[[#This Row],[rua8]]),"")</f>
        <v>2° TRAVESSA ALTO DO CEMITÉRIO</v>
      </c>
      <c r="Q494" s="31" t="str">
        <f>IFERROR(IF(Table_ocorrencias11[[#This Row],[latitude5]] ="","",Table_ocorrencias11[[#This Row],[latitude5]]),"")</f>
        <v/>
      </c>
      <c r="R494" s="31" t="str">
        <f>IFERROR(IF(Table_ocorrencias11[[#This Row],[longitude6]] ="","",Table_ocorrencias11[[#This Row],[longitude6]]),"")</f>
        <v/>
      </c>
      <c r="S494" s="31" t="str">
        <f>IFERROR(UPPER(VLOOKUP(Table_ocorrencias11[[#This Row],[ocorrencia_id]],Table_vitimas[],3,FALSE) &amp; " (NIC: "&amp; VLOOKUP(Table_ocorrencias11[[#This Row],[ocorrencia_id]],Table_vitimas[],9,FALSE)) &amp;")","")</f>
        <v>FABIO DE ANDRADE SANTANA (NIC: 111963)</v>
      </c>
      <c r="T4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4" s="31" t="str">
        <f>UPPER(IFERROR(Table_ocorrencias11[[#This Row],[descricao]],""))</f>
        <v/>
      </c>
      <c r="V494" s="24">
        <f>IFERROR(IF(Table_ocorrencias11[[#This Row],[data_ciencia]]="","",Table_ocorrencias11[[#This Row],[data_ciencia]]),"")</f>
        <v>0.80555555555555558</v>
      </c>
      <c r="W494" s="24">
        <f>IFERROR(IF(Table_ocorrencias11[[#This Row],[data_saida]]="","",Table_ocorrencias11[[#This Row],[data_saida]]),"")</f>
        <v>0.82638888888888884</v>
      </c>
      <c r="X494" s="24">
        <f>IFERROR(IF(Table_ocorrencias11[[#This Row],[data_chegada]]="","",Table_ocorrencias11[[#This Row],[data_chegada]]),"")</f>
        <v>0.84027777777777779</v>
      </c>
      <c r="Y494" s="24">
        <f>IFERROR(IF(Table_ocorrencias11[[#This Row],[data_conclusao]]="","",Table_ocorrencias11[[#This Row],[data_conclusao]]),"")</f>
        <v>0.86805555555555558</v>
      </c>
      <c r="Z494" s="22">
        <v>1601</v>
      </c>
      <c r="AA494" s="22">
        <v>756</v>
      </c>
      <c r="AB494" s="22">
        <v>11</v>
      </c>
      <c r="AC494" s="22">
        <v>3869148</v>
      </c>
      <c r="AD494" s="22">
        <v>3867820</v>
      </c>
      <c r="AE494" s="22">
        <v>1967371</v>
      </c>
      <c r="AF494" s="22">
        <v>25008</v>
      </c>
      <c r="AG494" s="23">
        <v>44069</v>
      </c>
      <c r="AH494" s="22" t="s">
        <v>2536</v>
      </c>
      <c r="AI494" s="22" t="s">
        <v>167</v>
      </c>
      <c r="AJ494" s="22" t="s">
        <v>168</v>
      </c>
      <c r="AK494" s="22" t="s">
        <v>255</v>
      </c>
      <c r="AL494" s="25">
        <v>0.80555555555555558</v>
      </c>
      <c r="AM494" s="26">
        <v>0.82638888888888884</v>
      </c>
      <c r="AN494" s="26">
        <v>0.84027777777777779</v>
      </c>
      <c r="AO494" s="26">
        <v>0.86805555555555558</v>
      </c>
      <c r="AP494" s="22"/>
      <c r="AQ494" s="22"/>
      <c r="AR494" s="22">
        <v>10</v>
      </c>
      <c r="AS494" s="22" t="s">
        <v>1776</v>
      </c>
      <c r="AT494" s="22" t="s">
        <v>2537</v>
      </c>
      <c r="AU494" s="22" t="s">
        <v>2538</v>
      </c>
      <c r="AV494" s="27"/>
      <c r="AW494" s="22" t="s">
        <v>2539</v>
      </c>
      <c r="AX494" s="22" t="s">
        <v>283</v>
      </c>
      <c r="AY494" s="22" t="b">
        <v>1</v>
      </c>
      <c r="AZ494" s="22" t="s">
        <v>273</v>
      </c>
      <c r="BA494" s="22" t="b">
        <v>0</v>
      </c>
      <c r="BB494" s="22"/>
      <c r="BC494" s="22"/>
    </row>
    <row r="495" spans="1:55" hidden="1" x14ac:dyDescent="0.25">
      <c r="A495" s="31" t="str">
        <f>IFERROR(TEXT(Table_ocorrencias11[[#This Row],[caso_n]],"000")&amp;Table_ocorrencias11[[#This Row],[ponto]]&amp;"/"&amp;YEAR(Table_ocorrencias11[[#This Row],[DATA PLANTÃO]]),"")</f>
        <v>757.9/2020</v>
      </c>
      <c r="B495" s="31" t="str">
        <f>IFERROR(IF(Table_ocorrencias11[[#This Row],[GDL]] = "","", Table_ocorrencias11[[#This Row],[GDL]]&amp;"/"&amp;YEAR(Table_ocorrencias11[[#This Row],[data_plantao]])),"")</f>
        <v>28513/2020</v>
      </c>
      <c r="C495" s="31" t="str">
        <f>IF(Table_ocorrencias11[[#This Row],[fotos_gdl]] = TRUE,"ENVIADAS","PENDENTE")</f>
        <v>PENDENTE</v>
      </c>
      <c r="D495" s="23">
        <f>IFERROR(Table_ocorrencias11[[#This Row],[data_plantao]],"")</f>
        <v>44069</v>
      </c>
      <c r="E495" s="31" t="str">
        <f>IFERROR(Table_ocorrencias11[[#This Row],[CIODS]],"")</f>
        <v>D685732</v>
      </c>
      <c r="F495" s="31" t="str">
        <f>IFERROR(Table_ocorrencias11[[#This Row],[natureza3]],"")</f>
        <v>Homicídio</v>
      </c>
      <c r="G495" s="31" t="str">
        <f>IFERROR(Table_ocorrencias11[[#This Row],[tipo_local]],"")</f>
        <v>Externo</v>
      </c>
      <c r="H495" s="31" t="str">
        <f>IFERROR(IF(Table_ocorrencias11[[#This Row],[instrumento9]] = 0,"",Table_ocorrencias11[[#This Row],[instrumento9]]),"")</f>
        <v/>
      </c>
      <c r="I495" s="31" t="str">
        <f>IFERROR(VLOOKUP(Table_ocorrencias11[[#This Row],[matricula_perito]],Table_peritos[],2,FALSE),"")</f>
        <v>DIOGO SINESIO TRAJANO DE ARRUDA</v>
      </c>
      <c r="J495" s="31" t="str">
        <f>IFERROR(VLOOKUP(Table_ocorrencias11[[#This Row],[matricula_auxiliar]],Table_auxiliares[],2,FALSE),"")</f>
        <v>THIAGO ANDRÉ</v>
      </c>
      <c r="K495" s="31" t="str">
        <f>IFERROR(VLOOKUP(Table_ocorrencias11[[#This Row],[matricula_delegado]],Table_delegados[],2,FALSE),"")</f>
        <v>ANTONIO DE CAMPOS FRANCISCO</v>
      </c>
      <c r="L495" s="31" t="str">
        <f>IFERROR(Table_ocorrencias11[[#This Row],[viatura4]],"")</f>
        <v>UP002</v>
      </c>
      <c r="M495" s="31" t="str">
        <f>IFERROR(IF(Table_ocorrencias11[[#This Row],[DPH2]] ="","",Table_ocorrencias11[[#This Row],[DPH2]]&amp;"º DPH"),"")</f>
        <v>3º DPH</v>
      </c>
      <c r="N495" s="31" t="str">
        <f>UPPER(IFERROR(VLOOKUP(Table_ocorrencias11[[#This Row],[municipio]],Table_municipios[],2,FALSE),""))</f>
        <v>RECIFE</v>
      </c>
      <c r="O495" s="31" t="str">
        <f>UPPER(IFERROR(Table_ocorrencias11[[#This Row],[bairro7]],""))</f>
        <v>IBURA</v>
      </c>
      <c r="P495" s="31" t="str">
        <f>IFERROR(IF(Table_ocorrencias11[[#This Row],[rua8]] ="","",Table_ocorrencias11[[#This Row],[rua8]]),"")</f>
        <v>AVENIDA 12 DE JULHO</v>
      </c>
      <c r="Q495" s="31" t="str">
        <f>IFERROR(IF(Table_ocorrencias11[[#This Row],[latitude5]] ="","",Table_ocorrencias11[[#This Row],[latitude5]]),"")</f>
        <v>-8.109426</v>
      </c>
      <c r="R495" s="31" t="str">
        <f>IFERROR(IF(Table_ocorrencias11[[#This Row],[longitude6]] ="","",Table_ocorrencias11[[#This Row],[longitude6]]),"")</f>
        <v>-34.953447</v>
      </c>
      <c r="S49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112440)</v>
      </c>
      <c r="T4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5" s="31" t="str">
        <f>UPPER(IFERROR(Table_ocorrencias11[[#This Row],[descricao]],""))</f>
        <v>CABO ROBERTO 988037045</v>
      </c>
      <c r="V495" s="24">
        <f>IFERROR(IF(Table_ocorrencias11[[#This Row],[data_ciencia]]="","",Table_ocorrencias11[[#This Row],[data_ciencia]]),"")</f>
        <v>0.86319444444444449</v>
      </c>
      <c r="W495" s="24">
        <f>IFERROR(IF(Table_ocorrencias11[[#This Row],[data_saida]]="","",Table_ocorrencias11[[#This Row],[data_saida]]),"")</f>
        <v>0.88194444444444442</v>
      </c>
      <c r="X495" s="24">
        <f>IFERROR(IF(Table_ocorrencias11[[#This Row],[data_chegada]]="","",Table_ocorrencias11[[#This Row],[data_chegada]]),"")</f>
        <v>0.89583333333333337</v>
      </c>
      <c r="Y495" s="24">
        <f>IFERROR(IF(Table_ocorrencias11[[#This Row],[data_conclusao]]="","",Table_ocorrencias11[[#This Row],[data_conclusao]]),"")</f>
        <v>0.92013888888888884</v>
      </c>
      <c r="Z495" s="22">
        <v>1602</v>
      </c>
      <c r="AA495" s="22">
        <v>757</v>
      </c>
      <c r="AB495" s="22">
        <v>3</v>
      </c>
      <c r="AC495" s="22">
        <v>3871193</v>
      </c>
      <c r="AD495" s="22">
        <v>3870464</v>
      </c>
      <c r="AE495" s="22">
        <v>1967371</v>
      </c>
      <c r="AF495" s="22">
        <v>28513</v>
      </c>
      <c r="AG495" s="23">
        <v>44069</v>
      </c>
      <c r="AH495" s="22" t="s">
        <v>2544</v>
      </c>
      <c r="AI495" s="22" t="s">
        <v>167</v>
      </c>
      <c r="AJ495" s="22" t="s">
        <v>168</v>
      </c>
      <c r="AK495" s="22" t="s">
        <v>278</v>
      </c>
      <c r="AL495" s="25">
        <v>0.86319444444444449</v>
      </c>
      <c r="AM495" s="26">
        <v>0.88194444444444442</v>
      </c>
      <c r="AN495" s="26">
        <v>0.89583333333333337</v>
      </c>
      <c r="AO495" s="26">
        <v>0.92013888888888884</v>
      </c>
      <c r="AP495" s="22" t="s">
        <v>2553</v>
      </c>
      <c r="AQ495" s="22" t="s">
        <v>2554</v>
      </c>
      <c r="AR495" s="22">
        <v>14</v>
      </c>
      <c r="AS495" s="22" t="s">
        <v>1483</v>
      </c>
      <c r="AT495" s="22" t="s">
        <v>2545</v>
      </c>
      <c r="AU495" s="22" t="s">
        <v>283</v>
      </c>
      <c r="AV495" s="27"/>
      <c r="AW495" s="22" t="s">
        <v>2546</v>
      </c>
      <c r="AX495" s="22" t="s">
        <v>2547</v>
      </c>
      <c r="AY495" s="22" t="b">
        <v>0</v>
      </c>
      <c r="AZ495" s="22" t="s">
        <v>273</v>
      </c>
      <c r="BA495" s="22" t="b">
        <v>0</v>
      </c>
      <c r="BB495" s="22"/>
      <c r="BC495" s="22"/>
    </row>
    <row r="496" spans="1:55" hidden="1" x14ac:dyDescent="0.25">
      <c r="A496" s="31" t="str">
        <f>IFERROR(TEXT(Table_ocorrencias11[[#This Row],[caso_n]],"000")&amp;Table_ocorrencias11[[#This Row],[ponto]]&amp;"/"&amp;YEAR(Table_ocorrencias11[[#This Row],[DATA PLANTÃO]]),"")</f>
        <v>758.9/2020</v>
      </c>
      <c r="B496" s="31" t="str">
        <f>IFERROR(IF(Table_ocorrencias11[[#This Row],[GDL]] = "","", Table_ocorrencias11[[#This Row],[GDL]]&amp;"/"&amp;YEAR(Table_ocorrencias11[[#This Row],[data_plantao]])),"")</f>
        <v>25023/2020</v>
      </c>
      <c r="C496" s="31" t="str">
        <f>IF(Table_ocorrencias11[[#This Row],[fotos_gdl]] = TRUE,"ENVIADAS","PENDENTE")</f>
        <v>ENVIADAS</v>
      </c>
      <c r="D496" s="23">
        <f>IFERROR(Table_ocorrencias11[[#This Row],[data_plantao]],"")</f>
        <v>44070</v>
      </c>
      <c r="E496" s="31" t="str">
        <f>IFERROR(Table_ocorrencias11[[#This Row],[CIODS]],"")</f>
        <v>D685751</v>
      </c>
      <c r="F496" s="31" t="str">
        <f>IFERROR(Table_ocorrencias11[[#This Row],[natureza3]],"")</f>
        <v>Homicídio</v>
      </c>
      <c r="G496" s="31" t="str">
        <f>IFERROR(Table_ocorrencias11[[#This Row],[tipo_local]],"")</f>
        <v>Interno</v>
      </c>
      <c r="H496" s="31" t="str">
        <f>IFERROR(IF(Table_ocorrencias11[[#This Row],[instrumento9]] = 0,"",Table_ocorrencias11[[#This Row],[instrumento9]]),"")</f>
        <v/>
      </c>
      <c r="I496" s="31" t="str">
        <f>IFERROR(VLOOKUP(Table_ocorrencias11[[#This Row],[matricula_perito]],Table_peritos[],2,FALSE),"")</f>
        <v>TADEU MORAIS CRUZ</v>
      </c>
      <c r="J496" s="31" t="str">
        <f>IFERROR(VLOOKUP(Table_ocorrencias11[[#This Row],[matricula_auxiliar]],Table_auxiliares[],2,FALSE),"")</f>
        <v>RICARDO ALEXANDRE MELO DA SILVA</v>
      </c>
      <c r="K496" s="31" t="str">
        <f>IFERROR(VLOOKUP(Table_ocorrencias11[[#This Row],[matricula_delegado]],Table_delegados[],2,FALSE),"")</f>
        <v>PAULO GUSTAVO COELHO DIAS</v>
      </c>
      <c r="L496" s="31" t="str">
        <f>IFERROR(Table_ocorrencias11[[#This Row],[viatura4]],"")</f>
        <v>UP004</v>
      </c>
      <c r="M496" s="31" t="str">
        <f>IFERROR(IF(Table_ocorrencias11[[#This Row],[DPH2]] ="","",Table_ocorrencias11[[#This Row],[DPH2]]&amp;"º DPH"),"")</f>
        <v>9º DPH</v>
      </c>
      <c r="N496" s="31" t="str">
        <f>UPPER(IFERROR(VLOOKUP(Table_ocorrencias11[[#This Row],[municipio]],Table_municipios[],2,FALSE),""))</f>
        <v>OLINDA</v>
      </c>
      <c r="O496" s="31" t="str">
        <f>UPPER(IFERROR(Table_ocorrencias11[[#This Row],[bairro7]],""))</f>
        <v>JATOBÁ</v>
      </c>
      <c r="P496" s="31" t="str">
        <f>IFERROR(IF(Table_ocorrencias11[[#This Row],[rua8]] ="","",Table_ocorrencias11[[#This Row],[rua8]]),"")</f>
        <v>PE-15</v>
      </c>
      <c r="Q496" s="31" t="str">
        <f>IFERROR(IF(Table_ocorrencias11[[#This Row],[latitude5]] ="","",Table_ocorrencias11[[#This Row],[latitude5]]),"")</f>
        <v/>
      </c>
      <c r="R496" s="31" t="str">
        <f>IFERROR(IF(Table_ocorrencias11[[#This Row],[longitude6]] ="","",Table_ocorrencias11[[#This Row],[longitude6]]),"")</f>
        <v/>
      </c>
      <c r="S49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112435)</v>
      </c>
      <c r="T4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6" s="31" t="str">
        <f>UPPER(IFERROR(Table_ocorrencias11[[#This Row],[descricao]],""))</f>
        <v>SGT. BARBALHO 98795.3547 - PAF MASCULINO - INTERIOR DE OFICINA MECÂNICA</v>
      </c>
      <c r="V496" s="24">
        <f>IFERROR(IF(Table_ocorrencias11[[#This Row],[data_ciencia]]="","",Table_ocorrencias11[[#This Row],[data_ciencia]]),"")</f>
        <v>7.013888888888889E-2</v>
      </c>
      <c r="W496" s="24">
        <f>IFERROR(IF(Table_ocorrencias11[[#This Row],[data_saida]]="","",Table_ocorrencias11[[#This Row],[data_saida]]),"")</f>
        <v>7.6388888888888895E-2</v>
      </c>
      <c r="X496" s="24">
        <f>IFERROR(IF(Table_ocorrencias11[[#This Row],[data_chegada]]="","",Table_ocorrencias11[[#This Row],[data_chegada]]),"")</f>
        <v>0.10416666666666667</v>
      </c>
      <c r="Y496" s="24">
        <f>IFERROR(IF(Table_ocorrencias11[[#This Row],[data_conclusao]]="","",Table_ocorrencias11[[#This Row],[data_conclusao]]),"")</f>
        <v>0.13194444444444445</v>
      </c>
      <c r="Z496" s="22">
        <v>1603</v>
      </c>
      <c r="AA496" s="22">
        <v>758</v>
      </c>
      <c r="AB496" s="22">
        <v>9</v>
      </c>
      <c r="AC496" s="22">
        <v>2962136</v>
      </c>
      <c r="AD496" s="22">
        <v>3867641</v>
      </c>
      <c r="AE496" s="22">
        <v>2725371</v>
      </c>
      <c r="AF496" s="22">
        <v>25023</v>
      </c>
      <c r="AG496" s="23">
        <v>44070</v>
      </c>
      <c r="AH496" s="22" t="s">
        <v>2556</v>
      </c>
      <c r="AI496" s="22" t="s">
        <v>167</v>
      </c>
      <c r="AJ496" s="22" t="s">
        <v>414</v>
      </c>
      <c r="AK496" s="22" t="s">
        <v>255</v>
      </c>
      <c r="AL496" s="25">
        <v>7.013888888888889E-2</v>
      </c>
      <c r="AM496" s="26">
        <v>7.6388888888888895E-2</v>
      </c>
      <c r="AN496" s="26">
        <v>0.10416666666666667</v>
      </c>
      <c r="AO496" s="26">
        <v>0.13194444444444445</v>
      </c>
      <c r="AP496" s="22"/>
      <c r="AQ496" s="22"/>
      <c r="AR496" s="22">
        <v>12</v>
      </c>
      <c r="AS496" s="22" t="s">
        <v>2557</v>
      </c>
      <c r="AT496" s="22" t="s">
        <v>2558</v>
      </c>
      <c r="AU496" s="22" t="s">
        <v>2559</v>
      </c>
      <c r="AV496" s="27"/>
      <c r="AW496" s="22" t="s">
        <v>2560</v>
      </c>
      <c r="AX496" s="22" t="s">
        <v>2561</v>
      </c>
      <c r="AY496" s="22" t="b">
        <v>1</v>
      </c>
      <c r="AZ496" s="22" t="s">
        <v>273</v>
      </c>
      <c r="BA496" s="22" t="b">
        <v>0</v>
      </c>
      <c r="BB496" s="22"/>
      <c r="BC496" s="22"/>
    </row>
    <row r="497" spans="1:55" hidden="1" x14ac:dyDescent="0.25">
      <c r="A497" s="31" t="str">
        <f>IFERROR(TEXT(Table_ocorrencias11[[#This Row],[caso_n]],"000")&amp;Table_ocorrencias11[[#This Row],[ponto]]&amp;"/"&amp;YEAR(Table_ocorrencias11[[#This Row],[DATA PLANTÃO]]),"")</f>
        <v>759.9/2020</v>
      </c>
      <c r="B497" s="31" t="str">
        <f>IFERROR(IF(Table_ocorrencias11[[#This Row],[GDL]] = "","", Table_ocorrencias11[[#This Row],[GDL]]&amp;"/"&amp;YEAR(Table_ocorrencias11[[#This Row],[data_plantao]])),"")</f>
        <v>25067/2020</v>
      </c>
      <c r="C497" s="31" t="str">
        <f>IF(Table_ocorrencias11[[#This Row],[fotos_gdl]] = TRUE,"ENVIADAS","PENDENTE")</f>
        <v>ENVIADAS</v>
      </c>
      <c r="D497" s="23">
        <f>IFERROR(Table_ocorrencias11[[#This Row],[data_plantao]],"")</f>
        <v>44070</v>
      </c>
      <c r="E497" s="31" t="str">
        <f>IFERROR(Table_ocorrencias11[[#This Row],[CIODS]],"")</f>
        <v>D685757</v>
      </c>
      <c r="F497" s="31" t="str">
        <f>IFERROR(Table_ocorrencias11[[#This Row],[natureza3]],"")</f>
        <v>Homicídio</v>
      </c>
      <c r="G497" s="31" t="str">
        <f>IFERROR(Table_ocorrencias11[[#This Row],[tipo_local]],"")</f>
        <v>Interno</v>
      </c>
      <c r="H497" s="31" t="str">
        <f>IFERROR(IF(Table_ocorrencias11[[#This Row],[instrumento9]] = 0,"",Table_ocorrencias11[[#This Row],[instrumento9]]),"")</f>
        <v>PÉRFURO-CONTUNDENTE</v>
      </c>
      <c r="I497" s="31" t="str">
        <f>IFERROR(VLOOKUP(Table_ocorrencias11[[#This Row],[matricula_perito]],Table_peritos[],2,FALSE),"")</f>
        <v>LUCAS ARAÚJO DE ALMEIDA</v>
      </c>
      <c r="J497" s="31" t="str">
        <f>IFERROR(VLOOKUP(Table_ocorrencias11[[#This Row],[matricula_auxiliar]],Table_auxiliares[],2,FALSE),"")</f>
        <v>ANDREZA CRISTINA MAIA DOS SANTOS</v>
      </c>
      <c r="K497" s="31" t="str">
        <f>IFERROR(VLOOKUP(Table_ocorrencias11[[#This Row],[matricula_delegado]],Table_delegados[],2,FALSE),"")</f>
        <v>AUSENTE</v>
      </c>
      <c r="L497" s="31" t="str">
        <f>IFERROR(Table_ocorrencias11[[#This Row],[viatura4]],"")</f>
        <v>UP004</v>
      </c>
      <c r="M497" s="31" t="str">
        <f>IFERROR(IF(Table_ocorrencias11[[#This Row],[DPH2]] ="","",Table_ocorrencias11[[#This Row],[DPH2]]&amp;"º DPH"),"")</f>
        <v>13º DPH</v>
      </c>
      <c r="N497" s="31" t="str">
        <f>UPPER(IFERROR(VLOOKUP(Table_ocorrencias11[[#This Row],[municipio]],Table_municipios[],2,FALSE),""))</f>
        <v>JABOATÃO DOS GUARARAPES</v>
      </c>
      <c r="O497" s="31" t="str">
        <f>UPPER(IFERROR(Table_ocorrencias11[[#This Row],[bairro7]],""))</f>
        <v>CURADO V</v>
      </c>
      <c r="P497" s="31" t="str">
        <f>IFERROR(IF(Table_ocorrencias11[[#This Row],[rua8]] ="","",Table_ocorrencias11[[#This Row],[rua8]]),"")</f>
        <v>LUIS GONZAGA, 70 A</v>
      </c>
      <c r="Q497" s="31" t="str">
        <f>IFERROR(IF(Table_ocorrencias11[[#This Row],[latitude5]] ="","",Table_ocorrencias11[[#This Row],[latitude5]]),"")</f>
        <v/>
      </c>
      <c r="R497" s="31" t="str">
        <f>IFERROR(IF(Table_ocorrencias11[[#This Row],[longitude6]] ="","",Table_ocorrencias11[[#This Row],[longitude6]]),"")</f>
        <v/>
      </c>
      <c r="S497" s="31" t="str">
        <f>IFERROR(UPPER(VLOOKUP(Table_ocorrencias11[[#This Row],[ocorrencia_id]],Table_vitimas[],3,FALSE) &amp; " (NIC: "&amp; VLOOKUP(Table_ocorrencias11[[#This Row],[ocorrencia_id]],Table_vitimas[],9,FALSE)) &amp;")","")</f>
        <v>MÁRIO MARCOS GOMES DE LIMA (NIC: 111666)</v>
      </c>
      <c r="T4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497" s="31" t="str">
        <f>UPPER(IFERROR(Table_ocorrencias11[[#This Row],[descricao]],""))</f>
        <v>PM 987659622/ 987618383</v>
      </c>
      <c r="V497" s="24">
        <f>IFERROR(IF(Table_ocorrencias11[[#This Row],[data_ciencia]]="","",Table_ocorrencias11[[#This Row],[data_ciencia]]),"")</f>
        <v>0.3125</v>
      </c>
      <c r="W497" s="24">
        <f>IFERROR(IF(Table_ocorrencias11[[#This Row],[data_saida]]="","",Table_ocorrencias11[[#This Row],[data_saida]]),"")</f>
        <v>0.33263888888888887</v>
      </c>
      <c r="X497" s="24">
        <f>IFERROR(IF(Table_ocorrencias11[[#This Row],[data_chegada]]="","",Table_ocorrencias11[[#This Row],[data_chegada]]),"")</f>
        <v>0.34375</v>
      </c>
      <c r="Y497" s="24">
        <f>IFERROR(IF(Table_ocorrencias11[[#This Row],[data_conclusao]]="","",Table_ocorrencias11[[#This Row],[data_conclusao]]),"")</f>
        <v>0.375</v>
      </c>
      <c r="Z497" s="22">
        <v>1604</v>
      </c>
      <c r="AA497" s="22">
        <v>759</v>
      </c>
      <c r="AB497" s="22">
        <v>13</v>
      </c>
      <c r="AC497" s="22">
        <v>3870006</v>
      </c>
      <c r="AD497" s="22">
        <v>3876098</v>
      </c>
      <c r="AE497" s="22">
        <v>0</v>
      </c>
      <c r="AF497" s="22">
        <v>25067</v>
      </c>
      <c r="AG497" s="23">
        <v>44070</v>
      </c>
      <c r="AH497" s="22" t="s">
        <v>2562</v>
      </c>
      <c r="AI497" s="22" t="s">
        <v>167</v>
      </c>
      <c r="AJ497" s="22" t="s">
        <v>414</v>
      </c>
      <c r="AK497" s="22" t="s">
        <v>255</v>
      </c>
      <c r="AL497" s="25">
        <v>0.3125</v>
      </c>
      <c r="AM497" s="26">
        <v>0.33263888888888887</v>
      </c>
      <c r="AN497" s="26">
        <v>0.34375</v>
      </c>
      <c r="AO497" s="26">
        <v>0.375</v>
      </c>
      <c r="AP497" s="22"/>
      <c r="AQ497" s="22"/>
      <c r="AR497" s="22">
        <v>10</v>
      </c>
      <c r="AS497" s="22" t="s">
        <v>2563</v>
      </c>
      <c r="AT497" s="22" t="s">
        <v>2564</v>
      </c>
      <c r="AU497" s="22" t="s">
        <v>2565</v>
      </c>
      <c r="AV497" s="27" t="s">
        <v>276</v>
      </c>
      <c r="AW497" s="22" t="s">
        <v>2566</v>
      </c>
      <c r="AX497" s="22" t="s">
        <v>2567</v>
      </c>
      <c r="AY497" s="22" t="b">
        <v>1</v>
      </c>
      <c r="AZ497" s="22" t="s">
        <v>273</v>
      </c>
      <c r="BA497" s="22" t="b">
        <v>0</v>
      </c>
      <c r="BB497" s="22"/>
      <c r="BC497" s="22"/>
    </row>
    <row r="498" spans="1:55" hidden="1" x14ac:dyDescent="0.25">
      <c r="A498" s="31" t="str">
        <f>IFERROR(TEXT(Table_ocorrencias11[[#This Row],[caso_n]],"000")&amp;Table_ocorrencias11[[#This Row],[ponto]]&amp;"/"&amp;YEAR(Table_ocorrencias11[[#This Row],[DATA PLANTÃO]]),"")</f>
        <v>760.9/2020</v>
      </c>
      <c r="B498" s="31" t="str">
        <f>IFERROR(IF(Table_ocorrencias11[[#This Row],[GDL]] = "","", Table_ocorrencias11[[#This Row],[GDL]]&amp;"/"&amp;YEAR(Table_ocorrencias11[[#This Row],[data_plantao]])),"")</f>
        <v>25255/2020</v>
      </c>
      <c r="C498" s="31" t="str">
        <f>IF(Table_ocorrencias11[[#This Row],[fotos_gdl]] = TRUE,"ENVIADAS","PENDENTE")</f>
        <v>ENVIADAS</v>
      </c>
      <c r="D498" s="23">
        <f>IFERROR(Table_ocorrencias11[[#This Row],[data_plantao]],"")</f>
        <v>44070</v>
      </c>
      <c r="E498" s="31" t="str">
        <f>IFERROR(Table_ocorrencias11[[#This Row],[CIODS]],"")</f>
        <v>D685821</v>
      </c>
      <c r="F498" s="31" t="str">
        <f>IFERROR(Table_ocorrencias11[[#This Row],[natureza3]],"")</f>
        <v>Morte a esclarecer</v>
      </c>
      <c r="G498" s="31" t="str">
        <f>IFERROR(Table_ocorrencias11[[#This Row],[tipo_local]],"")</f>
        <v>Interno</v>
      </c>
      <c r="H498" s="31" t="str">
        <f>IFERROR(IF(Table_ocorrencias11[[#This Row],[instrumento9]] = 0,"",Table_ocorrencias11[[#This Row],[instrumento9]]),"")</f>
        <v>OUTROS</v>
      </c>
      <c r="I498" s="31" t="str">
        <f>IFERROR(VLOOKUP(Table_ocorrencias11[[#This Row],[matricula_perito]],Table_peritos[],2,FALSE),"")</f>
        <v>DIEGO NUNES TELES DE MENDONÇA</v>
      </c>
      <c r="J498" s="31" t="str">
        <f>IFERROR(VLOOKUP(Table_ocorrencias11[[#This Row],[matricula_auxiliar]],Table_auxiliares[],2,FALSE),"")</f>
        <v>ALMIR CARLOS DE SOUZA</v>
      </c>
      <c r="K498" s="31" t="str">
        <f>IFERROR(VLOOKUP(Table_ocorrencias11[[#This Row],[matricula_delegado]],Table_delegados[],2,FALSE),"")</f>
        <v>BRUNO MARCIO DE AMORIM MAGALHAES</v>
      </c>
      <c r="L498" s="31" t="str">
        <f>IFERROR(Table_ocorrencias11[[#This Row],[viatura4]],"")</f>
        <v>UP004</v>
      </c>
      <c r="M498" s="31" t="str">
        <f>IFERROR(IF(Table_ocorrencias11[[#This Row],[DPH2]] ="","",Table_ocorrencias11[[#This Row],[DPH2]]&amp;"º DPH"),"")</f>
        <v>9º DPH</v>
      </c>
      <c r="N498" s="31" t="str">
        <f>UPPER(IFERROR(VLOOKUP(Table_ocorrencias11[[#This Row],[municipio]],Table_municipios[],2,FALSE),""))</f>
        <v>OLINDA</v>
      </c>
      <c r="O498" s="31" t="str">
        <f>UPPER(IFERROR(Table_ocorrencias11[[#This Row],[bairro7]],""))</f>
        <v>FRAGOSO</v>
      </c>
      <c r="P498" s="31" t="str">
        <f>IFERROR(IF(Table_ocorrencias11[[#This Row],[rua8]] ="","",Table_ocorrencias11[[#This Row],[rua8]]),"")</f>
        <v>RUA CARLOS PENA FILHO</v>
      </c>
      <c r="Q498" s="31" t="str">
        <f>IFERROR(IF(Table_ocorrencias11[[#This Row],[latitude5]] ="","",Table_ocorrencias11[[#This Row],[latitude5]]),"")</f>
        <v/>
      </c>
      <c r="R498" s="31" t="str">
        <f>IFERROR(IF(Table_ocorrencias11[[#This Row],[longitude6]] ="","",Table_ocorrencias11[[#This Row],[longitude6]]),"")</f>
        <v/>
      </c>
      <c r="S49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112423)</v>
      </c>
      <c r="T4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498" s="31" t="str">
        <f>UPPER(IFERROR(Table_ocorrencias11[[#This Row],[descricao]],""))</f>
        <v>LOCAL INTERNO, FEMININO -                         SGT FALÇÃO 98977966</v>
      </c>
      <c r="V498" s="24">
        <f>IFERROR(IF(Table_ocorrencias11[[#This Row],[data_ciencia]]="","",Table_ocorrencias11[[#This Row],[data_ciencia]]),"")</f>
        <v>0.95138888888888884</v>
      </c>
      <c r="W498" s="24">
        <f>IFERROR(IF(Table_ocorrencias11[[#This Row],[data_saida]]="","",Table_ocorrencias11[[#This Row],[data_saida]]),"")</f>
        <v>0.96527777777777779</v>
      </c>
      <c r="X498" s="24">
        <f>IFERROR(IF(Table_ocorrencias11[[#This Row],[data_chegada]]="","",Table_ocorrencias11[[#This Row],[data_chegada]]),"")</f>
        <v>0.98611111111111116</v>
      </c>
      <c r="Y498" s="24">
        <f>IFERROR(IF(Table_ocorrencias11[[#This Row],[data_conclusao]]="","",Table_ocorrencias11[[#This Row],[data_conclusao]]),"")</f>
        <v>2.7777777777777776E-2</v>
      </c>
      <c r="Z498" s="22">
        <v>1605</v>
      </c>
      <c r="AA498" s="22">
        <v>760</v>
      </c>
      <c r="AB498" s="22">
        <v>9</v>
      </c>
      <c r="AC498" s="22">
        <v>3869148</v>
      </c>
      <c r="AD498" s="22">
        <v>1586920</v>
      </c>
      <c r="AE498" s="22">
        <v>2960419</v>
      </c>
      <c r="AF498" s="22">
        <v>25255</v>
      </c>
      <c r="AG498" s="23">
        <v>44070</v>
      </c>
      <c r="AH498" s="22" t="s">
        <v>3249</v>
      </c>
      <c r="AI498" s="22" t="s">
        <v>425</v>
      </c>
      <c r="AJ498" s="22" t="s">
        <v>414</v>
      </c>
      <c r="AK498" s="22" t="s">
        <v>255</v>
      </c>
      <c r="AL498" s="25">
        <v>0.95138888888888884</v>
      </c>
      <c r="AM498" s="26">
        <v>0.96527777777777779</v>
      </c>
      <c r="AN498" s="26">
        <v>0.98611111111111116</v>
      </c>
      <c r="AO498" s="26">
        <v>2.7777777777777776E-2</v>
      </c>
      <c r="AP498" s="22"/>
      <c r="AQ498" s="22"/>
      <c r="AR498" s="22">
        <v>12</v>
      </c>
      <c r="AS498" s="22" t="s">
        <v>3250</v>
      </c>
      <c r="AT498" s="22" t="s">
        <v>3251</v>
      </c>
      <c r="AU498" s="22" t="s">
        <v>3252</v>
      </c>
      <c r="AV498" s="27" t="s">
        <v>433</v>
      </c>
      <c r="AW498" s="22" t="s">
        <v>3253</v>
      </c>
      <c r="AX498" s="22" t="s">
        <v>3254</v>
      </c>
      <c r="AY498" s="22" t="b">
        <v>1</v>
      </c>
      <c r="AZ498" s="22" t="s">
        <v>273</v>
      </c>
      <c r="BA498" s="22" t="b">
        <v>0</v>
      </c>
      <c r="BB498" s="22"/>
      <c r="BC498" s="22"/>
    </row>
    <row r="499" spans="1:55" hidden="1" x14ac:dyDescent="0.25">
      <c r="A499" s="31" t="str">
        <f>IFERROR(TEXT(Table_ocorrencias11[[#This Row],[caso_n]],"000")&amp;Table_ocorrencias11[[#This Row],[ponto]]&amp;"/"&amp;YEAR(Table_ocorrencias11[[#This Row],[DATA PLANTÃO]]),"")</f>
        <v>761.9/2020</v>
      </c>
      <c r="B499" s="31" t="str">
        <f>IFERROR(IF(Table_ocorrencias11[[#This Row],[GDL]] = "","", Table_ocorrencias11[[#This Row],[GDL]]&amp;"/"&amp;YEAR(Table_ocorrencias11[[#This Row],[data_plantao]])),"")</f>
        <v>25288/2020</v>
      </c>
      <c r="C499" s="31" t="str">
        <f>IF(Table_ocorrencias11[[#This Row],[fotos_gdl]] = TRUE,"ENVIADAS","PENDENTE")</f>
        <v>ENVIADAS</v>
      </c>
      <c r="D499" s="23">
        <f>IFERROR(Table_ocorrencias11[[#This Row],[data_plantao]],"")</f>
        <v>44071</v>
      </c>
      <c r="E499" s="31" t="str">
        <f>IFERROR(Table_ocorrencias11[[#This Row],[CIODS]],"")</f>
        <v>D685842</v>
      </c>
      <c r="F499" s="31" t="str">
        <f>IFERROR(Table_ocorrencias11[[#This Row],[natureza3]],"")</f>
        <v>Duplo Homicídio</v>
      </c>
      <c r="G499" s="31" t="str">
        <f>IFERROR(Table_ocorrencias11[[#This Row],[tipo_local]],"")</f>
        <v>Interno</v>
      </c>
      <c r="H499" s="31" t="str">
        <f>IFERROR(IF(Table_ocorrencias11[[#This Row],[instrumento9]] = 0,"",Table_ocorrencias11[[#This Row],[instrumento9]]),"")</f>
        <v>PÉRFURO-CORTANTE</v>
      </c>
      <c r="I499" s="31" t="str">
        <f>IFERROR(VLOOKUP(Table_ocorrencias11[[#This Row],[matricula_perito]],Table_peritos[],2,FALSE),"")</f>
        <v>DIOGO SINESIO TRAJANO DE ARRUDA</v>
      </c>
      <c r="J499" s="31" t="str">
        <f>IFERROR(VLOOKUP(Table_ocorrencias11[[#This Row],[matricula_auxiliar]],Table_auxiliares[],2,FALSE),"")</f>
        <v>HILTON PESSOA DE FREITAS NETO</v>
      </c>
      <c r="K499" s="31" t="str">
        <f>IFERROR(VLOOKUP(Table_ocorrencias11[[#This Row],[matricula_delegado]],Table_delegados[],2,FALSE),"")</f>
        <v>FRANCISCA ERICA DA SILVA BEZERRA</v>
      </c>
      <c r="L499" s="31" t="str">
        <f>IFERROR(Table_ocorrencias11[[#This Row],[viatura4]],"")</f>
        <v>UP004</v>
      </c>
      <c r="M499" s="31" t="str">
        <f>IFERROR(IF(Table_ocorrencias11[[#This Row],[DPH2]] ="","",Table_ocorrencias11[[#This Row],[DPH2]]&amp;"º DPH"),"")</f>
        <v>2º DPH</v>
      </c>
      <c r="N499" s="31" t="str">
        <f>UPPER(IFERROR(VLOOKUP(Table_ocorrencias11[[#This Row],[municipio]],Table_municipios[],2,FALSE),""))</f>
        <v>RECIFE</v>
      </c>
      <c r="O499" s="31" t="str">
        <f>UPPER(IFERROR(Table_ocorrencias11[[#This Row],[bairro7]],""))</f>
        <v>ÁGUA FRIA</v>
      </c>
      <c r="P499" s="31" t="str">
        <f>IFERROR(IF(Table_ocorrencias11[[#This Row],[rua8]] ="","",Table_ocorrencias11[[#This Row],[rua8]]),"")</f>
        <v>RUA CÓRREGO JOÃO CARVOEIRO</v>
      </c>
      <c r="Q499" s="31" t="str">
        <f>IFERROR(IF(Table_ocorrencias11[[#This Row],[latitude5]] ="","",Table_ocorrencias11[[#This Row],[latitude5]]),"")</f>
        <v>-8.011753</v>
      </c>
      <c r="R499" s="31" t="str">
        <f>IFERROR(IF(Table_ocorrencias11[[#This Row],[longitude6]] ="","",Table_ocorrencias11[[#This Row],[longitude6]]),"")</f>
        <v>-34.893085</v>
      </c>
      <c r="S499" s="31" t="str">
        <f>IFERROR(UPPER(VLOOKUP(Table_ocorrencias11[[#This Row],[ocorrencia_id]],Table_vitimas[],3,FALSE) &amp; " (NIC: "&amp; VLOOKUP(Table_ocorrencias11[[#This Row],[ocorrencia_id]],Table_vitimas[],9,FALSE)) &amp;")","")</f>
        <v>TALITA REBECA DE MORAES RIBEIRO (NIC: 112425)</v>
      </c>
      <c r="T4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499" s="31" t="str">
        <f>UPPER(IFERROR(Table_ocorrencias11[[#This Row],[descricao]],""))</f>
        <v>PM 996439567_x000D_
INCENDIO, VITIMAS DO SEXO FEM (MÃE E FILHA)_x000D_
MOTO CARBONIZADA COM  PLACA OYR-5981</v>
      </c>
      <c r="V499" s="24">
        <f>IFERROR(IF(Table_ocorrencias11[[#This Row],[data_ciencia]]="","",Table_ocorrencias11[[#This Row],[data_ciencia]]),"")</f>
        <v>0.19097222222222221</v>
      </c>
      <c r="W499" s="24">
        <f>IFERROR(IF(Table_ocorrencias11[[#This Row],[data_saida]]="","",Table_ocorrencias11[[#This Row],[data_saida]]),"")</f>
        <v>0.21527777777777779</v>
      </c>
      <c r="X499" s="24">
        <f>IFERROR(IF(Table_ocorrencias11[[#This Row],[data_chegada]]="","",Table_ocorrencias11[[#This Row],[data_chegada]]),"")</f>
        <v>0.22916666666666666</v>
      </c>
      <c r="Y499" s="24">
        <f>IFERROR(IF(Table_ocorrencias11[[#This Row],[data_conclusao]]="","",Table_ocorrencias11[[#This Row],[data_conclusao]]),"")</f>
        <v>0.35416666666666669</v>
      </c>
      <c r="Z499" s="22">
        <v>1606</v>
      </c>
      <c r="AA499" s="22">
        <v>761</v>
      </c>
      <c r="AB499" s="22">
        <v>2</v>
      </c>
      <c r="AC499" s="22">
        <v>3871193</v>
      </c>
      <c r="AD499" s="22">
        <v>3865967</v>
      </c>
      <c r="AE499" s="22">
        <v>2724782</v>
      </c>
      <c r="AF499" s="22">
        <v>25288</v>
      </c>
      <c r="AG499" s="23">
        <v>44071</v>
      </c>
      <c r="AH499" s="22" t="s">
        <v>3256</v>
      </c>
      <c r="AI499" s="22" t="s">
        <v>302</v>
      </c>
      <c r="AJ499" s="22" t="s">
        <v>414</v>
      </c>
      <c r="AK499" s="22" t="s">
        <v>255</v>
      </c>
      <c r="AL499" s="25">
        <v>0.19097222222222221</v>
      </c>
      <c r="AM499" s="26">
        <v>0.21527777777777779</v>
      </c>
      <c r="AN499" s="26">
        <v>0.22916666666666666</v>
      </c>
      <c r="AO499" s="26">
        <v>0.35416666666666669</v>
      </c>
      <c r="AP499" s="22" t="s">
        <v>3260</v>
      </c>
      <c r="AQ499" s="22" t="s">
        <v>3261</v>
      </c>
      <c r="AR499" s="22">
        <v>14</v>
      </c>
      <c r="AS499" s="22" t="s">
        <v>3257</v>
      </c>
      <c r="AT499" s="22" t="s">
        <v>3258</v>
      </c>
      <c r="AU499" s="22" t="s">
        <v>3262</v>
      </c>
      <c r="AV499" s="27" t="s">
        <v>744</v>
      </c>
      <c r="AW499" s="22" t="s">
        <v>3259</v>
      </c>
      <c r="AX499" s="22" t="s">
        <v>3652</v>
      </c>
      <c r="AY499" s="22" t="b">
        <v>1</v>
      </c>
      <c r="AZ499" s="22" t="s">
        <v>273</v>
      </c>
      <c r="BA499" s="22" t="b">
        <v>1</v>
      </c>
      <c r="BB499" s="22" t="s">
        <v>3263</v>
      </c>
      <c r="BC499" s="22" t="s">
        <v>3264</v>
      </c>
    </row>
    <row r="500" spans="1:55" hidden="1" x14ac:dyDescent="0.25">
      <c r="A500" s="31" t="str">
        <f>IFERROR(TEXT(Table_ocorrencias11[[#This Row],[caso_n]],"000")&amp;Table_ocorrencias11[[#This Row],[ponto]]&amp;"/"&amp;YEAR(Table_ocorrencias11[[#This Row],[DATA PLANTÃO]]),"")</f>
        <v>762.9/2020</v>
      </c>
      <c r="B500" s="31" t="str">
        <f>IFERROR(IF(Table_ocorrencias11[[#This Row],[GDL]] = "","", Table_ocorrencias11[[#This Row],[GDL]]&amp;"/"&amp;YEAR(Table_ocorrencias11[[#This Row],[data_plantao]])),"")</f>
        <v/>
      </c>
      <c r="C500" s="31" t="str">
        <f>IF(Table_ocorrencias11[[#This Row],[fotos_gdl]] = TRUE,"ENVIADAS","PENDENTE")</f>
        <v>PENDENTE</v>
      </c>
      <c r="D500" s="23">
        <f>IFERROR(Table_ocorrencias11[[#This Row],[data_plantao]],"")</f>
        <v>44071</v>
      </c>
      <c r="E500" s="31" t="str">
        <f>IFERROR(Table_ocorrencias11[[#This Row],[CIODS]],"")</f>
        <v>D685901</v>
      </c>
      <c r="F500" s="31" t="str">
        <f>IFERROR(Table_ocorrencias11[[#This Row],[natureza3]],"")</f>
        <v>Homicídio</v>
      </c>
      <c r="G500" s="31" t="str">
        <f>IFERROR(Table_ocorrencias11[[#This Row],[tipo_local]],"")</f>
        <v>Externo</v>
      </c>
      <c r="H500" s="31" t="str">
        <f>IFERROR(IF(Table_ocorrencias11[[#This Row],[instrumento9]] = 0,"",Table_ocorrencias11[[#This Row],[instrumento9]]),"")</f>
        <v/>
      </c>
      <c r="I500" s="31" t="str">
        <f>IFERROR(VLOOKUP(Table_ocorrencias11[[#This Row],[matricula_perito]],Table_peritos[],2,FALSE),"")</f>
        <v>CARLOS ARMANDO CORREIA LYRA</v>
      </c>
      <c r="J500" s="31" t="str">
        <f>IFERROR(VLOOKUP(Table_ocorrencias11[[#This Row],[matricula_auxiliar]],Table_auxiliares[],2,FALSE),"")</f>
        <v>THIAGO ANDRÉ</v>
      </c>
      <c r="K500" s="31" t="str">
        <f>IFERROR(VLOOKUP(Table_ocorrencias11[[#This Row],[matricula_delegado]],Table_delegados[],2,FALSE),"")</f>
        <v>ROBERTO MONTEIRO LOBO</v>
      </c>
      <c r="L500" s="31" t="str">
        <f>IFERROR(Table_ocorrencias11[[#This Row],[viatura4]],"")</f>
        <v>UP004</v>
      </c>
      <c r="M500" s="31" t="str">
        <f>IFERROR(IF(Table_ocorrencias11[[#This Row],[DPH2]] ="","",Table_ocorrencias11[[#This Row],[DPH2]]&amp;"º DPH"),"")</f>
        <v>2º DPH</v>
      </c>
      <c r="N500" s="31" t="str">
        <f>UPPER(IFERROR(VLOOKUP(Table_ocorrencias11[[#This Row],[municipio]],Table_municipios[],2,FALSE),""))</f>
        <v>RECIFE</v>
      </c>
      <c r="O500" s="31" t="str">
        <f>UPPER(IFERROR(Table_ocorrencias11[[#This Row],[bairro7]],""))</f>
        <v>ESPINHEIRO</v>
      </c>
      <c r="P500" s="31" t="str">
        <f>IFERROR(IF(Table_ocorrencias11[[#This Row],[rua8]] ="","",Table_ocorrencias11[[#This Row],[rua8]]),"")</f>
        <v>AVENIDA JOÃO DE BARROS</v>
      </c>
      <c r="Q500" s="31" t="str">
        <f>IFERROR(IF(Table_ocorrencias11[[#This Row],[latitude5]] ="","",Table_ocorrencias11[[#This Row],[latitude5]]),"")</f>
        <v/>
      </c>
      <c r="R500" s="31" t="str">
        <f>IFERROR(IF(Table_ocorrencias11[[#This Row],[longitude6]] ="","",Table_ocorrencias11[[#This Row],[longitude6]]),"")</f>
        <v/>
      </c>
      <c r="S500" s="31" t="str">
        <f>IFERROR(UPPER(VLOOKUP(Table_ocorrencias11[[#This Row],[ocorrencia_id]],Table_vitimas[],3,FALSE) &amp; " (NIC: "&amp; VLOOKUP(Table_ocorrencias11[[#This Row],[ocorrencia_id]],Table_vitimas[],9,FALSE)) &amp;")","")</f>
        <v>JOÃO CARLOS PINHEIRO (NIC: 112427)</v>
      </c>
      <c r="T5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0" s="31" t="str">
        <f>UPPER(IFERROR(Table_ocorrencias11[[#This Row],[descricao]],""))</f>
        <v>PM 996172552</v>
      </c>
      <c r="V500" s="24">
        <f>IFERROR(IF(Table_ocorrencias11[[#This Row],[data_ciencia]]="","",Table_ocorrencias11[[#This Row],[data_ciencia]]),"")</f>
        <v>0.78611111111111109</v>
      </c>
      <c r="W500" s="24" t="str">
        <f>IFERROR(IF(Table_ocorrencias11[[#This Row],[data_saida]]="","",Table_ocorrencias11[[#This Row],[data_saida]]),"")</f>
        <v/>
      </c>
      <c r="X500" s="24" t="str">
        <f>IFERROR(IF(Table_ocorrencias11[[#This Row],[data_chegada]]="","",Table_ocorrencias11[[#This Row],[data_chegada]]),"")</f>
        <v/>
      </c>
      <c r="Y500" s="24" t="str">
        <f>IFERROR(IF(Table_ocorrencias11[[#This Row],[data_conclusao]]="","",Table_ocorrencias11[[#This Row],[data_conclusao]]),"")</f>
        <v/>
      </c>
      <c r="Z500" s="22">
        <v>1607</v>
      </c>
      <c r="AA500" s="22">
        <v>762</v>
      </c>
      <c r="AB500" s="22">
        <v>2</v>
      </c>
      <c r="AC500" s="22">
        <v>3869091</v>
      </c>
      <c r="AD500" s="22">
        <v>3870464</v>
      </c>
      <c r="AE500" s="22">
        <v>3864146</v>
      </c>
      <c r="AF500" s="22"/>
      <c r="AG500" s="23">
        <v>44071</v>
      </c>
      <c r="AH500" s="22" t="s">
        <v>3282</v>
      </c>
      <c r="AI500" s="22" t="s">
        <v>167</v>
      </c>
      <c r="AJ500" s="22" t="s">
        <v>168</v>
      </c>
      <c r="AK500" s="22" t="s">
        <v>255</v>
      </c>
      <c r="AL500" s="25">
        <v>0.78611111111111109</v>
      </c>
      <c r="AM500" s="26"/>
      <c r="AN500" s="26"/>
      <c r="AO500" s="26"/>
      <c r="AP500" s="22"/>
      <c r="AQ500" s="22"/>
      <c r="AR500" s="22">
        <v>14</v>
      </c>
      <c r="AS500" s="22" t="s">
        <v>3283</v>
      </c>
      <c r="AT500" s="22" t="s">
        <v>3284</v>
      </c>
      <c r="AU500" s="22" t="s">
        <v>3285</v>
      </c>
      <c r="AV500" s="27"/>
      <c r="AW500" s="22" t="s">
        <v>3286</v>
      </c>
      <c r="AX500" s="22" t="s">
        <v>3287</v>
      </c>
      <c r="AY500" s="22" t="b">
        <v>0</v>
      </c>
      <c r="AZ500" s="22" t="s">
        <v>273</v>
      </c>
      <c r="BA500" s="22" t="b">
        <v>0</v>
      </c>
      <c r="BB500" s="22"/>
      <c r="BC500" s="22"/>
    </row>
    <row r="501" spans="1:55" hidden="1" x14ac:dyDescent="0.25">
      <c r="A501" s="31" t="str">
        <f>IFERROR(TEXT(Table_ocorrencias11[[#This Row],[caso_n]],"000")&amp;Table_ocorrencias11[[#This Row],[ponto]]&amp;"/"&amp;YEAR(Table_ocorrencias11[[#This Row],[DATA PLANTÃO]]),"")</f>
        <v>763.9/2020</v>
      </c>
      <c r="B501" s="31" t="str">
        <f>IFERROR(IF(Table_ocorrencias11[[#This Row],[GDL]] = "","", Table_ocorrencias11[[#This Row],[GDL]]&amp;"/"&amp;YEAR(Table_ocorrencias11[[#This Row],[data_plantao]])),"")</f>
        <v>25381/2020</v>
      </c>
      <c r="C501" s="31" t="str">
        <f>IF(Table_ocorrencias11[[#This Row],[fotos_gdl]] = TRUE,"ENVIADAS","PENDENTE")</f>
        <v>ENVIADAS</v>
      </c>
      <c r="D501" s="23">
        <f>IFERROR(Table_ocorrencias11[[#This Row],[data_plantao]],"")</f>
        <v>44071</v>
      </c>
      <c r="E501" s="31" t="str">
        <f>IFERROR(Table_ocorrencias11[[#This Row],[CIODS]],"")</f>
        <v>D685910</v>
      </c>
      <c r="F501" s="31" t="str">
        <f>IFERROR(Table_ocorrencias11[[#This Row],[natureza3]],"")</f>
        <v>Homicídio</v>
      </c>
      <c r="G501" s="31" t="str">
        <f>IFERROR(Table_ocorrencias11[[#This Row],[tipo_local]],"")</f>
        <v>Externo</v>
      </c>
      <c r="H501" s="31" t="str">
        <f>IFERROR(IF(Table_ocorrencias11[[#This Row],[instrumento9]] = 0,"",Table_ocorrencias11[[#This Row],[instrumento9]]),"")</f>
        <v>PÉRFURO-CONTUNDENTE</v>
      </c>
      <c r="I501" s="31" t="str">
        <f>IFERROR(VLOOKUP(Table_ocorrencias11[[#This Row],[matricula_perito]],Table_peritos[],2,FALSE),"")</f>
        <v>DIEGO NUNES TELES DE MENDONÇA</v>
      </c>
      <c r="J501" s="31" t="str">
        <f>IFERROR(VLOOKUP(Table_ocorrencias11[[#This Row],[matricula_auxiliar]],Table_auxiliares[],2,FALSE),"")</f>
        <v>ALMIR CARLOS DE SOUZA</v>
      </c>
      <c r="K501" s="31" t="str">
        <f>IFERROR(VLOOKUP(Table_ocorrencias11[[#This Row],[matricula_delegado]],Table_delegados[],2,FALSE),"")</f>
        <v>FRANCISCA ERICA DA SILVA BEZERRA</v>
      </c>
      <c r="L501" s="31" t="str">
        <f>IFERROR(Table_ocorrencias11[[#This Row],[viatura4]],"")</f>
        <v>UP002</v>
      </c>
      <c r="M501" s="31" t="str">
        <f>IFERROR(IF(Table_ocorrencias11[[#This Row],[DPH2]] ="","",Table_ocorrencias11[[#This Row],[DPH2]]&amp;"º DPH"),"")</f>
        <v>5º DPH</v>
      </c>
      <c r="N501" s="31" t="str">
        <f>UPPER(IFERROR(VLOOKUP(Table_ocorrencias11[[#This Row],[municipio]],Table_municipios[],2,FALSE),""))</f>
        <v>RECIFE</v>
      </c>
      <c r="O501" s="31" t="str">
        <f>UPPER(IFERROR(Table_ocorrencias11[[#This Row],[bairro7]],""))</f>
        <v>BREJO DA GUABIRABA</v>
      </c>
      <c r="P501" s="31" t="str">
        <f>IFERROR(IF(Table_ocorrencias11[[#This Row],[rua8]] ="","",Table_ocorrencias11[[#This Row],[rua8]]),"")</f>
        <v>GUABIRABA</v>
      </c>
      <c r="Q501" s="31" t="str">
        <f>IFERROR(IF(Table_ocorrencias11[[#This Row],[latitude5]] ="","",Table_ocorrencias11[[#This Row],[latitude5]]),"")</f>
        <v/>
      </c>
      <c r="R501" s="31" t="str">
        <f>IFERROR(IF(Table_ocorrencias11[[#This Row],[longitude6]] ="","",Table_ocorrencias11[[#This Row],[longitude6]]),"")</f>
        <v/>
      </c>
      <c r="S501" s="31" t="str">
        <f>IFERROR(UPPER(VLOOKUP(Table_ocorrencias11[[#This Row],[ocorrencia_id]],Table_vitimas[],3,FALSE) &amp; " (NIC: "&amp; VLOOKUP(Table_ocorrencias11[[#This Row],[ocorrencia_id]],Table_vitimas[],9,FALSE)) &amp;")","")</f>
        <v>JOÃO VITOR XAVIER DA SILVA (NIC: 112426)</v>
      </c>
      <c r="T5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1" s="31" t="str">
        <f>UPPER(IFERROR(Table_ocorrencias11[[#This Row],[descricao]],""))</f>
        <v>PM 984945781</v>
      </c>
      <c r="V501" s="24">
        <f>IFERROR(IF(Table_ocorrencias11[[#This Row],[data_ciencia]]="","",Table_ocorrencias11[[#This Row],[data_ciencia]]),"")</f>
        <v>0.86111111111111116</v>
      </c>
      <c r="W501" s="24">
        <f>IFERROR(IF(Table_ocorrencias11[[#This Row],[data_saida]]="","",Table_ocorrencias11[[#This Row],[data_saida]]),"")</f>
        <v>0.875</v>
      </c>
      <c r="X501" s="24">
        <f>IFERROR(IF(Table_ocorrencias11[[#This Row],[data_chegada]]="","",Table_ocorrencias11[[#This Row],[data_chegada]]),"")</f>
        <v>0.88888888888888884</v>
      </c>
      <c r="Y501" s="24">
        <f>IFERROR(IF(Table_ocorrencias11[[#This Row],[data_conclusao]]="","",Table_ocorrencias11[[#This Row],[data_conclusao]]),"")</f>
        <v>0.92361111111111116</v>
      </c>
      <c r="Z501" s="22">
        <v>1608</v>
      </c>
      <c r="AA501" s="22">
        <v>763</v>
      </c>
      <c r="AB501" s="22">
        <v>5</v>
      </c>
      <c r="AC501" s="22">
        <v>3869148</v>
      </c>
      <c r="AD501" s="22">
        <v>1586920</v>
      </c>
      <c r="AE501" s="22">
        <v>2724782</v>
      </c>
      <c r="AF501" s="22">
        <v>25381</v>
      </c>
      <c r="AG501" s="23">
        <v>44071</v>
      </c>
      <c r="AH501" s="22" t="s">
        <v>3288</v>
      </c>
      <c r="AI501" s="22" t="s">
        <v>167</v>
      </c>
      <c r="AJ501" s="22" t="s">
        <v>168</v>
      </c>
      <c r="AK501" s="22" t="s">
        <v>278</v>
      </c>
      <c r="AL501" s="25">
        <v>0.86111111111111116</v>
      </c>
      <c r="AM501" s="26">
        <v>0.875</v>
      </c>
      <c r="AN501" s="26">
        <v>0.88888888888888884</v>
      </c>
      <c r="AO501" s="26">
        <v>0.92361111111111116</v>
      </c>
      <c r="AP501" s="22"/>
      <c r="AQ501" s="22"/>
      <c r="AR501" s="22">
        <v>14</v>
      </c>
      <c r="AS501" s="22" t="s">
        <v>3289</v>
      </c>
      <c r="AT501" s="22" t="s">
        <v>1313</v>
      </c>
      <c r="AU501" s="22" t="s">
        <v>3290</v>
      </c>
      <c r="AV501" s="27" t="s">
        <v>276</v>
      </c>
      <c r="AW501" s="22" t="s">
        <v>3291</v>
      </c>
      <c r="AX501" s="22" t="s">
        <v>3292</v>
      </c>
      <c r="AY501" s="22" t="b">
        <v>1</v>
      </c>
      <c r="AZ501" s="22" t="s">
        <v>273</v>
      </c>
      <c r="BA501" s="22" t="b">
        <v>0</v>
      </c>
      <c r="BB501" s="22"/>
      <c r="BC501" s="22"/>
    </row>
    <row r="502" spans="1:55" hidden="1" x14ac:dyDescent="0.25">
      <c r="A502" s="31" t="str">
        <f>IFERROR(TEXT(Table_ocorrencias11[[#This Row],[caso_n]],"000")&amp;Table_ocorrencias11[[#This Row],[ponto]]&amp;"/"&amp;YEAR(Table_ocorrencias11[[#This Row],[DATA PLANTÃO]]),"")</f>
        <v>764.9/2020</v>
      </c>
      <c r="B502" s="31" t="str">
        <f>IFERROR(IF(Table_ocorrencias11[[#This Row],[GDL]] = "","", Table_ocorrencias11[[#This Row],[GDL]]&amp;"/"&amp;YEAR(Table_ocorrencias11[[#This Row],[data_plantao]])),"")</f>
        <v>25452/2020</v>
      </c>
      <c r="C502" s="31" t="str">
        <f>IF(Table_ocorrencias11[[#This Row],[fotos_gdl]] = TRUE,"ENVIADAS","PENDENTE")</f>
        <v>PENDENTE</v>
      </c>
      <c r="D502" s="23">
        <f>IFERROR(Table_ocorrencias11[[#This Row],[data_plantao]],"")</f>
        <v>44072</v>
      </c>
      <c r="E502" s="31" t="str">
        <f>IFERROR(Table_ocorrencias11[[#This Row],[CIODS]],"")</f>
        <v>D685976</v>
      </c>
      <c r="F502" s="31" t="str">
        <f>IFERROR(Table_ocorrencias11[[#This Row],[natureza3]],"")</f>
        <v>Homicídio</v>
      </c>
      <c r="G502" s="31" t="str">
        <f>IFERROR(Table_ocorrencias11[[#This Row],[tipo_local]],"")</f>
        <v>Externo</v>
      </c>
      <c r="H502" s="31" t="str">
        <f>IFERROR(IF(Table_ocorrencias11[[#This Row],[instrumento9]] = 0,"",Table_ocorrencias11[[#This Row],[instrumento9]]),"")</f>
        <v>PÉRFURO-CONTUNDENTE</v>
      </c>
      <c r="I502" s="31" t="str">
        <f>IFERROR(VLOOKUP(Table_ocorrencias11[[#This Row],[matricula_perito]],Table_peritos[],2,FALSE),"")</f>
        <v>RODION MALINOVSKY DE OLIVEIRA GOMES</v>
      </c>
      <c r="J502" s="31" t="str">
        <f>IFERROR(VLOOKUP(Table_ocorrencias11[[#This Row],[matricula_auxiliar]],Table_auxiliares[],2,FALSE),"")</f>
        <v>HILTON PESSOA DE FREITAS NETO</v>
      </c>
      <c r="K502" s="31" t="str">
        <f>IFERROR(VLOOKUP(Table_ocorrencias11[[#This Row],[matricula_delegado]],Table_delegados[],2,FALSE),"")</f>
        <v>PAULO GUSTAVO COELHO DIAS</v>
      </c>
      <c r="L502" s="31" t="str">
        <f>IFERROR(Table_ocorrencias11[[#This Row],[viatura4]],"")</f>
        <v>UP004</v>
      </c>
      <c r="M502" s="31" t="str">
        <f>IFERROR(IF(Table_ocorrencias11[[#This Row],[DPH2]] ="","",Table_ocorrencias11[[#This Row],[DPH2]]&amp;"º DPH"),"")</f>
        <v>6º DPH</v>
      </c>
      <c r="N502" s="31" t="str">
        <f>UPPER(IFERROR(VLOOKUP(Table_ocorrencias11[[#This Row],[municipio]],Table_municipios[],2,FALSE),""))</f>
        <v>IGARASSU</v>
      </c>
      <c r="O502" s="31" t="str">
        <f>UPPER(IFERROR(Table_ocorrencias11[[#This Row],[bairro7]],""))</f>
        <v>SANTA RITA</v>
      </c>
      <c r="P502" s="31" t="str">
        <f>IFERROR(IF(Table_ocorrencias11[[#This Row],[rua8]] ="","",Table_ocorrencias11[[#This Row],[rua8]]),"")</f>
        <v>RUA AUTRÁLIA - 1ª TRAVESSA DA ÁGUA MINERAL IGARASSU</v>
      </c>
      <c r="Q502" s="31" t="str">
        <f>IFERROR(IF(Table_ocorrencias11[[#This Row],[latitude5]] ="","",Table_ocorrencias11[[#This Row],[latitude5]]),"")</f>
        <v>-7.845430</v>
      </c>
      <c r="R502" s="31" t="str">
        <f>IFERROR(IF(Table_ocorrencias11[[#This Row],[longitude6]] ="","",Table_ocorrencias11[[#This Row],[longitude6]]),"")</f>
        <v>-34.903680</v>
      </c>
      <c r="S502" s="31" t="str">
        <f>IFERROR(UPPER(VLOOKUP(Table_ocorrencias11[[#This Row],[ocorrencia_id]],Table_vitimas[],3,FALSE) &amp; " (NIC: "&amp; VLOOKUP(Table_ocorrencias11[[#This Row],[ocorrencia_id]],Table_vitimas[],9,FALSE)) &amp;")","")</f>
        <v>ANDRE PINTO RIBEIRO (NIC: 112420)</v>
      </c>
      <c r="T5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02" s="31" t="str">
        <f>UPPER(IFERROR(Table_ocorrencias11[[#This Row],[descricao]],""))</f>
        <v/>
      </c>
      <c r="V502" s="24">
        <f>IFERROR(IF(Table_ocorrencias11[[#This Row],[data_ciencia]]="","",Table_ocorrencias11[[#This Row],[data_ciencia]]),"")</f>
        <v>0.52083333333333337</v>
      </c>
      <c r="W502" s="24">
        <f>IFERROR(IF(Table_ocorrencias11[[#This Row],[data_saida]]="","",Table_ocorrencias11[[#This Row],[data_saida]]),"")</f>
        <v>0.52777777777777779</v>
      </c>
      <c r="X502" s="24">
        <f>IFERROR(IF(Table_ocorrencias11[[#This Row],[data_chegada]]="","",Table_ocorrencias11[[#This Row],[data_chegada]]),"")</f>
        <v>0.54861111111111116</v>
      </c>
      <c r="Y502" s="24">
        <f>IFERROR(IF(Table_ocorrencias11[[#This Row],[data_conclusao]]="","",Table_ocorrencias11[[#This Row],[data_conclusao]]),"")</f>
        <v>0.58333333333333337</v>
      </c>
      <c r="Z502" s="22">
        <v>1610</v>
      </c>
      <c r="AA502" s="22">
        <v>764</v>
      </c>
      <c r="AB502" s="22">
        <v>6</v>
      </c>
      <c r="AC502" s="22">
        <v>1917099</v>
      </c>
      <c r="AD502" s="22">
        <v>3865967</v>
      </c>
      <c r="AE502" s="22">
        <v>2725371</v>
      </c>
      <c r="AF502" s="22">
        <v>25452</v>
      </c>
      <c r="AG502" s="23">
        <v>44072</v>
      </c>
      <c r="AH502" s="22" t="s">
        <v>3304</v>
      </c>
      <c r="AI502" s="22" t="s">
        <v>167</v>
      </c>
      <c r="AJ502" s="22" t="s">
        <v>168</v>
      </c>
      <c r="AK502" s="22" t="s">
        <v>255</v>
      </c>
      <c r="AL502" s="25">
        <v>0.52083333333333337</v>
      </c>
      <c r="AM502" s="26">
        <v>0.52777777777777779</v>
      </c>
      <c r="AN502" s="26">
        <v>0.54861111111111116</v>
      </c>
      <c r="AO502" s="26">
        <v>0.58333333333333337</v>
      </c>
      <c r="AP502" s="22" t="s">
        <v>3305</v>
      </c>
      <c r="AQ502" s="22" t="s">
        <v>3306</v>
      </c>
      <c r="AR502" s="22">
        <v>6</v>
      </c>
      <c r="AS502" s="22" t="s">
        <v>3307</v>
      </c>
      <c r="AT502" s="22" t="s">
        <v>3313</v>
      </c>
      <c r="AU502" s="22" t="s">
        <v>3308</v>
      </c>
      <c r="AV502" s="27" t="s">
        <v>276</v>
      </c>
      <c r="AW502" s="22" t="s">
        <v>3309</v>
      </c>
      <c r="AX502" s="22" t="s">
        <v>283</v>
      </c>
      <c r="AY502" s="22" t="b">
        <v>0</v>
      </c>
      <c r="AZ502" s="22" t="s">
        <v>273</v>
      </c>
      <c r="BA502" s="22" t="b">
        <v>0</v>
      </c>
      <c r="BB502" s="22"/>
      <c r="BC502" s="22"/>
    </row>
    <row r="503" spans="1:55" hidden="1" x14ac:dyDescent="0.25">
      <c r="A503" s="31" t="str">
        <f>IFERROR(TEXT(Table_ocorrencias11[[#This Row],[caso_n]],"000")&amp;Table_ocorrencias11[[#This Row],[ponto]]&amp;"/"&amp;YEAR(Table_ocorrencias11[[#This Row],[DATA PLANTÃO]]),"")</f>
        <v>765.9/2020</v>
      </c>
      <c r="B503" s="31" t="str">
        <f>IFERROR(IF(Table_ocorrencias11[[#This Row],[GDL]] = "","", Table_ocorrencias11[[#This Row],[GDL]]&amp;"/"&amp;YEAR(Table_ocorrencias11[[#This Row],[data_plantao]])),"")</f>
        <v>25443/2020</v>
      </c>
      <c r="C503" s="31" t="str">
        <f>IF(Table_ocorrencias11[[#This Row],[fotos_gdl]] = TRUE,"ENVIADAS","PENDENTE")</f>
        <v>ENVIADAS</v>
      </c>
      <c r="D503" s="23">
        <f>IFERROR(Table_ocorrencias11[[#This Row],[data_plantao]],"")</f>
        <v>44072</v>
      </c>
      <c r="E503" s="31" t="str">
        <f>IFERROR(Table_ocorrencias11[[#This Row],[CIODS]],"")</f>
        <v>D686000</v>
      </c>
      <c r="F503" s="31" t="str">
        <f>IFERROR(Table_ocorrencias11[[#This Row],[natureza3]],"")</f>
        <v>Homicídio</v>
      </c>
      <c r="G503" s="31" t="str">
        <f>IFERROR(Table_ocorrencias11[[#This Row],[tipo_local]],"")</f>
        <v>Externo</v>
      </c>
      <c r="H503" s="31" t="str">
        <f>IFERROR(IF(Table_ocorrencias11[[#This Row],[instrumento9]] = 0,"",Table_ocorrencias11[[#This Row],[instrumento9]]),"")</f>
        <v>PÉRFURO-CONTUNDENTE</v>
      </c>
      <c r="I503" s="31" t="str">
        <f>IFERROR(VLOOKUP(Table_ocorrencias11[[#This Row],[matricula_perito]],Table_peritos[],2,FALSE),"")</f>
        <v>RANON BARROS BEZERRA</v>
      </c>
      <c r="J503" s="31" t="str">
        <f>IFERROR(VLOOKUP(Table_ocorrencias11[[#This Row],[matricula_auxiliar]],Table_auxiliares[],2,FALSE),"")</f>
        <v>ANDREZA CRISTINA MAIA DOS SANTOS</v>
      </c>
      <c r="K503" s="31" t="str">
        <f>IFERROR(VLOOKUP(Table_ocorrencias11[[#This Row],[matricula_delegado]],Table_delegados[],2,FALSE),"")</f>
        <v>ADYR MARTENS DE ALMEIDA</v>
      </c>
      <c r="L503" s="31" t="str">
        <f>IFERROR(Table_ocorrencias11[[#This Row],[viatura4]],"")</f>
        <v>UP004</v>
      </c>
      <c r="M503" s="31" t="str">
        <f>IFERROR(IF(Table_ocorrencias11[[#This Row],[DPH2]] ="","",Table_ocorrencias11[[#This Row],[DPH2]]&amp;"º DPH"),"")</f>
        <v>5º DPH</v>
      </c>
      <c r="N503" s="31" t="str">
        <f>UPPER(IFERROR(VLOOKUP(Table_ocorrencias11[[#This Row],[municipio]],Table_municipios[],2,FALSE),""))</f>
        <v>RECIFE</v>
      </c>
      <c r="O503" s="31" t="str">
        <f>UPPER(IFERROR(Table_ocorrencias11[[#This Row],[bairro7]],""))</f>
        <v>VASCO DA GAMA</v>
      </c>
      <c r="P503" s="31" t="str">
        <f>IFERROR(IF(Table_ocorrencias11[[#This Row],[rua8]] ="","",Table_ocorrencias11[[#This Row],[rua8]]),"")</f>
        <v>TRAVESSA VANGLORIA, CÓRREGO MANOEL MENDES</v>
      </c>
      <c r="Q503" s="31" t="str">
        <f>IFERROR(IF(Table_ocorrencias11[[#This Row],[latitude5]] ="","",Table_ocorrencias11[[#This Row],[latitude5]]),"")</f>
        <v>-8,0136271</v>
      </c>
      <c r="R503" s="31" t="str">
        <f>IFERROR(IF(Table_ocorrencias11[[#This Row],[longitude6]] ="","",Table_ocorrencias11[[#This Row],[longitude6]]),"")</f>
        <v>-34,9171539</v>
      </c>
      <c r="S503" s="31" t="str">
        <f>IFERROR(UPPER(VLOOKUP(Table_ocorrencias11[[#This Row],[ocorrencia_id]],Table_vitimas[],3,FALSE) &amp; " (NIC: "&amp; VLOOKUP(Table_ocorrencias11[[#This Row],[ocorrencia_id]],Table_vitimas[],9,FALSE)) &amp;")","")</f>
        <v>LUCAS MYCAELL PEREIRA DA SILVA (NIC: 112429)</v>
      </c>
      <c r="T5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3" s="31" t="str">
        <f>UPPER(IFERROR(Table_ocorrencias11[[#This Row],[descricao]],""))</f>
        <v>PAF- MASC</v>
      </c>
      <c r="V503" s="24">
        <f>IFERROR(IF(Table_ocorrencias11[[#This Row],[data_ciencia]]="","",Table_ocorrencias11[[#This Row],[data_ciencia]]),"")</f>
        <v>0.76875000000000004</v>
      </c>
      <c r="W503" s="24">
        <f>IFERROR(IF(Table_ocorrencias11[[#This Row],[data_saida]]="","",Table_ocorrencias11[[#This Row],[data_saida]]),"")</f>
        <v>0.77777777777777779</v>
      </c>
      <c r="X503" s="24">
        <f>IFERROR(IF(Table_ocorrencias11[[#This Row],[data_chegada]]="","",Table_ocorrencias11[[#This Row],[data_chegada]]),"")</f>
        <v>0.79166666666666663</v>
      </c>
      <c r="Y503" s="24">
        <f>IFERROR(IF(Table_ocorrencias11[[#This Row],[data_conclusao]]="","",Table_ocorrencias11[[#This Row],[data_conclusao]]),"")</f>
        <v>0.84375</v>
      </c>
      <c r="Z503" s="22">
        <v>1611</v>
      </c>
      <c r="AA503" s="22">
        <v>765</v>
      </c>
      <c r="AB503" s="22">
        <v>5</v>
      </c>
      <c r="AC503" s="22">
        <v>3866670</v>
      </c>
      <c r="AD503" s="22">
        <v>3876098</v>
      </c>
      <c r="AE503" s="22">
        <v>2960397</v>
      </c>
      <c r="AF503" s="22">
        <v>25443</v>
      </c>
      <c r="AG503" s="23">
        <v>44072</v>
      </c>
      <c r="AH503" s="22" t="s">
        <v>3323</v>
      </c>
      <c r="AI503" s="22" t="s">
        <v>167</v>
      </c>
      <c r="AJ503" s="22" t="s">
        <v>168</v>
      </c>
      <c r="AK503" s="22" t="s">
        <v>255</v>
      </c>
      <c r="AL503" s="25">
        <v>0.76875000000000004</v>
      </c>
      <c r="AM503" s="26">
        <v>0.77777777777777779</v>
      </c>
      <c r="AN503" s="26">
        <v>0.79166666666666663</v>
      </c>
      <c r="AO503" s="26">
        <v>0.84375</v>
      </c>
      <c r="AP503" s="22" t="s">
        <v>3324</v>
      </c>
      <c r="AQ503" s="22" t="s">
        <v>3325</v>
      </c>
      <c r="AR503" s="22">
        <v>14</v>
      </c>
      <c r="AS503" s="22" t="s">
        <v>2054</v>
      </c>
      <c r="AT503" s="22" t="s">
        <v>3326</v>
      </c>
      <c r="AU503" s="22" t="s">
        <v>3327</v>
      </c>
      <c r="AV503" s="27" t="s">
        <v>276</v>
      </c>
      <c r="AW503" s="22" t="s">
        <v>3328</v>
      </c>
      <c r="AX503" s="22" t="s">
        <v>1369</v>
      </c>
      <c r="AY503" s="22" t="b">
        <v>1</v>
      </c>
      <c r="AZ503" s="22" t="s">
        <v>273</v>
      </c>
      <c r="BA503" s="22" t="b">
        <v>0</v>
      </c>
      <c r="BB503" s="22"/>
      <c r="BC503" s="22"/>
    </row>
    <row r="504" spans="1:55" hidden="1" x14ac:dyDescent="0.25">
      <c r="A504" s="31" t="str">
        <f>IFERROR(TEXT(Table_ocorrencias11[[#This Row],[caso_n]],"000")&amp;Table_ocorrencias11[[#This Row],[ponto]]&amp;"/"&amp;YEAR(Table_ocorrencias11[[#This Row],[DATA PLANTÃO]]),"")</f>
        <v>766.9/2020</v>
      </c>
      <c r="B504" s="31" t="str">
        <f>IFERROR(IF(Table_ocorrencias11[[#This Row],[GDL]] = "","", Table_ocorrencias11[[#This Row],[GDL]]&amp;"/"&amp;YEAR(Table_ocorrencias11[[#This Row],[data_plantao]])),"")</f>
        <v>25449/2020</v>
      </c>
      <c r="C504" s="31" t="str">
        <f>IF(Table_ocorrencias11[[#This Row],[fotos_gdl]] = TRUE,"ENVIADAS","PENDENTE")</f>
        <v>ENVIADAS</v>
      </c>
      <c r="D504" s="23">
        <f>IFERROR(Table_ocorrencias11[[#This Row],[data_plantao]],"")</f>
        <v>44072</v>
      </c>
      <c r="E504" s="31" t="str">
        <f>IFERROR(Table_ocorrencias11[[#This Row],[CIODS]],"")</f>
        <v>D686007</v>
      </c>
      <c r="F504" s="31" t="str">
        <f>IFERROR(Table_ocorrencias11[[#This Row],[natureza3]],"")</f>
        <v>Homicídio</v>
      </c>
      <c r="G504" s="31" t="str">
        <f>IFERROR(Table_ocorrencias11[[#This Row],[tipo_local]],"")</f>
        <v>Interno</v>
      </c>
      <c r="H504" s="31" t="str">
        <f>IFERROR(IF(Table_ocorrencias11[[#This Row],[instrumento9]] = 0,"",Table_ocorrencias11[[#This Row],[instrumento9]]),"")</f>
        <v>PÉRFURO-CORTANTE</v>
      </c>
      <c r="I504" s="31" t="str">
        <f>IFERROR(VLOOKUP(Table_ocorrencias11[[#This Row],[matricula_perito]],Table_peritos[],2,FALSE),"")</f>
        <v>CARLOS ARMANDO CORREIA LYRA</v>
      </c>
      <c r="J504" s="31" t="str">
        <f>IFERROR(VLOOKUP(Table_ocorrencias11[[#This Row],[matricula_auxiliar]],Table_auxiliares[],2,FALSE),"")</f>
        <v>THAYSE BATISTA</v>
      </c>
      <c r="K504" s="31" t="str">
        <f>IFERROR(VLOOKUP(Table_ocorrencias11[[#This Row],[matricula_delegado]],Table_delegados[],2,FALSE),"")</f>
        <v>ROBERTO DE LIMA FERREIRA</v>
      </c>
      <c r="L504" s="31" t="str">
        <f>IFERROR(Table_ocorrencias11[[#This Row],[viatura4]],"")</f>
        <v>UP002</v>
      </c>
      <c r="M504" s="31" t="str">
        <f>IFERROR(IF(Table_ocorrencias11[[#This Row],[DPH2]] ="","",Table_ocorrencias11[[#This Row],[DPH2]]&amp;"º DPH"),"")</f>
        <v>9º DPH</v>
      </c>
      <c r="N504" s="31" t="str">
        <f>UPPER(IFERROR(VLOOKUP(Table_ocorrencias11[[#This Row],[municipio]],Table_municipios[],2,FALSE),""))</f>
        <v>OLINDA</v>
      </c>
      <c r="O504" s="31" t="str">
        <f>UPPER(IFERROR(Table_ocorrencias11[[#This Row],[bairro7]],""))</f>
        <v>RIO DOCE</v>
      </c>
      <c r="P504" s="31" t="str">
        <f>IFERROR(IF(Table_ocorrencias11[[#This Row],[rua8]] ="","",Table_ocorrencias11[[#This Row],[rua8]]),"")</f>
        <v>RUA PROFESSOR ENIO CARLOS DE ALBUQUERQUE, QUADRA 62</v>
      </c>
      <c r="Q504" s="31" t="str">
        <f>IFERROR(IF(Table_ocorrencias11[[#This Row],[latitude5]] ="","",Table_ocorrencias11[[#This Row],[latitude5]]),"")</f>
        <v>7°57'52.537''S</v>
      </c>
      <c r="R504" s="31" t="str">
        <f>IFERROR(IF(Table_ocorrencias11[[#This Row],[longitude6]] ="","",Table_ocorrencias11[[#This Row],[longitude6]]),"")</f>
        <v>34°50'46.593''</v>
      </c>
      <c r="S50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112418)</v>
      </c>
      <c r="T5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504" s="31" t="str">
        <f>UPPER(IFERROR(Table_ocorrencias11[[#This Row],[descricao]],""))</f>
        <v>FEMINICÍDIO (ARMA BRANCA); PM 96031080</v>
      </c>
      <c r="V504" s="24">
        <f>IFERROR(IF(Table_ocorrencias11[[#This Row],[data_ciencia]]="","",Table_ocorrencias11[[#This Row],[data_ciencia]]),"")</f>
        <v>0.80902777777777779</v>
      </c>
      <c r="W504" s="24">
        <f>IFERROR(IF(Table_ocorrencias11[[#This Row],[data_saida]]="","",Table_ocorrencias11[[#This Row],[data_saida]]),"")</f>
        <v>0.82847222222222228</v>
      </c>
      <c r="X504" s="24">
        <f>IFERROR(IF(Table_ocorrencias11[[#This Row],[data_chegada]]="","",Table_ocorrencias11[[#This Row],[data_chegada]]),"")</f>
        <v>0.86111111111111116</v>
      </c>
      <c r="Y504" s="24">
        <f>IFERROR(IF(Table_ocorrencias11[[#This Row],[data_conclusao]]="","",Table_ocorrencias11[[#This Row],[data_conclusao]]),"")</f>
        <v>0.90972222222222221</v>
      </c>
      <c r="Z504" s="22">
        <v>1612</v>
      </c>
      <c r="AA504" s="22">
        <v>766</v>
      </c>
      <c r="AB504" s="22">
        <v>9</v>
      </c>
      <c r="AC504" s="22">
        <v>3869091</v>
      </c>
      <c r="AD504" s="22">
        <v>3870430</v>
      </c>
      <c r="AE504" s="22">
        <v>3864723</v>
      </c>
      <c r="AF504" s="22">
        <v>25449</v>
      </c>
      <c r="AG504" s="23">
        <v>44072</v>
      </c>
      <c r="AH504" s="22" t="s">
        <v>3314</v>
      </c>
      <c r="AI504" s="22" t="s">
        <v>167</v>
      </c>
      <c r="AJ504" s="22" t="s">
        <v>414</v>
      </c>
      <c r="AK504" s="22" t="s">
        <v>278</v>
      </c>
      <c r="AL504" s="25">
        <v>0.80902777777777779</v>
      </c>
      <c r="AM504" s="26">
        <v>0.82847222222222228</v>
      </c>
      <c r="AN504" s="26">
        <v>0.86111111111111116</v>
      </c>
      <c r="AO504" s="26">
        <v>0.90972222222222221</v>
      </c>
      <c r="AP504" s="22" t="s">
        <v>3340</v>
      </c>
      <c r="AQ504" s="22" t="s">
        <v>3341</v>
      </c>
      <c r="AR504" s="22">
        <v>12</v>
      </c>
      <c r="AS504" s="22" t="s">
        <v>3315</v>
      </c>
      <c r="AT504" s="22" t="s">
        <v>3342</v>
      </c>
      <c r="AU504" s="22" t="s">
        <v>3316</v>
      </c>
      <c r="AV504" s="27" t="s">
        <v>744</v>
      </c>
      <c r="AW504" s="22" t="s">
        <v>3317</v>
      </c>
      <c r="AX504" s="22" t="s">
        <v>3318</v>
      </c>
      <c r="AY504" s="22" t="b">
        <v>1</v>
      </c>
      <c r="AZ504" s="22" t="s">
        <v>273</v>
      </c>
      <c r="BA504" s="22" t="b">
        <v>0</v>
      </c>
      <c r="BB504" s="22"/>
      <c r="BC504" s="22"/>
    </row>
    <row r="505" spans="1:55" hidden="1" x14ac:dyDescent="0.25">
      <c r="A505" s="31" t="str">
        <f>IFERROR(TEXT(Table_ocorrencias11[[#This Row],[caso_n]],"000")&amp;Table_ocorrencias11[[#This Row],[ponto]]&amp;"/"&amp;YEAR(Table_ocorrencias11[[#This Row],[DATA PLANTÃO]]),"")</f>
        <v>767.9/2020</v>
      </c>
      <c r="B505" s="31" t="str">
        <f>IFERROR(IF(Table_ocorrencias11[[#This Row],[GDL]] = "","", Table_ocorrencias11[[#This Row],[GDL]]&amp;"/"&amp;YEAR(Table_ocorrencias11[[#This Row],[data_plantao]])),"")</f>
        <v>25453/2020</v>
      </c>
      <c r="C505" s="31" t="str">
        <f>IF(Table_ocorrencias11[[#This Row],[fotos_gdl]] = TRUE,"ENVIADAS","PENDENTE")</f>
        <v>PENDENTE</v>
      </c>
      <c r="D505" s="23">
        <f>IFERROR(Table_ocorrencias11[[#This Row],[data_plantao]],"")</f>
        <v>44072</v>
      </c>
      <c r="E505" s="31" t="str">
        <f>IFERROR(Table_ocorrencias11[[#This Row],[CIODS]],"")</f>
        <v>D686025</v>
      </c>
      <c r="F505" s="31" t="str">
        <f>IFERROR(Table_ocorrencias11[[#This Row],[natureza3]],"")</f>
        <v>Homicídio</v>
      </c>
      <c r="G505" s="31" t="str">
        <f>IFERROR(Table_ocorrencias11[[#This Row],[tipo_local]],"")</f>
        <v>Externo</v>
      </c>
      <c r="H505" s="31" t="str">
        <f>IFERROR(IF(Table_ocorrencias11[[#This Row],[instrumento9]] = 0,"",Table_ocorrencias11[[#This Row],[instrumento9]]),"")</f>
        <v>PÉRFURO-CONTUNDENTE</v>
      </c>
      <c r="I505" s="31" t="str">
        <f>IFERROR(VLOOKUP(Table_ocorrencias11[[#This Row],[matricula_perito]],Table_peritos[],2,FALSE),"")</f>
        <v>RODION MALINOVSKY DE OLIVEIRA GOMES</v>
      </c>
      <c r="J505" s="31" t="str">
        <f>IFERROR(VLOOKUP(Table_ocorrencias11[[#This Row],[matricula_auxiliar]],Table_auxiliares[],2,FALSE),"")</f>
        <v>THIAGO ANDRÉ</v>
      </c>
      <c r="K505" s="31" t="str">
        <f>IFERROR(VLOOKUP(Table_ocorrencias11[[#This Row],[matricula_delegado]],Table_delegados[],2,FALSE),"")</f>
        <v>FRANCISCA ERICA DA SILVA BEZERRA</v>
      </c>
      <c r="L505" s="31" t="str">
        <f>IFERROR(Table_ocorrencias11[[#This Row],[viatura4]],"")</f>
        <v>UP004</v>
      </c>
      <c r="M505" s="31" t="str">
        <f>IFERROR(IF(Table_ocorrencias11[[#This Row],[DPH2]] ="","",Table_ocorrencias11[[#This Row],[DPH2]]&amp;"º DPH"),"")</f>
        <v>2º DPH</v>
      </c>
      <c r="N505" s="31" t="str">
        <f>UPPER(IFERROR(VLOOKUP(Table_ocorrencias11[[#This Row],[municipio]],Table_municipios[],2,FALSE),""))</f>
        <v>RECIFE</v>
      </c>
      <c r="O505" s="31" t="str">
        <f>UPPER(IFERROR(Table_ocorrencias11[[#This Row],[bairro7]],""))</f>
        <v>AGUA FRIA</v>
      </c>
      <c r="P505" s="31" t="str">
        <f>IFERROR(IF(Table_ocorrencias11[[#This Row],[rua8]] ="","",Table_ocorrencias11[[#This Row],[rua8]]),"")</f>
        <v>SALESÓPOLIS, 47</v>
      </c>
      <c r="Q505" s="31" t="str">
        <f>IFERROR(IF(Table_ocorrencias11[[#This Row],[latitude5]] ="","",Table_ocorrencias11[[#This Row],[latitude5]]),"")</f>
        <v>-8.015980</v>
      </c>
      <c r="R505" s="31" t="str">
        <f>IFERROR(IF(Table_ocorrencias11[[#This Row],[longitude6]] ="","",Table_ocorrencias11[[#This Row],[longitude6]]),"")</f>
        <v>-34.895690</v>
      </c>
      <c r="S505" s="31" t="str">
        <f>IFERROR(UPPER(VLOOKUP(Table_ocorrencias11[[#This Row],[ocorrencia_id]],Table_vitimas[],3,FALSE) &amp; " (NIC: "&amp; VLOOKUP(Table_ocorrencias11[[#This Row],[ocorrencia_id]],Table_vitimas[],9,FALSE)) &amp;")","")</f>
        <v>ERITAN SILVA DE OLIVEIRA (NIC: 112416)</v>
      </c>
      <c r="T5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05" s="31" t="str">
        <f>UPPER(IFERROR(Table_ocorrencias11[[#This Row],[descricao]],""))</f>
        <v>CABO ANGELA 988647671</v>
      </c>
      <c r="V505" s="24">
        <f>IFERROR(IF(Table_ocorrencias11[[#This Row],[data_ciencia]]="","",Table_ocorrencias11[[#This Row],[data_ciencia]]),"")</f>
        <v>0.90625</v>
      </c>
      <c r="W505" s="24">
        <f>IFERROR(IF(Table_ocorrencias11[[#This Row],[data_saida]]="","",Table_ocorrencias11[[#This Row],[data_saida]]),"")</f>
        <v>0.90972222222222221</v>
      </c>
      <c r="X505" s="24">
        <f>IFERROR(IF(Table_ocorrencias11[[#This Row],[data_chegada]]="","",Table_ocorrencias11[[#This Row],[data_chegada]]),"")</f>
        <v>0.92013888888888884</v>
      </c>
      <c r="Y505" s="24">
        <f>IFERROR(IF(Table_ocorrencias11[[#This Row],[data_conclusao]]="","",Table_ocorrencias11[[#This Row],[data_conclusao]]),"")</f>
        <v>0.95138888888888884</v>
      </c>
      <c r="Z505" s="22">
        <v>1613</v>
      </c>
      <c r="AA505" s="22">
        <v>767</v>
      </c>
      <c r="AB505" s="22">
        <v>2</v>
      </c>
      <c r="AC505" s="22">
        <v>1917099</v>
      </c>
      <c r="AD505" s="22">
        <v>3870464</v>
      </c>
      <c r="AE505" s="22">
        <v>2724782</v>
      </c>
      <c r="AF505" s="22">
        <v>25453</v>
      </c>
      <c r="AG505" s="23">
        <v>44072</v>
      </c>
      <c r="AH505" s="22" t="s">
        <v>3334</v>
      </c>
      <c r="AI505" s="22" t="s">
        <v>167</v>
      </c>
      <c r="AJ505" s="22" t="s">
        <v>168</v>
      </c>
      <c r="AK505" s="22" t="s">
        <v>255</v>
      </c>
      <c r="AL505" s="25">
        <v>0.90625</v>
      </c>
      <c r="AM505" s="26">
        <v>0.90972222222222221</v>
      </c>
      <c r="AN505" s="26">
        <v>0.92013888888888884</v>
      </c>
      <c r="AO505" s="26">
        <v>0.95138888888888884</v>
      </c>
      <c r="AP505" s="22" t="s">
        <v>3350</v>
      </c>
      <c r="AQ505" s="22" t="s">
        <v>3351</v>
      </c>
      <c r="AR505" s="22">
        <v>14</v>
      </c>
      <c r="AS505" s="22" t="s">
        <v>3335</v>
      </c>
      <c r="AT505" s="22" t="s">
        <v>3336</v>
      </c>
      <c r="AU505" s="22" t="s">
        <v>3337</v>
      </c>
      <c r="AV505" s="27" t="s">
        <v>276</v>
      </c>
      <c r="AW505" s="22" t="s">
        <v>3338</v>
      </c>
      <c r="AX505" s="22" t="s">
        <v>3339</v>
      </c>
      <c r="AY505" s="22" t="b">
        <v>0</v>
      </c>
      <c r="AZ505" s="22" t="s">
        <v>273</v>
      </c>
      <c r="BA505" s="22" t="b">
        <v>0</v>
      </c>
      <c r="BB505" s="22"/>
      <c r="BC505" s="22"/>
    </row>
    <row r="506" spans="1:55" hidden="1" x14ac:dyDescent="0.25">
      <c r="A506" s="31" t="str">
        <f>IFERROR(TEXT(Table_ocorrencias11[[#This Row],[caso_n]],"000")&amp;Table_ocorrencias11[[#This Row],[ponto]]&amp;"/"&amp;YEAR(Table_ocorrencias11[[#This Row],[DATA PLANTÃO]]),"")</f>
        <v>768.9/2020</v>
      </c>
      <c r="B506" s="31" t="str">
        <f>IFERROR(IF(Table_ocorrencias11[[#This Row],[GDL]] = "","", Table_ocorrencias11[[#This Row],[GDL]]&amp;"/"&amp;YEAR(Table_ocorrencias11[[#This Row],[data_plantao]])),"")</f>
        <v>25454/2020</v>
      </c>
      <c r="C506" s="31" t="str">
        <f>IF(Table_ocorrencias11[[#This Row],[fotos_gdl]] = TRUE,"ENVIADAS","PENDENTE")</f>
        <v>ENVIADAS</v>
      </c>
      <c r="D506" s="23">
        <f>IFERROR(Table_ocorrencias11[[#This Row],[data_plantao]],"")</f>
        <v>44073</v>
      </c>
      <c r="E506" s="31" t="str">
        <f>IFERROR(Table_ocorrencias11[[#This Row],[CIODS]],"")</f>
        <v>D686034</v>
      </c>
      <c r="F506" s="31" t="str">
        <f>IFERROR(Table_ocorrencias11[[#This Row],[natureza3]],"")</f>
        <v>Homicídio</v>
      </c>
      <c r="G506" s="31" t="str">
        <f>IFERROR(Table_ocorrencias11[[#This Row],[tipo_local]],"")</f>
        <v>Externo</v>
      </c>
      <c r="H506" s="31" t="str">
        <f>IFERROR(IF(Table_ocorrencias11[[#This Row],[instrumento9]] = 0,"",Table_ocorrencias11[[#This Row],[instrumento9]]),"")</f>
        <v>PÉRFURO-CONTUNDENTE</v>
      </c>
      <c r="I506" s="31" t="str">
        <f>IFERROR(VLOOKUP(Table_ocorrencias11[[#This Row],[matricula_perito]],Table_peritos[],2,FALSE),"")</f>
        <v>RANON BARROS BEZERRA</v>
      </c>
      <c r="J506" s="31" t="str">
        <f>IFERROR(VLOOKUP(Table_ocorrencias11[[#This Row],[matricula_auxiliar]],Table_auxiliares[],2,FALSE),"")</f>
        <v>ANDREZA CRISTINA MAIA DOS SANTOS</v>
      </c>
      <c r="K506" s="31" t="str">
        <f>IFERROR(VLOOKUP(Table_ocorrencias11[[#This Row],[matricula_delegado]],Table_delegados[],2,FALSE),"")</f>
        <v>ADYR MARTENS DE ALMEIDA</v>
      </c>
      <c r="L506" s="31" t="str">
        <f>IFERROR(Table_ocorrencias11[[#This Row],[viatura4]],"")</f>
        <v>UP004</v>
      </c>
      <c r="M506" s="31" t="str">
        <f>IFERROR(IF(Table_ocorrencias11[[#This Row],[DPH2]] ="","",Table_ocorrencias11[[#This Row],[DPH2]]&amp;"º DPH"),"")</f>
        <v>13º DPH</v>
      </c>
      <c r="N506" s="31" t="str">
        <f>UPPER(IFERROR(VLOOKUP(Table_ocorrencias11[[#This Row],[municipio]],Table_municipios[],2,FALSE),""))</f>
        <v>RECIFE</v>
      </c>
      <c r="O506" s="31" t="str">
        <f>UPPER(IFERROR(Table_ocorrencias11[[#This Row],[bairro7]],""))</f>
        <v>CURADO IV</v>
      </c>
      <c r="P506" s="31" t="str">
        <f>IFERROR(IF(Table_ocorrencias11[[#This Row],[rua8]] ="","",Table_ocorrencias11[[#This Row],[rua8]]),"")</f>
        <v>AV. OITO,277</v>
      </c>
      <c r="Q506" s="31" t="str">
        <f>IFERROR(IF(Table_ocorrencias11[[#This Row],[latitude5]] ="","",Table_ocorrencias11[[#This Row],[latitude5]]),"")</f>
        <v>-8,06786211</v>
      </c>
      <c r="R506" s="31" t="str">
        <f>IFERROR(IF(Table_ocorrencias11[[#This Row],[longitude6]] ="","",Table_ocorrencias11[[#This Row],[longitude6]]),"")</f>
        <v>-34,9987245</v>
      </c>
      <c r="S506" s="31" t="str">
        <f>IFERROR(UPPER(VLOOKUP(Table_ocorrencias11[[#This Row],[ocorrencia_id]],Table_vitimas[],3,FALSE) &amp; " (NIC: "&amp; VLOOKUP(Table_ocorrencias11[[#This Row],[ocorrencia_id]],Table_vitimas[],9,FALSE)) &amp;")","")</f>
        <v>DENILSON KAIRO DE SOUZA DA SILVA (NIC: 111410)</v>
      </c>
      <c r="T5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6" s="31" t="str">
        <f>UPPER(IFERROR(Table_ocorrencias11[[#This Row],[descricao]],""))</f>
        <v>SD LION 991951727</v>
      </c>
      <c r="V506" s="24">
        <f>IFERROR(IF(Table_ocorrencias11[[#This Row],[data_ciencia]]="","",Table_ocorrencias11[[#This Row],[data_ciencia]]),"")</f>
        <v>0.99722222222222223</v>
      </c>
      <c r="W506" s="24">
        <f>IFERROR(IF(Table_ocorrencias11[[#This Row],[data_saida]]="","",Table_ocorrencias11[[#This Row],[data_saida]]),"")</f>
        <v>3.472222222222222E-3</v>
      </c>
      <c r="X506" s="24">
        <f>IFERROR(IF(Table_ocorrencias11[[#This Row],[data_chegada]]="","",Table_ocorrencias11[[#This Row],[data_chegada]]),"")</f>
        <v>2.0833333333333332E-2</v>
      </c>
      <c r="Y506" s="24">
        <f>IFERROR(IF(Table_ocorrencias11[[#This Row],[data_conclusao]]="","",Table_ocorrencias11[[#This Row],[data_conclusao]]),"")</f>
        <v>5.5555555555555552E-2</v>
      </c>
      <c r="Z506" s="22">
        <v>1614</v>
      </c>
      <c r="AA506" s="22">
        <v>768</v>
      </c>
      <c r="AB506" s="22">
        <v>13</v>
      </c>
      <c r="AC506" s="22">
        <v>3866670</v>
      </c>
      <c r="AD506" s="22">
        <v>3876098</v>
      </c>
      <c r="AE506" s="22">
        <v>2960397</v>
      </c>
      <c r="AF506" s="22">
        <v>25454</v>
      </c>
      <c r="AG506" s="23">
        <v>44073</v>
      </c>
      <c r="AH506" s="22" t="s">
        <v>3353</v>
      </c>
      <c r="AI506" s="22" t="s">
        <v>167</v>
      </c>
      <c r="AJ506" s="22" t="s">
        <v>168</v>
      </c>
      <c r="AK506" s="22" t="s">
        <v>255</v>
      </c>
      <c r="AL506" s="25">
        <v>0.99722222222222223</v>
      </c>
      <c r="AM506" s="26">
        <v>3.472222222222222E-3</v>
      </c>
      <c r="AN506" s="26">
        <v>2.0833333333333332E-2</v>
      </c>
      <c r="AO506" s="26">
        <v>5.5555555555555552E-2</v>
      </c>
      <c r="AP506" s="22" t="s">
        <v>3354</v>
      </c>
      <c r="AQ506" s="22" t="s">
        <v>3355</v>
      </c>
      <c r="AR506" s="22">
        <v>14</v>
      </c>
      <c r="AS506" s="22" t="s">
        <v>3356</v>
      </c>
      <c r="AT506" s="22" t="s">
        <v>3357</v>
      </c>
      <c r="AU506" s="22" t="s">
        <v>3358</v>
      </c>
      <c r="AV506" s="27" t="s">
        <v>276</v>
      </c>
      <c r="AW506" s="22" t="s">
        <v>3359</v>
      </c>
      <c r="AX506" s="22" t="s">
        <v>3360</v>
      </c>
      <c r="AY506" s="22" t="b">
        <v>1</v>
      </c>
      <c r="AZ506" s="22" t="s">
        <v>273</v>
      </c>
      <c r="BA506" s="22" t="b">
        <v>0</v>
      </c>
      <c r="BB506" s="22"/>
      <c r="BC506" s="22"/>
    </row>
    <row r="507" spans="1:55" hidden="1" x14ac:dyDescent="0.25">
      <c r="A507" s="31" t="str">
        <f>IFERROR(TEXT(Table_ocorrencias11[[#This Row],[caso_n]],"000")&amp;Table_ocorrencias11[[#This Row],[ponto]]&amp;"/"&amp;YEAR(Table_ocorrencias11[[#This Row],[DATA PLANTÃO]]),"")</f>
        <v>769.9/2020</v>
      </c>
      <c r="B507" s="31" t="str">
        <f>IFERROR(IF(Table_ocorrencias11[[#This Row],[GDL]] = "","", Table_ocorrencias11[[#This Row],[GDL]]&amp;"/"&amp;YEAR(Table_ocorrencias11[[#This Row],[data_plantao]])),"")</f>
        <v>25455/2020</v>
      </c>
      <c r="C507" s="31" t="str">
        <f>IF(Table_ocorrencias11[[#This Row],[fotos_gdl]] = TRUE,"ENVIADAS","PENDENTE")</f>
        <v>ENVIADAS</v>
      </c>
      <c r="D507" s="23">
        <f>IFERROR(Table_ocorrencias11[[#This Row],[data_plantao]],"")</f>
        <v>44073</v>
      </c>
      <c r="E507" s="31" t="str">
        <f>IFERROR(Table_ocorrencias11[[#This Row],[CIODS]],"")</f>
        <v>D686037</v>
      </c>
      <c r="F507" s="31" t="str">
        <f>IFERROR(Table_ocorrencias11[[#This Row],[natureza3]],"")</f>
        <v>Homicídio</v>
      </c>
      <c r="G507" s="31" t="str">
        <f>IFERROR(Table_ocorrencias11[[#This Row],[tipo_local]],"")</f>
        <v>Externo</v>
      </c>
      <c r="H507" s="31" t="str">
        <f>IFERROR(IF(Table_ocorrencias11[[#This Row],[instrumento9]] = 0,"",Table_ocorrencias11[[#This Row],[instrumento9]]),"")</f>
        <v>PÉRFURO-CONTUNDENTE</v>
      </c>
      <c r="I507" s="31" t="str">
        <f>IFERROR(VLOOKUP(Table_ocorrencias11[[#This Row],[matricula_perito]],Table_peritos[],2,FALSE),"")</f>
        <v>CARLOS ARMANDO CORREIA LYRA</v>
      </c>
      <c r="J507" s="31" t="str">
        <f>IFERROR(VLOOKUP(Table_ocorrencias11[[#This Row],[matricula_auxiliar]],Table_auxiliares[],2,FALSE),"")</f>
        <v>THAYSE BATISTA</v>
      </c>
      <c r="K507" s="31" t="str">
        <f>IFERROR(VLOOKUP(Table_ocorrencias11[[#This Row],[matricula_delegado]],Table_delegados[],2,FALSE),"")</f>
        <v>ROBERTO DE LIMA FERREIRA</v>
      </c>
      <c r="L507" s="31" t="str">
        <f>IFERROR(Table_ocorrencias11[[#This Row],[viatura4]],"")</f>
        <v>UP002</v>
      </c>
      <c r="M507" s="31" t="str">
        <f>IFERROR(IF(Table_ocorrencias11[[#This Row],[DPH2]] ="","",Table_ocorrencias11[[#This Row],[DPH2]]&amp;"º DPH"),"")</f>
        <v>4º DPH</v>
      </c>
      <c r="N507" s="31" t="str">
        <f>UPPER(IFERROR(VLOOKUP(Table_ocorrencias11[[#This Row],[municipio]],Table_municipios[],2,FALSE),""))</f>
        <v>RECIFE</v>
      </c>
      <c r="O507" s="31" t="str">
        <f>UPPER(IFERROR(Table_ocorrencias11[[#This Row],[bairro7]],""))</f>
        <v>TORRÕES</v>
      </c>
      <c r="P507" s="31" t="str">
        <f>IFERROR(IF(Table_ocorrencias11[[#This Row],[rua8]] ="","",Table_ocorrencias11[[#This Row],[rua8]]),"")</f>
        <v>AV. BICENTENÁRIO VER. FRANCESA</v>
      </c>
      <c r="Q507" s="31" t="str">
        <f>IFERROR(IF(Table_ocorrencias11[[#This Row],[latitude5]] ="","",Table_ocorrencias11[[#This Row],[latitude5]]),"")</f>
        <v>8°3'32.578''S</v>
      </c>
      <c r="R507" s="31" t="str">
        <f>IFERROR(IF(Table_ocorrencias11[[#This Row],[longitude6]] ="","",Table_ocorrencias11[[#This Row],[longitude6]]),"")</f>
        <v>34°56'4.561''W</v>
      </c>
      <c r="S507" s="31" t="str">
        <f>IFERROR(UPPER(VLOOKUP(Table_ocorrencias11[[#This Row],[ocorrencia_id]],Table_vitimas[],3,FALSE) &amp; " (NIC: "&amp; VLOOKUP(Table_ocorrencias11[[#This Row],[ocorrencia_id]],Table_vitimas[],9,FALSE)) &amp;")","")</f>
        <v>WILLEMBERG CARLOS DE LIMA (NIC: 112413)</v>
      </c>
      <c r="T5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07" s="31" t="str">
        <f>UPPER(IFERROR(Table_ocorrencias11[[#This Row],[descricao]],""))</f>
        <v>PAF - MASC</v>
      </c>
      <c r="V507" s="24">
        <f>IFERROR(IF(Table_ocorrencias11[[#This Row],[data_ciencia]]="","",Table_ocorrencias11[[#This Row],[data_ciencia]]),"")</f>
        <v>1.3888888888888888E-2</v>
      </c>
      <c r="W507" s="24">
        <f>IFERROR(IF(Table_ocorrencias11[[#This Row],[data_saida]]="","",Table_ocorrencias11[[#This Row],[data_saida]]),"")</f>
        <v>3.3333333333333333E-2</v>
      </c>
      <c r="X507" s="24">
        <f>IFERROR(IF(Table_ocorrencias11[[#This Row],[data_chegada]]="","",Table_ocorrencias11[[#This Row],[data_chegada]]),"")</f>
        <v>4.0972222222222222E-2</v>
      </c>
      <c r="Y507" s="24">
        <f>IFERROR(IF(Table_ocorrencias11[[#This Row],[data_conclusao]]="","",Table_ocorrencias11[[#This Row],[data_conclusao]]),"")</f>
        <v>7.0833333333333331E-2</v>
      </c>
      <c r="Z507" s="22">
        <v>1615</v>
      </c>
      <c r="AA507" s="22">
        <v>769</v>
      </c>
      <c r="AB507" s="22">
        <v>4</v>
      </c>
      <c r="AC507" s="22">
        <v>3869091</v>
      </c>
      <c r="AD507" s="22">
        <v>3870430</v>
      </c>
      <c r="AE507" s="22">
        <v>3864723</v>
      </c>
      <c r="AF507" s="22">
        <v>25455</v>
      </c>
      <c r="AG507" s="23">
        <v>44073</v>
      </c>
      <c r="AH507" s="22" t="s">
        <v>3364</v>
      </c>
      <c r="AI507" s="22" t="s">
        <v>167</v>
      </c>
      <c r="AJ507" s="22" t="s">
        <v>168</v>
      </c>
      <c r="AK507" s="22" t="s">
        <v>278</v>
      </c>
      <c r="AL507" s="25">
        <v>1.3888888888888888E-2</v>
      </c>
      <c r="AM507" s="26">
        <v>3.3333333333333333E-2</v>
      </c>
      <c r="AN507" s="26">
        <v>4.0972222222222222E-2</v>
      </c>
      <c r="AO507" s="26">
        <v>7.0833333333333331E-2</v>
      </c>
      <c r="AP507" s="22" t="s">
        <v>3365</v>
      </c>
      <c r="AQ507" s="22" t="s">
        <v>3366</v>
      </c>
      <c r="AR507" s="22">
        <v>14</v>
      </c>
      <c r="AS507" s="22" t="s">
        <v>3367</v>
      </c>
      <c r="AT507" s="22" t="s">
        <v>3368</v>
      </c>
      <c r="AU507" s="22" t="s">
        <v>3369</v>
      </c>
      <c r="AV507" s="27" t="s">
        <v>276</v>
      </c>
      <c r="AW507" s="22" t="s">
        <v>3370</v>
      </c>
      <c r="AX507" s="22" t="s">
        <v>1979</v>
      </c>
      <c r="AY507" s="22" t="b">
        <v>1</v>
      </c>
      <c r="AZ507" s="22" t="s">
        <v>273</v>
      </c>
      <c r="BA507" s="22" t="b">
        <v>0</v>
      </c>
      <c r="BB507" s="22"/>
      <c r="BC507" s="22"/>
    </row>
    <row r="508" spans="1:55" hidden="1" x14ac:dyDescent="0.25">
      <c r="A508" s="31" t="str">
        <f>IFERROR(TEXT(Table_ocorrencias11[[#This Row],[caso_n]],"000")&amp;Table_ocorrencias11[[#This Row],[ponto]]&amp;"/"&amp;YEAR(Table_ocorrencias11[[#This Row],[DATA PLANTÃO]]),"")</f>
        <v>770.9/2020</v>
      </c>
      <c r="B508" s="31" t="str">
        <f>IFERROR(IF(Table_ocorrencias11[[#This Row],[GDL]] = "","", Table_ocorrencias11[[#This Row],[GDL]]&amp;"/"&amp;YEAR(Table_ocorrencias11[[#This Row],[data_plantao]])),"")</f>
        <v>25513/2020</v>
      </c>
      <c r="C508" s="31" t="str">
        <f>IF(Table_ocorrencias11[[#This Row],[fotos_gdl]] = TRUE,"ENVIADAS","PENDENTE")</f>
        <v>ENVIADAS</v>
      </c>
      <c r="D508" s="23">
        <f>IFERROR(Table_ocorrencias11[[#This Row],[data_plantao]],"")</f>
        <v>44073</v>
      </c>
      <c r="E508" s="31" t="str">
        <f>IFERROR(Table_ocorrencias11[[#This Row],[CIODS]],"")</f>
        <v>D686099</v>
      </c>
      <c r="F508" s="31" t="str">
        <f>IFERROR(Table_ocorrencias11[[#This Row],[natureza3]],"")</f>
        <v>Homicídio</v>
      </c>
      <c r="G508" s="31" t="str">
        <f>IFERROR(Table_ocorrencias11[[#This Row],[tipo_local]],"")</f>
        <v>Interno</v>
      </c>
      <c r="H508" s="31" t="str">
        <f>IFERROR(IF(Table_ocorrencias11[[#This Row],[instrumento9]] = 0,"",Table_ocorrencias11[[#This Row],[instrumento9]]),"")</f>
        <v/>
      </c>
      <c r="I508" s="31" t="str">
        <f>IFERROR(VLOOKUP(Table_ocorrencias11[[#This Row],[matricula_perito]],Table_peritos[],2,FALSE),"")</f>
        <v>AUGUSTO GUILHERME FEITOSA CACHO BORGES</v>
      </c>
      <c r="J508" s="31" t="str">
        <f>IFERROR(VLOOKUP(Table_ocorrencias11[[#This Row],[matricula_auxiliar]],Table_auxiliares[],2,FALSE),"")</f>
        <v>BRENO HENRIQUE DANTAS DOS SANTOS</v>
      </c>
      <c r="K508" s="31" t="str">
        <f>IFERROR(VLOOKUP(Table_ocorrencias11[[#This Row],[matricula_delegado]],Table_delegados[],2,FALSE),"")</f>
        <v>JOAO BAPTISTA DE BRITTO ALVES FILHO</v>
      </c>
      <c r="L508" s="31" t="str">
        <f>IFERROR(Table_ocorrencias11[[#This Row],[viatura4]],"")</f>
        <v>UP004</v>
      </c>
      <c r="M508" s="31" t="str">
        <f>IFERROR(IF(Table_ocorrencias11[[#This Row],[DPH2]] ="","",Table_ocorrencias11[[#This Row],[DPH2]]&amp;"º DPH"),"")</f>
        <v>13º DPH</v>
      </c>
      <c r="N508" s="31" t="str">
        <f>UPPER(IFERROR(VLOOKUP(Table_ocorrencias11[[#This Row],[municipio]],Table_municipios[],2,FALSE),""))</f>
        <v>JABOATÃO DOS GUARARAPES</v>
      </c>
      <c r="O508" s="31" t="str">
        <f>UPPER(IFERROR(Table_ocorrencias11[[#This Row],[bairro7]],""))</f>
        <v>SANTO ALEIXO</v>
      </c>
      <c r="P508" s="31" t="str">
        <f>IFERROR(IF(Table_ocorrencias11[[#This Row],[rua8]] ="","",Table_ocorrencias11[[#This Row],[rua8]]),"")</f>
        <v>CACAUEIRO,233</v>
      </c>
      <c r="Q508" s="31" t="str">
        <f>IFERROR(IF(Table_ocorrencias11[[#This Row],[latitude5]] ="","",Table_ocorrencias11[[#This Row],[latitude5]]),"")</f>
        <v/>
      </c>
      <c r="R508" s="31" t="str">
        <f>IFERROR(IF(Table_ocorrencias11[[#This Row],[longitude6]] ="","",Table_ocorrencias11[[#This Row],[longitude6]]),"")</f>
        <v/>
      </c>
      <c r="S508" s="31" t="str">
        <f>IFERROR(UPPER(VLOOKUP(Table_ocorrencias11[[#This Row],[ocorrencia_id]],Table_vitimas[],3,FALSE) &amp; " (NIC: "&amp; VLOOKUP(Table_ocorrencias11[[#This Row],[ocorrencia_id]],Table_vitimas[],9,FALSE)) &amp;")","")</f>
        <v>EMERSON CARNEIRO DE LIMA (NIC: 112438)</v>
      </c>
      <c r="T5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8" s="31" t="str">
        <f>UPPER(IFERROR(Table_ocorrencias11[[#This Row],[descricao]],""))</f>
        <v>998949692-PAF-EXT-MASC</v>
      </c>
      <c r="V508" s="24">
        <f>IFERROR(IF(Table_ocorrencias11[[#This Row],[data_ciencia]]="","",Table_ocorrencias11[[#This Row],[data_ciencia]]),"")</f>
        <v>0.59930555555555554</v>
      </c>
      <c r="W508" s="24" t="str">
        <f>IFERROR(IF(Table_ocorrencias11[[#This Row],[data_saida]]="","",Table_ocorrencias11[[#This Row],[data_saida]]),"")</f>
        <v/>
      </c>
      <c r="X508" s="24" t="str">
        <f>IFERROR(IF(Table_ocorrencias11[[#This Row],[data_chegada]]="","",Table_ocorrencias11[[#This Row],[data_chegada]]),"")</f>
        <v/>
      </c>
      <c r="Y508" s="24" t="str">
        <f>IFERROR(IF(Table_ocorrencias11[[#This Row],[data_conclusao]]="","",Table_ocorrencias11[[#This Row],[data_conclusao]]),"")</f>
        <v/>
      </c>
      <c r="Z508" s="22">
        <v>1616</v>
      </c>
      <c r="AA508" s="22">
        <v>770</v>
      </c>
      <c r="AB508" s="22">
        <v>13</v>
      </c>
      <c r="AC508" s="22">
        <v>3870731</v>
      </c>
      <c r="AD508" s="22">
        <v>3867820</v>
      </c>
      <c r="AE508" s="22">
        <v>2139065</v>
      </c>
      <c r="AF508" s="22">
        <v>25513</v>
      </c>
      <c r="AG508" s="23">
        <v>44073</v>
      </c>
      <c r="AH508" s="22" t="s">
        <v>3377</v>
      </c>
      <c r="AI508" s="22" t="s">
        <v>167</v>
      </c>
      <c r="AJ508" s="22" t="s">
        <v>414</v>
      </c>
      <c r="AK508" s="22" t="s">
        <v>255</v>
      </c>
      <c r="AL508" s="25">
        <v>0.59930555555555554</v>
      </c>
      <c r="AM508" s="26"/>
      <c r="AN508" s="26"/>
      <c r="AO508" s="26"/>
      <c r="AP508" s="22"/>
      <c r="AQ508" s="22"/>
      <c r="AR508" s="22">
        <v>10</v>
      </c>
      <c r="AS508" s="22" t="s">
        <v>1359</v>
      </c>
      <c r="AT508" s="22" t="s">
        <v>3378</v>
      </c>
      <c r="AU508" s="22" t="s">
        <v>3379</v>
      </c>
      <c r="AV508" s="27"/>
      <c r="AW508" s="22" t="s">
        <v>3380</v>
      </c>
      <c r="AX508" s="22" t="s">
        <v>3381</v>
      </c>
      <c r="AY508" s="22" t="b">
        <v>1</v>
      </c>
      <c r="AZ508" s="22" t="s">
        <v>273</v>
      </c>
      <c r="BA508" s="22" t="b">
        <v>0</v>
      </c>
      <c r="BB508" s="22"/>
      <c r="BC508" s="22"/>
    </row>
    <row r="509" spans="1:55" hidden="1" x14ac:dyDescent="0.25">
      <c r="A509" s="31" t="str">
        <f>IFERROR(TEXT(Table_ocorrencias11[[#This Row],[caso_n]],"000")&amp;Table_ocorrencias11[[#This Row],[ponto]]&amp;"/"&amp;YEAR(Table_ocorrencias11[[#This Row],[DATA PLANTÃO]]),"")</f>
        <v>771.9/2020</v>
      </c>
      <c r="B509" s="31" t="str">
        <f>IFERROR(IF(Table_ocorrencias11[[#This Row],[GDL]] = "","", Table_ocorrencias11[[#This Row],[GDL]]&amp;"/"&amp;YEAR(Table_ocorrencias11[[#This Row],[data_plantao]])),"")</f>
        <v>25529/2020</v>
      </c>
      <c r="C509" s="31" t="str">
        <f>IF(Table_ocorrencias11[[#This Row],[fotos_gdl]] = TRUE,"ENVIADAS","PENDENTE")</f>
        <v>ENVIADAS</v>
      </c>
      <c r="D509" s="23">
        <f>IFERROR(Table_ocorrencias11[[#This Row],[data_plantao]],"")</f>
        <v>44074</v>
      </c>
      <c r="E509" s="31" t="str">
        <f>IFERROR(Table_ocorrencias11[[#This Row],[CIODS]],"")</f>
        <v>D686162</v>
      </c>
      <c r="F509" s="31" t="str">
        <f>IFERROR(Table_ocorrencias11[[#This Row],[natureza3]],"")</f>
        <v>Homicídio</v>
      </c>
      <c r="G509" s="31" t="str">
        <f>IFERROR(Table_ocorrencias11[[#This Row],[tipo_local]],"")</f>
        <v>Externo</v>
      </c>
      <c r="H509" s="31" t="str">
        <f>IFERROR(IF(Table_ocorrencias11[[#This Row],[instrumento9]] = 0,"",Table_ocorrencias11[[#This Row],[instrumento9]]),"")</f>
        <v>PÉRFURO-CONTUNDENTE</v>
      </c>
      <c r="I509" s="31" t="str">
        <f>IFERROR(VLOOKUP(Table_ocorrencias11[[#This Row],[matricula_perito]],Table_peritos[],2,FALSE),"")</f>
        <v>DIEGO NUNES TELES DE MENDONÇA</v>
      </c>
      <c r="J509" s="31" t="str">
        <f>IFERROR(VLOOKUP(Table_ocorrencias11[[#This Row],[matricula_auxiliar]],Table_auxiliares[],2,FALSE),"")</f>
        <v>HILTON PESSOA DE FREITAS NETO</v>
      </c>
      <c r="K509" s="31" t="str">
        <f>IFERROR(VLOOKUP(Table_ocorrencias11[[#This Row],[matricula_delegado]],Table_delegados[],2,FALSE),"")</f>
        <v>MARIO DE OLIVEIRA MELO JUNIOR</v>
      </c>
      <c r="L509" s="31" t="str">
        <f>IFERROR(Table_ocorrencias11[[#This Row],[viatura4]],"")</f>
        <v>UP004</v>
      </c>
      <c r="M509" s="31" t="str">
        <f>IFERROR(IF(Table_ocorrencias11[[#This Row],[DPH2]] ="","",Table_ocorrencias11[[#This Row],[DPH2]]&amp;"º DPH"),"")</f>
        <v>2º DPH</v>
      </c>
      <c r="N509" s="31" t="str">
        <f>UPPER(IFERROR(VLOOKUP(Table_ocorrencias11[[#This Row],[municipio]],Table_municipios[],2,FALSE),""))</f>
        <v>RECIFE</v>
      </c>
      <c r="O509" s="31" t="str">
        <f>UPPER(IFERROR(Table_ocorrencias11[[#This Row],[bairro7]],""))</f>
        <v>ÁGUA FRIA</v>
      </c>
      <c r="P509" s="31" t="str">
        <f>IFERROR(IF(Table_ocorrencias11[[#This Row],[rua8]] ="","",Table_ocorrencias11[[#This Row],[rua8]]),"")</f>
        <v>RUA DONA AMERICO CISNEIRO</v>
      </c>
      <c r="Q509" s="31" t="str">
        <f>IFERROR(IF(Table_ocorrencias11[[#This Row],[latitude5]] ="","",Table_ocorrencias11[[#This Row],[latitude5]]),"")</f>
        <v>-8.0109020</v>
      </c>
      <c r="R509" s="31" t="str">
        <f>IFERROR(IF(Table_ocorrencias11[[#This Row],[longitude6]] ="","",Table_ocorrencias11[[#This Row],[longitude6]]),"")</f>
        <v>-34.9004789</v>
      </c>
      <c r="S509" s="31" t="str">
        <f>IFERROR(UPPER(VLOOKUP(Table_ocorrencias11[[#This Row],[ocorrencia_id]],Table_vitimas[],3,FALSE) &amp; " (NIC: "&amp; VLOOKUP(Table_ocorrencias11[[#This Row],[ocorrencia_id]],Table_vitimas[],9,FALSE)) &amp;")","")</f>
        <v>CLEBSON PEREIRA DA CRUZ (NIC: 112428)</v>
      </c>
      <c r="T5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09" s="31" t="str">
        <f>UPPER(IFERROR(Table_ocorrencias11[[#This Row],[descricao]],""))</f>
        <v>MASC, SIMPLES, EXTERNO</v>
      </c>
      <c r="V509" s="24">
        <f>IFERROR(IF(Table_ocorrencias11[[#This Row],[data_ciencia]]="","",Table_ocorrencias11[[#This Row],[data_ciencia]]),"")</f>
        <v>3.4722222222222224E-2</v>
      </c>
      <c r="W509" s="24">
        <f>IFERROR(IF(Table_ocorrencias11[[#This Row],[data_saida]]="","",Table_ocorrencias11[[#This Row],[data_saida]]),"")</f>
        <v>4.1666666666666664E-2</v>
      </c>
      <c r="X509" s="24">
        <f>IFERROR(IF(Table_ocorrencias11[[#This Row],[data_chegada]]="","",Table_ocorrencias11[[#This Row],[data_chegada]]),"")</f>
        <v>5.5555555555555552E-2</v>
      </c>
      <c r="Y509" s="24">
        <f>IFERROR(IF(Table_ocorrencias11[[#This Row],[data_conclusao]]="","",Table_ocorrencias11[[#This Row],[data_conclusao]]),"")</f>
        <v>9.0277777777777776E-2</v>
      </c>
      <c r="Z509" s="22">
        <v>1617</v>
      </c>
      <c r="AA509" s="22">
        <v>771</v>
      </c>
      <c r="AB509" s="22">
        <v>2</v>
      </c>
      <c r="AC509" s="22">
        <v>3869148</v>
      </c>
      <c r="AD509" s="22">
        <v>3865967</v>
      </c>
      <c r="AE509" s="22">
        <v>3864243</v>
      </c>
      <c r="AF509" s="22">
        <v>25529</v>
      </c>
      <c r="AG509" s="23">
        <v>44074</v>
      </c>
      <c r="AH509" s="22" t="s">
        <v>3387</v>
      </c>
      <c r="AI509" s="22" t="s">
        <v>167</v>
      </c>
      <c r="AJ509" s="22" t="s">
        <v>168</v>
      </c>
      <c r="AK509" s="22" t="s">
        <v>255</v>
      </c>
      <c r="AL509" s="25">
        <v>3.4722222222222224E-2</v>
      </c>
      <c r="AM509" s="26">
        <v>4.1666666666666664E-2</v>
      </c>
      <c r="AN509" s="26">
        <v>5.5555555555555552E-2</v>
      </c>
      <c r="AO509" s="26">
        <v>9.0277777777777776E-2</v>
      </c>
      <c r="AP509" s="22" t="s">
        <v>3396</v>
      </c>
      <c r="AQ509" s="22" t="s">
        <v>3397</v>
      </c>
      <c r="AR509" s="22">
        <v>14</v>
      </c>
      <c r="AS509" s="22" t="s">
        <v>3257</v>
      </c>
      <c r="AT509" s="22" t="s">
        <v>3390</v>
      </c>
      <c r="AU509" s="22" t="s">
        <v>3391</v>
      </c>
      <c r="AV509" s="27" t="s">
        <v>276</v>
      </c>
      <c r="AW509" s="22" t="s">
        <v>3388</v>
      </c>
      <c r="AX509" s="22" t="s">
        <v>3389</v>
      </c>
      <c r="AY509" s="22" t="b">
        <v>1</v>
      </c>
      <c r="AZ509" s="22" t="s">
        <v>273</v>
      </c>
      <c r="BA509" s="22" t="b">
        <v>0</v>
      </c>
      <c r="BB509" s="22"/>
      <c r="BC509" s="22"/>
    </row>
    <row r="510" spans="1:55" hidden="1" x14ac:dyDescent="0.25">
      <c r="A510" s="31" t="str">
        <f>IFERROR(TEXT(Table_ocorrencias11[[#This Row],[caso_n]],"000")&amp;Table_ocorrencias11[[#This Row],[ponto]]&amp;"/"&amp;YEAR(Table_ocorrencias11[[#This Row],[DATA PLANTÃO]]),"")</f>
        <v>772.9/2020</v>
      </c>
      <c r="B510" s="31" t="str">
        <f>IFERROR(IF(Table_ocorrencias11[[#This Row],[GDL]] = "","", Table_ocorrencias11[[#This Row],[GDL]]&amp;"/"&amp;YEAR(Table_ocorrencias11[[#This Row],[data_plantao]])),"")</f>
        <v>25625/2020</v>
      </c>
      <c r="C510" s="31" t="str">
        <f>IF(Table_ocorrencias11[[#This Row],[fotos_gdl]] = TRUE,"ENVIADAS","PENDENTE")</f>
        <v>ENVIADAS</v>
      </c>
      <c r="D510" s="23">
        <f>IFERROR(Table_ocorrencias11[[#This Row],[data_plantao]],"")</f>
        <v>44074</v>
      </c>
      <c r="E510" s="31" t="str">
        <f>IFERROR(Table_ocorrencias11[[#This Row],[CIODS]],"")</f>
        <v>D686204</v>
      </c>
      <c r="F510" s="31" t="str">
        <f>IFERROR(Table_ocorrencias11[[#This Row],[natureza3]],"")</f>
        <v>Morte a esclarecer</v>
      </c>
      <c r="G510" s="31" t="str">
        <f>IFERROR(Table_ocorrencias11[[#This Row],[tipo_local]],"")</f>
        <v>Externo</v>
      </c>
      <c r="H510" s="31" t="str">
        <f>IFERROR(IF(Table_ocorrencias11[[#This Row],[instrumento9]] = 0,"",Table_ocorrencias11[[#This Row],[instrumento9]]),"")</f>
        <v>OUTROS</v>
      </c>
      <c r="I510" s="31" t="str">
        <f>IFERROR(VLOOKUP(Table_ocorrencias11[[#This Row],[matricula_perito]],Table_peritos[],2,FALSE),"")</f>
        <v>DIOGO SINESIO TRAJANO DE ARRUDA</v>
      </c>
      <c r="J510" s="31" t="str">
        <f>IFERROR(VLOOKUP(Table_ocorrencias11[[#This Row],[matricula_auxiliar]],Table_auxiliares[],2,FALSE),"")</f>
        <v>ANDREZA CRISTINA MAIA DOS SANTOS</v>
      </c>
      <c r="K510" s="31" t="str">
        <f>IFERROR(VLOOKUP(Table_ocorrencias11[[#This Row],[matricula_delegado]],Table_delegados[],2,FALSE),"")</f>
        <v>FRANCISCO JUNIOR VASCONCELOS SANTOS</v>
      </c>
      <c r="L510" s="31" t="str">
        <f>IFERROR(Table_ocorrencias11[[#This Row],[viatura4]],"")</f>
        <v>UP004</v>
      </c>
      <c r="M510" s="31" t="str">
        <f>IFERROR(IF(Table_ocorrencias11[[#This Row],[DPH2]] ="","",Table_ocorrencias11[[#This Row],[DPH2]]&amp;"º DPH"),"")</f>
        <v>3º DPH</v>
      </c>
      <c r="N510" s="31" t="str">
        <f>UPPER(IFERROR(VLOOKUP(Table_ocorrencias11[[#This Row],[municipio]],Table_municipios[],2,FALSE),""))</f>
        <v>RECIFE</v>
      </c>
      <c r="O510" s="31" t="str">
        <f>UPPER(IFERROR(Table_ocorrencias11[[#This Row],[bairro7]],""))</f>
        <v>PINA</v>
      </c>
      <c r="P510" s="31" t="str">
        <f>IFERROR(IF(Table_ocorrencias11[[#This Row],[rua8]] ="","",Table_ocorrencias11[[#This Row],[rua8]]),"")</f>
        <v>AV BRASILIA FORMOSA</v>
      </c>
      <c r="Q510" s="31" t="str">
        <f>IFERROR(IF(Table_ocorrencias11[[#This Row],[latitude5]] ="","",Table_ocorrencias11[[#This Row],[latitude5]]),"")</f>
        <v>-8,075273</v>
      </c>
      <c r="R510" s="31" t="str">
        <f>IFERROR(IF(Table_ocorrencias11[[#This Row],[longitude6]] ="","",Table_ocorrencias11[[#This Row],[longitude6]]),"")</f>
        <v>-34,874009</v>
      </c>
      <c r="S51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112437)</v>
      </c>
      <c r="T5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0" s="31" t="str">
        <f>UPPER(IFERROR(Table_ocorrencias11[[#This Row],[descricao]],""))</f>
        <v>VITIMA ENCONTRADA COM PEDRA MARRADA NO TORAX.                          CB SOARES 987274982</v>
      </c>
      <c r="V510" s="24">
        <f>IFERROR(IF(Table_ocorrencias11[[#This Row],[data_ciencia]]="","",Table_ocorrencias11[[#This Row],[data_ciencia]]),"")</f>
        <v>0.49027777777777776</v>
      </c>
      <c r="W510" s="24" t="str">
        <f>IFERROR(IF(Table_ocorrencias11[[#This Row],[data_saida]]="","",Table_ocorrencias11[[#This Row],[data_saida]]),"")</f>
        <v/>
      </c>
      <c r="X510" s="24" t="str">
        <f>IFERROR(IF(Table_ocorrencias11[[#This Row],[data_chegada]]="","",Table_ocorrencias11[[#This Row],[data_chegada]]),"")</f>
        <v/>
      </c>
      <c r="Y510" s="24" t="str">
        <f>IFERROR(IF(Table_ocorrencias11[[#This Row],[data_conclusao]]="","",Table_ocorrencias11[[#This Row],[data_conclusao]]),"")</f>
        <v/>
      </c>
      <c r="Z510" s="22">
        <v>1619</v>
      </c>
      <c r="AA510" s="22">
        <v>772</v>
      </c>
      <c r="AB510" s="22">
        <v>3</v>
      </c>
      <c r="AC510" s="22">
        <v>3871193</v>
      </c>
      <c r="AD510" s="22">
        <v>3876098</v>
      </c>
      <c r="AE510" s="22">
        <v>2724820</v>
      </c>
      <c r="AF510" s="22">
        <v>25625</v>
      </c>
      <c r="AG510" s="23">
        <v>44074</v>
      </c>
      <c r="AH510" s="22" t="s">
        <v>3408</v>
      </c>
      <c r="AI510" s="22" t="s">
        <v>425</v>
      </c>
      <c r="AJ510" s="22" t="s">
        <v>168</v>
      </c>
      <c r="AK510" s="22" t="s">
        <v>255</v>
      </c>
      <c r="AL510" s="25">
        <v>0.49027777777777776</v>
      </c>
      <c r="AM510" s="26"/>
      <c r="AN510" s="26"/>
      <c r="AO510" s="26"/>
      <c r="AP510" s="22" t="s">
        <v>3415</v>
      </c>
      <c r="AQ510" s="22" t="s">
        <v>3416</v>
      </c>
      <c r="AR510" s="22">
        <v>14</v>
      </c>
      <c r="AS510" s="22" t="s">
        <v>2399</v>
      </c>
      <c r="AT510" s="22" t="s">
        <v>3409</v>
      </c>
      <c r="AU510" s="22" t="s">
        <v>3410</v>
      </c>
      <c r="AV510" s="27" t="s">
        <v>433</v>
      </c>
      <c r="AW510" s="22" t="s">
        <v>3411</v>
      </c>
      <c r="AX510" s="22" t="s">
        <v>3412</v>
      </c>
      <c r="AY510" s="22" t="b">
        <v>1</v>
      </c>
      <c r="AZ510" s="22" t="s">
        <v>273</v>
      </c>
      <c r="BA510" s="22" t="b">
        <v>0</v>
      </c>
      <c r="BB510" s="22"/>
      <c r="BC510" s="22"/>
    </row>
    <row r="511" spans="1:55" hidden="1" x14ac:dyDescent="0.25">
      <c r="A511" s="31" t="str">
        <f>IFERROR(TEXT(Table_ocorrencias11[[#This Row],[caso_n]],"000")&amp;Table_ocorrencias11[[#This Row],[ponto]]&amp;"/"&amp;YEAR(Table_ocorrencias11[[#This Row],[DATA PLANTÃO]]),"")</f>
        <v>773.9/2020</v>
      </c>
      <c r="B511" s="31" t="str">
        <f>IFERROR(IF(Table_ocorrencias11[[#This Row],[GDL]] = "","", Table_ocorrencias11[[#This Row],[GDL]]&amp;"/"&amp;YEAR(Table_ocorrencias11[[#This Row],[data_plantao]])),"")</f>
        <v>25939/2020</v>
      </c>
      <c r="C511" s="31" t="str">
        <f>IF(Table_ocorrencias11[[#This Row],[fotos_gdl]] = TRUE,"ENVIADAS","PENDENTE")</f>
        <v>ENVIADAS</v>
      </c>
      <c r="D511" s="23">
        <f>IFERROR(Table_ocorrencias11[[#This Row],[data_plantao]],"")</f>
        <v>44074</v>
      </c>
      <c r="E511" s="31" t="str">
        <f>IFERROR(Table_ocorrencias11[[#This Row],[CIODS]],"")</f>
        <v>D686227</v>
      </c>
      <c r="F511" s="31" t="str">
        <f>IFERROR(Table_ocorrencias11[[#This Row],[natureza3]],"")</f>
        <v>Homicídio</v>
      </c>
      <c r="G511" s="31" t="str">
        <f>IFERROR(Table_ocorrencias11[[#This Row],[tipo_local]],"")</f>
        <v>Externo</v>
      </c>
      <c r="H511" s="31" t="str">
        <f>IFERROR(IF(Table_ocorrencias11[[#This Row],[instrumento9]] = 0,"",Table_ocorrencias11[[#This Row],[instrumento9]]),"")</f>
        <v>PÉRFURO-CONTUNDENTE</v>
      </c>
      <c r="I511" s="31" t="str">
        <f>IFERROR(VLOOKUP(Table_ocorrencias11[[#This Row],[matricula_perito]],Table_peritos[],2,FALSE),"")</f>
        <v>DIOGO SINESIO TRAJANO DE ARRUDA</v>
      </c>
      <c r="J511" s="31" t="str">
        <f>IFERROR(VLOOKUP(Table_ocorrencias11[[#This Row],[matricula_auxiliar]],Table_auxiliares[],2,FALSE),"")</f>
        <v>ANDREZA CRISTINA MAIA DOS SANTOS</v>
      </c>
      <c r="K511" s="31" t="str">
        <f>IFERROR(VLOOKUP(Table_ocorrencias11[[#This Row],[matricula_delegado]],Table_delegados[],2,FALSE),"")</f>
        <v>RICARDO SILVEIRA DE AZEVEDO</v>
      </c>
      <c r="L511" s="31" t="str">
        <f>IFERROR(Table_ocorrencias11[[#This Row],[viatura4]],"")</f>
        <v>UP004</v>
      </c>
      <c r="M511" s="31" t="str">
        <f>IFERROR(IF(Table_ocorrencias11[[#This Row],[DPH2]] ="","",Table_ocorrencias11[[#This Row],[DPH2]]&amp;"º DPH"),"")</f>
        <v>10º DPH</v>
      </c>
      <c r="N511" s="31" t="str">
        <f>UPPER(IFERROR(VLOOKUP(Table_ocorrencias11[[#This Row],[municipio]],Table_municipios[],2,FALSE),""))</f>
        <v>SÃO LOURENÇO DA MATA</v>
      </c>
      <c r="O511" s="31" t="str">
        <f>UPPER(IFERROR(Table_ocorrencias11[[#This Row],[bairro7]],""))</f>
        <v>PENEDO</v>
      </c>
      <c r="P511" s="31" t="str">
        <f>IFERROR(IF(Table_ocorrencias11[[#This Row],[rua8]] ="","",Table_ocorrencias11[[#This Row],[rua8]]),"")</f>
        <v>AV DOUTOR BELMINIO CORREIA</v>
      </c>
      <c r="Q511" s="31" t="str">
        <f>IFERROR(IF(Table_ocorrencias11[[#This Row],[latitude5]] ="","",Table_ocorrencias11[[#This Row],[latitude5]]),"")</f>
        <v>-8,003256</v>
      </c>
      <c r="R511" s="31" t="str">
        <f>IFERROR(IF(Table_ocorrencias11[[#This Row],[longitude6]] ="","",Table_ocorrencias11[[#This Row],[longitude6]]),"")</f>
        <v>-35,021450</v>
      </c>
      <c r="S511" s="31" t="str">
        <f>IFERROR(UPPER(VLOOKUP(Table_ocorrencias11[[#This Row],[ocorrencia_id]],Table_vitimas[],3,FALSE) &amp; " (NIC: "&amp; VLOOKUP(Table_ocorrencias11[[#This Row],[ocorrencia_id]],Table_vitimas[],9,FALSE)) &amp;")","")</f>
        <v>ANDERSON VINICIUS GONÇALVES DA SILVA (NIC: 112417)</v>
      </c>
      <c r="T5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1" s="31" t="str">
        <f>UPPER(IFERROR(Table_ocorrencias11[[#This Row],[descricao]],""))</f>
        <v>SGT RILDO 987520309</v>
      </c>
      <c r="V511" s="24">
        <f>IFERROR(IF(Table_ocorrencias11[[#This Row],[data_ciencia]]="","",Table_ocorrencias11[[#This Row],[data_ciencia]]),"")</f>
        <v>0.67361111111111116</v>
      </c>
      <c r="W511" s="24">
        <f>IFERROR(IF(Table_ocorrencias11[[#This Row],[data_saida]]="","",Table_ocorrencias11[[#This Row],[data_saida]]),"")</f>
        <v>0.6875</v>
      </c>
      <c r="X511" s="24">
        <f>IFERROR(IF(Table_ocorrencias11[[#This Row],[data_chegada]]="","",Table_ocorrencias11[[#This Row],[data_chegada]]),"")</f>
        <v>0.70833333333333337</v>
      </c>
      <c r="Y511" s="24">
        <f>IFERROR(IF(Table_ocorrencias11[[#This Row],[data_conclusao]]="","",Table_ocorrencias11[[#This Row],[data_conclusao]]),"")</f>
        <v>0.72916666666666663</v>
      </c>
      <c r="Z511" s="22">
        <v>1621</v>
      </c>
      <c r="AA511" s="22">
        <v>773</v>
      </c>
      <c r="AB511" s="22">
        <v>10</v>
      </c>
      <c r="AC511" s="22">
        <v>3871193</v>
      </c>
      <c r="AD511" s="22">
        <v>3876098</v>
      </c>
      <c r="AE511" s="22">
        <v>2725304</v>
      </c>
      <c r="AF511" s="22">
        <v>25939</v>
      </c>
      <c r="AG511" s="23">
        <v>44074</v>
      </c>
      <c r="AH511" s="22" t="s">
        <v>3426</v>
      </c>
      <c r="AI511" s="22" t="s">
        <v>167</v>
      </c>
      <c r="AJ511" s="22" t="s">
        <v>168</v>
      </c>
      <c r="AK511" s="22" t="s">
        <v>255</v>
      </c>
      <c r="AL511" s="25">
        <v>0.67361111111111116</v>
      </c>
      <c r="AM511" s="26">
        <v>0.6875</v>
      </c>
      <c r="AN511" s="26">
        <v>0.70833333333333337</v>
      </c>
      <c r="AO511" s="26">
        <v>0.72916666666666663</v>
      </c>
      <c r="AP511" s="22" t="s">
        <v>3434</v>
      </c>
      <c r="AQ511" s="22" t="s">
        <v>3435</v>
      </c>
      <c r="AR511" s="22">
        <v>15</v>
      </c>
      <c r="AS511" s="22" t="s">
        <v>3427</v>
      </c>
      <c r="AT511" s="22" t="s">
        <v>3428</v>
      </c>
      <c r="AU511" s="22" t="s">
        <v>3429</v>
      </c>
      <c r="AV511" s="27" t="s">
        <v>276</v>
      </c>
      <c r="AW511" s="22" t="s">
        <v>3430</v>
      </c>
      <c r="AX511" s="22" t="s">
        <v>3431</v>
      </c>
      <c r="AY511" s="22" t="b">
        <v>1</v>
      </c>
      <c r="AZ511" s="22" t="s">
        <v>273</v>
      </c>
      <c r="BA511" s="22" t="b">
        <v>0</v>
      </c>
      <c r="BB511" s="22"/>
      <c r="BC511" s="22"/>
    </row>
    <row r="512" spans="1:55" hidden="1" x14ac:dyDescent="0.25">
      <c r="A512" s="31" t="str">
        <f>IFERROR(TEXT(Table_ocorrencias11[[#This Row],[caso_n]],"000")&amp;Table_ocorrencias11[[#This Row],[ponto]]&amp;"/"&amp;YEAR(Table_ocorrencias11[[#This Row],[DATA PLANTÃO]]),"")</f>
        <v>774.9/2020</v>
      </c>
      <c r="B512" s="31" t="str">
        <f>IFERROR(IF(Table_ocorrencias11[[#This Row],[GDL]] = "","", Table_ocorrencias11[[#This Row],[GDL]]&amp;"/"&amp;YEAR(Table_ocorrencias11[[#This Row],[data_plantao]])),"")</f>
        <v>25827/2020</v>
      </c>
      <c r="C512" s="31" t="str">
        <f>IF(Table_ocorrencias11[[#This Row],[fotos_gdl]] = TRUE,"ENVIADAS","PENDENTE")</f>
        <v>PENDENTE</v>
      </c>
      <c r="D512" s="23">
        <f>IFERROR(Table_ocorrencias11[[#This Row],[data_plantao]],"")</f>
        <v>44074</v>
      </c>
      <c r="E512" s="31" t="str">
        <f>IFERROR(Table_ocorrencias11[[#This Row],[CIODS]],"")</f>
        <v>D686253</v>
      </c>
      <c r="F512" s="31" t="str">
        <f>IFERROR(Table_ocorrencias11[[#This Row],[natureza3]],"")</f>
        <v>Homicídio</v>
      </c>
      <c r="G512" s="31" t="str">
        <f>IFERROR(Table_ocorrencias11[[#This Row],[tipo_local]],"")</f>
        <v>Externo</v>
      </c>
      <c r="H512" s="31" t="str">
        <f>IFERROR(IF(Table_ocorrencias11[[#This Row],[instrumento9]] = 0,"",Table_ocorrencias11[[#This Row],[instrumento9]]),"")</f>
        <v>PÉRFURO-CONTUNDENTE</v>
      </c>
      <c r="I512" s="31" t="str">
        <f>IFERROR(VLOOKUP(Table_ocorrencias11[[#This Row],[matricula_perito]],Table_peritos[],2,FALSE),"")</f>
        <v>LUCAS ARAÚJO DE ALMEIDA</v>
      </c>
      <c r="J512" s="31" t="str">
        <f>IFERROR(VLOOKUP(Table_ocorrencias11[[#This Row],[matricula_auxiliar]],Table_auxiliares[],2,FALSE),"")</f>
        <v>GETULIO GOMES DE MOURA</v>
      </c>
      <c r="K512" s="31" t="str">
        <f>IFERROR(VLOOKUP(Table_ocorrencias11[[#This Row],[matricula_delegado]],Table_delegados[],2,FALSE),"")</f>
        <v>ANTONIO DE CAMPOS FRANCISCO</v>
      </c>
      <c r="L512" s="31" t="str">
        <f>IFERROR(Table_ocorrencias11[[#This Row],[viatura4]],"")</f>
        <v>UP004</v>
      </c>
      <c r="M512" s="31" t="str">
        <f>IFERROR(IF(Table_ocorrencias11[[#This Row],[DPH2]] ="","",Table_ocorrencias11[[#This Row],[DPH2]]&amp;"º DPH"),"")</f>
        <v>5º DPH</v>
      </c>
      <c r="N512" s="31" t="str">
        <f>UPPER(IFERROR(VLOOKUP(Table_ocorrencias11[[#This Row],[municipio]],Table_municipios[],2,FALSE),""))</f>
        <v>RECIFE</v>
      </c>
      <c r="O512" s="31" t="str">
        <f>UPPER(IFERROR(Table_ocorrencias11[[#This Row],[bairro7]],""))</f>
        <v>BREJO DA GUABIRABA</v>
      </c>
      <c r="P512" s="31" t="str">
        <f>IFERROR(IF(Table_ocorrencias11[[#This Row],[rua8]] ="","",Table_ocorrencias11[[#This Row],[rua8]]),"")</f>
        <v>ALEXANDRINA N° 1437</v>
      </c>
      <c r="Q512" s="31" t="str">
        <f>IFERROR(IF(Table_ocorrencias11[[#This Row],[latitude5]] ="","",Table_ocorrencias11[[#This Row],[latitude5]]),"")</f>
        <v/>
      </c>
      <c r="R512" s="31" t="str">
        <f>IFERROR(IF(Table_ocorrencias11[[#This Row],[longitude6]] ="","",Table_ocorrencias11[[#This Row],[longitude6]]),"")</f>
        <v/>
      </c>
      <c r="S51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112424)</v>
      </c>
      <c r="T5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12" s="31" t="str">
        <f>UPPER(IFERROR(Table_ocorrencias11[[#This Row],[descricao]],""))</f>
        <v>PM 991520723</v>
      </c>
      <c r="V512" s="24">
        <f>IFERROR(IF(Table_ocorrencias11[[#This Row],[data_ciencia]]="","",Table_ocorrencias11[[#This Row],[data_ciencia]]),"")</f>
        <v>0.94236111111111109</v>
      </c>
      <c r="W512" s="24">
        <f>IFERROR(IF(Table_ocorrencias11[[#This Row],[data_saida]]="","",Table_ocorrencias11[[#This Row],[data_saida]]),"")</f>
        <v>0.95833333333333337</v>
      </c>
      <c r="X512" s="24">
        <f>IFERROR(IF(Table_ocorrencias11[[#This Row],[data_chegada]]="","",Table_ocorrencias11[[#This Row],[data_chegada]]),"")</f>
        <v>0.96666666666666667</v>
      </c>
      <c r="Y512" s="24">
        <f>IFERROR(IF(Table_ocorrencias11[[#This Row],[data_conclusao]]="","",Table_ocorrencias11[[#This Row],[data_conclusao]]),"")</f>
        <v>3.472222222222222E-3</v>
      </c>
      <c r="Z512" s="22">
        <v>1622</v>
      </c>
      <c r="AA512" s="22">
        <v>774</v>
      </c>
      <c r="AB512" s="22">
        <v>5</v>
      </c>
      <c r="AC512" s="22">
        <v>3870006</v>
      </c>
      <c r="AD512" s="22">
        <v>3868680</v>
      </c>
      <c r="AE512" s="22">
        <v>1967371</v>
      </c>
      <c r="AF512" s="22">
        <v>25827</v>
      </c>
      <c r="AG512" s="23">
        <v>44074</v>
      </c>
      <c r="AH512" s="22" t="s">
        <v>3439</v>
      </c>
      <c r="AI512" s="22" t="s">
        <v>167</v>
      </c>
      <c r="AJ512" s="22" t="s">
        <v>168</v>
      </c>
      <c r="AK512" s="22" t="s">
        <v>255</v>
      </c>
      <c r="AL512" s="25">
        <v>0.94236111111111109</v>
      </c>
      <c r="AM512" s="26">
        <v>0.95833333333333337</v>
      </c>
      <c r="AN512" s="26">
        <v>0.96666666666666667</v>
      </c>
      <c r="AO512" s="26">
        <v>3.472222222222222E-3</v>
      </c>
      <c r="AP512" s="22"/>
      <c r="AQ512" s="22"/>
      <c r="AR512" s="22">
        <v>14</v>
      </c>
      <c r="AS512" s="22" t="s">
        <v>3289</v>
      </c>
      <c r="AT512" s="22" t="s">
        <v>3440</v>
      </c>
      <c r="AU512" s="22" t="s">
        <v>3441</v>
      </c>
      <c r="AV512" s="27" t="s">
        <v>276</v>
      </c>
      <c r="AW512" s="22" t="s">
        <v>3442</v>
      </c>
      <c r="AX512" s="22" t="s">
        <v>3443</v>
      </c>
      <c r="AY512" s="22" t="b">
        <v>0</v>
      </c>
      <c r="AZ512" s="22" t="s">
        <v>273</v>
      </c>
      <c r="BA512" s="22" t="b">
        <v>0</v>
      </c>
      <c r="BB512" s="22"/>
      <c r="BC512" s="22"/>
    </row>
    <row r="513" spans="1:55" hidden="1" x14ac:dyDescent="0.25">
      <c r="A513" s="31" t="str">
        <f>IFERROR(TEXT(Table_ocorrencias11[[#This Row],[caso_n]],"000")&amp;Table_ocorrencias11[[#This Row],[ponto]]&amp;"/"&amp;YEAR(Table_ocorrencias11[[#This Row],[DATA PLANTÃO]]),"")</f>
        <v>775.9/2020</v>
      </c>
      <c r="B513" s="31" t="str">
        <f>IFERROR(IF(Table_ocorrencias11[[#This Row],[GDL]] = "","", Table_ocorrencias11[[#This Row],[GDL]]&amp;"/"&amp;YEAR(Table_ocorrencias11[[#This Row],[data_plantao]])),"")</f>
        <v>25887/2020</v>
      </c>
      <c r="C513" s="31" t="str">
        <f>IF(Table_ocorrencias11[[#This Row],[fotos_gdl]] = TRUE,"ENVIADAS","PENDENTE")</f>
        <v>ENVIADAS</v>
      </c>
      <c r="D513" s="23">
        <f>IFERROR(Table_ocorrencias11[[#This Row],[data_plantao]],"")</f>
        <v>44075</v>
      </c>
      <c r="E513" s="31" t="str">
        <f>IFERROR(Table_ocorrencias11[[#This Row],[CIODS]],"")</f>
        <v>D686298</v>
      </c>
      <c r="F513" s="31" t="str">
        <f>IFERROR(Table_ocorrencias11[[#This Row],[natureza3]],"")</f>
        <v>Homicídio</v>
      </c>
      <c r="G513" s="31" t="str">
        <f>IFERROR(Table_ocorrencias11[[#This Row],[tipo_local]],"")</f>
        <v>Interno</v>
      </c>
      <c r="H513" s="31" t="str">
        <f>IFERROR(IF(Table_ocorrencias11[[#This Row],[instrumento9]] = 0,"",Table_ocorrencias11[[#This Row],[instrumento9]]),"")</f>
        <v>PÉRFURO-CONTUNDENTE</v>
      </c>
      <c r="I513" s="31" t="str">
        <f>IFERROR(VLOOKUP(Table_ocorrencias11[[#This Row],[matricula_perito]],Table_peritos[],2,FALSE),"")</f>
        <v>LUCAS ARAÚJO DE ALMEIDA</v>
      </c>
      <c r="J513" s="31" t="str">
        <f>IFERROR(VLOOKUP(Table_ocorrencias11[[#This Row],[matricula_auxiliar]],Table_auxiliares[],2,FALSE),"")</f>
        <v>SANDRA CABRAL</v>
      </c>
      <c r="K513" s="31" t="str">
        <f>IFERROR(VLOOKUP(Table_ocorrencias11[[#This Row],[matricula_delegado]],Table_delegados[],2,FALSE),"")</f>
        <v>PAULO GUSTAVO COELHO DIAS</v>
      </c>
      <c r="L513" s="31" t="str">
        <f>IFERROR(Table_ocorrencias11[[#This Row],[viatura4]],"")</f>
        <v>UP004</v>
      </c>
      <c r="M513" s="31" t="str">
        <f>IFERROR(IF(Table_ocorrencias11[[#This Row],[DPH2]] ="","",Table_ocorrencias11[[#This Row],[DPH2]]&amp;"º DPH"),"")</f>
        <v>4º DPH</v>
      </c>
      <c r="N513" s="31" t="str">
        <f>UPPER(IFERROR(VLOOKUP(Table_ocorrencias11[[#This Row],[municipio]],Table_municipios[],2,FALSE),""))</f>
        <v>RECIFE</v>
      </c>
      <c r="O513" s="31" t="str">
        <f>UPPER(IFERROR(Table_ocorrencias11[[#This Row],[bairro7]],""))</f>
        <v>ENGENHO DO MEIO</v>
      </c>
      <c r="P513" s="31" t="str">
        <f>IFERROR(IF(Table_ocorrencias11[[#This Row],[rua8]] ="","",Table_ocorrencias11[[#This Row],[rua8]]),"")</f>
        <v>RUA DOM JOÃO MOURA</v>
      </c>
      <c r="Q513" s="31" t="str">
        <f>IFERROR(IF(Table_ocorrencias11[[#This Row],[latitude5]] ="","",Table_ocorrencias11[[#This Row],[latitude5]]),"")</f>
        <v>-8,0601727</v>
      </c>
      <c r="R513" s="31" t="str">
        <f>IFERROR(IF(Table_ocorrencias11[[#This Row],[longitude6]] ="","",Table_ocorrencias11[[#This Row],[longitude6]]),"")</f>
        <v>-34,9420941</v>
      </c>
      <c r="S513" s="31" t="str">
        <f>IFERROR(UPPER(VLOOKUP(Table_ocorrencias11[[#This Row],[ocorrencia_id]],Table_vitimas[],3,FALSE) &amp; " (NIC: "&amp; VLOOKUP(Table_ocorrencias11[[#This Row],[ocorrencia_id]],Table_vitimas[],9,FALSE)) &amp;")","")</f>
        <v>DIOGO RODRIGUES DA SILVA (NIC: 112439)</v>
      </c>
      <c r="T5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13" s="31" t="str">
        <f>UPPER(IFERROR(Table_ocorrencias11[[#This Row],[descricao]],""))</f>
        <v>PRÓXIMO AO CLUBE DA COMPESA; SGT. TRAJANO 9.9712-5848</v>
      </c>
      <c r="V513" s="24">
        <f>IFERROR(IF(Table_ocorrencias11[[#This Row],[data_ciencia]]="","",Table_ocorrencias11[[#This Row],[data_ciencia]]),"")</f>
        <v>0.57361111111111107</v>
      </c>
      <c r="W513" s="24">
        <f>IFERROR(IF(Table_ocorrencias11[[#This Row],[data_saida]]="","",Table_ocorrencias11[[#This Row],[data_saida]]),"")</f>
        <v>0.59027777777777779</v>
      </c>
      <c r="X513" s="24">
        <f>IFERROR(IF(Table_ocorrencias11[[#This Row],[data_chegada]]="","",Table_ocorrencias11[[#This Row],[data_chegada]]),"")</f>
        <v>0.63888888888888884</v>
      </c>
      <c r="Y513" s="24">
        <f>IFERROR(IF(Table_ocorrencias11[[#This Row],[data_conclusao]]="","",Table_ocorrencias11[[#This Row],[data_conclusao]]),"")</f>
        <v>0.64583333333333337</v>
      </c>
      <c r="Z513" s="22">
        <v>1623</v>
      </c>
      <c r="AA513" s="22">
        <v>775</v>
      </c>
      <c r="AB513" s="22">
        <v>4</v>
      </c>
      <c r="AC513" s="22">
        <v>3870006</v>
      </c>
      <c r="AD513" s="22">
        <v>3872726</v>
      </c>
      <c r="AE513" s="22">
        <v>2725371</v>
      </c>
      <c r="AF513" s="22">
        <v>25887</v>
      </c>
      <c r="AG513" s="23">
        <v>44075</v>
      </c>
      <c r="AH513" s="22" t="s">
        <v>3452</v>
      </c>
      <c r="AI513" s="22" t="s">
        <v>167</v>
      </c>
      <c r="AJ513" s="22" t="s">
        <v>414</v>
      </c>
      <c r="AK513" s="22" t="s">
        <v>255</v>
      </c>
      <c r="AL513" s="25">
        <v>0.57361111111111107</v>
      </c>
      <c r="AM513" s="26">
        <v>0.59027777777777779</v>
      </c>
      <c r="AN513" s="26">
        <v>0.63888888888888884</v>
      </c>
      <c r="AO513" s="26">
        <v>0.64583333333333337</v>
      </c>
      <c r="AP513" s="22" t="s">
        <v>3453</v>
      </c>
      <c r="AQ513" s="22" t="s">
        <v>3454</v>
      </c>
      <c r="AR513" s="22">
        <v>14</v>
      </c>
      <c r="AS513" s="22" t="s">
        <v>3455</v>
      </c>
      <c r="AT513" s="22" t="s">
        <v>3456</v>
      </c>
      <c r="AU513" s="22" t="s">
        <v>3457</v>
      </c>
      <c r="AV513" s="27" t="s">
        <v>276</v>
      </c>
      <c r="AW513" s="22" t="s">
        <v>3458</v>
      </c>
      <c r="AX513" s="22" t="s">
        <v>3459</v>
      </c>
      <c r="AY513" s="22" t="b">
        <v>1</v>
      </c>
      <c r="AZ513" s="22" t="s">
        <v>273</v>
      </c>
      <c r="BA513" s="22" t="b">
        <v>0</v>
      </c>
      <c r="BB513" s="22"/>
      <c r="BC513" s="22"/>
    </row>
    <row r="514" spans="1:55" hidden="1" x14ac:dyDescent="0.25">
      <c r="A514" s="31" t="str">
        <f>IFERROR(TEXT(Table_ocorrencias11[[#This Row],[caso_n]],"000")&amp;Table_ocorrencias11[[#This Row],[ponto]]&amp;"/"&amp;YEAR(Table_ocorrencias11[[#This Row],[DATA PLANTÃO]]),"")</f>
        <v>776.9/2020</v>
      </c>
      <c r="B514" s="31" t="str">
        <f>IFERROR(IF(Table_ocorrencias11[[#This Row],[GDL]] = "","", Table_ocorrencias11[[#This Row],[GDL]]&amp;"/"&amp;YEAR(Table_ocorrencias11[[#This Row],[data_plantao]])),"")</f>
        <v>25925/2020</v>
      </c>
      <c r="C514" s="31" t="str">
        <f>IF(Table_ocorrencias11[[#This Row],[fotos_gdl]] = TRUE,"ENVIADAS","PENDENTE")</f>
        <v>ENVIADAS</v>
      </c>
      <c r="D514" s="23">
        <f>IFERROR(Table_ocorrencias11[[#This Row],[data_plantao]],"")</f>
        <v>44075</v>
      </c>
      <c r="E514" s="31" t="str">
        <f>IFERROR(Table_ocorrencias11[[#This Row],[CIODS]],"")</f>
        <v>D686328</v>
      </c>
      <c r="F514" s="31" t="str">
        <f>IFERROR(Table_ocorrencias11[[#This Row],[natureza3]],"")</f>
        <v>Homicídio</v>
      </c>
      <c r="G514" s="31" t="str">
        <f>IFERROR(Table_ocorrencias11[[#This Row],[tipo_local]],"")</f>
        <v>Externo</v>
      </c>
      <c r="H514" s="31" t="str">
        <f>IFERROR(IF(Table_ocorrencias11[[#This Row],[instrumento9]] = 0,"",Table_ocorrencias11[[#This Row],[instrumento9]]),"")</f>
        <v/>
      </c>
      <c r="I514" s="31" t="str">
        <f>IFERROR(VLOOKUP(Table_ocorrencias11[[#This Row],[matricula_perito]],Table_peritos[],2,FALSE),"")</f>
        <v>DIEGO NUNES TELES DE MENDONÇA</v>
      </c>
      <c r="J514" s="31" t="str">
        <f>IFERROR(VLOOKUP(Table_ocorrencias11[[#This Row],[matricula_auxiliar]],Table_auxiliares[],2,FALSE),"")</f>
        <v>BRENO HENRIQUE DANTAS DOS SANTOS</v>
      </c>
      <c r="K514" s="31" t="str">
        <f>IFERROR(VLOOKUP(Table_ocorrencias11[[#This Row],[matricula_delegado]],Table_delegados[],2,FALSE),"")</f>
        <v>BRUNO MARCIO DE AMORIM MAGALHAES</v>
      </c>
      <c r="L514" s="31" t="str">
        <f>IFERROR(Table_ocorrencias11[[#This Row],[viatura4]],"")</f>
        <v>UP004</v>
      </c>
      <c r="M514" s="31" t="str">
        <f>IFERROR(IF(Table_ocorrencias11[[#This Row],[DPH2]] ="","",Table_ocorrencias11[[#This Row],[DPH2]]&amp;"º DPH"),"")</f>
        <v>10º DPH</v>
      </c>
      <c r="N514" s="31" t="str">
        <f>UPPER(IFERROR(VLOOKUP(Table_ocorrencias11[[#This Row],[municipio]],Table_municipios[],2,FALSE),""))</f>
        <v>SÃO LOURENÇO DA MATA</v>
      </c>
      <c r="O514" s="31" t="str">
        <f>UPPER(IFERROR(Table_ocorrencias11[[#This Row],[bairro7]],""))</f>
        <v>TIUMA</v>
      </c>
      <c r="P514" s="31" t="str">
        <f>IFERROR(IF(Table_ocorrencias11[[#This Row],[rua8]] ="","",Table_ocorrencias11[[#This Row],[rua8]]),"")</f>
        <v>LOTEAMENTO DOIS IRMAOS</v>
      </c>
      <c r="Q514" s="31" t="str">
        <f>IFERROR(IF(Table_ocorrencias11[[#This Row],[latitude5]] ="","",Table_ocorrencias11[[#This Row],[latitude5]]),"")</f>
        <v>7°58'48.4''S</v>
      </c>
      <c r="R514" s="31" t="str">
        <f>IFERROR(IF(Table_ocorrencias11[[#This Row],[longitude6]] ="","",Table_ocorrencias11[[#This Row],[longitude6]]),"")</f>
        <v>35°04'48.5''O</v>
      </c>
      <c r="S514" s="31" t="str">
        <f>IFERROR(UPPER(VLOOKUP(Table_ocorrencias11[[#This Row],[ocorrencia_id]],Table_vitimas[],3,FALSE) &amp; " (NIC: "&amp; VLOOKUP(Table_ocorrencias11[[#This Row],[ocorrencia_id]],Table_vitimas[],9,FALSE)) &amp;")","")</f>
        <v>ALEXSANDRO MARCOLINO DE FRANÇA (NIC: 112411)</v>
      </c>
      <c r="T5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14" s="31" t="str">
        <f>UPPER(IFERROR(Table_ocorrencias11[[#This Row],[descricao]],""))</f>
        <v>987077894-PAF-EXT-MASC</v>
      </c>
      <c r="V514" s="24">
        <f>IFERROR(IF(Table_ocorrencias11[[#This Row],[data_ciencia]]="","",Table_ocorrencias11[[#This Row],[data_ciencia]]),"")</f>
        <v>0.76388888888888884</v>
      </c>
      <c r="W514" s="24">
        <f>IFERROR(IF(Table_ocorrencias11[[#This Row],[data_saida]]="","",Table_ocorrencias11[[#This Row],[data_saida]]),"")</f>
        <v>0.77430555555555558</v>
      </c>
      <c r="X514" s="24">
        <f>IFERROR(IF(Table_ocorrencias11[[#This Row],[data_chegada]]="","",Table_ocorrencias11[[#This Row],[data_chegada]]),"")</f>
        <v>0.79861111111111116</v>
      </c>
      <c r="Y514" s="24">
        <f>IFERROR(IF(Table_ocorrencias11[[#This Row],[data_conclusao]]="","",Table_ocorrencias11[[#This Row],[data_conclusao]]),"")</f>
        <v>0.82638888888888884</v>
      </c>
      <c r="Z514" s="22">
        <v>1624</v>
      </c>
      <c r="AA514" s="22">
        <v>776</v>
      </c>
      <c r="AB514" s="22">
        <v>10</v>
      </c>
      <c r="AC514" s="22">
        <v>3869148</v>
      </c>
      <c r="AD514" s="22">
        <v>3867820</v>
      </c>
      <c r="AE514" s="22">
        <v>2960419</v>
      </c>
      <c r="AF514" s="22">
        <v>25925</v>
      </c>
      <c r="AG514" s="23">
        <v>44075</v>
      </c>
      <c r="AH514" s="22" t="s">
        <v>3446</v>
      </c>
      <c r="AI514" s="22" t="s">
        <v>167</v>
      </c>
      <c r="AJ514" s="22" t="s">
        <v>168</v>
      </c>
      <c r="AK514" s="22" t="s">
        <v>255</v>
      </c>
      <c r="AL514" s="25">
        <v>0.76388888888888884</v>
      </c>
      <c r="AM514" s="26">
        <v>0.77430555555555558</v>
      </c>
      <c r="AN514" s="26">
        <v>0.79861111111111116</v>
      </c>
      <c r="AO514" s="26">
        <v>0.82638888888888884</v>
      </c>
      <c r="AP514" s="22" t="s">
        <v>3468</v>
      </c>
      <c r="AQ514" s="22" t="s">
        <v>3469</v>
      </c>
      <c r="AR514" s="22">
        <v>15</v>
      </c>
      <c r="AS514" s="22" t="s">
        <v>3447</v>
      </c>
      <c r="AT514" s="22" t="s">
        <v>3448</v>
      </c>
      <c r="AU514" s="22" t="s">
        <v>3449</v>
      </c>
      <c r="AV514" s="27"/>
      <c r="AW514" s="22" t="s">
        <v>3450</v>
      </c>
      <c r="AX514" s="22" t="s">
        <v>3451</v>
      </c>
      <c r="AY514" s="22" t="b">
        <v>1</v>
      </c>
      <c r="AZ514" s="22" t="s">
        <v>273</v>
      </c>
      <c r="BA514" s="22" t="b">
        <v>0</v>
      </c>
      <c r="BB514" s="22"/>
      <c r="BC514" s="22"/>
    </row>
    <row r="515" spans="1:55" hidden="1" x14ac:dyDescent="0.25">
      <c r="A515" s="31" t="str">
        <f>IFERROR(TEXT(Table_ocorrencias11[[#This Row],[caso_n]],"000")&amp;Table_ocorrencias11[[#This Row],[ponto]]&amp;"/"&amp;YEAR(Table_ocorrencias11[[#This Row],[DATA PLANTÃO]]),"")</f>
        <v>777.9/2020</v>
      </c>
      <c r="B515" s="31" t="str">
        <f>IFERROR(IF(Table_ocorrencias11[[#This Row],[GDL]] = "","", Table_ocorrencias11[[#This Row],[GDL]]&amp;"/"&amp;YEAR(Table_ocorrencias11[[#This Row],[data_plantao]])),"")</f>
        <v>25929/2020</v>
      </c>
      <c r="C515" s="31" t="str">
        <f>IF(Table_ocorrencias11[[#This Row],[fotos_gdl]] = TRUE,"ENVIADAS","PENDENTE")</f>
        <v>PENDENTE</v>
      </c>
      <c r="D515" s="23">
        <f>IFERROR(Table_ocorrencias11[[#This Row],[data_plantao]],"")</f>
        <v>44075</v>
      </c>
      <c r="E515" s="31" t="str">
        <f>IFERROR(Table_ocorrencias11[[#This Row],[CIODS]],"")</f>
        <v>D686332</v>
      </c>
      <c r="F515" s="31" t="str">
        <f>IFERROR(Table_ocorrencias11[[#This Row],[natureza3]],"")</f>
        <v>Homicídio</v>
      </c>
      <c r="G515" s="31" t="str">
        <f>IFERROR(Table_ocorrencias11[[#This Row],[tipo_local]],"")</f>
        <v>Interno</v>
      </c>
      <c r="H515" s="31" t="str">
        <f>IFERROR(IF(Table_ocorrencias11[[#This Row],[instrumento9]] = 0,"",Table_ocorrencias11[[#This Row],[instrumento9]]),"")</f>
        <v>PÉRFURO-CONTUNDENTE</v>
      </c>
      <c r="I515" s="31" t="str">
        <f>IFERROR(VLOOKUP(Table_ocorrencias11[[#This Row],[matricula_perito]],Table_peritos[],2,FALSE),"")</f>
        <v>TADEU MORAIS CRUZ</v>
      </c>
      <c r="J515" s="31" t="str">
        <f>IFERROR(VLOOKUP(Table_ocorrencias11[[#This Row],[matricula_auxiliar]],Table_auxiliares[],2,FALSE),"")</f>
        <v>THIAGO ANDRÉ</v>
      </c>
      <c r="K515" s="31" t="str">
        <f>IFERROR(VLOOKUP(Table_ocorrencias11[[#This Row],[matricula_delegado]],Table_delegados[],2,FALSE),"")</f>
        <v>ADYR MARTENS DE ALMEIDA</v>
      </c>
      <c r="L515" s="31" t="str">
        <f>IFERROR(Table_ocorrencias11[[#This Row],[viatura4]],"")</f>
        <v>UP002</v>
      </c>
      <c r="M515" s="31" t="str">
        <f>IFERROR(IF(Table_ocorrencias11[[#This Row],[DPH2]] ="","",Table_ocorrencias11[[#This Row],[DPH2]]&amp;"º DPH"),"")</f>
        <v>11º DPH</v>
      </c>
      <c r="N515" s="31" t="str">
        <f>UPPER(IFERROR(VLOOKUP(Table_ocorrencias11[[#This Row],[municipio]],Table_municipios[],2,FALSE),""))</f>
        <v>JABOATÃO DOS GUARARAPES</v>
      </c>
      <c r="O515" s="31" t="str">
        <f>UPPER(IFERROR(Table_ocorrencias11[[#This Row],[bairro7]],""))</f>
        <v>PRAZERES</v>
      </c>
      <c r="P515" s="31" t="str">
        <f>IFERROR(IF(Table_ocorrencias11[[#This Row],[rua8]] ="","",Table_ocorrencias11[[#This Row],[rua8]]),"")</f>
        <v>MARINA DSHAMPS</v>
      </c>
      <c r="Q515" s="31" t="str">
        <f>IFERROR(IF(Table_ocorrencias11[[#This Row],[latitude5]] ="","",Table_ocorrencias11[[#This Row],[latitude5]]),"")</f>
        <v/>
      </c>
      <c r="R515" s="31" t="str">
        <f>IFERROR(IF(Table_ocorrencias11[[#This Row],[longitude6]] ="","",Table_ocorrencias11[[#This Row],[longitude6]]),"")</f>
        <v/>
      </c>
      <c r="S515" s="31" t="str">
        <f>IFERROR(UPPER(VLOOKUP(Table_ocorrencias11[[#This Row],[ocorrencia_id]],Table_vitimas[],3,FALSE) &amp; " (NIC: "&amp; VLOOKUP(Table_ocorrencias11[[#This Row],[ocorrencia_id]],Table_vitimas[],9,FALSE)) &amp;")","")</f>
        <v>DHRAYTON AVELINO DE MIRANDA (NIC: 112409)</v>
      </c>
      <c r="T5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5" s="31" t="str">
        <f>UPPER(IFERROR(Table_ocorrencias11[[#This Row],[descricao]],""))</f>
        <v>SGT VALDOMIRO - 988333215</v>
      </c>
      <c r="V515" s="24">
        <f>IFERROR(IF(Table_ocorrencias11[[#This Row],[data_ciencia]]="","",Table_ocorrencias11[[#This Row],[data_ciencia]]),"")</f>
        <v>0.80208333333333337</v>
      </c>
      <c r="W515" s="24">
        <f>IFERROR(IF(Table_ocorrencias11[[#This Row],[data_saida]]="","",Table_ocorrencias11[[#This Row],[data_saida]]),"")</f>
        <v>0.81597222222222221</v>
      </c>
      <c r="X515" s="24">
        <f>IFERROR(IF(Table_ocorrencias11[[#This Row],[data_chegada]]="","",Table_ocorrencias11[[#This Row],[data_chegada]]),"")</f>
        <v>0.84027777777777779</v>
      </c>
      <c r="Y515" s="24">
        <f>IFERROR(IF(Table_ocorrencias11[[#This Row],[data_conclusao]]="","",Table_ocorrencias11[[#This Row],[data_conclusao]]),"")</f>
        <v>0.875</v>
      </c>
      <c r="Z515" s="22">
        <v>1625</v>
      </c>
      <c r="AA515" s="22">
        <v>777</v>
      </c>
      <c r="AB515" s="22">
        <v>11</v>
      </c>
      <c r="AC515" s="22">
        <v>2962136</v>
      </c>
      <c r="AD515" s="22">
        <v>3870464</v>
      </c>
      <c r="AE515" s="22">
        <v>2960397</v>
      </c>
      <c r="AF515" s="22">
        <v>25929</v>
      </c>
      <c r="AG515" s="23">
        <v>44075</v>
      </c>
      <c r="AH515" s="22" t="s">
        <v>3463</v>
      </c>
      <c r="AI515" s="22" t="s">
        <v>167</v>
      </c>
      <c r="AJ515" s="22" t="s">
        <v>414</v>
      </c>
      <c r="AK515" s="22" t="s">
        <v>278</v>
      </c>
      <c r="AL515" s="25">
        <v>0.80208333333333337</v>
      </c>
      <c r="AM515" s="26">
        <v>0.81597222222222221</v>
      </c>
      <c r="AN515" s="26">
        <v>0.84027777777777779</v>
      </c>
      <c r="AO515" s="26">
        <v>0.875</v>
      </c>
      <c r="AP515" s="22"/>
      <c r="AQ515" s="22"/>
      <c r="AR515" s="22">
        <v>10</v>
      </c>
      <c r="AS515" s="22" t="s">
        <v>1776</v>
      </c>
      <c r="AT515" s="22" t="s">
        <v>3464</v>
      </c>
      <c r="AU515" s="22" t="s">
        <v>3465</v>
      </c>
      <c r="AV515" s="27" t="s">
        <v>276</v>
      </c>
      <c r="AW515" s="22" t="s">
        <v>3466</v>
      </c>
      <c r="AX515" s="22" t="s">
        <v>3467</v>
      </c>
      <c r="AY515" s="22" t="b">
        <v>0</v>
      </c>
      <c r="AZ515" s="22" t="s">
        <v>273</v>
      </c>
      <c r="BA515" s="22" t="b">
        <v>0</v>
      </c>
      <c r="BB515" s="22"/>
      <c r="BC515" s="22"/>
    </row>
    <row r="516" spans="1:55" hidden="1" x14ac:dyDescent="0.25">
      <c r="A516" s="31" t="str">
        <f>IFERROR(TEXT(Table_ocorrencias11[[#This Row],[caso_n]],"000")&amp;Table_ocorrencias11[[#This Row],[ponto]]&amp;"/"&amp;YEAR(Table_ocorrencias11[[#This Row],[DATA PLANTÃO]]),"")</f>
        <v>778.9/2020</v>
      </c>
      <c r="B516" s="31" t="str">
        <f>IFERROR(IF(Table_ocorrencias11[[#This Row],[GDL]] = "","", Table_ocorrencias11[[#This Row],[GDL]]&amp;"/"&amp;YEAR(Table_ocorrencias11[[#This Row],[data_plantao]])),"")</f>
        <v>26098/2020</v>
      </c>
      <c r="C516" s="31" t="str">
        <f>IF(Table_ocorrencias11[[#This Row],[fotos_gdl]] = TRUE,"ENVIADAS","PENDENTE")</f>
        <v>ENVIADAS</v>
      </c>
      <c r="D516" s="23">
        <f>IFERROR(Table_ocorrencias11[[#This Row],[data_plantao]],"")</f>
        <v>44076</v>
      </c>
      <c r="E516" s="31" t="str">
        <f>IFERROR(Table_ocorrencias11[[#This Row],[CIODS]],"")</f>
        <v>D686403</v>
      </c>
      <c r="F516" s="31" t="str">
        <f>IFERROR(Table_ocorrencias11[[#This Row],[natureza3]],"")</f>
        <v>Homicídio</v>
      </c>
      <c r="G516" s="31" t="str">
        <f>IFERROR(Table_ocorrencias11[[#This Row],[tipo_local]],"")</f>
        <v>Externo</v>
      </c>
      <c r="H516" s="31" t="str">
        <f>IFERROR(IF(Table_ocorrencias11[[#This Row],[instrumento9]] = 0,"",Table_ocorrencias11[[#This Row],[instrumento9]]),"")</f>
        <v>PÉRFURO-CONTUNDENTE</v>
      </c>
      <c r="I516" s="31" t="str">
        <f>IFERROR(VLOOKUP(Table_ocorrencias11[[#This Row],[matricula_perito]],Table_peritos[],2,FALSE),"")</f>
        <v>TADEU MORAIS CRUZ</v>
      </c>
      <c r="J516" s="31" t="str">
        <f>IFERROR(VLOOKUP(Table_ocorrencias11[[#This Row],[matricula_auxiliar]],Table_auxiliares[],2,FALSE),"")</f>
        <v>ANDREZA CRISTINA MAIA DOS SANTOS</v>
      </c>
      <c r="K516" s="31" t="str">
        <f>IFERROR(VLOOKUP(Table_ocorrencias11[[#This Row],[matricula_delegado]],Table_delegados[],2,FALSE),"")</f>
        <v>MARCONI LUSTOSA FELIX FILHO</v>
      </c>
      <c r="L516" s="31" t="str">
        <f>IFERROR(Table_ocorrencias11[[#This Row],[viatura4]],"")</f>
        <v>UP002</v>
      </c>
      <c r="M516" s="31" t="str">
        <f>IFERROR(IF(Table_ocorrencias11[[#This Row],[DPH2]] ="","",Table_ocorrencias11[[#This Row],[DPH2]]&amp;"º DPH"),"")</f>
        <v>11º DPH</v>
      </c>
      <c r="N516" s="31" t="str">
        <f>UPPER(IFERROR(VLOOKUP(Table_ocorrencias11[[#This Row],[municipio]],Table_municipios[],2,FALSE),""))</f>
        <v>JABOATÃO DOS GUARARAPES</v>
      </c>
      <c r="O516" s="31" t="str">
        <f>UPPER(IFERROR(Table_ocorrencias11[[#This Row],[bairro7]],""))</f>
        <v>PRAZERES</v>
      </c>
      <c r="P516" s="31" t="str">
        <f>IFERROR(IF(Table_ocorrencias11[[#This Row],[rua8]] ="","",Table_ocorrencias11[[#This Row],[rua8]]),"")</f>
        <v>MARACANÃ, 1248</v>
      </c>
      <c r="Q516" s="31" t="str">
        <f>IFERROR(IF(Table_ocorrencias11[[#This Row],[latitude5]] ="","",Table_ocorrencias11[[#This Row],[latitude5]]),"")</f>
        <v>-8,1219</v>
      </c>
      <c r="R516" s="31" t="str">
        <f>IFERROR(IF(Table_ocorrencias11[[#This Row],[longitude6]] ="","",Table_ocorrencias11[[#This Row],[longitude6]]),"")</f>
        <v>-34,5722</v>
      </c>
      <c r="S516" s="31" t="str">
        <f>IFERROR(UPPER(VLOOKUP(Table_ocorrencias11[[#This Row],[ocorrencia_id]],Table_vitimas[],3,FALSE) &amp; " (NIC: "&amp; VLOOKUP(Table_ocorrencias11[[#This Row],[ocorrencia_id]],Table_vitimas[],9,FALSE)) &amp;")","")</f>
        <v>WESLEY CARLOS DA SILVA (NIC: 112406)</v>
      </c>
      <c r="T5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16" s="31" t="str">
        <f>UPPER(IFERROR(Table_ocorrencias11[[#This Row],[descricao]],""))</f>
        <v/>
      </c>
      <c r="V516" s="24">
        <f>IFERROR(IF(Table_ocorrencias11[[#This Row],[data_ciencia]]="","",Table_ocorrencias11[[#This Row],[data_ciencia]]),"")</f>
        <v>0.66319444444444442</v>
      </c>
      <c r="W516" s="24">
        <f>IFERROR(IF(Table_ocorrencias11[[#This Row],[data_saida]]="","",Table_ocorrencias11[[#This Row],[data_saida]]),"")</f>
        <v>0.66666666666666663</v>
      </c>
      <c r="X516" s="24">
        <f>IFERROR(IF(Table_ocorrencias11[[#This Row],[data_chegada]]="","",Table_ocorrencias11[[#This Row],[data_chegada]]),"")</f>
        <v>0.70486111111111116</v>
      </c>
      <c r="Y516" s="24">
        <f>IFERROR(IF(Table_ocorrencias11[[#This Row],[data_conclusao]]="","",Table_ocorrencias11[[#This Row],[data_conclusao]]),"")</f>
        <v>0.74305555555555558</v>
      </c>
      <c r="Z516" s="22">
        <v>1627</v>
      </c>
      <c r="AA516" s="22">
        <v>778</v>
      </c>
      <c r="AB516" s="22">
        <v>11</v>
      </c>
      <c r="AC516" s="22">
        <v>2962136</v>
      </c>
      <c r="AD516" s="22">
        <v>3876098</v>
      </c>
      <c r="AE516" s="22">
        <v>3864405</v>
      </c>
      <c r="AF516" s="22">
        <v>26098</v>
      </c>
      <c r="AG516" s="23">
        <v>44076</v>
      </c>
      <c r="AH516" s="22" t="s">
        <v>3478</v>
      </c>
      <c r="AI516" s="22" t="s">
        <v>167</v>
      </c>
      <c r="AJ516" s="22" t="s">
        <v>168</v>
      </c>
      <c r="AK516" s="22" t="s">
        <v>278</v>
      </c>
      <c r="AL516" s="25">
        <v>0.66319444444444442</v>
      </c>
      <c r="AM516" s="26">
        <v>0.66666666666666663</v>
      </c>
      <c r="AN516" s="26">
        <v>0.70486111111111116</v>
      </c>
      <c r="AO516" s="26">
        <v>0.74305555555555558</v>
      </c>
      <c r="AP516" s="22" t="s">
        <v>3500</v>
      </c>
      <c r="AQ516" s="22" t="s">
        <v>3501</v>
      </c>
      <c r="AR516" s="22">
        <v>10</v>
      </c>
      <c r="AS516" s="22" t="s">
        <v>1776</v>
      </c>
      <c r="AT516" s="22" t="s">
        <v>3479</v>
      </c>
      <c r="AU516" s="22" t="s">
        <v>1644</v>
      </c>
      <c r="AV516" s="27" t="s">
        <v>276</v>
      </c>
      <c r="AW516" s="22" t="s">
        <v>3480</v>
      </c>
      <c r="AX516" s="22" t="s">
        <v>283</v>
      </c>
      <c r="AY516" s="22" t="b">
        <v>1</v>
      </c>
      <c r="AZ516" s="22" t="s">
        <v>273</v>
      </c>
      <c r="BA516" s="22" t="b">
        <v>0</v>
      </c>
      <c r="BB516" s="22"/>
      <c r="BC516" s="22"/>
    </row>
    <row r="517" spans="1:55" hidden="1" x14ac:dyDescent="0.25">
      <c r="A517" s="31" t="str">
        <f>IFERROR(TEXT(Table_ocorrencias11[[#This Row],[caso_n]],"000")&amp;Table_ocorrencias11[[#This Row],[ponto]]&amp;"/"&amp;YEAR(Table_ocorrencias11[[#This Row],[DATA PLANTÃO]]),"")</f>
        <v>779.9/2020</v>
      </c>
      <c r="B517" s="31" t="str">
        <f>IFERROR(IF(Table_ocorrencias11[[#This Row],[GDL]] = "","", Table_ocorrencias11[[#This Row],[GDL]]&amp;"/"&amp;YEAR(Table_ocorrencias11[[#This Row],[data_plantao]])),"")</f>
        <v>26100/2020</v>
      </c>
      <c r="C517" s="31" t="str">
        <f>IF(Table_ocorrencias11[[#This Row],[fotos_gdl]] = TRUE,"ENVIADAS","PENDENTE")</f>
        <v>ENVIADAS</v>
      </c>
      <c r="D517" s="23">
        <f>IFERROR(Table_ocorrencias11[[#This Row],[data_plantao]],"")</f>
        <v>44076</v>
      </c>
      <c r="E517" s="31" t="str">
        <f>IFERROR(Table_ocorrencias11[[#This Row],[CIODS]],"")</f>
        <v>D686408</v>
      </c>
      <c r="F517" s="31" t="str">
        <f>IFERROR(Table_ocorrencias11[[#This Row],[natureza3]],"")</f>
        <v>Homicídio</v>
      </c>
      <c r="G517" s="31" t="str">
        <f>IFERROR(Table_ocorrencias11[[#This Row],[tipo_local]],"")</f>
        <v>Externo</v>
      </c>
      <c r="H517" s="31" t="str">
        <f>IFERROR(IF(Table_ocorrencias11[[#This Row],[instrumento9]] = 0,"",Table_ocorrencias11[[#This Row],[instrumento9]]),"")</f>
        <v>PÉRFURO-CONTUNDENTE</v>
      </c>
      <c r="I517" s="31" t="str">
        <f>IFERROR(VLOOKUP(Table_ocorrencias11[[#This Row],[matricula_perito]],Table_peritos[],2,FALSE),"")</f>
        <v>DIEGO NUNES TELES DE MENDONÇA</v>
      </c>
      <c r="J517" s="31" t="str">
        <f>IFERROR(VLOOKUP(Table_ocorrencias11[[#This Row],[matricula_auxiliar]],Table_auxiliares[],2,FALSE),"")</f>
        <v>THAYSE BATISTA</v>
      </c>
      <c r="K517" s="31" t="str">
        <f>IFERROR(VLOOKUP(Table_ocorrencias11[[#This Row],[matricula_delegado]],Table_delegados[],2,FALSE),"")</f>
        <v>RICARDO SILVEIRA DE AZEVEDO</v>
      </c>
      <c r="L517" s="31" t="str">
        <f>IFERROR(Table_ocorrencias11[[#This Row],[viatura4]],"")</f>
        <v>UP004</v>
      </c>
      <c r="M517" s="31" t="str">
        <f>IFERROR(IF(Table_ocorrencias11[[#This Row],[DPH2]] ="","",Table_ocorrencias11[[#This Row],[DPH2]]&amp;"º DPH"),"")</f>
        <v>6º DPH</v>
      </c>
      <c r="N517" s="31" t="str">
        <f>UPPER(IFERROR(VLOOKUP(Table_ocorrencias11[[#This Row],[municipio]],Table_municipios[],2,FALSE),""))</f>
        <v>ABREU E LIMA</v>
      </c>
      <c r="O517" s="31" t="str">
        <f>UPPER(IFERROR(Table_ocorrencias11[[#This Row],[bairro7]],""))</f>
        <v>CAETÉS III</v>
      </c>
      <c r="P517" s="31" t="str">
        <f>IFERROR(IF(Table_ocorrencias11[[#This Row],[rua8]] ="","",Table_ocorrencias11[[#This Row],[rua8]]),"")</f>
        <v>59, N°16</v>
      </c>
      <c r="Q517" s="31" t="str">
        <f>IFERROR(IF(Table_ocorrencias11[[#This Row],[latitude5]] ="","",Table_ocorrencias11[[#This Row],[latitude5]]),"")</f>
        <v>-7.9118210</v>
      </c>
      <c r="R517" s="31" t="str">
        <f>IFERROR(IF(Table_ocorrencias11[[#This Row],[longitude6]] ="","",Table_ocorrencias11[[#This Row],[longitude6]]),"")</f>
        <v>-34.9117200</v>
      </c>
      <c r="S517" s="31" t="str">
        <f>IFERROR(UPPER(VLOOKUP(Table_ocorrencias11[[#This Row],[ocorrencia_id]],Table_vitimas[],3,FALSE) &amp; " (NIC: "&amp; VLOOKUP(Table_ocorrencias11[[#This Row],[ocorrencia_id]],Table_vitimas[],9,FALSE)) &amp;")","")</f>
        <v>EDVAN FELIPE DE FREITAS (NIC: 112415)</v>
      </c>
      <c r="T5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17" s="31" t="str">
        <f>UPPER(IFERROR(Table_ocorrencias11[[#This Row],[descricao]],""))</f>
        <v/>
      </c>
      <c r="V517" s="24">
        <f>IFERROR(IF(Table_ocorrencias11[[#This Row],[data_ciencia]]="","",Table_ocorrencias11[[#This Row],[data_ciencia]]),"")</f>
        <v>0.66666666666666663</v>
      </c>
      <c r="W517" s="24">
        <f>IFERROR(IF(Table_ocorrencias11[[#This Row],[data_saida]]="","",Table_ocorrencias11[[#This Row],[data_saida]]),"")</f>
        <v>0.66666666666666663</v>
      </c>
      <c r="X517" s="24">
        <f>IFERROR(IF(Table_ocorrencias11[[#This Row],[data_chegada]]="","",Table_ocorrencias11[[#This Row],[data_chegada]]),"")</f>
        <v>0.70138888888888884</v>
      </c>
      <c r="Y517" s="24">
        <f>IFERROR(IF(Table_ocorrencias11[[#This Row],[data_conclusao]]="","",Table_ocorrencias11[[#This Row],[data_conclusao]]),"")</f>
        <v>0.72916666666666663</v>
      </c>
      <c r="Z517" s="22">
        <v>1628</v>
      </c>
      <c r="AA517" s="22">
        <v>779</v>
      </c>
      <c r="AB517" s="22">
        <v>6</v>
      </c>
      <c r="AC517" s="22">
        <v>3869148</v>
      </c>
      <c r="AD517" s="22">
        <v>3870430</v>
      </c>
      <c r="AE517" s="22">
        <v>2725304</v>
      </c>
      <c r="AF517" s="22">
        <v>26100</v>
      </c>
      <c r="AG517" s="23">
        <v>44076</v>
      </c>
      <c r="AH517" s="22" t="s">
        <v>3496</v>
      </c>
      <c r="AI517" s="22" t="s">
        <v>167</v>
      </c>
      <c r="AJ517" s="22" t="s">
        <v>168</v>
      </c>
      <c r="AK517" s="22" t="s">
        <v>255</v>
      </c>
      <c r="AL517" s="25">
        <v>0.66666666666666663</v>
      </c>
      <c r="AM517" s="26">
        <v>0.66666666666666663</v>
      </c>
      <c r="AN517" s="26">
        <v>0.70138888888888884</v>
      </c>
      <c r="AO517" s="26">
        <v>0.72916666666666663</v>
      </c>
      <c r="AP517" s="22" t="s">
        <v>3508</v>
      </c>
      <c r="AQ517" s="22" t="s">
        <v>3509</v>
      </c>
      <c r="AR517" s="22">
        <v>1</v>
      </c>
      <c r="AS517" s="22" t="s">
        <v>3497</v>
      </c>
      <c r="AT517" s="22" t="s">
        <v>3498</v>
      </c>
      <c r="AU517" s="22" t="s">
        <v>283</v>
      </c>
      <c r="AV517" s="27" t="s">
        <v>276</v>
      </c>
      <c r="AW517" s="22" t="s">
        <v>3499</v>
      </c>
      <c r="AX517" s="22" t="s">
        <v>283</v>
      </c>
      <c r="AY517" s="22" t="b">
        <v>1</v>
      </c>
      <c r="AZ517" s="22" t="s">
        <v>273</v>
      </c>
      <c r="BA517" s="22" t="b">
        <v>0</v>
      </c>
      <c r="BB517" s="22"/>
      <c r="BC517" s="22"/>
    </row>
    <row r="518" spans="1:55" hidden="1" x14ac:dyDescent="0.25">
      <c r="A518" s="31" t="str">
        <f>IFERROR(TEXT(Table_ocorrencias11[[#This Row],[caso_n]],"000")&amp;Table_ocorrencias11[[#This Row],[ponto]]&amp;"/"&amp;YEAR(Table_ocorrencias11[[#This Row],[DATA PLANTÃO]]),"")</f>
        <v>780.9/2020</v>
      </c>
      <c r="B518" s="31" t="str">
        <f>IFERROR(IF(Table_ocorrencias11[[#This Row],[GDL]] = "","", Table_ocorrencias11[[#This Row],[GDL]]&amp;"/"&amp;YEAR(Table_ocorrencias11[[#This Row],[data_plantao]])),"")</f>
        <v>26110/2020</v>
      </c>
      <c r="C518" s="31" t="str">
        <f>IF(Table_ocorrencias11[[#This Row],[fotos_gdl]] = TRUE,"ENVIADAS","PENDENTE")</f>
        <v>ENVIADAS</v>
      </c>
      <c r="D518" s="23">
        <f>IFERROR(Table_ocorrencias11[[#This Row],[data_plantao]],"")</f>
        <v>44076</v>
      </c>
      <c r="E518" s="31" t="str">
        <f>IFERROR(Table_ocorrencias11[[#This Row],[CIODS]],"")</f>
        <v>D686442</v>
      </c>
      <c r="F518" s="31" t="str">
        <f>IFERROR(Table_ocorrencias11[[#This Row],[natureza3]],"")</f>
        <v>Homicídio</v>
      </c>
      <c r="G518" s="31" t="str">
        <f>IFERROR(Table_ocorrencias11[[#This Row],[tipo_local]],"")</f>
        <v>Interno</v>
      </c>
      <c r="H518" s="31" t="str">
        <f>IFERROR(IF(Table_ocorrencias11[[#This Row],[instrumento9]] = 0,"",Table_ocorrencias11[[#This Row],[instrumento9]]),"")</f>
        <v>PÉRFURO-CONTUNDENTE</v>
      </c>
      <c r="I518" s="31" t="str">
        <f>IFERROR(VLOOKUP(Table_ocorrencias11[[#This Row],[matricula_perito]],Table_peritos[],2,FALSE),"")</f>
        <v>TADEU MORAIS CRUZ</v>
      </c>
      <c r="J518" s="31" t="str">
        <f>IFERROR(VLOOKUP(Table_ocorrencias11[[#This Row],[matricula_auxiliar]],Table_auxiliares[],2,FALSE),"")</f>
        <v>WILLIAME CORDEIRO DA SILVA JÚNIOR</v>
      </c>
      <c r="K518" s="31" t="str">
        <f>IFERROR(VLOOKUP(Table_ocorrencias11[[#This Row],[matricula_delegado]],Table_delegados[],2,FALSE),"")</f>
        <v>ADYR MARTENS DE ALMEIDA</v>
      </c>
      <c r="L518" s="31" t="str">
        <f>IFERROR(Table_ocorrencias11[[#This Row],[viatura4]],"")</f>
        <v>UP004</v>
      </c>
      <c r="M518" s="31" t="str">
        <f>IFERROR(IF(Table_ocorrencias11[[#This Row],[DPH2]] ="","",Table_ocorrencias11[[#This Row],[DPH2]]&amp;"º DPH"),"")</f>
        <v>3º DPH</v>
      </c>
      <c r="N518" s="31" t="str">
        <f>UPPER(IFERROR(VLOOKUP(Table_ocorrencias11[[#This Row],[municipio]],Table_municipios[],2,FALSE),""))</f>
        <v>RECIFE</v>
      </c>
      <c r="O518" s="31" t="str">
        <f>UPPER(IFERROR(Table_ocorrencias11[[#This Row],[bairro7]],""))</f>
        <v>IMBIRIBEIRA</v>
      </c>
      <c r="P518" s="31" t="str">
        <f>IFERROR(IF(Table_ocorrencias11[[#This Row],[rua8]] ="","",Table_ocorrencias11[[#This Row],[rua8]]),"")</f>
        <v>RUA ANTÔNIO PAZ BARRETO</v>
      </c>
      <c r="Q518" s="31" t="str">
        <f>IFERROR(IF(Table_ocorrencias11[[#This Row],[latitude5]] ="","",Table_ocorrencias11[[#This Row],[latitude5]]),"")</f>
        <v>8°6'55''</v>
      </c>
      <c r="R518" s="31" t="str">
        <f>IFERROR(IF(Table_ocorrencias11[[#This Row],[longitude6]] ="","",Table_ocorrencias11[[#This Row],[longitude6]]),"")</f>
        <v>34°54'33''</v>
      </c>
      <c r="S518" s="31" t="str">
        <f>IFERROR(UPPER(VLOOKUP(Table_ocorrencias11[[#This Row],[ocorrencia_id]],Table_vitimas[],3,FALSE) &amp; " (NIC: "&amp; VLOOKUP(Table_ocorrencias11[[#This Row],[ocorrencia_id]],Table_vitimas[],9,FALSE)) &amp;")","")</f>
        <v>GIVANILDO BERNARDO DA HORA (NIC: 112401)</v>
      </c>
      <c r="T5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8" s="31" t="str">
        <f>UPPER(IFERROR(Table_ocorrencias11[[#This Row],[descricao]],""))</f>
        <v>HOMICÍDIO CONSUMADO</v>
      </c>
      <c r="V518" s="24">
        <f>IFERROR(IF(Table_ocorrencias11[[#This Row],[data_ciencia]]="","",Table_ocorrencias11[[#This Row],[data_ciencia]]),"")</f>
        <v>0.96805555555555556</v>
      </c>
      <c r="W518" s="24">
        <f>IFERROR(IF(Table_ocorrencias11[[#This Row],[data_saida]]="","",Table_ocorrencias11[[#This Row],[data_saida]]),"")</f>
        <v>0.98263888888888884</v>
      </c>
      <c r="X518" s="24">
        <f>IFERROR(IF(Table_ocorrencias11[[#This Row],[data_chegada]]="","",Table_ocorrencias11[[#This Row],[data_chegada]]),"")</f>
        <v>0.99513888888888891</v>
      </c>
      <c r="Y518" s="24">
        <f>IFERROR(IF(Table_ocorrencias11[[#This Row],[data_conclusao]]="","",Table_ocorrencias11[[#This Row],[data_conclusao]]),"")</f>
        <v>3.3333333333333333E-2</v>
      </c>
      <c r="Z518" s="22">
        <v>1629</v>
      </c>
      <c r="AA518" s="22">
        <v>780</v>
      </c>
      <c r="AB518" s="22">
        <v>3</v>
      </c>
      <c r="AC518" s="22">
        <v>2962136</v>
      </c>
      <c r="AD518" s="22">
        <v>3870332</v>
      </c>
      <c r="AE518" s="22">
        <v>2960397</v>
      </c>
      <c r="AF518" s="22">
        <v>26110</v>
      </c>
      <c r="AG518" s="23">
        <v>44076</v>
      </c>
      <c r="AH518" s="22" t="s">
        <v>3514</v>
      </c>
      <c r="AI518" s="22" t="s">
        <v>167</v>
      </c>
      <c r="AJ518" s="22" t="s">
        <v>414</v>
      </c>
      <c r="AK518" s="22" t="s">
        <v>255</v>
      </c>
      <c r="AL518" s="25">
        <v>0.96805555555555556</v>
      </c>
      <c r="AM518" s="26">
        <v>0.98263888888888884</v>
      </c>
      <c r="AN518" s="26">
        <v>0.99513888888888891</v>
      </c>
      <c r="AO518" s="26">
        <v>3.3333333333333333E-2</v>
      </c>
      <c r="AP518" s="22" t="s">
        <v>3523</v>
      </c>
      <c r="AQ518" s="22" t="s">
        <v>3524</v>
      </c>
      <c r="AR518" s="22">
        <v>14</v>
      </c>
      <c r="AS518" s="22" t="s">
        <v>345</v>
      </c>
      <c r="AT518" s="22" t="s">
        <v>3515</v>
      </c>
      <c r="AU518" s="22" t="s">
        <v>3516</v>
      </c>
      <c r="AV518" s="27" t="s">
        <v>276</v>
      </c>
      <c r="AW518" s="22" t="s">
        <v>3517</v>
      </c>
      <c r="AX518" s="22" t="s">
        <v>3525</v>
      </c>
      <c r="AY518" s="22" t="b">
        <v>1</v>
      </c>
      <c r="AZ518" s="22" t="s">
        <v>273</v>
      </c>
      <c r="BA518" s="22" t="b">
        <v>0</v>
      </c>
      <c r="BB518" s="22"/>
      <c r="BC518" s="22"/>
    </row>
    <row r="519" spans="1:55" hidden="1" x14ac:dyDescent="0.25">
      <c r="A519" s="31" t="str">
        <f>IFERROR(TEXT(Table_ocorrencias11[[#This Row],[caso_n]],"000")&amp;Table_ocorrencias11[[#This Row],[ponto]]&amp;"/"&amp;YEAR(Table_ocorrencias11[[#This Row],[DATA PLANTÃO]]),"")</f>
        <v>781.9/2020</v>
      </c>
      <c r="B519" s="31" t="str">
        <f>IFERROR(IF(Table_ocorrencias11[[#This Row],[GDL]] = "","", Table_ocorrencias11[[#This Row],[GDL]]&amp;"/"&amp;YEAR(Table_ocorrencias11[[#This Row],[data_plantao]])),"")</f>
        <v>26111/2020</v>
      </c>
      <c r="C519" s="31" t="str">
        <f>IF(Table_ocorrencias11[[#This Row],[fotos_gdl]] = TRUE,"ENVIADAS","PENDENTE")</f>
        <v>ENVIADAS</v>
      </c>
      <c r="D519" s="23">
        <f>IFERROR(Table_ocorrencias11[[#This Row],[data_plantao]],"")</f>
        <v>44076</v>
      </c>
      <c r="E519" s="31" t="str">
        <f>IFERROR(Table_ocorrencias11[[#This Row],[CIODS]],"")</f>
        <v>D686445</v>
      </c>
      <c r="F519" s="31" t="str">
        <f>IFERROR(Table_ocorrencias11[[#This Row],[natureza3]],"")</f>
        <v>Homicídio</v>
      </c>
      <c r="G519" s="31" t="str">
        <f>IFERROR(Table_ocorrencias11[[#This Row],[tipo_local]],"")</f>
        <v>Externo</v>
      </c>
      <c r="H519" s="31" t="str">
        <f>IFERROR(IF(Table_ocorrencias11[[#This Row],[instrumento9]] = 0,"",Table_ocorrencias11[[#This Row],[instrumento9]]),"")</f>
        <v>PÉRFURO-CONTUNDENTE</v>
      </c>
      <c r="I519" s="31" t="str">
        <f>IFERROR(VLOOKUP(Table_ocorrencias11[[#This Row],[matricula_perito]],Table_peritos[],2,FALSE),"")</f>
        <v>DIEGO NUNES TELES DE MENDONÇA</v>
      </c>
      <c r="J519" s="31" t="str">
        <f>IFERROR(VLOOKUP(Table_ocorrencias11[[#This Row],[matricula_auxiliar]],Table_auxiliares[],2,FALSE),"")</f>
        <v>ANDREZA CRISTINA MAIA DOS SANTOS</v>
      </c>
      <c r="K519" s="31" t="str">
        <f>IFERROR(VLOOKUP(Table_ocorrencias11[[#This Row],[matricula_delegado]],Table_delegados[],2,FALSE),"")</f>
        <v>PAULO GUSTAVO COELHO DIAS</v>
      </c>
      <c r="L519" s="31" t="str">
        <f>IFERROR(Table_ocorrencias11[[#This Row],[viatura4]],"")</f>
        <v>UP002</v>
      </c>
      <c r="M519" s="31" t="str">
        <f>IFERROR(IF(Table_ocorrencias11[[#This Row],[DPH2]] ="","",Table_ocorrencias11[[#This Row],[DPH2]]&amp;"º DPH"),"")</f>
        <v>5º DPH</v>
      </c>
      <c r="N519" s="31" t="str">
        <f>UPPER(IFERROR(VLOOKUP(Table_ocorrencias11[[#This Row],[municipio]],Table_municipios[],2,FALSE),""))</f>
        <v>RECIFE</v>
      </c>
      <c r="O519" s="31" t="str">
        <f>UPPER(IFERROR(Table_ocorrencias11[[#This Row],[bairro7]],""))</f>
        <v>PASSARINHO</v>
      </c>
      <c r="P519" s="31" t="str">
        <f>IFERROR(IF(Table_ocorrencias11[[#This Row],[rua8]] ="","",Table_ocorrencias11[[#This Row],[rua8]]),"")</f>
        <v>RUA SAMARINA</v>
      </c>
      <c r="Q519" s="31" t="str">
        <f>IFERROR(IF(Table_ocorrencias11[[#This Row],[latitude5]] ="","",Table_ocorrencias11[[#This Row],[latitude5]]),"")</f>
        <v>-7,17651</v>
      </c>
      <c r="R519" s="31" t="str">
        <f>IFERROR(IF(Table_ocorrencias11[[#This Row],[longitude6]] ="","",Table_ocorrencias11[[#This Row],[longitude6]]),"")</f>
        <v>-34,91761</v>
      </c>
      <c r="S519" s="31" t="str">
        <f>IFERROR(UPPER(VLOOKUP(Table_ocorrencias11[[#This Row],[ocorrencia_id]],Table_vitimas[],3,FALSE) &amp; " (NIC: "&amp; VLOOKUP(Table_ocorrencias11[[#This Row],[ocorrencia_id]],Table_vitimas[],9,FALSE)) &amp;")","")</f>
        <v>ROBSON BATISTA NEVES JUNIOR (NIC: 112405)</v>
      </c>
      <c r="T5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19" s="31" t="str">
        <f>UPPER(IFERROR(Table_ocorrencias11[[#This Row],[descricao]],""))</f>
        <v>GT 997319901</v>
      </c>
      <c r="V519" s="24">
        <f>IFERROR(IF(Table_ocorrencias11[[#This Row],[data_ciencia]]="","",Table_ocorrencias11[[#This Row],[data_ciencia]]),"")</f>
        <v>0.9770833333333333</v>
      </c>
      <c r="W519" s="24">
        <f>IFERROR(IF(Table_ocorrencias11[[#This Row],[data_saida]]="","",Table_ocorrencias11[[#This Row],[data_saida]]),"")</f>
        <v>0</v>
      </c>
      <c r="X519" s="24">
        <f>IFERROR(IF(Table_ocorrencias11[[#This Row],[data_chegada]]="","",Table_ocorrencias11[[#This Row],[data_chegada]]),"")</f>
        <v>2.0833333333333332E-2</v>
      </c>
      <c r="Y519" s="24">
        <f>IFERROR(IF(Table_ocorrencias11[[#This Row],[data_conclusao]]="","",Table_ocorrencias11[[#This Row],[data_conclusao]]),"")</f>
        <v>4.8611111111111112E-2</v>
      </c>
      <c r="Z519" s="22">
        <v>1630</v>
      </c>
      <c r="AA519" s="22">
        <v>781</v>
      </c>
      <c r="AB519" s="22">
        <v>5</v>
      </c>
      <c r="AC519" s="22">
        <v>3869148</v>
      </c>
      <c r="AD519" s="22">
        <v>3876098</v>
      </c>
      <c r="AE519" s="22">
        <v>2725371</v>
      </c>
      <c r="AF519" s="22">
        <v>26111</v>
      </c>
      <c r="AG519" s="23">
        <v>44076</v>
      </c>
      <c r="AH519" s="22" t="s">
        <v>3518</v>
      </c>
      <c r="AI519" s="22" t="s">
        <v>167</v>
      </c>
      <c r="AJ519" s="22" t="s">
        <v>168</v>
      </c>
      <c r="AK519" s="22" t="s">
        <v>278</v>
      </c>
      <c r="AL519" s="25">
        <v>0.9770833333333333</v>
      </c>
      <c r="AM519" s="26">
        <v>0</v>
      </c>
      <c r="AN519" s="26">
        <v>2.0833333333333332E-2</v>
      </c>
      <c r="AO519" s="26">
        <v>4.8611111111111112E-2</v>
      </c>
      <c r="AP519" s="22" t="s">
        <v>3526</v>
      </c>
      <c r="AQ519" s="22" t="s">
        <v>3527</v>
      </c>
      <c r="AR519" s="22">
        <v>14</v>
      </c>
      <c r="AS519" s="22" t="s">
        <v>678</v>
      </c>
      <c r="AT519" s="22" t="s">
        <v>3519</v>
      </c>
      <c r="AU519" s="22" t="s">
        <v>3520</v>
      </c>
      <c r="AV519" s="27" t="s">
        <v>276</v>
      </c>
      <c r="AW519" s="22" t="s">
        <v>3521</v>
      </c>
      <c r="AX519" s="22" t="s">
        <v>3522</v>
      </c>
      <c r="AY519" s="22" t="b">
        <v>1</v>
      </c>
      <c r="AZ519" s="22" t="s">
        <v>273</v>
      </c>
      <c r="BA519" s="22" t="b">
        <v>0</v>
      </c>
      <c r="BB519" s="22"/>
      <c r="BC519" s="22"/>
    </row>
    <row r="520" spans="1:55" hidden="1" x14ac:dyDescent="0.25">
      <c r="A520" s="31" t="str">
        <f>IFERROR(TEXT(Table_ocorrencias11[[#This Row],[caso_n]],"000")&amp;Table_ocorrencias11[[#This Row],[ponto]]&amp;"/"&amp;YEAR(Table_ocorrencias11[[#This Row],[DATA PLANTÃO]]),"")</f>
        <v>782.9/2020</v>
      </c>
      <c r="B520" s="31" t="str">
        <f>IFERROR(IF(Table_ocorrencias11[[#This Row],[GDL]] = "","", Table_ocorrencias11[[#This Row],[GDL]]&amp;"/"&amp;YEAR(Table_ocorrencias11[[#This Row],[data_plantao]])),"")</f>
        <v>26163/2020</v>
      </c>
      <c r="C520" s="31" t="str">
        <f>IF(Table_ocorrencias11[[#This Row],[fotos_gdl]] = TRUE,"ENVIADAS","PENDENTE")</f>
        <v>ENVIADAS</v>
      </c>
      <c r="D520" s="23">
        <f>IFERROR(Table_ocorrencias11[[#This Row],[data_plantao]],"")</f>
        <v>44077</v>
      </c>
      <c r="E520" s="31" t="str">
        <f>IFERROR(Table_ocorrencias11[[#This Row],[CIODS]],"")</f>
        <v>D686464</v>
      </c>
      <c r="F520" s="31" t="str">
        <f>IFERROR(Table_ocorrencias11[[#This Row],[natureza3]],"")</f>
        <v>Homicídio</v>
      </c>
      <c r="G520" s="31" t="str">
        <f>IFERROR(Table_ocorrencias11[[#This Row],[tipo_local]],"")</f>
        <v>Interno</v>
      </c>
      <c r="H520" s="31" t="str">
        <f>IFERROR(IF(Table_ocorrencias11[[#This Row],[instrumento9]] = 0,"",Table_ocorrencias11[[#This Row],[instrumento9]]),"")</f>
        <v/>
      </c>
      <c r="I520" s="31" t="str">
        <f>IFERROR(VLOOKUP(Table_ocorrencias11[[#This Row],[matricula_perito]],Table_peritos[],2,FALSE),"")</f>
        <v>DIEGO NUNES TELES DE MENDONÇA</v>
      </c>
      <c r="J520" s="31" t="str">
        <f>IFERROR(VLOOKUP(Table_ocorrencias11[[#This Row],[matricula_auxiliar]],Table_auxiliares[],2,FALSE),"")</f>
        <v>BRENO HENRIQUE DANTAS DOS SANTOS</v>
      </c>
      <c r="K520" s="31" t="str">
        <f>IFERROR(VLOOKUP(Table_ocorrencias11[[#This Row],[matricula_delegado]],Table_delegados[],2,FALSE),"")</f>
        <v>ANDRE RUBENS DE LIMA LUNA</v>
      </c>
      <c r="L520" s="31" t="str">
        <f>IFERROR(Table_ocorrencias11[[#This Row],[viatura4]],"")</f>
        <v>UP004</v>
      </c>
      <c r="M520" s="31" t="str">
        <f>IFERROR(IF(Table_ocorrencias11[[#This Row],[DPH2]] ="","",Table_ocorrencias11[[#This Row],[DPH2]]&amp;"º DPH"),"")</f>
        <v>7º DPH</v>
      </c>
      <c r="N520" s="31" t="str">
        <f>UPPER(IFERROR(VLOOKUP(Table_ocorrencias11[[#This Row],[municipio]],Table_municipios[],2,FALSE),""))</f>
        <v>PAULISTA</v>
      </c>
      <c r="O520" s="31" t="str">
        <f>UPPER(IFERROR(Table_ocorrencias11[[#This Row],[bairro7]],""))</f>
        <v>MIRUEIRA</v>
      </c>
      <c r="P520" s="31" t="str">
        <f>IFERROR(IF(Table_ocorrencias11[[#This Row],[rua8]] ="","",Table_ocorrencias11[[#This Row],[rua8]]),"")</f>
        <v>CARLOS ALVES (ANTIGA RUA DO CAPIM)</v>
      </c>
      <c r="Q520" s="31" t="str">
        <f>IFERROR(IF(Table_ocorrencias11[[#This Row],[latitude5]] ="","",Table_ocorrencias11[[#This Row],[latitude5]]),"")</f>
        <v/>
      </c>
      <c r="R520" s="31" t="str">
        <f>IFERROR(IF(Table_ocorrencias11[[#This Row],[longitude6]] ="","",Table_ocorrencias11[[#This Row],[longitude6]]),"")</f>
        <v/>
      </c>
      <c r="S520" s="31" t="str">
        <f>IFERROR(UPPER(VLOOKUP(Table_ocorrencias11[[#This Row],[ocorrencia_id]],Table_vitimas[],3,FALSE) &amp; " (NIC: "&amp; VLOOKUP(Table_ocorrencias11[[#This Row],[ocorrencia_id]],Table_vitimas[],9,FALSE)) &amp;")","")</f>
        <v>CLEYTON MIGUEL APOLINÁRIO DA SILVA (NIC: 112403)</v>
      </c>
      <c r="T5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20" s="31" t="str">
        <f>UPPER(IFERROR(Table_ocorrencias11[[#This Row],[descricao]],""))</f>
        <v>PAF-MASC</v>
      </c>
      <c r="V520" s="24">
        <f>IFERROR(IF(Table_ocorrencias11[[#This Row],[data_ciencia]]="","",Table_ocorrencias11[[#This Row],[data_ciencia]]),"")</f>
        <v>0.25694444444444442</v>
      </c>
      <c r="W520" s="24">
        <f>IFERROR(IF(Table_ocorrencias11[[#This Row],[data_saida]]="","",Table_ocorrencias11[[#This Row],[data_saida]]),"")</f>
        <v>0.31944444444444442</v>
      </c>
      <c r="X520" s="24">
        <f>IFERROR(IF(Table_ocorrencias11[[#This Row],[data_chegada]]="","",Table_ocorrencias11[[#This Row],[data_chegada]]),"")</f>
        <v>0.34027777777777779</v>
      </c>
      <c r="Y520" s="24">
        <f>IFERROR(IF(Table_ocorrencias11[[#This Row],[data_conclusao]]="","",Table_ocorrencias11[[#This Row],[data_conclusao]]),"")</f>
        <v>0.39583333333333331</v>
      </c>
      <c r="Z520" s="22">
        <v>1631</v>
      </c>
      <c r="AA520" s="22">
        <v>782</v>
      </c>
      <c r="AB520" s="22">
        <v>7</v>
      </c>
      <c r="AC520" s="22">
        <v>3869148</v>
      </c>
      <c r="AD520" s="22">
        <v>3867820</v>
      </c>
      <c r="AE520" s="22">
        <v>3864758</v>
      </c>
      <c r="AF520" s="22">
        <v>26163</v>
      </c>
      <c r="AG520" s="23">
        <v>44077</v>
      </c>
      <c r="AH520" s="22" t="s">
        <v>3531</v>
      </c>
      <c r="AI520" s="22" t="s">
        <v>167</v>
      </c>
      <c r="AJ520" s="22" t="s">
        <v>414</v>
      </c>
      <c r="AK520" s="22" t="s">
        <v>255</v>
      </c>
      <c r="AL520" s="25">
        <v>0.25694444444444442</v>
      </c>
      <c r="AM520" s="26">
        <v>0.31944444444444442</v>
      </c>
      <c r="AN520" s="26">
        <v>0.34027777777777779</v>
      </c>
      <c r="AO520" s="26">
        <v>0.39583333333333331</v>
      </c>
      <c r="AP520" s="22"/>
      <c r="AQ520" s="22"/>
      <c r="AR520" s="22">
        <v>13</v>
      </c>
      <c r="AS520" s="22" t="s">
        <v>2517</v>
      </c>
      <c r="AT520" s="22" t="s">
        <v>3532</v>
      </c>
      <c r="AU520" s="22" t="s">
        <v>3533</v>
      </c>
      <c r="AV520" s="27"/>
      <c r="AW520" s="22" t="s">
        <v>3534</v>
      </c>
      <c r="AX520" s="22" t="s">
        <v>3535</v>
      </c>
      <c r="AY520" s="22" t="b">
        <v>1</v>
      </c>
      <c r="AZ520" s="22" t="s">
        <v>273</v>
      </c>
      <c r="BA520" s="22" t="b">
        <v>0</v>
      </c>
      <c r="BB520" s="22"/>
      <c r="BC520" s="22"/>
    </row>
    <row r="521" spans="1:55" hidden="1" x14ac:dyDescent="0.25">
      <c r="A521" s="31" t="str">
        <f>IFERROR(TEXT(Table_ocorrencias11[[#This Row],[caso_n]],"000")&amp;Table_ocorrencias11[[#This Row],[ponto]]&amp;"/"&amp;YEAR(Table_ocorrencias11[[#This Row],[DATA PLANTÃO]]),"")</f>
        <v>783.9/2020</v>
      </c>
      <c r="B521" s="31" t="str">
        <f>IFERROR(IF(Table_ocorrencias11[[#This Row],[GDL]] = "","", Table_ocorrencias11[[#This Row],[GDL]]&amp;"/"&amp;YEAR(Table_ocorrencias11[[#This Row],[data_plantao]])),"")</f>
        <v/>
      </c>
      <c r="C521" s="31" t="str">
        <f>IF(Table_ocorrencias11[[#This Row],[fotos_gdl]] = TRUE,"ENVIADAS","PENDENTE")</f>
        <v>PENDENTE</v>
      </c>
      <c r="D521" s="23">
        <f>IFERROR(Table_ocorrencias11[[#This Row],[data_plantao]],"")</f>
        <v>44078</v>
      </c>
      <c r="E521" s="31" t="str">
        <f>IFERROR(Table_ocorrencias11[[#This Row],[CIODS]],"")</f>
        <v>D686531</v>
      </c>
      <c r="F521" s="31" t="str">
        <f>IFERROR(Table_ocorrencias11[[#This Row],[natureza3]],"")</f>
        <v>Homicídio</v>
      </c>
      <c r="G521" s="31" t="str">
        <f>IFERROR(Table_ocorrencias11[[#This Row],[tipo_local]],"")</f>
        <v>Externo</v>
      </c>
      <c r="H521" s="31" t="str">
        <f>IFERROR(IF(Table_ocorrencias11[[#This Row],[instrumento9]] = 0,"",Table_ocorrencias11[[#This Row],[instrumento9]]),"")</f>
        <v/>
      </c>
      <c r="I521" s="31" t="str">
        <f>IFERROR(VLOOKUP(Table_ocorrencias11[[#This Row],[matricula_perito]],Table_peritos[],2,FALSE),"")</f>
        <v>TADEU MORAIS CRUZ</v>
      </c>
      <c r="J521" s="31" t="str">
        <f>IFERROR(VLOOKUP(Table_ocorrencias11[[#This Row],[matricula_auxiliar]],Table_auxiliares[],2,FALSE),"")</f>
        <v>MOISES JOSE SEABRA</v>
      </c>
      <c r="K521" s="31" t="str">
        <f>IFERROR(VLOOKUP(Table_ocorrencias11[[#This Row],[matricula_delegado]],Table_delegados[],2,FALSE),"")</f>
        <v>AUSENTE</v>
      </c>
      <c r="L521" s="31" t="str">
        <f>IFERROR(Table_ocorrencias11[[#This Row],[viatura4]],"")</f>
        <v>UP002</v>
      </c>
      <c r="M521" s="31" t="str">
        <f>IFERROR(IF(Table_ocorrencias11[[#This Row],[DPH2]] ="","",Table_ocorrencias11[[#This Row],[DPH2]]&amp;"º DPH"),"")</f>
        <v>9º DPH</v>
      </c>
      <c r="N521" s="31" t="str">
        <f>UPPER(IFERROR(VLOOKUP(Table_ocorrencias11[[#This Row],[municipio]],Table_municipios[],2,FALSE),""))</f>
        <v>OLINDA</v>
      </c>
      <c r="O521" s="31" t="str">
        <f>UPPER(IFERROR(Table_ocorrencias11[[#This Row],[bairro7]],""))</f>
        <v>CAIXA D´ÁGUA</v>
      </c>
      <c r="P521" s="31" t="str">
        <f>IFERROR(IF(Table_ocorrencias11[[#This Row],[rua8]] ="","",Table_ocorrencias11[[#This Row],[rua8]]),"")</f>
        <v>MARAJÁS</v>
      </c>
      <c r="Q521" s="31" t="str">
        <f>IFERROR(IF(Table_ocorrencias11[[#This Row],[latitude5]] ="","",Table_ocorrencias11[[#This Row],[latitude5]]),"")</f>
        <v>8°0'7"</v>
      </c>
      <c r="R521" s="31" t="str">
        <f>IFERROR(IF(Table_ocorrencias11[[#This Row],[longitude6]] ="","",Table_ocorrencias11[[#This Row],[longitude6]]),"")</f>
        <v>34°53'49"</v>
      </c>
      <c r="S521" s="31" t="str">
        <f>IFERROR(UPPER(VLOOKUP(Table_ocorrencias11[[#This Row],[ocorrencia_id]],Table_vitimas[],3,FALSE) &amp; " (NIC: "&amp; VLOOKUP(Table_ocorrencias11[[#This Row],[ocorrencia_id]],Table_vitimas[],9,FALSE)) &amp;")","")</f>
        <v>LUCAS GUILHERME DA SILVA (NIC: 112431)</v>
      </c>
      <c r="T5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1" s="31" t="str">
        <f>UPPER(IFERROR(Table_ocorrencias11[[#This Row],[descricao]],""))</f>
        <v/>
      </c>
      <c r="V521" s="24">
        <f>IFERROR(IF(Table_ocorrencias11[[#This Row],[data_ciencia]]="","",Table_ocorrencias11[[#This Row],[data_ciencia]]),"")</f>
        <v>0.96875</v>
      </c>
      <c r="W521" s="24">
        <f>IFERROR(IF(Table_ocorrencias11[[#This Row],[data_saida]]="","",Table_ocorrencias11[[#This Row],[data_saida]]),"")</f>
        <v>0.96875</v>
      </c>
      <c r="X521" s="24">
        <f>IFERROR(IF(Table_ocorrencias11[[#This Row],[data_chegada]]="","",Table_ocorrencias11[[#This Row],[data_chegada]]),"")</f>
        <v>0.97916666666666663</v>
      </c>
      <c r="Y521" s="24">
        <f>IFERROR(IF(Table_ocorrencias11[[#This Row],[data_conclusao]]="","",Table_ocorrencias11[[#This Row],[data_conclusao]]),"")</f>
        <v>6.9444444444444441E-3</v>
      </c>
      <c r="Z521" s="22">
        <v>1633</v>
      </c>
      <c r="AA521" s="22">
        <v>783</v>
      </c>
      <c r="AB521" s="22">
        <v>9</v>
      </c>
      <c r="AC521" s="22">
        <v>2962136</v>
      </c>
      <c r="AD521" s="22">
        <v>1347241</v>
      </c>
      <c r="AE521" s="22"/>
      <c r="AF521" s="22"/>
      <c r="AG521" s="23">
        <v>44078</v>
      </c>
      <c r="AH521" s="22" t="s">
        <v>3561</v>
      </c>
      <c r="AI521" s="22" t="s">
        <v>167</v>
      </c>
      <c r="AJ521" s="22" t="s">
        <v>168</v>
      </c>
      <c r="AK521" s="22" t="s">
        <v>278</v>
      </c>
      <c r="AL521" s="25">
        <v>0.96875</v>
      </c>
      <c r="AM521" s="26">
        <v>0.96875</v>
      </c>
      <c r="AN521" s="26">
        <v>0.97916666666666663</v>
      </c>
      <c r="AO521" s="26">
        <v>6.9444444444444441E-3</v>
      </c>
      <c r="AP521" s="22" t="s">
        <v>3562</v>
      </c>
      <c r="AQ521" s="22" t="s">
        <v>3563</v>
      </c>
      <c r="AR521" s="22">
        <v>12</v>
      </c>
      <c r="AS521" s="22" t="s">
        <v>3564</v>
      </c>
      <c r="AT521" s="22" t="s">
        <v>3565</v>
      </c>
      <c r="AU521" s="22" t="s">
        <v>283</v>
      </c>
      <c r="AV521" s="27"/>
      <c r="AW521" s="22" t="s">
        <v>3560</v>
      </c>
      <c r="AX521" s="22" t="s">
        <v>283</v>
      </c>
      <c r="AY521" s="22" t="b">
        <v>0</v>
      </c>
      <c r="AZ521" s="22" t="s">
        <v>273</v>
      </c>
      <c r="BA521" s="22" t="b">
        <v>0</v>
      </c>
      <c r="BB521" s="22"/>
      <c r="BC521" s="22"/>
    </row>
    <row r="522" spans="1:55" hidden="1" x14ac:dyDescent="0.25">
      <c r="A522" s="31" t="str">
        <f>IFERROR(TEXT(Table_ocorrencias11[[#This Row],[caso_n]],"000")&amp;Table_ocorrencias11[[#This Row],[ponto]]&amp;"/"&amp;YEAR(Table_ocorrencias11[[#This Row],[DATA PLANTÃO]]),"")</f>
        <v>784.9/2020</v>
      </c>
      <c r="B522" s="31" t="str">
        <f>IFERROR(IF(Table_ocorrencias11[[#This Row],[GDL]] = "","", Table_ocorrencias11[[#This Row],[GDL]]&amp;"/"&amp;YEAR(Table_ocorrencias11[[#This Row],[data_plantao]])),"")</f>
        <v/>
      </c>
      <c r="C522" s="31" t="str">
        <f>IF(Table_ocorrencias11[[#This Row],[fotos_gdl]] = TRUE,"ENVIADAS","PENDENTE")</f>
        <v>PENDENTE</v>
      </c>
      <c r="D522" s="23">
        <f>IFERROR(Table_ocorrencias11[[#This Row],[data_plantao]],"")</f>
        <v>44078</v>
      </c>
      <c r="E522" s="31" t="str">
        <f>IFERROR(Table_ocorrencias11[[#This Row],[CIODS]],"")</f>
        <v>D685555</v>
      </c>
      <c r="F522" s="31" t="str">
        <f>IFERROR(Table_ocorrencias11[[#This Row],[natureza3]],"")</f>
        <v>Homicídio</v>
      </c>
      <c r="G522" s="31" t="str">
        <f>IFERROR(Table_ocorrencias11[[#This Row],[tipo_local]],"")</f>
        <v>Externo</v>
      </c>
      <c r="H522" s="31" t="str">
        <f>IFERROR(IF(Table_ocorrencias11[[#This Row],[instrumento9]] = 0,"",Table_ocorrencias11[[#This Row],[instrumento9]]),"")</f>
        <v>PÉRFURO-CONTUNDENTE</v>
      </c>
      <c r="I522" s="31" t="str">
        <f>IFERROR(VLOOKUP(Table_ocorrencias11[[#This Row],[matricula_perito]],Table_peritos[],2,FALSE),"")</f>
        <v>DIOGO SINESIO TRAJANO DE ARRUDA</v>
      </c>
      <c r="J522" s="31" t="str">
        <f>IFERROR(VLOOKUP(Table_ocorrencias11[[#This Row],[matricula_auxiliar]],Table_auxiliares[],2,FALSE),"")</f>
        <v>THIAGO ANDRÉ</v>
      </c>
      <c r="K522" s="31" t="str">
        <f>IFERROR(VLOOKUP(Table_ocorrencias11[[#This Row],[matricula_delegado]],Table_delegados[],2,FALSE),"")</f>
        <v>ANTONIO DE CAMPOS FRANCISCO</v>
      </c>
      <c r="L522" s="31" t="str">
        <f>IFERROR(Table_ocorrencias11[[#This Row],[viatura4]],"")</f>
        <v>UP004</v>
      </c>
      <c r="M522" s="31" t="str">
        <f>IFERROR(IF(Table_ocorrencias11[[#This Row],[DPH2]] ="","",Table_ocorrencias11[[#This Row],[DPH2]]&amp;"º DPH"),"")</f>
        <v>14º DPH</v>
      </c>
      <c r="N522" s="31" t="str">
        <f>UPPER(IFERROR(VLOOKUP(Table_ocorrencias11[[#This Row],[municipio]],Table_municipios[],2,FALSE),""))</f>
        <v>CABO DE SANTO AGOSTINHO</v>
      </c>
      <c r="O522" s="31" t="str">
        <f>UPPER(IFERROR(Table_ocorrencias11[[#This Row],[bairro7]],""))</f>
        <v>COHAB</v>
      </c>
      <c r="P522" s="31" t="str">
        <f>IFERROR(IF(Table_ocorrencias11[[#This Row],[rua8]] ="","",Table_ocorrencias11[[#This Row],[rua8]]),"")</f>
        <v>55</v>
      </c>
      <c r="Q522" s="31" t="str">
        <f>IFERROR(IF(Table_ocorrencias11[[#This Row],[latitude5]] ="","",Table_ocorrencias11[[#This Row],[latitude5]]),"")</f>
        <v>-8.299068</v>
      </c>
      <c r="R522" s="31" t="str">
        <f>IFERROR(IF(Table_ocorrencias11[[#This Row],[longitude6]] ="","",Table_ocorrencias11[[#This Row],[longitude6]]),"")</f>
        <v>-35.030691</v>
      </c>
      <c r="S522" s="31" t="str">
        <f>IFERROR(UPPER(VLOOKUP(Table_ocorrencias11[[#This Row],[ocorrencia_id]],Table_vitimas[],3,FALSE) &amp; " (NIC: "&amp; VLOOKUP(Table_ocorrencias11[[#This Row],[ocorrencia_id]],Table_vitimas[],9,FALSE)) &amp;")","")</f>
        <v>DOUGLAS WASHINGTON VERÍSSIMO NASCIMENTO (NIC: 112404)</v>
      </c>
      <c r="T5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22" s="31" t="str">
        <f>UPPER(IFERROR(Table_ocorrencias11[[#This Row],[descricao]],""))</f>
        <v>NÃO FORAM ENCONTRADOS ELEMENTOS BALÍSTICOS NO LOCAL</v>
      </c>
      <c r="V522" s="24">
        <f>IFERROR(IF(Table_ocorrencias11[[#This Row],[data_ciencia]]="","",Table_ocorrencias11[[#This Row],[data_ciencia]]),"")</f>
        <v>0.22916666666666666</v>
      </c>
      <c r="W522" s="24">
        <f>IFERROR(IF(Table_ocorrencias11[[#This Row],[data_saida]]="","",Table_ocorrencias11[[#This Row],[data_saida]]),"")</f>
        <v>0.25694444444444442</v>
      </c>
      <c r="X522" s="24">
        <f>IFERROR(IF(Table_ocorrencias11[[#This Row],[data_chegada]]="","",Table_ocorrencias11[[#This Row],[data_chegada]]),"")</f>
        <v>0.29166666666666669</v>
      </c>
      <c r="Y522" s="24">
        <f>IFERROR(IF(Table_ocorrencias11[[#This Row],[data_conclusao]]="","",Table_ocorrencias11[[#This Row],[data_conclusao]]),"")</f>
        <v>0.35416666666666669</v>
      </c>
      <c r="Z522" s="22">
        <v>1634</v>
      </c>
      <c r="AA522" s="22">
        <v>784</v>
      </c>
      <c r="AB522" s="22">
        <v>14</v>
      </c>
      <c r="AC522" s="22">
        <v>3871193</v>
      </c>
      <c r="AD522" s="22">
        <v>3870464</v>
      </c>
      <c r="AE522" s="22">
        <v>1967371</v>
      </c>
      <c r="AF522" s="22"/>
      <c r="AG522" s="23">
        <v>44078</v>
      </c>
      <c r="AH522" s="22" t="s">
        <v>3570</v>
      </c>
      <c r="AI522" s="22" t="s">
        <v>167</v>
      </c>
      <c r="AJ522" s="22" t="s">
        <v>168</v>
      </c>
      <c r="AK522" s="22" t="s">
        <v>255</v>
      </c>
      <c r="AL522" s="25">
        <v>0.22916666666666666</v>
      </c>
      <c r="AM522" s="26">
        <v>0.25694444444444442</v>
      </c>
      <c r="AN522" s="26">
        <v>0.29166666666666669</v>
      </c>
      <c r="AO522" s="26">
        <v>0.35416666666666669</v>
      </c>
      <c r="AP522" s="22" t="s">
        <v>3574</v>
      </c>
      <c r="AQ522" s="22" t="s">
        <v>3575</v>
      </c>
      <c r="AR522" s="22">
        <v>3</v>
      </c>
      <c r="AS522" s="22" t="s">
        <v>1468</v>
      </c>
      <c r="AT522" s="22" t="s">
        <v>3571</v>
      </c>
      <c r="AU522" s="22" t="s">
        <v>3572</v>
      </c>
      <c r="AV522" s="27" t="s">
        <v>276</v>
      </c>
      <c r="AW522" s="22" t="s">
        <v>3573</v>
      </c>
      <c r="AX522" s="22" t="s">
        <v>3576</v>
      </c>
      <c r="AY522" s="22" t="b">
        <v>0</v>
      </c>
      <c r="AZ522" s="22" t="s">
        <v>273</v>
      </c>
      <c r="BA522" s="22" t="b">
        <v>0</v>
      </c>
      <c r="BB522" s="22"/>
      <c r="BC522" s="22"/>
    </row>
    <row r="523" spans="1:55" hidden="1" x14ac:dyDescent="0.25">
      <c r="A523" s="31" t="str">
        <f>IFERROR(TEXT(Table_ocorrencias11[[#This Row],[caso_n]],"000")&amp;Table_ocorrencias11[[#This Row],[ponto]]&amp;"/"&amp;YEAR(Table_ocorrencias11[[#This Row],[DATA PLANTÃO]]),"")</f>
        <v>785.9/2020</v>
      </c>
      <c r="B523" s="31" t="str">
        <f>IFERROR(IF(Table_ocorrencias11[[#This Row],[GDL]] = "","", Table_ocorrencias11[[#This Row],[GDL]]&amp;"/"&amp;YEAR(Table_ocorrencias11[[#This Row],[data_plantao]])),"")</f>
        <v>26462/2020</v>
      </c>
      <c r="C523" s="31" t="str">
        <f>IF(Table_ocorrencias11[[#This Row],[fotos_gdl]] = TRUE,"ENVIADAS","PENDENTE")</f>
        <v>ENVIADAS</v>
      </c>
      <c r="D523" s="23">
        <f>IFERROR(Table_ocorrencias11[[#This Row],[data_plantao]],"")</f>
        <v>44079</v>
      </c>
      <c r="E523" s="31" t="str">
        <f>IFERROR(Table_ocorrencias11[[#This Row],[CIODS]],"")</f>
        <v>D686667</v>
      </c>
      <c r="F523" s="31" t="str">
        <f>IFERROR(Table_ocorrencias11[[#This Row],[natureza3]],"")</f>
        <v>Homicídio</v>
      </c>
      <c r="G523" s="31" t="str">
        <f>IFERROR(Table_ocorrencias11[[#This Row],[tipo_local]],"")</f>
        <v>Externo</v>
      </c>
      <c r="H523" s="31" t="str">
        <f>IFERROR(IF(Table_ocorrencias11[[#This Row],[instrumento9]] = 0,"",Table_ocorrencias11[[#This Row],[instrumento9]]),"")</f>
        <v>PÉRFURO-CONTUNDENTE</v>
      </c>
      <c r="I523" s="31" t="str">
        <f>IFERROR(VLOOKUP(Table_ocorrencias11[[#This Row],[matricula_perito]],Table_peritos[],2,FALSE),"")</f>
        <v>BETSON FERNANDO DELGADO DOS SANTOS ANDRADE</v>
      </c>
      <c r="J523" s="31" t="str">
        <f>IFERROR(VLOOKUP(Table_ocorrencias11[[#This Row],[matricula_auxiliar]],Table_auxiliares[],2,FALSE),"")</f>
        <v>ANDREZA CRISTINA MAIA DOS SANTOS</v>
      </c>
      <c r="K523" s="31" t="str">
        <f>IFERROR(VLOOKUP(Table_ocorrencias11[[#This Row],[matricula_delegado]],Table_delegados[],2,FALSE),"")</f>
        <v>PAULO GUSTAVO COELHO DIAS</v>
      </c>
      <c r="L523" s="31" t="str">
        <f>IFERROR(Table_ocorrencias11[[#This Row],[viatura4]],"")</f>
        <v>UP004</v>
      </c>
      <c r="M523" s="31" t="str">
        <f>IFERROR(IF(Table_ocorrencias11[[#This Row],[DPH2]] ="","",Table_ocorrencias11[[#This Row],[DPH2]]&amp;"º DPH"),"")</f>
        <v>5º DPH</v>
      </c>
      <c r="N523" s="31" t="str">
        <f>UPPER(IFERROR(VLOOKUP(Table_ocorrencias11[[#This Row],[municipio]],Table_municipios[],2,FALSE),""))</f>
        <v>RECIFE</v>
      </c>
      <c r="O523" s="31" t="str">
        <f>UPPER(IFERROR(Table_ocorrencias11[[#This Row],[bairro7]],""))</f>
        <v>PASSARINHO</v>
      </c>
      <c r="P523" s="31" t="str">
        <f>IFERROR(IF(Table_ocorrencias11[[#This Row],[rua8]] ="","",Table_ocorrencias11[[#This Row],[rua8]]),"")</f>
        <v>RUA CONCRIZ</v>
      </c>
      <c r="Q523" s="31" t="str">
        <f>IFERROR(IF(Table_ocorrencias11[[#This Row],[latitude5]] ="","",Table_ocorrencias11[[#This Row],[latitude5]]),"")</f>
        <v>-7,97955</v>
      </c>
      <c r="R523" s="31" t="str">
        <f>IFERROR(IF(Table_ocorrencias11[[#This Row],[longitude6]] ="","",Table_ocorrencias11[[#This Row],[longitude6]]),"")</f>
        <v>-34,918480</v>
      </c>
      <c r="S523" s="31" t="str">
        <f>IFERROR(UPPER(VLOOKUP(Table_ocorrencias11[[#This Row],[ocorrencia_id]],Table_vitimas[],3,FALSE) &amp; " (NIC: "&amp; VLOOKUP(Table_ocorrencias11[[#This Row],[ocorrencia_id]],Table_vitimas[],9,FALSE)) &amp;")","")</f>
        <v>MARLISON DA SILVA FERREIRA (NIC: 112412)</v>
      </c>
      <c r="T5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3" s="31" t="str">
        <f>UPPER(IFERROR(Table_ocorrencias11[[#This Row],[descricao]],""))</f>
        <v>CB PEDRO 991434719</v>
      </c>
      <c r="V523" s="24">
        <f>IFERROR(IF(Table_ocorrencias11[[#This Row],[data_ciencia]]="","",Table_ocorrencias11[[#This Row],[data_ciencia]]),"")</f>
        <v>2.9861111111111113E-2</v>
      </c>
      <c r="W523" s="24">
        <f>IFERROR(IF(Table_ocorrencias11[[#This Row],[data_saida]]="","",Table_ocorrencias11[[#This Row],[data_saida]]),"")</f>
        <v>4.5138888888888888E-2</v>
      </c>
      <c r="X523" s="24">
        <f>IFERROR(IF(Table_ocorrencias11[[#This Row],[data_chegada]]="","",Table_ocorrencias11[[#This Row],[data_chegada]]),"")</f>
        <v>5.1388888888888887E-2</v>
      </c>
      <c r="Y523" s="24">
        <f>IFERROR(IF(Table_ocorrencias11[[#This Row],[data_conclusao]]="","",Table_ocorrencias11[[#This Row],[data_conclusao]]),"")</f>
        <v>9.0277777777777776E-2</v>
      </c>
      <c r="Z523" s="22">
        <v>1635</v>
      </c>
      <c r="AA523" s="22">
        <v>785</v>
      </c>
      <c r="AB523" s="22">
        <v>5</v>
      </c>
      <c r="AC523" s="22">
        <v>3869903</v>
      </c>
      <c r="AD523" s="22">
        <v>3876098</v>
      </c>
      <c r="AE523" s="22">
        <v>2725371</v>
      </c>
      <c r="AF523" s="22">
        <v>26462</v>
      </c>
      <c r="AG523" s="23">
        <v>44079</v>
      </c>
      <c r="AH523" s="22" t="s">
        <v>3583</v>
      </c>
      <c r="AI523" s="22" t="s">
        <v>167</v>
      </c>
      <c r="AJ523" s="22" t="s">
        <v>168</v>
      </c>
      <c r="AK523" s="22" t="s">
        <v>255</v>
      </c>
      <c r="AL523" s="25">
        <v>2.9861111111111113E-2</v>
      </c>
      <c r="AM523" s="26">
        <v>4.5138888888888888E-2</v>
      </c>
      <c r="AN523" s="26">
        <v>5.1388888888888887E-2</v>
      </c>
      <c r="AO523" s="26">
        <v>9.0277777777777776E-2</v>
      </c>
      <c r="AP523" s="22" t="s">
        <v>3587</v>
      </c>
      <c r="AQ523" s="22" t="s">
        <v>3588</v>
      </c>
      <c r="AR523" s="22">
        <v>14</v>
      </c>
      <c r="AS523" s="22" t="s">
        <v>678</v>
      </c>
      <c r="AT523" s="22" t="s">
        <v>3589</v>
      </c>
      <c r="AU523" s="22" t="s">
        <v>3584</v>
      </c>
      <c r="AV523" s="27" t="s">
        <v>276</v>
      </c>
      <c r="AW523" s="22" t="s">
        <v>3585</v>
      </c>
      <c r="AX523" s="22" t="s">
        <v>3586</v>
      </c>
      <c r="AY523" s="22" t="b">
        <v>1</v>
      </c>
      <c r="AZ523" s="22" t="s">
        <v>273</v>
      </c>
      <c r="BA523" s="22" t="b">
        <v>0</v>
      </c>
      <c r="BB523" s="22"/>
      <c r="BC523" s="22"/>
    </row>
    <row r="524" spans="1:55" hidden="1" x14ac:dyDescent="0.25">
      <c r="A524" s="31" t="str">
        <f>IFERROR(TEXT(Table_ocorrencias11[[#This Row],[caso_n]],"000")&amp;Table_ocorrencias11[[#This Row],[ponto]]&amp;"/"&amp;YEAR(Table_ocorrencias11[[#This Row],[DATA PLANTÃO]]),"")</f>
        <v>786.9/2020</v>
      </c>
      <c r="B524" s="31" t="str">
        <f>IFERROR(IF(Table_ocorrencias11[[#This Row],[GDL]] = "","", Table_ocorrencias11[[#This Row],[GDL]]&amp;"/"&amp;YEAR(Table_ocorrencias11[[#This Row],[data_plantao]])),"")</f>
        <v>26497/2020</v>
      </c>
      <c r="C524" s="31" t="str">
        <f>IF(Table_ocorrencias11[[#This Row],[fotos_gdl]] = TRUE,"ENVIADAS","PENDENTE")</f>
        <v>ENVIADAS</v>
      </c>
      <c r="D524" s="23">
        <f>IFERROR(Table_ocorrencias11[[#This Row],[data_plantao]],"")</f>
        <v>44079</v>
      </c>
      <c r="E524" s="31" t="str">
        <f>IFERROR(Table_ocorrencias11[[#This Row],[CIODS]],"")</f>
        <v>D686704</v>
      </c>
      <c r="F524" s="31" t="str">
        <f>IFERROR(Table_ocorrencias11[[#This Row],[natureza3]],"")</f>
        <v>Homicídio</v>
      </c>
      <c r="G524" s="31" t="str">
        <f>IFERROR(Table_ocorrencias11[[#This Row],[tipo_local]],"")</f>
        <v>Externo</v>
      </c>
      <c r="H524" s="31" t="str">
        <f>IFERROR(IF(Table_ocorrencias11[[#This Row],[instrumento9]] = 0,"",Table_ocorrencias11[[#This Row],[instrumento9]]),"")</f>
        <v/>
      </c>
      <c r="I524" s="31" t="str">
        <f>IFERROR(VLOOKUP(Table_ocorrencias11[[#This Row],[matricula_perito]],Table_peritos[],2,FALSE),"")</f>
        <v>BETSON FERNANDO DELGADO DOS SANTOS ANDRADE</v>
      </c>
      <c r="J524" s="31" t="str">
        <f>IFERROR(VLOOKUP(Table_ocorrencias11[[#This Row],[matricula_auxiliar]],Table_auxiliares[],2,FALSE),"")</f>
        <v>BRUNA TATIANE DA SILVA OLIVEIRA</v>
      </c>
      <c r="K524" s="31" t="str">
        <f>IFERROR(VLOOKUP(Table_ocorrencias11[[#This Row],[matricula_delegado]],Table_delegados[],2,FALSE),"")</f>
        <v>RODOLFO LIMA CARTAXO</v>
      </c>
      <c r="L524" s="31" t="str">
        <f>IFERROR(Table_ocorrencias11[[#This Row],[viatura4]],"")</f>
        <v>UP006</v>
      </c>
      <c r="M524" s="31" t="str">
        <f>IFERROR(IF(Table_ocorrencias11[[#This Row],[DPH2]] ="","",Table_ocorrencias11[[#This Row],[DPH2]]&amp;"º DPH"),"")</f>
        <v>10º DPH</v>
      </c>
      <c r="N524" s="31" t="str">
        <f>UPPER(IFERROR(VLOOKUP(Table_ocorrencias11[[#This Row],[municipio]],Table_municipios[],2,FALSE),""))</f>
        <v>RECIFE</v>
      </c>
      <c r="O524" s="31" t="str">
        <f>UPPER(IFERROR(Table_ocorrencias11[[#This Row],[bairro7]],""))</f>
        <v>VARZEA</v>
      </c>
      <c r="P524" s="31" t="str">
        <f>IFERROR(IF(Table_ocorrencias11[[#This Row],[rua8]] ="","",Table_ocorrencias11[[#This Row],[rua8]]),"")</f>
        <v>RUA THOMAZ FERREIRA</v>
      </c>
      <c r="Q524" s="31" t="str">
        <f>IFERROR(IF(Table_ocorrencias11[[#This Row],[latitude5]] ="","",Table_ocorrencias11[[#This Row],[latitude5]]),"")</f>
        <v>-8.033254</v>
      </c>
      <c r="R524" s="31" t="str">
        <f>IFERROR(IF(Table_ocorrencias11[[#This Row],[longitude6]] ="","",Table_ocorrencias11[[#This Row],[longitude6]]),"")</f>
        <v>-34.992876</v>
      </c>
      <c r="S524" s="31" t="str">
        <f>IFERROR(UPPER(VLOOKUP(Table_ocorrencias11[[#This Row],[ocorrencia_id]],Table_vitimas[],3,FALSE) &amp; " (NIC: "&amp; VLOOKUP(Table_ocorrencias11[[#This Row],[ocorrencia_id]],Table_vitimas[],9,FALSE)) &amp;")","")</f>
        <v>VITOR RICARDO SILVA DE MENDONÇA (NIC: 112602)</v>
      </c>
      <c r="T5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4" s="31" t="str">
        <f>UPPER(IFERROR(Table_ocorrencias11[[#This Row],[descricao]],""))</f>
        <v>PAF SIMPLES EXTERNO.</v>
      </c>
      <c r="V524" s="24">
        <f>IFERROR(IF(Table_ocorrencias11[[#This Row],[data_ciencia]]="","",Table_ocorrencias11[[#This Row],[data_ciencia]]),"")</f>
        <v>0.59027777777777779</v>
      </c>
      <c r="W524" s="24">
        <f>IFERROR(IF(Table_ocorrencias11[[#This Row],[data_saida]]="","",Table_ocorrencias11[[#This Row],[data_saida]]),"")</f>
        <v>0.60416666666666663</v>
      </c>
      <c r="X524" s="24">
        <f>IFERROR(IF(Table_ocorrencias11[[#This Row],[data_chegada]]="","",Table_ocorrencias11[[#This Row],[data_chegada]]),"")</f>
        <v>0.625</v>
      </c>
      <c r="Y524" s="24">
        <f>IFERROR(IF(Table_ocorrencias11[[#This Row],[data_conclusao]]="","",Table_ocorrencias11[[#This Row],[data_conclusao]]),"")</f>
        <v>0.65972222222222221</v>
      </c>
      <c r="Z524" s="22">
        <v>1636</v>
      </c>
      <c r="AA524" s="22">
        <v>786</v>
      </c>
      <c r="AB524" s="22">
        <v>10</v>
      </c>
      <c r="AC524" s="22">
        <v>3869903</v>
      </c>
      <c r="AD524" s="22">
        <v>3876080</v>
      </c>
      <c r="AE524" s="22">
        <v>2725649</v>
      </c>
      <c r="AF524" s="22">
        <v>26497</v>
      </c>
      <c r="AG524" s="23">
        <v>44079</v>
      </c>
      <c r="AH524" s="22" t="s">
        <v>3595</v>
      </c>
      <c r="AI524" s="22" t="s">
        <v>167</v>
      </c>
      <c r="AJ524" s="22" t="s">
        <v>168</v>
      </c>
      <c r="AK524" s="22" t="s">
        <v>1258</v>
      </c>
      <c r="AL524" s="25">
        <v>0.59027777777777779</v>
      </c>
      <c r="AM524" s="26">
        <v>0.60416666666666663</v>
      </c>
      <c r="AN524" s="26">
        <v>0.625</v>
      </c>
      <c r="AO524" s="26">
        <v>0.65972222222222221</v>
      </c>
      <c r="AP524" s="22" t="s">
        <v>3606</v>
      </c>
      <c r="AQ524" s="22" t="s">
        <v>3607</v>
      </c>
      <c r="AR524" s="22">
        <v>14</v>
      </c>
      <c r="AS524" s="22" t="s">
        <v>3596</v>
      </c>
      <c r="AT524" s="22" t="s">
        <v>3597</v>
      </c>
      <c r="AU524" s="22" t="s">
        <v>3598</v>
      </c>
      <c r="AV524" s="27"/>
      <c r="AW524" s="22" t="s">
        <v>3599</v>
      </c>
      <c r="AX524" s="22" t="s">
        <v>3600</v>
      </c>
      <c r="AY524" s="22" t="b">
        <v>1</v>
      </c>
      <c r="AZ524" s="22" t="s">
        <v>273</v>
      </c>
      <c r="BA524" s="22" t="b">
        <v>0</v>
      </c>
      <c r="BB524" s="22"/>
      <c r="BC524" s="22"/>
    </row>
    <row r="525" spans="1:55" hidden="1" x14ac:dyDescent="0.25">
      <c r="A525" s="31" t="str">
        <f>IFERROR(TEXT(Table_ocorrencias11[[#This Row],[caso_n]],"000")&amp;Table_ocorrencias11[[#This Row],[ponto]]&amp;"/"&amp;YEAR(Table_ocorrencias11[[#This Row],[DATA PLANTÃO]]),"")</f>
        <v>787.9/2020</v>
      </c>
      <c r="B525" s="31" t="str">
        <f>IFERROR(IF(Table_ocorrencias11[[#This Row],[GDL]] = "","", Table_ocorrencias11[[#This Row],[GDL]]&amp;"/"&amp;YEAR(Table_ocorrencias11[[#This Row],[data_plantao]])),"")</f>
        <v>26504/2020</v>
      </c>
      <c r="C525" s="31" t="str">
        <f>IF(Table_ocorrencias11[[#This Row],[fotos_gdl]] = TRUE,"ENVIADAS","PENDENTE")</f>
        <v>PENDENTE</v>
      </c>
      <c r="D525" s="23">
        <f>IFERROR(Table_ocorrencias11[[#This Row],[data_plantao]],"")</f>
        <v>44079</v>
      </c>
      <c r="E525" s="31" t="str">
        <f>IFERROR(Table_ocorrencias11[[#This Row],[CIODS]],"")</f>
        <v>D686732</v>
      </c>
      <c r="F525" s="31" t="str">
        <f>IFERROR(Table_ocorrencias11[[#This Row],[natureza3]],"")</f>
        <v>Homicídio</v>
      </c>
      <c r="G525" s="31" t="str">
        <f>IFERROR(Table_ocorrencias11[[#This Row],[tipo_local]],"")</f>
        <v>Externo</v>
      </c>
      <c r="H525" s="31" t="str">
        <f>IFERROR(IF(Table_ocorrencias11[[#This Row],[instrumento9]] = 0,"",Table_ocorrencias11[[#This Row],[instrumento9]]),"")</f>
        <v>PÉRFURO-CONTUNDENTE</v>
      </c>
      <c r="I525" s="31" t="str">
        <f>IFERROR(VLOOKUP(Table_ocorrencias11[[#This Row],[matricula_perito]],Table_peritos[],2,FALSE),"")</f>
        <v>LUCAS ARAÚJO DE ALMEIDA</v>
      </c>
      <c r="J525" s="31" t="str">
        <f>IFERROR(VLOOKUP(Table_ocorrencias11[[#This Row],[matricula_auxiliar]],Table_auxiliares[],2,FALSE),"")</f>
        <v>ERIVALDO CAMARA CORREIA</v>
      </c>
      <c r="K525" s="31" t="str">
        <f>IFERROR(VLOOKUP(Table_ocorrencias11[[#This Row],[matricula_delegado]],Table_delegados[],2,FALSE),"")</f>
        <v>VICTOR HUGO JARDIM RONDON</v>
      </c>
      <c r="L525" s="31" t="str">
        <f>IFERROR(Table_ocorrencias11[[#This Row],[viatura4]],"")</f>
        <v>UP004</v>
      </c>
      <c r="M525" s="31" t="str">
        <f>IFERROR(IF(Table_ocorrencias11[[#This Row],[DPH2]] ="","",Table_ocorrencias11[[#This Row],[DPH2]]&amp;"º DPH"),"")</f>
        <v>3º DPH</v>
      </c>
      <c r="N525" s="31" t="str">
        <f>UPPER(IFERROR(VLOOKUP(Table_ocorrencias11[[#This Row],[municipio]],Table_municipios[],2,FALSE),""))</f>
        <v>RECIFE</v>
      </c>
      <c r="O525" s="31" t="str">
        <f>UPPER(IFERROR(Table_ocorrencias11[[#This Row],[bairro7]],""))</f>
        <v>BOA VIAGEM</v>
      </c>
      <c r="P525" s="31" t="str">
        <f>IFERROR(IF(Table_ocorrencias11[[#This Row],[rua8]] ="","",Table_ocorrencias11[[#This Row],[rua8]]),"")</f>
        <v>MINISTRO NELSON HUNGRIA</v>
      </c>
      <c r="Q525" s="31" t="str">
        <f>IFERROR(IF(Table_ocorrencias11[[#This Row],[latitude5]] ="","",Table_ocorrencias11[[#This Row],[latitude5]]),"")</f>
        <v>-8.110720</v>
      </c>
      <c r="R525" s="31" t="str">
        <f>IFERROR(IF(Table_ocorrencias11[[#This Row],[longitude6]] ="","",Table_ocorrencias11[[#This Row],[longitude6]]),"")</f>
        <v>-34.896811</v>
      </c>
      <c r="S525" s="31" t="str">
        <f>IFERROR(UPPER(VLOOKUP(Table_ocorrencias11[[#This Row],[ocorrencia_id]],Table_vitimas[],3,FALSE) &amp; " (NIC: "&amp; VLOOKUP(Table_ocorrencias11[[#This Row],[ocorrencia_id]],Table_vitimas[],9,FALSE)) &amp;")","")</f>
        <v>EKEL DE CASTRO PIRES (NIC: 112601)</v>
      </c>
      <c r="T5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5" s="31" t="str">
        <f>UPPER(IFERROR(Table_ocorrencias11[[#This Row],[descricao]],""))</f>
        <v>PAF EXTERNO MASCULINO.</v>
      </c>
      <c r="V525" s="24">
        <f>IFERROR(IF(Table_ocorrencias11[[#This Row],[data_ciencia]]="","",Table_ocorrencias11[[#This Row],[data_ciencia]]),"")</f>
        <v>0.85555555555555551</v>
      </c>
      <c r="W525" s="24">
        <f>IFERROR(IF(Table_ocorrencias11[[#This Row],[data_saida]]="","",Table_ocorrencias11[[#This Row],[data_saida]]),"")</f>
        <v>0.86805555555555558</v>
      </c>
      <c r="X525" s="24">
        <f>IFERROR(IF(Table_ocorrencias11[[#This Row],[data_chegada]]="","",Table_ocorrencias11[[#This Row],[data_chegada]]),"")</f>
        <v>0.88194444444444442</v>
      </c>
      <c r="Y525" s="24">
        <f>IFERROR(IF(Table_ocorrencias11[[#This Row],[data_conclusao]]="","",Table_ocorrencias11[[#This Row],[data_conclusao]]),"")</f>
        <v>0.96527777777777779</v>
      </c>
      <c r="Z525" s="22">
        <v>1637</v>
      </c>
      <c r="AA525" s="22">
        <v>787</v>
      </c>
      <c r="AB525" s="22">
        <v>3</v>
      </c>
      <c r="AC525" s="22">
        <v>3870006</v>
      </c>
      <c r="AD525" s="22">
        <v>1195204</v>
      </c>
      <c r="AE525" s="22">
        <v>2725053</v>
      </c>
      <c r="AF525" s="22">
        <v>26504</v>
      </c>
      <c r="AG525" s="23">
        <v>44079</v>
      </c>
      <c r="AH525" s="22" t="s">
        <v>3608</v>
      </c>
      <c r="AI525" s="22" t="s">
        <v>167</v>
      </c>
      <c r="AJ525" s="22" t="s">
        <v>168</v>
      </c>
      <c r="AK525" s="22" t="s">
        <v>255</v>
      </c>
      <c r="AL525" s="25">
        <v>0.85555555555555551</v>
      </c>
      <c r="AM525" s="26">
        <v>0.86805555555555558</v>
      </c>
      <c r="AN525" s="26">
        <v>0.88194444444444442</v>
      </c>
      <c r="AO525" s="26">
        <v>0.96527777777777779</v>
      </c>
      <c r="AP525" s="22" t="s">
        <v>3653</v>
      </c>
      <c r="AQ525" s="22" t="s">
        <v>3654</v>
      </c>
      <c r="AR525" s="22">
        <v>14</v>
      </c>
      <c r="AS525" s="22" t="s">
        <v>1561</v>
      </c>
      <c r="AT525" s="22" t="s">
        <v>3609</v>
      </c>
      <c r="AU525" s="22" t="s">
        <v>3610</v>
      </c>
      <c r="AV525" s="27" t="s">
        <v>276</v>
      </c>
      <c r="AW525" s="22" t="s">
        <v>3611</v>
      </c>
      <c r="AX525" s="22" t="s">
        <v>3612</v>
      </c>
      <c r="AY525" s="22" t="b">
        <v>0</v>
      </c>
      <c r="AZ525" s="22" t="s">
        <v>273</v>
      </c>
      <c r="BA525" s="22" t="b">
        <v>0</v>
      </c>
      <c r="BB525" s="22"/>
      <c r="BC525" s="22"/>
    </row>
    <row r="526" spans="1:55" hidden="1" x14ac:dyDescent="0.25">
      <c r="A526" s="31" t="str">
        <f>IFERROR(TEXT(Table_ocorrencias11[[#This Row],[caso_n]],"000")&amp;Table_ocorrencias11[[#This Row],[ponto]]&amp;"/"&amp;YEAR(Table_ocorrencias11[[#This Row],[DATA PLANTÃO]]),"")</f>
        <v>788.9/2020</v>
      </c>
      <c r="B526" s="31" t="str">
        <f>IFERROR(IF(Table_ocorrencias11[[#This Row],[GDL]] = "","", Table_ocorrencias11[[#This Row],[GDL]]&amp;"/"&amp;YEAR(Table_ocorrencias11[[#This Row],[data_plantao]])),"")</f>
        <v>26503/2020</v>
      </c>
      <c r="C526" s="31" t="str">
        <f>IF(Table_ocorrencias11[[#This Row],[fotos_gdl]] = TRUE,"ENVIADAS","PENDENTE")</f>
        <v>ENVIADAS</v>
      </c>
      <c r="D526" s="23">
        <f>IFERROR(Table_ocorrencias11[[#This Row],[data_plantao]],"")</f>
        <v>44079</v>
      </c>
      <c r="E526" s="31" t="str">
        <f>IFERROR(Table_ocorrencias11[[#This Row],[CIODS]],"")</f>
        <v>D686751</v>
      </c>
      <c r="F526" s="31" t="str">
        <f>IFERROR(Table_ocorrencias11[[#This Row],[natureza3]],"")</f>
        <v>Homicídio</v>
      </c>
      <c r="G526" s="31" t="str">
        <f>IFERROR(Table_ocorrencias11[[#This Row],[tipo_local]],"")</f>
        <v>Externo</v>
      </c>
      <c r="H526" s="31" t="str">
        <f>IFERROR(IF(Table_ocorrencias11[[#This Row],[instrumento9]] = 0,"",Table_ocorrencias11[[#This Row],[instrumento9]]),"")</f>
        <v/>
      </c>
      <c r="I526" s="31" t="str">
        <f>IFERROR(VLOOKUP(Table_ocorrencias11[[#This Row],[matricula_perito]],Table_peritos[],2,FALSE),"")</f>
        <v>DIEGO NUNES TELES DE MENDONÇA</v>
      </c>
      <c r="J526" s="31" t="str">
        <f>IFERROR(VLOOKUP(Table_ocorrencias11[[#This Row],[matricula_auxiliar]],Table_auxiliares[],2,FALSE),"")</f>
        <v>BRENO HENRIQUE DANTAS DOS SANTOS</v>
      </c>
      <c r="K526" s="31" t="str">
        <f>IFERROR(VLOOKUP(Table_ocorrencias11[[#This Row],[matricula_delegado]],Table_delegados[],2,FALSE),"")</f>
        <v>RODOLFO LIMA CARTAXO</v>
      </c>
      <c r="L526" s="31" t="str">
        <f>IFERROR(Table_ocorrencias11[[#This Row],[viatura4]],"")</f>
        <v>UP006</v>
      </c>
      <c r="M526" s="31" t="str">
        <f>IFERROR(IF(Table_ocorrencias11[[#This Row],[DPH2]] ="","",Table_ocorrencias11[[#This Row],[DPH2]]&amp;"º DPH"),"")</f>
        <v>9º DPH</v>
      </c>
      <c r="N526" s="31" t="str">
        <f>UPPER(IFERROR(VLOOKUP(Table_ocorrencias11[[#This Row],[municipio]],Table_municipios[],2,FALSE),""))</f>
        <v>OLINDA</v>
      </c>
      <c r="O526" s="31" t="str">
        <f>UPPER(IFERROR(Table_ocorrencias11[[#This Row],[bairro7]],""))</f>
        <v>AGUAS COMPRIDAS</v>
      </c>
      <c r="P526" s="31" t="str">
        <f>IFERROR(IF(Table_ocorrencias11[[#This Row],[rua8]] ="","",Table_ocorrencias11[[#This Row],[rua8]]),"")</f>
        <v>APOGEU, 174</v>
      </c>
      <c r="Q526" s="31" t="str">
        <f>IFERROR(IF(Table_ocorrencias11[[#This Row],[latitude5]] ="","",Table_ocorrencias11[[#This Row],[latitude5]]),"")</f>
        <v/>
      </c>
      <c r="R526" s="31" t="str">
        <f>IFERROR(IF(Table_ocorrencias11[[#This Row],[longitude6]] ="","",Table_ocorrencias11[[#This Row],[longitude6]]),"")</f>
        <v/>
      </c>
      <c r="S52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112402)</v>
      </c>
      <c r="T5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6" s="31" t="str">
        <f>UPPER(IFERROR(Table_ocorrencias11[[#This Row],[descricao]],""))</f>
        <v>TEL: 983421690-SEXO FEMININO</v>
      </c>
      <c r="V526" s="24">
        <f>IFERROR(IF(Table_ocorrencias11[[#This Row],[data_ciencia]]="","",Table_ocorrencias11[[#This Row],[data_ciencia]]),"")</f>
        <v>0.86805555555555558</v>
      </c>
      <c r="W526" s="24">
        <f>IFERROR(IF(Table_ocorrencias11[[#This Row],[data_saida]]="","",Table_ocorrencias11[[#This Row],[data_saida]]),"")</f>
        <v>0.88194444444444442</v>
      </c>
      <c r="X526" s="24">
        <f>IFERROR(IF(Table_ocorrencias11[[#This Row],[data_chegada]]="","",Table_ocorrencias11[[#This Row],[data_chegada]]),"")</f>
        <v>0.89583333333333337</v>
      </c>
      <c r="Y526" s="24">
        <f>IFERROR(IF(Table_ocorrencias11[[#This Row],[data_conclusao]]="","",Table_ocorrencias11[[#This Row],[data_conclusao]]),"")</f>
        <v>0.94444444444444442</v>
      </c>
      <c r="Z526" s="22">
        <v>1638</v>
      </c>
      <c r="AA526" s="22">
        <v>788</v>
      </c>
      <c r="AB526" s="22">
        <v>9</v>
      </c>
      <c r="AC526" s="22">
        <v>3869148</v>
      </c>
      <c r="AD526" s="22">
        <v>3867820</v>
      </c>
      <c r="AE526" s="22">
        <v>2725649</v>
      </c>
      <c r="AF526" s="22">
        <v>26503</v>
      </c>
      <c r="AG526" s="23">
        <v>44079</v>
      </c>
      <c r="AH526" s="22" t="s">
        <v>3613</v>
      </c>
      <c r="AI526" s="22" t="s">
        <v>167</v>
      </c>
      <c r="AJ526" s="22" t="s">
        <v>168</v>
      </c>
      <c r="AK526" s="22" t="s">
        <v>1258</v>
      </c>
      <c r="AL526" s="25">
        <v>0.86805555555555558</v>
      </c>
      <c r="AM526" s="26">
        <v>0.88194444444444442</v>
      </c>
      <c r="AN526" s="26">
        <v>0.89583333333333337</v>
      </c>
      <c r="AO526" s="26">
        <v>0.94444444444444442</v>
      </c>
      <c r="AP526" s="22"/>
      <c r="AQ526" s="22"/>
      <c r="AR526" s="22">
        <v>12</v>
      </c>
      <c r="AS526" s="22" t="s">
        <v>3614</v>
      </c>
      <c r="AT526" s="22" t="s">
        <v>3615</v>
      </c>
      <c r="AU526" s="22" t="s">
        <v>3616</v>
      </c>
      <c r="AV526" s="27"/>
      <c r="AW526" s="22" t="s">
        <v>3617</v>
      </c>
      <c r="AX526" s="22" t="s">
        <v>3618</v>
      </c>
      <c r="AY526" s="22" t="b">
        <v>1</v>
      </c>
      <c r="AZ526" s="22" t="s">
        <v>273</v>
      </c>
      <c r="BA526" s="22" t="b">
        <v>0</v>
      </c>
      <c r="BB526" s="22"/>
      <c r="BC526" s="22"/>
    </row>
    <row r="527" spans="1:55" hidden="1" x14ac:dyDescent="0.25">
      <c r="A527" s="31" t="str">
        <f>IFERROR(TEXT(Table_ocorrencias11[[#This Row],[caso_n]],"000")&amp;Table_ocorrencias11[[#This Row],[ponto]]&amp;"/"&amp;YEAR(Table_ocorrencias11[[#This Row],[DATA PLANTÃO]]),"")</f>
        <v>789.9/2020</v>
      </c>
      <c r="B527" s="31" t="str">
        <f>IFERROR(IF(Table_ocorrencias11[[#This Row],[GDL]] = "","", Table_ocorrencias11[[#This Row],[GDL]]&amp;"/"&amp;YEAR(Table_ocorrencias11[[#This Row],[data_plantao]])),"")</f>
        <v>26506/2020</v>
      </c>
      <c r="C527" s="31" t="str">
        <f>IF(Table_ocorrencias11[[#This Row],[fotos_gdl]] = TRUE,"ENVIADAS","PENDENTE")</f>
        <v>ENVIADAS</v>
      </c>
      <c r="D527" s="23">
        <f>IFERROR(Table_ocorrencias11[[#This Row],[data_plantao]],"")</f>
        <v>44080</v>
      </c>
      <c r="E527" s="31" t="str">
        <f>IFERROR(Table_ocorrencias11[[#This Row],[CIODS]],"")</f>
        <v>D686769</v>
      </c>
      <c r="F527" s="31" t="str">
        <f>IFERROR(Table_ocorrencias11[[#This Row],[natureza3]],"")</f>
        <v>Homicídio</v>
      </c>
      <c r="G527" s="31" t="str">
        <f>IFERROR(Table_ocorrencias11[[#This Row],[tipo_local]],"")</f>
        <v>Externo</v>
      </c>
      <c r="H527" s="31" t="str">
        <f>IFERROR(IF(Table_ocorrencias11[[#This Row],[instrumento9]] = 0,"",Table_ocorrencias11[[#This Row],[instrumento9]]),"")</f>
        <v>PÉRFURO-CONTUNDENTE</v>
      </c>
      <c r="I527" s="31" t="str">
        <f>IFERROR(VLOOKUP(Table_ocorrencias11[[#This Row],[matricula_perito]],Table_peritos[],2,FALSE),"")</f>
        <v>LUCAS ARAÚJO DE ALMEIDA</v>
      </c>
      <c r="J527" s="31" t="str">
        <f>IFERROR(VLOOKUP(Table_ocorrencias11[[#This Row],[matricula_auxiliar]],Table_auxiliares[],2,FALSE),"")</f>
        <v>BRUNA TATIANE DA SILVA OLIVEIRA</v>
      </c>
      <c r="K527" s="31" t="str">
        <f>IFERROR(VLOOKUP(Table_ocorrencias11[[#This Row],[matricula_delegado]],Table_delegados[],2,FALSE),"")</f>
        <v>JOAO BAPTISTA DE BRITTO ALVES FILHO</v>
      </c>
      <c r="L527" s="31" t="str">
        <f>IFERROR(Table_ocorrencias11[[#This Row],[viatura4]],"")</f>
        <v>UP004</v>
      </c>
      <c r="M527" s="31" t="str">
        <f>IFERROR(IF(Table_ocorrencias11[[#This Row],[DPH2]] ="","",Table_ocorrencias11[[#This Row],[DPH2]]&amp;"º DPH"),"")</f>
        <v>13º DPH</v>
      </c>
      <c r="N527" s="31" t="str">
        <f>UPPER(IFERROR(VLOOKUP(Table_ocorrencias11[[#This Row],[municipio]],Table_municipios[],2,FALSE),""))</f>
        <v>JABOATÃO DOS GUARARAPES</v>
      </c>
      <c r="O527" s="31" t="str">
        <f>UPPER(IFERROR(Table_ocorrencias11[[#This Row],[bairro7]],""))</f>
        <v>ALTO 2 CARNEIROS</v>
      </c>
      <c r="P527" s="31" t="str">
        <f>IFERROR(IF(Table_ocorrencias11[[#This Row],[rua8]] ="","",Table_ocorrencias11[[#This Row],[rua8]]),"")</f>
        <v>morro da conceição</v>
      </c>
      <c r="Q527" s="31" t="str">
        <f>IFERROR(IF(Table_ocorrencias11[[#This Row],[latitude5]] ="","",Table_ocorrencias11[[#This Row],[latitude5]]),"")</f>
        <v>-8,115264</v>
      </c>
      <c r="R527" s="31" t="str">
        <f>IFERROR(IF(Table_ocorrencias11[[#This Row],[longitude6]] ="","",Table_ocorrencias11[[#This Row],[longitude6]]),"")</f>
        <v>-34,962875</v>
      </c>
      <c r="S527" s="31" t="str">
        <f>IFERROR(UPPER(VLOOKUP(Table_ocorrencias11[[#This Row],[ocorrencia_id]],Table_vitimas[],3,FALSE) &amp; " (NIC: "&amp; VLOOKUP(Table_ocorrencias11[[#This Row],[ocorrencia_id]],Table_vitimas[],9,FALSE)) &amp;")","")</f>
        <v>JOSÉ BARBOSA NETO II (NIC: 112604)</v>
      </c>
      <c r="T5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27" s="31" t="str">
        <f>UPPER(IFERROR(Table_ocorrencias11[[#This Row],[descricao]],""))</f>
        <v>PAF EXTERNO MASCULINO.</v>
      </c>
      <c r="V527" s="24">
        <f>IFERROR(IF(Table_ocorrencias11[[#This Row],[data_ciencia]]="","",Table_ocorrencias11[[#This Row],[data_ciencia]]),"")</f>
        <v>4.5138888888888888E-2</v>
      </c>
      <c r="W527" s="24">
        <f>IFERROR(IF(Table_ocorrencias11[[#This Row],[data_saida]]="","",Table_ocorrencias11[[#This Row],[data_saida]]),"")</f>
        <v>8.7499999999999994E-2</v>
      </c>
      <c r="X527" s="24">
        <f>IFERROR(IF(Table_ocorrencias11[[#This Row],[data_chegada]]="","",Table_ocorrencias11[[#This Row],[data_chegada]]),"")</f>
        <v>0.1111111111111111</v>
      </c>
      <c r="Y527" s="24">
        <f>IFERROR(IF(Table_ocorrencias11[[#This Row],[data_conclusao]]="","",Table_ocorrencias11[[#This Row],[data_conclusao]]),"")</f>
        <v>0.12847222222222221</v>
      </c>
      <c r="Z527" s="22">
        <v>1639</v>
      </c>
      <c r="AA527" s="22">
        <v>789</v>
      </c>
      <c r="AB527" s="22">
        <v>13</v>
      </c>
      <c r="AC527" s="22">
        <v>3870006</v>
      </c>
      <c r="AD527" s="22">
        <v>3876080</v>
      </c>
      <c r="AE527" s="22">
        <v>2139065</v>
      </c>
      <c r="AF527" s="22">
        <v>26506</v>
      </c>
      <c r="AG527" s="23">
        <v>44080</v>
      </c>
      <c r="AH527" s="22" t="s">
        <v>3624</v>
      </c>
      <c r="AI527" s="22" t="s">
        <v>167</v>
      </c>
      <c r="AJ527" s="22" t="s">
        <v>168</v>
      </c>
      <c r="AK527" s="22" t="s">
        <v>255</v>
      </c>
      <c r="AL527" s="25">
        <v>4.5138888888888888E-2</v>
      </c>
      <c r="AM527" s="26">
        <v>8.7499999999999994E-2</v>
      </c>
      <c r="AN527" s="26">
        <v>0.1111111111111111</v>
      </c>
      <c r="AO527" s="26">
        <v>0.12847222222222221</v>
      </c>
      <c r="AP527" s="22" t="s">
        <v>3628</v>
      </c>
      <c r="AQ527" s="22" t="s">
        <v>3629</v>
      </c>
      <c r="AR527" s="22">
        <v>10</v>
      </c>
      <c r="AS527" s="22" t="s">
        <v>3625</v>
      </c>
      <c r="AT527" s="22" t="s">
        <v>3630</v>
      </c>
      <c r="AU527" s="22" t="s">
        <v>3626</v>
      </c>
      <c r="AV527" s="27" t="s">
        <v>276</v>
      </c>
      <c r="AW527" s="22" t="s">
        <v>3627</v>
      </c>
      <c r="AX527" s="22" t="s">
        <v>3612</v>
      </c>
      <c r="AY527" s="22" t="b">
        <v>1</v>
      </c>
      <c r="AZ527" s="22" t="s">
        <v>273</v>
      </c>
      <c r="BA527" s="22" t="b">
        <v>0</v>
      </c>
      <c r="BB527" s="22"/>
      <c r="BC527" s="22"/>
    </row>
    <row r="528" spans="1:55" hidden="1" x14ac:dyDescent="0.25">
      <c r="A528" s="31" t="str">
        <f>IFERROR(TEXT(Table_ocorrencias11[[#This Row],[caso_n]],"000")&amp;Table_ocorrencias11[[#This Row],[ponto]]&amp;"/"&amp;YEAR(Table_ocorrencias11[[#This Row],[DATA PLANTÃO]]),"")</f>
        <v>790.9/2020</v>
      </c>
      <c r="B528" s="31" t="str">
        <f>IFERROR(IF(Table_ocorrencias11[[#This Row],[GDL]] = "","", Table_ocorrencias11[[#This Row],[GDL]]&amp;"/"&amp;YEAR(Table_ocorrencias11[[#This Row],[data_plantao]])),"")</f>
        <v>26522/2020</v>
      </c>
      <c r="C528" s="31" t="str">
        <f>IF(Table_ocorrencias11[[#This Row],[fotos_gdl]] = TRUE,"ENVIADAS","PENDENTE")</f>
        <v>ENVIADAS</v>
      </c>
      <c r="D528" s="23">
        <f>IFERROR(Table_ocorrencias11[[#This Row],[data_plantao]],"")</f>
        <v>44080</v>
      </c>
      <c r="E528" s="31" t="str">
        <f>IFERROR(Table_ocorrencias11[[#This Row],[CIODS]],"")</f>
        <v>D686797</v>
      </c>
      <c r="F528" s="31" t="str">
        <f>IFERROR(Table_ocorrencias11[[#This Row],[natureza3]],"")</f>
        <v>Homicídio</v>
      </c>
      <c r="G528" s="31" t="str">
        <f>IFERROR(Table_ocorrencias11[[#This Row],[tipo_local]],"")</f>
        <v>Externo</v>
      </c>
      <c r="H528" s="31" t="str">
        <f>IFERROR(IF(Table_ocorrencias11[[#This Row],[instrumento9]] = 0,"",Table_ocorrencias11[[#This Row],[instrumento9]]),"")</f>
        <v>PÉRFURO-CONTUNDENTE</v>
      </c>
      <c r="I528" s="31" t="str">
        <f>IFERROR(VLOOKUP(Table_ocorrencias11[[#This Row],[matricula_perito]],Table_peritos[],2,FALSE),"")</f>
        <v>DOUGLAS DE OLIVEIRA MENDONÇA</v>
      </c>
      <c r="J528" s="31" t="str">
        <f>IFERROR(VLOOKUP(Table_ocorrencias11[[#This Row],[matricula_auxiliar]],Table_auxiliares[],2,FALSE),"")</f>
        <v>ELOISA NEVES ALMEIDA PIMENTEL</v>
      </c>
      <c r="K528" s="31" t="str">
        <f>IFERROR(VLOOKUP(Table_ocorrencias11[[#This Row],[matricula_delegado]],Table_delegados[],2,FALSE),"")</f>
        <v>DIEGO CAVALCANTI DE A ACIOLI LINS</v>
      </c>
      <c r="L528" s="31" t="str">
        <f>IFERROR(Table_ocorrencias11[[#This Row],[viatura4]],"")</f>
        <v>UP004</v>
      </c>
      <c r="M528" s="31" t="str">
        <f>IFERROR(IF(Table_ocorrencias11[[#This Row],[DPH2]] ="","",Table_ocorrencias11[[#This Row],[DPH2]]&amp;"º DPH"),"")</f>
        <v>9º DPH</v>
      </c>
      <c r="N528" s="31" t="str">
        <f>UPPER(IFERROR(VLOOKUP(Table_ocorrencias11[[#This Row],[municipio]],Table_municipios[],2,FALSE),""))</f>
        <v>OLINDA</v>
      </c>
      <c r="O528" s="31" t="str">
        <f>UPPER(IFERROR(Table_ocorrencias11[[#This Row],[bairro7]],""))</f>
        <v>ALTO DO SOL NASCENTE</v>
      </c>
      <c r="P528" s="31" t="str">
        <f>IFERROR(IF(Table_ocorrencias11[[#This Row],[rua8]] ="","",Table_ocorrencias11[[#This Row],[rua8]]),"")</f>
        <v>CARACAS, 322A</v>
      </c>
      <c r="Q528" s="31" t="str">
        <f>IFERROR(IF(Table_ocorrencias11[[#This Row],[latitude5]] ="","",Table_ocorrencias11[[#This Row],[latitude5]]),"")</f>
        <v>"7°58'42.2472"</v>
      </c>
      <c r="R528" s="31" t="str">
        <f>IFERROR(IF(Table_ocorrencias11[[#This Row],[longitude6]] ="","",Table_ocorrencias11[[#This Row],[longitude6]]),"")</f>
        <v>"34°54'32.346"</v>
      </c>
      <c r="S528" s="31" t="str">
        <f>IFERROR(UPPER(VLOOKUP(Table_ocorrencias11[[#This Row],[ocorrencia_id]],Table_vitimas[],3,FALSE) &amp; " (NIC: "&amp; VLOOKUP(Table_ocorrencias11[[#This Row],[ocorrencia_id]],Table_vitimas[],9,FALSE)) &amp;")","")</f>
        <v>VITOR FRANÇA DE OLIVEIRA (NIC: 112433)</v>
      </c>
      <c r="T5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28" s="31" t="str">
        <f>UPPER(IFERROR(Table_ocorrencias11[[#This Row],[descricao]],""))</f>
        <v>VÍTIMA DO SEXO MASCULINO, ALVEJADA POR PAF EM VIA PÚBLICA</v>
      </c>
      <c r="V528" s="24">
        <f>IFERROR(IF(Table_ocorrencias11[[#This Row],[data_ciencia]]="","",Table_ocorrencias11[[#This Row],[data_ciencia]]),"")</f>
        <v>0.38541666666666669</v>
      </c>
      <c r="W528" s="24">
        <f>IFERROR(IF(Table_ocorrencias11[[#This Row],[data_saida]]="","",Table_ocorrencias11[[#This Row],[data_saida]]),"")</f>
        <v>0.40277777777777779</v>
      </c>
      <c r="X528" s="24">
        <f>IFERROR(IF(Table_ocorrencias11[[#This Row],[data_chegada]]="","",Table_ocorrencias11[[#This Row],[data_chegada]]),"")</f>
        <v>0.43055555555555558</v>
      </c>
      <c r="Y528" s="24">
        <f>IFERROR(IF(Table_ocorrencias11[[#This Row],[data_conclusao]]="","",Table_ocorrencias11[[#This Row],[data_conclusao]]),"")</f>
        <v>0.47499999999999998</v>
      </c>
      <c r="Z528" s="22">
        <v>1640</v>
      </c>
      <c r="AA528" s="22">
        <v>790</v>
      </c>
      <c r="AB528" s="22">
        <v>9</v>
      </c>
      <c r="AC528" s="22">
        <v>3870707</v>
      </c>
      <c r="AD528" s="22">
        <v>3868710</v>
      </c>
      <c r="AE528" s="22">
        <v>2724561</v>
      </c>
      <c r="AF528" s="22">
        <v>26522</v>
      </c>
      <c r="AG528" s="23">
        <v>44080</v>
      </c>
      <c r="AH528" s="22" t="s">
        <v>3638</v>
      </c>
      <c r="AI528" s="22" t="s">
        <v>167</v>
      </c>
      <c r="AJ528" s="22" t="s">
        <v>168</v>
      </c>
      <c r="AK528" s="22" t="s">
        <v>255</v>
      </c>
      <c r="AL528" s="25">
        <v>0.38541666666666669</v>
      </c>
      <c r="AM528" s="26">
        <v>0.40277777777777779</v>
      </c>
      <c r="AN528" s="26">
        <v>0.43055555555555558</v>
      </c>
      <c r="AO528" s="26">
        <v>0.47499999999999998</v>
      </c>
      <c r="AP528" s="22" t="s">
        <v>3643</v>
      </c>
      <c r="AQ528" s="22" t="s">
        <v>3644</v>
      </c>
      <c r="AR528" s="22">
        <v>12</v>
      </c>
      <c r="AS528" s="22" t="s">
        <v>3645</v>
      </c>
      <c r="AT528" s="22" t="s">
        <v>3639</v>
      </c>
      <c r="AU528" s="22" t="s">
        <v>3640</v>
      </c>
      <c r="AV528" s="27" t="s">
        <v>276</v>
      </c>
      <c r="AW528" s="22" t="s">
        <v>3641</v>
      </c>
      <c r="AX528" s="22" t="s">
        <v>3642</v>
      </c>
      <c r="AY528" s="22" t="b">
        <v>1</v>
      </c>
      <c r="AZ528" s="22" t="s">
        <v>273</v>
      </c>
      <c r="BA528" s="22" t="b">
        <v>0</v>
      </c>
      <c r="BB528" s="22"/>
      <c r="BC528" s="22"/>
    </row>
    <row r="529" spans="1:55" hidden="1" x14ac:dyDescent="0.25">
      <c r="A529" s="31" t="str">
        <f>IFERROR(TEXT(Table_ocorrencias11[[#This Row],[caso_n]],"000")&amp;Table_ocorrencias11[[#This Row],[ponto]]&amp;"/"&amp;YEAR(Table_ocorrencias11[[#This Row],[DATA PLANTÃO]]),"")</f>
        <v>791.9/2020</v>
      </c>
      <c r="B529" s="31" t="str">
        <f>IFERROR(IF(Table_ocorrencias11[[#This Row],[GDL]] = "","", Table_ocorrencias11[[#This Row],[GDL]]&amp;"/"&amp;YEAR(Table_ocorrencias11[[#This Row],[data_plantao]])),"")</f>
        <v>26550/2020</v>
      </c>
      <c r="C529" s="31" t="str">
        <f>IF(Table_ocorrencias11[[#This Row],[fotos_gdl]] = TRUE,"ENVIADAS","PENDENTE")</f>
        <v>ENVIADAS</v>
      </c>
      <c r="D529" s="23">
        <f>IFERROR(Table_ocorrencias11[[#This Row],[data_plantao]],"")</f>
        <v>44081</v>
      </c>
      <c r="E529" s="31" t="str">
        <f>IFERROR(Table_ocorrencias11[[#This Row],[CIODS]],"")</f>
        <v>D686933</v>
      </c>
      <c r="F529" s="31" t="str">
        <f>IFERROR(Table_ocorrencias11[[#This Row],[natureza3]],"")</f>
        <v>Homicídio</v>
      </c>
      <c r="G529" s="31" t="str">
        <f>IFERROR(Table_ocorrencias11[[#This Row],[tipo_local]],"")</f>
        <v>Externo</v>
      </c>
      <c r="H529" s="31" t="str">
        <f>IFERROR(IF(Table_ocorrencias11[[#This Row],[instrumento9]] = 0,"",Table_ocorrencias11[[#This Row],[instrumento9]]),"")</f>
        <v/>
      </c>
      <c r="I529" s="31" t="str">
        <f>IFERROR(VLOOKUP(Table_ocorrencias11[[#This Row],[matricula_perito]],Table_peritos[],2,FALSE),"")</f>
        <v>CARLOS ARMANDO CORREIA LYRA</v>
      </c>
      <c r="J529" s="31" t="str">
        <f>IFERROR(VLOOKUP(Table_ocorrencias11[[#This Row],[matricula_auxiliar]],Table_auxiliares[],2,FALSE),"")</f>
        <v>BRENO HENRIQUE DANTAS DOS SANTOS</v>
      </c>
      <c r="K529" s="31" t="str">
        <f>IFERROR(VLOOKUP(Table_ocorrencias11[[#This Row],[matricula_delegado]],Table_delegados[],2,FALSE),"")</f>
        <v>PAULO GUSTAVO COELHO DIAS</v>
      </c>
      <c r="L529" s="31" t="str">
        <f>IFERROR(Table_ocorrencias11[[#This Row],[viatura4]],"")</f>
        <v>UP004</v>
      </c>
      <c r="M529" s="31" t="str">
        <f>IFERROR(IF(Table_ocorrencias11[[#This Row],[DPH2]] ="","",Table_ocorrencias11[[#This Row],[DPH2]]&amp;"º DPH"),"")</f>
        <v>5º DPH</v>
      </c>
      <c r="N529" s="31" t="str">
        <f>UPPER(IFERROR(VLOOKUP(Table_ocorrencias11[[#This Row],[municipio]],Table_municipios[],2,FALSE),""))</f>
        <v>RECIFE</v>
      </c>
      <c r="O529" s="31" t="str">
        <f>UPPER(IFERROR(Table_ocorrencias11[[#This Row],[bairro7]],""))</f>
        <v>DOIS UNIDOS</v>
      </c>
      <c r="P529" s="31" t="str">
        <f>IFERROR(IF(Table_ocorrencias11[[#This Row],[rua8]] ="","",Table_ocorrencias11[[#This Row],[rua8]]),"")</f>
        <v>ALTO DA GAVE</v>
      </c>
      <c r="Q529" s="31" t="str">
        <f>IFERROR(IF(Table_ocorrencias11[[#This Row],[latitude5]] ="","",Table_ocorrencias11[[#This Row],[latitude5]]),"")</f>
        <v/>
      </c>
      <c r="R529" s="31" t="str">
        <f>IFERROR(IF(Table_ocorrencias11[[#This Row],[longitude6]] ="","",Table_ocorrencias11[[#This Row],[longitude6]]),"")</f>
        <v/>
      </c>
      <c r="S529" s="31" t="str">
        <f>IFERROR(UPPER(VLOOKUP(Table_ocorrencias11[[#This Row],[ocorrencia_id]],Table_vitimas[],3,FALSE) &amp; " (NIC: "&amp; VLOOKUP(Table_ocorrencias11[[#This Row],[ocorrencia_id]],Table_vitimas[],9,FALSE)) &amp;")","")</f>
        <v>DEIVSON ALVARO SANTOS DA SILVA (NIC: 111961)</v>
      </c>
      <c r="T5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29" s="31" t="str">
        <f>UPPER(IFERROR(Table_ocorrencias11[[#This Row],[descricao]],""))</f>
        <v>CORPO EM BARREIRA</v>
      </c>
      <c r="V529" s="24">
        <f>IFERROR(IF(Table_ocorrencias11[[#This Row],[data_ciencia]]="","",Table_ocorrencias11[[#This Row],[data_ciencia]]),"")</f>
        <v>0.29166666666666669</v>
      </c>
      <c r="W529" s="24">
        <f>IFERROR(IF(Table_ocorrencias11[[#This Row],[data_saida]]="","",Table_ocorrencias11[[#This Row],[data_saida]]),"")</f>
        <v>0.33333333333333331</v>
      </c>
      <c r="X529" s="24">
        <f>IFERROR(IF(Table_ocorrencias11[[#This Row],[data_chegada]]="","",Table_ocorrencias11[[#This Row],[data_chegada]]),"")</f>
        <v>0.35416666666666669</v>
      </c>
      <c r="Y529" s="24">
        <f>IFERROR(IF(Table_ocorrencias11[[#This Row],[data_conclusao]]="","",Table_ocorrencias11[[#This Row],[data_conclusao]]),"")</f>
        <v>0.3888888888888889</v>
      </c>
      <c r="Z529" s="22">
        <v>1641</v>
      </c>
      <c r="AA529" s="22">
        <v>791</v>
      </c>
      <c r="AB529" s="22">
        <v>5</v>
      </c>
      <c r="AC529" s="22">
        <v>3869091</v>
      </c>
      <c r="AD529" s="22">
        <v>3867820</v>
      </c>
      <c r="AE529" s="22">
        <v>2725371</v>
      </c>
      <c r="AF529" s="22">
        <v>26550</v>
      </c>
      <c r="AG529" s="23">
        <v>44081</v>
      </c>
      <c r="AH529" s="22" t="s">
        <v>3657</v>
      </c>
      <c r="AI529" s="22" t="s">
        <v>167</v>
      </c>
      <c r="AJ529" s="22" t="s">
        <v>168</v>
      </c>
      <c r="AK529" s="22" t="s">
        <v>255</v>
      </c>
      <c r="AL529" s="25">
        <v>0.29166666666666669</v>
      </c>
      <c r="AM529" s="26">
        <v>0.33333333333333331</v>
      </c>
      <c r="AN529" s="26">
        <v>0.35416666666666669</v>
      </c>
      <c r="AO529" s="26">
        <v>0.3888888888888889</v>
      </c>
      <c r="AP529" s="22"/>
      <c r="AQ529" s="22"/>
      <c r="AR529" s="22">
        <v>14</v>
      </c>
      <c r="AS529" s="22" t="s">
        <v>388</v>
      </c>
      <c r="AT529" s="22" t="s">
        <v>3658</v>
      </c>
      <c r="AU529" s="22" t="s">
        <v>3659</v>
      </c>
      <c r="AV529" s="27"/>
      <c r="AW529" s="22" t="s">
        <v>3660</v>
      </c>
      <c r="AX529" s="22" t="s">
        <v>3661</v>
      </c>
      <c r="AY529" s="22" t="b">
        <v>1</v>
      </c>
      <c r="AZ529" s="22" t="s">
        <v>273</v>
      </c>
      <c r="BA529" s="22" t="b">
        <v>0</v>
      </c>
      <c r="BB529" s="22"/>
      <c r="BC529" s="22"/>
    </row>
    <row r="530" spans="1:55" hidden="1" x14ac:dyDescent="0.25">
      <c r="A530" s="31" t="str">
        <f>IFERROR(TEXT(Table_ocorrencias11[[#This Row],[caso_n]],"000")&amp;Table_ocorrencias11[[#This Row],[ponto]]&amp;"/"&amp;YEAR(Table_ocorrencias11[[#This Row],[DATA PLANTÃO]]),"")</f>
        <v>792.9/2020</v>
      </c>
      <c r="B530" s="31" t="str">
        <f>IFERROR(IF(Table_ocorrencias11[[#This Row],[GDL]] = "","", Table_ocorrencias11[[#This Row],[GDL]]&amp;"/"&amp;YEAR(Table_ocorrencias11[[#This Row],[data_plantao]])),"")</f>
        <v>26584/2020</v>
      </c>
      <c r="C530" s="31" t="str">
        <f>IF(Table_ocorrencias11[[#This Row],[fotos_gdl]] = TRUE,"ENVIADAS","PENDENTE")</f>
        <v>ENVIADAS</v>
      </c>
      <c r="D530" s="23">
        <f>IFERROR(Table_ocorrencias11[[#This Row],[data_plantao]],"")</f>
        <v>44081</v>
      </c>
      <c r="E530" s="31" t="str">
        <f>IFERROR(Table_ocorrencias11[[#This Row],[CIODS]],"")</f>
        <v>D686951</v>
      </c>
      <c r="F530" s="31" t="str">
        <f>IFERROR(Table_ocorrencias11[[#This Row],[natureza3]],"")</f>
        <v>Homicídio</v>
      </c>
      <c r="G530" s="31" t="str">
        <f>IFERROR(Table_ocorrencias11[[#This Row],[tipo_local]],"")</f>
        <v>Externo</v>
      </c>
      <c r="H530" s="31" t="str">
        <f>IFERROR(IF(Table_ocorrencias11[[#This Row],[instrumento9]] = 0,"",Table_ocorrencias11[[#This Row],[instrumento9]]),"")</f>
        <v>PÉRFURO-CONTUNDENTE</v>
      </c>
      <c r="I530" s="31" t="str">
        <f>IFERROR(VLOOKUP(Table_ocorrencias11[[#This Row],[matricula_perito]],Table_peritos[],2,FALSE),"")</f>
        <v>RODION MALINOVSKY DE OLIVEIRA GOMES</v>
      </c>
      <c r="J530" s="31" t="str">
        <f>IFERROR(VLOOKUP(Table_ocorrencias11[[#This Row],[matricula_auxiliar]],Table_auxiliares[],2,FALSE),"")</f>
        <v>THIAGO CHALEGRE</v>
      </c>
      <c r="K530" s="31" t="str">
        <f>IFERROR(VLOOKUP(Table_ocorrencias11[[#This Row],[matricula_delegado]],Table_delegados[],2,FALSE),"")</f>
        <v>ANTONIO DE CAMPOS FRANCISCO</v>
      </c>
      <c r="L530" s="31" t="str">
        <f>IFERROR(Table_ocorrencias11[[#This Row],[viatura4]],"")</f>
        <v>UP004</v>
      </c>
      <c r="M530" s="31" t="str">
        <f>IFERROR(IF(Table_ocorrencias11[[#This Row],[DPH2]] ="","",Table_ocorrencias11[[#This Row],[DPH2]]&amp;"º DPH"),"")</f>
        <v>14º DPH</v>
      </c>
      <c r="N530" s="31" t="str">
        <f>UPPER(IFERROR(VLOOKUP(Table_ocorrencias11[[#This Row],[municipio]],Table_municipios[],2,FALSE),""))</f>
        <v>CABO DE SANTO AGOSTINHO</v>
      </c>
      <c r="O530" s="31" t="str">
        <f>UPPER(IFERROR(Table_ocorrencias11[[#This Row],[bairro7]],""))</f>
        <v>COHAB</v>
      </c>
      <c r="P530" s="31" t="str">
        <f>IFERROR(IF(Table_ocorrencias11[[#This Row],[rua8]] ="","",Table_ocorrencias11[[#This Row],[rua8]]),"")</f>
        <v>1 TRAV 55</v>
      </c>
      <c r="Q530" s="31" t="str">
        <f>IFERROR(IF(Table_ocorrencias11[[#This Row],[latitude5]] ="","",Table_ocorrencias11[[#This Row],[latitude5]]),"")</f>
        <v>58.288300</v>
      </c>
      <c r="R530" s="31" t="str">
        <f>IFERROR(IF(Table_ocorrencias11[[#This Row],[longitude6]] ="","",Table_ocorrencias11[[#This Row],[longitude6]]),"")</f>
        <v>035.029090</v>
      </c>
      <c r="S530" s="31" t="str">
        <f>IFERROR(UPPER(VLOOKUP(Table_ocorrencias11[[#This Row],[ocorrencia_id]],Table_vitimas[],3,FALSE) &amp; " (NIC: "&amp; VLOOKUP(Table_ocorrencias11[[#This Row],[ocorrencia_id]],Table_vitimas[],9,FALSE)) &amp;")","")</f>
        <v>MANASSÉS AUGUSTO VELOSO DE OLIVEIRA (NIC: 112609)</v>
      </c>
      <c r="T5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0" s="31" t="str">
        <f>UPPER(IFERROR(Table_ocorrencias11[[#This Row],[descricao]],""))</f>
        <v>PAF PM 985920363</v>
      </c>
      <c r="V530" s="24">
        <f>IFERROR(IF(Table_ocorrencias11[[#This Row],[data_ciencia]]="","",Table_ocorrencias11[[#This Row],[data_ciencia]]),"")</f>
        <v>0.49305555555555558</v>
      </c>
      <c r="W530" s="24">
        <f>IFERROR(IF(Table_ocorrencias11[[#This Row],[data_saida]]="","",Table_ocorrencias11[[#This Row],[data_saida]]),"")</f>
        <v>0.49652777777777779</v>
      </c>
      <c r="X530" s="24">
        <f>IFERROR(IF(Table_ocorrencias11[[#This Row],[data_chegada]]="","",Table_ocorrencias11[[#This Row],[data_chegada]]),"")</f>
        <v>0.51736111111111116</v>
      </c>
      <c r="Y530" s="24">
        <f>IFERROR(IF(Table_ocorrencias11[[#This Row],[data_conclusao]]="","",Table_ocorrencias11[[#This Row],[data_conclusao]]),"")</f>
        <v>0.55208333333333337</v>
      </c>
      <c r="Z530" s="22">
        <v>1642</v>
      </c>
      <c r="AA530" s="22">
        <v>792</v>
      </c>
      <c r="AB530" s="22">
        <v>14</v>
      </c>
      <c r="AC530" s="22">
        <v>1917099</v>
      </c>
      <c r="AD530" s="22">
        <v>3868877</v>
      </c>
      <c r="AE530" s="22">
        <v>1967371</v>
      </c>
      <c r="AF530" s="22">
        <v>26584</v>
      </c>
      <c r="AG530" s="23">
        <v>44081</v>
      </c>
      <c r="AH530" s="22" t="s">
        <v>3667</v>
      </c>
      <c r="AI530" s="22" t="s">
        <v>167</v>
      </c>
      <c r="AJ530" s="22" t="s">
        <v>168</v>
      </c>
      <c r="AK530" s="22" t="s">
        <v>255</v>
      </c>
      <c r="AL530" s="25">
        <v>0.49305555555555558</v>
      </c>
      <c r="AM530" s="26">
        <v>0.49652777777777779</v>
      </c>
      <c r="AN530" s="26">
        <v>0.51736111111111116</v>
      </c>
      <c r="AO530" s="26">
        <v>0.55208333333333337</v>
      </c>
      <c r="AP530" s="22" t="s">
        <v>3675</v>
      </c>
      <c r="AQ530" s="22" t="s">
        <v>3676</v>
      </c>
      <c r="AR530" s="22">
        <v>3</v>
      </c>
      <c r="AS530" s="22" t="s">
        <v>1468</v>
      </c>
      <c r="AT530" s="22" t="s">
        <v>3668</v>
      </c>
      <c r="AU530" s="22" t="s">
        <v>3669</v>
      </c>
      <c r="AV530" s="27" t="s">
        <v>276</v>
      </c>
      <c r="AW530" s="22" t="s">
        <v>3670</v>
      </c>
      <c r="AX530" s="22" t="s">
        <v>3671</v>
      </c>
      <c r="AY530" s="22" t="b">
        <v>1</v>
      </c>
      <c r="AZ530" s="22" t="s">
        <v>273</v>
      </c>
      <c r="BA530" s="22" t="b">
        <v>0</v>
      </c>
      <c r="BB530" s="22"/>
      <c r="BC530" s="22"/>
    </row>
    <row r="531" spans="1:55" hidden="1" x14ac:dyDescent="0.25">
      <c r="A531" s="31" t="str">
        <f>IFERROR(TEXT(Table_ocorrencias11[[#This Row],[caso_n]],"000")&amp;Table_ocorrencias11[[#This Row],[ponto]]&amp;"/"&amp;YEAR(Table_ocorrencias11[[#This Row],[DATA PLANTÃO]]),"")</f>
        <v>793.9/2020</v>
      </c>
      <c r="B531" s="31" t="str">
        <f>IFERROR(IF(Table_ocorrencias11[[#This Row],[GDL]] = "","", Table_ocorrencias11[[#This Row],[GDL]]&amp;"/"&amp;YEAR(Table_ocorrencias11[[#This Row],[data_plantao]])),"")</f>
        <v>26796/2020</v>
      </c>
      <c r="C531" s="31" t="str">
        <f>IF(Table_ocorrencias11[[#This Row],[fotos_gdl]] = TRUE,"ENVIADAS","PENDENTE")</f>
        <v>PENDENTE</v>
      </c>
      <c r="D531" s="23">
        <f>IFERROR(Table_ocorrencias11[[#This Row],[data_plantao]],"")</f>
        <v>44082</v>
      </c>
      <c r="E531" s="31" t="str">
        <f>IFERROR(Table_ocorrencias11[[#This Row],[CIODS]],"")</f>
        <v>D687087</v>
      </c>
      <c r="F531" s="31" t="str">
        <f>IFERROR(Table_ocorrencias11[[#This Row],[natureza3]],"")</f>
        <v>Homicídio</v>
      </c>
      <c r="G531" s="31" t="str">
        <f>IFERROR(Table_ocorrencias11[[#This Row],[tipo_local]],"")</f>
        <v>Externo</v>
      </c>
      <c r="H531" s="31" t="str">
        <f>IFERROR(IF(Table_ocorrencias11[[#This Row],[instrumento9]] = 0,"",Table_ocorrencias11[[#This Row],[instrumento9]]),"")</f>
        <v>PÉRFURO-CONTUNDENTE</v>
      </c>
      <c r="I531" s="31" t="str">
        <f>IFERROR(VLOOKUP(Table_ocorrencias11[[#This Row],[matricula_perito]],Table_peritos[],2,FALSE),"")</f>
        <v>VICTOR CEZAR LUCENA TAVARES DE SÁ LEITÃO</v>
      </c>
      <c r="J531" s="31" t="str">
        <f>IFERROR(VLOOKUP(Table_ocorrencias11[[#This Row],[matricula_auxiliar]],Table_auxiliares[],2,FALSE),"")</f>
        <v>THIAGO ANDRÉ</v>
      </c>
      <c r="K531" s="31" t="str">
        <f>IFERROR(VLOOKUP(Table_ocorrencias11[[#This Row],[matricula_delegado]],Table_delegados[],2,FALSE),"")</f>
        <v>DIEGO CAVALCANTI DE A ACIOLI LINS</v>
      </c>
      <c r="L531" s="31" t="str">
        <f>IFERROR(Table_ocorrencias11[[#This Row],[viatura4]],"")</f>
        <v>UP004</v>
      </c>
      <c r="M531" s="31" t="str">
        <f>IFERROR(IF(Table_ocorrencias11[[#This Row],[DPH2]] ="","",Table_ocorrencias11[[#This Row],[DPH2]]&amp;"º DPH"),"")</f>
        <v>3º DPH</v>
      </c>
      <c r="N531" s="31" t="str">
        <f>UPPER(IFERROR(VLOOKUP(Table_ocorrencias11[[#This Row],[municipio]],Table_municipios[],2,FALSE),""))</f>
        <v>RECIFE</v>
      </c>
      <c r="O531" s="31" t="str">
        <f>UPPER(IFERROR(Table_ocorrencias11[[#This Row],[bairro7]],""))</f>
        <v>IBURA UR2</v>
      </c>
      <c r="P531" s="31" t="str">
        <f>IFERROR(IF(Table_ocorrencias11[[#This Row],[rua8]] ="","",Table_ocorrencias11[[#This Row],[rua8]]),"")</f>
        <v>RUA NORUEGA</v>
      </c>
      <c r="Q531" s="31" t="str">
        <f>IFERROR(IF(Table_ocorrencias11[[#This Row],[latitude5]] ="","",Table_ocorrencias11[[#This Row],[latitude5]]),"")</f>
        <v/>
      </c>
      <c r="R531" s="31" t="str">
        <f>IFERROR(IF(Table_ocorrencias11[[#This Row],[longitude6]] ="","",Table_ocorrencias11[[#This Row],[longitude6]]),"")</f>
        <v/>
      </c>
      <c r="S531" s="31" t="str">
        <f>IFERROR(UPPER(VLOOKUP(Table_ocorrencias11[[#This Row],[ocorrencia_id]],Table_vitimas[],3,FALSE) &amp; " (NIC: "&amp; VLOOKUP(Table_ocorrencias11[[#This Row],[ocorrencia_id]],Table_vitimas[],9,FALSE)) &amp;")","")</f>
        <v>RICARDO BERNARDO DA SILVA FILHO (NIC: 112610)</v>
      </c>
      <c r="T5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1" s="31" t="str">
        <f>UPPER(IFERROR(Table_ocorrencias11[[#This Row],[descricao]],""))</f>
        <v>PAF, MASCULINO - CABO ANDRÉ 98611-9829.   VITIMA ENCONTRADA COM LESÕES DE PAF.</v>
      </c>
      <c r="V531" s="24">
        <f>IFERROR(IF(Table_ocorrencias11[[#This Row],[data_ciencia]]="","",Table_ocorrencias11[[#This Row],[data_ciencia]]),"")</f>
        <v>0.61111111111111116</v>
      </c>
      <c r="W531" s="24">
        <f>IFERROR(IF(Table_ocorrencias11[[#This Row],[data_saida]]="","",Table_ocorrencias11[[#This Row],[data_saida]]),"")</f>
        <v>0.63194444444444442</v>
      </c>
      <c r="X531" s="24">
        <f>IFERROR(IF(Table_ocorrencias11[[#This Row],[data_chegada]]="","",Table_ocorrencias11[[#This Row],[data_chegada]]),"")</f>
        <v>0.64930555555555558</v>
      </c>
      <c r="Y531" s="24">
        <f>IFERROR(IF(Table_ocorrencias11[[#This Row],[data_conclusao]]="","",Table_ocorrencias11[[#This Row],[data_conclusao]]),"")</f>
        <v>0.69444444444444442</v>
      </c>
      <c r="Z531" s="22">
        <v>1643</v>
      </c>
      <c r="AA531" s="22">
        <v>793</v>
      </c>
      <c r="AB531" s="22">
        <v>3</v>
      </c>
      <c r="AC531" s="22">
        <v>3866947</v>
      </c>
      <c r="AD531" s="22">
        <v>3870464</v>
      </c>
      <c r="AE531" s="22">
        <v>2724561</v>
      </c>
      <c r="AF531" s="22">
        <v>26796</v>
      </c>
      <c r="AG531" s="23">
        <v>44082</v>
      </c>
      <c r="AH531" s="22" t="s">
        <v>3677</v>
      </c>
      <c r="AI531" s="22" t="s">
        <v>167</v>
      </c>
      <c r="AJ531" s="22" t="s">
        <v>168</v>
      </c>
      <c r="AK531" s="22" t="s">
        <v>255</v>
      </c>
      <c r="AL531" s="25">
        <v>0.61111111111111116</v>
      </c>
      <c r="AM531" s="26">
        <v>0.63194444444444442</v>
      </c>
      <c r="AN531" s="26">
        <v>0.64930555555555558</v>
      </c>
      <c r="AO531" s="26">
        <v>0.69444444444444442</v>
      </c>
      <c r="AP531" s="22"/>
      <c r="AQ531" s="22"/>
      <c r="AR531" s="22">
        <v>14</v>
      </c>
      <c r="AS531" s="22" t="s">
        <v>3678</v>
      </c>
      <c r="AT531" s="22" t="s">
        <v>3679</v>
      </c>
      <c r="AU531" s="22" t="s">
        <v>3680</v>
      </c>
      <c r="AV531" s="27" t="s">
        <v>276</v>
      </c>
      <c r="AW531" s="22" t="s">
        <v>3681</v>
      </c>
      <c r="AX531" s="22" t="s">
        <v>3682</v>
      </c>
      <c r="AY531" s="22" t="b">
        <v>0</v>
      </c>
      <c r="AZ531" s="22" t="s">
        <v>273</v>
      </c>
      <c r="BA531" s="22" t="b">
        <v>0</v>
      </c>
      <c r="BB531" s="22"/>
      <c r="BC531" s="22"/>
    </row>
    <row r="532" spans="1:55" hidden="1" x14ac:dyDescent="0.25">
      <c r="A532" s="31" t="str">
        <f>IFERROR(TEXT(Table_ocorrencias11[[#This Row],[caso_n]],"000")&amp;Table_ocorrencias11[[#This Row],[ponto]]&amp;"/"&amp;YEAR(Table_ocorrencias11[[#This Row],[DATA PLANTÃO]]),"")</f>
        <v>794.9/2020</v>
      </c>
      <c r="B532" s="31" t="str">
        <f>IFERROR(IF(Table_ocorrencias11[[#This Row],[GDL]] = "","", Table_ocorrencias11[[#This Row],[GDL]]&amp;"/"&amp;YEAR(Table_ocorrencias11[[#This Row],[data_plantao]])),"")</f>
        <v>26828/2020</v>
      </c>
      <c r="C532" s="31" t="str">
        <f>IF(Table_ocorrencias11[[#This Row],[fotos_gdl]] = TRUE,"ENVIADAS","PENDENTE")</f>
        <v>ENVIADAS</v>
      </c>
      <c r="D532" s="23">
        <f>IFERROR(Table_ocorrencias11[[#This Row],[data_plantao]],"")</f>
        <v>44082</v>
      </c>
      <c r="E532" s="31" t="str">
        <f>IFERROR(Table_ocorrencias11[[#This Row],[CIODS]],"")</f>
        <v>D687120</v>
      </c>
      <c r="F532" s="31" t="str">
        <f>IFERROR(Table_ocorrencias11[[#This Row],[natureza3]],"")</f>
        <v>Homicídio</v>
      </c>
      <c r="G532" s="31" t="str">
        <f>IFERROR(Table_ocorrencias11[[#This Row],[tipo_local]],"")</f>
        <v>Externo</v>
      </c>
      <c r="H532" s="31" t="str">
        <f>IFERROR(IF(Table_ocorrencias11[[#This Row],[instrumento9]] = 0,"",Table_ocorrencias11[[#This Row],[instrumento9]]),"")</f>
        <v>PÉRFURO-CONTUNDENTE</v>
      </c>
      <c r="I532" s="31" t="str">
        <f>IFERROR(VLOOKUP(Table_ocorrencias11[[#This Row],[matricula_perito]],Table_peritos[],2,FALSE),"")</f>
        <v>TADEU MORAIS CRUZ</v>
      </c>
      <c r="J532" s="31" t="str">
        <f>IFERROR(VLOOKUP(Table_ocorrencias11[[#This Row],[matricula_auxiliar]],Table_auxiliares[],2,FALSE),"")</f>
        <v>ALMIR CARLOS DE SOUZA</v>
      </c>
      <c r="K532" s="31" t="str">
        <f>IFERROR(VLOOKUP(Table_ocorrencias11[[#This Row],[matricula_delegado]],Table_delegados[],2,FALSE),"")</f>
        <v>SERGIO RICARDO FERREIRA DE VASCONCELOS</v>
      </c>
      <c r="L532" s="31" t="str">
        <f>IFERROR(Table_ocorrencias11[[#This Row],[viatura4]],"")</f>
        <v>UP002</v>
      </c>
      <c r="M532" s="31" t="str">
        <f>IFERROR(IF(Table_ocorrencias11[[#This Row],[DPH2]] ="","",Table_ocorrencias11[[#This Row],[DPH2]]&amp;"º DPH"),"")</f>
        <v>5º DPH</v>
      </c>
      <c r="N532" s="31" t="str">
        <f>UPPER(IFERROR(VLOOKUP(Table_ocorrencias11[[#This Row],[municipio]],Table_municipios[],2,FALSE),""))</f>
        <v>RECIFE</v>
      </c>
      <c r="O532" s="31" t="str">
        <f>UPPER(IFERROR(Table_ocorrencias11[[#This Row],[bairro7]],""))</f>
        <v>GUABIRABA</v>
      </c>
      <c r="P532" s="31" t="str">
        <f>IFERROR(IF(Table_ocorrencias11[[#This Row],[rua8]] ="","",Table_ocorrencias11[[#This Row],[rua8]]),"")</f>
        <v>RUA CRAVEIRO LEITE</v>
      </c>
      <c r="Q532" s="31" t="str">
        <f>IFERROR(IF(Table_ocorrencias11[[#This Row],[latitude5]] ="","",Table_ocorrencias11[[#This Row],[latitude5]]),"")</f>
        <v>7°59'35"</v>
      </c>
      <c r="R532" s="31" t="str">
        <f>IFERROR(IF(Table_ocorrencias11[[#This Row],[longitude6]] ="","",Table_ocorrencias11[[#This Row],[longitude6]]),"")</f>
        <v>34°56'27"</v>
      </c>
      <c r="S532" s="31" t="str">
        <f>IFERROR(UPPER(VLOOKUP(Table_ocorrencias11[[#This Row],[ocorrencia_id]],Table_vitimas[],3,FALSE) &amp; " (NIC: "&amp; VLOOKUP(Table_ocorrencias11[[#This Row],[ocorrencia_id]],Table_vitimas[],9,FALSE)) &amp;")","")</f>
        <v>RAFAEL FERNANDO DE OLIVEIRA LIMA (NIC: 112419)</v>
      </c>
      <c r="T5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532" s="31" t="str">
        <f>UPPER(IFERROR(Table_ocorrencias11[[#This Row],[descricao]],""))</f>
        <v>MASCULINO - PAF</v>
      </c>
      <c r="V532" s="24">
        <f>IFERROR(IF(Table_ocorrencias11[[#This Row],[data_ciencia]]="","",Table_ocorrencias11[[#This Row],[data_ciencia]]),"")</f>
        <v>0.94097222222222221</v>
      </c>
      <c r="W532" s="24">
        <f>IFERROR(IF(Table_ocorrencias11[[#This Row],[data_saida]]="","",Table_ocorrencias11[[#This Row],[data_saida]]),"")</f>
        <v>0.95138888888888884</v>
      </c>
      <c r="X532" s="24">
        <f>IFERROR(IF(Table_ocorrencias11[[#This Row],[data_chegada]]="","",Table_ocorrencias11[[#This Row],[data_chegada]]),"")</f>
        <v>0.97222222222222221</v>
      </c>
      <c r="Y532" s="24">
        <f>IFERROR(IF(Table_ocorrencias11[[#This Row],[data_conclusao]]="","",Table_ocorrencias11[[#This Row],[data_conclusao]]),"")</f>
        <v>0</v>
      </c>
      <c r="Z532" s="22">
        <v>1644</v>
      </c>
      <c r="AA532" s="22">
        <v>794</v>
      </c>
      <c r="AB532" s="22">
        <v>5</v>
      </c>
      <c r="AC532" s="22">
        <v>2962136</v>
      </c>
      <c r="AD532" s="22">
        <v>1586920</v>
      </c>
      <c r="AE532" s="22">
        <v>2139219</v>
      </c>
      <c r="AF532" s="22">
        <v>26828</v>
      </c>
      <c r="AG532" s="23">
        <v>44082</v>
      </c>
      <c r="AH532" s="22" t="s">
        <v>3688</v>
      </c>
      <c r="AI532" s="22" t="s">
        <v>167</v>
      </c>
      <c r="AJ532" s="22" t="s">
        <v>168</v>
      </c>
      <c r="AK532" s="22" t="s">
        <v>278</v>
      </c>
      <c r="AL532" s="25">
        <v>0.94097222222222221</v>
      </c>
      <c r="AM532" s="26">
        <v>0.95138888888888884</v>
      </c>
      <c r="AN532" s="26">
        <v>0.97222222222222221</v>
      </c>
      <c r="AO532" s="26">
        <v>0</v>
      </c>
      <c r="AP532" s="22" t="s">
        <v>3697</v>
      </c>
      <c r="AQ532" s="22" t="s">
        <v>3698</v>
      </c>
      <c r="AR532" s="22">
        <v>14</v>
      </c>
      <c r="AS532" s="22" t="s">
        <v>1313</v>
      </c>
      <c r="AT532" s="22" t="s">
        <v>3689</v>
      </c>
      <c r="AU532" s="22" t="s">
        <v>3690</v>
      </c>
      <c r="AV532" s="27" t="s">
        <v>276</v>
      </c>
      <c r="AW532" s="22" t="s">
        <v>3691</v>
      </c>
      <c r="AX532" s="22" t="s">
        <v>3692</v>
      </c>
      <c r="AY532" s="22" t="b">
        <v>1</v>
      </c>
      <c r="AZ532" s="22" t="s">
        <v>273</v>
      </c>
      <c r="BA532" s="22" t="b">
        <v>0</v>
      </c>
      <c r="BB532" s="22"/>
      <c r="BC532" s="22"/>
    </row>
    <row r="533" spans="1:55" hidden="1" x14ac:dyDescent="0.25">
      <c r="A533" s="31" t="str">
        <f>IFERROR(TEXT(Table_ocorrencias11[[#This Row],[caso_n]],"000")&amp;Table_ocorrencias11[[#This Row],[ponto]]&amp;"/"&amp;YEAR(Table_ocorrencias11[[#This Row],[DATA PLANTÃO]]),"")</f>
        <v>795.9/2020</v>
      </c>
      <c r="B533" s="31" t="str">
        <f>IFERROR(IF(Table_ocorrencias11[[#This Row],[GDL]] = "","", Table_ocorrencias11[[#This Row],[GDL]]&amp;"/"&amp;YEAR(Table_ocorrencias11[[#This Row],[data_plantao]])),"")</f>
        <v>26829/2020</v>
      </c>
      <c r="C533" s="31" t="str">
        <f>IF(Table_ocorrencias11[[#This Row],[fotos_gdl]] = TRUE,"ENVIADAS","PENDENTE")</f>
        <v>ENVIADAS</v>
      </c>
      <c r="D533" s="23">
        <f>IFERROR(Table_ocorrencias11[[#This Row],[data_plantao]],"")</f>
        <v>44082</v>
      </c>
      <c r="E533" s="31" t="str">
        <f>IFERROR(Table_ocorrencias11[[#This Row],[CIODS]],"")</f>
        <v>D687126</v>
      </c>
      <c r="F533" s="31" t="str">
        <f>IFERROR(Table_ocorrencias11[[#This Row],[natureza3]],"")</f>
        <v>Homicídio</v>
      </c>
      <c r="G533" s="31" t="str">
        <f>IFERROR(Table_ocorrencias11[[#This Row],[tipo_local]],"")</f>
        <v>Interno</v>
      </c>
      <c r="H533" s="31" t="str">
        <f>IFERROR(IF(Table_ocorrencias11[[#This Row],[instrumento9]] = 0,"",Table_ocorrencias11[[#This Row],[instrumento9]]),"")</f>
        <v>PÉRFURO-CONTUNDENTE</v>
      </c>
      <c r="I533" s="31" t="str">
        <f>IFERROR(VLOOKUP(Table_ocorrencias11[[#This Row],[matricula_perito]],Table_peritos[],2,FALSE),"")</f>
        <v>BETSON FERNANDO DELGADO DOS SANTOS ANDRADE</v>
      </c>
      <c r="J533" s="31" t="str">
        <f>IFERROR(VLOOKUP(Table_ocorrencias11[[#This Row],[matricula_auxiliar]],Table_auxiliares[],2,FALSE),"")</f>
        <v>THAYSE BATISTA</v>
      </c>
      <c r="K533" s="31" t="str">
        <f>IFERROR(VLOOKUP(Table_ocorrencias11[[#This Row],[matricula_delegado]],Table_delegados[],2,FALSE),"")</f>
        <v>ANTONIO DE CAMPOS FRANCISCO</v>
      </c>
      <c r="L533" s="31" t="str">
        <f>IFERROR(Table_ocorrencias11[[#This Row],[viatura4]],"")</f>
        <v>UP004</v>
      </c>
      <c r="M533" s="31" t="str">
        <f>IFERROR(IF(Table_ocorrencias11[[#This Row],[DPH2]] ="","",Table_ocorrencias11[[#This Row],[DPH2]]&amp;"º DPH"),"")</f>
        <v>7º DPH</v>
      </c>
      <c r="N533" s="31" t="str">
        <f>UPPER(IFERROR(VLOOKUP(Table_ocorrencias11[[#This Row],[municipio]],Table_municipios[],2,FALSE),""))</f>
        <v>PAULISTA</v>
      </c>
      <c r="O533" s="31" t="str">
        <f>UPPER(IFERROR(Table_ocorrencias11[[#This Row],[bairro7]],""))</f>
        <v>PARATIBE</v>
      </c>
      <c r="P533" s="31" t="str">
        <f>IFERROR(IF(Table_ocorrencias11[[#This Row],[rua8]] ="","",Table_ocorrencias11[[#This Row],[rua8]]),"")</f>
        <v>PREFEITO PEDRO ERNESTO, S/N</v>
      </c>
      <c r="Q533" s="31" t="str">
        <f>IFERROR(IF(Table_ocorrencias11[[#This Row],[latitude5]] ="","",Table_ocorrencias11[[#This Row],[latitude5]]),"")</f>
        <v>-7.93516</v>
      </c>
      <c r="R533" s="31" t="str">
        <f>IFERROR(IF(Table_ocorrencias11[[#This Row],[longitude6]] ="","",Table_ocorrencias11[[#This Row],[longitude6]]),"")</f>
        <v>-34.90109</v>
      </c>
      <c r="S53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112611)</v>
      </c>
      <c r="T5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33" s="31" t="str">
        <f>UPPER(IFERROR(Table_ocorrencias11[[#This Row],[descricao]],""))</f>
        <v>SG NOBRE 96896963</v>
      </c>
      <c r="V533" s="24">
        <f>IFERROR(IF(Table_ocorrencias11[[#This Row],[data_ciencia]]="","",Table_ocorrencias11[[#This Row],[data_ciencia]]),"")</f>
        <v>0.95138888888888884</v>
      </c>
      <c r="W533" s="24">
        <f>IFERROR(IF(Table_ocorrencias11[[#This Row],[data_saida]]="","",Table_ocorrencias11[[#This Row],[data_saida]]),"")</f>
        <v>0.96180555555555558</v>
      </c>
      <c r="X533" s="24">
        <f>IFERROR(IF(Table_ocorrencias11[[#This Row],[data_chegada]]="","",Table_ocorrencias11[[#This Row],[data_chegada]]),"")</f>
        <v>0.97916666666666663</v>
      </c>
      <c r="Y533" s="24">
        <f>IFERROR(IF(Table_ocorrencias11[[#This Row],[data_conclusao]]="","",Table_ocorrencias11[[#This Row],[data_conclusao]]),"")</f>
        <v>2.0833333333333332E-2</v>
      </c>
      <c r="Z533" s="22">
        <v>1645</v>
      </c>
      <c r="AA533" s="22">
        <v>795</v>
      </c>
      <c r="AB533" s="22">
        <v>7</v>
      </c>
      <c r="AC533" s="22">
        <v>3869903</v>
      </c>
      <c r="AD533" s="22">
        <v>3870430</v>
      </c>
      <c r="AE533" s="22">
        <v>1967371</v>
      </c>
      <c r="AF533" s="22">
        <v>26829</v>
      </c>
      <c r="AG533" s="23">
        <v>44082</v>
      </c>
      <c r="AH533" s="22" t="s">
        <v>3693</v>
      </c>
      <c r="AI533" s="22" t="s">
        <v>167</v>
      </c>
      <c r="AJ533" s="22" t="s">
        <v>414</v>
      </c>
      <c r="AK533" s="22" t="s">
        <v>255</v>
      </c>
      <c r="AL533" s="25">
        <v>0.95138888888888884</v>
      </c>
      <c r="AM533" s="26">
        <v>0.96180555555555558</v>
      </c>
      <c r="AN533" s="26">
        <v>0.97916666666666663</v>
      </c>
      <c r="AO533" s="26">
        <v>2.0833333333333332E-2</v>
      </c>
      <c r="AP533" s="22" t="s">
        <v>3705</v>
      </c>
      <c r="AQ533" s="22" t="s">
        <v>3706</v>
      </c>
      <c r="AR533" s="22">
        <v>13</v>
      </c>
      <c r="AS533" s="22" t="s">
        <v>497</v>
      </c>
      <c r="AT533" s="22" t="s">
        <v>3707</v>
      </c>
      <c r="AU533" s="22" t="s">
        <v>3694</v>
      </c>
      <c r="AV533" s="27" t="s">
        <v>276</v>
      </c>
      <c r="AW533" s="22" t="s">
        <v>3695</v>
      </c>
      <c r="AX533" s="22" t="s">
        <v>3696</v>
      </c>
      <c r="AY533" s="22" t="b">
        <v>1</v>
      </c>
      <c r="AZ533" s="22" t="s">
        <v>273</v>
      </c>
      <c r="BA533" s="22" t="b">
        <v>0</v>
      </c>
      <c r="BB533" s="22"/>
      <c r="BC533" s="22"/>
    </row>
    <row r="534" spans="1:55" hidden="1" x14ac:dyDescent="0.25">
      <c r="A534" s="31" t="str">
        <f>IFERROR(TEXT(Table_ocorrencias11[[#This Row],[caso_n]],"000")&amp;Table_ocorrencias11[[#This Row],[ponto]]&amp;"/"&amp;YEAR(Table_ocorrencias11[[#This Row],[DATA PLANTÃO]]),"")</f>
        <v>796.9/2020</v>
      </c>
      <c r="B534" s="31" t="str">
        <f>IFERROR(IF(Table_ocorrencias11[[#This Row],[GDL]] = "","", Table_ocorrencias11[[#This Row],[GDL]]&amp;"/"&amp;YEAR(Table_ocorrencias11[[#This Row],[data_plantao]])),"")</f>
        <v>26991/2020</v>
      </c>
      <c r="C534" s="31" t="str">
        <f>IF(Table_ocorrencias11[[#This Row],[fotos_gdl]] = TRUE,"ENVIADAS","PENDENTE")</f>
        <v>PENDENTE</v>
      </c>
      <c r="D534" s="23">
        <f>IFERROR(Table_ocorrencias11[[#This Row],[data_plantao]],"")</f>
        <v>44083</v>
      </c>
      <c r="E534" s="31" t="str">
        <f>IFERROR(Table_ocorrencias11[[#This Row],[CIODS]],"")</f>
        <v>D687154</v>
      </c>
      <c r="F534" s="31" t="str">
        <f>IFERROR(Table_ocorrencias11[[#This Row],[natureza3]],"")</f>
        <v>Homicídio</v>
      </c>
      <c r="G534" s="31" t="str">
        <f>IFERROR(Table_ocorrencias11[[#This Row],[tipo_local]],"")</f>
        <v>Externo</v>
      </c>
      <c r="H534" s="31" t="str">
        <f>IFERROR(IF(Table_ocorrencias11[[#This Row],[instrumento9]] = 0,"",Table_ocorrencias11[[#This Row],[instrumento9]]),"")</f>
        <v/>
      </c>
      <c r="I534" s="31" t="str">
        <f>IFERROR(VLOOKUP(Table_ocorrencias11[[#This Row],[matricula_perito]],Table_peritos[],2,FALSE),"")</f>
        <v>FERNANDO HENRIQUE LEAL BENEVIDES</v>
      </c>
      <c r="J534" s="31" t="str">
        <f>IFERROR(VLOOKUP(Table_ocorrencias11[[#This Row],[matricula_auxiliar]],Table_auxiliares[],2,FALSE),"")</f>
        <v>BRENO HENRIQUE DANTAS DOS SANTOS</v>
      </c>
      <c r="K534" s="31" t="str">
        <f>IFERROR(VLOOKUP(Table_ocorrencias11[[#This Row],[matricula_delegado]],Table_delegados[],2,FALSE),"")</f>
        <v>VICTOR HUGO JARDIM RONDON</v>
      </c>
      <c r="L534" s="31" t="str">
        <f>IFERROR(Table_ocorrencias11[[#This Row],[viatura4]],"")</f>
        <v>UP002</v>
      </c>
      <c r="M534" s="31" t="str">
        <f>IFERROR(IF(Table_ocorrencias11[[#This Row],[DPH2]] ="","",Table_ocorrencias11[[#This Row],[DPH2]]&amp;"º DPH"),"")</f>
        <v>14º DPH</v>
      </c>
      <c r="N534" s="31" t="str">
        <f>UPPER(IFERROR(VLOOKUP(Table_ocorrencias11[[#This Row],[municipio]],Table_municipios[],2,FALSE),""))</f>
        <v>CABO DE SANTO AGOSTINHO</v>
      </c>
      <c r="O534" s="31" t="str">
        <f>UPPER(IFERROR(Table_ocorrencias11[[#This Row],[bairro7]],""))</f>
        <v>GARAPU</v>
      </c>
      <c r="P534" s="31" t="str">
        <f>IFERROR(IF(Table_ocorrencias11[[#This Row],[rua8]] ="","",Table_ocorrencias11[[#This Row],[rua8]]),"")</f>
        <v>PE60</v>
      </c>
      <c r="Q534" s="31" t="str">
        <f>IFERROR(IF(Table_ocorrencias11[[#This Row],[latitude5]] ="","",Table_ocorrencias11[[#This Row],[latitude5]]),"")</f>
        <v/>
      </c>
      <c r="R534" s="31" t="str">
        <f>IFERROR(IF(Table_ocorrencias11[[#This Row],[longitude6]] ="","",Table_ocorrencias11[[#This Row],[longitude6]]),"")</f>
        <v/>
      </c>
      <c r="S534" s="31" t="str">
        <f>IFERROR(UPPER(VLOOKUP(Table_ocorrencias11[[#This Row],[ocorrencia_id]],Table_vitimas[],3,FALSE) &amp; " (NIC: "&amp; VLOOKUP(Table_ocorrencias11[[#This Row],[ocorrencia_id]],Table_vitimas[],9,FALSE)) &amp;")","")</f>
        <v>NÃO IDENTIFICADO (NIC: 111962)</v>
      </c>
      <c r="T5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4" s="31" t="str">
        <f>UPPER(IFERROR(Table_ocorrencias11[[#This Row],[descricao]],""))</f>
        <v>CORPO EM DECOMPOSIÇÃO, REMOVIDO DA ÁGUA PELO CBMPE</v>
      </c>
      <c r="V534" s="24">
        <f>IFERROR(IF(Table_ocorrencias11[[#This Row],[data_ciencia]]="","",Table_ocorrencias11[[#This Row],[data_ciencia]]),"")</f>
        <v>0.625</v>
      </c>
      <c r="W534" s="24">
        <f>IFERROR(IF(Table_ocorrencias11[[#This Row],[data_saida]]="","",Table_ocorrencias11[[#This Row],[data_saida]]),"")</f>
        <v>0.64027777777777772</v>
      </c>
      <c r="X534" s="24">
        <f>IFERROR(IF(Table_ocorrencias11[[#This Row],[data_chegada]]="","",Table_ocorrencias11[[#This Row],[data_chegada]]),"")</f>
        <v>0.67500000000000004</v>
      </c>
      <c r="Y534" s="24">
        <f>IFERROR(IF(Table_ocorrencias11[[#This Row],[data_conclusao]]="","",Table_ocorrencias11[[#This Row],[data_conclusao]]),"")</f>
        <v>0.72916666666666663</v>
      </c>
      <c r="Z534" s="22">
        <v>1646</v>
      </c>
      <c r="AA534" s="22">
        <v>796</v>
      </c>
      <c r="AB534" s="22">
        <v>14</v>
      </c>
      <c r="AC534" s="22">
        <v>2962063</v>
      </c>
      <c r="AD534" s="22">
        <v>3867820</v>
      </c>
      <c r="AE534" s="22">
        <v>2725053</v>
      </c>
      <c r="AF534" s="22">
        <v>26991</v>
      </c>
      <c r="AG534" s="23">
        <v>44083</v>
      </c>
      <c r="AH534" s="22" t="s">
        <v>3710</v>
      </c>
      <c r="AI534" s="22" t="s">
        <v>167</v>
      </c>
      <c r="AJ534" s="22" t="s">
        <v>168</v>
      </c>
      <c r="AK534" s="22" t="s">
        <v>278</v>
      </c>
      <c r="AL534" s="25">
        <v>0.625</v>
      </c>
      <c r="AM534" s="26">
        <v>0.64027777777777772</v>
      </c>
      <c r="AN534" s="26">
        <v>0.67500000000000004</v>
      </c>
      <c r="AO534" s="26">
        <v>0.72916666666666663</v>
      </c>
      <c r="AP534" s="22"/>
      <c r="AQ534" s="22"/>
      <c r="AR534" s="22">
        <v>3</v>
      </c>
      <c r="AS534" s="22" t="s">
        <v>3711</v>
      </c>
      <c r="AT534" s="22" t="s">
        <v>3712</v>
      </c>
      <c r="AU534" s="22" t="s">
        <v>3713</v>
      </c>
      <c r="AV534" s="27"/>
      <c r="AW534" s="22" t="s">
        <v>3714</v>
      </c>
      <c r="AX534" s="22" t="s">
        <v>3715</v>
      </c>
      <c r="AY534" s="22" t="b">
        <v>0</v>
      </c>
      <c r="AZ534" s="22" t="s">
        <v>273</v>
      </c>
      <c r="BA534" s="22" t="b">
        <v>0</v>
      </c>
      <c r="BB534" s="22"/>
      <c r="BC534" s="22"/>
    </row>
    <row r="535" spans="1:55" hidden="1" x14ac:dyDescent="0.25">
      <c r="A535" s="31" t="str">
        <f>IFERROR(TEXT(Table_ocorrencias11[[#This Row],[caso_n]],"000")&amp;Table_ocorrencias11[[#This Row],[ponto]]&amp;"/"&amp;YEAR(Table_ocorrencias11[[#This Row],[DATA PLANTÃO]]),"")</f>
        <v>797.9/2020</v>
      </c>
      <c r="B535" s="31" t="str">
        <f>IFERROR(IF(Table_ocorrencias11[[#This Row],[GDL]] = "","", Table_ocorrencias11[[#This Row],[GDL]]&amp;"/"&amp;YEAR(Table_ocorrencias11[[#This Row],[data_plantao]])),"")</f>
        <v>27191/2020</v>
      </c>
      <c r="C535" s="31" t="str">
        <f>IF(Table_ocorrencias11[[#This Row],[fotos_gdl]] = TRUE,"ENVIADAS","PENDENTE")</f>
        <v>ENVIADAS</v>
      </c>
      <c r="D535" s="23">
        <f>IFERROR(Table_ocorrencias11[[#This Row],[data_plantao]],"")</f>
        <v>44084</v>
      </c>
      <c r="E535" s="31" t="str">
        <f>IFERROR(Table_ocorrencias11[[#This Row],[CIODS]],"")</f>
        <v>D687252</v>
      </c>
      <c r="F535" s="31" t="str">
        <f>IFERROR(Table_ocorrencias11[[#This Row],[natureza3]],"")</f>
        <v>Homicídio</v>
      </c>
      <c r="G535" s="31" t="str">
        <f>IFERROR(Table_ocorrencias11[[#This Row],[tipo_local]],"")</f>
        <v>Externo</v>
      </c>
      <c r="H535" s="31" t="str">
        <f>IFERROR(IF(Table_ocorrencias11[[#This Row],[instrumento9]] = 0,"",Table_ocorrencias11[[#This Row],[instrumento9]]),"")</f>
        <v>PÉRFURO-CONTUNDENTE</v>
      </c>
      <c r="I535" s="31" t="str">
        <f>IFERROR(VLOOKUP(Table_ocorrencias11[[#This Row],[matricula_perito]],Table_peritos[],2,FALSE),"")</f>
        <v>DIOGO SINESIO TRAJANO DE ARRUDA</v>
      </c>
      <c r="J535" s="31" t="str">
        <f>IFERROR(VLOOKUP(Table_ocorrencias11[[#This Row],[matricula_auxiliar]],Table_auxiliares[],2,FALSE),"")</f>
        <v>THIAGO CHALEGRE</v>
      </c>
      <c r="K535" s="31" t="str">
        <f>IFERROR(VLOOKUP(Table_ocorrencias11[[#This Row],[matricula_delegado]],Table_delegados[],2,FALSE),"")</f>
        <v>AUSENTE</v>
      </c>
      <c r="L535" s="31" t="str">
        <f>IFERROR(Table_ocorrencias11[[#This Row],[viatura4]],"")</f>
        <v>UP004</v>
      </c>
      <c r="M535" s="31" t="str">
        <f>IFERROR(IF(Table_ocorrencias11[[#This Row],[DPH2]] ="","",Table_ocorrencias11[[#This Row],[DPH2]]&amp;"º DPH"),"")</f>
        <v>10º DPH</v>
      </c>
      <c r="N535" s="31" t="str">
        <f>UPPER(IFERROR(VLOOKUP(Table_ocorrencias11[[#This Row],[municipio]],Table_municipios[],2,FALSE),""))</f>
        <v>SÃO LOURENÇO DA MATA</v>
      </c>
      <c r="O535" s="31" t="str">
        <f>UPPER(IFERROR(Table_ocorrencias11[[#This Row],[bairro7]],""))</f>
        <v>TIÚMA</v>
      </c>
      <c r="P535" s="31" t="str">
        <f>IFERROR(IF(Table_ocorrencias11[[#This Row],[rua8]] ="","",Table_ocorrencias11[[#This Row],[rua8]]),"")</f>
        <v>ESTRADA MATRIZ DA LUZ</v>
      </c>
      <c r="Q535" s="31" t="str">
        <f>IFERROR(IF(Table_ocorrencias11[[#This Row],[latitude5]] ="","",Table_ocorrencias11[[#This Row],[latitude5]]),"")</f>
        <v>-7.985573</v>
      </c>
      <c r="R535" s="31" t="str">
        <f>IFERROR(IF(Table_ocorrencias11[[#This Row],[longitude6]] ="","",Table_ocorrencias11[[#This Row],[longitude6]]),"")</f>
        <v>-35.080773</v>
      </c>
      <c r="S53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112414)</v>
      </c>
      <c r="T5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5" s="31" t="str">
        <f>UPPER(IFERROR(Table_ocorrencias11[[#This Row],[descricao]],""))</f>
        <v>PM CB ALUIZIO 986425318; DEL ANDRE LUNA</v>
      </c>
      <c r="V535" s="24">
        <f>IFERROR(IF(Table_ocorrencias11[[#This Row],[data_ciencia]]="","",Table_ocorrencias11[[#This Row],[data_ciencia]]),"")</f>
        <v>0.4777777777777778</v>
      </c>
      <c r="W535" s="24">
        <f>IFERROR(IF(Table_ocorrencias11[[#This Row],[data_saida]]="","",Table_ocorrencias11[[#This Row],[data_saida]]),"")</f>
        <v>0.52083333333333337</v>
      </c>
      <c r="X535" s="24">
        <f>IFERROR(IF(Table_ocorrencias11[[#This Row],[data_chegada]]="","",Table_ocorrencias11[[#This Row],[data_chegada]]),"")</f>
        <v>0.55555555555555558</v>
      </c>
      <c r="Y535" s="24">
        <f>IFERROR(IF(Table_ocorrencias11[[#This Row],[data_conclusao]]="","",Table_ocorrencias11[[#This Row],[data_conclusao]]),"")</f>
        <v>0.57638888888888884</v>
      </c>
      <c r="Z535" s="22">
        <v>1647</v>
      </c>
      <c r="AA535" s="22">
        <v>797</v>
      </c>
      <c r="AB535" s="22">
        <v>10</v>
      </c>
      <c r="AC535" s="22">
        <v>3871193</v>
      </c>
      <c r="AD535" s="22">
        <v>3868877</v>
      </c>
      <c r="AE535" s="22"/>
      <c r="AF535" s="22">
        <v>27191</v>
      </c>
      <c r="AG535" s="23">
        <v>44084</v>
      </c>
      <c r="AH535" s="22" t="s">
        <v>3726</v>
      </c>
      <c r="AI535" s="22" t="s">
        <v>167</v>
      </c>
      <c r="AJ535" s="22" t="s">
        <v>168</v>
      </c>
      <c r="AK535" s="22" t="s">
        <v>255</v>
      </c>
      <c r="AL535" s="25">
        <v>0.4777777777777778</v>
      </c>
      <c r="AM535" s="26">
        <v>0.52083333333333337</v>
      </c>
      <c r="AN535" s="26">
        <v>0.55555555555555558</v>
      </c>
      <c r="AO535" s="26">
        <v>0.57638888888888884</v>
      </c>
      <c r="AP535" s="22" t="s">
        <v>3735</v>
      </c>
      <c r="AQ535" s="22" t="s">
        <v>3736</v>
      </c>
      <c r="AR535" s="22">
        <v>15</v>
      </c>
      <c r="AS535" s="22" t="s">
        <v>3727</v>
      </c>
      <c r="AT535" s="22" t="s">
        <v>3728</v>
      </c>
      <c r="AU535" s="22" t="s">
        <v>3729</v>
      </c>
      <c r="AV535" s="27" t="s">
        <v>276</v>
      </c>
      <c r="AW535" s="22" t="s">
        <v>3730</v>
      </c>
      <c r="AX535" s="22" t="s">
        <v>3741</v>
      </c>
      <c r="AY535" s="22" t="b">
        <v>1</v>
      </c>
      <c r="AZ535" s="22" t="s">
        <v>273</v>
      </c>
      <c r="BA535" s="22" t="b">
        <v>0</v>
      </c>
      <c r="BB535" s="22"/>
      <c r="BC535" s="22"/>
    </row>
    <row r="536" spans="1:55" hidden="1" x14ac:dyDescent="0.25">
      <c r="A536" s="31" t="str">
        <f>IFERROR(TEXT(Table_ocorrencias11[[#This Row],[caso_n]],"000")&amp;Table_ocorrencias11[[#This Row],[ponto]]&amp;"/"&amp;YEAR(Table_ocorrencias11[[#This Row],[DATA PLANTÃO]]),"")</f>
        <v>798.9/2020</v>
      </c>
      <c r="B536" s="31" t="str">
        <f>IFERROR(IF(Table_ocorrencias11[[#This Row],[GDL]] = "","", Table_ocorrencias11[[#This Row],[GDL]]&amp;"/"&amp;YEAR(Table_ocorrencias11[[#This Row],[data_plantao]])),"")</f>
        <v>27240/2020</v>
      </c>
      <c r="C536" s="31" t="str">
        <f>IF(Table_ocorrencias11[[#This Row],[fotos_gdl]] = TRUE,"ENVIADAS","PENDENTE")</f>
        <v>ENVIADAS</v>
      </c>
      <c r="D536" s="23">
        <f>IFERROR(Table_ocorrencias11[[#This Row],[data_plantao]],"")</f>
        <v>44084</v>
      </c>
      <c r="E536" s="31" t="str">
        <f>IFERROR(Table_ocorrencias11[[#This Row],[CIODS]],"")</f>
        <v>D687263</v>
      </c>
      <c r="F536" s="31" t="str">
        <f>IFERROR(Table_ocorrencias11[[#This Row],[natureza3]],"")</f>
        <v>Homicídio</v>
      </c>
      <c r="G536" s="31" t="str">
        <f>IFERROR(Table_ocorrencias11[[#This Row],[tipo_local]],"")</f>
        <v>Interno</v>
      </c>
      <c r="H536" s="31" t="str">
        <f>IFERROR(IF(Table_ocorrencias11[[#This Row],[instrumento9]] = 0,"",Table_ocorrencias11[[#This Row],[instrumento9]]),"")</f>
        <v>PÉRFURO-CONTUNDENTE</v>
      </c>
      <c r="I536" s="31" t="str">
        <f>IFERROR(VLOOKUP(Table_ocorrencias11[[#This Row],[matricula_perito]],Table_peritos[],2,FALSE),"")</f>
        <v>TADEU MORAIS CRUZ</v>
      </c>
      <c r="J536" s="31" t="str">
        <f>IFERROR(VLOOKUP(Table_ocorrencias11[[#This Row],[matricula_auxiliar]],Table_auxiliares[],2,FALSE),"")</f>
        <v>ANDREZA CRISTINA MAIA DOS SANTOS</v>
      </c>
      <c r="K536" s="31" t="str">
        <f>IFERROR(VLOOKUP(Table_ocorrencias11[[#This Row],[matricula_delegado]],Table_delegados[],2,FALSE),"")</f>
        <v>FABIO LACERDA MACHADO</v>
      </c>
      <c r="L536" s="31" t="str">
        <f>IFERROR(Table_ocorrencias11[[#This Row],[viatura4]],"")</f>
        <v>UP002</v>
      </c>
      <c r="M536" s="31" t="str">
        <f>IFERROR(IF(Table_ocorrencias11[[#This Row],[DPH2]] ="","",Table_ocorrencias11[[#This Row],[DPH2]]&amp;"º DPH"),"")</f>
        <v>11º DPH</v>
      </c>
      <c r="N536" s="31" t="str">
        <f>UPPER(IFERROR(VLOOKUP(Table_ocorrencias11[[#This Row],[municipio]],Table_municipios[],2,FALSE),""))</f>
        <v>JABOATÃO DOS GUARARAPES</v>
      </c>
      <c r="O536" s="31" t="str">
        <f>UPPER(IFERROR(Table_ocorrencias11[[#This Row],[bairro7]],""))</f>
        <v>MURIBECA</v>
      </c>
      <c r="P536" s="31" t="str">
        <f>IFERROR(IF(Table_ocorrencias11[[#This Row],[rua8]] ="","",Table_ocorrencias11[[#This Row],[rua8]]),"")</f>
        <v>VERA CRUZ ,74</v>
      </c>
      <c r="Q536" s="31" t="str">
        <f>IFERROR(IF(Table_ocorrencias11[[#This Row],[latitude5]] ="","",Table_ocorrencias11[[#This Row],[latitude5]]),"")</f>
        <v>-8,09252</v>
      </c>
      <c r="R536" s="31" t="str">
        <f>IFERROR(IF(Table_ocorrencias11[[#This Row],[longitude6]] ="","",Table_ocorrencias11[[#This Row],[longitude6]]),"")</f>
        <v>-34,57328</v>
      </c>
      <c r="S536" s="31" t="str">
        <f>IFERROR(UPPER(VLOOKUP(Table_ocorrencias11[[#This Row],[ocorrencia_id]],Table_vitimas[],3,FALSE) &amp; " (NIC: "&amp; VLOOKUP(Table_ocorrencias11[[#This Row],[ocorrencia_id]],Table_vitimas[],9,FALSE)) &amp;")","")</f>
        <v>EDILENE MARIA DA SILVA (NIC: 112613)</v>
      </c>
      <c r="T5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36" s="31" t="str">
        <f>UPPER(IFERROR(Table_ocorrencias11[[#This Row],[descricao]],""))</f>
        <v>FEM - PAF                                               PM 998700134/ 997955042</v>
      </c>
      <c r="V536" s="24">
        <f>IFERROR(IF(Table_ocorrencias11[[#This Row],[data_ciencia]]="","",Table_ocorrencias11[[#This Row],[data_ciencia]]),"")</f>
        <v>0.5493055555555556</v>
      </c>
      <c r="W536" s="24">
        <f>IFERROR(IF(Table_ocorrencias11[[#This Row],[data_saida]]="","",Table_ocorrencias11[[#This Row],[data_saida]]),"")</f>
        <v>0.56944444444444442</v>
      </c>
      <c r="X536" s="24">
        <f>IFERROR(IF(Table_ocorrencias11[[#This Row],[data_chegada]]="","",Table_ocorrencias11[[#This Row],[data_chegada]]),"")</f>
        <v>0.59722222222222221</v>
      </c>
      <c r="Y536" s="24">
        <f>IFERROR(IF(Table_ocorrencias11[[#This Row],[data_conclusao]]="","",Table_ocorrencias11[[#This Row],[data_conclusao]]),"")</f>
        <v>0.64236111111111116</v>
      </c>
      <c r="Z536" s="22">
        <v>1648</v>
      </c>
      <c r="AA536" s="22">
        <v>798</v>
      </c>
      <c r="AB536" s="22">
        <v>11</v>
      </c>
      <c r="AC536" s="22">
        <v>2962136</v>
      </c>
      <c r="AD536" s="22">
        <v>3876098</v>
      </c>
      <c r="AE536" s="22">
        <v>3864235</v>
      </c>
      <c r="AF536" s="22">
        <v>27240</v>
      </c>
      <c r="AG536" s="23">
        <v>44084</v>
      </c>
      <c r="AH536" s="22" t="s">
        <v>3731</v>
      </c>
      <c r="AI536" s="22" t="s">
        <v>167</v>
      </c>
      <c r="AJ536" s="22" t="s">
        <v>414</v>
      </c>
      <c r="AK536" s="22" t="s">
        <v>278</v>
      </c>
      <c r="AL536" s="25">
        <v>0.5493055555555556</v>
      </c>
      <c r="AM536" s="26">
        <v>0.56944444444444442</v>
      </c>
      <c r="AN536" s="26">
        <v>0.59722222222222221</v>
      </c>
      <c r="AO536" s="26">
        <v>0.64236111111111116</v>
      </c>
      <c r="AP536" s="22" t="s">
        <v>3737</v>
      </c>
      <c r="AQ536" s="22" t="s">
        <v>3738</v>
      </c>
      <c r="AR536" s="22">
        <v>10</v>
      </c>
      <c r="AS536" s="22" t="s">
        <v>1627</v>
      </c>
      <c r="AT536" s="22" t="s">
        <v>3732</v>
      </c>
      <c r="AU536" s="22" t="s">
        <v>3733</v>
      </c>
      <c r="AV536" s="27" t="s">
        <v>276</v>
      </c>
      <c r="AW536" s="22" t="s">
        <v>3734</v>
      </c>
      <c r="AX536" s="22" t="s">
        <v>3739</v>
      </c>
      <c r="AY536" s="22" t="b">
        <v>1</v>
      </c>
      <c r="AZ536" s="22" t="s">
        <v>273</v>
      </c>
      <c r="BA536" s="22" t="b">
        <v>0</v>
      </c>
      <c r="BB536" s="22"/>
      <c r="BC536" s="22"/>
    </row>
    <row r="537" spans="1:55" hidden="1" x14ac:dyDescent="0.25">
      <c r="A537" s="31" t="str">
        <f>IFERROR(TEXT(Table_ocorrencias11[[#This Row],[caso_n]],"000")&amp;Table_ocorrencias11[[#This Row],[ponto]]&amp;"/"&amp;YEAR(Table_ocorrencias11[[#This Row],[DATA PLANTÃO]]),"")</f>
        <v>799.9/2020</v>
      </c>
      <c r="B537" s="31" t="str">
        <f>IFERROR(IF(Table_ocorrencias11[[#This Row],[GDL]] = "","", Table_ocorrencias11[[#This Row],[GDL]]&amp;"/"&amp;YEAR(Table_ocorrencias11[[#This Row],[data_plantao]])),"")</f>
        <v>27389/2020</v>
      </c>
      <c r="C537" s="31" t="str">
        <f>IF(Table_ocorrencias11[[#This Row],[fotos_gdl]] = TRUE,"ENVIADAS","PENDENTE")</f>
        <v>PENDENTE</v>
      </c>
      <c r="D537" s="23">
        <f>IFERROR(Table_ocorrencias11[[#This Row],[data_plantao]],"")</f>
        <v>44084</v>
      </c>
      <c r="E537" s="31" t="str">
        <f>IFERROR(Table_ocorrencias11[[#This Row],[CIODS]],"")</f>
        <v>D687305</v>
      </c>
      <c r="F537" s="31" t="str">
        <f>IFERROR(Table_ocorrencias11[[#This Row],[natureza3]],"")</f>
        <v>Duplo Homicídio</v>
      </c>
      <c r="G537" s="31" t="str">
        <f>IFERROR(Table_ocorrencias11[[#This Row],[tipo_local]],"")</f>
        <v/>
      </c>
      <c r="H537" s="31" t="str">
        <f>IFERROR(IF(Table_ocorrencias11[[#This Row],[instrumento9]] = 0,"",Table_ocorrencias11[[#This Row],[instrumento9]]),"")</f>
        <v>PÉRFURO-CONTUNDENTE</v>
      </c>
      <c r="I537" s="31" t="str">
        <f>IFERROR(VLOOKUP(Table_ocorrencias11[[#This Row],[matricula_perito]],Table_peritos[],2,FALSE),"")</f>
        <v>RODION MALINOVSKY DE OLIVEIRA GOMES</v>
      </c>
      <c r="J537" s="31" t="str">
        <f>IFERROR(VLOOKUP(Table_ocorrencias11[[#This Row],[matricula_auxiliar]],Table_auxiliares[],2,FALSE),"")</f>
        <v>TALITA ATANAZIO ROSA</v>
      </c>
      <c r="K537" s="31" t="str">
        <f>IFERROR(VLOOKUP(Table_ocorrencias11[[#This Row],[matricula_delegado]],Table_delegados[],2,FALSE),"")</f>
        <v>RODOLFO LIMA CARTAXO</v>
      </c>
      <c r="L537" s="31" t="str">
        <f>IFERROR(Table_ocorrencias11[[#This Row],[viatura4]],"")</f>
        <v>UP006</v>
      </c>
      <c r="M537" s="31" t="str">
        <f>IFERROR(IF(Table_ocorrencias11[[#This Row],[DPH2]] ="","",Table_ocorrencias11[[#This Row],[DPH2]]&amp;"º DPH"),"")</f>
        <v>14º DPH</v>
      </c>
      <c r="N537" s="31" t="str">
        <f>UPPER(IFERROR(VLOOKUP(Table_ocorrencias11[[#This Row],[municipio]],Table_municipios[],2,FALSE),""))</f>
        <v>CABO DE SANTO AGOSTINHO</v>
      </c>
      <c r="O537" s="31" t="str">
        <f>UPPER(IFERROR(Table_ocorrencias11[[#This Row],[bairro7]],""))</f>
        <v>ENGENHO MASSANGANA</v>
      </c>
      <c r="P537" s="31" t="str">
        <f>IFERROR(IF(Table_ocorrencias11[[#This Row],[rua8]] ="","",Table_ocorrencias11[[#This Row],[rua8]]),"")</f>
        <v/>
      </c>
      <c r="Q537" s="31" t="str">
        <f>IFERROR(IF(Table_ocorrencias11[[#This Row],[latitude5]] ="","",Table_ocorrencias11[[#This Row],[latitude5]]),"")</f>
        <v>8.357584</v>
      </c>
      <c r="R537" s="31" t="str">
        <f>IFERROR(IF(Table_ocorrencias11[[#This Row],[longitude6]] ="","",Table_ocorrencias11[[#This Row],[longitude6]]),"")</f>
        <v>35.014476</v>
      </c>
      <c r="S53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112614)</v>
      </c>
      <c r="T5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7" s="31" t="str">
        <f>UPPER(IFERROR(Table_ocorrencias11[[#This Row],[descricao]],""))</f>
        <v/>
      </c>
      <c r="V537" s="24">
        <f>IFERROR(IF(Table_ocorrencias11[[#This Row],[data_ciencia]]="","",Table_ocorrencias11[[#This Row],[data_ciencia]]),"")</f>
        <v>0.92013888888888884</v>
      </c>
      <c r="W537" s="24">
        <f>IFERROR(IF(Table_ocorrencias11[[#This Row],[data_saida]]="","",Table_ocorrencias11[[#This Row],[data_saida]]),"")</f>
        <v>0.92361111111111116</v>
      </c>
      <c r="X537" s="24">
        <f>IFERROR(IF(Table_ocorrencias11[[#This Row],[data_chegada]]="","",Table_ocorrencias11[[#This Row],[data_chegada]]),"")</f>
        <v>0.95138888888888884</v>
      </c>
      <c r="Y537" s="24">
        <f>IFERROR(IF(Table_ocorrencias11[[#This Row],[data_conclusao]]="","",Table_ocorrencias11[[#This Row],[data_conclusao]]),"")</f>
        <v>0.99652777777777779</v>
      </c>
      <c r="Z537" s="22">
        <v>1649</v>
      </c>
      <c r="AA537" s="22">
        <v>799</v>
      </c>
      <c r="AB537" s="22">
        <v>14</v>
      </c>
      <c r="AC537" s="22">
        <v>1917099</v>
      </c>
      <c r="AD537" s="22">
        <v>3875598</v>
      </c>
      <c r="AE537" s="22">
        <v>2725649</v>
      </c>
      <c r="AF537" s="22">
        <v>27389</v>
      </c>
      <c r="AG537" s="23">
        <v>44084</v>
      </c>
      <c r="AH537" s="22" t="s">
        <v>3747</v>
      </c>
      <c r="AI537" s="22" t="s">
        <v>302</v>
      </c>
      <c r="AJ537" s="22" t="s">
        <v>283</v>
      </c>
      <c r="AK537" s="22" t="s">
        <v>1258</v>
      </c>
      <c r="AL537" s="25">
        <v>0.92013888888888884</v>
      </c>
      <c r="AM537" s="26">
        <v>0.92361111111111116</v>
      </c>
      <c r="AN537" s="26">
        <v>0.95138888888888884</v>
      </c>
      <c r="AO537" s="26">
        <v>0.99652777777777779</v>
      </c>
      <c r="AP537" s="22" t="s">
        <v>3795</v>
      </c>
      <c r="AQ537" s="22" t="s">
        <v>3796</v>
      </c>
      <c r="AR537" s="22">
        <v>3</v>
      </c>
      <c r="AS537" s="22" t="s">
        <v>3797</v>
      </c>
      <c r="AT537" s="22" t="s">
        <v>283</v>
      </c>
      <c r="AU537" s="22" t="s">
        <v>3748</v>
      </c>
      <c r="AV537" s="27" t="s">
        <v>276</v>
      </c>
      <c r="AW537" s="22" t="s">
        <v>3749</v>
      </c>
      <c r="AX537" s="22" t="s">
        <v>283</v>
      </c>
      <c r="AY537" s="22" t="b">
        <v>0</v>
      </c>
      <c r="AZ537" s="22" t="s">
        <v>273</v>
      </c>
      <c r="BA537" s="22" t="b">
        <v>0</v>
      </c>
      <c r="BB537" s="22"/>
      <c r="BC537" s="22"/>
    </row>
    <row r="538" spans="1:55" hidden="1" x14ac:dyDescent="0.25">
      <c r="A538" s="31" t="str">
        <f>IFERROR(TEXT(Table_ocorrencias11[[#This Row],[caso_n]],"000")&amp;Table_ocorrencias11[[#This Row],[ponto]]&amp;"/"&amp;YEAR(Table_ocorrencias11[[#This Row],[DATA PLANTÃO]]),"")</f>
        <v>800.9/2020</v>
      </c>
      <c r="B538" s="31" t="str">
        <f>IFERROR(IF(Table_ocorrencias11[[#This Row],[GDL]] = "","", Table_ocorrencias11[[#This Row],[GDL]]&amp;"/"&amp;YEAR(Table_ocorrencias11[[#This Row],[data_plantao]])),"")</f>
        <v>27269/2020</v>
      </c>
      <c r="C538" s="31" t="str">
        <f>IF(Table_ocorrencias11[[#This Row],[fotos_gdl]] = TRUE,"ENVIADAS","PENDENTE")</f>
        <v>ENVIADAS</v>
      </c>
      <c r="D538" s="23">
        <f>IFERROR(Table_ocorrencias11[[#This Row],[data_plantao]],"")</f>
        <v>44085</v>
      </c>
      <c r="E538" s="31" t="str">
        <f>IFERROR(Table_ocorrencias11[[#This Row],[CIODS]],"")</f>
        <v>D687319</v>
      </c>
      <c r="F538" s="31" t="str">
        <f>IFERROR(Table_ocorrencias11[[#This Row],[natureza3]],"")</f>
        <v>Homicídio</v>
      </c>
      <c r="G538" s="31" t="str">
        <f>IFERROR(Table_ocorrencias11[[#This Row],[tipo_local]],"")</f>
        <v>Externo</v>
      </c>
      <c r="H538" s="31" t="str">
        <f>IFERROR(IF(Table_ocorrencias11[[#This Row],[instrumento9]] = 0,"",Table_ocorrencias11[[#This Row],[instrumento9]]),"")</f>
        <v>PÉRFURO-CONTUNDENTE</v>
      </c>
      <c r="I538" s="31" t="str">
        <f>IFERROR(VLOOKUP(Table_ocorrencias11[[#This Row],[matricula_perito]],Table_peritos[],2,FALSE),"")</f>
        <v>DIOGO SINESIO TRAJANO DE ARRUDA</v>
      </c>
      <c r="J538" s="31" t="str">
        <f>IFERROR(VLOOKUP(Table_ocorrencias11[[#This Row],[matricula_auxiliar]],Table_auxiliares[],2,FALSE),"")</f>
        <v>THIAGO CHALEGRE</v>
      </c>
      <c r="K538" s="31" t="str">
        <f>IFERROR(VLOOKUP(Table_ocorrencias11[[#This Row],[matricula_delegado]],Table_delegados[],2,FALSE),"")</f>
        <v>AUSENTE</v>
      </c>
      <c r="L538" s="31" t="str">
        <f>IFERROR(Table_ocorrencias11[[#This Row],[viatura4]],"")</f>
        <v>UP002</v>
      </c>
      <c r="M538" s="31" t="str">
        <f>IFERROR(IF(Table_ocorrencias11[[#This Row],[DPH2]] ="","",Table_ocorrencias11[[#This Row],[DPH2]]&amp;"º DPH"),"")</f>
        <v>11º DPH</v>
      </c>
      <c r="N538" s="31" t="str">
        <f>UPPER(IFERROR(VLOOKUP(Table_ocorrencias11[[#This Row],[municipio]],Table_municipios[],2,FALSE),""))</f>
        <v>JABOATÃO DOS GUARARAPES</v>
      </c>
      <c r="O538" s="31" t="str">
        <f>UPPER(IFERROR(Table_ocorrencias11[[#This Row],[bairro7]],""))</f>
        <v>PRAZERES</v>
      </c>
      <c r="P538" s="31" t="str">
        <f>IFERROR(IF(Table_ocorrencias11[[#This Row],[rua8]] ="","",Table_ocorrencias11[[#This Row],[rua8]]),"")</f>
        <v>LINDO AMOR 460</v>
      </c>
      <c r="Q538" s="31" t="str">
        <f>IFERROR(IF(Table_ocorrencias11[[#This Row],[latitude5]] ="","",Table_ocorrencias11[[#This Row],[latitude5]]),"")</f>
        <v>-8.1562218</v>
      </c>
      <c r="R538" s="31" t="str">
        <f>IFERROR(IF(Table_ocorrencias11[[#This Row],[longitude6]] ="","",Table_ocorrencias11[[#This Row],[longitude6]]),"")</f>
        <v>-34.935715</v>
      </c>
      <c r="S538" s="31" t="str">
        <f>IFERROR(UPPER(VLOOKUP(Table_ocorrencias11[[#This Row],[ocorrencia_id]],Table_vitimas[],3,FALSE) &amp; " (NIC: "&amp; VLOOKUP(Table_ocorrencias11[[#This Row],[ocorrencia_id]],Table_vitimas[],9,FALSE)) &amp;")","")</f>
        <v>ROBERTO FERREIRA DO MONTE (NIC: 112606)</v>
      </c>
      <c r="T5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8" s="31" t="str">
        <f>UPPER(IFERROR(Table_ocorrencias11[[#This Row],[descricao]],""))</f>
        <v>PM 9812 8860 ; DEL BARBARA FORT</v>
      </c>
      <c r="V538" s="24">
        <f>IFERROR(IF(Table_ocorrencias11[[#This Row],[data_ciencia]]="","",Table_ocorrencias11[[#This Row],[data_ciencia]]),"")</f>
        <v>2.2916666666666665E-2</v>
      </c>
      <c r="W538" s="24">
        <f>IFERROR(IF(Table_ocorrencias11[[#This Row],[data_saida]]="","",Table_ocorrencias11[[#This Row],[data_saida]]),"")</f>
        <v>3.4722222222222224E-2</v>
      </c>
      <c r="X538" s="24">
        <f>IFERROR(IF(Table_ocorrencias11[[#This Row],[data_chegada]]="","",Table_ocorrencias11[[#This Row],[data_chegada]]),"")</f>
        <v>5.9027777777777776E-2</v>
      </c>
      <c r="Y538" s="24">
        <f>IFERROR(IF(Table_ocorrencias11[[#This Row],[data_conclusao]]="","",Table_ocorrencias11[[#This Row],[data_conclusao]]),"")</f>
        <v>0.1076388888888889</v>
      </c>
      <c r="Z538" s="22">
        <v>1650</v>
      </c>
      <c r="AA538" s="22">
        <v>800</v>
      </c>
      <c r="AB538" s="22">
        <v>11</v>
      </c>
      <c r="AC538" s="22">
        <v>3871193</v>
      </c>
      <c r="AD538" s="22">
        <v>3868877</v>
      </c>
      <c r="AE538" s="22"/>
      <c r="AF538" s="22">
        <v>27269</v>
      </c>
      <c r="AG538" s="23">
        <v>44085</v>
      </c>
      <c r="AH538" s="22" t="s">
        <v>3750</v>
      </c>
      <c r="AI538" s="22" t="s">
        <v>167</v>
      </c>
      <c r="AJ538" s="22" t="s">
        <v>168</v>
      </c>
      <c r="AK538" s="22" t="s">
        <v>278</v>
      </c>
      <c r="AL538" s="25">
        <v>2.2916666666666665E-2</v>
      </c>
      <c r="AM538" s="26">
        <v>3.4722222222222224E-2</v>
      </c>
      <c r="AN538" s="26">
        <v>5.9027777777777776E-2</v>
      </c>
      <c r="AO538" s="26">
        <v>0.1076388888888889</v>
      </c>
      <c r="AP538" s="22" t="s">
        <v>3765</v>
      </c>
      <c r="AQ538" s="22" t="s">
        <v>3766</v>
      </c>
      <c r="AR538" s="22">
        <v>10</v>
      </c>
      <c r="AS538" s="22" t="s">
        <v>1776</v>
      </c>
      <c r="AT538" s="22" t="s">
        <v>3751</v>
      </c>
      <c r="AU538" s="22" t="s">
        <v>3752</v>
      </c>
      <c r="AV538" s="27" t="s">
        <v>276</v>
      </c>
      <c r="AW538" s="22" t="s">
        <v>3753</v>
      </c>
      <c r="AX538" s="22" t="s">
        <v>3767</v>
      </c>
      <c r="AY538" s="22" t="b">
        <v>1</v>
      </c>
      <c r="AZ538" s="22" t="s">
        <v>273</v>
      </c>
      <c r="BA538" s="22" t="b">
        <v>0</v>
      </c>
      <c r="BB538" s="22"/>
      <c r="BC538" s="22"/>
    </row>
    <row r="539" spans="1:55" hidden="1" x14ac:dyDescent="0.25">
      <c r="A539" s="31" t="str">
        <f>IFERROR(TEXT(Table_ocorrencias11[[#This Row],[caso_n]],"000")&amp;Table_ocorrencias11[[#This Row],[ponto]]&amp;"/"&amp;YEAR(Table_ocorrencias11[[#This Row],[DATA PLANTÃO]]),"")</f>
        <v>801.9/2020</v>
      </c>
      <c r="B539" s="31" t="str">
        <f>IFERROR(IF(Table_ocorrencias11[[#This Row],[GDL]] = "","", Table_ocorrencias11[[#This Row],[GDL]]&amp;"/"&amp;YEAR(Table_ocorrencias11[[#This Row],[data_plantao]])),"")</f>
        <v>27270/2020</v>
      </c>
      <c r="C539" s="31" t="str">
        <f>IF(Table_ocorrencias11[[#This Row],[fotos_gdl]] = TRUE,"ENVIADAS","PENDENTE")</f>
        <v>ENVIADAS</v>
      </c>
      <c r="D539" s="23">
        <f>IFERROR(Table_ocorrencias11[[#This Row],[data_plantao]],"")</f>
        <v>44085</v>
      </c>
      <c r="E539" s="31" t="str">
        <f>IFERROR(Table_ocorrencias11[[#This Row],[CIODS]],"")</f>
        <v>D687322</v>
      </c>
      <c r="F539" s="31" t="str">
        <f>IFERROR(Table_ocorrencias11[[#This Row],[natureza3]],"")</f>
        <v>Homicídio</v>
      </c>
      <c r="G539" s="31" t="str">
        <f>IFERROR(Table_ocorrencias11[[#This Row],[tipo_local]],"")</f>
        <v>Externo</v>
      </c>
      <c r="H539" s="31" t="str">
        <f>IFERROR(IF(Table_ocorrencias11[[#This Row],[instrumento9]] = 0,"",Table_ocorrencias11[[#This Row],[instrumento9]]),"")</f>
        <v>PÉRFURO-CORTANTE</v>
      </c>
      <c r="I539" s="31" t="str">
        <f>IFERROR(VLOOKUP(Table_ocorrencias11[[#This Row],[matricula_perito]],Table_peritos[],2,FALSE),"")</f>
        <v>DIOGO SINESIO TRAJANO DE ARRUDA</v>
      </c>
      <c r="J539" s="31" t="str">
        <f>IFERROR(VLOOKUP(Table_ocorrencias11[[#This Row],[matricula_auxiliar]],Table_auxiliares[],2,FALSE),"")</f>
        <v>THIAGO CHALEGRE</v>
      </c>
      <c r="K539" s="31" t="str">
        <f>IFERROR(VLOOKUP(Table_ocorrencias11[[#This Row],[matricula_delegado]],Table_delegados[],2,FALSE),"")</f>
        <v>RODOLFO LIMA CARTAXO</v>
      </c>
      <c r="L539" s="31" t="str">
        <f>IFERROR(Table_ocorrencias11[[#This Row],[viatura4]],"")</f>
        <v>UP002</v>
      </c>
      <c r="M539" s="31" t="str">
        <f>IFERROR(IF(Table_ocorrencias11[[#This Row],[DPH2]] ="","",Table_ocorrencias11[[#This Row],[DPH2]]&amp;"º DPH"),"")</f>
        <v>9º DPH</v>
      </c>
      <c r="N539" s="31" t="str">
        <f>UPPER(IFERROR(VLOOKUP(Table_ocorrencias11[[#This Row],[municipio]],Table_municipios[],2,FALSE),""))</f>
        <v>OLINDA</v>
      </c>
      <c r="O539" s="31" t="str">
        <f>UPPER(IFERROR(Table_ocorrencias11[[#This Row],[bairro7]],""))</f>
        <v>JARDIM ATLANTICO</v>
      </c>
      <c r="P539" s="31" t="str">
        <f>IFERROR(IF(Table_ocorrencias11[[#This Row],[rua8]] ="","",Table_ocorrencias11[[#This Row],[rua8]]),"")</f>
        <v>ALVES LIRA</v>
      </c>
      <c r="Q539" s="31" t="str">
        <f>IFERROR(IF(Table_ocorrencias11[[#This Row],[latitude5]] ="","",Table_ocorrencias11[[#This Row],[latitude5]]),"")</f>
        <v>-7.981508</v>
      </c>
      <c r="R539" s="31" t="str">
        <f>IFERROR(IF(Table_ocorrencias11[[#This Row],[longitude6]] ="","",Table_ocorrencias11[[#This Row],[longitude6]]),"")</f>
        <v>-34.849057</v>
      </c>
      <c r="S53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112616)</v>
      </c>
      <c r="T5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39" s="31" t="str">
        <f>UPPER(IFERROR(Table_ocorrencias11[[#This Row],[descricao]],""))</f>
        <v/>
      </c>
      <c r="V539" s="24">
        <f>IFERROR(IF(Table_ocorrencias11[[#This Row],[data_ciencia]]="","",Table_ocorrencias11[[#This Row],[data_ciencia]]),"")</f>
        <v>0.1076388888888889</v>
      </c>
      <c r="W539" s="24">
        <f>IFERROR(IF(Table_ocorrencias11[[#This Row],[data_saida]]="","",Table_ocorrencias11[[#This Row],[data_saida]]),"")</f>
        <v>0.1076388888888889</v>
      </c>
      <c r="X539" s="24">
        <f>IFERROR(IF(Table_ocorrencias11[[#This Row],[data_chegada]]="","",Table_ocorrencias11[[#This Row],[data_chegada]]),"")</f>
        <v>0.125</v>
      </c>
      <c r="Y539" s="24">
        <f>IFERROR(IF(Table_ocorrencias11[[#This Row],[data_conclusao]]="","",Table_ocorrencias11[[#This Row],[data_conclusao]]),"")</f>
        <v>0.14930555555555555</v>
      </c>
      <c r="Z539" s="22">
        <v>1651</v>
      </c>
      <c r="AA539" s="22">
        <v>801</v>
      </c>
      <c r="AB539" s="22">
        <v>9</v>
      </c>
      <c r="AC539" s="22">
        <v>3871193</v>
      </c>
      <c r="AD539" s="22">
        <v>3868877</v>
      </c>
      <c r="AE539" s="22">
        <v>2725649</v>
      </c>
      <c r="AF539" s="22">
        <v>27270</v>
      </c>
      <c r="AG539" s="23">
        <v>44085</v>
      </c>
      <c r="AH539" s="22" t="s">
        <v>3754</v>
      </c>
      <c r="AI539" s="22" t="s">
        <v>167</v>
      </c>
      <c r="AJ539" s="22" t="s">
        <v>168</v>
      </c>
      <c r="AK539" s="22" t="s">
        <v>278</v>
      </c>
      <c r="AL539" s="25">
        <v>0.1076388888888889</v>
      </c>
      <c r="AM539" s="26">
        <v>0.1076388888888889</v>
      </c>
      <c r="AN539" s="26">
        <v>0.125</v>
      </c>
      <c r="AO539" s="26">
        <v>0.14930555555555555</v>
      </c>
      <c r="AP539" s="22" t="s">
        <v>3768</v>
      </c>
      <c r="AQ539" s="22" t="s">
        <v>3769</v>
      </c>
      <c r="AR539" s="22">
        <v>12</v>
      </c>
      <c r="AS539" s="22" t="s">
        <v>3755</v>
      </c>
      <c r="AT539" s="22" t="s">
        <v>3763</v>
      </c>
      <c r="AU539" s="22" t="s">
        <v>3764</v>
      </c>
      <c r="AV539" s="27" t="s">
        <v>744</v>
      </c>
      <c r="AW539" s="22" t="s">
        <v>3756</v>
      </c>
      <c r="AX539" s="22"/>
      <c r="AY539" s="22" t="b">
        <v>1</v>
      </c>
      <c r="AZ539" s="22" t="s">
        <v>273</v>
      </c>
      <c r="BA539" s="22" t="b">
        <v>0</v>
      </c>
      <c r="BB539" s="22"/>
      <c r="BC539" s="22"/>
    </row>
    <row r="540" spans="1:55" hidden="1" x14ac:dyDescent="0.25">
      <c r="A540" s="31" t="str">
        <f>IFERROR(TEXT(Table_ocorrencias11[[#This Row],[caso_n]],"000")&amp;Table_ocorrencias11[[#This Row],[ponto]]&amp;"/"&amp;YEAR(Table_ocorrencias11[[#This Row],[DATA PLANTÃO]]),"")</f>
        <v>802.9/2020</v>
      </c>
      <c r="B540" s="31" t="str">
        <f>IFERROR(IF(Table_ocorrencias11[[#This Row],[GDL]] = "","", Table_ocorrencias11[[#This Row],[GDL]]&amp;"/"&amp;YEAR(Table_ocorrencias11[[#This Row],[data_plantao]])),"")</f>
        <v>27395/2020</v>
      </c>
      <c r="C540" s="31" t="str">
        <f>IF(Table_ocorrencias11[[#This Row],[fotos_gdl]] = TRUE,"ENVIADAS","PENDENTE")</f>
        <v>PENDENTE</v>
      </c>
      <c r="D540" s="23">
        <f>IFERROR(Table_ocorrencias11[[#This Row],[data_plantao]],"")</f>
        <v>44085</v>
      </c>
      <c r="E540" s="31" t="str">
        <f>IFERROR(Table_ocorrencias11[[#This Row],[CIODS]],"")</f>
        <v>D687325</v>
      </c>
      <c r="F540" s="31" t="str">
        <f>IFERROR(Table_ocorrencias11[[#This Row],[natureza3]],"")</f>
        <v>Homicídio</v>
      </c>
      <c r="G540" s="31" t="str">
        <f>IFERROR(Table_ocorrencias11[[#This Row],[tipo_local]],"")</f>
        <v>Interno</v>
      </c>
      <c r="H540" s="31" t="str">
        <f>IFERROR(IF(Table_ocorrencias11[[#This Row],[instrumento9]] = 0,"",Table_ocorrencias11[[#This Row],[instrumento9]]),"")</f>
        <v>PÉRFURO-CONTUNDENTE</v>
      </c>
      <c r="I540" s="31" t="str">
        <f>IFERROR(VLOOKUP(Table_ocorrencias11[[#This Row],[matricula_perito]],Table_peritos[],2,FALSE),"")</f>
        <v>RODION MALINOVSKY DE OLIVEIRA GOMES</v>
      </c>
      <c r="J540" s="31" t="str">
        <f>IFERROR(VLOOKUP(Table_ocorrencias11[[#This Row],[matricula_auxiliar]],Table_auxiliares[],2,FALSE),"")</f>
        <v>TALITA ATANAZIO ROSA</v>
      </c>
      <c r="K540" s="31" t="str">
        <f>IFERROR(VLOOKUP(Table_ocorrencias11[[#This Row],[matricula_delegado]],Table_delegados[],2,FALSE),"")</f>
        <v>BARBARA ALICE FORT DOS SANTOS</v>
      </c>
      <c r="L540" s="31" t="str">
        <f>IFERROR(Table_ocorrencias11[[#This Row],[viatura4]],"")</f>
        <v>UP006</v>
      </c>
      <c r="M540" s="31" t="str">
        <f>IFERROR(IF(Table_ocorrencias11[[#This Row],[DPH2]] ="","",Table_ocorrencias11[[#This Row],[DPH2]]&amp;"º DPH"),"")</f>
        <v>13º DPH</v>
      </c>
      <c r="N540" s="31" t="str">
        <f>UPPER(IFERROR(VLOOKUP(Table_ocorrencias11[[#This Row],[municipio]],Table_municipios[],2,FALSE),""))</f>
        <v>JABOATÃO DOS GUARARAPES</v>
      </c>
      <c r="O540" s="31" t="str">
        <f>UPPER(IFERROR(Table_ocorrencias11[[#This Row],[bairro7]],""))</f>
        <v>CURADO IV</v>
      </c>
      <c r="P540" s="31" t="str">
        <f>IFERROR(IF(Table_ocorrencias11[[#This Row],[rua8]] ="","",Table_ocorrencias11[[#This Row],[rua8]]),"")</f>
        <v>QUATORZE, 706</v>
      </c>
      <c r="Q540" s="31" t="str">
        <f>IFERROR(IF(Table_ocorrencias11[[#This Row],[latitude5]] ="","",Table_ocorrencias11[[#This Row],[latitude5]]),"")</f>
        <v>8.0680397</v>
      </c>
      <c r="R540" s="31" t="str">
        <f>IFERROR(IF(Table_ocorrencias11[[#This Row],[longitude6]] ="","",Table_ocorrencias11[[#This Row],[longitude6]]),"")</f>
        <v>35.0007371</v>
      </c>
      <c r="S540" s="31" t="str">
        <f>IFERROR(UPPER(VLOOKUP(Table_ocorrencias11[[#This Row],[ocorrencia_id]],Table_vitimas[],3,FALSE) &amp; " (NIC: "&amp; VLOOKUP(Table_ocorrencias11[[#This Row],[ocorrencia_id]],Table_vitimas[],9,FALSE)) &amp;")","")</f>
        <v>BRUNO PEREIRA ELOI DA SILVA (NIC: 112607)</v>
      </c>
      <c r="T5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0" s="31" t="str">
        <f>UPPER(IFERROR(Table_ocorrencias11[[#This Row],[descricao]],""))</f>
        <v>EQUIPE DESLOCOU-SE PARA ESSE CASO APÓS O CASO 803.9/20 (VÁRZEA)</v>
      </c>
      <c r="V540" s="24">
        <f>IFERROR(IF(Table_ocorrencias11[[#This Row],[data_ciencia]]="","",Table_ocorrencias11[[#This Row],[data_ciencia]]),"")</f>
        <v>9.4444444444444442E-2</v>
      </c>
      <c r="W540" s="24">
        <f>IFERROR(IF(Table_ocorrencias11[[#This Row],[data_saida]]="","",Table_ocorrencias11[[#This Row],[data_saida]]),"")</f>
        <v>0.14583333333333334</v>
      </c>
      <c r="X540" s="24">
        <f>IFERROR(IF(Table_ocorrencias11[[#This Row],[data_chegada]]="","",Table_ocorrencias11[[#This Row],[data_chegada]]),"")</f>
        <v>0.17708333333333334</v>
      </c>
      <c r="Y540" s="24">
        <f>IFERROR(IF(Table_ocorrencias11[[#This Row],[data_conclusao]]="","",Table_ocorrencias11[[#This Row],[data_conclusao]]),"")</f>
        <v>0.20833333333333334</v>
      </c>
      <c r="Z540" s="22">
        <v>1652</v>
      </c>
      <c r="AA540" s="22">
        <v>802</v>
      </c>
      <c r="AB540" s="22">
        <v>13</v>
      </c>
      <c r="AC540" s="22">
        <v>1917099</v>
      </c>
      <c r="AD540" s="22">
        <v>3875598</v>
      </c>
      <c r="AE540" s="22">
        <v>3864090</v>
      </c>
      <c r="AF540" s="22">
        <v>27395</v>
      </c>
      <c r="AG540" s="23">
        <v>44085</v>
      </c>
      <c r="AH540" s="22" t="s">
        <v>3757</v>
      </c>
      <c r="AI540" s="22" t="s">
        <v>167</v>
      </c>
      <c r="AJ540" s="22" t="s">
        <v>414</v>
      </c>
      <c r="AK540" s="22" t="s">
        <v>1258</v>
      </c>
      <c r="AL540" s="25">
        <v>9.4444444444444442E-2</v>
      </c>
      <c r="AM540" s="26">
        <v>0.14583333333333334</v>
      </c>
      <c r="AN540" s="26">
        <v>0.17708333333333334</v>
      </c>
      <c r="AO540" s="26">
        <v>0.20833333333333334</v>
      </c>
      <c r="AP540" s="22" t="s">
        <v>3798</v>
      </c>
      <c r="AQ540" s="22" t="s">
        <v>3799</v>
      </c>
      <c r="AR540" s="22">
        <v>10</v>
      </c>
      <c r="AS540" s="22" t="s">
        <v>3356</v>
      </c>
      <c r="AT540" s="22" t="s">
        <v>3773</v>
      </c>
      <c r="AU540" s="22" t="s">
        <v>3758</v>
      </c>
      <c r="AV540" s="27" t="s">
        <v>276</v>
      </c>
      <c r="AW540" s="22" t="s">
        <v>3759</v>
      </c>
      <c r="AX540" s="22" t="s">
        <v>3800</v>
      </c>
      <c r="AY540" s="22" t="b">
        <v>0</v>
      </c>
      <c r="AZ540" s="22" t="s">
        <v>273</v>
      </c>
      <c r="BA540" s="22" t="b">
        <v>0</v>
      </c>
      <c r="BB540" s="22"/>
      <c r="BC540" s="22"/>
    </row>
    <row r="541" spans="1:55" hidden="1" x14ac:dyDescent="0.25">
      <c r="A541" s="31" t="str">
        <f>IFERROR(TEXT(Table_ocorrencias11[[#This Row],[caso_n]],"000")&amp;Table_ocorrencias11[[#This Row],[ponto]]&amp;"/"&amp;YEAR(Table_ocorrencias11[[#This Row],[DATA PLANTÃO]]),"")</f>
        <v>803.9/2020</v>
      </c>
      <c r="B541" s="31" t="str">
        <f>IFERROR(IF(Table_ocorrencias11[[#This Row],[GDL]] = "","", Table_ocorrencias11[[#This Row],[GDL]]&amp;"/"&amp;YEAR(Table_ocorrencias11[[#This Row],[data_plantao]])),"")</f>
        <v>27396/2020</v>
      </c>
      <c r="C541" s="31" t="str">
        <f>IF(Table_ocorrencias11[[#This Row],[fotos_gdl]] = TRUE,"ENVIADAS","PENDENTE")</f>
        <v>ENVIADAS</v>
      </c>
      <c r="D541" s="23">
        <f>IFERROR(Table_ocorrencias11[[#This Row],[data_plantao]],"")</f>
        <v>44085</v>
      </c>
      <c r="E541" s="31" t="str">
        <f>IFERROR(Table_ocorrencias11[[#This Row],[CIODS]],"")</f>
        <v>D687325</v>
      </c>
      <c r="F541" s="31" t="str">
        <f>IFERROR(Table_ocorrencias11[[#This Row],[natureza3]],"")</f>
        <v>Morte a esclarecer</v>
      </c>
      <c r="G541" s="31" t="str">
        <f>IFERROR(Table_ocorrencias11[[#This Row],[tipo_local]],"")</f>
        <v>Interno</v>
      </c>
      <c r="H541" s="31" t="str">
        <f>IFERROR(IF(Table_ocorrencias11[[#This Row],[instrumento9]] = 0,"",Table_ocorrencias11[[#This Row],[instrumento9]]),"")</f>
        <v>PÉRFURO-CONTUNDENTE</v>
      </c>
      <c r="I541" s="31" t="str">
        <f>IFERROR(VLOOKUP(Table_ocorrencias11[[#This Row],[matricula_perito]],Table_peritos[],2,FALSE),"")</f>
        <v>RODION MALINOVSKY DE OLIVEIRA GOMES</v>
      </c>
      <c r="J541" s="31" t="str">
        <f>IFERROR(VLOOKUP(Table_ocorrencias11[[#This Row],[matricula_auxiliar]],Table_auxiliares[],2,FALSE),"")</f>
        <v>ANDREZA CRISTINA MAIA DOS SANTOS</v>
      </c>
      <c r="K541" s="31" t="str">
        <f>IFERROR(VLOOKUP(Table_ocorrencias11[[#This Row],[matricula_delegado]],Table_delegados[],2,FALSE),"")</f>
        <v>PAULO GUSTAVO COELHO DIAS</v>
      </c>
      <c r="L541" s="31" t="str">
        <f>IFERROR(Table_ocorrencias11[[#This Row],[viatura4]],"")</f>
        <v>UP004</v>
      </c>
      <c r="M541" s="31" t="str">
        <f>IFERROR(IF(Table_ocorrencias11[[#This Row],[DPH2]] ="","",Table_ocorrencias11[[#This Row],[DPH2]]&amp;"º DPH"),"")</f>
        <v>4º DPH</v>
      </c>
      <c r="N541" s="31" t="str">
        <f>UPPER(IFERROR(VLOOKUP(Table_ocorrencias11[[#This Row],[municipio]],Table_municipios[],2,FALSE),""))</f>
        <v>RECIFE</v>
      </c>
      <c r="O541" s="31" t="str">
        <f>UPPER(IFERROR(Table_ocorrencias11[[#This Row],[bairro7]],""))</f>
        <v>VÁRZEA</v>
      </c>
      <c r="P541" s="31" t="str">
        <f>IFERROR(IF(Table_ocorrencias11[[#This Row],[rua8]] ="","",Table_ocorrencias11[[#This Row],[rua8]]),"")</f>
        <v>R. TRÊS DE MAIO, 25</v>
      </c>
      <c r="Q541" s="31" t="str">
        <f>IFERROR(IF(Table_ocorrencias11[[#This Row],[latitude5]] ="","",Table_ocorrencias11[[#This Row],[latitude5]]),"")</f>
        <v>8.045501</v>
      </c>
      <c r="R541" s="31" t="str">
        <f>IFERROR(IF(Table_ocorrencias11[[#This Row],[longitude6]] ="","",Table_ocorrencias11[[#This Row],[longitude6]]),"")</f>
        <v>34.961987</v>
      </c>
      <c r="S541" s="31" t="str">
        <f>IFERROR(UPPER(VLOOKUP(Table_ocorrencias11[[#This Row],[ocorrencia_id]],Table_vitimas[],3,FALSE) &amp; " (NIC: "&amp; VLOOKUP(Table_ocorrencias11[[#This Row],[ocorrencia_id]],Table_vitimas[],9,FALSE)) &amp;")","")</f>
        <v>WEDSON JOSE PEREIRA DA SILVA (NIC: 112617)</v>
      </c>
      <c r="T5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1" s="31" t="str">
        <f>UPPER(IFERROR(Table_ocorrencias11[[#This Row],[descricao]],""))</f>
        <v>CB GOMES 86178050</v>
      </c>
      <c r="V541" s="24">
        <f>IFERROR(IF(Table_ocorrencias11[[#This Row],[data_ciencia]]="","",Table_ocorrencias11[[#This Row],[data_ciencia]]),"")</f>
        <v>9.4444444444444442E-2</v>
      </c>
      <c r="W541" s="24">
        <f>IFERROR(IF(Table_ocorrencias11[[#This Row],[data_saida]]="","",Table_ocorrencias11[[#This Row],[data_saida]]),"")</f>
        <v>9.7222222222222224E-2</v>
      </c>
      <c r="X541" s="24">
        <f>IFERROR(IF(Table_ocorrencias11[[#This Row],[data_chegada]]="","",Table_ocorrencias11[[#This Row],[data_chegada]]),"")</f>
        <v>0.11805555555555555</v>
      </c>
      <c r="Y541" s="24">
        <f>IFERROR(IF(Table_ocorrencias11[[#This Row],[data_conclusao]]="","",Table_ocorrencias11[[#This Row],[data_conclusao]]),"")</f>
        <v>0.14583333333333334</v>
      </c>
      <c r="Z541" s="22">
        <v>1653</v>
      </c>
      <c r="AA541" s="22">
        <v>803</v>
      </c>
      <c r="AB541" s="22">
        <v>4</v>
      </c>
      <c r="AC541" s="22">
        <v>1917099</v>
      </c>
      <c r="AD541" s="22">
        <v>3876098</v>
      </c>
      <c r="AE541" s="22">
        <v>2725371</v>
      </c>
      <c r="AF541" s="22">
        <v>27396</v>
      </c>
      <c r="AG541" s="23">
        <v>44085</v>
      </c>
      <c r="AH541" s="22" t="s">
        <v>3757</v>
      </c>
      <c r="AI541" s="22" t="s">
        <v>425</v>
      </c>
      <c r="AJ541" s="22" t="s">
        <v>414</v>
      </c>
      <c r="AK541" s="22" t="s">
        <v>255</v>
      </c>
      <c r="AL541" s="25">
        <v>9.4444444444444442E-2</v>
      </c>
      <c r="AM541" s="26">
        <v>9.7222222222222224E-2</v>
      </c>
      <c r="AN541" s="26">
        <v>0.11805555555555555</v>
      </c>
      <c r="AO541" s="26">
        <v>0.14583333333333334</v>
      </c>
      <c r="AP541" s="22" t="s">
        <v>3801</v>
      </c>
      <c r="AQ541" s="22" t="s">
        <v>3802</v>
      </c>
      <c r="AR541" s="22">
        <v>14</v>
      </c>
      <c r="AS541" s="22" t="s">
        <v>355</v>
      </c>
      <c r="AT541" s="22" t="s">
        <v>3774</v>
      </c>
      <c r="AU541" s="22" t="s">
        <v>3760</v>
      </c>
      <c r="AV541" s="27" t="s">
        <v>276</v>
      </c>
      <c r="AW541" s="22" t="s">
        <v>3761</v>
      </c>
      <c r="AX541" s="22" t="s">
        <v>3762</v>
      </c>
      <c r="AY541" s="22" t="b">
        <v>1</v>
      </c>
      <c r="AZ541" s="22" t="s">
        <v>273</v>
      </c>
      <c r="BA541" s="22" t="b">
        <v>0</v>
      </c>
      <c r="BB541" s="22"/>
      <c r="BC541" s="22"/>
    </row>
    <row r="542" spans="1:55" hidden="1" x14ac:dyDescent="0.25">
      <c r="A542" s="31" t="str">
        <f>IFERROR(TEXT(Table_ocorrencias11[[#This Row],[caso_n]],"000")&amp;Table_ocorrencias11[[#This Row],[ponto]]&amp;"/"&amp;YEAR(Table_ocorrencias11[[#This Row],[DATA PLANTÃO]]),"")</f>
        <v>804.9/2020</v>
      </c>
      <c r="B542" s="31" t="str">
        <f>IFERROR(IF(Table_ocorrencias11[[#This Row],[GDL]] = "","", Table_ocorrencias11[[#This Row],[GDL]]&amp;"/"&amp;YEAR(Table_ocorrencias11[[#This Row],[data_plantao]])),"")</f>
        <v>27445/2020</v>
      </c>
      <c r="C542" s="31" t="str">
        <f>IF(Table_ocorrencias11[[#This Row],[fotos_gdl]] = TRUE,"ENVIADAS","PENDENTE")</f>
        <v>PENDENTE</v>
      </c>
      <c r="D542" s="23">
        <f>IFERROR(Table_ocorrencias11[[#This Row],[data_plantao]],"")</f>
        <v>44085</v>
      </c>
      <c r="E542" s="31" t="str">
        <f>IFERROR(Table_ocorrencias11[[#This Row],[CIODS]],"")</f>
        <v>D687352</v>
      </c>
      <c r="F542" s="31" t="str">
        <f>IFERROR(Table_ocorrencias11[[#This Row],[natureza3]],"")</f>
        <v>Homicídio</v>
      </c>
      <c r="G542" s="31" t="str">
        <f>IFERROR(Table_ocorrencias11[[#This Row],[tipo_local]],"")</f>
        <v>Externo</v>
      </c>
      <c r="H542" s="31" t="str">
        <f>IFERROR(IF(Table_ocorrencias11[[#This Row],[instrumento9]] = 0,"",Table_ocorrencias11[[#This Row],[instrumento9]]),"")</f>
        <v>PÉRFURO-CONTUNDENTE</v>
      </c>
      <c r="I542" s="31" t="str">
        <f>IFERROR(VLOOKUP(Table_ocorrencias11[[#This Row],[matricula_perito]],Table_peritos[],2,FALSE),"")</f>
        <v>LUCAS ARAÚJO DE ALMEIDA</v>
      </c>
      <c r="J542" s="31" t="str">
        <f>IFERROR(VLOOKUP(Table_ocorrencias11[[#This Row],[matricula_auxiliar]],Table_auxiliares[],2,FALSE),"")</f>
        <v>GETULIO GOMES DE MOURA</v>
      </c>
      <c r="K542" s="31" t="str">
        <f>IFERROR(VLOOKUP(Table_ocorrencias11[[#This Row],[matricula_delegado]],Table_delegados[],2,FALSE),"")</f>
        <v>AUGUSTO CEZAR LOPES CUNHA</v>
      </c>
      <c r="L542" s="31" t="str">
        <f>IFERROR(Table_ocorrencias11[[#This Row],[viatura4]],"")</f>
        <v>UP004</v>
      </c>
      <c r="M542" s="31" t="str">
        <f>IFERROR(IF(Table_ocorrencias11[[#This Row],[DPH2]] ="","",Table_ocorrencias11[[#This Row],[DPH2]]&amp;"º DPH"),"")</f>
        <v>6º DPH</v>
      </c>
      <c r="N542" s="31" t="str">
        <f>UPPER(IFERROR(VLOOKUP(Table_ocorrencias11[[#This Row],[municipio]],Table_municipios[],2,FALSE),""))</f>
        <v>ABREU E LIMA</v>
      </c>
      <c r="O542" s="31" t="str">
        <f>UPPER(IFERROR(Table_ocorrencias11[[#This Row],[bairro7]],""))</f>
        <v>FOSFATO</v>
      </c>
      <c r="P542" s="31" t="str">
        <f>IFERROR(IF(Table_ocorrencias11[[#This Row],[rua8]] ="","",Table_ocorrencias11[[#This Row],[rua8]]),"")</f>
        <v>RUA NOVA</v>
      </c>
      <c r="Q542" s="31" t="str">
        <f>IFERROR(IF(Table_ocorrencias11[[#This Row],[latitude5]] ="","",Table_ocorrencias11[[#This Row],[latitude5]]),"")</f>
        <v>-7.90266</v>
      </c>
      <c r="R542" s="31" t="str">
        <f>IFERROR(IF(Table_ocorrencias11[[#This Row],[longitude6]] ="","",Table_ocorrencias11[[#This Row],[longitude6]]),"")</f>
        <v>-34.897548</v>
      </c>
      <c r="S542" s="31" t="str">
        <f>IFERROR(UPPER(VLOOKUP(Table_ocorrencias11[[#This Row],[ocorrencia_id]],Table_vitimas[],3,FALSE) &amp; " (NIC: "&amp; VLOOKUP(Table_ocorrencias11[[#This Row],[ocorrencia_id]],Table_vitimas[],9,FALSE)) &amp;")","")</f>
        <v>CLEITON DA SILVA CONRADO (NIC: 112407)</v>
      </c>
      <c r="T5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42" s="31" t="str">
        <f>UPPER(IFERROR(Table_ocorrencias11[[#This Row],[descricao]],""))</f>
        <v/>
      </c>
      <c r="V542" s="24">
        <f>IFERROR(IF(Table_ocorrencias11[[#This Row],[data_ciencia]]="","",Table_ocorrencias11[[#This Row],[data_ciencia]]),"")</f>
        <v>0.52152777777777781</v>
      </c>
      <c r="W542" s="24">
        <f>IFERROR(IF(Table_ocorrencias11[[#This Row],[data_saida]]="","",Table_ocorrencias11[[#This Row],[data_saida]]),"")</f>
        <v>0.54861111111111116</v>
      </c>
      <c r="X542" s="24">
        <f>IFERROR(IF(Table_ocorrencias11[[#This Row],[data_chegada]]="","",Table_ocorrencias11[[#This Row],[data_chegada]]),"")</f>
        <v>0.57222222222222219</v>
      </c>
      <c r="Y542" s="24">
        <f>IFERROR(IF(Table_ocorrencias11[[#This Row],[data_conclusao]]="","",Table_ocorrencias11[[#This Row],[data_conclusao]]),"")</f>
        <v>0.60763888888888884</v>
      </c>
      <c r="Z542" s="22">
        <v>1655</v>
      </c>
      <c r="AA542" s="22">
        <v>804</v>
      </c>
      <c r="AB542" s="22">
        <v>6</v>
      </c>
      <c r="AC542" s="22">
        <v>3870006</v>
      </c>
      <c r="AD542" s="22">
        <v>3868680</v>
      </c>
      <c r="AE542" s="22">
        <v>3864669</v>
      </c>
      <c r="AF542" s="22">
        <v>27445</v>
      </c>
      <c r="AG542" s="23">
        <v>44085</v>
      </c>
      <c r="AH542" s="22" t="s">
        <v>3785</v>
      </c>
      <c r="AI542" s="22" t="s">
        <v>167</v>
      </c>
      <c r="AJ542" s="22" t="s">
        <v>168</v>
      </c>
      <c r="AK542" s="22" t="s">
        <v>255</v>
      </c>
      <c r="AL542" s="25">
        <v>0.52152777777777781</v>
      </c>
      <c r="AM542" s="26">
        <v>0.54861111111111116</v>
      </c>
      <c r="AN542" s="26">
        <v>0.57222222222222219</v>
      </c>
      <c r="AO542" s="26">
        <v>0.60763888888888884</v>
      </c>
      <c r="AP542" s="22" t="s">
        <v>3786</v>
      </c>
      <c r="AQ542" s="22" t="s">
        <v>3787</v>
      </c>
      <c r="AR542" s="22">
        <v>1</v>
      </c>
      <c r="AS542" s="22" t="s">
        <v>2486</v>
      </c>
      <c r="AT542" s="22" t="s">
        <v>3788</v>
      </c>
      <c r="AU542" s="22" t="s">
        <v>2024</v>
      </c>
      <c r="AV542" s="27" t="s">
        <v>276</v>
      </c>
      <c r="AW542" s="22" t="s">
        <v>3789</v>
      </c>
      <c r="AX542" s="22" t="s">
        <v>283</v>
      </c>
      <c r="AY542" s="22" t="b">
        <v>0</v>
      </c>
      <c r="AZ542" s="22" t="s">
        <v>273</v>
      </c>
      <c r="BA542" s="22" t="b">
        <v>0</v>
      </c>
      <c r="BB542" s="22"/>
      <c r="BC542" s="22"/>
    </row>
    <row r="543" spans="1:55" hidden="1" x14ac:dyDescent="0.25">
      <c r="A543" s="31" t="str">
        <f>IFERROR(TEXT(Table_ocorrencias11[[#This Row],[caso_n]],"000")&amp;Table_ocorrencias11[[#This Row],[ponto]]&amp;"/"&amp;YEAR(Table_ocorrencias11[[#This Row],[DATA PLANTÃO]]),"")</f>
        <v>805.9/2020</v>
      </c>
      <c r="B543" s="31" t="str">
        <f>IFERROR(IF(Table_ocorrencias11[[#This Row],[GDL]] = "","", Table_ocorrencias11[[#This Row],[GDL]]&amp;"/"&amp;YEAR(Table_ocorrencias11[[#This Row],[data_plantao]])),"")</f>
        <v>27497/2020</v>
      </c>
      <c r="C543" s="31" t="str">
        <f>IF(Table_ocorrencias11[[#This Row],[fotos_gdl]] = TRUE,"ENVIADAS","PENDENTE")</f>
        <v>ENVIADAS</v>
      </c>
      <c r="D543" s="23">
        <f>IFERROR(Table_ocorrencias11[[#This Row],[data_plantao]],"")</f>
        <v>44085</v>
      </c>
      <c r="E543" s="31" t="str">
        <f>IFERROR(Table_ocorrencias11[[#This Row],[CIODS]],"")</f>
        <v>D687408</v>
      </c>
      <c r="F543" s="31" t="str">
        <f>IFERROR(Table_ocorrencias11[[#This Row],[natureza3]],"")</f>
        <v>Homicídio</v>
      </c>
      <c r="G543" s="31" t="str">
        <f>IFERROR(Table_ocorrencias11[[#This Row],[tipo_local]],"")</f>
        <v>Interno</v>
      </c>
      <c r="H543" s="31" t="str">
        <f>IFERROR(IF(Table_ocorrencias11[[#This Row],[instrumento9]] = 0,"",Table_ocorrencias11[[#This Row],[instrumento9]]),"")</f>
        <v/>
      </c>
      <c r="I543" s="31" t="str">
        <f>IFERROR(VLOOKUP(Table_ocorrencias11[[#This Row],[matricula_perito]],Table_peritos[],2,FALSE),"")</f>
        <v>RODION MALINOVSKY DE OLIVEIRA GOMES</v>
      </c>
      <c r="J543" s="31" t="str">
        <f>IFERROR(VLOOKUP(Table_ocorrencias11[[#This Row],[matricula_auxiliar]],Table_auxiliares[],2,FALSE),"")</f>
        <v>BRENO HENRIQUE DANTAS DOS SANTOS</v>
      </c>
      <c r="K543" s="31" t="str">
        <f>IFERROR(VLOOKUP(Table_ocorrencias11[[#This Row],[matricula_delegado]],Table_delegados[],2,FALSE),"")</f>
        <v>FRANCISCO OCELIO LIMA RIBEIRO</v>
      </c>
      <c r="L543" s="31" t="str">
        <f>IFERROR(Table_ocorrencias11[[#This Row],[viatura4]],"")</f>
        <v>UP004</v>
      </c>
      <c r="M543" s="31" t="str">
        <f>IFERROR(IF(Table_ocorrencias11[[#This Row],[DPH2]] ="","",Table_ocorrencias11[[#This Row],[DPH2]]&amp;"º DPH"),"")</f>
        <v>14º DPH</v>
      </c>
      <c r="N543" s="31" t="str">
        <f>UPPER(IFERROR(VLOOKUP(Table_ocorrencias11[[#This Row],[municipio]],Table_municipios[],2,FALSE),""))</f>
        <v>CABO DE SANTO AGOSTINHO</v>
      </c>
      <c r="O543" s="31" t="str">
        <f>UPPER(IFERROR(Table_ocorrencias11[[#This Row],[bairro7]],""))</f>
        <v>DISTRITO INDUSTRIAL</v>
      </c>
      <c r="P543" s="31" t="str">
        <f>IFERROR(IF(Table_ocorrencias11[[#This Row],[rua8]] ="","",Table_ocorrencias11[[#This Row],[rua8]]),"")</f>
        <v>RODOVIA PE-60</v>
      </c>
      <c r="Q543" s="31" t="str">
        <f>IFERROR(IF(Table_ocorrencias11[[#This Row],[latitude5]] ="","",Table_ocorrencias11[[#This Row],[latitude5]]),"")</f>
        <v>8.364922</v>
      </c>
      <c r="R543" s="31" t="str">
        <f>IFERROR(IF(Table_ocorrencias11[[#This Row],[longitude6]] ="","",Table_ocorrencias11[[#This Row],[longitude6]]),"")</f>
        <v>35.035446</v>
      </c>
      <c r="S543" s="31" t="str">
        <f>IFERROR(UPPER(VLOOKUP(Table_ocorrencias11[[#This Row],[ocorrencia_id]],Table_vitimas[],3,FALSE) &amp; " (NIC: "&amp; VLOOKUP(Table_ocorrencias11[[#This Row],[ocorrencia_id]],Table_vitimas[],9,FALSE)) &amp;")","")</f>
        <v>LUANDERSON ROBERTO DA SILVA SANTOS (NIC: 112623)</v>
      </c>
      <c r="T5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3" s="31" t="str">
        <f>UPPER(IFERROR(Table_ocorrencias11[[#This Row],[descricao]],""))</f>
        <v>VITIMA FOI ROUBAR, HAVENDO TROCA DE TIROS COM O VIGILANTE DENTRO DA EMPRESA UNILEVER/ SGT VALDIR 979164132</v>
      </c>
      <c r="V543" s="24">
        <f>IFERROR(IF(Table_ocorrencias11[[#This Row],[data_ciencia]]="","",Table_ocorrencias11[[#This Row],[data_ciencia]]),"")</f>
        <v>0.92361111111111116</v>
      </c>
      <c r="W543" s="24">
        <f>IFERROR(IF(Table_ocorrencias11[[#This Row],[data_saida]]="","",Table_ocorrencias11[[#This Row],[data_saida]]),"")</f>
        <v>0.9375</v>
      </c>
      <c r="X543" s="24">
        <f>IFERROR(IF(Table_ocorrencias11[[#This Row],[data_chegada]]="","",Table_ocorrencias11[[#This Row],[data_chegada]]),"")</f>
        <v>0.97222222222222221</v>
      </c>
      <c r="Y543" s="24">
        <f>IFERROR(IF(Table_ocorrencias11[[#This Row],[data_conclusao]]="","",Table_ocorrencias11[[#This Row],[data_conclusao]]),"")</f>
        <v>0</v>
      </c>
      <c r="Z543" s="22">
        <v>1656</v>
      </c>
      <c r="AA543" s="22">
        <v>805</v>
      </c>
      <c r="AB543" s="22">
        <v>14</v>
      </c>
      <c r="AC543" s="22">
        <v>1917099</v>
      </c>
      <c r="AD543" s="22">
        <v>3867820</v>
      </c>
      <c r="AE543" s="22">
        <v>3467520</v>
      </c>
      <c r="AF543" s="22">
        <v>27497</v>
      </c>
      <c r="AG543" s="23">
        <v>44085</v>
      </c>
      <c r="AH543" s="22" t="s">
        <v>3808</v>
      </c>
      <c r="AI543" s="22" t="s">
        <v>167</v>
      </c>
      <c r="AJ543" s="22" t="s">
        <v>414</v>
      </c>
      <c r="AK543" s="22" t="s">
        <v>255</v>
      </c>
      <c r="AL543" s="25">
        <v>0.92361111111111116</v>
      </c>
      <c r="AM543" s="26">
        <v>0.9375</v>
      </c>
      <c r="AN543" s="26">
        <v>0.97222222222222221</v>
      </c>
      <c r="AO543" s="26">
        <v>0</v>
      </c>
      <c r="AP543" s="22" t="s">
        <v>3876</v>
      </c>
      <c r="AQ543" s="22" t="s">
        <v>3877</v>
      </c>
      <c r="AR543" s="22">
        <v>3</v>
      </c>
      <c r="AS543" s="22" t="s">
        <v>3809</v>
      </c>
      <c r="AT543" s="22" t="s">
        <v>3810</v>
      </c>
      <c r="AU543" s="22" t="s">
        <v>3811</v>
      </c>
      <c r="AV543" s="27"/>
      <c r="AW543" s="22" t="s">
        <v>3812</v>
      </c>
      <c r="AX543" s="22" t="s">
        <v>3813</v>
      </c>
      <c r="AY543" s="22" t="b">
        <v>1</v>
      </c>
      <c r="AZ543" s="22" t="s">
        <v>273</v>
      </c>
      <c r="BA543" s="22" t="b">
        <v>0</v>
      </c>
      <c r="BB543" s="22"/>
      <c r="BC543" s="22"/>
    </row>
    <row r="544" spans="1:55" hidden="1" x14ac:dyDescent="0.25">
      <c r="A544" s="31" t="str">
        <f>IFERROR(TEXT(Table_ocorrencias11[[#This Row],[caso_n]],"000")&amp;Table_ocorrencias11[[#This Row],[ponto]]&amp;"/"&amp;YEAR(Table_ocorrencias11[[#This Row],[DATA PLANTÃO]]),"")</f>
        <v>806.9/2020</v>
      </c>
      <c r="B544" s="31" t="str">
        <f>IFERROR(IF(Table_ocorrencias11[[#This Row],[GDL]] = "","", Table_ocorrencias11[[#This Row],[GDL]]&amp;"/"&amp;YEAR(Table_ocorrencias11[[#This Row],[data_plantao]])),"")</f>
        <v>27443/2020</v>
      </c>
      <c r="C544" s="31" t="str">
        <f>IF(Table_ocorrencias11[[#This Row],[fotos_gdl]] = TRUE,"ENVIADAS","PENDENTE")</f>
        <v>ENVIADAS</v>
      </c>
      <c r="D544" s="23">
        <f>IFERROR(Table_ocorrencias11[[#This Row],[data_plantao]],"")</f>
        <v>44086</v>
      </c>
      <c r="E544" s="31" t="str">
        <f>IFERROR(Table_ocorrencias11[[#This Row],[CIODS]],"")</f>
        <v>D687452</v>
      </c>
      <c r="F544" s="31" t="str">
        <f>IFERROR(Table_ocorrencias11[[#This Row],[natureza3]],"")</f>
        <v>Homicídio</v>
      </c>
      <c r="G544" s="31" t="str">
        <f>IFERROR(Table_ocorrencias11[[#This Row],[tipo_local]],"")</f>
        <v>Externo</v>
      </c>
      <c r="H544" s="31" t="str">
        <f>IFERROR(IF(Table_ocorrencias11[[#This Row],[instrumento9]] = 0,"",Table_ocorrencias11[[#This Row],[instrumento9]]),"")</f>
        <v>PÉRFURO-CONTUNDENTE</v>
      </c>
      <c r="I544" s="31" t="str">
        <f>IFERROR(VLOOKUP(Table_ocorrencias11[[#This Row],[matricula_perito]],Table_peritos[],2,FALSE),"")</f>
        <v>AUGUSTO GUILHERME FEITOSA CACHO BORGES</v>
      </c>
      <c r="J544" s="31" t="str">
        <f>IFERROR(VLOOKUP(Table_ocorrencias11[[#This Row],[matricula_auxiliar]],Table_auxiliares[],2,FALSE),"")</f>
        <v>ANDREZA CRISTINA MAIA DOS SANTOS</v>
      </c>
      <c r="K544" s="31" t="str">
        <f>IFERROR(VLOOKUP(Table_ocorrencias11[[#This Row],[matricula_delegado]],Table_delegados[],2,FALSE),"")</f>
        <v>PAULO GUSTAVO COELHO DIAS</v>
      </c>
      <c r="L544" s="31" t="str">
        <f>IFERROR(Table_ocorrencias11[[#This Row],[viatura4]],"")</f>
        <v>UP004</v>
      </c>
      <c r="M544" s="31" t="str">
        <f>IFERROR(IF(Table_ocorrencias11[[#This Row],[DPH2]] ="","",Table_ocorrencias11[[#This Row],[DPH2]]&amp;"º DPH"),"")</f>
        <v>8º DPH</v>
      </c>
      <c r="N544" s="31" t="str">
        <f>UPPER(IFERROR(VLOOKUP(Table_ocorrencias11[[#This Row],[municipio]],Table_municipios[],2,FALSE),""))</f>
        <v>ARAÇOIABA</v>
      </c>
      <c r="O544" s="31" t="str">
        <f>UPPER(IFERROR(Table_ocorrencias11[[#This Row],[bairro7]],""))</f>
        <v>ARAÇOIABA</v>
      </c>
      <c r="P544" s="31" t="str">
        <f>IFERROR(IF(Table_ocorrencias11[[#This Row],[rua8]] ="","",Table_ocorrencias11[[#This Row],[rua8]]),"")</f>
        <v>ZONA RURAL</v>
      </c>
      <c r="Q544" s="31" t="str">
        <f>IFERROR(IF(Table_ocorrencias11[[#This Row],[latitude5]] ="","",Table_ocorrencias11[[#This Row],[latitude5]]),"")</f>
        <v>7,781768</v>
      </c>
      <c r="R544" s="31" t="str">
        <f>IFERROR(IF(Table_ocorrencias11[[#This Row],[longitude6]] ="","",Table_ocorrencias11[[#This Row],[longitude6]]),"")</f>
        <v>-35,112544</v>
      </c>
      <c r="S544" s="31" t="str">
        <f>IFERROR(UPPER(VLOOKUP(Table_ocorrencias11[[#This Row],[ocorrencia_id]],Table_vitimas[],3,FALSE) &amp; " (NIC: "&amp; VLOOKUP(Table_ocorrencias11[[#This Row],[ocorrencia_id]],Table_vitimas[],9,FALSE)) &amp;")","")</f>
        <v>JOAO BATISTA DOMINGOS DE VASCONCELOS (NIC: 112624)</v>
      </c>
      <c r="T5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4" s="31" t="str">
        <f>UPPER(IFERROR(Table_ocorrencias11[[#This Row],[descricao]],""))</f>
        <v>SGT EVANIO 994222779</v>
      </c>
      <c r="V544" s="24">
        <f>IFERROR(IF(Table_ocorrencias11[[#This Row],[data_ciencia]]="","",Table_ocorrencias11[[#This Row],[data_ciencia]]),"")</f>
        <v>0.40277777777777779</v>
      </c>
      <c r="W544" s="24">
        <f>IFERROR(IF(Table_ocorrencias11[[#This Row],[data_saida]]="","",Table_ocorrencias11[[#This Row],[data_saida]]),"")</f>
        <v>0.42708333333333331</v>
      </c>
      <c r="X544" s="24">
        <f>IFERROR(IF(Table_ocorrencias11[[#This Row],[data_chegada]]="","",Table_ocorrencias11[[#This Row],[data_chegada]]),"")</f>
        <v>0.45833333333333331</v>
      </c>
      <c r="Y544" s="24">
        <f>IFERROR(IF(Table_ocorrencias11[[#This Row],[data_conclusao]]="","",Table_ocorrencias11[[#This Row],[data_conclusao]]),"")</f>
        <v>0.50694444444444442</v>
      </c>
      <c r="Z544" s="22">
        <v>1657</v>
      </c>
      <c r="AA544" s="22">
        <v>806</v>
      </c>
      <c r="AB544" s="22">
        <v>8</v>
      </c>
      <c r="AC544" s="22">
        <v>3870731</v>
      </c>
      <c r="AD544" s="22">
        <v>3876098</v>
      </c>
      <c r="AE544" s="22">
        <v>2725371</v>
      </c>
      <c r="AF544" s="22">
        <v>27443</v>
      </c>
      <c r="AG544" s="23">
        <v>44086</v>
      </c>
      <c r="AH544" s="22" t="s">
        <v>3814</v>
      </c>
      <c r="AI544" s="22" t="s">
        <v>167</v>
      </c>
      <c r="AJ544" s="22" t="s">
        <v>168</v>
      </c>
      <c r="AK544" s="22" t="s">
        <v>255</v>
      </c>
      <c r="AL544" s="25">
        <v>0.40277777777777779</v>
      </c>
      <c r="AM544" s="26">
        <v>0.42708333333333331</v>
      </c>
      <c r="AN544" s="26">
        <v>0.45833333333333331</v>
      </c>
      <c r="AO544" s="26">
        <v>0.50694444444444442</v>
      </c>
      <c r="AP544" s="22" t="s">
        <v>3815</v>
      </c>
      <c r="AQ544" s="22" t="s">
        <v>3816</v>
      </c>
      <c r="AR544" s="22">
        <v>2</v>
      </c>
      <c r="AS544" s="22" t="s">
        <v>3817</v>
      </c>
      <c r="AT544" s="22" t="s">
        <v>471</v>
      </c>
      <c r="AU544" s="22" t="s">
        <v>3818</v>
      </c>
      <c r="AV544" s="27" t="s">
        <v>276</v>
      </c>
      <c r="AW544" s="22" t="s">
        <v>3819</v>
      </c>
      <c r="AX544" s="22" t="s">
        <v>3820</v>
      </c>
      <c r="AY544" s="22" t="b">
        <v>1</v>
      </c>
      <c r="AZ544" s="22" t="s">
        <v>273</v>
      </c>
      <c r="BA544" s="22" t="b">
        <v>0</v>
      </c>
      <c r="BB544" s="22"/>
      <c r="BC544" s="22"/>
    </row>
    <row r="545" spans="1:55" hidden="1" x14ac:dyDescent="0.25">
      <c r="A545" s="31" t="str">
        <f>IFERROR(TEXT(Table_ocorrencias11[[#This Row],[caso_n]],"000")&amp;Table_ocorrencias11[[#This Row],[ponto]]&amp;"/"&amp;YEAR(Table_ocorrencias11[[#This Row],[DATA PLANTÃO]]),"")</f>
        <v>807.9/2020</v>
      </c>
      <c r="B545" s="31" t="str">
        <f>IFERROR(IF(Table_ocorrencias11[[#This Row],[GDL]] = "","", Table_ocorrencias11[[#This Row],[GDL]]&amp;"/"&amp;YEAR(Table_ocorrencias11[[#This Row],[data_plantao]])),"")</f>
        <v>27471/2020</v>
      </c>
      <c r="C545" s="31" t="str">
        <f>IF(Table_ocorrencias11[[#This Row],[fotos_gdl]] = TRUE,"ENVIADAS","PENDENTE")</f>
        <v>ENVIADAS</v>
      </c>
      <c r="D545" s="23">
        <f>IFERROR(Table_ocorrencias11[[#This Row],[data_plantao]],"")</f>
        <v>44086</v>
      </c>
      <c r="E545" s="31" t="str">
        <f>IFERROR(Table_ocorrencias11[[#This Row],[CIODS]],"")</f>
        <v>D687481</v>
      </c>
      <c r="F545" s="31" t="str">
        <f>IFERROR(Table_ocorrencias11[[#This Row],[natureza3]],"")</f>
        <v>Homicídio</v>
      </c>
      <c r="G545" s="31" t="str">
        <f>IFERROR(Table_ocorrencias11[[#This Row],[tipo_local]],"")</f>
        <v>Externo</v>
      </c>
      <c r="H545" s="31" t="str">
        <f>IFERROR(IF(Table_ocorrencias11[[#This Row],[instrumento9]] = 0,"",Table_ocorrencias11[[#This Row],[instrumento9]]),"")</f>
        <v>PÉRFURO-CONTUNDENTE</v>
      </c>
      <c r="I545" s="31" t="str">
        <f>IFERROR(VLOOKUP(Table_ocorrencias11[[#This Row],[matricula_perito]],Table_peritos[],2,FALSE),"")</f>
        <v>CARLOS ARMANDO CORREIA LYRA</v>
      </c>
      <c r="J545" s="31" t="str">
        <f>IFERROR(VLOOKUP(Table_ocorrencias11[[#This Row],[matricula_auxiliar]],Table_auxiliares[],2,FALSE),"")</f>
        <v>THIAGO CHALEGRE</v>
      </c>
      <c r="K545" s="31" t="str">
        <f>IFERROR(VLOOKUP(Table_ocorrencias11[[#This Row],[matricula_delegado]],Table_delegados[],2,FALSE),"")</f>
        <v>FRANCISCA ERICA DA SILVA BEZERRA</v>
      </c>
      <c r="L545" s="31" t="str">
        <f>IFERROR(Table_ocorrencias11[[#This Row],[viatura4]],"")</f>
        <v>UP004</v>
      </c>
      <c r="M545" s="31" t="str">
        <f>IFERROR(IF(Table_ocorrencias11[[#This Row],[DPH2]] ="","",Table_ocorrencias11[[#This Row],[DPH2]]&amp;"º DPH"),"")</f>
        <v>4º DPH</v>
      </c>
      <c r="N545" s="31" t="str">
        <f>UPPER(IFERROR(VLOOKUP(Table_ocorrencias11[[#This Row],[municipio]],Table_municipios[],2,FALSE),""))</f>
        <v>RECIFE</v>
      </c>
      <c r="O545" s="31" t="str">
        <f>UPPER(IFERROR(Table_ocorrencias11[[#This Row],[bairro7]],""))</f>
        <v>ENGENHO DO MEIO</v>
      </c>
      <c r="P545" s="31" t="str">
        <f>IFERROR(IF(Table_ocorrencias11[[#This Row],[rua8]] ="","",Table_ocorrencias11[[#This Row],[rua8]]),"")</f>
        <v>COMUNIDADE CALCINHA PRETA</v>
      </c>
      <c r="Q545" s="31" t="str">
        <f>IFERROR(IF(Table_ocorrencias11[[#This Row],[latitude5]] ="","",Table_ocorrencias11[[#This Row],[latitude5]]),"")</f>
        <v>8,3,33,991</v>
      </c>
      <c r="R545" s="31" t="str">
        <f>IFERROR(IF(Table_ocorrencias11[[#This Row],[longitude6]] ="","",Table_ocorrencias11[[#This Row],[longitude6]]),"")</f>
        <v>34,56,16,002</v>
      </c>
      <c r="S545" s="31" t="str">
        <f>IFERROR(UPPER(VLOOKUP(Table_ocorrencias11[[#This Row],[ocorrencia_id]],Table_vitimas[],3,FALSE) &amp; " (NIC: "&amp; VLOOKUP(Table_ocorrencias11[[#This Row],[ocorrencia_id]],Table_vitimas[],9,FALSE)) &amp;")","")</f>
        <v>GABRIEL DA SILVA SANTOS (NIC: 112625)</v>
      </c>
      <c r="T5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45" s="31" t="str">
        <f>UPPER(IFERROR(Table_ocorrencias11[[#This Row],[descricao]],""))</f>
        <v>PM 997137805</v>
      </c>
      <c r="V545" s="24">
        <f>IFERROR(IF(Table_ocorrencias11[[#This Row],[data_ciencia]]="","",Table_ocorrencias11[[#This Row],[data_ciencia]]),"")</f>
        <v>0.68680555555555556</v>
      </c>
      <c r="W545" s="24">
        <f>IFERROR(IF(Table_ocorrencias11[[#This Row],[data_saida]]="","",Table_ocorrencias11[[#This Row],[data_saida]]),"")</f>
        <v>0.72430555555555554</v>
      </c>
      <c r="X545" s="24">
        <f>IFERROR(IF(Table_ocorrencias11[[#This Row],[data_chegada]]="","",Table_ocorrencias11[[#This Row],[data_chegada]]),"")</f>
        <v>0.72986111111111107</v>
      </c>
      <c r="Y545" s="24">
        <f>IFERROR(IF(Table_ocorrencias11[[#This Row],[data_conclusao]]="","",Table_ocorrencias11[[#This Row],[data_conclusao]]),"")</f>
        <v>0.75347222222222221</v>
      </c>
      <c r="Z545" s="22">
        <v>1658</v>
      </c>
      <c r="AA545" s="22">
        <v>807</v>
      </c>
      <c r="AB545" s="22">
        <v>4</v>
      </c>
      <c r="AC545" s="22">
        <v>3869091</v>
      </c>
      <c r="AD545" s="22">
        <v>3868877</v>
      </c>
      <c r="AE545" s="22">
        <v>2724782</v>
      </c>
      <c r="AF545" s="22">
        <v>27471</v>
      </c>
      <c r="AG545" s="23">
        <v>44086</v>
      </c>
      <c r="AH545" s="22" t="s">
        <v>3821</v>
      </c>
      <c r="AI545" s="22" t="s">
        <v>167</v>
      </c>
      <c r="AJ545" s="22" t="s">
        <v>168</v>
      </c>
      <c r="AK545" s="22" t="s">
        <v>255</v>
      </c>
      <c r="AL545" s="25">
        <v>0.68680555555555556</v>
      </c>
      <c r="AM545" s="26">
        <v>0.72430555555555554</v>
      </c>
      <c r="AN545" s="26">
        <v>0.72986111111111107</v>
      </c>
      <c r="AO545" s="26">
        <v>0.75347222222222221</v>
      </c>
      <c r="AP545" s="22" t="s">
        <v>3822</v>
      </c>
      <c r="AQ545" s="22" t="s">
        <v>3823</v>
      </c>
      <c r="AR545" s="22">
        <v>14</v>
      </c>
      <c r="AS545" s="22" t="s">
        <v>3455</v>
      </c>
      <c r="AT545" s="22" t="s">
        <v>3824</v>
      </c>
      <c r="AU545" s="22" t="s">
        <v>3825</v>
      </c>
      <c r="AV545" s="27" t="s">
        <v>276</v>
      </c>
      <c r="AW545" s="22" t="s">
        <v>3826</v>
      </c>
      <c r="AX545" s="22" t="s">
        <v>3827</v>
      </c>
      <c r="AY545" s="22" t="b">
        <v>1</v>
      </c>
      <c r="AZ545" s="22" t="s">
        <v>273</v>
      </c>
      <c r="BA545" s="22" t="b">
        <v>0</v>
      </c>
      <c r="BB545" s="22"/>
      <c r="BC545" s="22"/>
    </row>
    <row r="546" spans="1:55" hidden="1" x14ac:dyDescent="0.25">
      <c r="A546" s="31" t="str">
        <f>IFERROR(TEXT(Table_ocorrencias11[[#This Row],[caso_n]],"000")&amp;Table_ocorrencias11[[#This Row],[ponto]]&amp;"/"&amp;YEAR(Table_ocorrencias11[[#This Row],[DATA PLANTÃO]]),"")</f>
        <v>808.9/2020</v>
      </c>
      <c r="B546" s="31" t="str">
        <f>IFERROR(IF(Table_ocorrencias11[[#This Row],[GDL]] = "","", Table_ocorrencias11[[#This Row],[GDL]]&amp;"/"&amp;YEAR(Table_ocorrencias11[[#This Row],[data_plantao]])),"")</f>
        <v>27498/2020</v>
      </c>
      <c r="C546" s="31" t="str">
        <f>IF(Table_ocorrencias11[[#This Row],[fotos_gdl]] = TRUE,"ENVIADAS","PENDENTE")</f>
        <v>ENVIADAS</v>
      </c>
      <c r="D546" s="23">
        <f>IFERROR(Table_ocorrencias11[[#This Row],[data_plantao]],"")</f>
        <v>44087</v>
      </c>
      <c r="E546" s="31" t="str">
        <f>IFERROR(Table_ocorrencias11[[#This Row],[CIODS]],"")</f>
        <v>D687529</v>
      </c>
      <c r="F546" s="31" t="str">
        <f>IFERROR(Table_ocorrencias11[[#This Row],[natureza3]],"")</f>
        <v>Homicídio</v>
      </c>
      <c r="G546" s="31" t="str">
        <f>IFERROR(Table_ocorrencias11[[#This Row],[tipo_local]],"")</f>
        <v>Externo</v>
      </c>
      <c r="H546" s="31" t="str">
        <f>IFERROR(IF(Table_ocorrencias11[[#This Row],[instrumento9]] = 0,"",Table_ocorrencias11[[#This Row],[instrumento9]]),"")</f>
        <v>PÉRFURO-CONTUNDENTE</v>
      </c>
      <c r="I546" s="31" t="str">
        <f>IFERROR(VLOOKUP(Table_ocorrencias11[[#This Row],[matricula_perito]],Table_peritos[],2,FALSE),"")</f>
        <v>RODION MALINOVSKY DE OLIVEIRA GOMES</v>
      </c>
      <c r="J546" s="31" t="str">
        <f>IFERROR(VLOOKUP(Table_ocorrencias11[[#This Row],[matricula_auxiliar]],Table_auxiliares[],2,FALSE),"")</f>
        <v>ANDREZA CRISTINA MAIA DOS SANTOS</v>
      </c>
      <c r="K546" s="31" t="str">
        <f>IFERROR(VLOOKUP(Table_ocorrencias11[[#This Row],[matricula_delegado]],Table_delegados[],2,FALSE),"")</f>
        <v>FRANCISCA ERICA DA SILVA BEZERRA</v>
      </c>
      <c r="L546" s="31" t="str">
        <f>IFERROR(Table_ocorrencias11[[#This Row],[viatura4]],"")</f>
        <v>UP002</v>
      </c>
      <c r="M546" s="31" t="str">
        <f>IFERROR(IF(Table_ocorrencias11[[#This Row],[DPH2]] ="","",Table_ocorrencias11[[#This Row],[DPH2]]&amp;"º DPH"),"")</f>
        <v>5º DPH</v>
      </c>
      <c r="N546" s="31" t="str">
        <f>UPPER(IFERROR(VLOOKUP(Table_ocorrencias11[[#This Row],[municipio]],Table_municipios[],2,FALSE),""))</f>
        <v>RECIFE</v>
      </c>
      <c r="O546" s="31" t="str">
        <f>UPPER(IFERROR(Table_ocorrencias11[[#This Row],[bairro7]],""))</f>
        <v>DOIS IRMAOS</v>
      </c>
      <c r="P546" s="31" t="str">
        <f>IFERROR(IF(Table_ocorrencias11[[#This Row],[rua8]] ="","",Table_ocorrencias11[[#This Row],[rua8]]),"")</f>
        <v>PROFESSOR CLAUDIO SELVA</v>
      </c>
      <c r="Q546" s="31" t="str">
        <f>IFERROR(IF(Table_ocorrencias11[[#This Row],[latitude5]] ="","",Table_ocorrencias11[[#This Row],[latitude5]]),"")</f>
        <v>8.009909</v>
      </c>
      <c r="R546" s="31" t="str">
        <f>IFERROR(IF(Table_ocorrencias11[[#This Row],[longitude6]] ="","",Table_ocorrencias11[[#This Row],[longitude6]]),"")</f>
        <v>34.955159</v>
      </c>
      <c r="S546" s="31" t="str">
        <f>IFERROR(UPPER(VLOOKUP(Table_ocorrencias11[[#This Row],[ocorrencia_id]],Table_vitimas[],3,FALSE) &amp; " (NIC: "&amp; VLOOKUP(Table_ocorrencias11[[#This Row],[ocorrencia_id]],Table_vitimas[],9,FALSE)) &amp;")","")</f>
        <v>MAYARA LIMA DA SILVA (NIC: 112620)</v>
      </c>
      <c r="T5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6" s="31" t="str">
        <f>UPPER(IFERROR(Table_ocorrencias11[[#This Row],[descricao]],""))</f>
        <v>CB ANDRE 985312361</v>
      </c>
      <c r="V546" s="24">
        <f>IFERROR(IF(Table_ocorrencias11[[#This Row],[data_ciencia]]="","",Table_ocorrencias11[[#This Row],[data_ciencia]]),"")</f>
        <v>4.8611111111111112E-2</v>
      </c>
      <c r="W546" s="24">
        <f>IFERROR(IF(Table_ocorrencias11[[#This Row],[data_saida]]="","",Table_ocorrencias11[[#This Row],[data_saida]]),"")</f>
        <v>5.5555555555555552E-2</v>
      </c>
      <c r="X546" s="24">
        <f>IFERROR(IF(Table_ocorrencias11[[#This Row],[data_chegada]]="","",Table_ocorrencias11[[#This Row],[data_chegada]]),"")</f>
        <v>6.9444444444444448E-2</v>
      </c>
      <c r="Y546" s="24">
        <f>IFERROR(IF(Table_ocorrencias11[[#This Row],[data_conclusao]]="","",Table_ocorrencias11[[#This Row],[data_conclusao]]),"")</f>
        <v>0.10416666666666667</v>
      </c>
      <c r="Z546" s="22">
        <v>1660</v>
      </c>
      <c r="AA546" s="22">
        <v>808</v>
      </c>
      <c r="AB546" s="22">
        <v>5</v>
      </c>
      <c r="AC546" s="22">
        <v>1917099</v>
      </c>
      <c r="AD546" s="22">
        <v>3876098</v>
      </c>
      <c r="AE546" s="22">
        <v>2724782</v>
      </c>
      <c r="AF546" s="22">
        <v>27498</v>
      </c>
      <c r="AG546" s="23">
        <v>44087</v>
      </c>
      <c r="AH546" s="22" t="s">
        <v>3803</v>
      </c>
      <c r="AI546" s="22" t="s">
        <v>167</v>
      </c>
      <c r="AJ546" s="22" t="s">
        <v>168</v>
      </c>
      <c r="AK546" s="22" t="s">
        <v>278</v>
      </c>
      <c r="AL546" s="25">
        <v>4.8611111111111112E-2</v>
      </c>
      <c r="AM546" s="26">
        <v>5.5555555555555552E-2</v>
      </c>
      <c r="AN546" s="26">
        <v>6.9444444444444448E-2</v>
      </c>
      <c r="AO546" s="26">
        <v>0.10416666666666667</v>
      </c>
      <c r="AP546" s="22" t="s">
        <v>3878</v>
      </c>
      <c r="AQ546" s="22" t="s">
        <v>3879</v>
      </c>
      <c r="AR546" s="22">
        <v>14</v>
      </c>
      <c r="AS546" s="22" t="s">
        <v>3804</v>
      </c>
      <c r="AT546" s="22" t="s">
        <v>3805</v>
      </c>
      <c r="AU546" s="22" t="s">
        <v>3806</v>
      </c>
      <c r="AV546" s="27" t="s">
        <v>276</v>
      </c>
      <c r="AW546" s="22" t="s">
        <v>3807</v>
      </c>
      <c r="AX546" s="22" t="s">
        <v>3880</v>
      </c>
      <c r="AY546" s="22" t="b">
        <v>1</v>
      </c>
      <c r="AZ546" s="22" t="s">
        <v>273</v>
      </c>
      <c r="BA546" s="22" t="b">
        <v>0</v>
      </c>
      <c r="BB546" s="22"/>
      <c r="BC546" s="22"/>
    </row>
    <row r="547" spans="1:55" hidden="1" x14ac:dyDescent="0.25">
      <c r="A547" s="31" t="str">
        <f>IFERROR(TEXT(Table_ocorrencias11[[#This Row],[caso_n]],"000")&amp;Table_ocorrencias11[[#This Row],[ponto]]&amp;"/"&amp;YEAR(Table_ocorrencias11[[#This Row],[DATA PLANTÃO]]),"")</f>
        <v>809.9/2020</v>
      </c>
      <c r="B547" s="31" t="str">
        <f>IFERROR(IF(Table_ocorrencias11[[#This Row],[GDL]] = "","", Table_ocorrencias11[[#This Row],[GDL]]&amp;"/"&amp;YEAR(Table_ocorrencias11[[#This Row],[data_plantao]])),"")</f>
        <v>27500/2020</v>
      </c>
      <c r="C547" s="31" t="str">
        <f>IF(Table_ocorrencias11[[#This Row],[fotos_gdl]] = TRUE,"ENVIADAS","PENDENTE")</f>
        <v>ENVIADAS</v>
      </c>
      <c r="D547" s="23">
        <f>IFERROR(Table_ocorrencias11[[#This Row],[data_plantao]],"")</f>
        <v>44087</v>
      </c>
      <c r="E547" s="31" t="str">
        <f>IFERROR(Table_ocorrencias11[[#This Row],[CIODS]],"")</f>
        <v>D687547</v>
      </c>
      <c r="F547" s="31" t="str">
        <f>IFERROR(Table_ocorrencias11[[#This Row],[natureza3]],"")</f>
        <v>Homicídio</v>
      </c>
      <c r="G547" s="31" t="str">
        <f>IFERROR(Table_ocorrencias11[[#This Row],[tipo_local]],"")</f>
        <v>Interno</v>
      </c>
      <c r="H547" s="31" t="str">
        <f>IFERROR(IF(Table_ocorrencias11[[#This Row],[instrumento9]] = 0,"",Table_ocorrencias11[[#This Row],[instrumento9]]),"")</f>
        <v/>
      </c>
      <c r="I547" s="31" t="str">
        <f>IFERROR(VLOOKUP(Table_ocorrencias11[[#This Row],[matricula_perito]],Table_peritos[],2,FALSE),"")</f>
        <v>DOUGLAS DE OLIVEIRA MENDONÇA</v>
      </c>
      <c r="J547" s="31" t="str">
        <f>IFERROR(VLOOKUP(Table_ocorrencias11[[#This Row],[matricula_auxiliar]],Table_auxiliares[],2,FALSE),"")</f>
        <v>DANIELE YACYSZYN ALVES ROMÃO</v>
      </c>
      <c r="K547" s="31" t="str">
        <f>IFERROR(VLOOKUP(Table_ocorrencias11[[#This Row],[matricula_delegado]],Table_delegados[],2,FALSE),"")</f>
        <v>FABIO LACERDA MACHADO</v>
      </c>
      <c r="L547" s="31" t="str">
        <f>IFERROR(Table_ocorrencias11[[#This Row],[viatura4]],"")</f>
        <v>UP004</v>
      </c>
      <c r="M547" s="31" t="str">
        <f>IFERROR(IF(Table_ocorrencias11[[#This Row],[DPH2]] ="","",Table_ocorrencias11[[#This Row],[DPH2]]&amp;"º DPH"),"")</f>
        <v>7º DPH</v>
      </c>
      <c r="N547" s="31" t="str">
        <f>UPPER(IFERROR(VLOOKUP(Table_ocorrencias11[[#This Row],[municipio]],Table_municipios[],2,FALSE),""))</f>
        <v>PAULISTA</v>
      </c>
      <c r="O547" s="31" t="str">
        <f>UPPER(IFERROR(Table_ocorrencias11[[#This Row],[bairro7]],""))</f>
        <v>SÍTIO FRAGOSO</v>
      </c>
      <c r="P547" s="31" t="str">
        <f>IFERROR(IF(Table_ocorrencias11[[#This Row],[rua8]] ="","",Table_ocorrencias11[[#This Row],[rua8]]),"")</f>
        <v>NOVO HORIZONTE</v>
      </c>
      <c r="Q547" s="31" t="str">
        <f>IFERROR(IF(Table_ocorrencias11[[#This Row],[latitude5]] ="","",Table_ocorrencias11[[#This Row],[latitude5]]),"")</f>
        <v/>
      </c>
      <c r="R547" s="31" t="str">
        <f>IFERROR(IF(Table_ocorrencias11[[#This Row],[longitude6]] ="","",Table_ocorrencias11[[#This Row],[longitude6]]),"")</f>
        <v/>
      </c>
      <c r="S54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112608)</v>
      </c>
      <c r="T5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547" s="31" t="str">
        <f>UPPER(IFERROR(Table_ocorrencias11[[#This Row],[descricao]],""))</f>
        <v>INTERNO - PAF - MASCULINO.</v>
      </c>
      <c r="V547" s="24">
        <f>IFERROR(IF(Table_ocorrencias11[[#This Row],[data_ciencia]]="","",Table_ocorrencias11[[#This Row],[data_ciencia]]),"")</f>
        <v>0.30555555555555558</v>
      </c>
      <c r="W547" s="24">
        <f>IFERROR(IF(Table_ocorrencias11[[#This Row],[data_saida]]="","",Table_ocorrencias11[[#This Row],[data_saida]]),"")</f>
        <v>0.3611111111111111</v>
      </c>
      <c r="X547" s="24">
        <f>IFERROR(IF(Table_ocorrencias11[[#This Row],[data_chegada]]="","",Table_ocorrencias11[[#This Row],[data_chegada]]),"")</f>
        <v>0.41666666666666669</v>
      </c>
      <c r="Y547" s="24">
        <f>IFERROR(IF(Table_ocorrencias11[[#This Row],[data_conclusao]]="","",Table_ocorrencias11[[#This Row],[data_conclusao]]),"")</f>
        <v>0.44444444444444442</v>
      </c>
      <c r="Z547" s="22">
        <v>1661</v>
      </c>
      <c r="AA547" s="22">
        <v>809</v>
      </c>
      <c r="AB547" s="22">
        <v>7</v>
      </c>
      <c r="AC547" s="22">
        <v>3870707</v>
      </c>
      <c r="AD547" s="22">
        <v>3876071</v>
      </c>
      <c r="AE547" s="22">
        <v>3864235</v>
      </c>
      <c r="AF547" s="22">
        <v>27500</v>
      </c>
      <c r="AG547" s="23">
        <v>44087</v>
      </c>
      <c r="AH547" s="22" t="s">
        <v>3848</v>
      </c>
      <c r="AI547" s="22" t="s">
        <v>167</v>
      </c>
      <c r="AJ547" s="22" t="s">
        <v>414</v>
      </c>
      <c r="AK547" s="22" t="s">
        <v>255</v>
      </c>
      <c r="AL547" s="25">
        <v>0.30555555555555558</v>
      </c>
      <c r="AM547" s="26">
        <v>0.3611111111111111</v>
      </c>
      <c r="AN547" s="26">
        <v>0.41666666666666669</v>
      </c>
      <c r="AO547" s="26">
        <v>0.44444444444444442</v>
      </c>
      <c r="AP547" s="22"/>
      <c r="AQ547" s="22"/>
      <c r="AR547" s="22">
        <v>13</v>
      </c>
      <c r="AS547" s="22" t="s">
        <v>3849</v>
      </c>
      <c r="AT547" s="22" t="s">
        <v>3850</v>
      </c>
      <c r="AU547" s="22" t="s">
        <v>3851</v>
      </c>
      <c r="AV547" s="27"/>
      <c r="AW547" s="22" t="s">
        <v>3852</v>
      </c>
      <c r="AX547" s="22" t="s">
        <v>3853</v>
      </c>
      <c r="AY547" s="22" t="b">
        <v>1</v>
      </c>
      <c r="AZ547" s="22" t="s">
        <v>273</v>
      </c>
      <c r="BA547" s="22" t="b">
        <v>0</v>
      </c>
      <c r="BB547" s="22"/>
      <c r="BC547" s="22"/>
    </row>
    <row r="548" spans="1:55" hidden="1" x14ac:dyDescent="0.25">
      <c r="A548" s="31" t="str">
        <f>IFERROR(TEXT(Table_ocorrencias11[[#This Row],[caso_n]],"000")&amp;Table_ocorrencias11[[#This Row],[ponto]]&amp;"/"&amp;YEAR(Table_ocorrencias11[[#This Row],[DATA PLANTÃO]]),"")</f>
        <v>810.9/2020</v>
      </c>
      <c r="B548" s="31" t="str">
        <f>IFERROR(IF(Table_ocorrencias11[[#This Row],[GDL]] = "","", Table_ocorrencias11[[#This Row],[GDL]]&amp;"/"&amp;YEAR(Table_ocorrencias11[[#This Row],[data_plantao]])),"")</f>
        <v>27503/2020</v>
      </c>
      <c r="C548" s="31" t="str">
        <f>IF(Table_ocorrencias11[[#This Row],[fotos_gdl]] = TRUE,"ENVIADAS","PENDENTE")</f>
        <v>ENVIADAS</v>
      </c>
      <c r="D548" s="23">
        <f>IFERROR(Table_ocorrencias11[[#This Row],[data_plantao]],"")</f>
        <v>44087</v>
      </c>
      <c r="E548" s="31" t="str">
        <f>IFERROR(Table_ocorrencias11[[#This Row],[CIODS]],"")</f>
        <v>D687561</v>
      </c>
      <c r="F548" s="31" t="str">
        <f>IFERROR(Table_ocorrencias11[[#This Row],[natureza3]],"")</f>
        <v>Homicídio</v>
      </c>
      <c r="G548" s="31" t="str">
        <f>IFERROR(Table_ocorrencias11[[#This Row],[tipo_local]],"")</f>
        <v>Externo</v>
      </c>
      <c r="H548" s="31" t="str">
        <f>IFERROR(IF(Table_ocorrencias11[[#This Row],[instrumento9]] = 0,"",Table_ocorrencias11[[#This Row],[instrumento9]]),"")</f>
        <v>PÉRFURO-CONTUNDENTE</v>
      </c>
      <c r="I548" s="31" t="str">
        <f>IFERROR(VLOOKUP(Table_ocorrencias11[[#This Row],[matricula_perito]],Table_peritos[],2,FALSE),"")</f>
        <v>LUCAS ARAÚJO DE ALMEIDA</v>
      </c>
      <c r="J548" s="31" t="str">
        <f>IFERROR(VLOOKUP(Table_ocorrencias11[[#This Row],[matricula_auxiliar]],Table_auxiliares[],2,FALSE),"")</f>
        <v>MARÍLIA ANDRADE DE FRANÇA</v>
      </c>
      <c r="K548" s="31" t="str">
        <f>IFERROR(VLOOKUP(Table_ocorrencias11[[#This Row],[matricula_delegado]],Table_delegados[],2,FALSE),"")</f>
        <v>FRANCISCA ERICA DA SILVA BEZERRA</v>
      </c>
      <c r="L548" s="31" t="str">
        <f>IFERROR(Table_ocorrencias11[[#This Row],[viatura4]],"")</f>
        <v>UP004</v>
      </c>
      <c r="M548" s="31" t="str">
        <f>IFERROR(IF(Table_ocorrencias11[[#This Row],[DPH2]] ="","",Table_ocorrencias11[[#This Row],[DPH2]]&amp;"º DPH"),"")</f>
        <v>2º DPH</v>
      </c>
      <c r="N548" s="31" t="str">
        <f>UPPER(IFERROR(VLOOKUP(Table_ocorrencias11[[#This Row],[municipio]],Table_municipios[],2,FALSE),""))</f>
        <v>RECIFE</v>
      </c>
      <c r="O548" s="31" t="str">
        <f>UPPER(IFERROR(Table_ocorrencias11[[#This Row],[bairro7]],""))</f>
        <v>CAMPO GRANDE</v>
      </c>
      <c r="P548" s="31" t="str">
        <f>IFERROR(IF(Table_ocorrencias11[[#This Row],[rua8]] ="","",Table_ocorrencias11[[#This Row],[rua8]]),"")</f>
        <v>RUA MARQUÊS DE ABRANTES, (EM FRENTE AO Nº 143)</v>
      </c>
      <c r="Q548" s="31" t="str">
        <f>IFERROR(IF(Table_ocorrencias11[[#This Row],[latitude5]] ="","",Table_ocorrencias11[[#This Row],[latitude5]]),"")</f>
        <v>-8,030182</v>
      </c>
      <c r="R548" s="31" t="str">
        <f>IFERROR(IF(Table_ocorrencias11[[#This Row],[longitude6]] ="","",Table_ocorrencias11[[#This Row],[longitude6]]),"")</f>
        <v>-34,878339</v>
      </c>
      <c r="S548" s="31" t="str">
        <f>IFERROR(UPPER(VLOOKUP(Table_ocorrencias11[[#This Row],[ocorrencia_id]],Table_vitimas[],3,FALSE) &amp; " (NIC: "&amp; VLOOKUP(Table_ocorrencias11[[#This Row],[ocorrencia_id]],Table_vitimas[],9,FALSE)) &amp;")","")</f>
        <v>LUAN GUILHERME DE OLIVEIRA DA SILVA (NIC: 112619)</v>
      </c>
      <c r="T5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48" s="31" t="str">
        <f>UPPER(IFERROR(Table_ocorrencias11[[#This Row],[descricao]],""))</f>
        <v>PAF; MASCULINO; CONATATO: CB ADILSON - 988614158.</v>
      </c>
      <c r="V548" s="24">
        <f>IFERROR(IF(Table_ocorrencias11[[#This Row],[data_ciencia]]="","",Table_ocorrencias11[[#This Row],[data_ciencia]]),"")</f>
        <v>0.47361111111111109</v>
      </c>
      <c r="W548" s="24">
        <f>IFERROR(IF(Table_ocorrencias11[[#This Row],[data_saida]]="","",Table_ocorrencias11[[#This Row],[data_saida]]),"")</f>
        <v>0.50694444444444442</v>
      </c>
      <c r="X548" s="24">
        <f>IFERROR(IF(Table_ocorrencias11[[#This Row],[data_chegada]]="","",Table_ocorrencias11[[#This Row],[data_chegada]]),"")</f>
        <v>0.52777777777777779</v>
      </c>
      <c r="Y548" s="24">
        <f>IFERROR(IF(Table_ocorrencias11[[#This Row],[data_conclusao]]="","",Table_ocorrencias11[[#This Row],[data_conclusao]]),"")</f>
        <v>0.54166666666666663</v>
      </c>
      <c r="Z548" s="22">
        <v>1662</v>
      </c>
      <c r="AA548" s="22">
        <v>810</v>
      </c>
      <c r="AB548" s="22">
        <v>2</v>
      </c>
      <c r="AC548" s="22">
        <v>3870006</v>
      </c>
      <c r="AD548" s="22">
        <v>3874400</v>
      </c>
      <c r="AE548" s="22">
        <v>2724782</v>
      </c>
      <c r="AF548" s="22">
        <v>27503</v>
      </c>
      <c r="AG548" s="23">
        <v>44087</v>
      </c>
      <c r="AH548" s="22" t="s">
        <v>3858</v>
      </c>
      <c r="AI548" s="22" t="s">
        <v>167</v>
      </c>
      <c r="AJ548" s="22" t="s">
        <v>168</v>
      </c>
      <c r="AK548" s="22" t="s">
        <v>255</v>
      </c>
      <c r="AL548" s="25">
        <v>0.47361111111111109</v>
      </c>
      <c r="AM548" s="26">
        <v>0.50694444444444442</v>
      </c>
      <c r="AN548" s="26">
        <v>0.52777777777777779</v>
      </c>
      <c r="AO548" s="26">
        <v>0.54166666666666663</v>
      </c>
      <c r="AP548" s="22" t="s">
        <v>3862</v>
      </c>
      <c r="AQ548" s="22" t="s">
        <v>3863</v>
      </c>
      <c r="AR548" s="22">
        <v>14</v>
      </c>
      <c r="AS548" s="22" t="s">
        <v>1287</v>
      </c>
      <c r="AT548" s="22" t="s">
        <v>3864</v>
      </c>
      <c r="AU548" s="22" t="s">
        <v>3859</v>
      </c>
      <c r="AV548" s="27" t="s">
        <v>276</v>
      </c>
      <c r="AW548" s="22" t="s">
        <v>3860</v>
      </c>
      <c r="AX548" s="22" t="s">
        <v>3861</v>
      </c>
      <c r="AY548" s="22" t="b">
        <v>1</v>
      </c>
      <c r="AZ548" s="22" t="s">
        <v>273</v>
      </c>
      <c r="BA548" s="22" t="b">
        <v>0</v>
      </c>
      <c r="BB548" s="22"/>
      <c r="BC548" s="22"/>
    </row>
    <row r="549" spans="1:55" hidden="1" x14ac:dyDescent="0.25">
      <c r="A549" s="31" t="str">
        <f>IFERROR(TEXT(Table_ocorrencias11[[#This Row],[caso_n]],"000")&amp;Table_ocorrencias11[[#This Row],[ponto]]&amp;"/"&amp;YEAR(Table_ocorrencias11[[#This Row],[DATA PLANTÃO]]),"")</f>
        <v>811.9/2020</v>
      </c>
      <c r="B549" s="31" t="str">
        <f>IFERROR(IF(Table_ocorrencias11[[#This Row],[GDL]] = "","", Table_ocorrencias11[[#This Row],[GDL]]&amp;"/"&amp;YEAR(Table_ocorrencias11[[#This Row],[data_plantao]])),"")</f>
        <v>27520/2020</v>
      </c>
      <c r="C549" s="31" t="str">
        <f>IF(Table_ocorrencias11[[#This Row],[fotos_gdl]] = TRUE,"ENVIADAS","PENDENTE")</f>
        <v>PENDENTE</v>
      </c>
      <c r="D549" s="23">
        <f>IFERROR(Table_ocorrencias11[[#This Row],[data_plantao]],"")</f>
        <v>44087</v>
      </c>
      <c r="E549" s="31" t="str">
        <f>IFERROR(Table_ocorrencias11[[#This Row],[CIODS]],"")</f>
        <v>D687597</v>
      </c>
      <c r="F549" s="31" t="str">
        <f>IFERROR(Table_ocorrencias11[[#This Row],[natureza3]],"")</f>
        <v>Homicídio</v>
      </c>
      <c r="G549" s="31" t="str">
        <f>IFERROR(Table_ocorrencias11[[#This Row],[tipo_local]],"")</f>
        <v>Interno</v>
      </c>
      <c r="H549" s="31" t="str">
        <f>IFERROR(IF(Table_ocorrencias11[[#This Row],[instrumento9]] = 0,"",Table_ocorrencias11[[#This Row],[instrumento9]]),"")</f>
        <v/>
      </c>
      <c r="I549" s="31" t="str">
        <f>IFERROR(VLOOKUP(Table_ocorrencias11[[#This Row],[matricula_perito]],Table_peritos[],2,FALSE),"")</f>
        <v>RODION MALINOVSKY DE OLIVEIRA GOMES</v>
      </c>
      <c r="J549" s="31" t="str">
        <f>IFERROR(VLOOKUP(Table_ocorrencias11[[#This Row],[matricula_auxiliar]],Table_auxiliares[],2,FALSE),"")</f>
        <v>BRENO HENRIQUE DANTAS DOS SANTOS</v>
      </c>
      <c r="K549" s="31" t="str">
        <f>IFERROR(VLOOKUP(Table_ocorrencias11[[#This Row],[matricula_delegado]],Table_delegados[],2,FALSE),"")</f>
        <v>PAULO GUSTAVO COELHO DIAS</v>
      </c>
      <c r="L549" s="31" t="str">
        <f>IFERROR(Table_ocorrencias11[[#This Row],[viatura4]],"")</f>
        <v>UP004</v>
      </c>
      <c r="M549" s="31" t="str">
        <f>IFERROR(IF(Table_ocorrencias11[[#This Row],[DPH2]] ="","",Table_ocorrencias11[[#This Row],[DPH2]]&amp;"º DPH"),"")</f>
        <v>14º DPH</v>
      </c>
      <c r="N549" s="31" t="str">
        <f>UPPER(IFERROR(VLOOKUP(Table_ocorrencias11[[#This Row],[municipio]],Table_municipios[],2,FALSE),""))</f>
        <v>CABO DE SANTO AGOSTINHO</v>
      </c>
      <c r="O549" s="31" t="str">
        <f>UPPER(IFERROR(Table_ocorrencias11[[#This Row],[bairro7]],""))</f>
        <v>PIRAPAMA</v>
      </c>
      <c r="P549" s="31" t="str">
        <f>IFERROR(IF(Table_ocorrencias11[[#This Row],[rua8]] ="","",Table_ocorrencias11[[#This Row],[rua8]]),"")</f>
        <v>DENTRO DO CLUBE CIDA PARK</v>
      </c>
      <c r="Q549" s="31" t="str">
        <f>IFERROR(IF(Table_ocorrencias11[[#This Row],[latitude5]] ="","",Table_ocorrencias11[[#This Row],[latitude5]]),"")</f>
        <v/>
      </c>
      <c r="R549" s="31" t="str">
        <f>IFERROR(IF(Table_ocorrencias11[[#This Row],[longitude6]] ="","",Table_ocorrencias11[[#This Row],[longitude6]]),"")</f>
        <v/>
      </c>
      <c r="S549" s="31" t="str">
        <f>IFERROR(UPPER(VLOOKUP(Table_ocorrencias11[[#This Row],[ocorrencia_id]],Table_vitimas[],3,FALSE) &amp; " (NIC: "&amp; VLOOKUP(Table_ocorrencias11[[#This Row],[ocorrencia_id]],Table_vitimas[],9,FALSE)) &amp;")","")</f>
        <v>EVELIN SUENIA DA SILVA (NIC: 112621)</v>
      </c>
      <c r="T5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49" s="31" t="str">
        <f>UPPER(IFERROR(Table_ocorrencias11[[#This Row],[descricao]],""))</f>
        <v>DUPLO HOMÍCIDIO-PAF-MASC-FEM</v>
      </c>
      <c r="V549" s="24">
        <f>IFERROR(IF(Table_ocorrencias11[[#This Row],[data_ciencia]]="","",Table_ocorrencias11[[#This Row],[data_ciencia]]),"")</f>
        <v>0.83333333333333337</v>
      </c>
      <c r="W549" s="24" t="str">
        <f>IFERROR(IF(Table_ocorrencias11[[#This Row],[data_saida]]="","",Table_ocorrencias11[[#This Row],[data_saida]]),"")</f>
        <v/>
      </c>
      <c r="X549" s="24" t="str">
        <f>IFERROR(IF(Table_ocorrencias11[[#This Row],[data_chegada]]="","",Table_ocorrencias11[[#This Row],[data_chegada]]),"")</f>
        <v/>
      </c>
      <c r="Y549" s="24" t="str">
        <f>IFERROR(IF(Table_ocorrencias11[[#This Row],[data_conclusao]]="","",Table_ocorrencias11[[#This Row],[data_conclusao]]),"")</f>
        <v/>
      </c>
      <c r="Z549" s="22">
        <v>1663</v>
      </c>
      <c r="AA549" s="22">
        <v>811</v>
      </c>
      <c r="AB549" s="22">
        <v>14</v>
      </c>
      <c r="AC549" s="22">
        <v>1917099</v>
      </c>
      <c r="AD549" s="22">
        <v>3867820</v>
      </c>
      <c r="AE549" s="22">
        <v>2725371</v>
      </c>
      <c r="AF549" s="22">
        <v>27520</v>
      </c>
      <c r="AG549" s="23">
        <v>44087</v>
      </c>
      <c r="AH549" s="22" t="s">
        <v>3870</v>
      </c>
      <c r="AI549" s="22" t="s">
        <v>167</v>
      </c>
      <c r="AJ549" s="22" t="s">
        <v>414</v>
      </c>
      <c r="AK549" s="22" t="s">
        <v>255</v>
      </c>
      <c r="AL549" s="25">
        <v>0.83333333333333337</v>
      </c>
      <c r="AM549" s="26"/>
      <c r="AN549" s="26"/>
      <c r="AO549" s="26"/>
      <c r="AP549" s="22"/>
      <c r="AQ549" s="22"/>
      <c r="AR549" s="22">
        <v>3</v>
      </c>
      <c r="AS549" s="22" t="s">
        <v>3871</v>
      </c>
      <c r="AT549" s="22" t="s">
        <v>3872</v>
      </c>
      <c r="AU549" s="22" t="s">
        <v>3873</v>
      </c>
      <c r="AV549" s="27"/>
      <c r="AW549" s="22" t="s">
        <v>3874</v>
      </c>
      <c r="AX549" s="22" t="s">
        <v>3875</v>
      </c>
      <c r="AY549" s="22" t="b">
        <v>0</v>
      </c>
      <c r="AZ549" s="22" t="s">
        <v>273</v>
      </c>
      <c r="BA549" s="22" t="b">
        <v>0</v>
      </c>
      <c r="BB549" s="22"/>
      <c r="BC549" s="22"/>
    </row>
    <row r="550" spans="1:55" hidden="1" x14ac:dyDescent="0.25">
      <c r="A550" s="31" t="str">
        <f>IFERROR(TEXT(Table_ocorrencias11[[#This Row],[caso_n]],"000")&amp;Table_ocorrencias11[[#This Row],[ponto]]&amp;"/"&amp;YEAR(Table_ocorrencias11[[#This Row],[DATA PLANTÃO]]),"")</f>
        <v>812.9/2020</v>
      </c>
      <c r="B550" s="31" t="str">
        <f>IFERROR(IF(Table_ocorrencias11[[#This Row],[GDL]] = "","", Table_ocorrencias11[[#This Row],[GDL]]&amp;"/"&amp;YEAR(Table_ocorrencias11[[#This Row],[data_plantao]])),"")</f>
        <v>27522/2020</v>
      </c>
      <c r="C550" s="31" t="str">
        <f>IF(Table_ocorrencias11[[#This Row],[fotos_gdl]] = TRUE,"ENVIADAS","PENDENTE")</f>
        <v>ENVIADAS</v>
      </c>
      <c r="D550" s="23">
        <f>IFERROR(Table_ocorrencias11[[#This Row],[data_plantao]],"")</f>
        <v>44087</v>
      </c>
      <c r="E550" s="31" t="str">
        <f>IFERROR(Table_ocorrencias11[[#This Row],[CIODS]],"")</f>
        <v>D687616</v>
      </c>
      <c r="F550" s="31" t="str">
        <f>IFERROR(Table_ocorrencias11[[#This Row],[natureza3]],"")</f>
        <v>Homicídio</v>
      </c>
      <c r="G550" s="31" t="str">
        <f>IFERROR(Table_ocorrencias11[[#This Row],[tipo_local]],"")</f>
        <v>Externo</v>
      </c>
      <c r="H550" s="31" t="str">
        <f>IFERROR(IF(Table_ocorrencias11[[#This Row],[instrumento9]] = 0,"",Table_ocorrencias11[[#This Row],[instrumento9]]),"")</f>
        <v>PÉRFURO-CONTUNDENTE</v>
      </c>
      <c r="I550" s="31" t="str">
        <f>IFERROR(VLOOKUP(Table_ocorrencias11[[#This Row],[matricula_perito]],Table_peritos[],2,FALSE),"")</f>
        <v>DOUGLAS DE OLIVEIRA MENDONÇA</v>
      </c>
      <c r="J550" s="31" t="str">
        <f>IFERROR(VLOOKUP(Table_ocorrencias11[[#This Row],[matricula_auxiliar]],Table_auxiliares[],2,FALSE),"")</f>
        <v>DANIELE YACYSZYN ALVES ROMÃO</v>
      </c>
      <c r="K550" s="31" t="str">
        <f>IFERROR(VLOOKUP(Table_ocorrencias11[[#This Row],[matricula_delegado]],Table_delegados[],2,FALSE),"")</f>
        <v>JOAO BAPTISTA DE BRITTO ALVES FILHO</v>
      </c>
      <c r="L550" s="31" t="str">
        <f>IFERROR(Table_ocorrencias11[[#This Row],[viatura4]],"")</f>
        <v>UP004</v>
      </c>
      <c r="M550" s="31" t="str">
        <f>IFERROR(IF(Table_ocorrencias11[[#This Row],[DPH2]] ="","",Table_ocorrencias11[[#This Row],[DPH2]]&amp;"º DPH"),"")</f>
        <v>15º DPH</v>
      </c>
      <c r="N550" s="31" t="str">
        <f>UPPER(IFERROR(VLOOKUP(Table_ocorrencias11[[#This Row],[municipio]],Table_municipios[],2,FALSE),""))</f>
        <v>IPOJUCA</v>
      </c>
      <c r="O550" s="31" t="str">
        <f>UPPER(IFERROR(Table_ocorrencias11[[#This Row],[bairro7]],""))</f>
        <v>ZONA RURAL</v>
      </c>
      <c r="P550" s="31" t="str">
        <f>IFERROR(IF(Table_ocorrencias11[[#This Row],[rua8]] ="","",Table_ocorrencias11[[#This Row],[rua8]]),"")</f>
        <v>ENGENHO CRAUASSU</v>
      </c>
      <c r="Q550" s="31" t="str">
        <f>IFERROR(IF(Table_ocorrencias11[[#This Row],[latitude5]] ="","",Table_ocorrencias11[[#This Row],[latitude5]]),"")</f>
        <v/>
      </c>
      <c r="R550" s="31" t="str">
        <f>IFERROR(IF(Table_ocorrencias11[[#This Row],[longitude6]] ="","",Table_ocorrencias11[[#This Row],[longitude6]]),"")</f>
        <v/>
      </c>
      <c r="S550" s="31" t="str">
        <f>IFERROR(UPPER(VLOOKUP(Table_ocorrencias11[[#This Row],[ocorrencia_id]],Table_vitimas[],3,FALSE) &amp; " (NIC: "&amp; VLOOKUP(Table_ocorrencias11[[#This Row],[ocorrencia_id]],Table_vitimas[],9,FALSE)) &amp;")","")</f>
        <v>MARIA ORLENA DA SILVA (NIC: 112628)</v>
      </c>
      <c r="T5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0" s="31" t="str">
        <f>UPPER(IFERROR(Table_ocorrencias11[[#This Row],[descricao]],""))</f>
        <v>PAF; 1 VÍTIMA FEMININA NO LOCAL; 3 VÍTIMAS SOCORRIDAS; CONTATO DA PM: 99788-0031</v>
      </c>
      <c r="V550" s="24">
        <f>IFERROR(IF(Table_ocorrencias11[[#This Row],[data_ciencia]]="","",Table_ocorrencias11[[#This Row],[data_ciencia]]),"")</f>
        <v>0.99652777777777779</v>
      </c>
      <c r="W550" s="24">
        <f>IFERROR(IF(Table_ocorrencias11[[#This Row],[data_saida]]="","",Table_ocorrencias11[[#This Row],[data_saida]]),"")</f>
        <v>6.7361111111111108E-2</v>
      </c>
      <c r="X550" s="24">
        <f>IFERROR(IF(Table_ocorrencias11[[#This Row],[data_chegada]]="","",Table_ocorrencias11[[#This Row],[data_chegada]]),"")</f>
        <v>0.1111111111111111</v>
      </c>
      <c r="Y550" s="24">
        <f>IFERROR(IF(Table_ocorrencias11[[#This Row],[data_conclusao]]="","",Table_ocorrencias11[[#This Row],[data_conclusao]]),"")</f>
        <v>0.14444444444444443</v>
      </c>
      <c r="Z550" s="22">
        <v>1664</v>
      </c>
      <c r="AA550" s="22">
        <v>812</v>
      </c>
      <c r="AB550" s="22">
        <v>15</v>
      </c>
      <c r="AC550" s="22">
        <v>3870707</v>
      </c>
      <c r="AD550" s="22">
        <v>3876071</v>
      </c>
      <c r="AE550" s="22">
        <v>2139065</v>
      </c>
      <c r="AF550" s="22">
        <v>27522</v>
      </c>
      <c r="AG550" s="23">
        <v>44087</v>
      </c>
      <c r="AH550" s="22" t="s">
        <v>3888</v>
      </c>
      <c r="AI550" s="22" t="s">
        <v>167</v>
      </c>
      <c r="AJ550" s="22" t="s">
        <v>168</v>
      </c>
      <c r="AK550" s="22" t="s">
        <v>255</v>
      </c>
      <c r="AL550" s="25">
        <v>0.99652777777777779</v>
      </c>
      <c r="AM550" s="26">
        <v>6.7361111111111108E-2</v>
      </c>
      <c r="AN550" s="26">
        <v>0.1111111111111111</v>
      </c>
      <c r="AO550" s="26">
        <v>0.14444444444444443</v>
      </c>
      <c r="AP550" s="22"/>
      <c r="AQ550" s="22"/>
      <c r="AR550" s="22">
        <v>8</v>
      </c>
      <c r="AS550" s="22" t="s">
        <v>471</v>
      </c>
      <c r="AT550" s="22" t="s">
        <v>3889</v>
      </c>
      <c r="AU550" s="22" t="s">
        <v>283</v>
      </c>
      <c r="AV550" s="27" t="s">
        <v>276</v>
      </c>
      <c r="AW550" s="22" t="s">
        <v>3890</v>
      </c>
      <c r="AX550" s="22" t="s">
        <v>3891</v>
      </c>
      <c r="AY550" s="22" t="b">
        <v>1</v>
      </c>
      <c r="AZ550" s="22" t="s">
        <v>273</v>
      </c>
      <c r="BA550" s="22" t="b">
        <v>0</v>
      </c>
      <c r="BB550" s="22"/>
      <c r="BC550" s="22"/>
    </row>
    <row r="551" spans="1:55" hidden="1" x14ac:dyDescent="0.25">
      <c r="A551" s="31" t="str">
        <f>IFERROR(TEXT(Table_ocorrencias11[[#This Row],[caso_n]],"000")&amp;Table_ocorrencias11[[#This Row],[ponto]]&amp;"/"&amp;YEAR(Table_ocorrencias11[[#This Row],[DATA PLANTÃO]]),"")</f>
        <v>813.9/2020</v>
      </c>
      <c r="B551" s="31" t="str">
        <f>IFERROR(IF(Table_ocorrencias11[[#This Row],[GDL]] = "","", Table_ocorrencias11[[#This Row],[GDL]]&amp;"/"&amp;YEAR(Table_ocorrencias11[[#This Row],[data_plantao]])),"")</f>
        <v>27551/2020</v>
      </c>
      <c r="C551" s="31" t="str">
        <f>IF(Table_ocorrencias11[[#This Row],[fotos_gdl]] = TRUE,"ENVIADAS","PENDENTE")</f>
        <v>ENVIADAS</v>
      </c>
      <c r="D551" s="23">
        <f>IFERROR(Table_ocorrencias11[[#This Row],[data_plantao]],"")</f>
        <v>44088</v>
      </c>
      <c r="E551" s="31" t="str">
        <f>IFERROR(Table_ocorrencias11[[#This Row],[CIODS]],"")</f>
        <v>D687693</v>
      </c>
      <c r="F551" s="31" t="str">
        <f>IFERROR(Table_ocorrencias11[[#This Row],[natureza3]],"")</f>
        <v>Homicídio</v>
      </c>
      <c r="G551" s="31" t="str">
        <f>IFERROR(Table_ocorrencias11[[#This Row],[tipo_local]],"")</f>
        <v>Externo</v>
      </c>
      <c r="H551" s="31" t="str">
        <f>IFERROR(IF(Table_ocorrencias11[[#This Row],[instrumento9]] = 0,"",Table_ocorrencias11[[#This Row],[instrumento9]]),"")</f>
        <v>PÉRFURO-CONTUNDENTE</v>
      </c>
      <c r="I551" s="31" t="str">
        <f>IFERROR(VLOOKUP(Table_ocorrencias11[[#This Row],[matricula_perito]],Table_peritos[],2,FALSE),"")</f>
        <v>FERNANDO HENRIQUE LEAL BENEVIDES</v>
      </c>
      <c r="J551" s="31" t="str">
        <f>IFERROR(VLOOKUP(Table_ocorrencias11[[#This Row],[matricula_auxiliar]],Table_auxiliares[],2,FALSE),"")</f>
        <v>THAYSE BATISTA</v>
      </c>
      <c r="K551" s="31" t="str">
        <f>IFERROR(VLOOKUP(Table_ocorrencias11[[#This Row],[matricula_delegado]],Table_delegados[],2,FALSE),"")</f>
        <v>ROBERTO MONTEIRO LOBO</v>
      </c>
      <c r="L551" s="31" t="str">
        <f>IFERROR(Table_ocorrencias11[[#This Row],[viatura4]],"")</f>
        <v>UP004</v>
      </c>
      <c r="M551" s="31" t="str">
        <f>IFERROR(IF(Table_ocorrencias11[[#This Row],[DPH2]] ="","",Table_ocorrencias11[[#This Row],[DPH2]]&amp;"º DPH"),"")</f>
        <v>1º DPH</v>
      </c>
      <c r="N551" s="31" t="str">
        <f>UPPER(IFERROR(VLOOKUP(Table_ocorrencias11[[#This Row],[municipio]],Table_municipios[],2,FALSE),""))</f>
        <v>RECIFE</v>
      </c>
      <c r="O551" s="31" t="str">
        <f>UPPER(IFERROR(Table_ocorrencias11[[#This Row],[bairro7]],""))</f>
        <v>BOA VISTA</v>
      </c>
      <c r="P551" s="31" t="str">
        <f>IFERROR(IF(Table_ocorrencias11[[#This Row],[rua8]] ="","",Table_ocorrencias11[[#This Row],[rua8]]),"")</f>
        <v>RUA DAS FRONTEIRAS, N°93</v>
      </c>
      <c r="Q551" s="31" t="str">
        <f>IFERROR(IF(Table_ocorrencias11[[#This Row],[latitude5]] ="","",Table_ocorrencias11[[#This Row],[latitude5]]),"")</f>
        <v>-8.0595240</v>
      </c>
      <c r="R551" s="31" t="str">
        <f>IFERROR(IF(Table_ocorrencias11[[#This Row],[longitude6]] ="","",Table_ocorrencias11[[#This Row],[longitude6]]),"")</f>
        <v>-34.8968490</v>
      </c>
      <c r="S551" s="31" t="str">
        <f>IFERROR(UPPER(VLOOKUP(Table_ocorrencias11[[#This Row],[ocorrencia_id]],Table_vitimas[],3,FALSE) &amp; " (NIC: "&amp; VLOOKUP(Table_ocorrencias11[[#This Row],[ocorrencia_id]],Table_vitimas[],9,FALSE)) &amp;")","")</f>
        <v>JOÃO XAVIER DE MELO (NIC: 112612)</v>
      </c>
      <c r="T5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1" s="31" t="str">
        <f>UPPER(IFERROR(Table_ocorrencias11[[#This Row],[descricao]],""))</f>
        <v>CB WAGNER 999575655</v>
      </c>
      <c r="V551" s="24">
        <f>IFERROR(IF(Table_ocorrencias11[[#This Row],[data_ciencia]]="","",Table_ocorrencias11[[#This Row],[data_ciencia]]),"")</f>
        <v>0.28819444444444442</v>
      </c>
      <c r="W551" s="24">
        <f>IFERROR(IF(Table_ocorrencias11[[#This Row],[data_saida]]="","",Table_ocorrencias11[[#This Row],[data_saida]]),"")</f>
        <v>0.33333333333333331</v>
      </c>
      <c r="X551" s="24">
        <f>IFERROR(IF(Table_ocorrencias11[[#This Row],[data_chegada]]="","",Table_ocorrencias11[[#This Row],[data_chegada]]),"")</f>
        <v>0.34722222222222221</v>
      </c>
      <c r="Y551" s="24">
        <f>IFERROR(IF(Table_ocorrencias11[[#This Row],[data_conclusao]]="","",Table_ocorrencias11[[#This Row],[data_conclusao]]),"")</f>
        <v>0.375</v>
      </c>
      <c r="Z551" s="22">
        <v>1665</v>
      </c>
      <c r="AA551" s="22">
        <v>813</v>
      </c>
      <c r="AB551" s="22">
        <v>1</v>
      </c>
      <c r="AC551" s="22">
        <v>2962063</v>
      </c>
      <c r="AD551" s="22">
        <v>3870430</v>
      </c>
      <c r="AE551" s="22">
        <v>3864146</v>
      </c>
      <c r="AF551" s="22">
        <v>27551</v>
      </c>
      <c r="AG551" s="23">
        <v>44088</v>
      </c>
      <c r="AH551" s="22" t="s">
        <v>3903</v>
      </c>
      <c r="AI551" s="22" t="s">
        <v>167</v>
      </c>
      <c r="AJ551" s="22" t="s">
        <v>168</v>
      </c>
      <c r="AK551" s="22" t="s">
        <v>255</v>
      </c>
      <c r="AL551" s="25">
        <v>0.28819444444444442</v>
      </c>
      <c r="AM551" s="26">
        <v>0.33333333333333331</v>
      </c>
      <c r="AN551" s="26">
        <v>0.34722222222222221</v>
      </c>
      <c r="AO551" s="26">
        <v>0.375</v>
      </c>
      <c r="AP551" s="22" t="s">
        <v>3904</v>
      </c>
      <c r="AQ551" s="22" t="s">
        <v>3905</v>
      </c>
      <c r="AR551" s="22">
        <v>14</v>
      </c>
      <c r="AS551" s="22" t="s">
        <v>3906</v>
      </c>
      <c r="AT551" s="22" t="s">
        <v>3907</v>
      </c>
      <c r="AU551" s="22" t="s">
        <v>3908</v>
      </c>
      <c r="AV551" s="27" t="s">
        <v>276</v>
      </c>
      <c r="AW551" s="22" t="s">
        <v>3909</v>
      </c>
      <c r="AX551" s="22" t="s">
        <v>3910</v>
      </c>
      <c r="AY551" s="22" t="b">
        <v>1</v>
      </c>
      <c r="AZ551" s="22" t="s">
        <v>273</v>
      </c>
      <c r="BA551" s="22" t="b">
        <v>0</v>
      </c>
      <c r="BB551" s="22"/>
      <c r="BC551" s="22"/>
    </row>
    <row r="552" spans="1:55" hidden="1" x14ac:dyDescent="0.25">
      <c r="A552" s="31" t="str">
        <f>IFERROR(TEXT(Table_ocorrencias11[[#This Row],[caso_n]],"000")&amp;Table_ocorrencias11[[#This Row],[ponto]]&amp;"/"&amp;YEAR(Table_ocorrencias11[[#This Row],[DATA PLANTÃO]]),"")</f>
        <v>814.9/2020</v>
      </c>
      <c r="B552" s="31" t="str">
        <f>IFERROR(IF(Table_ocorrencias11[[#This Row],[GDL]] = "","", Table_ocorrencias11[[#This Row],[GDL]]&amp;"/"&amp;YEAR(Table_ocorrencias11[[#This Row],[data_plantao]])),"")</f>
        <v>32017/2020</v>
      </c>
      <c r="C552" s="31" t="str">
        <f>IF(Table_ocorrencias11[[#This Row],[fotos_gdl]] = TRUE,"ENVIADAS","PENDENTE")</f>
        <v>PENDENTE</v>
      </c>
      <c r="D552" s="23">
        <f>IFERROR(Table_ocorrencias11[[#This Row],[data_plantao]],"")</f>
        <v>44089</v>
      </c>
      <c r="E552" s="31" t="str">
        <f>IFERROR(Table_ocorrencias11[[#This Row],[CIODS]],"")</f>
        <v>D687737</v>
      </c>
      <c r="F552" s="31" t="str">
        <f>IFERROR(Table_ocorrencias11[[#This Row],[natureza3]],"")</f>
        <v>Homicídio</v>
      </c>
      <c r="G552" s="31" t="str">
        <f>IFERROR(Table_ocorrencias11[[#This Row],[tipo_local]],"")</f>
        <v>Interno</v>
      </c>
      <c r="H552" s="31" t="str">
        <f>IFERROR(IF(Table_ocorrencias11[[#This Row],[instrumento9]] = 0,"",Table_ocorrencias11[[#This Row],[instrumento9]]),"")</f>
        <v/>
      </c>
      <c r="I552" s="31" t="str">
        <f>IFERROR(VLOOKUP(Table_ocorrencias11[[#This Row],[matricula_perito]],Table_peritos[],2,FALSE),"")</f>
        <v>BETSON FERNANDO DELGADO DOS SANTOS ANDRADE</v>
      </c>
      <c r="J552" s="31" t="str">
        <f>IFERROR(VLOOKUP(Table_ocorrencias11[[#This Row],[matricula_auxiliar]],Table_auxiliares[],2,FALSE),"")</f>
        <v>FELIPE FRAGOSO MARINHO DE LIMA</v>
      </c>
      <c r="K552" s="31" t="str">
        <f>IFERROR(VLOOKUP(Table_ocorrencias11[[#This Row],[matricula_delegado]],Table_delegados[],2,FALSE),"")</f>
        <v>BARBARA ALICE FORT DOS SANTOS</v>
      </c>
      <c r="L552" s="31" t="str">
        <f>IFERROR(Table_ocorrencias11[[#This Row],[viatura4]],"")</f>
        <v>UP004</v>
      </c>
      <c r="M552" s="31" t="str">
        <f>IFERROR(IF(Table_ocorrencias11[[#This Row],[DPH2]] ="","",Table_ocorrencias11[[#This Row],[DPH2]]&amp;"º DPH"),"")</f>
        <v>15º DPH</v>
      </c>
      <c r="N552" s="31" t="str">
        <f>UPPER(IFERROR(VLOOKUP(Table_ocorrencias11[[#This Row],[municipio]],Table_municipios[],2,FALSE),""))</f>
        <v>IPOJUCA</v>
      </c>
      <c r="O552" s="31" t="str">
        <f>UPPER(IFERROR(Table_ocorrencias11[[#This Row],[bairro7]],""))</f>
        <v>CAMELA</v>
      </c>
      <c r="P552" s="31" t="str">
        <f>IFERROR(IF(Table_ocorrencias11[[#This Row],[rua8]] ="","",Table_ocorrencias11[[#This Row],[rua8]]),"")</f>
        <v>NOVA CAMELA</v>
      </c>
      <c r="Q552" s="31" t="str">
        <f>IFERROR(IF(Table_ocorrencias11[[#This Row],[latitude5]] ="","",Table_ocorrencias11[[#This Row],[latitude5]]),"")</f>
        <v>-8,51345</v>
      </c>
      <c r="R552" s="31" t="str">
        <f>IFERROR(IF(Table_ocorrencias11[[#This Row],[longitude6]] ="","",Table_ocorrencias11[[#This Row],[longitude6]]),"")</f>
        <v>-35,1204</v>
      </c>
      <c r="S552" s="31" t="str">
        <f>IFERROR(UPPER(VLOOKUP(Table_ocorrencias11[[#This Row],[ocorrencia_id]],Table_vitimas[],3,FALSE) &amp; " (NIC: "&amp; VLOOKUP(Table_ocorrencias11[[#This Row],[ocorrencia_id]],Table_vitimas[],9,FALSE)) &amp;")","")</f>
        <v>GILIARDE JOSÉ DA SILVA JESUS (NIC: 112615)</v>
      </c>
      <c r="T5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2" s="31" t="str">
        <f>UPPER(IFERROR(Table_ocorrencias11[[#This Row],[descricao]],""))</f>
        <v>DUPLO HOMICÍDIO, PAF, UM CORPO EM VIA PÚBLICA, OUTRO CORPO DENTRO DE RESIDÊNCIA.</v>
      </c>
      <c r="V552" s="24">
        <f>IFERROR(IF(Table_ocorrencias11[[#This Row],[data_ciencia]]="","",Table_ocorrencias11[[#This Row],[data_ciencia]]),"")</f>
        <v>7.5694444444444439E-2</v>
      </c>
      <c r="W552" s="24">
        <f>IFERROR(IF(Table_ocorrencias11[[#This Row],[data_saida]]="","",Table_ocorrencias11[[#This Row],[data_saida]]),"")</f>
        <v>9.0277777777777776E-2</v>
      </c>
      <c r="X552" s="24">
        <f>IFERROR(IF(Table_ocorrencias11[[#This Row],[data_chegada]]="","",Table_ocorrencias11[[#This Row],[data_chegada]]),"")</f>
        <v>0.1423611111111111</v>
      </c>
      <c r="Y552" s="24">
        <f>IFERROR(IF(Table_ocorrencias11[[#This Row],[data_conclusao]]="","",Table_ocorrencias11[[#This Row],[data_conclusao]]),"")</f>
        <v>0.21875</v>
      </c>
      <c r="Z552" s="22">
        <v>1666</v>
      </c>
      <c r="AA552" s="22">
        <v>814</v>
      </c>
      <c r="AB552" s="22">
        <v>15</v>
      </c>
      <c r="AC552" s="22">
        <v>3869903</v>
      </c>
      <c r="AD552" s="22">
        <v>3872629</v>
      </c>
      <c r="AE552" s="22">
        <v>3864090</v>
      </c>
      <c r="AF552" s="22">
        <v>32017</v>
      </c>
      <c r="AG552" s="23">
        <v>44089</v>
      </c>
      <c r="AH552" s="22" t="s">
        <v>3916</v>
      </c>
      <c r="AI552" s="22" t="s">
        <v>167</v>
      </c>
      <c r="AJ552" s="22" t="s">
        <v>414</v>
      </c>
      <c r="AK552" s="22" t="s">
        <v>255</v>
      </c>
      <c r="AL552" s="25">
        <v>7.5694444444444439E-2</v>
      </c>
      <c r="AM552" s="26">
        <v>9.0277777777777776E-2</v>
      </c>
      <c r="AN552" s="26">
        <v>0.1423611111111111</v>
      </c>
      <c r="AO552" s="26">
        <v>0.21875</v>
      </c>
      <c r="AP552" s="22" t="s">
        <v>3920</v>
      </c>
      <c r="AQ552" s="22" t="s">
        <v>3921</v>
      </c>
      <c r="AR552" s="22">
        <v>8</v>
      </c>
      <c r="AS552" s="22" t="s">
        <v>674</v>
      </c>
      <c r="AT552" s="22" t="s">
        <v>3917</v>
      </c>
      <c r="AU552" s="22" t="s">
        <v>3918</v>
      </c>
      <c r="AV552" s="27"/>
      <c r="AW552" s="22" t="s">
        <v>3919</v>
      </c>
      <c r="AX552" s="22" t="s">
        <v>3922</v>
      </c>
      <c r="AY552" s="22" t="b">
        <v>0</v>
      </c>
      <c r="AZ552" s="22" t="s">
        <v>273</v>
      </c>
      <c r="BA552" s="22" t="b">
        <v>0</v>
      </c>
      <c r="BB552" s="22"/>
      <c r="BC552" s="22"/>
    </row>
    <row r="553" spans="1:55" hidden="1" x14ac:dyDescent="0.25">
      <c r="A553" s="31" t="str">
        <f>IFERROR(TEXT(Table_ocorrencias11[[#This Row],[caso_n]],"000")&amp;Table_ocorrencias11[[#This Row],[ponto]]&amp;"/"&amp;YEAR(Table_ocorrencias11[[#This Row],[DATA PLANTÃO]]),"")</f>
        <v>815.9/2020</v>
      </c>
      <c r="B553" s="31" t="str">
        <f>IFERROR(IF(Table_ocorrencias11[[#This Row],[GDL]] = "","", Table_ocorrencias11[[#This Row],[GDL]]&amp;"/"&amp;YEAR(Table_ocorrencias11[[#This Row],[data_plantao]])),"")</f>
        <v>27704/2020</v>
      </c>
      <c r="C553" s="31" t="str">
        <f>IF(Table_ocorrencias11[[#This Row],[fotos_gdl]] = TRUE,"ENVIADAS","PENDENTE")</f>
        <v>ENVIADAS</v>
      </c>
      <c r="D553" s="23">
        <f>IFERROR(Table_ocorrencias11[[#This Row],[data_plantao]],"")</f>
        <v>44089</v>
      </c>
      <c r="E553" s="31" t="str">
        <f>IFERROR(Table_ocorrencias11[[#This Row],[CIODS]],"")</f>
        <v>D687754</v>
      </c>
      <c r="F553" s="31" t="str">
        <f>IFERROR(Table_ocorrencias11[[#This Row],[natureza3]],"")</f>
        <v>Homicídio</v>
      </c>
      <c r="G553" s="31" t="str">
        <f>IFERROR(Table_ocorrencias11[[#This Row],[tipo_local]],"")</f>
        <v>Externo</v>
      </c>
      <c r="H553" s="31" t="str">
        <f>IFERROR(IF(Table_ocorrencias11[[#This Row],[instrumento9]] = 0,"",Table_ocorrencias11[[#This Row],[instrumento9]]),"")</f>
        <v>PÉRFURO-CONTUNDENTE</v>
      </c>
      <c r="I553" s="31" t="str">
        <f>IFERROR(VLOOKUP(Table_ocorrencias11[[#This Row],[matricula_perito]],Table_peritos[],2,FALSE),"")</f>
        <v>DIOGO SINESIO TRAJANO DE ARRUDA</v>
      </c>
      <c r="J553" s="31" t="str">
        <f>IFERROR(VLOOKUP(Table_ocorrencias11[[#This Row],[matricula_auxiliar]],Table_auxiliares[],2,FALSE),"")</f>
        <v>BRENO HENRIQUE DANTAS DOS SANTOS</v>
      </c>
      <c r="K553" s="31" t="str">
        <f>IFERROR(VLOOKUP(Table_ocorrencias11[[#This Row],[matricula_delegado]],Table_delegados[],2,FALSE),"")</f>
        <v>MARCOS DE CASTRO GUIMARAES JUNIOR</v>
      </c>
      <c r="L553" s="31" t="str">
        <f>IFERROR(Table_ocorrencias11[[#This Row],[viatura4]],"")</f>
        <v>UP004</v>
      </c>
      <c r="M553" s="31" t="str">
        <f>IFERROR(IF(Table_ocorrencias11[[#This Row],[DPH2]] ="","",Table_ocorrencias11[[#This Row],[DPH2]]&amp;"º DPH"),"")</f>
        <v>12º DPH</v>
      </c>
      <c r="N553" s="31" t="str">
        <f>UPPER(IFERROR(VLOOKUP(Table_ocorrencias11[[#This Row],[municipio]],Table_municipios[],2,FALSE),""))</f>
        <v>JABOATÃO DOS GUARARAPES</v>
      </c>
      <c r="O553" s="31" t="str">
        <f>UPPER(IFERROR(Table_ocorrencias11[[#This Row],[bairro7]],""))</f>
        <v>PIEDADE/CANDEIAS</v>
      </c>
      <c r="P553" s="31" t="str">
        <f>IFERROR(IF(Table_ocorrencias11[[#This Row],[rua8]] ="","",Table_ocorrencias11[[#This Row],[rua8]]),"")</f>
        <v>RUA GUARARAPES, 805</v>
      </c>
      <c r="Q553" s="31" t="str">
        <f>IFERROR(IF(Table_ocorrencias11[[#This Row],[latitude5]] ="","",Table_ocorrencias11[[#This Row],[latitude5]]),"")</f>
        <v>-8.187652</v>
      </c>
      <c r="R553" s="31" t="str">
        <f>IFERROR(IF(Table_ocorrencias11[[#This Row],[longitude6]] ="","",Table_ocorrencias11[[#This Row],[longitude6]]),"")</f>
        <v>-34.931007</v>
      </c>
      <c r="S553" s="31" t="str">
        <f>IFERROR(UPPER(VLOOKUP(Table_ocorrencias11[[#This Row],[ocorrencia_id]],Table_vitimas[],3,FALSE) &amp; " (NIC: "&amp; VLOOKUP(Table_ocorrencias11[[#This Row],[ocorrencia_id]],Table_vitimas[],9,FALSE)) &amp;")","")</f>
        <v>THOMAS MACIEL SANTOS CUNHA BARBOSA (NIC: 112627)</v>
      </c>
      <c r="T5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3" s="31" t="str">
        <f>UPPER(IFERROR(Table_ocorrencias11[[#This Row],[descricao]],""))</f>
        <v/>
      </c>
      <c r="V553" s="24">
        <f>IFERROR(IF(Table_ocorrencias11[[#This Row],[data_ciencia]]="","",Table_ocorrencias11[[#This Row],[data_ciencia]]),"")</f>
        <v>0.3611111111111111</v>
      </c>
      <c r="W553" s="24">
        <f>IFERROR(IF(Table_ocorrencias11[[#This Row],[data_saida]]="","",Table_ocorrencias11[[#This Row],[data_saida]]),"")</f>
        <v>0.375</v>
      </c>
      <c r="X553" s="24">
        <f>IFERROR(IF(Table_ocorrencias11[[#This Row],[data_chegada]]="","",Table_ocorrencias11[[#This Row],[data_chegada]]),"")</f>
        <v>0.40625</v>
      </c>
      <c r="Y553" s="24">
        <f>IFERROR(IF(Table_ocorrencias11[[#This Row],[data_conclusao]]="","",Table_ocorrencias11[[#This Row],[data_conclusao]]),"")</f>
        <v>0.43055555555555558</v>
      </c>
      <c r="Z553" s="22">
        <v>1667</v>
      </c>
      <c r="AA553" s="22">
        <v>815</v>
      </c>
      <c r="AB553" s="22">
        <v>12</v>
      </c>
      <c r="AC553" s="22">
        <v>3871193</v>
      </c>
      <c r="AD553" s="22">
        <v>3867820</v>
      </c>
      <c r="AE553" s="22">
        <v>3865126</v>
      </c>
      <c r="AF553" s="22">
        <v>27704</v>
      </c>
      <c r="AG553" s="23">
        <v>44089</v>
      </c>
      <c r="AH553" s="22" t="s">
        <v>3939</v>
      </c>
      <c r="AI553" s="22" t="s">
        <v>167</v>
      </c>
      <c r="AJ553" s="22" t="s">
        <v>168</v>
      </c>
      <c r="AK553" s="22" t="s">
        <v>255</v>
      </c>
      <c r="AL553" s="25">
        <v>0.3611111111111111</v>
      </c>
      <c r="AM553" s="26">
        <v>0.375</v>
      </c>
      <c r="AN553" s="26">
        <v>0.40625</v>
      </c>
      <c r="AO553" s="26">
        <v>0.43055555555555558</v>
      </c>
      <c r="AP553" s="22" t="s">
        <v>3949</v>
      </c>
      <c r="AQ553" s="22" t="s">
        <v>3950</v>
      </c>
      <c r="AR553" s="22">
        <v>10</v>
      </c>
      <c r="AS553" s="22" t="s">
        <v>3940</v>
      </c>
      <c r="AT553" s="22" t="s">
        <v>3941</v>
      </c>
      <c r="AU553" s="22" t="s">
        <v>3942</v>
      </c>
      <c r="AV553" s="27" t="s">
        <v>276</v>
      </c>
      <c r="AW553" s="22" t="s">
        <v>3943</v>
      </c>
      <c r="AX553" s="22" t="s">
        <v>283</v>
      </c>
      <c r="AY553" s="22" t="b">
        <v>1</v>
      </c>
      <c r="AZ553" s="22" t="s">
        <v>273</v>
      </c>
      <c r="BA553" s="22" t="b">
        <v>0</v>
      </c>
      <c r="BB553" s="22"/>
      <c r="BC553" s="22"/>
    </row>
    <row r="554" spans="1:55" hidden="1" x14ac:dyDescent="0.25">
      <c r="A554" s="31" t="str">
        <f>IFERROR(TEXT(Table_ocorrencias11[[#This Row],[caso_n]],"000")&amp;Table_ocorrencias11[[#This Row],[ponto]]&amp;"/"&amp;YEAR(Table_ocorrencias11[[#This Row],[DATA PLANTÃO]]),"")</f>
        <v>816.9/2020</v>
      </c>
      <c r="B554" s="31" t="str">
        <f>IFERROR(IF(Table_ocorrencias11[[#This Row],[GDL]] = "","", Table_ocorrencias11[[#This Row],[GDL]]&amp;"/"&amp;YEAR(Table_ocorrencias11[[#This Row],[data_plantao]])),"")</f>
        <v>27814/2020</v>
      </c>
      <c r="C554" s="31" t="str">
        <f>IF(Table_ocorrencias11[[#This Row],[fotos_gdl]] = TRUE,"ENVIADAS","PENDENTE")</f>
        <v>ENVIADAS</v>
      </c>
      <c r="D554" s="23">
        <f>IFERROR(Table_ocorrencias11[[#This Row],[data_plantao]],"")</f>
        <v>44089</v>
      </c>
      <c r="E554" s="31" t="str">
        <f>IFERROR(Table_ocorrencias11[[#This Row],[CIODS]],"")</f>
        <v>D687794</v>
      </c>
      <c r="F554" s="31" t="str">
        <f>IFERROR(Table_ocorrencias11[[#This Row],[natureza3]],"")</f>
        <v>Homicídio</v>
      </c>
      <c r="G554" s="31" t="str">
        <f>IFERROR(Table_ocorrencias11[[#This Row],[tipo_local]],"")</f>
        <v>Externo</v>
      </c>
      <c r="H554" s="31" t="str">
        <f>IFERROR(IF(Table_ocorrencias11[[#This Row],[instrumento9]] = 0,"",Table_ocorrencias11[[#This Row],[instrumento9]]),"")</f>
        <v>PÉRFURO-CONTUNDENTE</v>
      </c>
      <c r="I554" s="31" t="str">
        <f>IFERROR(VLOOKUP(Table_ocorrencias11[[#This Row],[matricula_perito]],Table_peritos[],2,FALSE),"")</f>
        <v>RANON BARROS BEZERRA</v>
      </c>
      <c r="J554" s="31" t="str">
        <f>IFERROR(VLOOKUP(Table_ocorrencias11[[#This Row],[matricula_auxiliar]],Table_auxiliares[],2,FALSE),"")</f>
        <v>FLAVIA ROBERTA FERREIRA</v>
      </c>
      <c r="K554" s="31" t="str">
        <f>IFERROR(VLOOKUP(Table_ocorrencias11[[#This Row],[matricula_delegado]],Table_delegados[],2,FALSE),"")</f>
        <v>ALAUMO LIMA</v>
      </c>
      <c r="L554" s="31" t="str">
        <f>IFERROR(Table_ocorrencias11[[#This Row],[viatura4]],"")</f>
        <v>UP006</v>
      </c>
      <c r="M554" s="31" t="str">
        <f>IFERROR(IF(Table_ocorrencias11[[#This Row],[DPH2]] ="","",Table_ocorrencias11[[#This Row],[DPH2]]&amp;"º DPH"),"")</f>
        <v>4º DPH</v>
      </c>
      <c r="N554" s="31" t="str">
        <f>UPPER(IFERROR(VLOOKUP(Table_ocorrencias11[[#This Row],[municipio]],Table_municipios[],2,FALSE),""))</f>
        <v>RECIFE</v>
      </c>
      <c r="O554" s="31" t="str">
        <f>UPPER(IFERROR(Table_ocorrencias11[[#This Row],[bairro7]],""))</f>
        <v>COQUEIRAL</v>
      </c>
      <c r="P554" s="31" t="str">
        <f>IFERROR(IF(Table_ocorrencias11[[#This Row],[rua8]] ="","",Table_ocorrencias11[[#This Row],[rua8]]),"")</f>
        <v>PROF RUTILHO</v>
      </c>
      <c r="Q554" s="31" t="str">
        <f>IFERROR(IF(Table_ocorrencias11[[#This Row],[latitude5]] ="","",Table_ocorrencias11[[#This Row],[latitude5]]),"")</f>
        <v>-8.0887</v>
      </c>
      <c r="R554" s="31" t="str">
        <f>IFERROR(IF(Table_ocorrencias11[[#This Row],[longitude6]] ="","",Table_ocorrencias11[[#This Row],[longitude6]]),"")</f>
        <v>-34.9671</v>
      </c>
      <c r="S554" s="31" t="str">
        <f>IFERROR(UPPER(VLOOKUP(Table_ocorrencias11[[#This Row],[ocorrencia_id]],Table_vitimas[],3,FALSE) &amp; " (NIC: "&amp; VLOOKUP(Table_ocorrencias11[[#This Row],[ocorrencia_id]],Table_vitimas[],9,FALSE)) &amp;")","")</f>
        <v>JOSÉ JOAO VITOR GOMES DOS SANTOS (NIC: 112630)</v>
      </c>
      <c r="T5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54" s="31" t="str">
        <f>UPPER(IFERROR(Table_ocorrencias11[[#This Row],[descricao]],""))</f>
        <v>PAF EXT MASC</v>
      </c>
      <c r="V554" s="24">
        <f>IFERROR(IF(Table_ocorrencias11[[#This Row],[data_ciencia]]="","",Table_ocorrencias11[[#This Row],[data_ciencia]]),"")</f>
        <v>0.81944444444444442</v>
      </c>
      <c r="W554" s="24">
        <f>IFERROR(IF(Table_ocorrencias11[[#This Row],[data_saida]]="","",Table_ocorrencias11[[#This Row],[data_saida]]),"")</f>
        <v>0.83333333333333337</v>
      </c>
      <c r="X554" s="24">
        <f>IFERROR(IF(Table_ocorrencias11[[#This Row],[data_chegada]]="","",Table_ocorrencias11[[#This Row],[data_chegada]]),"")</f>
        <v>0.84375</v>
      </c>
      <c r="Y554" s="24">
        <f>IFERROR(IF(Table_ocorrencias11[[#This Row],[data_conclusao]]="","",Table_ocorrencias11[[#This Row],[data_conclusao]]),"")</f>
        <v>0.875</v>
      </c>
      <c r="Z554" s="22">
        <v>1669</v>
      </c>
      <c r="AA554" s="22">
        <v>816</v>
      </c>
      <c r="AB554" s="22">
        <v>4</v>
      </c>
      <c r="AC554" s="22">
        <v>3866670</v>
      </c>
      <c r="AD554" s="22">
        <v>3867684</v>
      </c>
      <c r="AE554" s="22">
        <v>3910180</v>
      </c>
      <c r="AF554" s="22">
        <v>27814</v>
      </c>
      <c r="AG554" s="23">
        <v>44089</v>
      </c>
      <c r="AH554" s="22" t="s">
        <v>3956</v>
      </c>
      <c r="AI554" s="22" t="s">
        <v>167</v>
      </c>
      <c r="AJ554" s="22" t="s">
        <v>168</v>
      </c>
      <c r="AK554" s="22" t="s">
        <v>1258</v>
      </c>
      <c r="AL554" s="25">
        <v>0.81944444444444442</v>
      </c>
      <c r="AM554" s="26">
        <v>0.83333333333333337</v>
      </c>
      <c r="AN554" s="26">
        <v>0.84375</v>
      </c>
      <c r="AO554" s="26">
        <v>0.875</v>
      </c>
      <c r="AP554" s="22" t="s">
        <v>3966</v>
      </c>
      <c r="AQ554" s="22" t="s">
        <v>3967</v>
      </c>
      <c r="AR554" s="22">
        <v>14</v>
      </c>
      <c r="AS554" s="22" t="s">
        <v>2218</v>
      </c>
      <c r="AT554" s="22" t="s">
        <v>3957</v>
      </c>
      <c r="AU554" s="22" t="s">
        <v>3958</v>
      </c>
      <c r="AV554" s="27" t="s">
        <v>276</v>
      </c>
      <c r="AW554" s="22" t="s">
        <v>3959</v>
      </c>
      <c r="AX554" s="22" t="s">
        <v>3960</v>
      </c>
      <c r="AY554" s="22" t="b">
        <v>1</v>
      </c>
      <c r="AZ554" s="22" t="s">
        <v>273</v>
      </c>
      <c r="BA554" s="22" t="b">
        <v>0</v>
      </c>
      <c r="BB554" s="22"/>
      <c r="BC554" s="22"/>
    </row>
    <row r="555" spans="1:55" hidden="1" x14ac:dyDescent="0.25">
      <c r="A555" s="31" t="str">
        <f>IFERROR(TEXT(Table_ocorrencias11[[#This Row],[caso_n]],"000")&amp;Table_ocorrencias11[[#This Row],[ponto]]&amp;"/"&amp;YEAR(Table_ocorrencias11[[#This Row],[DATA PLANTÃO]]),"")</f>
        <v>817.9/2020</v>
      </c>
      <c r="B555" s="31" t="str">
        <f>IFERROR(IF(Table_ocorrencias11[[#This Row],[GDL]] = "","", Table_ocorrencias11[[#This Row],[GDL]]&amp;"/"&amp;YEAR(Table_ocorrencias11[[#This Row],[data_plantao]])),"")</f>
        <v>27816/2020</v>
      </c>
      <c r="C555" s="31" t="str">
        <f>IF(Table_ocorrencias11[[#This Row],[fotos_gdl]] = TRUE,"ENVIADAS","PENDENTE")</f>
        <v>ENVIADAS</v>
      </c>
      <c r="D555" s="23">
        <f>IFERROR(Table_ocorrencias11[[#This Row],[data_plantao]],"")</f>
        <v>44089</v>
      </c>
      <c r="E555" s="31" t="str">
        <f>IFERROR(Table_ocorrencias11[[#This Row],[CIODS]],"")</f>
        <v>D687791</v>
      </c>
      <c r="F555" s="31" t="str">
        <f>IFERROR(Table_ocorrencias11[[#This Row],[natureza3]],"")</f>
        <v>Homicídio</v>
      </c>
      <c r="G555" s="31" t="str">
        <f>IFERROR(Table_ocorrencias11[[#This Row],[tipo_local]],"")</f>
        <v>Externo</v>
      </c>
      <c r="H555" s="31" t="str">
        <f>IFERROR(IF(Table_ocorrencias11[[#This Row],[instrumento9]] = 0,"",Table_ocorrencias11[[#This Row],[instrumento9]]),"")</f>
        <v>PÉRFURO-CONTUNDENTE</v>
      </c>
      <c r="I555" s="31" t="str">
        <f>IFERROR(VLOOKUP(Table_ocorrencias11[[#This Row],[matricula_perito]],Table_peritos[],2,FALSE),"")</f>
        <v>DIOGO SINESIO TRAJANO DE ARRUDA</v>
      </c>
      <c r="J555" s="31" t="str">
        <f>IFERROR(VLOOKUP(Table_ocorrencias11[[#This Row],[matricula_auxiliar]],Table_auxiliares[],2,FALSE),"")</f>
        <v>BRENO HENRIQUE DANTAS DOS SANTOS</v>
      </c>
      <c r="K555" s="31" t="str">
        <f>IFERROR(VLOOKUP(Table_ocorrencias11[[#This Row],[matricula_delegado]],Table_delegados[],2,FALSE),"")</f>
        <v>PAULO GUSTAVO COELHO DIAS</v>
      </c>
      <c r="L555" s="31" t="str">
        <f>IFERROR(Table_ocorrencias11[[#This Row],[viatura4]],"")</f>
        <v>UP002</v>
      </c>
      <c r="M555" s="31" t="str">
        <f>IFERROR(IF(Table_ocorrencias11[[#This Row],[DPH2]] ="","",Table_ocorrencias11[[#This Row],[DPH2]]&amp;"º DPH"),"")</f>
        <v>10º DPH</v>
      </c>
      <c r="N555" s="31" t="str">
        <f>UPPER(IFERROR(VLOOKUP(Table_ocorrencias11[[#This Row],[municipio]],Table_municipios[],2,FALSE),""))</f>
        <v>CAMARAGIBE</v>
      </c>
      <c r="O555" s="31" t="str">
        <f>UPPER(IFERROR(Table_ocorrencias11[[#This Row],[bairro7]],""))</f>
        <v>ALDEIA</v>
      </c>
      <c r="P555" s="31" t="str">
        <f>IFERROR(IF(Table_ocorrencias11[[#This Row],[rua8]] ="","",Table_ocorrencias11[[#This Row],[rua8]]),"")</f>
        <v>RUA MANOEL BIONE DE ARAÚJO</v>
      </c>
      <c r="Q555" s="31" t="str">
        <f>IFERROR(IF(Table_ocorrencias11[[#This Row],[latitude5]] ="","",Table_ocorrencias11[[#This Row],[latitude5]]),"")</f>
        <v>-7.952648</v>
      </c>
      <c r="R555" s="31" t="str">
        <f>IFERROR(IF(Table_ocorrencias11[[#This Row],[longitude6]] ="","",Table_ocorrencias11[[#This Row],[longitude6]]),"")</f>
        <v>-35.003731</v>
      </c>
      <c r="S555" s="31" t="str">
        <f>IFERROR(UPPER(VLOOKUP(Table_ocorrencias11[[#This Row],[ocorrencia_id]],Table_vitimas[],3,FALSE) &amp; " (NIC: "&amp; VLOOKUP(Table_ocorrencias11[[#This Row],[ocorrencia_id]],Table_vitimas[],9,FALSE)) &amp;")","")</f>
        <v>ROBERTO RIBEIRO ALVES (NIC: 112635)</v>
      </c>
      <c r="T5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5" s="31" t="str">
        <f>UPPER(IFERROR(Table_ocorrencias11[[#This Row],[descricao]],""))</f>
        <v>PAF-EXTERNO</v>
      </c>
      <c r="V555" s="24">
        <f>IFERROR(IF(Table_ocorrencias11[[#This Row],[data_ciencia]]="","",Table_ocorrencias11[[#This Row],[data_ciencia]]),"")</f>
        <v>0.84097222222222223</v>
      </c>
      <c r="W555" s="24">
        <f>IFERROR(IF(Table_ocorrencias11[[#This Row],[data_saida]]="","",Table_ocorrencias11[[#This Row],[data_saida]]),"")</f>
        <v>0.85069444444444442</v>
      </c>
      <c r="X555" s="24">
        <f>IFERROR(IF(Table_ocorrencias11[[#This Row],[data_chegada]]="","",Table_ocorrencias11[[#This Row],[data_chegada]]),"")</f>
        <v>0.87847222222222221</v>
      </c>
      <c r="Y555" s="24">
        <f>IFERROR(IF(Table_ocorrencias11[[#This Row],[data_conclusao]]="","",Table_ocorrencias11[[#This Row],[data_conclusao]]),"")</f>
        <v>0.90277777777777779</v>
      </c>
      <c r="Z555" s="22">
        <v>1670</v>
      </c>
      <c r="AA555" s="22">
        <v>817</v>
      </c>
      <c r="AB555" s="22">
        <v>10</v>
      </c>
      <c r="AC555" s="22">
        <v>3871193</v>
      </c>
      <c r="AD555" s="22">
        <v>3867820</v>
      </c>
      <c r="AE555" s="22">
        <v>2725371</v>
      </c>
      <c r="AF555" s="22">
        <v>27816</v>
      </c>
      <c r="AG555" s="23">
        <v>44089</v>
      </c>
      <c r="AH555" s="22" t="s">
        <v>3961</v>
      </c>
      <c r="AI555" s="22" t="s">
        <v>167</v>
      </c>
      <c r="AJ555" s="22" t="s">
        <v>168</v>
      </c>
      <c r="AK555" s="22" t="s">
        <v>278</v>
      </c>
      <c r="AL555" s="25">
        <v>0.84097222222222223</v>
      </c>
      <c r="AM555" s="26">
        <v>0.85069444444444442</v>
      </c>
      <c r="AN555" s="26">
        <v>0.87847222222222221</v>
      </c>
      <c r="AO555" s="26">
        <v>0.90277777777777779</v>
      </c>
      <c r="AP555" s="22" t="s">
        <v>3971</v>
      </c>
      <c r="AQ555" s="22" t="s">
        <v>3972</v>
      </c>
      <c r="AR555" s="22">
        <v>4</v>
      </c>
      <c r="AS555" s="22" t="s">
        <v>547</v>
      </c>
      <c r="AT555" s="22" t="s">
        <v>3962</v>
      </c>
      <c r="AU555" s="22" t="s">
        <v>3963</v>
      </c>
      <c r="AV555" s="27" t="s">
        <v>276</v>
      </c>
      <c r="AW555" s="22" t="s">
        <v>3964</v>
      </c>
      <c r="AX555" s="22" t="s">
        <v>3965</v>
      </c>
      <c r="AY555" s="22" t="b">
        <v>1</v>
      </c>
      <c r="AZ555" s="22" t="s">
        <v>273</v>
      </c>
      <c r="BA555" s="22" t="b">
        <v>0</v>
      </c>
      <c r="BB555" s="22"/>
      <c r="BC555" s="22"/>
    </row>
    <row r="556" spans="1:55" hidden="1" x14ac:dyDescent="0.25">
      <c r="A556" s="31" t="str">
        <f>IFERROR(TEXT(Table_ocorrencias11[[#This Row],[caso_n]],"000")&amp;Table_ocorrencias11[[#This Row],[ponto]]&amp;"/"&amp;YEAR(Table_ocorrencias11[[#This Row],[DATA PLANTÃO]]),"")</f>
        <v>818.9/2020</v>
      </c>
      <c r="B556" s="31" t="str">
        <f>IFERROR(IF(Table_ocorrencias11[[#This Row],[GDL]] = "","", Table_ocorrencias11[[#This Row],[GDL]]&amp;"/"&amp;YEAR(Table_ocorrencias11[[#This Row],[data_plantao]])),"")</f>
        <v>27911/2020</v>
      </c>
      <c r="C556" s="31" t="str">
        <f>IF(Table_ocorrencias11[[#This Row],[fotos_gdl]] = TRUE,"ENVIADAS","PENDENTE")</f>
        <v>ENVIADAS</v>
      </c>
      <c r="D556" s="23">
        <f>IFERROR(Table_ocorrencias11[[#This Row],[data_plantao]],"")</f>
        <v>44090</v>
      </c>
      <c r="E556" s="31" t="str">
        <f>IFERROR(Table_ocorrencias11[[#This Row],[CIODS]],"")</f>
        <v>D687845</v>
      </c>
      <c r="F556" s="31" t="str">
        <f>IFERROR(Table_ocorrencias11[[#This Row],[natureza3]],"")</f>
        <v>Homicídio</v>
      </c>
      <c r="G556" s="31" t="str">
        <f>IFERROR(Table_ocorrencias11[[#This Row],[tipo_local]],"")</f>
        <v>Externo</v>
      </c>
      <c r="H556" s="31" t="str">
        <f>IFERROR(IF(Table_ocorrencias11[[#This Row],[instrumento9]] = 0,"",Table_ocorrencias11[[#This Row],[instrumento9]]),"")</f>
        <v>OUTROS</v>
      </c>
      <c r="I556" s="31" t="str">
        <f>IFERROR(VLOOKUP(Table_ocorrencias11[[#This Row],[matricula_perito]],Table_peritos[],2,FALSE),"")</f>
        <v>LUCAS ARAÚJO DE ALMEIDA</v>
      </c>
      <c r="J556" s="31" t="str">
        <f>IFERROR(VLOOKUP(Table_ocorrencias11[[#This Row],[matricula_auxiliar]],Table_auxiliares[],2,FALSE),"")</f>
        <v>THIAGO CHALEGRE</v>
      </c>
      <c r="K556" s="31" t="str">
        <f>IFERROR(VLOOKUP(Table_ocorrencias11[[#This Row],[matricula_delegado]],Table_delegados[],2,FALSE),"")</f>
        <v>RICARDO SILVEIRA DE AZEVEDO</v>
      </c>
      <c r="L556" s="31" t="str">
        <f>IFERROR(Table_ocorrencias11[[#This Row],[viatura4]],"")</f>
        <v>UP006</v>
      </c>
      <c r="M556" s="31" t="str">
        <f>IFERROR(IF(Table_ocorrencias11[[#This Row],[DPH2]] ="","",Table_ocorrencias11[[#This Row],[DPH2]]&amp;"º DPH"),"")</f>
        <v>9º DPH</v>
      </c>
      <c r="N556" s="31" t="str">
        <f>UPPER(IFERROR(VLOOKUP(Table_ocorrencias11[[#This Row],[municipio]],Table_municipios[],2,FALSE),""))</f>
        <v>OLINDA</v>
      </c>
      <c r="O556" s="31" t="str">
        <f>UPPER(IFERROR(Table_ocorrencias11[[#This Row],[bairro7]],""))</f>
        <v>CAIXA D ÁGUA</v>
      </c>
      <c r="P556" s="31" t="str">
        <f>IFERROR(IF(Table_ocorrencias11[[#This Row],[rua8]] ="","",Table_ocorrencias11[[#This Row],[rua8]]),"")</f>
        <v>AGAMENON GONCALVES</v>
      </c>
      <c r="Q556" s="31" t="str">
        <f>IFERROR(IF(Table_ocorrencias11[[#This Row],[latitude5]] ="","",Table_ocorrencias11[[#This Row],[latitude5]]),"")</f>
        <v>-8.000251</v>
      </c>
      <c r="R556" s="31" t="str">
        <f>IFERROR(IF(Table_ocorrencias11[[#This Row],[longitude6]] ="","",Table_ocorrencias11[[#This Row],[longitude6]]),"")</f>
        <v>-34.902268</v>
      </c>
      <c r="S55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112657)</v>
      </c>
      <c r="T5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56" s="31" t="str">
        <f>UPPER(IFERROR(Table_ocorrencias11[[#This Row],[descricao]],""))</f>
        <v>CORPO EM UM RIO</v>
      </c>
      <c r="V556" s="24">
        <f>IFERROR(IF(Table_ocorrencias11[[#This Row],[data_ciencia]]="","",Table_ocorrencias11[[#This Row],[data_ciencia]]),"")</f>
        <v>0.47083333333333333</v>
      </c>
      <c r="W556" s="24">
        <f>IFERROR(IF(Table_ocorrencias11[[#This Row],[data_saida]]="","",Table_ocorrencias11[[#This Row],[data_saida]]),"")</f>
        <v>0.48749999999999999</v>
      </c>
      <c r="X556" s="24">
        <f>IFERROR(IF(Table_ocorrencias11[[#This Row],[data_chegada]]="","",Table_ocorrencias11[[#This Row],[data_chegada]]),"")</f>
        <v>0.51041666666666663</v>
      </c>
      <c r="Y556" s="24">
        <f>IFERROR(IF(Table_ocorrencias11[[#This Row],[data_conclusao]]="","",Table_ocorrencias11[[#This Row],[data_conclusao]]),"")</f>
        <v>0.54166666666666663</v>
      </c>
      <c r="Z556" s="22">
        <v>1671</v>
      </c>
      <c r="AA556" s="22">
        <v>818</v>
      </c>
      <c r="AB556" s="22">
        <v>9</v>
      </c>
      <c r="AC556" s="22">
        <v>3870006</v>
      </c>
      <c r="AD556" s="22">
        <v>3868877</v>
      </c>
      <c r="AE556" s="22">
        <v>2725304</v>
      </c>
      <c r="AF556" s="22">
        <v>27911</v>
      </c>
      <c r="AG556" s="23">
        <v>44090</v>
      </c>
      <c r="AH556" s="22" t="s">
        <v>3979</v>
      </c>
      <c r="AI556" s="22" t="s">
        <v>167</v>
      </c>
      <c r="AJ556" s="22" t="s">
        <v>168</v>
      </c>
      <c r="AK556" s="22" t="s">
        <v>1258</v>
      </c>
      <c r="AL556" s="25">
        <v>0.47083333333333333</v>
      </c>
      <c r="AM556" s="26">
        <v>0.48749999999999999</v>
      </c>
      <c r="AN556" s="26">
        <v>0.51041666666666663</v>
      </c>
      <c r="AO556" s="26">
        <v>0.54166666666666663</v>
      </c>
      <c r="AP556" s="22" t="s">
        <v>4005</v>
      </c>
      <c r="AQ556" s="22" t="s">
        <v>4006</v>
      </c>
      <c r="AR556" s="22">
        <v>12</v>
      </c>
      <c r="AS556" s="22" t="s">
        <v>3980</v>
      </c>
      <c r="AT556" s="22" t="s">
        <v>3981</v>
      </c>
      <c r="AU556" s="22" t="s">
        <v>3982</v>
      </c>
      <c r="AV556" s="27" t="s">
        <v>433</v>
      </c>
      <c r="AW556" s="22" t="s">
        <v>3983</v>
      </c>
      <c r="AX556" s="22" t="s">
        <v>3984</v>
      </c>
      <c r="AY556" s="22" t="b">
        <v>1</v>
      </c>
      <c r="AZ556" s="22" t="s">
        <v>273</v>
      </c>
      <c r="BA556" s="22" t="b">
        <v>0</v>
      </c>
      <c r="BB556" s="22"/>
      <c r="BC556" s="22"/>
    </row>
    <row r="557" spans="1:55" hidden="1" x14ac:dyDescent="0.25">
      <c r="A557" s="31" t="str">
        <f>IFERROR(TEXT(Table_ocorrencias11[[#This Row],[caso_n]],"000")&amp;Table_ocorrencias11[[#This Row],[ponto]]&amp;"/"&amp;YEAR(Table_ocorrencias11[[#This Row],[DATA PLANTÃO]]),"")</f>
        <v>819.9/2020</v>
      </c>
      <c r="B557" s="31" t="str">
        <f>IFERROR(IF(Table_ocorrencias11[[#This Row],[GDL]] = "","", Table_ocorrencias11[[#This Row],[GDL]]&amp;"/"&amp;YEAR(Table_ocorrencias11[[#This Row],[data_plantao]])),"")</f>
        <v>27953/2020</v>
      </c>
      <c r="C557" s="31" t="str">
        <f>IF(Table_ocorrencias11[[#This Row],[fotos_gdl]] = TRUE,"ENVIADAS","PENDENTE")</f>
        <v>ENVIADAS</v>
      </c>
      <c r="D557" s="23">
        <f>IFERROR(Table_ocorrencias11[[#This Row],[data_plantao]],"")</f>
        <v>44090</v>
      </c>
      <c r="E557" s="31" t="str">
        <f>IFERROR(Table_ocorrencias11[[#This Row],[CIODS]],"")</f>
        <v>D687862</v>
      </c>
      <c r="F557" s="31" t="str">
        <f>IFERROR(Table_ocorrencias11[[#This Row],[natureza3]],"")</f>
        <v>Homicídio</v>
      </c>
      <c r="G557" s="31" t="str">
        <f>IFERROR(Table_ocorrencias11[[#This Row],[tipo_local]],"")</f>
        <v>Externo</v>
      </c>
      <c r="H557" s="31" t="str">
        <f>IFERROR(IF(Table_ocorrencias11[[#This Row],[instrumento9]] = 0,"",Table_ocorrencias11[[#This Row],[instrumento9]]),"")</f>
        <v>PÉRFURO-CONTUNDENTE</v>
      </c>
      <c r="I557" s="31" t="str">
        <f>IFERROR(VLOOKUP(Table_ocorrencias11[[#This Row],[matricula_perito]],Table_peritos[],2,FALSE),"")</f>
        <v>RODION MALINOVSKY DE OLIVEIRA GOMES</v>
      </c>
      <c r="J557" s="31" t="str">
        <f>IFERROR(VLOOKUP(Table_ocorrencias11[[#This Row],[matricula_auxiliar]],Table_auxiliares[],2,FALSE),"")</f>
        <v>THAYSE BATISTA</v>
      </c>
      <c r="K557" s="31" t="str">
        <f>IFERROR(VLOOKUP(Table_ocorrencias11[[#This Row],[matricula_delegado]],Table_delegados[],2,FALSE),"")</f>
        <v>BRUNO DE UGALDE MELLO</v>
      </c>
      <c r="L557" s="31" t="str">
        <f>IFERROR(Table_ocorrencias11[[#This Row],[viatura4]],"")</f>
        <v>UP004</v>
      </c>
      <c r="M557" s="31" t="str">
        <f>IFERROR(IF(Table_ocorrencias11[[#This Row],[DPH2]] ="","",Table_ocorrencias11[[#This Row],[DPH2]]&amp;"º DPH"),"")</f>
        <v>4º DPH</v>
      </c>
      <c r="N557" s="31" t="str">
        <f>UPPER(IFERROR(VLOOKUP(Table_ocorrencias11[[#This Row],[municipio]],Table_municipios[],2,FALSE),""))</f>
        <v>RECIFE</v>
      </c>
      <c r="O557" s="31" t="str">
        <f>UPPER(IFERROR(Table_ocorrencias11[[#This Row],[bairro7]],""))</f>
        <v>CAXANGÁ</v>
      </c>
      <c r="P557" s="31" t="str">
        <f>IFERROR(IF(Table_ocorrencias11[[#This Row],[rua8]] ="","",Table_ocorrencias11[[#This Row],[rua8]]),"")</f>
        <v>PE-05</v>
      </c>
      <c r="Q557" s="31" t="str">
        <f>IFERROR(IF(Table_ocorrencias11[[#This Row],[latitude5]] ="","",Table_ocorrencias11[[#This Row],[latitude5]]),"")</f>
        <v>-8.024982</v>
      </c>
      <c r="R557" s="31" t="str">
        <f>IFERROR(IF(Table_ocorrencias11[[#This Row],[longitude6]] ="","",Table_ocorrencias11[[#This Row],[longitude6]]),"")</f>
        <v>-34.9612810</v>
      </c>
      <c r="S557" s="31" t="str">
        <f>IFERROR(UPPER(VLOOKUP(Table_ocorrencias11[[#This Row],[ocorrencia_id]],Table_vitimas[],3,FALSE) &amp; " (NIC: "&amp; VLOOKUP(Table_ocorrencias11[[#This Row],[ocorrencia_id]],Table_vitimas[],9,FALSE)) &amp;")","")</f>
        <v>PAULO UBIRATAN FIGUEIROA NOGUEIRA (NIC: 112658)</v>
      </c>
      <c r="T5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557" s="31" t="str">
        <f>UPPER(IFERROR(Table_ocorrencias11[[#This Row],[descricao]],""))</f>
        <v>VÍTIMA DENTRO DE UM VEÍCULO 1 (GOL), PAF, MASCULINO, SG WESLEY 98735-4807. VEÍCULO 2 ABANDONADO (-8.026441, -34.965389) PELOS HOMICIDAS FORD FIESTA01.5 BRANCO, PLACA PFY5775, 2013/2014</v>
      </c>
      <c r="V557" s="24">
        <f>IFERROR(IF(Table_ocorrencias11[[#This Row],[data_ciencia]]="","",Table_ocorrencias11[[#This Row],[data_ciencia]]),"")</f>
        <v>0.53819444444444442</v>
      </c>
      <c r="W557" s="24">
        <f>IFERROR(IF(Table_ocorrencias11[[#This Row],[data_saida]]="","",Table_ocorrencias11[[#This Row],[data_saida]]),"")</f>
        <v>0.54166666666666663</v>
      </c>
      <c r="X557" s="24">
        <f>IFERROR(IF(Table_ocorrencias11[[#This Row],[data_chegada]]="","",Table_ocorrencias11[[#This Row],[data_chegada]]),"")</f>
        <v>0.54861111111111116</v>
      </c>
      <c r="Y557" s="24">
        <f>IFERROR(IF(Table_ocorrencias11[[#This Row],[data_conclusao]]="","",Table_ocorrencias11[[#This Row],[data_conclusao]]),"")</f>
        <v>0.63888888888888884</v>
      </c>
      <c r="Z557" s="22">
        <v>1672</v>
      </c>
      <c r="AA557" s="22">
        <v>819</v>
      </c>
      <c r="AB557" s="22">
        <v>4</v>
      </c>
      <c r="AC557" s="22">
        <v>1917099</v>
      </c>
      <c r="AD557" s="22">
        <v>3870430</v>
      </c>
      <c r="AE557" s="22">
        <v>3865339</v>
      </c>
      <c r="AF557" s="22">
        <v>27953</v>
      </c>
      <c r="AG557" s="23">
        <v>44090</v>
      </c>
      <c r="AH557" s="22" t="s">
        <v>3985</v>
      </c>
      <c r="AI557" s="22" t="s">
        <v>167</v>
      </c>
      <c r="AJ557" s="22" t="s">
        <v>168</v>
      </c>
      <c r="AK557" s="22" t="s">
        <v>255</v>
      </c>
      <c r="AL557" s="25">
        <v>0.53819444444444442</v>
      </c>
      <c r="AM557" s="26">
        <v>0.54166666666666663</v>
      </c>
      <c r="AN557" s="26">
        <v>0.54861111111111116</v>
      </c>
      <c r="AO557" s="26">
        <v>0.63888888888888884</v>
      </c>
      <c r="AP557" s="22" t="s">
        <v>4010</v>
      </c>
      <c r="AQ557" s="22" t="s">
        <v>4011</v>
      </c>
      <c r="AR557" s="22">
        <v>14</v>
      </c>
      <c r="AS557" s="22" t="s">
        <v>3986</v>
      </c>
      <c r="AT557" s="22" t="s">
        <v>4045</v>
      </c>
      <c r="AU557" s="22" t="s">
        <v>3987</v>
      </c>
      <c r="AV557" s="27" t="s">
        <v>276</v>
      </c>
      <c r="AW557" s="22" t="s">
        <v>3988</v>
      </c>
      <c r="AX557" s="22" t="s">
        <v>4012</v>
      </c>
      <c r="AY557" s="22" t="b">
        <v>1</v>
      </c>
      <c r="AZ557" s="22" t="s">
        <v>273</v>
      </c>
      <c r="BA557" s="22" t="b">
        <v>1</v>
      </c>
      <c r="BB557" s="22" t="s">
        <v>4013</v>
      </c>
      <c r="BC557" s="22" t="s">
        <v>4014</v>
      </c>
    </row>
    <row r="558" spans="1:55" hidden="1" x14ac:dyDescent="0.25">
      <c r="A558" s="31" t="str">
        <f>IFERROR(TEXT(Table_ocorrencias11[[#This Row],[caso_n]],"000")&amp;Table_ocorrencias11[[#This Row],[ponto]]&amp;"/"&amp;YEAR(Table_ocorrencias11[[#This Row],[DATA PLANTÃO]]),"")</f>
        <v>820.9/2020</v>
      </c>
      <c r="B558" s="31" t="str">
        <f>IFERROR(IF(Table_ocorrencias11[[#This Row],[GDL]] = "","", Table_ocorrencias11[[#This Row],[GDL]]&amp;"/"&amp;YEAR(Table_ocorrencias11[[#This Row],[data_plantao]])),"")</f>
        <v>28007/2020</v>
      </c>
      <c r="C558" s="31" t="str">
        <f>IF(Table_ocorrencias11[[#This Row],[fotos_gdl]] = TRUE,"ENVIADAS","PENDENTE")</f>
        <v>ENVIADAS</v>
      </c>
      <c r="D558" s="23">
        <f>IFERROR(Table_ocorrencias11[[#This Row],[data_plantao]],"")</f>
        <v>44090</v>
      </c>
      <c r="E558" s="31" t="str">
        <f>IFERROR(Table_ocorrencias11[[#This Row],[CIODS]],"")</f>
        <v>D687880</v>
      </c>
      <c r="F558" s="31" t="str">
        <f>IFERROR(Table_ocorrencias11[[#This Row],[natureza3]],"")</f>
        <v>Homicídio</v>
      </c>
      <c r="G558" s="31" t="str">
        <f>IFERROR(Table_ocorrencias11[[#This Row],[tipo_local]],"")</f>
        <v>Externo</v>
      </c>
      <c r="H558" s="31" t="str">
        <f>IFERROR(IF(Table_ocorrencias11[[#This Row],[instrumento9]] = 0,"",Table_ocorrencias11[[#This Row],[instrumento9]]),"")</f>
        <v>PÉRFURO-CONTUNDENTE</v>
      </c>
      <c r="I558" s="31" t="str">
        <f>IFERROR(VLOOKUP(Table_ocorrencias11[[#This Row],[matricula_perito]],Table_peritos[],2,FALSE),"")</f>
        <v>DIEGO NUNES TELES DE MENDONÇA</v>
      </c>
      <c r="J558" s="31" t="str">
        <f>IFERROR(VLOOKUP(Table_ocorrencias11[[#This Row],[matricula_auxiliar]],Table_auxiliares[],2,FALSE),"")</f>
        <v>ALMIR CARLOS DE SOUZA</v>
      </c>
      <c r="K558" s="31" t="str">
        <f>IFERROR(VLOOKUP(Table_ocorrencias11[[#This Row],[matricula_delegado]],Table_delegados[],2,FALSE),"")</f>
        <v>SERGIO RICARDO FERREIRA DE VASCONCELOS</v>
      </c>
      <c r="L558" s="31" t="str">
        <f>IFERROR(Table_ocorrencias11[[#This Row],[viatura4]],"")</f>
        <v>UP006</v>
      </c>
      <c r="M558" s="31" t="str">
        <f>IFERROR(IF(Table_ocorrencias11[[#This Row],[DPH2]] ="","",Table_ocorrencias11[[#This Row],[DPH2]]&amp;"º DPH"),"")</f>
        <v>11º DPH</v>
      </c>
      <c r="N558" s="31" t="str">
        <f>UPPER(IFERROR(VLOOKUP(Table_ocorrencias11[[#This Row],[municipio]],Table_municipios[],2,FALSE),""))</f>
        <v>JABOATÃO DOS GUARARAPES</v>
      </c>
      <c r="O558" s="31" t="str">
        <f>UPPER(IFERROR(Table_ocorrencias11[[#This Row],[bairro7]],""))</f>
        <v>JARDIM PRAZERES</v>
      </c>
      <c r="P558" s="31" t="str">
        <f>IFERROR(IF(Table_ocorrencias11[[#This Row],[rua8]] ="","",Table_ocorrencias11[[#This Row],[rua8]]),"")</f>
        <v>SÃO CRISTOVAO</v>
      </c>
      <c r="Q558" s="31" t="str">
        <f>IFERROR(IF(Table_ocorrencias11[[#This Row],[latitude5]] ="","",Table_ocorrencias11[[#This Row],[latitude5]]),"")</f>
        <v>-8.185450</v>
      </c>
      <c r="R558" s="31" t="str">
        <f>IFERROR(IF(Table_ocorrencias11[[#This Row],[longitude6]] ="","",Table_ocorrencias11[[#This Row],[longitude6]]),"")</f>
        <v>-34949722</v>
      </c>
      <c r="S558" s="31" t="str">
        <f>IFERROR(UPPER(VLOOKUP(Table_ocorrencias11[[#This Row],[ocorrencia_id]],Table_vitimas[],3,FALSE) &amp; " (NIC: "&amp; VLOOKUP(Table_ocorrencias11[[#This Row],[ocorrencia_id]],Table_vitimas[],9,FALSE)) &amp;")","")</f>
        <v>THIAGO BEZERRA DE FRANÇA (NIC: 112603)</v>
      </c>
      <c r="T5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58" s="31" t="str">
        <f>UPPER(IFERROR(Table_ocorrencias11[[#This Row],[descricao]],""))</f>
        <v>PAF - MASCULINO - VÍTIMA NO INTERIOR DO VEÍCULO POLO PRATA PLACAQXI2672 (BELO HORIZONTE), PM 98867-0654</v>
      </c>
      <c r="V558" s="24">
        <f>IFERROR(IF(Table_ocorrencias11[[#This Row],[data_ciencia]]="","",Table_ocorrencias11[[#This Row],[data_ciencia]]),"")</f>
        <v>0.77013888888888893</v>
      </c>
      <c r="W558" s="24">
        <f>IFERROR(IF(Table_ocorrencias11[[#This Row],[data_saida]]="","",Table_ocorrencias11[[#This Row],[data_saida]]),"")</f>
        <v>0.79861111111111116</v>
      </c>
      <c r="X558" s="24">
        <f>IFERROR(IF(Table_ocorrencias11[[#This Row],[data_chegada]]="","",Table_ocorrencias11[[#This Row],[data_chegada]]),"")</f>
        <v>0.83333333333333337</v>
      </c>
      <c r="Y558" s="24">
        <f>IFERROR(IF(Table_ocorrencias11[[#This Row],[data_conclusao]]="","",Table_ocorrencias11[[#This Row],[data_conclusao]]),"")</f>
        <v>0.88888888888888884</v>
      </c>
      <c r="Z558" s="22">
        <v>1673</v>
      </c>
      <c r="AA558" s="22">
        <v>820</v>
      </c>
      <c r="AB558" s="22">
        <v>11</v>
      </c>
      <c r="AC558" s="22">
        <v>3869148</v>
      </c>
      <c r="AD558" s="22">
        <v>1586920</v>
      </c>
      <c r="AE558" s="22">
        <v>2139219</v>
      </c>
      <c r="AF558" s="22">
        <v>28007</v>
      </c>
      <c r="AG558" s="23">
        <v>44090</v>
      </c>
      <c r="AH558" s="22" t="s">
        <v>4020</v>
      </c>
      <c r="AI558" s="22" t="s">
        <v>167</v>
      </c>
      <c r="AJ558" s="22" t="s">
        <v>168</v>
      </c>
      <c r="AK558" s="22" t="s">
        <v>1258</v>
      </c>
      <c r="AL558" s="25">
        <v>0.77013888888888893</v>
      </c>
      <c r="AM558" s="26">
        <v>0.79861111111111116</v>
      </c>
      <c r="AN558" s="26">
        <v>0.83333333333333337</v>
      </c>
      <c r="AO558" s="26">
        <v>0.88888888888888884</v>
      </c>
      <c r="AP558" s="22" t="s">
        <v>4021</v>
      </c>
      <c r="AQ558" s="22" t="s">
        <v>4022</v>
      </c>
      <c r="AR558" s="22">
        <v>10</v>
      </c>
      <c r="AS558" s="22" t="s">
        <v>4023</v>
      </c>
      <c r="AT558" s="22" t="s">
        <v>4024</v>
      </c>
      <c r="AU558" s="22" t="s">
        <v>4025</v>
      </c>
      <c r="AV558" s="27" t="s">
        <v>276</v>
      </c>
      <c r="AW558" s="22" t="s">
        <v>4026</v>
      </c>
      <c r="AX558" s="22" t="s">
        <v>4027</v>
      </c>
      <c r="AY558" s="22" t="b">
        <v>1</v>
      </c>
      <c r="AZ558" s="22" t="s">
        <v>273</v>
      </c>
      <c r="BA558" s="22" t="b">
        <v>1</v>
      </c>
      <c r="BB558" s="22" t="s">
        <v>4028</v>
      </c>
      <c r="BC558" s="22" t="s">
        <v>4029</v>
      </c>
    </row>
    <row r="559" spans="1:55" hidden="1" x14ac:dyDescent="0.25">
      <c r="A559" s="31" t="str">
        <f>IFERROR(TEXT(Table_ocorrencias11[[#This Row],[caso_n]],"000")&amp;Table_ocorrencias11[[#This Row],[ponto]]&amp;"/"&amp;YEAR(Table_ocorrencias11[[#This Row],[DATA PLANTÃO]]),"")</f>
        <v>821.9/2020</v>
      </c>
      <c r="B559" s="31" t="str">
        <f>IFERROR(IF(Table_ocorrencias11[[#This Row],[GDL]] = "","", Table_ocorrencias11[[#This Row],[GDL]]&amp;"/"&amp;YEAR(Table_ocorrencias11[[#This Row],[data_plantao]])),"")</f>
        <v>28396/2020</v>
      </c>
      <c r="C559" s="31" t="str">
        <f>IF(Table_ocorrencias11[[#This Row],[fotos_gdl]] = TRUE,"ENVIADAS","PENDENTE")</f>
        <v>ENVIADAS</v>
      </c>
      <c r="D559" s="23">
        <f>IFERROR(Table_ocorrencias11[[#This Row],[data_plantao]],"")</f>
        <v>44091</v>
      </c>
      <c r="E559" s="31" t="str">
        <f>IFERROR(Table_ocorrencias11[[#This Row],[CIODS]],"")</f>
        <v>D687914</v>
      </c>
      <c r="F559" s="31" t="str">
        <f>IFERROR(Table_ocorrencias11[[#This Row],[natureza3]],"")</f>
        <v>Homicídio</v>
      </c>
      <c r="G559" s="31" t="str">
        <f>IFERROR(Table_ocorrencias11[[#This Row],[tipo_local]],"")</f>
        <v>Externo</v>
      </c>
      <c r="H559" s="31" t="str">
        <f>IFERROR(IF(Table_ocorrencias11[[#This Row],[instrumento9]] = 0,"",Table_ocorrencias11[[#This Row],[instrumento9]]),"")</f>
        <v>PÉRFURO-CONTUNDENTE</v>
      </c>
      <c r="I559" s="31" t="str">
        <f>IFERROR(VLOOKUP(Table_ocorrencias11[[#This Row],[matricula_perito]],Table_peritos[],2,FALSE),"")</f>
        <v>LUCAS ARAÚJO DE ALMEIDA</v>
      </c>
      <c r="J559" s="31" t="str">
        <f>IFERROR(VLOOKUP(Table_ocorrencias11[[#This Row],[matricula_auxiliar]],Table_auxiliares[],2,FALSE),"")</f>
        <v>THIAGO CHALEGRE</v>
      </c>
      <c r="K559" s="31" t="str">
        <f>IFERROR(VLOOKUP(Table_ocorrencias11[[#This Row],[matricula_delegado]],Table_delegados[],2,FALSE),"")</f>
        <v>ANTONIO DE CAMPOS FRANCISCO</v>
      </c>
      <c r="L559" s="31" t="str">
        <f>IFERROR(Table_ocorrencias11[[#This Row],[viatura4]],"")</f>
        <v>UP006</v>
      </c>
      <c r="M559" s="31" t="str">
        <f>IFERROR(IF(Table_ocorrencias11[[#This Row],[DPH2]] ="","",Table_ocorrencias11[[#This Row],[DPH2]]&amp;"º DPH"),"")</f>
        <v>13º DPH</v>
      </c>
      <c r="N559" s="31" t="str">
        <f>UPPER(IFERROR(VLOOKUP(Table_ocorrencias11[[#This Row],[municipio]],Table_municipios[],2,FALSE),""))</f>
        <v>JABOATÃO DOS GUARARAPES</v>
      </c>
      <c r="O559" s="31" t="str">
        <f>UPPER(IFERROR(Table_ocorrencias11[[#This Row],[bairro7]],""))</f>
        <v>VILA RICA</v>
      </c>
      <c r="P559" s="31" t="str">
        <f>IFERROR(IF(Table_ocorrencias11[[#This Row],[rua8]] ="","",Table_ocorrencias11[[#This Row],[rua8]]),"")</f>
        <v>AV 04</v>
      </c>
      <c r="Q559" s="31" t="str">
        <f>IFERROR(IF(Table_ocorrencias11[[#This Row],[latitude5]] ="","",Table_ocorrencias11[[#This Row],[latitude5]]),"")</f>
        <v>-8.126331</v>
      </c>
      <c r="R559" s="31" t="str">
        <f>IFERROR(IF(Table_ocorrencias11[[#This Row],[longitude6]] ="","",Table_ocorrencias11[[#This Row],[longitude6]]),"")</f>
        <v>-35.0279</v>
      </c>
      <c r="S559" s="31" t="str">
        <f>IFERROR(UPPER(VLOOKUP(Table_ocorrencias11[[#This Row],[ocorrencia_id]],Table_vitimas[],3,FALSE) &amp; " (NIC: "&amp; VLOOKUP(Table_ocorrencias11[[#This Row],[ocorrencia_id]],Table_vitimas[],9,FALSE)) &amp;")","")</f>
        <v>JOAB SILVA DE OLIVEIRA (NIC: 112626)</v>
      </c>
      <c r="T5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59" s="31" t="str">
        <f>UPPER(IFERROR(Table_ocorrencias11[[#This Row],[descricao]],""))</f>
        <v>PAF</v>
      </c>
      <c r="V559" s="24">
        <f>IFERROR(IF(Table_ocorrencias11[[#This Row],[data_ciencia]]="","",Table_ocorrencias11[[#This Row],[data_ciencia]]),"")</f>
        <v>0.14444444444444443</v>
      </c>
      <c r="W559" s="24">
        <f>IFERROR(IF(Table_ocorrencias11[[#This Row],[data_saida]]="","",Table_ocorrencias11[[#This Row],[data_saida]]),"")</f>
        <v>0.15277777777777779</v>
      </c>
      <c r="X559" s="24">
        <f>IFERROR(IF(Table_ocorrencias11[[#This Row],[data_chegada]]="","",Table_ocorrencias11[[#This Row],[data_chegada]]),"")</f>
        <v>0.18055555555555555</v>
      </c>
      <c r="Y559" s="24">
        <f>IFERROR(IF(Table_ocorrencias11[[#This Row],[data_conclusao]]="","",Table_ocorrencias11[[#This Row],[data_conclusao]]),"")</f>
        <v>0.2326388888888889</v>
      </c>
      <c r="Z559" s="22">
        <v>1674</v>
      </c>
      <c r="AA559" s="22">
        <v>821</v>
      </c>
      <c r="AB559" s="22">
        <v>13</v>
      </c>
      <c r="AC559" s="22">
        <v>3870006</v>
      </c>
      <c r="AD559" s="22">
        <v>3868877</v>
      </c>
      <c r="AE559" s="22">
        <v>1967371</v>
      </c>
      <c r="AF559" s="22">
        <v>28396</v>
      </c>
      <c r="AG559" s="23">
        <v>44091</v>
      </c>
      <c r="AH559" s="22" t="s">
        <v>4035</v>
      </c>
      <c r="AI559" s="22" t="s">
        <v>167</v>
      </c>
      <c r="AJ559" s="22" t="s">
        <v>168</v>
      </c>
      <c r="AK559" s="22" t="s">
        <v>1258</v>
      </c>
      <c r="AL559" s="25">
        <v>0.14444444444444443</v>
      </c>
      <c r="AM559" s="26">
        <v>0.15277777777777779</v>
      </c>
      <c r="AN559" s="26">
        <v>0.18055555555555555</v>
      </c>
      <c r="AO559" s="26">
        <v>0.2326388888888889</v>
      </c>
      <c r="AP559" s="22" t="s">
        <v>4039</v>
      </c>
      <c r="AQ559" s="22" t="s">
        <v>4040</v>
      </c>
      <c r="AR559" s="22">
        <v>10</v>
      </c>
      <c r="AS559" s="22" t="s">
        <v>435</v>
      </c>
      <c r="AT559" s="22" t="s">
        <v>4036</v>
      </c>
      <c r="AU559" s="22" t="s">
        <v>4037</v>
      </c>
      <c r="AV559" s="27" t="s">
        <v>276</v>
      </c>
      <c r="AW559" s="22" t="s">
        <v>4038</v>
      </c>
      <c r="AX559" s="22" t="s">
        <v>1202</v>
      </c>
      <c r="AY559" s="22" t="b">
        <v>1</v>
      </c>
      <c r="AZ559" s="22" t="s">
        <v>273</v>
      </c>
      <c r="BA559" s="22" t="b">
        <v>0</v>
      </c>
      <c r="BB559" s="22"/>
      <c r="BC559" s="22"/>
    </row>
    <row r="560" spans="1:55" hidden="1" x14ac:dyDescent="0.25">
      <c r="A560" s="31" t="str">
        <f>IFERROR(TEXT(Table_ocorrencias11[[#This Row],[caso_n]],"000")&amp;Table_ocorrencias11[[#This Row],[ponto]]&amp;"/"&amp;YEAR(Table_ocorrencias11[[#This Row],[DATA PLANTÃO]]),"")</f>
        <v>822.9/2020</v>
      </c>
      <c r="B560" s="31" t="str">
        <f>IFERROR(IF(Table_ocorrencias11[[#This Row],[GDL]] = "","", Table_ocorrencias11[[#This Row],[GDL]]&amp;"/"&amp;YEAR(Table_ocorrencias11[[#This Row],[data_plantao]])),"")</f>
        <v>28162/2020</v>
      </c>
      <c r="C560" s="31" t="str">
        <f>IF(Table_ocorrencias11[[#This Row],[fotos_gdl]] = TRUE,"ENVIADAS","PENDENTE")</f>
        <v>ENVIADAS</v>
      </c>
      <c r="D560" s="23">
        <f>IFERROR(Table_ocorrencias11[[#This Row],[data_plantao]],"")</f>
        <v>44091</v>
      </c>
      <c r="E560" s="31" t="str">
        <f>IFERROR(Table_ocorrencias11[[#This Row],[CIODS]],"")</f>
        <v>D687969</v>
      </c>
      <c r="F560" s="31" t="str">
        <f>IFERROR(Table_ocorrencias11[[#This Row],[natureza3]],"")</f>
        <v>Homicídio</v>
      </c>
      <c r="G560" s="31" t="str">
        <f>IFERROR(Table_ocorrencias11[[#This Row],[tipo_local]],"")</f>
        <v>Externo</v>
      </c>
      <c r="H560" s="31" t="str">
        <f>IFERROR(IF(Table_ocorrencias11[[#This Row],[instrumento9]] = 0,"",Table_ocorrencias11[[#This Row],[instrumento9]]),"")</f>
        <v>PÉRFURO-CONTUNDENTE</v>
      </c>
      <c r="I560" s="31" t="str">
        <f>IFERROR(VLOOKUP(Table_ocorrencias11[[#This Row],[matricula_perito]],Table_peritos[],2,FALSE),"")</f>
        <v>DIEGO NUNES TELES DE MENDONÇA</v>
      </c>
      <c r="J560" s="31" t="str">
        <f>IFERROR(VLOOKUP(Table_ocorrencias11[[#This Row],[matricula_auxiliar]],Table_auxiliares[],2,FALSE),"")</f>
        <v>JULIO CAMELO DE LIRA FILHO</v>
      </c>
      <c r="K560" s="31" t="str">
        <f>IFERROR(VLOOKUP(Table_ocorrencias11[[#This Row],[matricula_delegado]],Table_delegados[],2,FALSE),"")</f>
        <v>ADYR MARTENS DE ALMEIDA</v>
      </c>
      <c r="L560" s="31" t="str">
        <f>IFERROR(Table_ocorrencias11[[#This Row],[viatura4]],"")</f>
        <v>UP004</v>
      </c>
      <c r="M560" s="31" t="str">
        <f>IFERROR(IF(Table_ocorrencias11[[#This Row],[DPH2]] ="","",Table_ocorrencias11[[#This Row],[DPH2]]&amp;"º DPH"),"")</f>
        <v>2º DPH</v>
      </c>
      <c r="N560" s="31" t="str">
        <f>UPPER(IFERROR(VLOOKUP(Table_ocorrencias11[[#This Row],[municipio]],Table_municipios[],2,FALSE),""))</f>
        <v>RECIFE</v>
      </c>
      <c r="O560" s="31" t="str">
        <f>UPPER(IFERROR(Table_ocorrencias11[[#This Row],[bairro7]],""))</f>
        <v>CAMPINA DO BARRETO</v>
      </c>
      <c r="P560" s="31" t="str">
        <f>IFERROR(IF(Table_ocorrencias11[[#This Row],[rua8]] ="","",Table_ocorrencias11[[#This Row],[rua8]]),"")</f>
        <v>DOUTOR ELIAS GOMES, 20</v>
      </c>
      <c r="Q560" s="31" t="str">
        <f>IFERROR(IF(Table_ocorrencias11[[#This Row],[latitude5]] ="","",Table_ocorrencias11[[#This Row],[latitude5]]),"")</f>
        <v>-8.016304</v>
      </c>
      <c r="R560" s="31" t="str">
        <f>IFERROR(IF(Table_ocorrencias11[[#This Row],[longitude6]] ="","",Table_ocorrencias11[[#This Row],[longitude6]]),"")</f>
        <v>-34.880040</v>
      </c>
      <c r="S560" s="31" t="str">
        <f>IFERROR(UPPER(VLOOKUP(Table_ocorrencias11[[#This Row],[ocorrencia_id]],Table_vitimas[],3,FALSE) &amp; " (NIC: "&amp; VLOOKUP(Table_ocorrencias11[[#This Row],[ocorrencia_id]],Table_vitimas[],9,FALSE)) &amp;")","")</f>
        <v>JONATHA BISBO DA SILVA (NIC: 112659)</v>
      </c>
      <c r="T5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60" s="31" t="str">
        <f>UPPER(IFERROR(Table_ocorrencias11[[#This Row],[descricao]],""))</f>
        <v>PM: 997663893</v>
      </c>
      <c r="V560" s="24">
        <f>IFERROR(IF(Table_ocorrencias11[[#This Row],[data_ciencia]]="","",Table_ocorrencias11[[#This Row],[data_ciencia]]),"")</f>
        <v>0.8125</v>
      </c>
      <c r="W560" s="24">
        <f>IFERROR(IF(Table_ocorrencias11[[#This Row],[data_saida]]="","",Table_ocorrencias11[[#This Row],[data_saida]]),"")</f>
        <v>0.82638888888888884</v>
      </c>
      <c r="X560" s="24">
        <f>IFERROR(IF(Table_ocorrencias11[[#This Row],[data_chegada]]="","",Table_ocorrencias11[[#This Row],[data_chegada]]),"")</f>
        <v>0.84722222222222221</v>
      </c>
      <c r="Y560" s="24">
        <f>IFERROR(IF(Table_ocorrencias11[[#This Row],[data_conclusao]]="","",Table_ocorrencias11[[#This Row],[data_conclusao]]),"")</f>
        <v>0.875</v>
      </c>
      <c r="Z560" s="22">
        <v>1675</v>
      </c>
      <c r="AA560" s="22">
        <v>822</v>
      </c>
      <c r="AB560" s="22">
        <v>2</v>
      </c>
      <c r="AC560" s="22">
        <v>3869148</v>
      </c>
      <c r="AD560" s="22">
        <v>1527738</v>
      </c>
      <c r="AE560" s="22">
        <v>2960397</v>
      </c>
      <c r="AF560" s="22">
        <v>28162</v>
      </c>
      <c r="AG560" s="23">
        <v>44091</v>
      </c>
      <c r="AH560" s="22" t="s">
        <v>4051</v>
      </c>
      <c r="AI560" s="22" t="s">
        <v>167</v>
      </c>
      <c r="AJ560" s="22" t="s">
        <v>168</v>
      </c>
      <c r="AK560" s="22" t="s">
        <v>255</v>
      </c>
      <c r="AL560" s="25">
        <v>0.8125</v>
      </c>
      <c r="AM560" s="26">
        <v>0.82638888888888884</v>
      </c>
      <c r="AN560" s="26">
        <v>0.84722222222222221</v>
      </c>
      <c r="AO560" s="26">
        <v>0.875</v>
      </c>
      <c r="AP560" s="22" t="s">
        <v>4065</v>
      </c>
      <c r="AQ560" s="22" t="s">
        <v>4066</v>
      </c>
      <c r="AR560" s="22">
        <v>14</v>
      </c>
      <c r="AS560" s="22" t="s">
        <v>4052</v>
      </c>
      <c r="AT560" s="22" t="s">
        <v>4053</v>
      </c>
      <c r="AU560" s="22" t="s">
        <v>4054</v>
      </c>
      <c r="AV560" s="27" t="s">
        <v>276</v>
      </c>
      <c r="AW560" s="22" t="s">
        <v>4055</v>
      </c>
      <c r="AX560" s="22" t="s">
        <v>4056</v>
      </c>
      <c r="AY560" s="22" t="b">
        <v>1</v>
      </c>
      <c r="AZ560" s="22" t="s">
        <v>273</v>
      </c>
      <c r="BA560" s="22" t="b">
        <v>0</v>
      </c>
      <c r="BB560" s="22"/>
      <c r="BC560" s="22"/>
    </row>
    <row r="561" spans="1:55" hidden="1" x14ac:dyDescent="0.25">
      <c r="A561" s="31" t="str">
        <f>IFERROR(TEXT(Table_ocorrencias11[[#This Row],[caso_n]],"000")&amp;Table_ocorrencias11[[#This Row],[ponto]]&amp;"/"&amp;YEAR(Table_ocorrencias11[[#This Row],[DATA PLANTÃO]]),"")</f>
        <v>823.9/2020</v>
      </c>
      <c r="B561" s="31" t="str">
        <f>IFERROR(IF(Table_ocorrencias11[[#This Row],[GDL]] = "","", Table_ocorrencias11[[#This Row],[GDL]]&amp;"/"&amp;YEAR(Table_ocorrencias11[[#This Row],[data_plantao]])),"")</f>
        <v>28165/2020</v>
      </c>
      <c r="C561" s="31" t="str">
        <f>IF(Table_ocorrencias11[[#This Row],[fotos_gdl]] = TRUE,"ENVIADAS","PENDENTE")</f>
        <v>ENVIADAS</v>
      </c>
      <c r="D561" s="23">
        <f>IFERROR(Table_ocorrencias11[[#This Row],[data_plantao]],"")</f>
        <v>44091</v>
      </c>
      <c r="E561" s="31" t="str">
        <f>IFERROR(Table_ocorrencias11[[#This Row],[CIODS]],"")</f>
        <v>D687978</v>
      </c>
      <c r="F561" s="31" t="str">
        <f>IFERROR(Table_ocorrencias11[[#This Row],[natureza3]],"")</f>
        <v>Homicídio</v>
      </c>
      <c r="G561" s="31" t="str">
        <f>IFERROR(Table_ocorrencias11[[#This Row],[tipo_local]],"")</f>
        <v>Externo</v>
      </c>
      <c r="H561" s="31" t="str">
        <f>IFERROR(IF(Table_ocorrencias11[[#This Row],[instrumento9]] = 0,"",Table_ocorrencias11[[#This Row],[instrumento9]]),"")</f>
        <v>PÉRFURO-CONTUNDENTE</v>
      </c>
      <c r="I561" s="31" t="str">
        <f>IFERROR(VLOOKUP(Table_ocorrencias11[[#This Row],[matricula_perito]],Table_peritos[],2,FALSE),"")</f>
        <v>VICTOR CEZAR LUCENA TAVARES DE SÁ LEITÃO</v>
      </c>
      <c r="J561" s="31" t="str">
        <f>IFERROR(VLOOKUP(Table_ocorrencias11[[#This Row],[matricula_auxiliar]],Table_auxiliares[],2,FALSE),"")</f>
        <v>ALMIR CARLOS DE SOUZA</v>
      </c>
      <c r="K561" s="31" t="str">
        <f>IFERROR(VLOOKUP(Table_ocorrencias11[[#This Row],[matricula_delegado]],Table_delegados[],2,FALSE),"")</f>
        <v>BRUNO MARCIO DE AMORIM MAGALHAES</v>
      </c>
      <c r="L561" s="31" t="str">
        <f>IFERROR(Table_ocorrencias11[[#This Row],[viatura4]],"")</f>
        <v>UP004</v>
      </c>
      <c r="M561" s="31" t="str">
        <f>IFERROR(IF(Table_ocorrencias11[[#This Row],[DPH2]] ="","",Table_ocorrencias11[[#This Row],[DPH2]]&amp;"º DPH"),"")</f>
        <v>13º DPH</v>
      </c>
      <c r="N561" s="31" t="str">
        <f>UPPER(IFERROR(VLOOKUP(Table_ocorrencias11[[#This Row],[municipio]],Table_municipios[],2,FALSE),""))</f>
        <v>JABOATÃO DOS GUARARAPES</v>
      </c>
      <c r="O561" s="31" t="str">
        <f>UPPER(IFERROR(Table_ocorrencias11[[#This Row],[bairro7]],""))</f>
        <v>CURADO IV</v>
      </c>
      <c r="P561" s="31" t="str">
        <f>IFERROR(IF(Table_ocorrencias11[[#This Row],[rua8]] ="","",Table_ocorrencias11[[#This Row],[rua8]]),"")</f>
        <v>RUA 14</v>
      </c>
      <c r="Q561" s="31" t="str">
        <f>IFERROR(IF(Table_ocorrencias11[[#This Row],[latitude5]] ="","",Table_ocorrencias11[[#This Row],[latitude5]]),"")</f>
        <v>-8,0694036</v>
      </c>
      <c r="R561" s="31" t="str">
        <f>IFERROR(IF(Table_ocorrencias11[[#This Row],[longitude6]] ="","",Table_ocorrencias11[[#This Row],[longitude6]]),"")</f>
        <v>-35,0008612</v>
      </c>
      <c r="S56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112639)</v>
      </c>
      <c r="T5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1" s="31" t="str">
        <f>UPPER(IFERROR(Table_ocorrencias11[[#This Row],[descricao]],""))</f>
        <v>PAF - EXTERNO</v>
      </c>
      <c r="V561" s="24">
        <f>IFERROR(IF(Table_ocorrencias11[[#This Row],[data_ciencia]]="","",Table_ocorrencias11[[#This Row],[data_ciencia]]),"")</f>
        <v>0.875</v>
      </c>
      <c r="W561" s="24">
        <f>IFERROR(IF(Table_ocorrencias11[[#This Row],[data_saida]]="","",Table_ocorrencias11[[#This Row],[data_saida]]),"")</f>
        <v>0.88541666666666663</v>
      </c>
      <c r="X561" s="24">
        <f>IFERROR(IF(Table_ocorrencias11[[#This Row],[data_chegada]]="","",Table_ocorrencias11[[#This Row],[data_chegada]]),"")</f>
        <v>0.89583333333333337</v>
      </c>
      <c r="Y561" s="24">
        <f>IFERROR(IF(Table_ocorrencias11[[#This Row],[data_conclusao]]="","",Table_ocorrencias11[[#This Row],[data_conclusao]]),"")</f>
        <v>0.94444444444444442</v>
      </c>
      <c r="Z561" s="22">
        <v>1676</v>
      </c>
      <c r="AA561" s="22">
        <v>823</v>
      </c>
      <c r="AB561" s="22">
        <v>13</v>
      </c>
      <c r="AC561" s="22">
        <v>3866947</v>
      </c>
      <c r="AD561" s="22">
        <v>1586920</v>
      </c>
      <c r="AE561" s="22">
        <v>2960419</v>
      </c>
      <c r="AF561" s="22">
        <v>28165</v>
      </c>
      <c r="AG561" s="23">
        <v>44091</v>
      </c>
      <c r="AH561" s="22" t="s">
        <v>4067</v>
      </c>
      <c r="AI561" s="22" t="s">
        <v>167</v>
      </c>
      <c r="AJ561" s="22" t="s">
        <v>168</v>
      </c>
      <c r="AK561" s="22" t="s">
        <v>255</v>
      </c>
      <c r="AL561" s="25">
        <v>0.875</v>
      </c>
      <c r="AM561" s="26">
        <v>0.88541666666666663</v>
      </c>
      <c r="AN561" s="26">
        <v>0.89583333333333337</v>
      </c>
      <c r="AO561" s="26">
        <v>0.94444444444444442</v>
      </c>
      <c r="AP561" s="22" t="s">
        <v>4068</v>
      </c>
      <c r="AQ561" s="22" t="s">
        <v>4069</v>
      </c>
      <c r="AR561" s="22">
        <v>10</v>
      </c>
      <c r="AS561" s="22" t="s">
        <v>3356</v>
      </c>
      <c r="AT561" s="22" t="s">
        <v>4070</v>
      </c>
      <c r="AU561" s="22" t="s">
        <v>4071</v>
      </c>
      <c r="AV561" s="27" t="s">
        <v>276</v>
      </c>
      <c r="AW561" s="22" t="s">
        <v>4072</v>
      </c>
      <c r="AX561" s="22" t="s">
        <v>4073</v>
      </c>
      <c r="AY561" s="22" t="b">
        <v>1</v>
      </c>
      <c r="AZ561" s="22" t="s">
        <v>273</v>
      </c>
      <c r="BA561" s="22" t="b">
        <v>0</v>
      </c>
      <c r="BB561" s="22"/>
      <c r="BC561" s="22"/>
    </row>
    <row r="562" spans="1:55" hidden="1" x14ac:dyDescent="0.25">
      <c r="A562" s="31" t="str">
        <f>IFERROR(TEXT(Table_ocorrencias11[[#This Row],[caso_n]],"000")&amp;Table_ocorrencias11[[#This Row],[ponto]]&amp;"/"&amp;YEAR(Table_ocorrencias11[[#This Row],[DATA PLANTÃO]]),"")</f>
        <v>824.9/2020</v>
      </c>
      <c r="B562" s="31" t="str">
        <f>IFERROR(IF(Table_ocorrencias11[[#This Row],[GDL]] = "","", Table_ocorrencias11[[#This Row],[GDL]]&amp;"/"&amp;YEAR(Table_ocorrencias11[[#This Row],[data_plantao]])),"")</f>
        <v>28217/2020</v>
      </c>
      <c r="C562" s="31" t="str">
        <f>IF(Table_ocorrencias11[[#This Row],[fotos_gdl]] = TRUE,"ENVIADAS","PENDENTE")</f>
        <v>ENVIADAS</v>
      </c>
      <c r="D562" s="23">
        <f>IFERROR(Table_ocorrencias11[[#This Row],[data_plantao]],"")</f>
        <v>44091</v>
      </c>
      <c r="E562" s="31" t="str">
        <f>IFERROR(Table_ocorrencias11[[#This Row],[CIODS]],"")</f>
        <v>D687990</v>
      </c>
      <c r="F562" s="31" t="str">
        <f>IFERROR(Table_ocorrencias11[[#This Row],[natureza3]],"")</f>
        <v>Homicídio</v>
      </c>
      <c r="G562" s="31" t="str">
        <f>IFERROR(Table_ocorrencias11[[#This Row],[tipo_local]],"")</f>
        <v>Externo</v>
      </c>
      <c r="H562" s="31" t="str">
        <f>IFERROR(IF(Table_ocorrencias11[[#This Row],[instrumento9]] = 0,"",Table_ocorrencias11[[#This Row],[instrumento9]]),"")</f>
        <v>PÉRFURO-CONTUNDENTE</v>
      </c>
      <c r="I562" s="31" t="str">
        <f>IFERROR(VLOOKUP(Table_ocorrencias11[[#This Row],[matricula_perito]],Table_peritos[],2,FALSE),"")</f>
        <v>DIEGO NUNES TELES DE MENDONÇA</v>
      </c>
      <c r="J562" s="31" t="str">
        <f>IFERROR(VLOOKUP(Table_ocorrencias11[[#This Row],[matricula_auxiliar]],Table_auxiliares[],2,FALSE),"")</f>
        <v>BRENO HENRIQUE DANTAS DOS SANTOS</v>
      </c>
      <c r="K562" s="31" t="str">
        <f>IFERROR(VLOOKUP(Table_ocorrencias11[[#This Row],[matricula_delegado]],Table_delegados[],2,FALSE),"")</f>
        <v>BRUNO MARCIO DE AMORIM MAGALHAES</v>
      </c>
      <c r="L562" s="31" t="str">
        <f>IFERROR(Table_ocorrencias11[[#This Row],[viatura4]],"")</f>
        <v>UP004</v>
      </c>
      <c r="M562" s="31" t="str">
        <f>IFERROR(IF(Table_ocorrencias11[[#This Row],[DPH2]] ="","",Table_ocorrencias11[[#This Row],[DPH2]]&amp;"º DPH"),"")</f>
        <v>12º DPH</v>
      </c>
      <c r="N562" s="31" t="str">
        <f>UPPER(IFERROR(VLOOKUP(Table_ocorrencias11[[#This Row],[municipio]],Table_municipios[],2,FALSE),""))</f>
        <v>JABOATÃO DOS GUARARAPES</v>
      </c>
      <c r="O562" s="31" t="str">
        <f>UPPER(IFERROR(Table_ocorrencias11[[#This Row],[bairro7]],""))</f>
        <v>PIEDADE</v>
      </c>
      <c r="P562" s="31" t="str">
        <f>IFERROR(IF(Table_ocorrencias11[[#This Row],[rua8]] ="","",Table_ocorrencias11[[#This Row],[rua8]]),"")</f>
        <v>MACEDO JESUS, 320</v>
      </c>
      <c r="Q562" s="31" t="str">
        <f>IFERROR(IF(Table_ocorrencias11[[#This Row],[latitude5]] ="","",Table_ocorrencias11[[#This Row],[latitude5]]),"")</f>
        <v>-8.189190</v>
      </c>
      <c r="R562" s="31" t="str">
        <f>IFERROR(IF(Table_ocorrencias11[[#This Row],[longitude6]] ="","",Table_ocorrencias11[[#This Row],[longitude6]]),"")</f>
        <v>-34.925075</v>
      </c>
      <c r="S562" s="31" t="str">
        <f>IFERROR(UPPER(VLOOKUP(Table_ocorrencias11[[#This Row],[ocorrencia_id]],Table_vitimas[],3,FALSE) &amp; " (NIC: "&amp; VLOOKUP(Table_ocorrencias11[[#This Row],[ocorrencia_id]],Table_vitimas[],9,FALSE)) &amp;")","")</f>
        <v>JOAO MARQUES DE FARIAS NETO (NIC: 112640)</v>
      </c>
      <c r="T5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562" s="31" t="str">
        <f>UPPER(IFERROR(Table_ocorrencias11[[#This Row],[descricao]],""))</f>
        <v>98869-9667-PAF-MASC</v>
      </c>
      <c r="V562" s="24">
        <f>IFERROR(IF(Table_ocorrencias11[[#This Row],[data_ciencia]]="","",Table_ocorrencias11[[#This Row],[data_ciencia]]),"")</f>
        <v>6.25E-2</v>
      </c>
      <c r="W562" s="24">
        <f>IFERROR(IF(Table_ocorrencias11[[#This Row],[data_saida]]="","",Table_ocorrencias11[[#This Row],[data_saida]]),"")</f>
        <v>7.6388888888888895E-2</v>
      </c>
      <c r="X562" s="24">
        <f>IFERROR(IF(Table_ocorrencias11[[#This Row],[data_chegada]]="","",Table_ocorrencias11[[#This Row],[data_chegada]]),"")</f>
        <v>0.10416666666666667</v>
      </c>
      <c r="Y562" s="24">
        <f>IFERROR(IF(Table_ocorrencias11[[#This Row],[data_conclusao]]="","",Table_ocorrencias11[[#This Row],[data_conclusao]]),"")</f>
        <v>0.14583333333333334</v>
      </c>
      <c r="Z562" s="22">
        <v>1677</v>
      </c>
      <c r="AA562" s="22">
        <v>824</v>
      </c>
      <c r="AB562" s="22">
        <v>12</v>
      </c>
      <c r="AC562" s="22">
        <v>3869148</v>
      </c>
      <c r="AD562" s="22">
        <v>3867820</v>
      </c>
      <c r="AE562" s="22">
        <v>2960419</v>
      </c>
      <c r="AF562" s="22">
        <v>28217</v>
      </c>
      <c r="AG562" s="23">
        <v>44091</v>
      </c>
      <c r="AH562" s="22" t="s">
        <v>4083</v>
      </c>
      <c r="AI562" s="22" t="s">
        <v>167</v>
      </c>
      <c r="AJ562" s="22" t="s">
        <v>168</v>
      </c>
      <c r="AK562" s="22" t="s">
        <v>255</v>
      </c>
      <c r="AL562" s="25">
        <v>6.25E-2</v>
      </c>
      <c r="AM562" s="26">
        <v>7.6388888888888895E-2</v>
      </c>
      <c r="AN562" s="26">
        <v>0.10416666666666667</v>
      </c>
      <c r="AO562" s="26">
        <v>0.14583333333333334</v>
      </c>
      <c r="AP562" s="22" t="s">
        <v>4084</v>
      </c>
      <c r="AQ562" s="22" t="s">
        <v>4085</v>
      </c>
      <c r="AR562" s="22">
        <v>10</v>
      </c>
      <c r="AS562" s="22" t="s">
        <v>711</v>
      </c>
      <c r="AT562" s="22" t="s">
        <v>4086</v>
      </c>
      <c r="AU562" s="22" t="s">
        <v>4087</v>
      </c>
      <c r="AV562" s="27" t="s">
        <v>276</v>
      </c>
      <c r="AW562" s="22" t="s">
        <v>4088</v>
      </c>
      <c r="AX562" s="22" t="s">
        <v>4089</v>
      </c>
      <c r="AY562" s="22" t="b">
        <v>1</v>
      </c>
      <c r="AZ562" s="22" t="s">
        <v>273</v>
      </c>
      <c r="BA562" s="22" t="b">
        <v>0</v>
      </c>
      <c r="BB562" s="22"/>
      <c r="BC562" s="22"/>
    </row>
    <row r="563" spans="1:55" hidden="1" x14ac:dyDescent="0.25">
      <c r="A563" s="31" t="str">
        <f>IFERROR(TEXT(Table_ocorrencias11[[#This Row],[caso_n]],"000")&amp;Table_ocorrencias11[[#This Row],[ponto]]&amp;"/"&amp;YEAR(Table_ocorrencias11[[#This Row],[DATA PLANTÃO]]),"")</f>
        <v>825.9/2020</v>
      </c>
      <c r="B563" s="31" t="str">
        <f>IFERROR(IF(Table_ocorrencias11[[#This Row],[GDL]] = "","", Table_ocorrencias11[[#This Row],[GDL]]&amp;"/"&amp;YEAR(Table_ocorrencias11[[#This Row],[data_plantao]])),"")</f>
        <v>28392/2020</v>
      </c>
      <c r="C563" s="31" t="str">
        <f>IF(Table_ocorrencias11[[#This Row],[fotos_gdl]] = TRUE,"ENVIADAS","PENDENTE")</f>
        <v>ENVIADAS</v>
      </c>
      <c r="D563" s="23">
        <f>IFERROR(Table_ocorrencias11[[#This Row],[data_plantao]],"")</f>
        <v>44092</v>
      </c>
      <c r="E563" s="31" t="str">
        <f>IFERROR(Table_ocorrencias11[[#This Row],[CIODS]],"")</f>
        <v>D688060</v>
      </c>
      <c r="F563" s="31" t="str">
        <f>IFERROR(Table_ocorrencias11[[#This Row],[natureza3]],"")</f>
        <v>Homicídio</v>
      </c>
      <c r="G563" s="31" t="str">
        <f>IFERROR(Table_ocorrencias11[[#This Row],[tipo_local]],"")</f>
        <v>Interno</v>
      </c>
      <c r="H563" s="31" t="str">
        <f>IFERROR(IF(Table_ocorrencias11[[#This Row],[instrumento9]] = 0,"",Table_ocorrencias11[[#This Row],[instrumento9]]),"")</f>
        <v>PÉRFURO-CORTANTE</v>
      </c>
      <c r="I563" s="31" t="str">
        <f>IFERROR(VLOOKUP(Table_ocorrencias11[[#This Row],[matricula_perito]],Table_peritos[],2,FALSE),"")</f>
        <v>VICTOR CEZAR LUCENA TAVARES DE SÁ LEITÃO</v>
      </c>
      <c r="J563" s="31" t="str">
        <f>IFERROR(VLOOKUP(Table_ocorrencias11[[#This Row],[matricula_auxiliar]],Table_auxiliares[],2,FALSE),"")</f>
        <v>THIAGO CHALEGRE</v>
      </c>
      <c r="K563" s="31" t="str">
        <f>IFERROR(VLOOKUP(Table_ocorrencias11[[#This Row],[matricula_delegado]],Table_delegados[],2,FALSE),"")</f>
        <v>BRUNO GABRIEL ANDRADE DE OLIVEIRA</v>
      </c>
      <c r="L563" s="31" t="str">
        <f>IFERROR(Table_ocorrencias11[[#This Row],[viatura4]],"")</f>
        <v>UP004</v>
      </c>
      <c r="M563" s="31" t="str">
        <f>IFERROR(IF(Table_ocorrencias11[[#This Row],[DPH2]] ="","",Table_ocorrencias11[[#This Row],[DPH2]]&amp;"º DPH"),"")</f>
        <v>5º DPH</v>
      </c>
      <c r="N563" s="31" t="str">
        <f>UPPER(IFERROR(VLOOKUP(Table_ocorrencias11[[#This Row],[municipio]],Table_municipios[],2,FALSE),""))</f>
        <v>RECIFE</v>
      </c>
      <c r="O563" s="31" t="str">
        <f>UPPER(IFERROR(Table_ocorrencias11[[#This Row],[bairro7]],""))</f>
        <v>BREJO DE BEBERIBE</v>
      </c>
      <c r="P563" s="31" t="str">
        <f>IFERROR(IF(Table_ocorrencias11[[#This Row],[rua8]] ="","",Table_ocorrencias11[[#This Row],[rua8]]),"")</f>
        <v>VER OTACILIO DE AZEVEDO</v>
      </c>
      <c r="Q563" s="31" t="str">
        <f>IFERROR(IF(Table_ocorrencias11[[#This Row],[latitude5]] ="","",Table_ocorrencias11[[#This Row],[latitude5]]),"")</f>
        <v>-8.0031111</v>
      </c>
      <c r="R563" s="31" t="str">
        <f>IFERROR(IF(Table_ocorrencias11[[#This Row],[longitude6]] ="","",Table_ocorrencias11[[#This Row],[longitude6]]),"")</f>
        <v>-34.9176762</v>
      </c>
      <c r="S563" s="31" t="str">
        <f>IFERROR(UPPER(VLOOKUP(Table_ocorrencias11[[#This Row],[ocorrencia_id]],Table_vitimas[],3,FALSE) &amp; " (NIC: "&amp; VLOOKUP(Table_ocorrencias11[[#This Row],[ocorrencia_id]],Table_vitimas[],9,FALSE)) &amp;")","")</f>
        <v>RITA BEZERRA DE MENEZES DA SILVA (NIC: 112638)</v>
      </c>
      <c r="T5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63" s="31" t="str">
        <f>UPPER(IFERROR(Table_ocorrencias11[[#This Row],[descricao]],""))</f>
        <v/>
      </c>
      <c r="V563" s="24">
        <f>IFERROR(IF(Table_ocorrencias11[[#This Row],[data_ciencia]]="","",Table_ocorrencias11[[#This Row],[data_ciencia]]),"")</f>
        <v>0.92777777777777781</v>
      </c>
      <c r="W563" s="24">
        <f>IFERROR(IF(Table_ocorrencias11[[#This Row],[data_saida]]="","",Table_ocorrencias11[[#This Row],[data_saida]]),"")</f>
        <v>0.9375</v>
      </c>
      <c r="X563" s="24">
        <f>IFERROR(IF(Table_ocorrencias11[[#This Row],[data_chegada]]="","",Table_ocorrencias11[[#This Row],[data_chegada]]),"")</f>
        <v>0.95833333333333337</v>
      </c>
      <c r="Y563" s="24">
        <f>IFERROR(IF(Table_ocorrencias11[[#This Row],[data_conclusao]]="","",Table_ocorrencias11[[#This Row],[data_conclusao]]),"")</f>
        <v>1.0416666666666666E-2</v>
      </c>
      <c r="Z563" s="22">
        <v>1678</v>
      </c>
      <c r="AA563" s="22">
        <v>825</v>
      </c>
      <c r="AB563" s="22">
        <v>5</v>
      </c>
      <c r="AC563" s="22">
        <v>3866947</v>
      </c>
      <c r="AD563" s="22">
        <v>3868877</v>
      </c>
      <c r="AE563" s="22">
        <v>3864537</v>
      </c>
      <c r="AF563" s="22">
        <v>28392</v>
      </c>
      <c r="AG563" s="23">
        <v>44092</v>
      </c>
      <c r="AH563" s="22" t="s">
        <v>4094</v>
      </c>
      <c r="AI563" s="22" t="s">
        <v>167</v>
      </c>
      <c r="AJ563" s="22" t="s">
        <v>414</v>
      </c>
      <c r="AK563" s="22" t="s">
        <v>255</v>
      </c>
      <c r="AL563" s="25">
        <v>0.92777777777777781</v>
      </c>
      <c r="AM563" s="26">
        <v>0.9375</v>
      </c>
      <c r="AN563" s="26">
        <v>0.95833333333333337</v>
      </c>
      <c r="AO563" s="26">
        <v>1.0416666666666666E-2</v>
      </c>
      <c r="AP563" s="22" t="s">
        <v>4099</v>
      </c>
      <c r="AQ563" s="22" t="s">
        <v>4100</v>
      </c>
      <c r="AR563" s="22">
        <v>14</v>
      </c>
      <c r="AS563" s="22" t="s">
        <v>4095</v>
      </c>
      <c r="AT563" s="22" t="s">
        <v>4096</v>
      </c>
      <c r="AU563" s="22" t="s">
        <v>4097</v>
      </c>
      <c r="AV563" s="27" t="s">
        <v>744</v>
      </c>
      <c r="AW563" s="22" t="s">
        <v>4098</v>
      </c>
      <c r="AX563" s="22" t="s">
        <v>283</v>
      </c>
      <c r="AY563" s="22" t="b">
        <v>1</v>
      </c>
      <c r="AZ563" s="22" t="s">
        <v>273</v>
      </c>
      <c r="BA563" s="22" t="b">
        <v>0</v>
      </c>
      <c r="BB563" s="22"/>
      <c r="BC563" s="22"/>
    </row>
    <row r="564" spans="1:55" hidden="1" x14ac:dyDescent="0.25">
      <c r="A564" s="31" t="str">
        <f>IFERROR(TEXT(Table_ocorrencias11[[#This Row],[caso_n]],"000")&amp;Table_ocorrencias11[[#This Row],[ponto]]&amp;"/"&amp;YEAR(Table_ocorrencias11[[#This Row],[DATA PLANTÃO]]),"")</f>
        <v>826.9/2020</v>
      </c>
      <c r="B564" s="31" t="str">
        <f>IFERROR(IF(Table_ocorrencias11[[#This Row],[GDL]] = "","", Table_ocorrencias11[[#This Row],[GDL]]&amp;"/"&amp;YEAR(Table_ocorrencias11[[#This Row],[data_plantao]])),"")</f>
        <v>28512/2020</v>
      </c>
      <c r="C564" s="31" t="str">
        <f>IF(Table_ocorrencias11[[#This Row],[fotos_gdl]] = TRUE,"ENVIADAS","PENDENTE")</f>
        <v>ENVIADAS</v>
      </c>
      <c r="D564" s="23">
        <f>IFERROR(Table_ocorrencias11[[#This Row],[data_plantao]],"")</f>
        <v>44093</v>
      </c>
      <c r="E564" s="31" t="str">
        <f>IFERROR(Table_ocorrencias11[[#This Row],[CIODS]],"")</f>
        <v>D688085</v>
      </c>
      <c r="F564" s="31" t="str">
        <f>IFERROR(Table_ocorrencias11[[#This Row],[natureza3]],"")</f>
        <v>Homicídio</v>
      </c>
      <c r="G564" s="31" t="str">
        <f>IFERROR(Table_ocorrencias11[[#This Row],[tipo_local]],"")</f>
        <v>Interno</v>
      </c>
      <c r="H564" s="31" t="str">
        <f>IFERROR(IF(Table_ocorrencias11[[#This Row],[instrumento9]] = 0,"",Table_ocorrencias11[[#This Row],[instrumento9]]),"")</f>
        <v>PÉRFURO-CONTUNDENTE</v>
      </c>
      <c r="I564" s="31" t="str">
        <f>IFERROR(VLOOKUP(Table_ocorrencias11[[#This Row],[matricula_perito]],Table_peritos[],2,FALSE),"")</f>
        <v>RANON BARROS BEZERRA</v>
      </c>
      <c r="J564" s="31" t="str">
        <f>IFERROR(VLOOKUP(Table_ocorrencias11[[#This Row],[matricula_auxiliar]],Table_auxiliares[],2,FALSE),"")</f>
        <v>RICARDO ALEXANDRE MELO DA SILVA</v>
      </c>
      <c r="K564" s="31" t="str">
        <f>IFERROR(VLOOKUP(Table_ocorrencias11[[#This Row],[matricula_delegado]],Table_delegados[],2,FALSE),"")</f>
        <v>SERGIO RICARDO FERREIRA DE VASCONCELOS</v>
      </c>
      <c r="L564" s="31" t="str">
        <f>IFERROR(Table_ocorrencias11[[#This Row],[viatura4]],"")</f>
        <v>UP004</v>
      </c>
      <c r="M564" s="31" t="str">
        <f>IFERROR(IF(Table_ocorrencias11[[#This Row],[DPH2]] ="","",Table_ocorrencias11[[#This Row],[DPH2]]&amp;"º DPH"),"")</f>
        <v>8º DPH</v>
      </c>
      <c r="N564" s="31" t="str">
        <f>UPPER(IFERROR(VLOOKUP(Table_ocorrencias11[[#This Row],[municipio]],Table_municipios[],2,FALSE),""))</f>
        <v>ILHA DE ITAMARACÁ</v>
      </c>
      <c r="O564" s="31" t="str">
        <f>UPPER(IFERROR(Table_ocorrencias11[[#This Row],[bairro7]],""))</f>
        <v>QUATRO CANTOS</v>
      </c>
      <c r="P564" s="31" t="str">
        <f>IFERROR(IF(Table_ocorrencias11[[#This Row],[rua8]] ="","",Table_ocorrencias11[[#This Row],[rua8]]),"")</f>
        <v>MARIA DO CARMO MENEZES, 17</v>
      </c>
      <c r="Q564" s="31" t="str">
        <f>IFERROR(IF(Table_ocorrencias11[[#This Row],[latitude5]] ="","",Table_ocorrencias11[[#This Row],[latitude5]]),"")</f>
        <v/>
      </c>
      <c r="R564" s="31" t="str">
        <f>IFERROR(IF(Table_ocorrencias11[[#This Row],[longitude6]] ="","",Table_ocorrencias11[[#This Row],[longitude6]]),"")</f>
        <v/>
      </c>
      <c r="S564" s="31" t="str">
        <f>IFERROR(UPPER(VLOOKUP(Table_ocorrencias11[[#This Row],[ocorrencia_id]],Table_vitimas[],3,FALSE) &amp; " (NIC: "&amp; VLOOKUP(Table_ocorrencias11[[#This Row],[ocorrencia_id]],Table_vitimas[],9,FALSE)) &amp;")","")</f>
        <v>ELIZIÁRIO MARCELINO DE BARROS NETO (NIC: 112408)</v>
      </c>
      <c r="T5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4" s="31" t="str">
        <f>UPPER(IFERROR(Table_ocorrencias11[[#This Row],[descricao]],""))</f>
        <v>PM GT26311 - 987242600</v>
      </c>
      <c r="V564" s="24">
        <f>IFERROR(IF(Table_ocorrencias11[[#This Row],[data_ciencia]]="","",Table_ocorrencias11[[#This Row],[data_ciencia]]),"")</f>
        <v>0.2013888888888889</v>
      </c>
      <c r="W564" s="24">
        <f>IFERROR(IF(Table_ocorrencias11[[#This Row],[data_saida]]="","",Table_ocorrencias11[[#This Row],[data_saida]]),"")</f>
        <v>0.21527777777777779</v>
      </c>
      <c r="X564" s="24">
        <f>IFERROR(IF(Table_ocorrencias11[[#This Row],[data_chegada]]="","",Table_ocorrencias11[[#This Row],[data_chegada]]),"")</f>
        <v>0.25</v>
      </c>
      <c r="Y564" s="24">
        <f>IFERROR(IF(Table_ocorrencias11[[#This Row],[data_conclusao]]="","",Table_ocorrencias11[[#This Row],[data_conclusao]]),"")</f>
        <v>0.29166666666666669</v>
      </c>
      <c r="Z564" s="22">
        <v>1679</v>
      </c>
      <c r="AA564" s="22">
        <v>826</v>
      </c>
      <c r="AB564" s="22">
        <v>8</v>
      </c>
      <c r="AC564" s="22">
        <v>3866670</v>
      </c>
      <c r="AD564" s="22">
        <v>3867641</v>
      </c>
      <c r="AE564" s="22">
        <v>2139219</v>
      </c>
      <c r="AF564" s="22">
        <v>28512</v>
      </c>
      <c r="AG564" s="23">
        <v>44093</v>
      </c>
      <c r="AH564" s="22" t="s">
        <v>4104</v>
      </c>
      <c r="AI564" s="22" t="s">
        <v>167</v>
      </c>
      <c r="AJ564" s="22" t="s">
        <v>414</v>
      </c>
      <c r="AK564" s="22" t="s">
        <v>255</v>
      </c>
      <c r="AL564" s="25">
        <v>0.2013888888888889</v>
      </c>
      <c r="AM564" s="26">
        <v>0.21527777777777779</v>
      </c>
      <c r="AN564" s="26">
        <v>0.25</v>
      </c>
      <c r="AO564" s="26">
        <v>0.29166666666666669</v>
      </c>
      <c r="AP564" s="22"/>
      <c r="AQ564" s="22"/>
      <c r="AR564" s="22">
        <v>7</v>
      </c>
      <c r="AS564" s="22" t="s">
        <v>4105</v>
      </c>
      <c r="AT564" s="22" t="s">
        <v>4106</v>
      </c>
      <c r="AU564" s="22" t="s">
        <v>4107</v>
      </c>
      <c r="AV564" s="27" t="s">
        <v>276</v>
      </c>
      <c r="AW564" s="22" t="s">
        <v>4108</v>
      </c>
      <c r="AX564" s="22" t="s">
        <v>4109</v>
      </c>
      <c r="AY564" s="22" t="b">
        <v>1</v>
      </c>
      <c r="AZ564" s="22" t="s">
        <v>273</v>
      </c>
      <c r="BA564" s="22" t="b">
        <v>0</v>
      </c>
      <c r="BB564" s="22"/>
      <c r="BC564" s="22"/>
    </row>
    <row r="565" spans="1:55" hidden="1" x14ac:dyDescent="0.25">
      <c r="A565" s="31" t="str">
        <f>IFERROR(TEXT(Table_ocorrencias11[[#This Row],[caso_n]],"000")&amp;Table_ocorrencias11[[#This Row],[ponto]]&amp;"/"&amp;YEAR(Table_ocorrencias11[[#This Row],[DATA PLANTÃO]]),"")</f>
        <v>827.9/2020</v>
      </c>
      <c r="B565" s="31" t="str">
        <f>IFERROR(IF(Table_ocorrencias11[[#This Row],[GDL]] = "","", Table_ocorrencias11[[#This Row],[GDL]]&amp;"/"&amp;YEAR(Table_ocorrencias11[[#This Row],[data_plantao]])),"")</f>
        <v>28441/2020</v>
      </c>
      <c r="C565" s="31" t="str">
        <f>IF(Table_ocorrencias11[[#This Row],[fotos_gdl]] = TRUE,"ENVIADAS","PENDENTE")</f>
        <v>PENDENTE</v>
      </c>
      <c r="D565" s="23">
        <f>IFERROR(Table_ocorrencias11[[#This Row],[data_plantao]],"")</f>
        <v>44093</v>
      </c>
      <c r="E565" s="31" t="str">
        <f>IFERROR(Table_ocorrencias11[[#This Row],[CIODS]],"")</f>
        <v>D688126</v>
      </c>
      <c r="F565" s="31" t="str">
        <f>IFERROR(Table_ocorrencias11[[#This Row],[natureza3]],"")</f>
        <v>Homicídio</v>
      </c>
      <c r="G565" s="31" t="str">
        <f>IFERROR(Table_ocorrencias11[[#This Row],[tipo_local]],"")</f>
        <v>Externo</v>
      </c>
      <c r="H565" s="31" t="str">
        <f>IFERROR(IF(Table_ocorrencias11[[#This Row],[instrumento9]] = 0,"",Table_ocorrencias11[[#This Row],[instrumento9]]),"")</f>
        <v/>
      </c>
      <c r="I565" s="31" t="str">
        <f>IFERROR(VLOOKUP(Table_ocorrencias11[[#This Row],[matricula_perito]],Table_peritos[],2,FALSE),"")</f>
        <v>BETSON FERNANDO DELGADO DOS SANTOS ANDRADE</v>
      </c>
      <c r="J565" s="31" t="str">
        <f>IFERROR(VLOOKUP(Table_ocorrencias11[[#This Row],[matricula_auxiliar]],Table_auxiliares[],2,FALSE),"")</f>
        <v>THIAGO ANDRÉ</v>
      </c>
      <c r="K565" s="31" t="str">
        <f>IFERROR(VLOOKUP(Table_ocorrencias11[[#This Row],[matricula_delegado]],Table_delegados[],2,FALSE),"")</f>
        <v>BRUNO GABRIEL ANDRADE DE OLIVEIRA</v>
      </c>
      <c r="L565" s="31" t="str">
        <f>IFERROR(Table_ocorrencias11[[#This Row],[viatura4]],"")</f>
        <v>UP004</v>
      </c>
      <c r="M565" s="31" t="str">
        <f>IFERROR(IF(Table_ocorrencias11[[#This Row],[DPH2]] ="","",Table_ocorrencias11[[#This Row],[DPH2]]&amp;"º DPH"),"")</f>
        <v>13º DPH</v>
      </c>
      <c r="N565" s="31" t="str">
        <f>UPPER(IFERROR(VLOOKUP(Table_ocorrencias11[[#This Row],[municipio]],Table_municipios[],2,FALSE),""))</f>
        <v>JABOATÃO DOS GUARARAPES</v>
      </c>
      <c r="O565" s="31" t="str">
        <f>UPPER(IFERROR(Table_ocorrencias11[[#This Row],[bairro7]],""))</f>
        <v>CAVALEIRO</v>
      </c>
      <c r="P565" s="31" t="str">
        <f>IFERROR(IF(Table_ocorrencias11[[#This Row],[rua8]] ="","",Table_ocorrencias11[[#This Row],[rua8]]),"")</f>
        <v>AVENIDA CENTRAL DA COLINA</v>
      </c>
      <c r="Q565" s="31" t="str">
        <f>IFERROR(IF(Table_ocorrencias11[[#This Row],[latitude5]] ="","",Table_ocorrencias11[[#This Row],[latitude5]]),"")</f>
        <v>-8.08605</v>
      </c>
      <c r="R565" s="31" t="str">
        <f>IFERROR(IF(Table_ocorrencias11[[#This Row],[longitude6]] ="","",Table_ocorrencias11[[#This Row],[longitude6]]),"")</f>
        <v>-34.97503</v>
      </c>
      <c r="S56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102642)</v>
      </c>
      <c r="T5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5" s="31" t="str">
        <f>UPPER(IFERROR(Table_ocorrencias11[[#This Row],[descricao]],""))</f>
        <v>PAF - MASCULINO - SD SANTOS (87) 999575417</v>
      </c>
      <c r="V565" s="24">
        <f>IFERROR(IF(Table_ocorrencias11[[#This Row],[data_ciencia]]="","",Table_ocorrencias11[[#This Row],[data_ciencia]]),"")</f>
        <v>0.74305555555555558</v>
      </c>
      <c r="W565" s="24">
        <f>IFERROR(IF(Table_ocorrencias11[[#This Row],[data_saida]]="","",Table_ocorrencias11[[#This Row],[data_saida]]),"")</f>
        <v>0.76041666666666663</v>
      </c>
      <c r="X565" s="24">
        <f>IFERROR(IF(Table_ocorrencias11[[#This Row],[data_chegada]]="","",Table_ocorrencias11[[#This Row],[data_chegada]]),"")</f>
        <v>0.77777777777777779</v>
      </c>
      <c r="Y565" s="24">
        <f>IFERROR(IF(Table_ocorrencias11[[#This Row],[data_conclusao]]="","",Table_ocorrencias11[[#This Row],[data_conclusao]]),"")</f>
        <v>0.81944444444444442</v>
      </c>
      <c r="Z565" s="22">
        <v>1681</v>
      </c>
      <c r="AA565" s="22">
        <v>827</v>
      </c>
      <c r="AB565" s="22">
        <v>13</v>
      </c>
      <c r="AC565" s="22">
        <v>3869903</v>
      </c>
      <c r="AD565" s="22">
        <v>3870464</v>
      </c>
      <c r="AE565" s="22">
        <v>3864537</v>
      </c>
      <c r="AF565" s="22">
        <v>28441</v>
      </c>
      <c r="AG565" s="23">
        <v>44093</v>
      </c>
      <c r="AH565" s="22" t="s">
        <v>4116</v>
      </c>
      <c r="AI565" s="22" t="s">
        <v>167</v>
      </c>
      <c r="AJ565" s="22" t="s">
        <v>168</v>
      </c>
      <c r="AK565" s="22" t="s">
        <v>255</v>
      </c>
      <c r="AL565" s="25">
        <v>0.74305555555555558</v>
      </c>
      <c r="AM565" s="26">
        <v>0.76041666666666663</v>
      </c>
      <c r="AN565" s="26">
        <v>0.77777777777777779</v>
      </c>
      <c r="AO565" s="26">
        <v>0.81944444444444442</v>
      </c>
      <c r="AP565" s="22" t="s">
        <v>4117</v>
      </c>
      <c r="AQ565" s="22" t="s">
        <v>4118</v>
      </c>
      <c r="AR565" s="22">
        <v>10</v>
      </c>
      <c r="AS565" s="22" t="s">
        <v>2108</v>
      </c>
      <c r="AT565" s="22" t="s">
        <v>4125</v>
      </c>
      <c r="AU565" s="22" t="s">
        <v>4119</v>
      </c>
      <c r="AV565" s="27"/>
      <c r="AW565" s="22" t="s">
        <v>4120</v>
      </c>
      <c r="AX565" s="22" t="s">
        <v>4121</v>
      </c>
      <c r="AY565" s="22" t="b">
        <v>0</v>
      </c>
      <c r="AZ565" s="22" t="s">
        <v>273</v>
      </c>
      <c r="BA565" s="22" t="b">
        <v>0</v>
      </c>
      <c r="BB565" s="22"/>
      <c r="BC565" s="22"/>
    </row>
    <row r="566" spans="1:55" hidden="1" x14ac:dyDescent="0.25">
      <c r="A566" s="31" t="str">
        <f>IFERROR(TEXT(Table_ocorrencias11[[#This Row],[caso_n]],"000")&amp;Table_ocorrencias11[[#This Row],[ponto]]&amp;"/"&amp;YEAR(Table_ocorrencias11[[#This Row],[DATA PLANTÃO]]),"")</f>
        <v>828.9/2020</v>
      </c>
      <c r="B566" s="31" t="str">
        <f>IFERROR(IF(Table_ocorrencias11[[#This Row],[GDL]] = "","", Table_ocorrencias11[[#This Row],[GDL]]&amp;"/"&amp;YEAR(Table_ocorrencias11[[#This Row],[data_plantao]])),"")</f>
        <v>28525/2020</v>
      </c>
      <c r="C566" s="31" t="str">
        <f>IF(Table_ocorrencias11[[#This Row],[fotos_gdl]] = TRUE,"ENVIADAS","PENDENTE")</f>
        <v>ENVIADAS</v>
      </c>
      <c r="D566" s="23">
        <f>IFERROR(Table_ocorrencias11[[#This Row],[data_plantao]],"")</f>
        <v>44094</v>
      </c>
      <c r="E566" s="31" t="str">
        <f>IFERROR(Table_ocorrencias11[[#This Row],[CIODS]],"")</f>
        <v>D688243</v>
      </c>
      <c r="F566" s="31" t="str">
        <f>IFERROR(Table_ocorrencias11[[#This Row],[natureza3]],"")</f>
        <v>Homicídio</v>
      </c>
      <c r="G566" s="31" t="str">
        <f>IFERROR(Table_ocorrencias11[[#This Row],[tipo_local]],"")</f>
        <v>Externo</v>
      </c>
      <c r="H566" s="31" t="str">
        <f>IFERROR(IF(Table_ocorrencias11[[#This Row],[instrumento9]] = 0,"",Table_ocorrencias11[[#This Row],[instrumento9]]),"")</f>
        <v>PÉRFURO-CONTUNDENTE</v>
      </c>
      <c r="I566" s="31" t="str">
        <f>IFERROR(VLOOKUP(Table_ocorrencias11[[#This Row],[matricula_perito]],Table_peritos[],2,FALSE),"")</f>
        <v>RANON BARROS BEZERRA</v>
      </c>
      <c r="J566" s="31" t="str">
        <f>IFERROR(VLOOKUP(Table_ocorrencias11[[#This Row],[matricula_auxiliar]],Table_auxiliares[],2,FALSE),"")</f>
        <v>ANDREZA CRISTINA MAIA DOS SANTOS</v>
      </c>
      <c r="K566" s="31" t="str">
        <f>IFERROR(VLOOKUP(Table_ocorrencias11[[#This Row],[matricula_delegado]],Table_delegados[],2,FALSE),"")</f>
        <v>ALAUMO LIMA</v>
      </c>
      <c r="L566" s="31" t="str">
        <f>IFERROR(Table_ocorrencias11[[#This Row],[viatura4]],"")</f>
        <v>UP006</v>
      </c>
      <c r="M566" s="31" t="str">
        <f>IFERROR(IF(Table_ocorrencias11[[#This Row],[DPH2]] ="","",Table_ocorrencias11[[#This Row],[DPH2]]&amp;"º DPH"),"")</f>
        <v>9º DPH</v>
      </c>
      <c r="N566" s="31" t="str">
        <f>UPPER(IFERROR(VLOOKUP(Table_ocorrencias11[[#This Row],[municipio]],Table_municipios[],2,FALSE),""))</f>
        <v>OLINDA</v>
      </c>
      <c r="O566" s="31" t="str">
        <f>UPPER(IFERROR(Table_ocorrencias11[[#This Row],[bairro7]],""))</f>
        <v>FRAGOSO</v>
      </c>
      <c r="P566" s="31" t="str">
        <f>IFERROR(IF(Table_ocorrencias11[[#This Row],[rua8]] ="","",Table_ocorrencias11[[#This Row],[rua8]]),"")</f>
        <v>MACASSITA 142</v>
      </c>
      <c r="Q566" s="31" t="str">
        <f>IFERROR(IF(Table_ocorrencias11[[#This Row],[latitude5]] ="","",Table_ocorrencias11[[#This Row],[latitude5]]),"")</f>
        <v>-7,977983</v>
      </c>
      <c r="R566" s="31" t="str">
        <f>IFERROR(IF(Table_ocorrencias11[[#This Row],[longitude6]] ="","",Table_ocorrencias11[[#This Row],[longitude6]]),"")</f>
        <v>-34,850677</v>
      </c>
      <c r="S566" s="31" t="str">
        <f>IFERROR(UPPER(VLOOKUP(Table_ocorrencias11[[#This Row],[ocorrencia_id]],Table_vitimas[],3,FALSE) &amp; " (NIC: "&amp; VLOOKUP(Table_ocorrencias11[[#This Row],[ocorrencia_id]],Table_vitimas[],9,FALSE)) &amp;")","")</f>
        <v>ISAQUIEL AVELINO DE SOUZA JUNIOR (NIC: 112646)</v>
      </c>
      <c r="T5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6" s="31" t="str">
        <f>UPPER(IFERROR(Table_ocorrencias11[[#This Row],[descricao]],""))</f>
        <v>PM 987065751</v>
      </c>
      <c r="V566" s="24">
        <f>IFERROR(IF(Table_ocorrencias11[[#This Row],[data_ciencia]]="","",Table_ocorrencias11[[#This Row],[data_ciencia]]),"")</f>
        <v>0.60416666666666663</v>
      </c>
      <c r="W566" s="24">
        <f>IFERROR(IF(Table_ocorrencias11[[#This Row],[data_saida]]="","",Table_ocorrencias11[[#This Row],[data_saida]]),"")</f>
        <v>0.61805555555555558</v>
      </c>
      <c r="X566" s="24">
        <f>IFERROR(IF(Table_ocorrencias11[[#This Row],[data_chegada]]="","",Table_ocorrencias11[[#This Row],[data_chegada]]),"")</f>
        <v>0.63541666666666663</v>
      </c>
      <c r="Y566" s="24">
        <f>IFERROR(IF(Table_ocorrencias11[[#This Row],[data_conclusao]]="","",Table_ocorrencias11[[#This Row],[data_conclusao]]),"")</f>
        <v>0.67708333333333337</v>
      </c>
      <c r="Z566" s="22">
        <v>1682</v>
      </c>
      <c r="AA566" s="22">
        <v>828</v>
      </c>
      <c r="AB566" s="22">
        <v>9</v>
      </c>
      <c r="AC566" s="22">
        <v>3866670</v>
      </c>
      <c r="AD566" s="22">
        <v>3876098</v>
      </c>
      <c r="AE566" s="22">
        <v>3910180</v>
      </c>
      <c r="AF566" s="22">
        <v>28525</v>
      </c>
      <c r="AG566" s="23">
        <v>44094</v>
      </c>
      <c r="AH566" s="22" t="s">
        <v>4126</v>
      </c>
      <c r="AI566" s="22" t="s">
        <v>167</v>
      </c>
      <c r="AJ566" s="22" t="s">
        <v>168</v>
      </c>
      <c r="AK566" s="22" t="s">
        <v>1258</v>
      </c>
      <c r="AL566" s="25">
        <v>0.60416666666666663</v>
      </c>
      <c r="AM566" s="26">
        <v>0.61805555555555558</v>
      </c>
      <c r="AN566" s="26">
        <v>0.63541666666666663</v>
      </c>
      <c r="AO566" s="26">
        <v>0.67708333333333337</v>
      </c>
      <c r="AP566" s="22" t="s">
        <v>4127</v>
      </c>
      <c r="AQ566" s="22" t="s">
        <v>4128</v>
      </c>
      <c r="AR566" s="22">
        <v>12</v>
      </c>
      <c r="AS566" s="22" t="s">
        <v>3250</v>
      </c>
      <c r="AT566" s="22" t="s">
        <v>4129</v>
      </c>
      <c r="AU566" s="22" t="s">
        <v>4130</v>
      </c>
      <c r="AV566" s="27" t="s">
        <v>276</v>
      </c>
      <c r="AW566" s="22" t="s">
        <v>4131</v>
      </c>
      <c r="AX566" s="22" t="s">
        <v>4132</v>
      </c>
      <c r="AY566" s="22" t="b">
        <v>1</v>
      </c>
      <c r="AZ566" s="22" t="s">
        <v>273</v>
      </c>
      <c r="BA566" s="22" t="b">
        <v>0</v>
      </c>
      <c r="BB566" s="22"/>
      <c r="BC566" s="22"/>
    </row>
    <row r="567" spans="1:55" hidden="1" x14ac:dyDescent="0.25">
      <c r="A567" s="31" t="str">
        <f>IFERROR(TEXT(Table_ocorrencias11[[#This Row],[caso_n]],"000")&amp;Table_ocorrencias11[[#This Row],[ponto]]&amp;"/"&amp;YEAR(Table_ocorrencias11[[#This Row],[DATA PLANTÃO]]),"")</f>
        <v>829.9/2020</v>
      </c>
      <c r="B567" s="31" t="str">
        <f>IFERROR(IF(Table_ocorrencias11[[#This Row],[GDL]] = "","", Table_ocorrencias11[[#This Row],[GDL]]&amp;"/"&amp;YEAR(Table_ocorrencias11[[#This Row],[data_plantao]])),"")</f>
        <v>28538/2020</v>
      </c>
      <c r="C567" s="31" t="str">
        <f>IF(Table_ocorrencias11[[#This Row],[fotos_gdl]] = TRUE,"ENVIADAS","PENDENTE")</f>
        <v>ENVIADAS</v>
      </c>
      <c r="D567" s="23">
        <f>IFERROR(Table_ocorrencias11[[#This Row],[data_plantao]],"")</f>
        <v>44094</v>
      </c>
      <c r="E567" s="31" t="str">
        <f>IFERROR(Table_ocorrencias11[[#This Row],[CIODS]],"")</f>
        <v>D688303</v>
      </c>
      <c r="F567" s="31" t="str">
        <f>IFERROR(Table_ocorrencias11[[#This Row],[natureza3]],"")</f>
        <v>Homicídio</v>
      </c>
      <c r="G567" s="31" t="str">
        <f>IFERROR(Table_ocorrencias11[[#This Row],[tipo_local]],"")</f>
        <v>Externo</v>
      </c>
      <c r="H567" s="31" t="str">
        <f>IFERROR(IF(Table_ocorrencias11[[#This Row],[instrumento9]] = 0,"",Table_ocorrencias11[[#This Row],[instrumento9]]),"")</f>
        <v>PÉRFURO-CONTUNDENTE</v>
      </c>
      <c r="I567" s="31" t="str">
        <f>IFERROR(VLOOKUP(Table_ocorrencias11[[#This Row],[matricula_perito]],Table_peritos[],2,FALSE),"")</f>
        <v>DIOGO SINESIO TRAJANO DE ARRUDA</v>
      </c>
      <c r="J567" s="31" t="str">
        <f>IFERROR(VLOOKUP(Table_ocorrencias11[[#This Row],[matricula_auxiliar]],Table_auxiliares[],2,FALSE),"")</f>
        <v>THAYSE BATISTA</v>
      </c>
      <c r="K567" s="31" t="str">
        <f>IFERROR(VLOOKUP(Table_ocorrencias11[[#This Row],[matricula_delegado]],Table_delegados[],2,FALSE),"")</f>
        <v>FRANCISCA ERICA DA SILVA BEZERRA</v>
      </c>
      <c r="L567" s="31" t="str">
        <f>IFERROR(Table_ocorrencias11[[#This Row],[viatura4]],"")</f>
        <v>UP006</v>
      </c>
      <c r="M567" s="31" t="str">
        <f>IFERROR(IF(Table_ocorrencias11[[#This Row],[DPH2]] ="","",Table_ocorrencias11[[#This Row],[DPH2]]&amp;"º DPH"),"")</f>
        <v>2º DPH</v>
      </c>
      <c r="N567" s="31" t="str">
        <f>UPPER(IFERROR(VLOOKUP(Table_ocorrencias11[[#This Row],[municipio]],Table_municipios[],2,FALSE),""))</f>
        <v>RECIFE</v>
      </c>
      <c r="O567" s="31" t="str">
        <f>UPPER(IFERROR(Table_ocorrencias11[[#This Row],[bairro7]],""))</f>
        <v>FUNDÃO</v>
      </c>
      <c r="P567" s="31" t="str">
        <f>IFERROR(IF(Table_ocorrencias11[[#This Row],[rua8]] ="","",Table_ocorrencias11[[#This Row],[rua8]]),"")</f>
        <v>BATAGUAÇU, Nº250 A</v>
      </c>
      <c r="Q567" s="31" t="str">
        <f>IFERROR(IF(Table_ocorrencias11[[#This Row],[latitude5]] ="","",Table_ocorrencias11[[#This Row],[latitude5]]),"")</f>
        <v>-8.014325</v>
      </c>
      <c r="R567" s="31" t="str">
        <f>IFERROR(IF(Table_ocorrencias11[[#This Row],[longitude6]] ="","",Table_ocorrencias11[[#This Row],[longitude6]]),"")</f>
        <v>-34.887053</v>
      </c>
      <c r="S567" s="31" t="str">
        <f>IFERROR(UPPER(VLOOKUP(Table_ocorrencias11[[#This Row],[ocorrencia_id]],Table_vitimas[],3,FALSE) &amp; " (NIC: "&amp; VLOOKUP(Table_ocorrencias11[[#This Row],[ocorrencia_id]],Table_vitimas[],9,FALSE)) &amp;")","")</f>
        <v>FERNANDO SANTOS DE ARAÚJO (NIC: 112641)</v>
      </c>
      <c r="T5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567" s="31" t="str">
        <f>UPPER(IFERROR(Table_ocorrencias11[[#This Row],[descricao]],""))</f>
        <v>PAF - MASCULINO - SD MEDEIROS 988289680</v>
      </c>
      <c r="V567" s="24">
        <f>IFERROR(IF(Table_ocorrencias11[[#This Row],[data_ciencia]]="","",Table_ocorrencias11[[#This Row],[data_ciencia]]),"")</f>
        <v>0.80208333333333337</v>
      </c>
      <c r="W567" s="24">
        <f>IFERROR(IF(Table_ocorrencias11[[#This Row],[data_saida]]="","",Table_ocorrencias11[[#This Row],[data_saida]]),"")</f>
        <v>0.8125</v>
      </c>
      <c r="X567" s="24">
        <f>IFERROR(IF(Table_ocorrencias11[[#This Row],[data_chegada]]="","",Table_ocorrencias11[[#This Row],[data_chegada]]),"")</f>
        <v>0.82986111111111116</v>
      </c>
      <c r="Y567" s="24">
        <f>IFERROR(IF(Table_ocorrencias11[[#This Row],[data_conclusao]]="","",Table_ocorrencias11[[#This Row],[data_conclusao]]),"")</f>
        <v>0.88194444444444442</v>
      </c>
      <c r="Z567" s="22">
        <v>1683</v>
      </c>
      <c r="AA567" s="22">
        <v>829</v>
      </c>
      <c r="AB567" s="22">
        <v>2</v>
      </c>
      <c r="AC567" s="22">
        <v>3871193</v>
      </c>
      <c r="AD567" s="22">
        <v>3870430</v>
      </c>
      <c r="AE567" s="22">
        <v>2724782</v>
      </c>
      <c r="AF567" s="22">
        <v>28538</v>
      </c>
      <c r="AG567" s="23">
        <v>44094</v>
      </c>
      <c r="AH567" s="22" t="s">
        <v>4136</v>
      </c>
      <c r="AI567" s="22" t="s">
        <v>167</v>
      </c>
      <c r="AJ567" s="22" t="s">
        <v>168</v>
      </c>
      <c r="AK567" s="22" t="s">
        <v>1258</v>
      </c>
      <c r="AL567" s="25">
        <v>0.80208333333333337</v>
      </c>
      <c r="AM567" s="26">
        <v>0.8125</v>
      </c>
      <c r="AN567" s="26">
        <v>0.82986111111111116</v>
      </c>
      <c r="AO567" s="26">
        <v>0.88194444444444442</v>
      </c>
      <c r="AP567" s="22" t="s">
        <v>4137</v>
      </c>
      <c r="AQ567" s="22" t="s">
        <v>4138</v>
      </c>
      <c r="AR567" s="22">
        <v>14</v>
      </c>
      <c r="AS567" s="22" t="s">
        <v>4139</v>
      </c>
      <c r="AT567" s="22" t="s">
        <v>4140</v>
      </c>
      <c r="AU567" s="22" t="s">
        <v>4141</v>
      </c>
      <c r="AV567" s="27" t="s">
        <v>276</v>
      </c>
      <c r="AW567" s="22" t="s">
        <v>4142</v>
      </c>
      <c r="AX567" s="22" t="s">
        <v>4143</v>
      </c>
      <c r="AY567" s="22" t="b">
        <v>1</v>
      </c>
      <c r="AZ567" s="22" t="s">
        <v>273</v>
      </c>
      <c r="BA567" s="22" t="b">
        <v>0</v>
      </c>
      <c r="BB567" s="22"/>
      <c r="BC567" s="22"/>
    </row>
    <row r="568" spans="1:55" hidden="1" x14ac:dyDescent="0.25">
      <c r="A568" s="31" t="str">
        <f>IFERROR(TEXT(Table_ocorrencias11[[#This Row],[caso_n]],"000")&amp;Table_ocorrencias11[[#This Row],[ponto]]&amp;"/"&amp;YEAR(Table_ocorrencias11[[#This Row],[DATA PLANTÃO]]),"")</f>
        <v>830.9/2020</v>
      </c>
      <c r="B568" s="31" t="str">
        <f>IFERROR(IF(Table_ocorrencias11[[#This Row],[GDL]] = "","", Table_ocorrencias11[[#This Row],[GDL]]&amp;"/"&amp;YEAR(Table_ocorrencias11[[#This Row],[data_plantao]])),"")</f>
        <v>28539/2020</v>
      </c>
      <c r="C568" s="31" t="str">
        <f>IF(Table_ocorrencias11[[#This Row],[fotos_gdl]] = TRUE,"ENVIADAS","PENDENTE")</f>
        <v>ENVIADAS</v>
      </c>
      <c r="D568" s="23">
        <f>IFERROR(Table_ocorrencias11[[#This Row],[data_plantao]],"")</f>
        <v>44094</v>
      </c>
      <c r="E568" s="31" t="str">
        <f>IFERROR(Table_ocorrencias11[[#This Row],[CIODS]],"")</f>
        <v>D688302</v>
      </c>
      <c r="F568" s="31" t="str">
        <f>IFERROR(Table_ocorrencias11[[#This Row],[natureza3]],"")</f>
        <v>Homicídio</v>
      </c>
      <c r="G568" s="31" t="str">
        <f>IFERROR(Table_ocorrencias11[[#This Row],[tipo_local]],"")</f>
        <v>Externo</v>
      </c>
      <c r="H568" s="31" t="str">
        <f>IFERROR(IF(Table_ocorrencias11[[#This Row],[instrumento9]] = 0,"",Table_ocorrencias11[[#This Row],[instrumento9]]),"")</f>
        <v>PÉRFURO-CONTUNDENTE</v>
      </c>
      <c r="I568" s="31" t="str">
        <f>IFERROR(VLOOKUP(Table_ocorrencias11[[#This Row],[matricula_perito]],Table_peritos[],2,FALSE),"")</f>
        <v>VICTOR CEZAR LUCENA TAVARES DE SÁ LEITÃO</v>
      </c>
      <c r="J568" s="31" t="str">
        <f>IFERROR(VLOOKUP(Table_ocorrencias11[[#This Row],[matricula_auxiliar]],Table_auxiliares[],2,FALSE),"")</f>
        <v>THIAGO CHALEGRE</v>
      </c>
      <c r="K568" s="31" t="str">
        <f>IFERROR(VLOOKUP(Table_ocorrencias11[[#This Row],[matricula_delegado]],Table_delegados[],2,FALSE),"")</f>
        <v>ADYR MARTENS DE ALMEIDA</v>
      </c>
      <c r="L568" s="31" t="str">
        <f>IFERROR(Table_ocorrencias11[[#This Row],[viatura4]],"")</f>
        <v>UP004</v>
      </c>
      <c r="M568" s="31" t="str">
        <f>IFERROR(IF(Table_ocorrencias11[[#This Row],[DPH2]] ="","",Table_ocorrencias11[[#This Row],[DPH2]]&amp;"º DPH"),"")</f>
        <v>6º DPH</v>
      </c>
      <c r="N568" s="31" t="str">
        <f>UPPER(IFERROR(VLOOKUP(Table_ocorrencias11[[#This Row],[municipio]],Table_municipios[],2,FALSE),""))</f>
        <v>IGARASSU</v>
      </c>
      <c r="O568" s="31" t="str">
        <f>UPPER(IFERROR(Table_ocorrencias11[[#This Row],[bairro7]],""))</f>
        <v>CENTRO</v>
      </c>
      <c r="P568" s="31" t="str">
        <f>IFERROR(IF(Table_ocorrencias11[[#This Row],[rua8]] ="","",Table_ocorrencias11[[#This Row],[rua8]]),"")</f>
        <v>CARDEAL</v>
      </c>
      <c r="Q568" s="31" t="str">
        <f>IFERROR(IF(Table_ocorrencias11[[#This Row],[latitude5]] ="","",Table_ocorrencias11[[#This Row],[latitude5]]),"")</f>
        <v>-7.8320534</v>
      </c>
      <c r="R568" s="31" t="str">
        <f>IFERROR(IF(Table_ocorrencias11[[#This Row],[longitude6]] ="","",Table_ocorrencias11[[#This Row],[longitude6]]),"")</f>
        <v>-34.9190458</v>
      </c>
      <c r="S568" s="31" t="str">
        <f>IFERROR(UPPER(VLOOKUP(Table_ocorrencias11[[#This Row],[ocorrencia_id]],Table_vitimas[],3,FALSE) &amp; " (NIC: "&amp; VLOOKUP(Table_ocorrencias11[[#This Row],[ocorrencia_id]],Table_vitimas[],9,FALSE)) &amp;")","")</f>
        <v>ROBERTO PEREIRA DE LIMA JUNIOR (NIC: 112637)</v>
      </c>
      <c r="T5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8" s="31" t="str">
        <f>UPPER(IFERROR(Table_ocorrencias11[[#This Row],[descricao]],""))</f>
        <v>PM 88267679</v>
      </c>
      <c r="V568" s="24">
        <f>IFERROR(IF(Table_ocorrencias11[[#This Row],[data_ciencia]]="","",Table_ocorrencias11[[#This Row],[data_ciencia]]),"")</f>
        <v>0.81736111111111109</v>
      </c>
      <c r="W568" s="24">
        <f>IFERROR(IF(Table_ocorrencias11[[#This Row],[data_saida]]="","",Table_ocorrencias11[[#This Row],[data_saida]]),"")</f>
        <v>0.82291666666666663</v>
      </c>
      <c r="X568" s="24">
        <f>IFERROR(IF(Table_ocorrencias11[[#This Row],[data_chegada]]="","",Table_ocorrencias11[[#This Row],[data_chegada]]),"")</f>
        <v>0.85416666666666663</v>
      </c>
      <c r="Y568" s="24">
        <f>IFERROR(IF(Table_ocorrencias11[[#This Row],[data_conclusao]]="","",Table_ocorrencias11[[#This Row],[data_conclusao]]),"")</f>
        <v>0.90277777777777779</v>
      </c>
      <c r="Z568" s="22">
        <v>1684</v>
      </c>
      <c r="AA568" s="22">
        <v>830</v>
      </c>
      <c r="AB568" s="22">
        <v>6</v>
      </c>
      <c r="AC568" s="22">
        <v>3866947</v>
      </c>
      <c r="AD568" s="22">
        <v>3868877</v>
      </c>
      <c r="AE568" s="22">
        <v>2960397</v>
      </c>
      <c r="AF568" s="22">
        <v>28539</v>
      </c>
      <c r="AG568" s="23">
        <v>44094</v>
      </c>
      <c r="AH568" s="22" t="s">
        <v>4144</v>
      </c>
      <c r="AI568" s="22" t="s">
        <v>167</v>
      </c>
      <c r="AJ568" s="22" t="s">
        <v>168</v>
      </c>
      <c r="AK568" s="22" t="s">
        <v>255</v>
      </c>
      <c r="AL568" s="25">
        <v>0.81736111111111109</v>
      </c>
      <c r="AM568" s="26">
        <v>0.82291666666666663</v>
      </c>
      <c r="AN568" s="26">
        <v>0.85416666666666663</v>
      </c>
      <c r="AO568" s="26">
        <v>0.90277777777777779</v>
      </c>
      <c r="AP568" s="22" t="s">
        <v>4145</v>
      </c>
      <c r="AQ568" s="22" t="s">
        <v>4146</v>
      </c>
      <c r="AR568" s="22">
        <v>6</v>
      </c>
      <c r="AS568" s="22" t="s">
        <v>265</v>
      </c>
      <c r="AT568" s="22" t="s">
        <v>4147</v>
      </c>
      <c r="AU568" s="22" t="s">
        <v>283</v>
      </c>
      <c r="AV568" s="27" t="s">
        <v>276</v>
      </c>
      <c r="AW568" s="22" t="s">
        <v>4148</v>
      </c>
      <c r="AX568" s="22" t="s">
        <v>4149</v>
      </c>
      <c r="AY568" s="22" t="b">
        <v>1</v>
      </c>
      <c r="AZ568" s="22" t="s">
        <v>273</v>
      </c>
      <c r="BA568" s="22" t="b">
        <v>0</v>
      </c>
      <c r="BB568" s="22"/>
      <c r="BC568" s="22"/>
    </row>
    <row r="569" spans="1:55" hidden="1" x14ac:dyDescent="0.25">
      <c r="A569" s="31" t="str">
        <f>IFERROR(TEXT(Table_ocorrencias11[[#This Row],[caso_n]],"000")&amp;Table_ocorrencias11[[#This Row],[ponto]]&amp;"/"&amp;YEAR(Table_ocorrencias11[[#This Row],[DATA PLANTÃO]]),"")</f>
        <v>831.9/2020</v>
      </c>
      <c r="B569" s="31" t="str">
        <f>IFERROR(IF(Table_ocorrencias11[[#This Row],[GDL]] = "","", Table_ocorrencias11[[#This Row],[GDL]]&amp;"/"&amp;YEAR(Table_ocorrencias11[[#This Row],[data_plantao]])),"")</f>
        <v>28742/2020</v>
      </c>
      <c r="C569" s="31" t="str">
        <f>IF(Table_ocorrencias11[[#This Row],[fotos_gdl]] = TRUE,"ENVIADAS","PENDENTE")</f>
        <v>PENDENTE</v>
      </c>
      <c r="D569" s="23">
        <f>IFERROR(Table_ocorrencias11[[#This Row],[data_plantao]],"")</f>
        <v>44095</v>
      </c>
      <c r="E569" s="31" t="str">
        <f>IFERROR(Table_ocorrencias11[[#This Row],[CIODS]],"")</f>
        <v>D688401</v>
      </c>
      <c r="F569" s="31" t="str">
        <f>IFERROR(Table_ocorrencias11[[#This Row],[natureza3]],"")</f>
        <v>Homicídio</v>
      </c>
      <c r="G569" s="31" t="str">
        <f>IFERROR(Table_ocorrencias11[[#This Row],[tipo_local]],"")</f>
        <v>Externo</v>
      </c>
      <c r="H569" s="31" t="str">
        <f>IFERROR(IF(Table_ocorrencias11[[#This Row],[instrumento9]] = 0,"",Table_ocorrencias11[[#This Row],[instrumento9]]),"")</f>
        <v>PÉRFURO-CONTUNDENTE</v>
      </c>
      <c r="I569" s="31" t="str">
        <f>IFERROR(VLOOKUP(Table_ocorrencias11[[#This Row],[matricula_perito]],Table_peritos[],2,FALSE),"")</f>
        <v>DIEGO NUNES TELES DE MENDONÇA</v>
      </c>
      <c r="J569" s="31" t="str">
        <f>IFERROR(VLOOKUP(Table_ocorrencias11[[#This Row],[matricula_auxiliar]],Table_auxiliares[],2,FALSE),"")</f>
        <v>FELIPE FRAGOSO MARINHO DE LIMA</v>
      </c>
      <c r="K569" s="31" t="str">
        <f>IFERROR(VLOOKUP(Table_ocorrencias11[[#This Row],[matricula_delegado]],Table_delegados[],2,FALSE),"")</f>
        <v>ROBERTO DE LIMA FERREIRA</v>
      </c>
      <c r="L569" s="31" t="str">
        <f>IFERROR(Table_ocorrencias11[[#This Row],[viatura4]],"")</f>
        <v>UP004</v>
      </c>
      <c r="M569" s="31" t="str">
        <f>IFERROR(IF(Table_ocorrencias11[[#This Row],[DPH2]] ="","",Table_ocorrencias11[[#This Row],[DPH2]]&amp;"º DPH"),"")</f>
        <v>12º DPH</v>
      </c>
      <c r="N569" s="31" t="str">
        <f>UPPER(IFERROR(VLOOKUP(Table_ocorrencias11[[#This Row],[municipio]],Table_municipios[],2,FALSE),""))</f>
        <v>JABOATÃO DOS GUARARAPES</v>
      </c>
      <c r="O569" s="31" t="str">
        <f>UPPER(IFERROR(Table_ocorrencias11[[#This Row],[bairro7]],""))</f>
        <v>PIEDADE</v>
      </c>
      <c r="P569" s="31" t="str">
        <f>IFERROR(IF(Table_ocorrencias11[[#This Row],[rua8]] ="","",Table_ocorrencias11[[#This Row],[rua8]]),"")</f>
        <v>SUCUPIRA</v>
      </c>
      <c r="Q569" s="31" t="str">
        <f>IFERROR(IF(Table_ocorrencias11[[#This Row],[latitude5]] ="","",Table_ocorrencias11[[#This Row],[latitude5]]),"")</f>
        <v>-8.1788430</v>
      </c>
      <c r="R569" s="31" t="str">
        <f>IFERROR(IF(Table_ocorrencias11[[#This Row],[longitude6]] ="","",Table_ocorrencias11[[#This Row],[longitude6]]),"")</f>
        <v>-34.9249680</v>
      </c>
      <c r="S569" s="31" t="str">
        <f>IFERROR(UPPER(VLOOKUP(Table_ocorrencias11[[#This Row],[ocorrencia_id]],Table_vitimas[],3,FALSE) &amp; " (NIC: "&amp; VLOOKUP(Table_ocorrencias11[[#This Row],[ocorrencia_id]],Table_vitimas[],9,FALSE)) &amp;")","")</f>
        <v>JONATA GOMES DA SILVA (NIC: 112634)</v>
      </c>
      <c r="T5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69" s="31" t="str">
        <f>UPPER(IFERROR(Table_ocorrencias11[[#This Row],[descricao]],""))</f>
        <v>PAF MASC</v>
      </c>
      <c r="V569" s="24">
        <f>IFERROR(IF(Table_ocorrencias11[[#This Row],[data_ciencia]]="","",Table_ocorrencias11[[#This Row],[data_ciencia]]),"")</f>
        <v>0.88194444444444442</v>
      </c>
      <c r="W569" s="24">
        <f>IFERROR(IF(Table_ocorrencias11[[#This Row],[data_saida]]="","",Table_ocorrencias11[[#This Row],[data_saida]]),"")</f>
        <v>0.89583333333333337</v>
      </c>
      <c r="X569" s="24">
        <f>IFERROR(IF(Table_ocorrencias11[[#This Row],[data_chegada]]="","",Table_ocorrencias11[[#This Row],[data_chegada]]),"")</f>
        <v>0.92361111111111116</v>
      </c>
      <c r="Y569" s="24">
        <f>IFERROR(IF(Table_ocorrencias11[[#This Row],[data_conclusao]]="","",Table_ocorrencias11[[#This Row],[data_conclusao]]),"")</f>
        <v>0.95138888888888884</v>
      </c>
      <c r="Z569" s="22">
        <v>1685</v>
      </c>
      <c r="AA569" s="22">
        <v>831</v>
      </c>
      <c r="AB569" s="22">
        <v>12</v>
      </c>
      <c r="AC569" s="22">
        <v>3869148</v>
      </c>
      <c r="AD569" s="22">
        <v>3872629</v>
      </c>
      <c r="AE569" s="22">
        <v>3864723</v>
      </c>
      <c r="AF569" s="22">
        <v>28742</v>
      </c>
      <c r="AG569" s="23">
        <v>44095</v>
      </c>
      <c r="AH569" s="22" t="s">
        <v>4174</v>
      </c>
      <c r="AI569" s="22" t="s">
        <v>167</v>
      </c>
      <c r="AJ569" s="22" t="s">
        <v>168</v>
      </c>
      <c r="AK569" s="22" t="s">
        <v>255</v>
      </c>
      <c r="AL569" s="25">
        <v>0.88194444444444442</v>
      </c>
      <c r="AM569" s="26">
        <v>0.89583333333333337</v>
      </c>
      <c r="AN569" s="26">
        <v>0.92361111111111116</v>
      </c>
      <c r="AO569" s="26">
        <v>0.95138888888888884</v>
      </c>
      <c r="AP569" s="22" t="s">
        <v>4175</v>
      </c>
      <c r="AQ569" s="22" t="s">
        <v>4176</v>
      </c>
      <c r="AR569" s="22">
        <v>10</v>
      </c>
      <c r="AS569" s="22" t="s">
        <v>711</v>
      </c>
      <c r="AT569" s="22" t="s">
        <v>1515</v>
      </c>
      <c r="AU569" s="22" t="s">
        <v>4167</v>
      </c>
      <c r="AV569" s="27" t="s">
        <v>276</v>
      </c>
      <c r="AW569" s="22" t="s">
        <v>4168</v>
      </c>
      <c r="AX569" s="22" t="s">
        <v>4169</v>
      </c>
      <c r="AY569" s="22" t="b">
        <v>0</v>
      </c>
      <c r="AZ569" s="22" t="s">
        <v>273</v>
      </c>
      <c r="BA569" s="22" t="b">
        <v>0</v>
      </c>
      <c r="BB569" s="22"/>
      <c r="BC569" s="22"/>
    </row>
    <row r="570" spans="1:55" hidden="1" x14ac:dyDescent="0.25">
      <c r="A570" s="31" t="str">
        <f>IFERROR(TEXT(Table_ocorrencias11[[#This Row],[caso_n]],"000")&amp;Table_ocorrencias11[[#This Row],[ponto]]&amp;"/"&amp;YEAR(Table_ocorrencias11[[#This Row],[DATA PLANTÃO]]),"")</f>
        <v>832.9/2020</v>
      </c>
      <c r="B570" s="31" t="str">
        <f>IFERROR(IF(Table_ocorrencias11[[#This Row],[GDL]] = "","", Table_ocorrencias11[[#This Row],[GDL]]&amp;"/"&amp;YEAR(Table_ocorrencias11[[#This Row],[data_plantao]])),"")</f>
        <v>29333/2020</v>
      </c>
      <c r="C570" s="31" t="str">
        <f>IF(Table_ocorrencias11[[#This Row],[fotos_gdl]] = TRUE,"ENVIADAS","PENDENTE")</f>
        <v>PENDENTE</v>
      </c>
      <c r="D570" s="23">
        <f>IFERROR(Table_ocorrencias11[[#This Row],[data_plantao]],"")</f>
        <v>44096</v>
      </c>
      <c r="E570" s="31" t="str">
        <f>IFERROR(Table_ocorrencias11[[#This Row],[CIODS]],"")</f>
        <v>D688414</v>
      </c>
      <c r="F570" s="31" t="str">
        <f>IFERROR(Table_ocorrencias11[[#This Row],[natureza3]],"")</f>
        <v>Homicídio</v>
      </c>
      <c r="G570" s="31" t="str">
        <f>IFERROR(Table_ocorrencias11[[#This Row],[tipo_local]],"")</f>
        <v>Externo</v>
      </c>
      <c r="H570" s="31" t="str">
        <f>IFERROR(IF(Table_ocorrencias11[[#This Row],[instrumento9]] = 0,"",Table_ocorrencias11[[#This Row],[instrumento9]]),"")</f>
        <v/>
      </c>
      <c r="I570" s="31" t="str">
        <f>IFERROR(VLOOKUP(Table_ocorrencias11[[#This Row],[matricula_perito]],Table_peritos[],2,FALSE),"")</f>
        <v>VICTOR CEZAR LUCENA TAVARES DE SÁ LEITÃO</v>
      </c>
      <c r="J570" s="31" t="str">
        <f>IFERROR(VLOOKUP(Table_ocorrencias11[[#This Row],[matricula_auxiliar]],Table_auxiliares[],2,FALSE),"")</f>
        <v>THIAGO ANDRÉ</v>
      </c>
      <c r="K570" s="31" t="str">
        <f>IFERROR(VLOOKUP(Table_ocorrencias11[[#This Row],[matricula_delegado]],Table_delegados[],2,FALSE),"")</f>
        <v>SERGIO RICARDO FERREIRA DE VASCONCELOS</v>
      </c>
      <c r="L570" s="31" t="str">
        <f>IFERROR(Table_ocorrencias11[[#This Row],[viatura4]],"")</f>
        <v>UP004</v>
      </c>
      <c r="M570" s="31" t="str">
        <f>IFERROR(IF(Table_ocorrencias11[[#This Row],[DPH2]] ="","",Table_ocorrencias11[[#This Row],[DPH2]]&amp;"º DPH"),"")</f>
        <v>14º DPH</v>
      </c>
      <c r="N570" s="31" t="str">
        <f>UPPER(IFERROR(VLOOKUP(Table_ocorrencias11[[#This Row],[municipio]],Table_municipios[],2,FALSE),""))</f>
        <v>CABO DE SANTO AGOSTINHO</v>
      </c>
      <c r="O570" s="31" t="str">
        <f>UPPER(IFERROR(Table_ocorrencias11[[#This Row],[bairro7]],""))</f>
        <v>CENTRO</v>
      </c>
      <c r="P570" s="31" t="str">
        <f>IFERROR(IF(Table_ocorrencias11[[#This Row],[rua8]] ="","",Table_ocorrencias11[[#This Row],[rua8]]),"")</f>
        <v>PROXIMO AO MERCADAO</v>
      </c>
      <c r="Q570" s="31" t="str">
        <f>IFERROR(IF(Table_ocorrencias11[[#This Row],[latitude5]] ="","",Table_ocorrencias11[[#This Row],[latitude5]]),"")</f>
        <v/>
      </c>
      <c r="R570" s="31" t="str">
        <f>IFERROR(IF(Table_ocorrencias11[[#This Row],[longitude6]] ="","",Table_ocorrencias11[[#This Row],[longitude6]]),"")</f>
        <v/>
      </c>
      <c r="S57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112647)</v>
      </c>
      <c r="T5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0" s="31" t="str">
        <f>UPPER(IFERROR(Table_ocorrencias11[[#This Row],[descricao]],""))</f>
        <v>HOMICÍDIO CONSUMADO NO MERCADO PUBLICO DO CABO DE SANTO AGOSTINHO.</v>
      </c>
      <c r="V570" s="24">
        <f>IFERROR(IF(Table_ocorrencias11[[#This Row],[data_ciencia]]="","",Table_ocorrencias11[[#This Row],[data_ciencia]]),"")</f>
        <v>6.9444444444444441E-3</v>
      </c>
      <c r="W570" s="24">
        <f>IFERROR(IF(Table_ocorrencias11[[#This Row],[data_saida]]="","",Table_ocorrencias11[[#This Row],[data_saida]]),"")</f>
        <v>2.7777777777777776E-2</v>
      </c>
      <c r="X570" s="24">
        <f>IFERROR(IF(Table_ocorrencias11[[#This Row],[data_chegada]]="","",Table_ocorrencias11[[#This Row],[data_chegada]]),"")</f>
        <v>4.8611111111111112E-2</v>
      </c>
      <c r="Y570" s="24">
        <f>IFERROR(IF(Table_ocorrencias11[[#This Row],[data_conclusao]]="","",Table_ocorrencias11[[#This Row],[data_conclusao]]),"")</f>
        <v>8.3333333333333329E-2</v>
      </c>
      <c r="Z570" s="22">
        <v>1686</v>
      </c>
      <c r="AA570" s="22">
        <v>832</v>
      </c>
      <c r="AB570" s="22">
        <v>14</v>
      </c>
      <c r="AC570" s="22">
        <v>3866947</v>
      </c>
      <c r="AD570" s="22">
        <v>3870464</v>
      </c>
      <c r="AE570" s="22">
        <v>2139219</v>
      </c>
      <c r="AF570" s="22">
        <v>29333</v>
      </c>
      <c r="AG570" s="23">
        <v>44096</v>
      </c>
      <c r="AH570" s="22" t="s">
        <v>4170</v>
      </c>
      <c r="AI570" s="22" t="s">
        <v>167</v>
      </c>
      <c r="AJ570" s="22" t="s">
        <v>168</v>
      </c>
      <c r="AK570" s="22" t="s">
        <v>255</v>
      </c>
      <c r="AL570" s="25">
        <v>6.9444444444444441E-3</v>
      </c>
      <c r="AM570" s="26">
        <v>2.7777777777777776E-2</v>
      </c>
      <c r="AN570" s="26">
        <v>4.8611111111111112E-2</v>
      </c>
      <c r="AO570" s="26">
        <v>8.3333333333333329E-2</v>
      </c>
      <c r="AP570" s="22"/>
      <c r="AQ570" s="22"/>
      <c r="AR570" s="22">
        <v>3</v>
      </c>
      <c r="AS570" s="22" t="s">
        <v>265</v>
      </c>
      <c r="AT570" s="22" t="s">
        <v>4171</v>
      </c>
      <c r="AU570" s="22" t="s">
        <v>4171</v>
      </c>
      <c r="AV570" s="27"/>
      <c r="AW570" s="22" t="s">
        <v>4172</v>
      </c>
      <c r="AX570" s="22" t="s">
        <v>4173</v>
      </c>
      <c r="AY570" s="22" t="b">
        <v>0</v>
      </c>
      <c r="AZ570" s="22" t="s">
        <v>273</v>
      </c>
      <c r="BA570" s="22" t="b">
        <v>0</v>
      </c>
      <c r="BB570" s="22"/>
      <c r="BC570" s="22"/>
    </row>
    <row r="571" spans="1:55" hidden="1" x14ac:dyDescent="0.25">
      <c r="A571" s="31" t="str">
        <f>IFERROR(TEXT(Table_ocorrencias11[[#This Row],[caso_n]],"000")&amp;Table_ocorrencias11[[#This Row],[ponto]]&amp;"/"&amp;YEAR(Table_ocorrencias11[[#This Row],[DATA PLANTÃO]]),"")</f>
        <v>833.9/2020</v>
      </c>
      <c r="B571" s="31" t="str">
        <f>IFERROR(IF(Table_ocorrencias11[[#This Row],[GDL]] = "","", Table_ocorrencias11[[#This Row],[GDL]]&amp;"/"&amp;YEAR(Table_ocorrencias11[[#This Row],[data_plantao]])),"")</f>
        <v>28872/2020</v>
      </c>
      <c r="C571" s="31" t="str">
        <f>IF(Table_ocorrencias11[[#This Row],[fotos_gdl]] = TRUE,"ENVIADAS","PENDENTE")</f>
        <v>ENVIADAS</v>
      </c>
      <c r="D571" s="23">
        <f>IFERROR(Table_ocorrencias11[[#This Row],[data_plantao]],"")</f>
        <v>44096</v>
      </c>
      <c r="E571" s="31" t="str">
        <f>IFERROR(Table_ocorrencias11[[#This Row],[CIODS]],"")</f>
        <v>D688456</v>
      </c>
      <c r="F571" s="31" t="str">
        <f>IFERROR(Table_ocorrencias11[[#This Row],[natureza3]],"")</f>
        <v>Homicídio</v>
      </c>
      <c r="G571" s="31" t="str">
        <f>IFERROR(Table_ocorrencias11[[#This Row],[tipo_local]],"")</f>
        <v>Externo</v>
      </c>
      <c r="H571" s="31" t="str">
        <f>IFERROR(IF(Table_ocorrencias11[[#This Row],[instrumento9]] = 0,"",Table_ocorrencias11[[#This Row],[instrumento9]]),"")</f>
        <v>PÉRFURO-CONTUNDENTE</v>
      </c>
      <c r="I571" s="31" t="str">
        <f>IFERROR(VLOOKUP(Table_ocorrencias11[[#This Row],[matricula_perito]],Table_peritos[],2,FALSE),"")</f>
        <v>DIEGO NUNES TELES DE MENDONÇA</v>
      </c>
      <c r="J571" s="31" t="str">
        <f>IFERROR(VLOOKUP(Table_ocorrencias11[[#This Row],[matricula_auxiliar]],Table_auxiliares[],2,FALSE),"")</f>
        <v>RICARDO ALEXANDRE MELO DA SILVA</v>
      </c>
      <c r="K571" s="31" t="str">
        <f>IFERROR(VLOOKUP(Table_ocorrencias11[[#This Row],[matricula_delegado]],Table_delegados[],2,FALSE),"")</f>
        <v>FRANCISCO JUNIOR VASCONCELOS SANTOS</v>
      </c>
      <c r="L571" s="31" t="str">
        <f>IFERROR(Table_ocorrencias11[[#This Row],[viatura4]],"")</f>
        <v>UP004</v>
      </c>
      <c r="M571" s="31" t="str">
        <f>IFERROR(IF(Table_ocorrencias11[[#This Row],[DPH2]] ="","",Table_ocorrencias11[[#This Row],[DPH2]]&amp;"º DPH"),"")</f>
        <v>5º DPH</v>
      </c>
      <c r="N571" s="31" t="str">
        <f>UPPER(IFERROR(VLOOKUP(Table_ocorrencias11[[#This Row],[municipio]],Table_municipios[],2,FALSE),""))</f>
        <v>RECIFE</v>
      </c>
      <c r="O571" s="31" t="str">
        <f>UPPER(IFERROR(Table_ocorrencias11[[#This Row],[bairro7]],""))</f>
        <v>CASA AMARELA</v>
      </c>
      <c r="P571" s="31" t="str">
        <f>IFERROR(IF(Table_ocorrencias11[[#This Row],[rua8]] ="","",Table_ocorrencias11[[#This Row],[rua8]]),"")</f>
        <v>RUA BUGARI S/N</v>
      </c>
      <c r="Q571" s="31" t="str">
        <f>IFERROR(IF(Table_ocorrencias11[[#This Row],[latitude5]] ="","",Table_ocorrencias11[[#This Row],[latitude5]]),"")</f>
        <v/>
      </c>
      <c r="R571" s="31" t="str">
        <f>IFERROR(IF(Table_ocorrencias11[[#This Row],[longitude6]] ="","",Table_ocorrencias11[[#This Row],[longitude6]]),"")</f>
        <v/>
      </c>
      <c r="S571" s="31" t="str">
        <f>IFERROR(UPPER(VLOOKUP(Table_ocorrencias11[[#This Row],[ocorrencia_id]],Table_vitimas[],3,FALSE) &amp; " (NIC: "&amp; VLOOKUP(Table_ocorrencias11[[#This Row],[ocorrencia_id]],Table_vitimas[],9,FALSE)) &amp;")","")</f>
        <v>OLIVIER PINTO PEIXOTO FILHO (NIC: 112648)</v>
      </c>
      <c r="T5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71" s="31" t="str">
        <f>UPPER(IFERROR(Table_ocorrencias11[[#This Row],[descricao]],""))</f>
        <v>CORPO EM UM CAMINHÃO, PAF</v>
      </c>
      <c r="V571" s="24">
        <f>IFERROR(IF(Table_ocorrencias11[[#This Row],[data_ciencia]]="","",Table_ocorrencias11[[#This Row],[data_ciencia]]),"")</f>
        <v>0.54166666666666663</v>
      </c>
      <c r="W571" s="24">
        <f>IFERROR(IF(Table_ocorrencias11[[#This Row],[data_saida]]="","",Table_ocorrencias11[[#This Row],[data_saida]]),"")</f>
        <v>0.58333333333333337</v>
      </c>
      <c r="X571" s="24">
        <f>IFERROR(IF(Table_ocorrencias11[[#This Row],[data_chegada]]="","",Table_ocorrencias11[[#This Row],[data_chegada]]),"")</f>
        <v>0.59722222222222221</v>
      </c>
      <c r="Y571" s="24">
        <f>IFERROR(IF(Table_ocorrencias11[[#This Row],[data_conclusao]]="","",Table_ocorrencias11[[#This Row],[data_conclusao]]),"")</f>
        <v>0.63888888888888884</v>
      </c>
      <c r="Z571" s="22">
        <v>1687</v>
      </c>
      <c r="AA571" s="22">
        <v>833</v>
      </c>
      <c r="AB571" s="22">
        <v>5</v>
      </c>
      <c r="AC571" s="22">
        <v>3869148</v>
      </c>
      <c r="AD571" s="22">
        <v>3867641</v>
      </c>
      <c r="AE571" s="22">
        <v>2724820</v>
      </c>
      <c r="AF571" s="22">
        <v>28872</v>
      </c>
      <c r="AG571" s="23">
        <v>44096</v>
      </c>
      <c r="AH571" s="22" t="s">
        <v>4189</v>
      </c>
      <c r="AI571" s="22" t="s">
        <v>167</v>
      </c>
      <c r="AJ571" s="22" t="s">
        <v>168</v>
      </c>
      <c r="AK571" s="22" t="s">
        <v>255</v>
      </c>
      <c r="AL571" s="25">
        <v>0.54166666666666663</v>
      </c>
      <c r="AM571" s="26">
        <v>0.58333333333333337</v>
      </c>
      <c r="AN571" s="26">
        <v>0.59722222222222221</v>
      </c>
      <c r="AO571" s="26">
        <v>0.63888888888888884</v>
      </c>
      <c r="AP571" s="22"/>
      <c r="AQ571" s="22"/>
      <c r="AR571" s="22">
        <v>14</v>
      </c>
      <c r="AS571" s="22" t="s">
        <v>4190</v>
      </c>
      <c r="AT571" s="22" t="s">
        <v>4191</v>
      </c>
      <c r="AU571" s="22" t="s">
        <v>4192</v>
      </c>
      <c r="AV571" s="27" t="s">
        <v>276</v>
      </c>
      <c r="AW571" s="22" t="s">
        <v>4193</v>
      </c>
      <c r="AX571" s="22" t="s">
        <v>4194</v>
      </c>
      <c r="AY571" s="22" t="b">
        <v>1</v>
      </c>
      <c r="AZ571" s="22" t="s">
        <v>273</v>
      </c>
      <c r="BA571" s="22" t="b">
        <v>1</v>
      </c>
      <c r="BB571" s="22" t="s">
        <v>4215</v>
      </c>
      <c r="BC571" s="22" t="s">
        <v>4216</v>
      </c>
    </row>
    <row r="572" spans="1:55" hidden="1" x14ac:dyDescent="0.25">
      <c r="A572" s="31" t="str">
        <f>IFERROR(TEXT(Table_ocorrencias11[[#This Row],[caso_n]],"000")&amp;Table_ocorrencias11[[#This Row],[ponto]]&amp;"/"&amp;YEAR(Table_ocorrencias11[[#This Row],[DATA PLANTÃO]]),"")</f>
        <v>834.9/2020</v>
      </c>
      <c r="B572" s="31" t="str">
        <f>IFERROR(IF(Table_ocorrencias11[[#This Row],[GDL]] = "","", Table_ocorrencias11[[#This Row],[GDL]]&amp;"/"&amp;YEAR(Table_ocorrencias11[[#This Row],[data_plantao]])),"")</f>
        <v>28833/2020</v>
      </c>
      <c r="C572" s="31" t="str">
        <f>IF(Table_ocorrencias11[[#This Row],[fotos_gdl]] = TRUE,"ENVIADAS","PENDENTE")</f>
        <v>ENVIADAS</v>
      </c>
      <c r="D572" s="23">
        <f>IFERROR(Table_ocorrencias11[[#This Row],[data_plantao]],"")</f>
        <v>44096</v>
      </c>
      <c r="E572" s="31" t="str">
        <f>IFERROR(Table_ocorrencias11[[#This Row],[CIODS]],"")</f>
        <v>D688449</v>
      </c>
      <c r="F572" s="31" t="str">
        <f>IFERROR(Table_ocorrencias11[[#This Row],[natureza3]],"")</f>
        <v>Homicídio</v>
      </c>
      <c r="G572" s="31" t="str">
        <f>IFERROR(Table_ocorrencias11[[#This Row],[tipo_local]],"")</f>
        <v>Interno</v>
      </c>
      <c r="H572" s="31" t="str">
        <f>IFERROR(IF(Table_ocorrencias11[[#This Row],[instrumento9]] = 0,"",Table_ocorrencias11[[#This Row],[instrumento9]]),"")</f>
        <v>PÉRFURO-CONTUNDENTE</v>
      </c>
      <c r="I572" s="31" t="str">
        <f>IFERROR(VLOOKUP(Table_ocorrencias11[[#This Row],[matricula_perito]],Table_peritos[],2,FALSE),"")</f>
        <v>FERNANDO HENRIQUE LEAL BENEVIDES</v>
      </c>
      <c r="J572" s="31" t="str">
        <f>IFERROR(VLOOKUP(Table_ocorrencias11[[#This Row],[matricula_auxiliar]],Table_auxiliares[],2,FALSE),"")</f>
        <v>ANDREZA CRISTINA MAIA DOS SANTOS</v>
      </c>
      <c r="K572" s="31" t="str">
        <f>IFERROR(VLOOKUP(Table_ocorrencias11[[#This Row],[matricula_delegado]],Table_delegados[],2,FALSE),"")</f>
        <v>FABIO LACERDA MACHADO</v>
      </c>
      <c r="L572" s="31" t="str">
        <f>IFERROR(Table_ocorrencias11[[#This Row],[viatura4]],"")</f>
        <v>UP006</v>
      </c>
      <c r="M572" s="31" t="str">
        <f>IFERROR(IF(Table_ocorrencias11[[#This Row],[DPH2]] ="","",Table_ocorrencias11[[#This Row],[DPH2]]&amp;"º DPH"),"")</f>
        <v>14º DPH</v>
      </c>
      <c r="N572" s="31" t="str">
        <f>UPPER(IFERROR(VLOOKUP(Table_ocorrencias11[[#This Row],[municipio]],Table_municipios[],2,FALSE),""))</f>
        <v>CABO DE SANTO AGOSTINHO</v>
      </c>
      <c r="O572" s="31" t="str">
        <f>UPPER(IFERROR(Table_ocorrencias11[[#This Row],[bairro7]],""))</f>
        <v>PONTEZINHA</v>
      </c>
      <c r="P572" s="31" t="str">
        <f>IFERROR(IF(Table_ocorrencias11[[#This Row],[rua8]] ="","",Table_ocorrencias11[[#This Row],[rua8]]),"")</f>
        <v>QUATRO</v>
      </c>
      <c r="Q572" s="31" t="str">
        <f>IFERROR(IF(Table_ocorrencias11[[#This Row],[latitude5]] ="","",Table_ocorrencias11[[#This Row],[latitude5]]),"")</f>
        <v>-8,221778</v>
      </c>
      <c r="R572" s="31" t="str">
        <f>IFERROR(IF(Table_ocorrencias11[[#This Row],[longitude6]] ="","",Table_ocorrencias11[[#This Row],[longitude6]]),"")</f>
        <v>-34,961366</v>
      </c>
      <c r="S572" s="31" t="str">
        <f>IFERROR(UPPER(VLOOKUP(Table_ocorrencias11[[#This Row],[ocorrencia_id]],Table_vitimas[],3,FALSE) &amp; " (NIC: "&amp; VLOOKUP(Table_ocorrencias11[[#This Row],[ocorrencia_id]],Table_vitimas[],9,FALSE)) &amp;")","")</f>
        <v>EMERSON DOS SANTOS BONFIM (NIC: 112632)</v>
      </c>
      <c r="T5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72" s="31" t="str">
        <f>UPPER(IFERROR(Table_ocorrencias11[[#This Row],[descricao]],""))</f>
        <v>PM 987209311</v>
      </c>
      <c r="V572" s="24">
        <f>IFERROR(IF(Table_ocorrencias11[[#This Row],[data_ciencia]]="","",Table_ocorrencias11[[#This Row],[data_ciencia]]),"")</f>
        <v>0.47569444444444442</v>
      </c>
      <c r="W572" s="24">
        <f>IFERROR(IF(Table_ocorrencias11[[#This Row],[data_saida]]="","",Table_ocorrencias11[[#This Row],[data_saida]]),"")</f>
        <v>0.48958333333333331</v>
      </c>
      <c r="X572" s="24">
        <f>IFERROR(IF(Table_ocorrencias11[[#This Row],[data_chegada]]="","",Table_ocorrencias11[[#This Row],[data_chegada]]),"")</f>
        <v>0.51388888888888884</v>
      </c>
      <c r="Y572" s="24">
        <f>IFERROR(IF(Table_ocorrencias11[[#This Row],[data_conclusao]]="","",Table_ocorrencias11[[#This Row],[data_conclusao]]),"")</f>
        <v>0.54861111111111116</v>
      </c>
      <c r="Z572" s="22">
        <v>1688</v>
      </c>
      <c r="AA572" s="22">
        <v>834</v>
      </c>
      <c r="AB572" s="22">
        <v>14</v>
      </c>
      <c r="AC572" s="22">
        <v>2962063</v>
      </c>
      <c r="AD572" s="22">
        <v>3876098</v>
      </c>
      <c r="AE572" s="22">
        <v>3864235</v>
      </c>
      <c r="AF572" s="22">
        <v>28833</v>
      </c>
      <c r="AG572" s="23">
        <v>44096</v>
      </c>
      <c r="AH572" s="22" t="s">
        <v>4195</v>
      </c>
      <c r="AI572" s="22" t="s">
        <v>167</v>
      </c>
      <c r="AJ572" s="22" t="s">
        <v>414</v>
      </c>
      <c r="AK572" s="22" t="s">
        <v>1258</v>
      </c>
      <c r="AL572" s="25">
        <v>0.47569444444444442</v>
      </c>
      <c r="AM572" s="26">
        <v>0.48958333333333331</v>
      </c>
      <c r="AN572" s="26">
        <v>0.51388888888888884</v>
      </c>
      <c r="AO572" s="26">
        <v>0.54861111111111116</v>
      </c>
      <c r="AP572" s="22" t="s">
        <v>4196</v>
      </c>
      <c r="AQ572" s="22" t="s">
        <v>4197</v>
      </c>
      <c r="AR572" s="22">
        <v>3</v>
      </c>
      <c r="AS572" s="22" t="s">
        <v>4198</v>
      </c>
      <c r="AT572" s="22" t="s">
        <v>4199</v>
      </c>
      <c r="AU572" s="22" t="s">
        <v>4200</v>
      </c>
      <c r="AV572" s="27" t="s">
        <v>276</v>
      </c>
      <c r="AW572" s="22" t="s">
        <v>4201</v>
      </c>
      <c r="AX572" s="22" t="s">
        <v>4202</v>
      </c>
      <c r="AY572" s="22" t="b">
        <v>1</v>
      </c>
      <c r="AZ572" s="22" t="s">
        <v>273</v>
      </c>
      <c r="BA572" s="22" t="b">
        <v>0</v>
      </c>
      <c r="BB572" s="22"/>
      <c r="BC572" s="22"/>
    </row>
    <row r="573" spans="1:55" hidden="1" x14ac:dyDescent="0.25">
      <c r="A573" s="31" t="str">
        <f>IFERROR(TEXT(Table_ocorrencias11[[#This Row],[caso_n]],"000")&amp;Table_ocorrencias11[[#This Row],[ponto]]&amp;"/"&amp;YEAR(Table_ocorrencias11[[#This Row],[DATA PLANTÃO]]),"")</f>
        <v>835.9/2020</v>
      </c>
      <c r="B573" s="31" t="str">
        <f>IFERROR(IF(Table_ocorrencias11[[#This Row],[GDL]] = "","", Table_ocorrencias11[[#This Row],[GDL]]&amp;"/"&amp;YEAR(Table_ocorrencias11[[#This Row],[data_plantao]])),"")</f>
        <v>28906/2020</v>
      </c>
      <c r="C573" s="31" t="str">
        <f>IF(Table_ocorrencias11[[#This Row],[fotos_gdl]] = TRUE,"ENVIADAS","PENDENTE")</f>
        <v>ENVIADAS</v>
      </c>
      <c r="D573" s="23">
        <f>IFERROR(Table_ocorrencias11[[#This Row],[data_plantao]],"")</f>
        <v>44096</v>
      </c>
      <c r="E573" s="31" t="str">
        <f>IFERROR(Table_ocorrencias11[[#This Row],[CIODS]],"")</f>
        <v>D688469</v>
      </c>
      <c r="F573" s="31" t="str">
        <f>IFERROR(Table_ocorrencias11[[#This Row],[natureza3]],"")</f>
        <v>Homicídio</v>
      </c>
      <c r="G573" s="31" t="str">
        <f>IFERROR(Table_ocorrencias11[[#This Row],[tipo_local]],"")</f>
        <v>Externo</v>
      </c>
      <c r="H573" s="31" t="str">
        <f>IFERROR(IF(Table_ocorrencias11[[#This Row],[instrumento9]] = 0,"",Table_ocorrencias11[[#This Row],[instrumento9]]),"")</f>
        <v>PÉRFURO-CONTUNDENTE</v>
      </c>
      <c r="I573" s="31" t="str">
        <f>IFERROR(VLOOKUP(Table_ocorrencias11[[#This Row],[matricula_perito]],Table_peritos[],2,FALSE),"")</f>
        <v>FERNANDO HENRIQUE LEAL BENEVIDES</v>
      </c>
      <c r="J573" s="31" t="str">
        <f>IFERROR(VLOOKUP(Table_ocorrencias11[[#This Row],[matricula_auxiliar]],Table_auxiliares[],2,FALSE),"")</f>
        <v>ANDREZA CRISTINA MAIA DOS SANTOS</v>
      </c>
      <c r="K573" s="31" t="str">
        <f>IFERROR(VLOOKUP(Table_ocorrencias11[[#This Row],[matricula_delegado]],Table_delegados[],2,FALSE),"")</f>
        <v>RICARDO SILVEIRA DE AZEVEDO</v>
      </c>
      <c r="L573" s="31" t="str">
        <f>IFERROR(Table_ocorrencias11[[#This Row],[viatura4]],"")</f>
        <v>UP006</v>
      </c>
      <c r="M573" s="31" t="str">
        <f>IFERROR(IF(Table_ocorrencias11[[#This Row],[DPH2]] ="","",Table_ocorrencias11[[#This Row],[DPH2]]&amp;"º DPH"),"")</f>
        <v>6º DPH</v>
      </c>
      <c r="N573" s="31" t="str">
        <f>UPPER(IFERROR(VLOOKUP(Table_ocorrencias11[[#This Row],[municipio]],Table_municipios[],2,FALSE),""))</f>
        <v>IGARASSU</v>
      </c>
      <c r="O573" s="31" t="str">
        <f>UPPER(IFERROR(Table_ocorrencias11[[#This Row],[bairro7]],""))</f>
        <v>SÍTIO DOS MARCOS</v>
      </c>
      <c r="P573" s="31" t="str">
        <f>IFERROR(IF(Table_ocorrencias11[[#This Row],[rua8]] ="","",Table_ocorrencias11[[#This Row],[rua8]]),"")</f>
        <v>ENTRADA DO MATADOURO</v>
      </c>
      <c r="Q573" s="31" t="str">
        <f>IFERROR(IF(Table_ocorrencias11[[#This Row],[latitude5]] ="","",Table_ocorrencias11[[#This Row],[latitude5]]),"")</f>
        <v>-7,820313</v>
      </c>
      <c r="R573" s="31" t="str">
        <f>IFERROR(IF(Table_ocorrencias11[[#This Row],[longitude6]] ="","",Table_ocorrencias11[[#This Row],[longitude6]]),"")</f>
        <v>-34,902680</v>
      </c>
      <c r="S573" s="31" t="str">
        <f>IFERROR(UPPER(VLOOKUP(Table_ocorrencias11[[#This Row],[ocorrencia_id]],Table_vitimas[],3,FALSE) &amp; " (NIC: "&amp; VLOOKUP(Table_ocorrencias11[[#This Row],[ocorrencia_id]],Table_vitimas[],9,FALSE)) &amp;")","")</f>
        <v>SERGIO FERREIRA DE LIMA (NIC: 112652)</v>
      </c>
      <c r="T5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3" s="31" t="str">
        <f>UPPER(IFERROR(Table_ocorrencias11[[#This Row],[descricao]],""))</f>
        <v>PAF/MASCULINO - PM SGT FARIAS 983603347</v>
      </c>
      <c r="V573" s="24">
        <f>IFERROR(IF(Table_ocorrencias11[[#This Row],[data_ciencia]]="","",Table_ocorrencias11[[#This Row],[data_ciencia]]),"")</f>
        <v>0.67222222222222228</v>
      </c>
      <c r="W573" s="24">
        <f>IFERROR(IF(Table_ocorrencias11[[#This Row],[data_saida]]="","",Table_ocorrencias11[[#This Row],[data_saida]]),"")</f>
        <v>0.6875</v>
      </c>
      <c r="X573" s="24">
        <f>IFERROR(IF(Table_ocorrencias11[[#This Row],[data_chegada]]="","",Table_ocorrencias11[[#This Row],[data_chegada]]),"")</f>
        <v>0.71388888888888891</v>
      </c>
      <c r="Y573" s="24">
        <f>IFERROR(IF(Table_ocorrencias11[[#This Row],[data_conclusao]]="","",Table_ocorrencias11[[#This Row],[data_conclusao]]),"")</f>
        <v>0.75</v>
      </c>
      <c r="Z573" s="22">
        <v>1689</v>
      </c>
      <c r="AA573" s="22">
        <v>835</v>
      </c>
      <c r="AB573" s="22">
        <v>6</v>
      </c>
      <c r="AC573" s="22">
        <v>2962063</v>
      </c>
      <c r="AD573" s="22">
        <v>3876098</v>
      </c>
      <c r="AE573" s="22">
        <v>2725304</v>
      </c>
      <c r="AF573" s="22">
        <v>28906</v>
      </c>
      <c r="AG573" s="23">
        <v>44096</v>
      </c>
      <c r="AH573" s="22" t="s">
        <v>4210</v>
      </c>
      <c r="AI573" s="22" t="s">
        <v>167</v>
      </c>
      <c r="AJ573" s="22" t="s">
        <v>168</v>
      </c>
      <c r="AK573" s="22" t="s">
        <v>1258</v>
      </c>
      <c r="AL573" s="25">
        <v>0.67222222222222228</v>
      </c>
      <c r="AM573" s="26">
        <v>0.6875</v>
      </c>
      <c r="AN573" s="26">
        <v>0.71388888888888891</v>
      </c>
      <c r="AO573" s="26">
        <v>0.75</v>
      </c>
      <c r="AP573" s="22" t="s">
        <v>4217</v>
      </c>
      <c r="AQ573" s="22" t="s">
        <v>4218</v>
      </c>
      <c r="AR573" s="22">
        <v>6</v>
      </c>
      <c r="AS573" s="22" t="s">
        <v>4211</v>
      </c>
      <c r="AT573" s="22" t="s">
        <v>4212</v>
      </c>
      <c r="AU573" s="22" t="s">
        <v>4211</v>
      </c>
      <c r="AV573" s="27" t="s">
        <v>276</v>
      </c>
      <c r="AW573" s="22" t="s">
        <v>4213</v>
      </c>
      <c r="AX573" s="22" t="s">
        <v>4214</v>
      </c>
      <c r="AY573" s="22" t="b">
        <v>1</v>
      </c>
      <c r="AZ573" s="22" t="s">
        <v>273</v>
      </c>
      <c r="BA573" s="22" t="b">
        <v>0</v>
      </c>
      <c r="BB573" s="22"/>
      <c r="BC573" s="22"/>
    </row>
    <row r="574" spans="1:55" hidden="1" x14ac:dyDescent="0.25">
      <c r="A574" s="31" t="str">
        <f>IFERROR(TEXT(Table_ocorrencias11[[#This Row],[caso_n]],"000")&amp;Table_ocorrencias11[[#This Row],[ponto]]&amp;"/"&amp;YEAR(Table_ocorrencias11[[#This Row],[DATA PLANTÃO]]),"")</f>
        <v>836.9/2020</v>
      </c>
      <c r="B574" s="31" t="str">
        <f>IFERROR(IF(Table_ocorrencias11[[#This Row],[GDL]] = "","", Table_ocorrencias11[[#This Row],[GDL]]&amp;"/"&amp;YEAR(Table_ocorrencias11[[#This Row],[data_plantao]])),"")</f>
        <v>28920/2020</v>
      </c>
      <c r="C574" s="31" t="str">
        <f>IF(Table_ocorrencias11[[#This Row],[fotos_gdl]] = TRUE,"ENVIADAS","PENDENTE")</f>
        <v>ENVIADAS</v>
      </c>
      <c r="D574" s="23">
        <f>IFERROR(Table_ocorrencias11[[#This Row],[data_plantao]],"")</f>
        <v>44097</v>
      </c>
      <c r="E574" s="31" t="str">
        <f>IFERROR(Table_ocorrencias11[[#This Row],[CIODS]],"")</f>
        <v>D688519</v>
      </c>
      <c r="F574" s="31" t="str">
        <f>IFERROR(Table_ocorrencias11[[#This Row],[natureza3]],"")</f>
        <v>Homicídio</v>
      </c>
      <c r="G574" s="31" t="str">
        <f>IFERROR(Table_ocorrencias11[[#This Row],[tipo_local]],"")</f>
        <v>Externo</v>
      </c>
      <c r="H574" s="31" t="str">
        <f>IFERROR(IF(Table_ocorrencias11[[#This Row],[instrumento9]] = 0,"",Table_ocorrencias11[[#This Row],[instrumento9]]),"")</f>
        <v>OUTROS</v>
      </c>
      <c r="I574" s="31" t="str">
        <f>IFERROR(VLOOKUP(Table_ocorrencias11[[#This Row],[matricula_perito]],Table_peritos[],2,FALSE),"")</f>
        <v>DIEGO NUNES TELES DE MENDONÇA</v>
      </c>
      <c r="J574" s="31" t="str">
        <f>IFERROR(VLOOKUP(Table_ocorrencias11[[#This Row],[matricula_auxiliar]],Table_auxiliares[],2,FALSE),"")</f>
        <v>RICARDO ALEXANDRE MELO DA SILVA</v>
      </c>
      <c r="K574" s="31" t="str">
        <f>IFERROR(VLOOKUP(Table_ocorrencias11[[#This Row],[matricula_delegado]],Table_delegados[],2,FALSE),"")</f>
        <v>ADYR MARTENS DE ALMEIDA</v>
      </c>
      <c r="L574" s="31" t="str">
        <f>IFERROR(Table_ocorrencias11[[#This Row],[viatura4]],"")</f>
        <v>UP004</v>
      </c>
      <c r="M574" s="31" t="str">
        <f>IFERROR(IF(Table_ocorrencias11[[#This Row],[DPH2]] ="","",Table_ocorrencias11[[#This Row],[DPH2]]&amp;"º DPH"),"")</f>
        <v>9º DPH</v>
      </c>
      <c r="N574" s="31" t="str">
        <f>UPPER(IFERROR(VLOOKUP(Table_ocorrencias11[[#This Row],[municipio]],Table_municipios[],2,FALSE),""))</f>
        <v>OLINDA</v>
      </c>
      <c r="O574" s="31" t="str">
        <f>UPPER(IFERROR(Table_ocorrencias11[[#This Row],[bairro7]],""))</f>
        <v>AMARO BRANCO</v>
      </c>
      <c r="P574" s="31" t="str">
        <f>IFERROR(IF(Table_ocorrencias11[[#This Row],[rua8]] ="","",Table_ocorrencias11[[#This Row],[rua8]]),"")</f>
        <v>AFONSO MARIA 308</v>
      </c>
      <c r="Q574" s="31" t="str">
        <f>IFERROR(IF(Table_ocorrencias11[[#This Row],[latitude5]] ="","",Table_ocorrencias11[[#This Row],[latitude5]]),"")</f>
        <v>-80105230</v>
      </c>
      <c r="R574" s="31" t="str">
        <f>IFERROR(IF(Table_ocorrencias11[[#This Row],[longitude6]] ="","",Table_ocorrencias11[[#This Row],[longitude6]]),"")</f>
        <v>-348462410</v>
      </c>
      <c r="S57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112651)</v>
      </c>
      <c r="T5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4" s="31" t="str">
        <f>UPPER(IFERROR(Table_ocorrencias11[[#This Row],[descricao]],""))</f>
        <v>PM 988613246</v>
      </c>
      <c r="V574" s="24">
        <f>IFERROR(IF(Table_ocorrencias11[[#This Row],[data_ciencia]]="","",Table_ocorrencias11[[#This Row],[data_ciencia]]),"")</f>
        <v>0.22916666666666666</v>
      </c>
      <c r="W574" s="24">
        <f>IFERROR(IF(Table_ocorrencias11[[#This Row],[data_saida]]="","",Table_ocorrencias11[[#This Row],[data_saida]]),"")</f>
        <v>0.2361111111111111</v>
      </c>
      <c r="X574" s="24">
        <f>IFERROR(IF(Table_ocorrencias11[[#This Row],[data_chegada]]="","",Table_ocorrencias11[[#This Row],[data_chegada]]),"")</f>
        <v>0.24305555555555555</v>
      </c>
      <c r="Y574" s="24">
        <f>IFERROR(IF(Table_ocorrencias11[[#This Row],[data_conclusao]]="","",Table_ocorrencias11[[#This Row],[data_conclusao]]),"")</f>
        <v>0.27083333333333331</v>
      </c>
      <c r="Z574" s="22">
        <v>1691</v>
      </c>
      <c r="AA574" s="22">
        <v>836</v>
      </c>
      <c r="AB574" s="22">
        <v>9</v>
      </c>
      <c r="AC574" s="22">
        <v>3869148</v>
      </c>
      <c r="AD574" s="22">
        <v>3867641</v>
      </c>
      <c r="AE574" s="22">
        <v>2960397</v>
      </c>
      <c r="AF574" s="22">
        <v>28920</v>
      </c>
      <c r="AG574" s="23">
        <v>44097</v>
      </c>
      <c r="AH574" s="22" t="s">
        <v>4224</v>
      </c>
      <c r="AI574" s="22" t="s">
        <v>167</v>
      </c>
      <c r="AJ574" s="22" t="s">
        <v>168</v>
      </c>
      <c r="AK574" s="22" t="s">
        <v>255</v>
      </c>
      <c r="AL574" s="25">
        <v>0.22916666666666666</v>
      </c>
      <c r="AM574" s="26">
        <v>0.2361111111111111</v>
      </c>
      <c r="AN574" s="26">
        <v>0.24305555555555555</v>
      </c>
      <c r="AO574" s="26">
        <v>0.27083333333333331</v>
      </c>
      <c r="AP574" s="22" t="s">
        <v>4236</v>
      </c>
      <c r="AQ574" s="22" t="s">
        <v>4237</v>
      </c>
      <c r="AR574" s="22">
        <v>12</v>
      </c>
      <c r="AS574" s="22" t="s">
        <v>4225</v>
      </c>
      <c r="AT574" s="22" t="s">
        <v>4226</v>
      </c>
      <c r="AU574" s="22" t="s">
        <v>4227</v>
      </c>
      <c r="AV574" s="27" t="s">
        <v>433</v>
      </c>
      <c r="AW574" s="22" t="s">
        <v>4228</v>
      </c>
      <c r="AX574" s="22" t="s">
        <v>4229</v>
      </c>
      <c r="AY574" s="22" t="b">
        <v>1</v>
      </c>
      <c r="AZ574" s="22" t="s">
        <v>273</v>
      </c>
      <c r="BA574" s="22" t="b">
        <v>0</v>
      </c>
      <c r="BB574" s="22"/>
      <c r="BC574" s="22"/>
    </row>
    <row r="575" spans="1:55" hidden="1" x14ac:dyDescent="0.25">
      <c r="A575" s="31" t="str">
        <f>IFERROR(TEXT(Table_ocorrencias11[[#This Row],[caso_n]],"000")&amp;Table_ocorrencias11[[#This Row],[ponto]]&amp;"/"&amp;YEAR(Table_ocorrencias11[[#This Row],[DATA PLANTÃO]]),"")</f>
        <v>837.9/2020</v>
      </c>
      <c r="B575" s="31" t="str">
        <f>IFERROR(IF(Table_ocorrencias11[[#This Row],[GDL]] = "","", Table_ocorrencias11[[#This Row],[GDL]]&amp;"/"&amp;YEAR(Table_ocorrencias11[[#This Row],[data_plantao]])),"")</f>
        <v>28976/2020</v>
      </c>
      <c r="C575" s="31" t="str">
        <f>IF(Table_ocorrencias11[[#This Row],[fotos_gdl]] = TRUE,"ENVIADAS","PENDENTE")</f>
        <v>PENDENTE</v>
      </c>
      <c r="D575" s="23">
        <f>IFERROR(Table_ocorrencias11[[#This Row],[data_plantao]],"")</f>
        <v>44097</v>
      </c>
      <c r="E575" s="31" t="str">
        <f>IFERROR(Table_ocorrencias11[[#This Row],[CIODS]],"")</f>
        <v>D688523</v>
      </c>
      <c r="F575" s="31" t="str">
        <f>IFERROR(Table_ocorrencias11[[#This Row],[natureza3]],"")</f>
        <v>Homicídio</v>
      </c>
      <c r="G575" s="31" t="str">
        <f>IFERROR(Table_ocorrencias11[[#This Row],[tipo_local]],"")</f>
        <v>Externo</v>
      </c>
      <c r="H575" s="31" t="str">
        <f>IFERROR(IF(Table_ocorrencias11[[#This Row],[instrumento9]] = 0,"",Table_ocorrencias11[[#This Row],[instrumento9]]),"")</f>
        <v>OUTROS</v>
      </c>
      <c r="I575" s="31" t="str">
        <f>IFERROR(VLOOKUP(Table_ocorrencias11[[#This Row],[matricula_perito]],Table_peritos[],2,FALSE),"")</f>
        <v>LUCAS ARAÚJO DE ALMEIDA</v>
      </c>
      <c r="J575" s="31" t="str">
        <f>IFERROR(VLOOKUP(Table_ocorrencias11[[#This Row],[matricula_auxiliar]],Table_auxiliares[],2,FALSE),"")</f>
        <v>FELIPE JOSÉ DE LIMA ALBUQUERQUE</v>
      </c>
      <c r="K575" s="31" t="str">
        <f>IFERROR(VLOOKUP(Table_ocorrencias11[[#This Row],[matricula_delegado]],Table_delegados[],2,FALSE),"")</f>
        <v>IAN CAMPOS MOREIRA</v>
      </c>
      <c r="L575" s="31" t="str">
        <f>IFERROR(Table_ocorrencias11[[#This Row],[viatura4]],"")</f>
        <v>UP006</v>
      </c>
      <c r="M575" s="31" t="str">
        <f>IFERROR(IF(Table_ocorrencias11[[#This Row],[DPH2]] ="","",Table_ocorrencias11[[#This Row],[DPH2]]&amp;"º DPH"),"")</f>
        <v>4º DPH</v>
      </c>
      <c r="N575" s="31" t="str">
        <f>UPPER(IFERROR(VLOOKUP(Table_ocorrencias11[[#This Row],[municipio]],Table_municipios[],2,FALSE),""))</f>
        <v>RECIFE</v>
      </c>
      <c r="O575" s="31" t="str">
        <f>UPPER(IFERROR(Table_ocorrencias11[[#This Row],[bairro7]],""))</f>
        <v>JIQUIÁ</v>
      </c>
      <c r="P575" s="31" t="str">
        <f>IFERROR(IF(Table_ocorrencias11[[#This Row],[rua8]] ="","",Table_ocorrencias11[[#This Row],[rua8]]),"")</f>
        <v>RUA VISTA NOVA</v>
      </c>
      <c r="Q575" s="31" t="str">
        <f>IFERROR(IF(Table_ocorrencias11[[#This Row],[latitude5]] ="","",Table_ocorrencias11[[#This Row],[latitude5]]),"")</f>
        <v>-8,089576</v>
      </c>
      <c r="R575" s="31" t="str">
        <f>IFERROR(IF(Table_ocorrencias11[[#This Row],[longitude6]] ="","",Table_ocorrencias11[[#This Row],[longitude6]]),"")</f>
        <v>-34,919444</v>
      </c>
      <c r="S575" s="31" t="str">
        <f>IFERROR(UPPER(VLOOKUP(Table_ocorrencias11[[#This Row],[ocorrencia_id]],Table_vitimas[],3,FALSE) &amp; " (NIC: "&amp; VLOOKUP(Table_ocorrencias11[[#This Row],[ocorrencia_id]],Table_vitimas[],9,FALSE)) &amp;")","")</f>
        <v>WAMBERGSON SOARES DO NASCIMENTO (NIC: 112618)</v>
      </c>
      <c r="T5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5" s="31" t="str">
        <f>UPPER(IFERROR(Table_ocorrencias11[[#This Row],[descricao]],""))</f>
        <v>CB. EDUARDO SILVA 988250171</v>
      </c>
      <c r="V575" s="24">
        <f>IFERROR(IF(Table_ocorrencias11[[#This Row],[data_ciencia]]="","",Table_ocorrencias11[[#This Row],[data_ciencia]]),"")</f>
        <v>0.41666666666666669</v>
      </c>
      <c r="W575" s="24">
        <f>IFERROR(IF(Table_ocorrencias11[[#This Row],[data_saida]]="","",Table_ocorrencias11[[#This Row],[data_saida]]),"")</f>
        <v>0.4236111111111111</v>
      </c>
      <c r="X575" s="24">
        <f>IFERROR(IF(Table_ocorrencias11[[#This Row],[data_chegada]]="","",Table_ocorrencias11[[#This Row],[data_chegada]]),"")</f>
        <v>0.4375</v>
      </c>
      <c r="Y575" s="24">
        <f>IFERROR(IF(Table_ocorrencias11[[#This Row],[data_conclusao]]="","",Table_ocorrencias11[[#This Row],[data_conclusao]]),"")</f>
        <v>0.47222222222222221</v>
      </c>
      <c r="Z575" s="22">
        <v>1692</v>
      </c>
      <c r="AA575" s="22">
        <v>837</v>
      </c>
      <c r="AB575" s="22">
        <v>4</v>
      </c>
      <c r="AC575" s="22">
        <v>3870006</v>
      </c>
      <c r="AD575" s="22">
        <v>3870367</v>
      </c>
      <c r="AE575" s="22">
        <v>2724707</v>
      </c>
      <c r="AF575" s="22">
        <v>28976</v>
      </c>
      <c r="AG575" s="23">
        <v>44097</v>
      </c>
      <c r="AH575" s="22" t="s">
        <v>4239</v>
      </c>
      <c r="AI575" s="22" t="s">
        <v>167</v>
      </c>
      <c r="AJ575" s="22" t="s">
        <v>168</v>
      </c>
      <c r="AK575" s="22" t="s">
        <v>1258</v>
      </c>
      <c r="AL575" s="25">
        <v>0.41666666666666669</v>
      </c>
      <c r="AM575" s="26">
        <v>0.4236111111111111</v>
      </c>
      <c r="AN575" s="26">
        <v>0.4375</v>
      </c>
      <c r="AO575" s="26">
        <v>0.47222222222222221</v>
      </c>
      <c r="AP575" s="22" t="s">
        <v>4253</v>
      </c>
      <c r="AQ575" s="22" t="s">
        <v>4254</v>
      </c>
      <c r="AR575" s="22">
        <v>14</v>
      </c>
      <c r="AS575" s="22" t="s">
        <v>4240</v>
      </c>
      <c r="AT575" s="22" t="s">
        <v>4241</v>
      </c>
      <c r="AU575" s="22" t="s">
        <v>4242</v>
      </c>
      <c r="AV575" s="27" t="s">
        <v>433</v>
      </c>
      <c r="AW575" s="22" t="s">
        <v>4243</v>
      </c>
      <c r="AX575" s="22" t="s">
        <v>4244</v>
      </c>
      <c r="AY575" s="22" t="b">
        <v>0</v>
      </c>
      <c r="AZ575" s="22" t="s">
        <v>273</v>
      </c>
      <c r="BA575" s="22" t="b">
        <v>0</v>
      </c>
      <c r="BB575" s="22"/>
      <c r="BC575" s="22"/>
    </row>
    <row r="576" spans="1:55" hidden="1" x14ac:dyDescent="0.25">
      <c r="A576" s="31" t="str">
        <f>IFERROR(TEXT(Table_ocorrencias11[[#This Row],[caso_n]],"000")&amp;Table_ocorrencias11[[#This Row],[ponto]]&amp;"/"&amp;YEAR(Table_ocorrencias11[[#This Row],[DATA PLANTÃO]]),"")</f>
        <v>838.9/2020</v>
      </c>
      <c r="B576" s="31" t="str">
        <f>IFERROR(IF(Table_ocorrencias11[[#This Row],[GDL]] = "","", Table_ocorrencias11[[#This Row],[GDL]]&amp;"/"&amp;YEAR(Table_ocorrencias11[[#This Row],[data_plantao]])),"")</f>
        <v>29110/2020</v>
      </c>
      <c r="C576" s="31" t="str">
        <f>IF(Table_ocorrencias11[[#This Row],[fotos_gdl]] = TRUE,"ENVIADAS","PENDENTE")</f>
        <v>ENVIADAS</v>
      </c>
      <c r="D576" s="23">
        <f>IFERROR(Table_ocorrencias11[[#This Row],[data_plantao]],"")</f>
        <v>44097</v>
      </c>
      <c r="E576" s="31" t="str">
        <f>IFERROR(Table_ocorrencias11[[#This Row],[CIODS]],"")</f>
        <v>D688579</v>
      </c>
      <c r="F576" s="31" t="str">
        <f>IFERROR(Table_ocorrencias11[[#This Row],[natureza3]],"")</f>
        <v>Homicídio</v>
      </c>
      <c r="G576" s="31" t="str">
        <f>IFERROR(Table_ocorrencias11[[#This Row],[tipo_local]],"")</f>
        <v>Interno</v>
      </c>
      <c r="H576" s="31" t="str">
        <f>IFERROR(IF(Table_ocorrencias11[[#This Row],[instrumento9]] = 0,"",Table_ocorrencias11[[#This Row],[instrumento9]]),"")</f>
        <v>PÉRFURO-CONTUNDENTE</v>
      </c>
      <c r="I576" s="31" t="str">
        <f>IFERROR(VLOOKUP(Table_ocorrencias11[[#This Row],[matricula_perito]],Table_peritos[],2,FALSE),"")</f>
        <v>RANON BARROS BEZERRA</v>
      </c>
      <c r="J576" s="31" t="str">
        <f>IFERROR(VLOOKUP(Table_ocorrencias11[[#This Row],[matricula_auxiliar]],Table_auxiliares[],2,FALSE),"")</f>
        <v>JÚLIO CÉSAR DINIZ</v>
      </c>
      <c r="K576" s="31" t="str">
        <f>IFERROR(VLOOKUP(Table_ocorrencias11[[#This Row],[matricula_delegado]],Table_delegados[],2,FALSE),"")</f>
        <v>FELIPE MONTEIRO COSTA</v>
      </c>
      <c r="L576" s="31" t="str">
        <f>IFERROR(Table_ocorrencias11[[#This Row],[viatura4]],"")</f>
        <v>UP006</v>
      </c>
      <c r="M576" s="31" t="str">
        <f>IFERROR(IF(Table_ocorrencias11[[#This Row],[DPH2]] ="","",Table_ocorrencias11[[#This Row],[DPH2]]&amp;"º DPH"),"")</f>
        <v>2º DPH</v>
      </c>
      <c r="N576" s="31" t="str">
        <f>UPPER(IFERROR(VLOOKUP(Table_ocorrencias11[[#This Row],[municipio]],Table_municipios[],2,FALSE),""))</f>
        <v>RECIFE</v>
      </c>
      <c r="O576" s="31" t="str">
        <f>UPPER(IFERROR(Table_ocorrencias11[[#This Row],[bairro7]],""))</f>
        <v>TORRE</v>
      </c>
      <c r="P576" s="31" t="str">
        <f>IFERROR(IF(Table_ocorrencias11[[#This Row],[rua8]] ="","",Table_ocorrencias11[[#This Row],[rua8]]),"")</f>
        <v>RUA SOUZA BANDEIRA, 12</v>
      </c>
      <c r="Q576" s="31" t="str">
        <f>IFERROR(IF(Table_ocorrencias11[[#This Row],[latitude5]] ="","",Table_ocorrencias11[[#This Row],[latitude5]]),"")</f>
        <v>-8.044691</v>
      </c>
      <c r="R576" s="31" t="str">
        <f>IFERROR(IF(Table_ocorrencias11[[#This Row],[longitude6]] ="","",Table_ocorrencias11[[#This Row],[longitude6]]),"")</f>
        <v>-34.916682</v>
      </c>
      <c r="S576" s="31" t="str">
        <f>IFERROR(UPPER(VLOOKUP(Table_ocorrencias11[[#This Row],[ocorrencia_id]],Table_vitimas[],3,FALSE) &amp; " (NIC: "&amp; VLOOKUP(Table_ocorrencias11[[#This Row],[ocorrencia_id]],Table_vitimas[],9,FALSE)) &amp;")","")</f>
        <v>WALDECIR FERREIRA DIAS (NIC: 112643)</v>
      </c>
      <c r="T5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6" s="31" t="str">
        <f>UPPER(IFERROR(Table_ocorrencias11[[#This Row],[descricao]],""))</f>
        <v>PAF, MASCULINO. PM 98861.0454</v>
      </c>
      <c r="V576" s="24">
        <f>IFERROR(IF(Table_ocorrencias11[[#This Row],[data_ciencia]]="","",Table_ocorrencias11[[#This Row],[data_ciencia]]),"")</f>
        <v>0.84305555555555556</v>
      </c>
      <c r="W576" s="24">
        <f>IFERROR(IF(Table_ocorrencias11[[#This Row],[data_saida]]="","",Table_ocorrencias11[[#This Row],[data_saida]]),"")</f>
        <v>0.85069444444444442</v>
      </c>
      <c r="X576" s="24">
        <f>IFERROR(IF(Table_ocorrencias11[[#This Row],[data_chegada]]="","",Table_ocorrencias11[[#This Row],[data_chegada]]),"")</f>
        <v>0.85416666666666663</v>
      </c>
      <c r="Y576" s="24">
        <f>IFERROR(IF(Table_ocorrencias11[[#This Row],[data_conclusao]]="","",Table_ocorrencias11[[#This Row],[data_conclusao]]),"")</f>
        <v>0.88541666666666663</v>
      </c>
      <c r="Z576" s="22">
        <v>1693</v>
      </c>
      <c r="AA576" s="22">
        <v>838</v>
      </c>
      <c r="AB576" s="22">
        <v>2</v>
      </c>
      <c r="AC576" s="22">
        <v>3866670</v>
      </c>
      <c r="AD576" s="22">
        <v>3867595</v>
      </c>
      <c r="AE576" s="22">
        <v>2724723</v>
      </c>
      <c r="AF576" s="22">
        <v>29110</v>
      </c>
      <c r="AG576" s="23">
        <v>44097</v>
      </c>
      <c r="AH576" s="22" t="s">
        <v>4267</v>
      </c>
      <c r="AI576" s="22" t="s">
        <v>167</v>
      </c>
      <c r="AJ576" s="22" t="s">
        <v>414</v>
      </c>
      <c r="AK576" s="22" t="s">
        <v>1258</v>
      </c>
      <c r="AL576" s="25">
        <v>0.84305555555555556</v>
      </c>
      <c r="AM576" s="26">
        <v>0.85069444444444442</v>
      </c>
      <c r="AN576" s="26">
        <v>0.85416666666666663</v>
      </c>
      <c r="AO576" s="26">
        <v>0.88541666666666663</v>
      </c>
      <c r="AP576" s="22" t="s">
        <v>4268</v>
      </c>
      <c r="AQ576" s="22" t="s">
        <v>4269</v>
      </c>
      <c r="AR576" s="22">
        <v>14</v>
      </c>
      <c r="AS576" s="22" t="s">
        <v>4270</v>
      </c>
      <c r="AT576" s="22" t="s">
        <v>4271</v>
      </c>
      <c r="AU576" s="22" t="s">
        <v>4272</v>
      </c>
      <c r="AV576" s="27" t="s">
        <v>276</v>
      </c>
      <c r="AW576" s="22" t="s">
        <v>4273</v>
      </c>
      <c r="AX576" s="22" t="s">
        <v>4274</v>
      </c>
      <c r="AY576" s="22" t="b">
        <v>1</v>
      </c>
      <c r="AZ576" s="22" t="s">
        <v>273</v>
      </c>
      <c r="BA576" s="22" t="b">
        <v>0</v>
      </c>
      <c r="BB576" s="22"/>
      <c r="BC576" s="22"/>
    </row>
    <row r="577" spans="1:55" hidden="1" x14ac:dyDescent="0.25">
      <c r="A577" s="31" t="str">
        <f>IFERROR(TEXT(Table_ocorrencias11[[#This Row],[caso_n]],"000")&amp;Table_ocorrencias11[[#This Row],[ponto]]&amp;"/"&amp;YEAR(Table_ocorrencias11[[#This Row],[DATA PLANTÃO]]),"")</f>
        <v>839.9/2020</v>
      </c>
      <c r="B577" s="31" t="str">
        <f>IFERROR(IF(Table_ocorrencias11[[#This Row],[GDL]] = "","", Table_ocorrencias11[[#This Row],[GDL]]&amp;"/"&amp;YEAR(Table_ocorrencias11[[#This Row],[data_plantao]])),"")</f>
        <v>29193/2020</v>
      </c>
      <c r="C577" s="31" t="str">
        <f>IF(Table_ocorrencias11[[#This Row],[fotos_gdl]] = TRUE,"ENVIADAS","PENDENTE")</f>
        <v>ENVIADAS</v>
      </c>
      <c r="D577" s="23">
        <f>IFERROR(Table_ocorrencias11[[#This Row],[data_plantao]],"")</f>
        <v>44098</v>
      </c>
      <c r="E577" s="31" t="str">
        <f>IFERROR(Table_ocorrencias11[[#This Row],[CIODS]],"")</f>
        <v>D688608</v>
      </c>
      <c r="F577" s="31" t="str">
        <f>IFERROR(Table_ocorrencias11[[#This Row],[natureza3]],"")</f>
        <v>Homicídio</v>
      </c>
      <c r="G577" s="31" t="str">
        <f>IFERROR(Table_ocorrencias11[[#This Row],[tipo_local]],"")</f>
        <v>Externo</v>
      </c>
      <c r="H577" s="31" t="str">
        <f>IFERROR(IF(Table_ocorrencias11[[#This Row],[instrumento9]] = 0,"",Table_ocorrencias11[[#This Row],[instrumento9]]),"")</f>
        <v>PÉRFURO-CONTUNDENTE</v>
      </c>
      <c r="I577" s="31" t="str">
        <f>IFERROR(VLOOKUP(Table_ocorrencias11[[#This Row],[matricula_perito]],Table_peritos[],2,FALSE),"")</f>
        <v>FERNANDO HENRIQUE LEAL BENEVIDES</v>
      </c>
      <c r="J577" s="31" t="str">
        <f>IFERROR(VLOOKUP(Table_ocorrencias11[[#This Row],[matricula_auxiliar]],Table_auxiliares[],2,FALSE),"")</f>
        <v>THAYSE BATISTA</v>
      </c>
      <c r="K577" s="31" t="str">
        <f>IFERROR(VLOOKUP(Table_ocorrencias11[[#This Row],[matricula_delegado]],Table_delegados[],2,FALSE),"")</f>
        <v>DIEGO JARDIM FEITOSA</v>
      </c>
      <c r="L577" s="31" t="str">
        <f>IFERROR(Table_ocorrencias11[[#This Row],[viatura4]],"")</f>
        <v>UP006</v>
      </c>
      <c r="M577" s="31" t="str">
        <f>IFERROR(IF(Table_ocorrencias11[[#This Row],[DPH2]] ="","",Table_ocorrencias11[[#This Row],[DPH2]]&amp;"º DPH"),"")</f>
        <v>6º DPH</v>
      </c>
      <c r="N577" s="31" t="str">
        <f>UPPER(IFERROR(VLOOKUP(Table_ocorrencias11[[#This Row],[municipio]],Table_municipios[],2,FALSE),""))</f>
        <v>IGARASSU</v>
      </c>
      <c r="O577" s="31" t="str">
        <f>UPPER(IFERROR(Table_ocorrencias11[[#This Row],[bairro7]],""))</f>
        <v>PITANGA 1</v>
      </c>
      <c r="P577" s="31" t="str">
        <f>IFERROR(IF(Table_ocorrencias11[[#This Row],[rua8]] ="","",Table_ocorrencias11[[#This Row],[rua8]]),"")</f>
        <v>ESTRADA QUE DÁ ACESSO AO AÇUDE</v>
      </c>
      <c r="Q577" s="31" t="str">
        <f>IFERROR(IF(Table_ocorrencias11[[#This Row],[latitude5]] ="","",Table_ocorrencias11[[#This Row],[latitude5]]),"")</f>
        <v>-7,8469360</v>
      </c>
      <c r="R577" s="31" t="str">
        <f>IFERROR(IF(Table_ocorrencias11[[#This Row],[longitude6]] ="","",Table_ocorrencias11[[#This Row],[longitude6]]),"")</f>
        <v>-34,9278300</v>
      </c>
      <c r="S577" s="31" t="str">
        <f>IFERROR(UPPER(VLOOKUP(Table_ocorrencias11[[#This Row],[ocorrencia_id]],Table_vitimas[],3,FALSE) &amp; " (NIC: "&amp; VLOOKUP(Table_ocorrencias11[[#This Row],[ocorrencia_id]],Table_vitimas[],9,FALSE)) &amp;")","")</f>
        <v>JEFFERSON DOS SANTOS EUSTAQUIO RAMOS (NIC: 112653)</v>
      </c>
      <c r="T5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77" s="31" t="str">
        <f>UPPER(IFERROR(Table_ocorrencias11[[#This Row],[descricao]],""))</f>
        <v>PAF -  MASCULINO - VITIMA DENTRO DE UMA MATA NA RESERVA DA PITANGA - SG ALDO 988489281</v>
      </c>
      <c r="V577" s="24">
        <f>IFERROR(IF(Table_ocorrencias11[[#This Row],[data_ciencia]]="","",Table_ocorrencias11[[#This Row],[data_ciencia]]),"")</f>
        <v>0.39583333333333331</v>
      </c>
      <c r="W577" s="24">
        <f>IFERROR(IF(Table_ocorrencias11[[#This Row],[data_saida]]="","",Table_ocorrencias11[[#This Row],[data_saida]]),"")</f>
        <v>0.40902777777777777</v>
      </c>
      <c r="X577" s="24">
        <f>IFERROR(IF(Table_ocorrencias11[[#This Row],[data_chegada]]="","",Table_ocorrencias11[[#This Row],[data_chegada]]),"")</f>
        <v>0.4375</v>
      </c>
      <c r="Y577" s="24">
        <f>IFERROR(IF(Table_ocorrencias11[[#This Row],[data_conclusao]]="","",Table_ocorrencias11[[#This Row],[data_conclusao]]),"")</f>
        <v>0.47916666666666669</v>
      </c>
      <c r="Z577" s="22">
        <v>1694</v>
      </c>
      <c r="AA577" s="22">
        <v>839</v>
      </c>
      <c r="AB577" s="22">
        <v>6</v>
      </c>
      <c r="AC577" s="22">
        <v>2962063</v>
      </c>
      <c r="AD577" s="22">
        <v>3870430</v>
      </c>
      <c r="AE577" s="22">
        <v>3864944</v>
      </c>
      <c r="AF577" s="22">
        <v>29193</v>
      </c>
      <c r="AG577" s="23">
        <v>44098</v>
      </c>
      <c r="AH577" s="22" t="s">
        <v>4278</v>
      </c>
      <c r="AI577" s="22" t="s">
        <v>167</v>
      </c>
      <c r="AJ577" s="22" t="s">
        <v>168</v>
      </c>
      <c r="AK577" s="22" t="s">
        <v>1258</v>
      </c>
      <c r="AL577" s="25">
        <v>0.39583333333333331</v>
      </c>
      <c r="AM577" s="26">
        <v>0.40902777777777777</v>
      </c>
      <c r="AN577" s="26">
        <v>0.4375</v>
      </c>
      <c r="AO577" s="26">
        <v>0.47916666666666669</v>
      </c>
      <c r="AP577" s="22" t="s">
        <v>4293</v>
      </c>
      <c r="AQ577" s="22" t="s">
        <v>4294</v>
      </c>
      <c r="AR577" s="22">
        <v>6</v>
      </c>
      <c r="AS577" s="22" t="s">
        <v>4295</v>
      </c>
      <c r="AT577" s="22" t="s">
        <v>4296</v>
      </c>
      <c r="AU577" s="22" t="s">
        <v>4279</v>
      </c>
      <c r="AV577" s="27" t="s">
        <v>276</v>
      </c>
      <c r="AW577" s="22" t="s">
        <v>4280</v>
      </c>
      <c r="AX577" s="22" t="s">
        <v>4281</v>
      </c>
      <c r="AY577" s="22" t="b">
        <v>1</v>
      </c>
      <c r="AZ577" s="22" t="s">
        <v>273</v>
      </c>
      <c r="BA577" s="22" t="b">
        <v>0</v>
      </c>
      <c r="BB577" s="22"/>
      <c r="BC577" s="22"/>
    </row>
    <row r="578" spans="1:55" hidden="1" x14ac:dyDescent="0.25">
      <c r="A578" s="31" t="str">
        <f>IFERROR(TEXT(Table_ocorrencias11[[#This Row],[caso_n]],"000")&amp;Table_ocorrencias11[[#This Row],[ponto]]&amp;"/"&amp;YEAR(Table_ocorrencias11[[#This Row],[DATA PLANTÃO]]),"")</f>
        <v>840.9/2020</v>
      </c>
      <c r="B578" s="31" t="str">
        <f>IFERROR(IF(Table_ocorrencias11[[#This Row],[GDL]] = "","", Table_ocorrencias11[[#This Row],[GDL]]&amp;"/"&amp;YEAR(Table_ocorrencias11[[#This Row],[data_plantao]])),"")</f>
        <v>29235/2020</v>
      </c>
      <c r="C578" s="31" t="str">
        <f>IF(Table_ocorrencias11[[#This Row],[fotos_gdl]] = TRUE,"ENVIADAS","PENDENTE")</f>
        <v>ENVIADAS</v>
      </c>
      <c r="D578" s="23">
        <f>IFERROR(Table_ocorrencias11[[#This Row],[data_plantao]],"")</f>
        <v>44098</v>
      </c>
      <c r="E578" s="31" t="str">
        <f>IFERROR(Table_ocorrencias11[[#This Row],[CIODS]],"")</f>
        <v>D688618</v>
      </c>
      <c r="F578" s="31" t="str">
        <f>IFERROR(Table_ocorrencias11[[#This Row],[natureza3]],"")</f>
        <v>Homicídio</v>
      </c>
      <c r="G578" s="31" t="str">
        <f>IFERROR(Table_ocorrencias11[[#This Row],[tipo_local]],"")</f>
        <v>Externo</v>
      </c>
      <c r="H578" s="31" t="str">
        <f>IFERROR(IF(Table_ocorrencias11[[#This Row],[instrumento9]] = 0,"",Table_ocorrencias11[[#This Row],[instrumento9]]),"")</f>
        <v>PÉRFURO-CONTUNDENTE</v>
      </c>
      <c r="I578" s="31" t="str">
        <f>IFERROR(VLOOKUP(Table_ocorrencias11[[#This Row],[matricula_perito]],Table_peritos[],2,FALSE),"")</f>
        <v>RANON BARROS BEZERRA</v>
      </c>
      <c r="J578" s="31" t="str">
        <f>IFERROR(VLOOKUP(Table_ocorrencias11[[#This Row],[matricula_auxiliar]],Table_auxiliares[],2,FALSE),"")</f>
        <v>THIAGO CHALEGRE</v>
      </c>
      <c r="K578" s="31" t="str">
        <f>IFERROR(VLOOKUP(Table_ocorrencias11[[#This Row],[matricula_delegado]],Table_delegados[],2,FALSE),"")</f>
        <v>DIEGO CAVALCANTI DE A ACIOLI LINS</v>
      </c>
      <c r="L578" s="31" t="str">
        <f>IFERROR(Table_ocorrencias11[[#This Row],[viatura4]],"")</f>
        <v>UP004</v>
      </c>
      <c r="M578" s="31" t="str">
        <f>IFERROR(IF(Table_ocorrencias11[[#This Row],[DPH2]] ="","",Table_ocorrencias11[[#This Row],[DPH2]]&amp;"º DPH"),"")</f>
        <v>5º DPH</v>
      </c>
      <c r="N578" s="31" t="str">
        <f>UPPER(IFERROR(VLOOKUP(Table_ocorrencias11[[#This Row],[municipio]],Table_municipios[],2,FALSE),""))</f>
        <v>RECIFE</v>
      </c>
      <c r="O578" s="31" t="str">
        <f>UPPER(IFERROR(Table_ocorrencias11[[#This Row],[bairro7]],""))</f>
        <v>DOIS UNIDOS</v>
      </c>
      <c r="P578" s="31" t="str">
        <f>IFERROR(IF(Table_ocorrencias11[[#This Row],[rua8]] ="","",Table_ocorrencias11[[#This Row],[rua8]]),"")</f>
        <v>EXP TEODORO SATIVA</v>
      </c>
      <c r="Q578" s="31" t="str">
        <f>IFERROR(IF(Table_ocorrencias11[[#This Row],[latitude5]] ="","",Table_ocorrencias11[[#This Row],[latitude5]]),"")</f>
        <v>-8.003961</v>
      </c>
      <c r="R578" s="31" t="str">
        <f>IFERROR(IF(Table_ocorrencias11[[#This Row],[longitude6]] ="","",Table_ocorrencias11[[#This Row],[longitude6]]),"")</f>
        <v>-34.908633</v>
      </c>
      <c r="S578" s="31" t="str">
        <f>IFERROR(UPPER(VLOOKUP(Table_ocorrencias11[[#This Row],[ocorrencia_id]],Table_vitimas[],3,FALSE) &amp; " (NIC: "&amp; VLOOKUP(Table_ocorrencias11[[#This Row],[ocorrencia_id]],Table_vitimas[],9,FALSE)) &amp;")","")</f>
        <v>HERLEBIT ANDERSON ALVES DA SILVA (NIC: 112660)</v>
      </c>
      <c r="T5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78" s="31" t="str">
        <f>UPPER(IFERROR(Table_ocorrencias11[[#This Row],[descricao]],""))</f>
        <v>PM 985146280</v>
      </c>
      <c r="V578" s="24">
        <f>IFERROR(IF(Table_ocorrencias11[[#This Row],[data_ciencia]]="","",Table_ocorrencias11[[#This Row],[data_ciencia]]),"")</f>
        <v>0.42638888888888887</v>
      </c>
      <c r="W578" s="24">
        <f>IFERROR(IF(Table_ocorrencias11[[#This Row],[data_saida]]="","",Table_ocorrencias11[[#This Row],[data_saida]]),"")</f>
        <v>0.44444444444444442</v>
      </c>
      <c r="X578" s="24">
        <f>IFERROR(IF(Table_ocorrencias11[[#This Row],[data_chegada]]="","",Table_ocorrencias11[[#This Row],[data_chegada]]),"")</f>
        <v>0.47222222222222221</v>
      </c>
      <c r="Y578" s="24">
        <f>IFERROR(IF(Table_ocorrencias11[[#This Row],[data_conclusao]]="","",Table_ocorrencias11[[#This Row],[data_conclusao]]),"")</f>
        <v>0.49305555555555558</v>
      </c>
      <c r="Z578" s="22">
        <v>1695</v>
      </c>
      <c r="AA578" s="22">
        <v>840</v>
      </c>
      <c r="AB578" s="22">
        <v>5</v>
      </c>
      <c r="AC578" s="22">
        <v>3866670</v>
      </c>
      <c r="AD578" s="22">
        <v>3868877</v>
      </c>
      <c r="AE578" s="22">
        <v>2724561</v>
      </c>
      <c r="AF578" s="22">
        <v>29235</v>
      </c>
      <c r="AG578" s="23">
        <v>44098</v>
      </c>
      <c r="AH578" s="22" t="s">
        <v>4282</v>
      </c>
      <c r="AI578" s="22" t="s">
        <v>167</v>
      </c>
      <c r="AJ578" s="22" t="s">
        <v>168</v>
      </c>
      <c r="AK578" s="22" t="s">
        <v>255</v>
      </c>
      <c r="AL578" s="25">
        <v>0.42638888888888887</v>
      </c>
      <c r="AM578" s="26">
        <v>0.44444444444444442</v>
      </c>
      <c r="AN578" s="26">
        <v>0.47222222222222221</v>
      </c>
      <c r="AO578" s="26">
        <v>0.49305555555555558</v>
      </c>
      <c r="AP578" s="22" t="s">
        <v>4311</v>
      </c>
      <c r="AQ578" s="22" t="s">
        <v>4312</v>
      </c>
      <c r="AR578" s="22">
        <v>14</v>
      </c>
      <c r="AS578" s="22" t="s">
        <v>388</v>
      </c>
      <c r="AT578" s="22" t="s">
        <v>4283</v>
      </c>
      <c r="AU578" s="22" t="s">
        <v>4284</v>
      </c>
      <c r="AV578" s="27" t="s">
        <v>276</v>
      </c>
      <c r="AW578" s="22" t="s">
        <v>4285</v>
      </c>
      <c r="AX578" s="22" t="s">
        <v>4286</v>
      </c>
      <c r="AY578" s="22" t="b">
        <v>1</v>
      </c>
      <c r="AZ578" s="22" t="s">
        <v>273</v>
      </c>
      <c r="BA578" s="22" t="b">
        <v>0</v>
      </c>
      <c r="BB578" s="22"/>
      <c r="BC578" s="22"/>
    </row>
    <row r="579" spans="1:55" hidden="1" x14ac:dyDescent="0.25">
      <c r="A579" s="31" t="str">
        <f>IFERROR(TEXT(Table_ocorrencias11[[#This Row],[caso_n]],"000")&amp;Table_ocorrencias11[[#This Row],[ponto]]&amp;"/"&amp;YEAR(Table_ocorrencias11[[#This Row],[DATA PLANTÃO]]),"")</f>
        <v>841.9/2020</v>
      </c>
      <c r="B579" s="31" t="str">
        <f>IFERROR(IF(Table_ocorrencias11[[#This Row],[GDL]] = "","", Table_ocorrencias11[[#This Row],[GDL]]&amp;"/"&amp;YEAR(Table_ocorrencias11[[#This Row],[data_plantao]])),"")</f>
        <v>29237/2020</v>
      </c>
      <c r="C579" s="31" t="str">
        <f>IF(Table_ocorrencias11[[#This Row],[fotos_gdl]] = TRUE,"ENVIADAS","PENDENTE")</f>
        <v>ENVIADAS</v>
      </c>
      <c r="D579" s="23">
        <f>IFERROR(Table_ocorrencias11[[#This Row],[data_plantao]],"")</f>
        <v>44098</v>
      </c>
      <c r="E579" s="31" t="str">
        <f>IFERROR(Table_ocorrencias11[[#This Row],[CIODS]],"")</f>
        <v>D688641</v>
      </c>
      <c r="F579" s="31" t="str">
        <f>IFERROR(Table_ocorrencias11[[#This Row],[natureza3]],"")</f>
        <v>Homicídio</v>
      </c>
      <c r="G579" s="31" t="str">
        <f>IFERROR(Table_ocorrencias11[[#This Row],[tipo_local]],"")</f>
        <v>Interno</v>
      </c>
      <c r="H579" s="31" t="str">
        <f>IFERROR(IF(Table_ocorrencias11[[#This Row],[instrumento9]] = 0,"",Table_ocorrencias11[[#This Row],[instrumento9]]),"")</f>
        <v>PÉRFURO-CONTUNDENTE</v>
      </c>
      <c r="I579" s="31" t="str">
        <f>IFERROR(VLOOKUP(Table_ocorrencias11[[#This Row],[matricula_perito]],Table_peritos[],2,FALSE),"")</f>
        <v>BETSON FERNANDO DELGADO DOS SANTOS ANDRADE</v>
      </c>
      <c r="J579" s="31" t="str">
        <f>IFERROR(VLOOKUP(Table_ocorrencias11[[#This Row],[matricula_auxiliar]],Table_auxiliares[],2,FALSE),"")</f>
        <v>THAYSE BATISTA</v>
      </c>
      <c r="K579" s="31" t="str">
        <f>IFERROR(VLOOKUP(Table_ocorrencias11[[#This Row],[matricula_delegado]],Table_delegados[],2,FALSE),"")</f>
        <v>CAIO WAGNER SIQUEIRA DE MORAIS</v>
      </c>
      <c r="L579" s="31" t="str">
        <f>IFERROR(Table_ocorrencias11[[#This Row],[viatura4]],"")</f>
        <v>UP006</v>
      </c>
      <c r="M579" s="31" t="str">
        <f>IFERROR(IF(Table_ocorrencias11[[#This Row],[DPH2]] ="","",Table_ocorrencias11[[#This Row],[DPH2]]&amp;"º DPH"),"")</f>
        <v>11º DPH</v>
      </c>
      <c r="N579" s="31" t="str">
        <f>UPPER(IFERROR(VLOOKUP(Table_ocorrencias11[[#This Row],[municipio]],Table_municipios[],2,FALSE),""))</f>
        <v>JABOATÃO DOS GUARARAPES</v>
      </c>
      <c r="O579" s="31" t="str">
        <f>UPPER(IFERROR(Table_ocorrencias11[[#This Row],[bairro7]],""))</f>
        <v>MURIBECA</v>
      </c>
      <c r="P579" s="31" t="str">
        <f>IFERROR(IF(Table_ocorrencias11[[#This Row],[rua8]] ="","",Table_ocorrencias11[[#This Row],[rua8]]),"")</f>
        <v>BR 101 SUL</v>
      </c>
      <c r="Q579" s="31" t="str">
        <f>IFERROR(IF(Table_ocorrencias11[[#This Row],[latitude5]] ="","",Table_ocorrencias11[[#This Row],[latitude5]]),"")</f>
        <v>-8,140676</v>
      </c>
      <c r="R579" s="31" t="str">
        <f>IFERROR(IF(Table_ocorrencias11[[#This Row],[longitude6]] ="","",Table_ocorrencias11[[#This Row],[longitude6]]),"")</f>
        <v>-34,947061</v>
      </c>
      <c r="S579" s="31" t="str">
        <f>IFERROR(UPPER(VLOOKUP(Table_ocorrencias11[[#This Row],[ocorrencia_id]],Table_vitimas[],3,FALSE) &amp; " (NIC: "&amp; VLOOKUP(Table_ocorrencias11[[#This Row],[ocorrencia_id]],Table_vitimas[],9,FALSE)) &amp;")","")</f>
        <v>MAVEN NILSON DA SILVA (NIC: 112656)</v>
      </c>
      <c r="T5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79" s="31" t="str">
        <f>UPPER(IFERROR(Table_ocorrencias11[[#This Row],[descricao]],""))</f>
        <v>PM: (83) 98189 2299</v>
      </c>
      <c r="V579" s="24">
        <f>IFERROR(IF(Table_ocorrencias11[[#This Row],[data_ciencia]]="","",Table_ocorrencias11[[#This Row],[data_ciencia]]),"")</f>
        <v>0.67083333333333328</v>
      </c>
      <c r="W579" s="24">
        <f>IFERROR(IF(Table_ocorrencias11[[#This Row],[data_saida]]="","",Table_ocorrencias11[[#This Row],[data_saida]]),"")</f>
        <v>0.6875</v>
      </c>
      <c r="X579" s="24">
        <f>IFERROR(IF(Table_ocorrencias11[[#This Row],[data_chegada]]="","",Table_ocorrencias11[[#This Row],[data_chegada]]),"")</f>
        <v>0.70833333333333337</v>
      </c>
      <c r="Y579" s="24">
        <f>IFERROR(IF(Table_ocorrencias11[[#This Row],[data_conclusao]]="","",Table_ocorrencias11[[#This Row],[data_conclusao]]),"")</f>
        <v>0.75694444444444442</v>
      </c>
      <c r="Z579" s="22">
        <v>1696</v>
      </c>
      <c r="AA579" s="22">
        <v>841</v>
      </c>
      <c r="AB579" s="22">
        <v>11</v>
      </c>
      <c r="AC579" s="22">
        <v>3869903</v>
      </c>
      <c r="AD579" s="22">
        <v>3870430</v>
      </c>
      <c r="AE579" s="22">
        <v>3864910</v>
      </c>
      <c r="AF579" s="22">
        <v>29237</v>
      </c>
      <c r="AG579" s="23">
        <v>44098</v>
      </c>
      <c r="AH579" s="22" t="s">
        <v>4297</v>
      </c>
      <c r="AI579" s="22" t="s">
        <v>167</v>
      </c>
      <c r="AJ579" s="22" t="s">
        <v>414</v>
      </c>
      <c r="AK579" s="22" t="s">
        <v>1258</v>
      </c>
      <c r="AL579" s="25">
        <v>0.67083333333333328</v>
      </c>
      <c r="AM579" s="26">
        <v>0.6875</v>
      </c>
      <c r="AN579" s="26">
        <v>0.70833333333333337</v>
      </c>
      <c r="AO579" s="26">
        <v>0.75694444444444442</v>
      </c>
      <c r="AP579" s="22" t="s">
        <v>4298</v>
      </c>
      <c r="AQ579" s="22" t="s">
        <v>4299</v>
      </c>
      <c r="AR579" s="22">
        <v>10</v>
      </c>
      <c r="AS579" s="22" t="s">
        <v>1627</v>
      </c>
      <c r="AT579" s="22" t="s">
        <v>4300</v>
      </c>
      <c r="AU579" s="22" t="s">
        <v>4301</v>
      </c>
      <c r="AV579" s="27" t="s">
        <v>276</v>
      </c>
      <c r="AW579" s="22" t="s">
        <v>4302</v>
      </c>
      <c r="AX579" s="22" t="s">
        <v>4303</v>
      </c>
      <c r="AY579" s="22" t="b">
        <v>1</v>
      </c>
      <c r="AZ579" s="22" t="s">
        <v>273</v>
      </c>
      <c r="BA579" s="22" t="b">
        <v>0</v>
      </c>
      <c r="BB579" s="22"/>
      <c r="BC579" s="22"/>
    </row>
    <row r="580" spans="1:55" hidden="1" x14ac:dyDescent="0.25">
      <c r="A580" s="31" t="str">
        <f>IFERROR(TEXT(Table_ocorrencias11[[#This Row],[caso_n]],"000")&amp;Table_ocorrencias11[[#This Row],[ponto]]&amp;"/"&amp;YEAR(Table_ocorrencias11[[#This Row],[DATA PLANTÃO]]),"")</f>
        <v>842.9/2020</v>
      </c>
      <c r="B580" s="31" t="str">
        <f>IFERROR(IF(Table_ocorrencias11[[#This Row],[GDL]] = "","", Table_ocorrencias11[[#This Row],[GDL]]&amp;"/"&amp;YEAR(Table_ocorrencias11[[#This Row],[data_plantao]])),"")</f>
        <v>29239/2020</v>
      </c>
      <c r="C580" s="31" t="str">
        <f>IF(Table_ocorrencias11[[#This Row],[fotos_gdl]] = TRUE,"ENVIADAS","PENDENTE")</f>
        <v>ENVIADAS</v>
      </c>
      <c r="D580" s="23">
        <f>IFERROR(Table_ocorrencias11[[#This Row],[data_plantao]],"")</f>
        <v>44098</v>
      </c>
      <c r="E580" s="31" t="str">
        <f>IFERROR(Table_ocorrencias11[[#This Row],[CIODS]],"")</f>
        <v>D688646</v>
      </c>
      <c r="F580" s="31" t="str">
        <f>IFERROR(Table_ocorrencias11[[#This Row],[natureza3]],"")</f>
        <v>Homicídio</v>
      </c>
      <c r="G580" s="31" t="str">
        <f>IFERROR(Table_ocorrencias11[[#This Row],[tipo_local]],"")</f>
        <v>Externo</v>
      </c>
      <c r="H580" s="31" t="str">
        <f>IFERROR(IF(Table_ocorrencias11[[#This Row],[instrumento9]] = 0,"",Table_ocorrencias11[[#This Row],[instrumento9]]),"")</f>
        <v>PÉRFURO-CONTUNDENTE</v>
      </c>
      <c r="I580" s="31" t="str">
        <f>IFERROR(VLOOKUP(Table_ocorrencias11[[#This Row],[matricula_perito]],Table_peritos[],2,FALSE),"")</f>
        <v>FERNANDO HENRIQUE LEAL BENEVIDES</v>
      </c>
      <c r="J580" s="31" t="str">
        <f>IFERROR(VLOOKUP(Table_ocorrencias11[[#This Row],[matricula_auxiliar]],Table_auxiliares[],2,FALSE),"")</f>
        <v>THIAGO CHALEGRE</v>
      </c>
      <c r="K580" s="31" t="str">
        <f>IFERROR(VLOOKUP(Table_ocorrencias11[[#This Row],[matricula_delegado]],Table_delegados[],2,FALSE),"")</f>
        <v>ALAUMO LIMA</v>
      </c>
      <c r="L580" s="31" t="str">
        <f>IFERROR(Table_ocorrencias11[[#This Row],[viatura4]],"")</f>
        <v>UP004</v>
      </c>
      <c r="M580" s="31" t="str">
        <f>IFERROR(IF(Table_ocorrencias11[[#This Row],[DPH2]] ="","",Table_ocorrencias11[[#This Row],[DPH2]]&amp;"º DPH"),"")</f>
        <v>4º DPH</v>
      </c>
      <c r="N580" s="31" t="str">
        <f>UPPER(IFERROR(VLOOKUP(Table_ocorrencias11[[#This Row],[municipio]],Table_municipios[],2,FALSE),""))</f>
        <v>RECIFE</v>
      </c>
      <c r="O580" s="31" t="str">
        <f>UPPER(IFERROR(Table_ocorrencias11[[#This Row],[bairro7]],""))</f>
        <v>COQUEIRAL</v>
      </c>
      <c r="P580" s="31" t="str">
        <f>IFERROR(IF(Table_ocorrencias11[[#This Row],[rua8]] ="","",Table_ocorrencias11[[#This Row],[rua8]]),"")</f>
        <v>TRAVESSA DA PARNAIBA</v>
      </c>
      <c r="Q580" s="31" t="str">
        <f>IFERROR(IF(Table_ocorrencias11[[#This Row],[latitude5]] ="","",Table_ocorrencias11[[#This Row],[latitude5]]),"")</f>
        <v>-8.085527</v>
      </c>
      <c r="R580" s="31" t="str">
        <f>IFERROR(IF(Table_ocorrencias11[[#This Row],[longitude6]] ="","",Table_ocorrencias11[[#This Row],[longitude6]]),"")</f>
        <v>-34.970282</v>
      </c>
      <c r="S58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112636)</v>
      </c>
      <c r="T5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0" s="31" t="str">
        <f>UPPER(IFERROR(Table_ocorrencias11[[#This Row],[descricao]],""))</f>
        <v/>
      </c>
      <c r="V580" s="24">
        <f>IFERROR(IF(Table_ocorrencias11[[#This Row],[data_ciencia]]="","",Table_ocorrencias11[[#This Row],[data_ciencia]]),"")</f>
        <v>0.73611111111111116</v>
      </c>
      <c r="W580" s="24">
        <f>IFERROR(IF(Table_ocorrencias11[[#This Row],[data_saida]]="","",Table_ocorrencias11[[#This Row],[data_saida]]),"")</f>
        <v>0.75</v>
      </c>
      <c r="X580" s="24">
        <f>IFERROR(IF(Table_ocorrencias11[[#This Row],[data_chegada]]="","",Table_ocorrencias11[[#This Row],[data_chegada]]),"")</f>
        <v>0.77083333333333337</v>
      </c>
      <c r="Y580" s="24">
        <f>IFERROR(IF(Table_ocorrencias11[[#This Row],[data_conclusao]]="","",Table_ocorrencias11[[#This Row],[data_conclusao]]),"")</f>
        <v>0.80208333333333337</v>
      </c>
      <c r="Z580" s="22">
        <v>1697</v>
      </c>
      <c r="AA580" s="22">
        <v>842</v>
      </c>
      <c r="AB580" s="22">
        <v>4</v>
      </c>
      <c r="AC580" s="22">
        <v>2962063</v>
      </c>
      <c r="AD580" s="22">
        <v>3868877</v>
      </c>
      <c r="AE580" s="22">
        <v>3910180</v>
      </c>
      <c r="AF580" s="22">
        <v>29239</v>
      </c>
      <c r="AG580" s="23">
        <v>44098</v>
      </c>
      <c r="AH580" s="22" t="s">
        <v>4313</v>
      </c>
      <c r="AI580" s="22" t="s">
        <v>167</v>
      </c>
      <c r="AJ580" s="22" t="s">
        <v>168</v>
      </c>
      <c r="AK580" s="22" t="s">
        <v>255</v>
      </c>
      <c r="AL580" s="25">
        <v>0.73611111111111116</v>
      </c>
      <c r="AM580" s="26">
        <v>0.75</v>
      </c>
      <c r="AN580" s="26">
        <v>0.77083333333333337</v>
      </c>
      <c r="AO580" s="26">
        <v>0.80208333333333337</v>
      </c>
      <c r="AP580" s="22" t="s">
        <v>4314</v>
      </c>
      <c r="AQ580" s="22" t="s">
        <v>4315</v>
      </c>
      <c r="AR580" s="22">
        <v>14</v>
      </c>
      <c r="AS580" s="22" t="s">
        <v>2218</v>
      </c>
      <c r="AT580" s="22" t="s">
        <v>4316</v>
      </c>
      <c r="AU580" s="22" t="s">
        <v>4317</v>
      </c>
      <c r="AV580" s="27" t="s">
        <v>276</v>
      </c>
      <c r="AW580" s="22" t="s">
        <v>4318</v>
      </c>
      <c r="AX580" s="22" t="s">
        <v>283</v>
      </c>
      <c r="AY580" s="22" t="b">
        <v>1</v>
      </c>
      <c r="AZ580" s="22" t="s">
        <v>273</v>
      </c>
      <c r="BA580" s="22" t="b">
        <v>0</v>
      </c>
      <c r="BB580" s="22"/>
      <c r="BC580" s="22"/>
    </row>
    <row r="581" spans="1:55" hidden="1" x14ac:dyDescent="0.25">
      <c r="A581" s="31" t="str">
        <f>IFERROR(TEXT(Table_ocorrencias11[[#This Row],[caso_n]],"000")&amp;Table_ocorrencias11[[#This Row],[ponto]]&amp;"/"&amp;YEAR(Table_ocorrencias11[[#This Row],[DATA PLANTÃO]]),"")</f>
        <v>843.9/2020</v>
      </c>
      <c r="B581" s="31" t="str">
        <f>IFERROR(IF(Table_ocorrencias11[[#This Row],[GDL]] = "","", Table_ocorrencias11[[#This Row],[GDL]]&amp;"/"&amp;YEAR(Table_ocorrencias11[[#This Row],[data_plantao]])),"")</f>
        <v>29446/2020</v>
      </c>
      <c r="C581" s="31" t="str">
        <f>IF(Table_ocorrencias11[[#This Row],[fotos_gdl]] = TRUE,"ENVIADAS","PENDENTE")</f>
        <v>ENVIADAS</v>
      </c>
      <c r="D581" s="23">
        <f>IFERROR(Table_ocorrencias11[[#This Row],[data_plantao]],"")</f>
        <v>44098</v>
      </c>
      <c r="E581" s="31" t="str">
        <f>IFERROR(Table_ocorrencias11[[#This Row],[CIODS]],"")</f>
        <v>D688676</v>
      </c>
      <c r="F581" s="31" t="str">
        <f>IFERROR(Table_ocorrencias11[[#This Row],[natureza3]],"")</f>
        <v>Homicídio</v>
      </c>
      <c r="G581" s="31" t="str">
        <f>IFERROR(Table_ocorrencias11[[#This Row],[tipo_local]],"")</f>
        <v>Interno</v>
      </c>
      <c r="H581" s="31" t="str">
        <f>IFERROR(IF(Table_ocorrencias11[[#This Row],[instrumento9]] = 0,"",Table_ocorrencias11[[#This Row],[instrumento9]]),"")</f>
        <v>PÉRFURO-CONTUNDENTE</v>
      </c>
      <c r="I581" s="31" t="str">
        <f>IFERROR(VLOOKUP(Table_ocorrencias11[[#This Row],[matricula_perito]],Table_peritos[],2,FALSE),"")</f>
        <v>DIEGO NUNES TELES DE MENDONÇA</v>
      </c>
      <c r="J581" s="31" t="str">
        <f>IFERROR(VLOOKUP(Table_ocorrencias11[[#This Row],[matricula_auxiliar]],Table_auxiliares[],2,FALSE),"")</f>
        <v>ANDREZA CRISTINA MAIA DOS SANTOS</v>
      </c>
      <c r="K581" s="31" t="str">
        <f>IFERROR(VLOOKUP(Table_ocorrencias11[[#This Row],[matricula_delegado]],Table_delegados[],2,FALSE),"")</f>
        <v>ALAUMO LIMA</v>
      </c>
      <c r="L581" s="31" t="str">
        <f>IFERROR(Table_ocorrencias11[[#This Row],[viatura4]],"")</f>
        <v>UP006</v>
      </c>
      <c r="M581" s="31" t="str">
        <f>IFERROR(IF(Table_ocorrencias11[[#This Row],[DPH2]] ="","",Table_ocorrencias11[[#This Row],[DPH2]]&amp;"º DPH"),"")</f>
        <v>9º DPH</v>
      </c>
      <c r="N581" s="31" t="str">
        <f>UPPER(IFERROR(VLOOKUP(Table_ocorrencias11[[#This Row],[municipio]],Table_municipios[],2,FALSE),""))</f>
        <v>OLINDA</v>
      </c>
      <c r="O581" s="31" t="str">
        <f>UPPER(IFERROR(Table_ocorrencias11[[#This Row],[bairro7]],""))</f>
        <v>ALTO DA BONDADE</v>
      </c>
      <c r="P581" s="31" t="str">
        <f>IFERROR(IF(Table_ocorrencias11[[#This Row],[rua8]] ="","",Table_ocorrencias11[[#This Row],[rua8]]),"")</f>
        <v>MURAMBI</v>
      </c>
      <c r="Q581" s="31" t="str">
        <f>IFERROR(IF(Table_ocorrencias11[[#This Row],[latitude5]] ="","",Table_ocorrencias11[[#This Row],[latitude5]]),"")</f>
        <v>-7,985644</v>
      </c>
      <c r="R581" s="31" t="str">
        <f>IFERROR(IF(Table_ocorrencias11[[#This Row],[longitude6]] ="","",Table_ocorrencias11[[#This Row],[longitude6]]),"")</f>
        <v>-34,913478</v>
      </c>
      <c r="S581" s="31" t="str">
        <f>IFERROR(UPPER(VLOOKUP(Table_ocorrencias11[[#This Row],[ocorrencia_id]],Table_vitimas[],3,FALSE) &amp; " (NIC: "&amp; VLOOKUP(Table_ocorrencias11[[#This Row],[ocorrencia_id]],Table_vitimas[],9,FALSE)) &amp;")","")</f>
        <v>ALEXSANDRO JOAQUIM DE ARRUDA (NIC: 112654)</v>
      </c>
      <c r="T5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1" s="31" t="str">
        <f>UPPER(IFERROR(Table_ocorrencias11[[#This Row],[descricao]],""))</f>
        <v>PM 984337317</v>
      </c>
      <c r="V581" s="24">
        <f>IFERROR(IF(Table_ocorrencias11[[#This Row],[data_ciencia]]="","",Table_ocorrencias11[[#This Row],[data_ciencia]]),"")</f>
        <v>0.95833333333333337</v>
      </c>
      <c r="W581" s="24">
        <f>IFERROR(IF(Table_ocorrencias11[[#This Row],[data_saida]]="","",Table_ocorrencias11[[#This Row],[data_saida]]),"")</f>
        <v>0.97222222222222221</v>
      </c>
      <c r="X581" s="24">
        <f>IFERROR(IF(Table_ocorrencias11[[#This Row],[data_chegada]]="","",Table_ocorrencias11[[#This Row],[data_chegada]]),"")</f>
        <v>0.98958333333333337</v>
      </c>
      <c r="Y581" s="24">
        <f>IFERROR(IF(Table_ocorrencias11[[#This Row],[data_conclusao]]="","",Table_ocorrencias11[[#This Row],[data_conclusao]]),"")</f>
        <v>2.7777777777777776E-2</v>
      </c>
      <c r="Z581" s="22">
        <v>1698</v>
      </c>
      <c r="AA581" s="22">
        <v>843</v>
      </c>
      <c r="AB581" s="22">
        <v>9</v>
      </c>
      <c r="AC581" s="22">
        <v>3869148</v>
      </c>
      <c r="AD581" s="22">
        <v>3876098</v>
      </c>
      <c r="AE581" s="22">
        <v>3910180</v>
      </c>
      <c r="AF581" s="22">
        <v>29446</v>
      </c>
      <c r="AG581" s="23">
        <v>44098</v>
      </c>
      <c r="AH581" s="22" t="s">
        <v>4304</v>
      </c>
      <c r="AI581" s="22" t="s">
        <v>167</v>
      </c>
      <c r="AJ581" s="22" t="s">
        <v>414</v>
      </c>
      <c r="AK581" s="22" t="s">
        <v>1258</v>
      </c>
      <c r="AL581" s="25">
        <v>0.95833333333333337</v>
      </c>
      <c r="AM581" s="26">
        <v>0.97222222222222221</v>
      </c>
      <c r="AN581" s="26">
        <v>0.98958333333333337</v>
      </c>
      <c r="AO581" s="26">
        <v>2.7777777777777776E-2</v>
      </c>
      <c r="AP581" s="22" t="s">
        <v>4305</v>
      </c>
      <c r="AQ581" s="22" t="s">
        <v>4306</v>
      </c>
      <c r="AR581" s="22">
        <v>12</v>
      </c>
      <c r="AS581" s="22" t="s">
        <v>4307</v>
      </c>
      <c r="AT581" s="22" t="s">
        <v>4380</v>
      </c>
      <c r="AU581" s="22" t="s">
        <v>4308</v>
      </c>
      <c r="AV581" s="27" t="s">
        <v>276</v>
      </c>
      <c r="AW581" s="22" t="s">
        <v>4309</v>
      </c>
      <c r="AX581" s="22" t="s">
        <v>4310</v>
      </c>
      <c r="AY581" s="22" t="b">
        <v>1</v>
      </c>
      <c r="AZ581" s="22" t="s">
        <v>273</v>
      </c>
      <c r="BA581" s="22" t="b">
        <v>0</v>
      </c>
      <c r="BB581" s="22"/>
      <c r="BC581" s="22"/>
    </row>
    <row r="582" spans="1:55" hidden="1" x14ac:dyDescent="0.25">
      <c r="A582" s="31" t="str">
        <f>IFERROR(TEXT(Table_ocorrencias11[[#This Row],[caso_n]],"000")&amp;Table_ocorrencias11[[#This Row],[ponto]]&amp;"/"&amp;YEAR(Table_ocorrencias11[[#This Row],[DATA PLANTÃO]]),"")</f>
        <v>844.9/2020</v>
      </c>
      <c r="B582" s="31" t="str">
        <f>IFERROR(IF(Table_ocorrencias11[[#This Row],[GDL]] = "","", Table_ocorrencias11[[#This Row],[GDL]]&amp;"/"&amp;YEAR(Table_ocorrencias11[[#This Row],[data_plantao]])),"")</f>
        <v>29413/2020</v>
      </c>
      <c r="C582" s="31" t="str">
        <f>IF(Table_ocorrencias11[[#This Row],[fotos_gdl]] = TRUE,"ENVIADAS","PENDENTE")</f>
        <v>ENVIADAS</v>
      </c>
      <c r="D582" s="23">
        <f>IFERROR(Table_ocorrencias11[[#This Row],[data_plantao]],"")</f>
        <v>44099</v>
      </c>
      <c r="E582" s="31" t="str">
        <f>IFERROR(Table_ocorrencias11[[#This Row],[CIODS]],"")</f>
        <v>D688728</v>
      </c>
      <c r="F582" s="31" t="str">
        <f>IFERROR(Table_ocorrencias11[[#This Row],[natureza3]],"")</f>
        <v>Homicídio</v>
      </c>
      <c r="G582" s="31" t="str">
        <f>IFERROR(Table_ocorrencias11[[#This Row],[tipo_local]],"")</f>
        <v>Externo</v>
      </c>
      <c r="H582" s="31" t="str">
        <f>IFERROR(IF(Table_ocorrencias11[[#This Row],[instrumento9]] = 0,"",Table_ocorrencias11[[#This Row],[instrumento9]]),"")</f>
        <v>PÉRFURO-CONTUNDENTE</v>
      </c>
      <c r="I582" s="31" t="str">
        <f>IFERROR(VLOOKUP(Table_ocorrencias11[[#This Row],[matricula_perito]],Table_peritos[],2,FALSE),"")</f>
        <v>CAMILLA ALMEIDA BRAYNER</v>
      </c>
      <c r="J582" s="31" t="str">
        <f>IFERROR(VLOOKUP(Table_ocorrencias11[[#This Row],[matricula_auxiliar]],Table_auxiliares[],2,FALSE),"")</f>
        <v>ALMIR CARLOS DE SOUZA</v>
      </c>
      <c r="K582" s="31" t="str">
        <f>IFERROR(VLOOKUP(Table_ocorrencias11[[#This Row],[matricula_delegado]],Table_delegados[],2,FALSE),"")</f>
        <v>ROBERTO DE LIMA FERREIRA</v>
      </c>
      <c r="L582" s="31" t="str">
        <f>IFERROR(Table_ocorrencias11[[#This Row],[viatura4]],"")</f>
        <v>UP004</v>
      </c>
      <c r="M582" s="31" t="str">
        <f>IFERROR(IF(Table_ocorrencias11[[#This Row],[DPH2]] ="","",Table_ocorrencias11[[#This Row],[DPH2]]&amp;"º DPH"),"")</f>
        <v>14º DPH</v>
      </c>
      <c r="N582" s="31" t="str">
        <f>UPPER(IFERROR(VLOOKUP(Table_ocorrencias11[[#This Row],[municipio]],Table_municipios[],2,FALSE),""))</f>
        <v>CABO DE SANTO AGOSTINHO</v>
      </c>
      <c r="O582" s="31" t="str">
        <f>UPPER(IFERROR(Table_ocorrencias11[[#This Row],[bairro7]],""))</f>
        <v>MAURITI</v>
      </c>
      <c r="P582" s="31" t="str">
        <f>IFERROR(IF(Table_ocorrencias11[[#This Row],[rua8]] ="","",Table_ocorrencias11[[#This Row],[rua8]]),"")</f>
        <v>RUA TREZE,19</v>
      </c>
      <c r="Q582" s="31" t="str">
        <f>IFERROR(IF(Table_ocorrencias11[[#This Row],[latitude5]] ="","",Table_ocorrencias11[[#This Row],[latitude5]]),"")</f>
        <v>8°17'44.3''s</v>
      </c>
      <c r="R582" s="31" t="str">
        <f>IFERROR(IF(Table_ocorrencias11[[#This Row],[longitude6]] ="","",Table_ocorrencias11[[#This Row],[longitude6]]),"")</f>
        <v>35°2'10.7''O</v>
      </c>
      <c r="S582" s="31" t="str">
        <f>IFERROR(UPPER(VLOOKUP(Table_ocorrencias11[[#This Row],[ocorrencia_id]],Table_vitimas[],3,FALSE) &amp; " (NIC: "&amp; VLOOKUP(Table_ocorrencias11[[#This Row],[ocorrencia_id]],Table_vitimas[],9,FALSE)) &amp;")","")</f>
        <v>HYAGO HENRIQUE DA SILVA (NIC: 112629)</v>
      </c>
      <c r="T5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2" s="31" t="str">
        <f>UPPER(IFERROR(Table_ocorrencias11[[#This Row],[descricao]],""))</f>
        <v>PM 987256964</v>
      </c>
      <c r="V582" s="24">
        <f>IFERROR(IF(Table_ocorrencias11[[#This Row],[data_ciencia]]="","",Table_ocorrencias11[[#This Row],[data_ciencia]]),"")</f>
        <v>0.70138888888888884</v>
      </c>
      <c r="W582" s="24">
        <f>IFERROR(IF(Table_ocorrencias11[[#This Row],[data_saida]]="","",Table_ocorrencias11[[#This Row],[data_saida]]),"")</f>
        <v>0.71736111111111112</v>
      </c>
      <c r="X582" s="24">
        <f>IFERROR(IF(Table_ocorrencias11[[#This Row],[data_chegada]]="","",Table_ocorrencias11[[#This Row],[data_chegada]]),"")</f>
        <v>0.76041666666666663</v>
      </c>
      <c r="Y582" s="24">
        <f>IFERROR(IF(Table_ocorrencias11[[#This Row],[data_conclusao]]="","",Table_ocorrencias11[[#This Row],[data_conclusao]]),"")</f>
        <v>0.78749999999999998</v>
      </c>
      <c r="Z582" s="22">
        <v>1701</v>
      </c>
      <c r="AA582" s="22">
        <v>844</v>
      </c>
      <c r="AB582" s="22">
        <v>14</v>
      </c>
      <c r="AC582" s="22">
        <v>3867129</v>
      </c>
      <c r="AD582" s="22">
        <v>1586920</v>
      </c>
      <c r="AE582" s="22">
        <v>3864723</v>
      </c>
      <c r="AF582" s="22">
        <v>29413</v>
      </c>
      <c r="AG582" s="23">
        <v>44099</v>
      </c>
      <c r="AH582" s="22" t="s">
        <v>4355</v>
      </c>
      <c r="AI582" s="22" t="s">
        <v>167</v>
      </c>
      <c r="AJ582" s="22" t="s">
        <v>168</v>
      </c>
      <c r="AK582" s="22" t="s">
        <v>255</v>
      </c>
      <c r="AL582" s="25">
        <v>0.70138888888888884</v>
      </c>
      <c r="AM582" s="26">
        <v>0.71736111111111112</v>
      </c>
      <c r="AN582" s="26">
        <v>0.76041666666666663</v>
      </c>
      <c r="AO582" s="26">
        <v>0.78749999999999998</v>
      </c>
      <c r="AP582" s="22" t="s">
        <v>4366</v>
      </c>
      <c r="AQ582" s="22" t="s">
        <v>4367</v>
      </c>
      <c r="AR582" s="22">
        <v>3</v>
      </c>
      <c r="AS582" s="22" t="s">
        <v>4356</v>
      </c>
      <c r="AT582" s="22" t="s">
        <v>4368</v>
      </c>
      <c r="AU582" s="22" t="s">
        <v>4357</v>
      </c>
      <c r="AV582" s="27" t="s">
        <v>276</v>
      </c>
      <c r="AW582" s="22" t="s">
        <v>4358</v>
      </c>
      <c r="AX582" s="22" t="s">
        <v>4359</v>
      </c>
      <c r="AY582" s="22" t="b">
        <v>1</v>
      </c>
      <c r="AZ582" s="22" t="s">
        <v>273</v>
      </c>
      <c r="BA582" s="22" t="b">
        <v>0</v>
      </c>
      <c r="BB582" s="22"/>
      <c r="BC582" s="22"/>
    </row>
    <row r="583" spans="1:55" hidden="1" x14ac:dyDescent="0.25">
      <c r="A583" s="31" t="str">
        <f>IFERROR(TEXT(Table_ocorrencias11[[#This Row],[caso_n]],"000")&amp;Table_ocorrencias11[[#This Row],[ponto]]&amp;"/"&amp;YEAR(Table_ocorrencias11[[#This Row],[DATA PLANTÃO]]),"")</f>
        <v>845.9/2020</v>
      </c>
      <c r="B583" s="31" t="str">
        <f>IFERROR(IF(Table_ocorrencias11[[#This Row],[GDL]] = "","", Table_ocorrencias11[[#This Row],[GDL]]&amp;"/"&amp;YEAR(Table_ocorrencias11[[#This Row],[data_plantao]])),"")</f>
        <v>29416/2020</v>
      </c>
      <c r="C583" s="31" t="str">
        <f>IF(Table_ocorrencias11[[#This Row],[fotos_gdl]] = TRUE,"ENVIADAS","PENDENTE")</f>
        <v>PENDENTE</v>
      </c>
      <c r="D583" s="23">
        <f>IFERROR(Table_ocorrencias11[[#This Row],[data_plantao]],"")</f>
        <v>44099</v>
      </c>
      <c r="E583" s="31" t="str">
        <f>IFERROR(Table_ocorrencias11[[#This Row],[CIODS]],"")</f>
        <v>D688734</v>
      </c>
      <c r="F583" s="31" t="str">
        <f>IFERROR(Table_ocorrencias11[[#This Row],[natureza3]],"")</f>
        <v>Homicídio</v>
      </c>
      <c r="G583" s="31" t="str">
        <f>IFERROR(Table_ocorrencias11[[#This Row],[tipo_local]],"")</f>
        <v>Interno</v>
      </c>
      <c r="H583" s="31" t="str">
        <f>IFERROR(IF(Table_ocorrencias11[[#This Row],[instrumento9]] = 0,"",Table_ocorrencias11[[#This Row],[instrumento9]]),"")</f>
        <v>PÉRFURO-CONTUNDENTE</v>
      </c>
      <c r="I583" s="31" t="str">
        <f>IFERROR(VLOOKUP(Table_ocorrencias11[[#This Row],[matricula_perito]],Table_peritos[],2,FALSE),"")</f>
        <v>DIOGO SINESIO TRAJANO DE ARRUDA</v>
      </c>
      <c r="J583" s="31" t="str">
        <f>IFERROR(VLOOKUP(Table_ocorrencias11[[#This Row],[matricula_auxiliar]],Table_auxiliares[],2,FALSE),"")</f>
        <v>THIAGO ANDRÉ</v>
      </c>
      <c r="K583" s="31" t="str">
        <f>IFERROR(VLOOKUP(Table_ocorrencias11[[#This Row],[matricula_delegado]],Table_delegados[],2,FALSE),"")</f>
        <v>ADYR MARTENS DE ALMEIDA</v>
      </c>
      <c r="L583" s="31" t="str">
        <f>IFERROR(Table_ocorrencias11[[#This Row],[viatura4]],"")</f>
        <v>UP006</v>
      </c>
      <c r="M583" s="31" t="str">
        <f>IFERROR(IF(Table_ocorrencias11[[#This Row],[DPH2]] ="","",Table_ocorrencias11[[#This Row],[DPH2]]&amp;"º DPH"),"")</f>
        <v>4º DPH</v>
      </c>
      <c r="N583" s="31" t="str">
        <f>UPPER(IFERROR(VLOOKUP(Table_ocorrencias11[[#This Row],[municipio]],Table_municipios[],2,FALSE),""))</f>
        <v>RECIFE</v>
      </c>
      <c r="O583" s="31" t="str">
        <f>UPPER(IFERROR(Table_ocorrencias11[[#This Row],[bairro7]],""))</f>
        <v>MANGUEIRA</v>
      </c>
      <c r="P583" s="31" t="str">
        <f>IFERROR(IF(Table_ocorrencias11[[#This Row],[rua8]] ="","",Table_ocorrencias11[[#This Row],[rua8]]),"")</f>
        <v>SANTA ROSA</v>
      </c>
      <c r="Q583" s="31" t="str">
        <f>IFERROR(IF(Table_ocorrencias11[[#This Row],[latitude5]] ="","",Table_ocorrencias11[[#This Row],[latitude5]]),"")</f>
        <v>-8.075399</v>
      </c>
      <c r="R583" s="31" t="str">
        <f>IFERROR(IF(Table_ocorrencias11[[#This Row],[longitude6]] ="","",Table_ocorrencias11[[#This Row],[longitude6]]),"")</f>
        <v>-34.924985</v>
      </c>
      <c r="S583" s="31" t="str">
        <f>IFERROR(UPPER(VLOOKUP(Table_ocorrencias11[[#This Row],[ocorrencia_id]],Table_vitimas[],3,FALSE) &amp; " (NIC: "&amp; VLOOKUP(Table_ocorrencias11[[#This Row],[ocorrencia_id]],Table_vitimas[],9,FALSE)) &amp;")","")</f>
        <v>WANDSON PUEBLO GOMES DA SILVA (NIC: 113224)</v>
      </c>
      <c r="T5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3" s="31" t="str">
        <f>UPPER(IFERROR(Table_ocorrencias11[[#This Row],[descricao]],""))</f>
        <v>PAF / PM SGT ELIELSON 98787-3845</v>
      </c>
      <c r="V583" s="24">
        <f>IFERROR(IF(Table_ocorrencias11[[#This Row],[data_ciencia]]="","",Table_ocorrencias11[[#This Row],[data_ciencia]]),"")</f>
        <v>0.75</v>
      </c>
      <c r="W583" s="24">
        <f>IFERROR(IF(Table_ocorrencias11[[#This Row],[data_saida]]="","",Table_ocorrencias11[[#This Row],[data_saida]]),"")</f>
        <v>0.78819444444444442</v>
      </c>
      <c r="X583" s="24">
        <f>IFERROR(IF(Table_ocorrencias11[[#This Row],[data_chegada]]="","",Table_ocorrencias11[[#This Row],[data_chegada]]),"")</f>
        <v>0.79513888888888884</v>
      </c>
      <c r="Y583" s="24">
        <f>IFERROR(IF(Table_ocorrencias11[[#This Row],[data_conclusao]]="","",Table_ocorrencias11[[#This Row],[data_conclusao]]),"")</f>
        <v>0.84375</v>
      </c>
      <c r="Z583" s="22">
        <v>1702</v>
      </c>
      <c r="AA583" s="22">
        <v>845</v>
      </c>
      <c r="AB583" s="22">
        <v>4</v>
      </c>
      <c r="AC583" s="22">
        <v>3871193</v>
      </c>
      <c r="AD583" s="22">
        <v>3870464</v>
      </c>
      <c r="AE583" s="22">
        <v>2960397</v>
      </c>
      <c r="AF583" s="22">
        <v>29416</v>
      </c>
      <c r="AG583" s="23">
        <v>44099</v>
      </c>
      <c r="AH583" s="22" t="s">
        <v>4360</v>
      </c>
      <c r="AI583" s="22" t="s">
        <v>167</v>
      </c>
      <c r="AJ583" s="22" t="s">
        <v>414</v>
      </c>
      <c r="AK583" s="22" t="s">
        <v>1258</v>
      </c>
      <c r="AL583" s="25">
        <v>0.75</v>
      </c>
      <c r="AM583" s="26">
        <v>0.78819444444444442</v>
      </c>
      <c r="AN583" s="26">
        <v>0.79513888888888884</v>
      </c>
      <c r="AO583" s="26">
        <v>0.84375</v>
      </c>
      <c r="AP583" s="22" t="s">
        <v>4369</v>
      </c>
      <c r="AQ583" s="22" t="s">
        <v>4381</v>
      </c>
      <c r="AR583" s="22">
        <v>14</v>
      </c>
      <c r="AS583" s="22" t="s">
        <v>4361</v>
      </c>
      <c r="AT583" s="22" t="s">
        <v>4362</v>
      </c>
      <c r="AU583" s="22" t="s">
        <v>4363</v>
      </c>
      <c r="AV583" s="27" t="s">
        <v>276</v>
      </c>
      <c r="AW583" s="22" t="s">
        <v>4364</v>
      </c>
      <c r="AX583" s="22" t="s">
        <v>4365</v>
      </c>
      <c r="AY583" s="22" t="b">
        <v>0</v>
      </c>
      <c r="AZ583" s="22" t="s">
        <v>273</v>
      </c>
      <c r="BA583" s="22" t="b">
        <v>0</v>
      </c>
      <c r="BB583" s="22"/>
      <c r="BC583" s="22"/>
    </row>
    <row r="584" spans="1:55" hidden="1" x14ac:dyDescent="0.25">
      <c r="A584" s="31" t="str">
        <f>IFERROR(TEXT(Table_ocorrencias11[[#This Row],[caso_n]],"000")&amp;Table_ocorrencias11[[#This Row],[ponto]]&amp;"/"&amp;YEAR(Table_ocorrencias11[[#This Row],[DATA PLANTÃO]]),"")</f>
        <v>846.9/2020</v>
      </c>
      <c r="B584" s="31" t="str">
        <f>IFERROR(IF(Table_ocorrencias11[[#This Row],[GDL]] = "","", Table_ocorrencias11[[#This Row],[GDL]]&amp;"/"&amp;YEAR(Table_ocorrencias11[[#This Row],[data_plantao]])),"")</f>
        <v>29470/2020</v>
      </c>
      <c r="C584" s="31" t="str">
        <f>IF(Table_ocorrencias11[[#This Row],[fotos_gdl]] = TRUE,"ENVIADAS","PENDENTE")</f>
        <v>ENVIADAS</v>
      </c>
      <c r="D584" s="23">
        <f>IFERROR(Table_ocorrencias11[[#This Row],[data_plantao]],"")</f>
        <v>44100</v>
      </c>
      <c r="E584" s="31" t="str">
        <f>IFERROR(Table_ocorrencias11[[#This Row],[CIODS]],"")</f>
        <v>D688796</v>
      </c>
      <c r="F584" s="31" t="str">
        <f>IFERROR(Table_ocorrencias11[[#This Row],[natureza3]],"")</f>
        <v>Homicídio</v>
      </c>
      <c r="G584" s="31" t="str">
        <f>IFERROR(Table_ocorrencias11[[#This Row],[tipo_local]],"")</f>
        <v>Externo</v>
      </c>
      <c r="H584" s="31" t="str">
        <f>IFERROR(IF(Table_ocorrencias11[[#This Row],[instrumento9]] = 0,"",Table_ocorrencias11[[#This Row],[instrumento9]]),"")</f>
        <v>PÉRFURO-CONTUNDENTE</v>
      </c>
      <c r="I584" s="31" t="str">
        <f>IFERROR(VLOOKUP(Table_ocorrencias11[[#This Row],[matricula_perito]],Table_peritos[],2,FALSE),"")</f>
        <v>CAMILA REIS OLIVEIRA GUIMARÃES</v>
      </c>
      <c r="J584" s="31" t="str">
        <f>IFERROR(VLOOKUP(Table_ocorrencias11[[#This Row],[matricula_auxiliar]],Table_auxiliares[],2,FALSE),"")</f>
        <v>ALMIR CARLOS DE SOUZA</v>
      </c>
      <c r="K584" s="31" t="str">
        <f>IFERROR(VLOOKUP(Table_ocorrencias11[[#This Row],[matricula_delegado]],Table_delegados[],2,FALSE),"")</f>
        <v>FRANCISCO OCELIO LIMA RIBEIRO</v>
      </c>
      <c r="L584" s="31" t="str">
        <f>IFERROR(Table_ocorrencias11[[#This Row],[viatura4]],"")</f>
        <v>UP006</v>
      </c>
      <c r="M584" s="31" t="str">
        <f>IFERROR(IF(Table_ocorrencias11[[#This Row],[DPH2]] ="","",Table_ocorrencias11[[#This Row],[DPH2]]&amp;"º DPH"),"")</f>
        <v>13º DPH</v>
      </c>
      <c r="N584" s="31" t="str">
        <f>UPPER(IFERROR(VLOOKUP(Table_ocorrencias11[[#This Row],[municipio]],Table_municipios[],2,FALSE),""))</f>
        <v>MORENO</v>
      </c>
      <c r="O584" s="31" t="str">
        <f>UPPER(IFERROR(Table_ocorrencias11[[#This Row],[bairro7]],""))</f>
        <v>BONANÇA</v>
      </c>
      <c r="P584" s="31" t="str">
        <f>IFERROR(IF(Table_ocorrencias11[[#This Row],[rua8]] ="","",Table_ocorrencias11[[#This Row],[rua8]]),"")</f>
        <v>LOTEAMENTO BONANÇA</v>
      </c>
      <c r="Q584" s="31" t="str">
        <f>IFERROR(IF(Table_ocorrencias11[[#This Row],[latitude5]] ="","",Table_ocorrencias11[[#This Row],[latitude5]]),"")</f>
        <v>8°6'45.93''5</v>
      </c>
      <c r="R584" s="31" t="str">
        <f>IFERROR(IF(Table_ocorrencias11[[#This Row],[longitude6]] ="","",Table_ocorrencias11[[#This Row],[longitude6]]),"")</f>
        <v>35°12'4.74''0</v>
      </c>
      <c r="S584" s="31" t="str">
        <f>IFERROR(UPPER(VLOOKUP(Table_ocorrencias11[[#This Row],[ocorrencia_id]],Table_vitimas[],3,FALSE) &amp; " (NIC: "&amp; VLOOKUP(Table_ocorrencias11[[#This Row],[ocorrencia_id]],Table_vitimas[],9,FALSE)) &amp;")","")</f>
        <v>JAERSON ALEXANDRE DE SOUZA (NIC: 112645)</v>
      </c>
      <c r="T5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4" s="31" t="str">
        <f>UPPER(IFERROR(Table_ocorrencias11[[#This Row],[descricao]],""))</f>
        <v>PM 991012620</v>
      </c>
      <c r="V584" s="24">
        <f>IFERROR(IF(Table_ocorrencias11[[#This Row],[data_ciencia]]="","",Table_ocorrencias11[[#This Row],[data_ciencia]]),"")</f>
        <v>0.31111111111111112</v>
      </c>
      <c r="W584" s="24">
        <f>IFERROR(IF(Table_ocorrencias11[[#This Row],[data_saida]]="","",Table_ocorrencias11[[#This Row],[data_saida]]),"")</f>
        <v>0.3298611111111111</v>
      </c>
      <c r="X584" s="24">
        <f>IFERROR(IF(Table_ocorrencias11[[#This Row],[data_chegada]]="","",Table_ocorrencias11[[#This Row],[data_chegada]]),"")</f>
        <v>0.35555555555555557</v>
      </c>
      <c r="Y584" s="24">
        <f>IFERROR(IF(Table_ocorrencias11[[#This Row],[data_conclusao]]="","",Table_ocorrencias11[[#This Row],[data_conclusao]]),"")</f>
        <v>0.40277777777777779</v>
      </c>
      <c r="Z584" s="22">
        <v>1703</v>
      </c>
      <c r="AA584" s="22">
        <v>846</v>
      </c>
      <c r="AB584" s="22">
        <v>13</v>
      </c>
      <c r="AC584" s="22">
        <v>3869164</v>
      </c>
      <c r="AD584" s="22">
        <v>1586920</v>
      </c>
      <c r="AE584" s="22">
        <v>3467520</v>
      </c>
      <c r="AF584" s="22">
        <v>29470</v>
      </c>
      <c r="AG584" s="23">
        <v>44100</v>
      </c>
      <c r="AH584" s="22" t="s">
        <v>4382</v>
      </c>
      <c r="AI584" s="22" t="s">
        <v>167</v>
      </c>
      <c r="AJ584" s="22" t="s">
        <v>168</v>
      </c>
      <c r="AK584" s="22" t="s">
        <v>1258</v>
      </c>
      <c r="AL584" s="25">
        <v>0.31111111111111112</v>
      </c>
      <c r="AM584" s="26">
        <v>0.3298611111111111</v>
      </c>
      <c r="AN584" s="26">
        <v>0.35555555555555557</v>
      </c>
      <c r="AO584" s="26">
        <v>0.40277777777777779</v>
      </c>
      <c r="AP584" s="22" t="s">
        <v>4383</v>
      </c>
      <c r="AQ584" s="22" t="s">
        <v>4384</v>
      </c>
      <c r="AR584" s="22">
        <v>11</v>
      </c>
      <c r="AS584" s="22" t="s">
        <v>1860</v>
      </c>
      <c r="AT584" s="22" t="s">
        <v>4385</v>
      </c>
      <c r="AU584" s="22" t="s">
        <v>4386</v>
      </c>
      <c r="AV584" s="27" t="s">
        <v>276</v>
      </c>
      <c r="AW584" s="22" t="s">
        <v>4387</v>
      </c>
      <c r="AX584" s="22" t="s">
        <v>4388</v>
      </c>
      <c r="AY584" s="22" t="b">
        <v>1</v>
      </c>
      <c r="AZ584" s="22" t="s">
        <v>273</v>
      </c>
      <c r="BA584" s="22" t="b">
        <v>0</v>
      </c>
      <c r="BB584" s="22"/>
      <c r="BC584" s="22"/>
    </row>
    <row r="585" spans="1:55" hidden="1" x14ac:dyDescent="0.25">
      <c r="A585" s="31" t="str">
        <f>IFERROR(TEXT(Table_ocorrencias11[[#This Row],[caso_n]],"000")&amp;Table_ocorrencias11[[#This Row],[ponto]]&amp;"/"&amp;YEAR(Table_ocorrencias11[[#This Row],[DATA PLANTÃO]]),"")</f>
        <v>847.9/2020</v>
      </c>
      <c r="B585" s="31" t="str">
        <f>IFERROR(IF(Table_ocorrencias11[[#This Row],[GDL]] = "","", Table_ocorrencias11[[#This Row],[GDL]]&amp;"/"&amp;YEAR(Table_ocorrencias11[[#This Row],[data_plantao]])),"")</f>
        <v>29475/2020</v>
      </c>
      <c r="C585" s="31" t="str">
        <f>IF(Table_ocorrencias11[[#This Row],[fotos_gdl]] = TRUE,"ENVIADAS","PENDENTE")</f>
        <v>ENVIADAS</v>
      </c>
      <c r="D585" s="23">
        <f>IFERROR(Table_ocorrencias11[[#This Row],[data_plantao]],"")</f>
        <v>44100</v>
      </c>
      <c r="E585" s="31" t="str">
        <f>IFERROR(Table_ocorrencias11[[#This Row],[CIODS]],"")</f>
        <v>D688808</v>
      </c>
      <c r="F585" s="31" t="str">
        <f>IFERROR(Table_ocorrencias11[[#This Row],[natureza3]],"")</f>
        <v>Homicídio</v>
      </c>
      <c r="G585" s="31" t="str">
        <f>IFERROR(Table_ocorrencias11[[#This Row],[tipo_local]],"")</f>
        <v>Externo</v>
      </c>
      <c r="H585" s="31" t="str">
        <f>IFERROR(IF(Table_ocorrencias11[[#This Row],[instrumento9]] = 0,"",Table_ocorrencias11[[#This Row],[instrumento9]]),"")</f>
        <v>PÉRFURO-CONTUNDENTE</v>
      </c>
      <c r="I585" s="31" t="str">
        <f>IFERROR(VLOOKUP(Table_ocorrencias11[[#This Row],[matricula_perito]],Table_peritos[],2,FALSE),"")</f>
        <v>RAISSA MATOS FONTES</v>
      </c>
      <c r="J585" s="31" t="str">
        <f>IFERROR(VLOOKUP(Table_ocorrencias11[[#This Row],[matricula_auxiliar]],Table_auxiliares[],2,FALSE),"")</f>
        <v>ANDREZA CRISTINA MAIA DOS SANTOS</v>
      </c>
      <c r="K585" s="31" t="str">
        <f>IFERROR(VLOOKUP(Table_ocorrencias11[[#This Row],[matricula_delegado]],Table_delegados[],2,FALSE),"")</f>
        <v>ANTONIO DE CAMPOS FRANCISCO</v>
      </c>
      <c r="L585" s="31" t="str">
        <f>IFERROR(Table_ocorrencias11[[#This Row],[viatura4]],"")</f>
        <v>UP006</v>
      </c>
      <c r="M585" s="31" t="str">
        <f>IFERROR(IF(Table_ocorrencias11[[#This Row],[DPH2]] ="","",Table_ocorrencias11[[#This Row],[DPH2]]&amp;"º DPH"),"")</f>
        <v>2º DPH</v>
      </c>
      <c r="N585" s="31" t="str">
        <f>UPPER(IFERROR(VLOOKUP(Table_ocorrencias11[[#This Row],[municipio]],Table_municipios[],2,FALSE),""))</f>
        <v>RECIFE</v>
      </c>
      <c r="O585" s="31" t="str">
        <f>UPPER(IFERROR(Table_ocorrencias11[[#This Row],[bairro7]],""))</f>
        <v>TORRE</v>
      </c>
      <c r="P585" s="31" t="str">
        <f>IFERROR(IF(Table_ocorrencias11[[#This Row],[rua8]] ="","",Table_ocorrencias11[[#This Row],[rua8]]),"")</f>
        <v>SOUZA BANDEIRA</v>
      </c>
      <c r="Q585" s="31" t="str">
        <f>IFERROR(IF(Table_ocorrencias11[[#This Row],[latitude5]] ="","",Table_ocorrencias11[[#This Row],[latitude5]]),"")</f>
        <v>-8,,2141</v>
      </c>
      <c r="R585" s="31" t="str">
        <f>IFERROR(IF(Table_ocorrencias11[[#This Row],[longitude6]] ="","",Table_ocorrencias11[[#This Row],[longitude6]]),"")</f>
        <v>-24,5500</v>
      </c>
      <c r="S585" s="31" t="str">
        <f>IFERROR(UPPER(VLOOKUP(Table_ocorrencias11[[#This Row],[ocorrencia_id]],Table_vitimas[],3,FALSE) &amp; " (NIC: "&amp; VLOOKUP(Table_ocorrencias11[[#This Row],[ocorrencia_id]],Table_vitimas[],9,FALSE)) &amp;")","")</f>
        <v>FÁGNER VICTOR FELIX DA CUNHA (NIC: 113226)</v>
      </c>
      <c r="T5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5" s="31" t="str">
        <f>UPPER(IFERROR(Table_ocorrencias11[[#This Row],[descricao]],""))</f>
        <v>SGT 988610454</v>
      </c>
      <c r="V585" s="24">
        <f>IFERROR(IF(Table_ocorrencias11[[#This Row],[data_ciencia]]="","",Table_ocorrencias11[[#This Row],[data_ciencia]]),"")</f>
        <v>0.47916666666666669</v>
      </c>
      <c r="W585" s="24">
        <f>IFERROR(IF(Table_ocorrencias11[[#This Row],[data_saida]]="","",Table_ocorrencias11[[#This Row],[data_saida]]),"")</f>
        <v>0.48958333333333331</v>
      </c>
      <c r="X585" s="24">
        <f>IFERROR(IF(Table_ocorrencias11[[#This Row],[data_chegada]]="","",Table_ocorrencias11[[#This Row],[data_chegada]]),"")</f>
        <v>0.49305555555555558</v>
      </c>
      <c r="Y585" s="24">
        <f>IFERROR(IF(Table_ocorrencias11[[#This Row],[data_conclusao]]="","",Table_ocorrencias11[[#This Row],[data_conclusao]]),"")</f>
        <v>0.52083333333333337</v>
      </c>
      <c r="Z585" s="22">
        <v>1704</v>
      </c>
      <c r="AA585" s="22">
        <v>847</v>
      </c>
      <c r="AB585" s="22">
        <v>2</v>
      </c>
      <c r="AC585" s="22">
        <v>3869105</v>
      </c>
      <c r="AD585" s="22">
        <v>3876098</v>
      </c>
      <c r="AE585" s="22">
        <v>1967371</v>
      </c>
      <c r="AF585" s="22">
        <v>29475</v>
      </c>
      <c r="AG585" s="23">
        <v>44100</v>
      </c>
      <c r="AH585" s="22" t="s">
        <v>4395</v>
      </c>
      <c r="AI585" s="22" t="s">
        <v>167</v>
      </c>
      <c r="AJ585" s="22" t="s">
        <v>168</v>
      </c>
      <c r="AK585" s="22" t="s">
        <v>1258</v>
      </c>
      <c r="AL585" s="25">
        <v>0.47916666666666669</v>
      </c>
      <c r="AM585" s="26">
        <v>0.48958333333333331</v>
      </c>
      <c r="AN585" s="26">
        <v>0.49305555555555558</v>
      </c>
      <c r="AO585" s="26">
        <v>0.52083333333333337</v>
      </c>
      <c r="AP585" s="22" t="s">
        <v>4400</v>
      </c>
      <c r="AQ585" s="22" t="s">
        <v>4401</v>
      </c>
      <c r="AR585" s="22">
        <v>14</v>
      </c>
      <c r="AS585" s="22" t="s">
        <v>4270</v>
      </c>
      <c r="AT585" s="22" t="s">
        <v>4396</v>
      </c>
      <c r="AU585" s="22" t="s">
        <v>4397</v>
      </c>
      <c r="AV585" s="27" t="s">
        <v>276</v>
      </c>
      <c r="AW585" s="22" t="s">
        <v>4398</v>
      </c>
      <c r="AX585" s="22" t="s">
        <v>4399</v>
      </c>
      <c r="AY585" s="22" t="b">
        <v>1</v>
      </c>
      <c r="AZ585" s="22" t="s">
        <v>273</v>
      </c>
      <c r="BA585" s="22" t="b">
        <v>0</v>
      </c>
      <c r="BB585" s="22"/>
      <c r="BC585" s="22"/>
    </row>
    <row r="586" spans="1:55" hidden="1" x14ac:dyDescent="0.25">
      <c r="A586" s="31" t="str">
        <f>IFERROR(TEXT(Table_ocorrencias11[[#This Row],[caso_n]],"000")&amp;Table_ocorrencias11[[#This Row],[ponto]]&amp;"/"&amp;YEAR(Table_ocorrencias11[[#This Row],[DATA PLANTÃO]]),"")</f>
        <v>848.9/2020</v>
      </c>
      <c r="B586" s="31" t="str">
        <f>IFERROR(IF(Table_ocorrencias11[[#This Row],[GDL]] = "","", Table_ocorrencias11[[#This Row],[GDL]]&amp;"/"&amp;YEAR(Table_ocorrencias11[[#This Row],[data_plantao]])),"")</f>
        <v>29488/2020</v>
      </c>
      <c r="C586" s="31" t="str">
        <f>IF(Table_ocorrencias11[[#This Row],[fotos_gdl]] = TRUE,"ENVIADAS","PENDENTE")</f>
        <v>PENDENTE</v>
      </c>
      <c r="D586" s="23">
        <f>IFERROR(Table_ocorrencias11[[#This Row],[data_plantao]],"")</f>
        <v>44100</v>
      </c>
      <c r="E586" s="31" t="str">
        <f>IFERROR(Table_ocorrencias11[[#This Row],[CIODS]],"")</f>
        <v>D688824</v>
      </c>
      <c r="F586" s="31" t="str">
        <f>IFERROR(Table_ocorrencias11[[#This Row],[natureza3]],"")</f>
        <v>Duplo Homicídio</v>
      </c>
      <c r="G586" s="31" t="str">
        <f>IFERROR(Table_ocorrencias11[[#This Row],[tipo_local]],"")</f>
        <v>Externo</v>
      </c>
      <c r="H586" s="31" t="str">
        <f>IFERROR(IF(Table_ocorrencias11[[#This Row],[instrumento9]] = 0,"",Table_ocorrencias11[[#This Row],[instrumento9]]),"")</f>
        <v>PÉRFURO-CONTUNDENTE</v>
      </c>
      <c r="I586" s="31" t="str">
        <f>IFERROR(VLOOKUP(Table_ocorrencias11[[#This Row],[matricula_perito]],Table_peritos[],2,FALSE),"")</f>
        <v>LUCAS ARAÚJO DE ALMEIDA</v>
      </c>
      <c r="J586" s="31" t="str">
        <f>IFERROR(VLOOKUP(Table_ocorrencias11[[#This Row],[matricula_auxiliar]],Table_auxiliares[],2,FALSE),"")</f>
        <v>RICARDO ALEXANDRE MELO DA SILVA</v>
      </c>
      <c r="K586" s="31" t="str">
        <f>IFERROR(VLOOKUP(Table_ocorrencias11[[#This Row],[matricula_delegado]],Table_delegados[],2,FALSE),"")</f>
        <v>FRANCISCO OCELIO LIMA RIBEIRO</v>
      </c>
      <c r="L586" s="31" t="str">
        <f>IFERROR(Table_ocorrencias11[[#This Row],[viatura4]],"")</f>
        <v>UP006</v>
      </c>
      <c r="M586" s="31" t="str">
        <f>IFERROR(IF(Table_ocorrencias11[[#This Row],[DPH2]] ="","",Table_ocorrencias11[[#This Row],[DPH2]]&amp;"º DPH"),"")</f>
        <v>2º DPH</v>
      </c>
      <c r="N586" s="31" t="str">
        <f>UPPER(IFERROR(VLOOKUP(Table_ocorrencias11[[#This Row],[municipio]],Table_municipios[],2,FALSE),""))</f>
        <v>RECIFE</v>
      </c>
      <c r="O586" s="31" t="str">
        <f>UPPER(IFERROR(Table_ocorrencias11[[#This Row],[bairro7]],""))</f>
        <v>CORDEIRO</v>
      </c>
      <c r="P586" s="31" t="str">
        <f>IFERROR(IF(Table_ocorrencias11[[#This Row],[rua8]] ="","",Table_ocorrencias11[[#This Row],[rua8]]),"")</f>
        <v>AV. MAURÍCIO DE NASSAU</v>
      </c>
      <c r="Q586" s="31" t="str">
        <f>IFERROR(IF(Table_ocorrencias11[[#This Row],[latitude5]] ="","",Table_ocorrencias11[[#This Row],[latitude5]]),"")</f>
        <v>-8.041147</v>
      </c>
      <c r="R586" s="31" t="str">
        <f>IFERROR(IF(Table_ocorrencias11[[#This Row],[longitude6]] ="","",Table_ocorrencias11[[#This Row],[longitude6]]),"")</f>
        <v>-34.926057</v>
      </c>
      <c r="S586" s="31" t="str">
        <f>IFERROR(UPPER(VLOOKUP(Table_ocorrencias11[[#This Row],[ocorrencia_id]],Table_vitimas[],3,FALSE) &amp; " (NIC: "&amp; VLOOKUP(Table_ocorrencias11[[#This Row],[ocorrencia_id]],Table_vitimas[],9,FALSE)) &amp;")","")</f>
        <v>ALLAN NASCIMENTO DO CARMO (NIC: 113228)</v>
      </c>
      <c r="T5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6" s="31" t="str">
        <f>UPPER(IFERROR(Table_ocorrencias11[[#This Row],[descricao]],""))</f>
        <v>DUPLO MASCULINO (1 CRIANÇA E 1 ADULTO); PAF</v>
      </c>
      <c r="V586" s="24">
        <f>IFERROR(IF(Table_ocorrencias11[[#This Row],[data_ciencia]]="","",Table_ocorrencias11[[#This Row],[data_ciencia]]),"")</f>
        <v>0.67083333333333328</v>
      </c>
      <c r="W586" s="24">
        <f>IFERROR(IF(Table_ocorrencias11[[#This Row],[data_saida]]="","",Table_ocorrencias11[[#This Row],[data_saida]]),"")</f>
        <v>0.6875</v>
      </c>
      <c r="X586" s="24">
        <f>IFERROR(IF(Table_ocorrencias11[[#This Row],[data_chegada]]="","",Table_ocorrencias11[[#This Row],[data_chegada]]),"")</f>
        <v>0.68888888888888888</v>
      </c>
      <c r="Y586" s="24">
        <f>IFERROR(IF(Table_ocorrencias11[[#This Row],[data_conclusao]]="","",Table_ocorrencias11[[#This Row],[data_conclusao]]),"")</f>
        <v>0.75347222222222221</v>
      </c>
      <c r="Z586" s="22">
        <v>1705</v>
      </c>
      <c r="AA586" s="22">
        <v>848</v>
      </c>
      <c r="AB586" s="22">
        <v>2</v>
      </c>
      <c r="AC586" s="22">
        <v>3870006</v>
      </c>
      <c r="AD586" s="22">
        <v>3867641</v>
      </c>
      <c r="AE586" s="22">
        <v>3467520</v>
      </c>
      <c r="AF586" s="22">
        <v>29488</v>
      </c>
      <c r="AG586" s="23">
        <v>44100</v>
      </c>
      <c r="AH586" s="22" t="s">
        <v>4407</v>
      </c>
      <c r="AI586" s="22" t="s">
        <v>302</v>
      </c>
      <c r="AJ586" s="22" t="s">
        <v>168</v>
      </c>
      <c r="AK586" s="22" t="s">
        <v>1258</v>
      </c>
      <c r="AL586" s="25">
        <v>0.67083333333333328</v>
      </c>
      <c r="AM586" s="26">
        <v>0.6875</v>
      </c>
      <c r="AN586" s="26">
        <v>0.68888888888888888</v>
      </c>
      <c r="AO586" s="26">
        <v>0.75347222222222221</v>
      </c>
      <c r="AP586" s="22" t="s">
        <v>4412</v>
      </c>
      <c r="AQ586" s="22" t="s">
        <v>4413</v>
      </c>
      <c r="AR586" s="22">
        <v>14</v>
      </c>
      <c r="AS586" s="22" t="s">
        <v>340</v>
      </c>
      <c r="AT586" s="22" t="s">
        <v>4408</v>
      </c>
      <c r="AU586" s="22" t="s">
        <v>4409</v>
      </c>
      <c r="AV586" s="27" t="s">
        <v>276</v>
      </c>
      <c r="AW586" s="22" t="s">
        <v>4410</v>
      </c>
      <c r="AX586" s="22" t="s">
        <v>4411</v>
      </c>
      <c r="AY586" s="22" t="b">
        <v>0</v>
      </c>
      <c r="AZ586" s="22" t="s">
        <v>273</v>
      </c>
      <c r="BA586" s="22" t="b">
        <v>0</v>
      </c>
      <c r="BB586" s="22"/>
      <c r="BC586" s="22"/>
    </row>
    <row r="587" spans="1:55" hidden="1" x14ac:dyDescent="0.25">
      <c r="A587" s="31" t="str">
        <f>IFERROR(TEXT(Table_ocorrencias11[[#This Row],[caso_n]],"000")&amp;Table_ocorrencias11[[#This Row],[ponto]]&amp;"/"&amp;YEAR(Table_ocorrencias11[[#This Row],[DATA PLANTÃO]]),"")</f>
        <v>849.9/2020</v>
      </c>
      <c r="B587" s="31" t="str">
        <f>IFERROR(IF(Table_ocorrencias11[[#This Row],[GDL]] = "","", Table_ocorrencias11[[#This Row],[GDL]]&amp;"/"&amp;YEAR(Table_ocorrencias11[[#This Row],[data_plantao]])),"")</f>
        <v>29524/2020</v>
      </c>
      <c r="C587" s="31" t="str">
        <f>IF(Table_ocorrencias11[[#This Row],[fotos_gdl]] = TRUE,"ENVIADAS","PENDENTE")</f>
        <v>ENVIADAS</v>
      </c>
      <c r="D587" s="23">
        <f>IFERROR(Table_ocorrencias11[[#This Row],[data_plantao]],"")</f>
        <v>44101</v>
      </c>
      <c r="E587" s="31" t="str">
        <f>IFERROR(Table_ocorrencias11[[#This Row],[CIODS]],"")</f>
        <v>D688874</v>
      </c>
      <c r="F587" s="31" t="str">
        <f>IFERROR(Table_ocorrencias11[[#This Row],[natureza3]],"")</f>
        <v>Homicídio</v>
      </c>
      <c r="G587" s="31" t="str">
        <f>IFERROR(Table_ocorrencias11[[#This Row],[tipo_local]],"")</f>
        <v>Externo</v>
      </c>
      <c r="H587" s="31" t="str">
        <f>IFERROR(IF(Table_ocorrencias11[[#This Row],[instrumento9]] = 0,"",Table_ocorrencias11[[#This Row],[instrumento9]]),"")</f>
        <v>PÉRFURO-CONTUNDENTE</v>
      </c>
      <c r="I587" s="31" t="str">
        <f>IFERROR(VLOOKUP(Table_ocorrencias11[[#This Row],[matricula_perito]],Table_peritos[],2,FALSE),"")</f>
        <v>CAMILA REIS OLIVEIRA GUIMARÃES</v>
      </c>
      <c r="J587" s="31" t="str">
        <f>IFERROR(VLOOKUP(Table_ocorrencias11[[#This Row],[matricula_auxiliar]],Table_auxiliares[],2,FALSE),"")</f>
        <v>ALMIR CARLOS DE SOUZA</v>
      </c>
      <c r="K587" s="31" t="str">
        <f>IFERROR(VLOOKUP(Table_ocorrencias11[[#This Row],[matricula_delegado]],Table_delegados[],2,FALSE),"")</f>
        <v>VICTOR HUGO JARDIM RONDON</v>
      </c>
      <c r="L587" s="31" t="str">
        <f>IFERROR(Table_ocorrencias11[[#This Row],[viatura4]],"")</f>
        <v>UP006</v>
      </c>
      <c r="M587" s="31" t="str">
        <f>IFERROR(IF(Table_ocorrencias11[[#This Row],[DPH2]] ="","",Table_ocorrencias11[[#This Row],[DPH2]]&amp;"º DPH"),"")</f>
        <v>4º DPH</v>
      </c>
      <c r="N587" s="31" t="str">
        <f>UPPER(IFERROR(VLOOKUP(Table_ocorrencias11[[#This Row],[municipio]],Table_municipios[],2,FALSE),""))</f>
        <v>RECIFE</v>
      </c>
      <c r="O587" s="31" t="str">
        <f>UPPER(IFERROR(Table_ocorrencias11[[#This Row],[bairro7]],""))</f>
        <v>AREIAS</v>
      </c>
      <c r="P587" s="31" t="str">
        <f>IFERROR(IF(Table_ocorrencias11[[#This Row],[rua8]] ="","",Table_ocorrencias11[[#This Row],[rua8]]),"")</f>
        <v>RUA SANTA EULALIA</v>
      </c>
      <c r="Q587" s="31" t="str">
        <f>IFERROR(IF(Table_ocorrencias11[[#This Row],[latitude5]] ="","",Table_ocorrencias11[[#This Row],[latitude5]]),"")</f>
        <v>8°5'19.51''SUL</v>
      </c>
      <c r="R587" s="31" t="str">
        <f>IFERROR(IF(Table_ocorrencias11[[#This Row],[longitude6]] ="","",Table_ocorrencias11[[#This Row],[longitude6]]),"")</f>
        <v>34°56'4.5''NORTE</v>
      </c>
      <c r="S587" s="31" t="str">
        <f>IFERROR(UPPER(VLOOKUP(Table_ocorrencias11[[#This Row],[ocorrencia_id]],Table_vitimas[],3,FALSE) &amp; " (NIC: "&amp; VLOOKUP(Table_ocorrencias11[[#This Row],[ocorrencia_id]],Table_vitimas[],9,FALSE)) &amp;")","")</f>
        <v>JORGE TENORIO CORDEIRO JUNIOR (NIC: 112644)</v>
      </c>
      <c r="T5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87" s="31" t="str">
        <f>UPPER(IFERROR(Table_ocorrencias11[[#This Row],[descricao]],""))</f>
        <v>PAF - MASCULINO-  CONTATO - 987787210</v>
      </c>
      <c r="V587" s="24">
        <f>IFERROR(IF(Table_ocorrencias11[[#This Row],[data_ciencia]]="","",Table_ocorrencias11[[#This Row],[data_ciencia]]),"")</f>
        <v>9.7222222222222224E-2</v>
      </c>
      <c r="W587" s="24">
        <f>IFERROR(IF(Table_ocorrencias11[[#This Row],[data_saida]]="","",Table_ocorrencias11[[#This Row],[data_saida]]),"")</f>
        <v>0.11458333333333333</v>
      </c>
      <c r="X587" s="24">
        <f>IFERROR(IF(Table_ocorrencias11[[#This Row],[data_chegada]]="","",Table_ocorrencias11[[#This Row],[data_chegada]]),"")</f>
        <v>0.12847222222222221</v>
      </c>
      <c r="Y587" s="24">
        <f>IFERROR(IF(Table_ocorrencias11[[#This Row],[data_conclusao]]="","",Table_ocorrencias11[[#This Row],[data_conclusao]]),"")</f>
        <v>0.16666666666666666</v>
      </c>
      <c r="Z587" s="22">
        <v>1706</v>
      </c>
      <c r="AA587" s="22">
        <v>849</v>
      </c>
      <c r="AB587" s="22">
        <v>4</v>
      </c>
      <c r="AC587" s="22">
        <v>3869164</v>
      </c>
      <c r="AD587" s="22">
        <v>1586920</v>
      </c>
      <c r="AE587" s="22">
        <v>2725053</v>
      </c>
      <c r="AF587" s="22">
        <v>29524</v>
      </c>
      <c r="AG587" s="23">
        <v>44101</v>
      </c>
      <c r="AH587" s="22" t="s">
        <v>4420</v>
      </c>
      <c r="AI587" s="22" t="s">
        <v>167</v>
      </c>
      <c r="AJ587" s="22" t="s">
        <v>168</v>
      </c>
      <c r="AK587" s="22" t="s">
        <v>1258</v>
      </c>
      <c r="AL587" s="25">
        <v>9.7222222222222224E-2</v>
      </c>
      <c r="AM587" s="26">
        <v>0.11458333333333333</v>
      </c>
      <c r="AN587" s="26">
        <v>0.12847222222222221</v>
      </c>
      <c r="AO587" s="26">
        <v>0.16666666666666666</v>
      </c>
      <c r="AP587" s="22" t="s">
        <v>4421</v>
      </c>
      <c r="AQ587" s="22" t="s">
        <v>4422</v>
      </c>
      <c r="AR587" s="22">
        <v>14</v>
      </c>
      <c r="AS587" s="22" t="s">
        <v>4423</v>
      </c>
      <c r="AT587" s="22" t="s">
        <v>4424</v>
      </c>
      <c r="AU587" s="22" t="s">
        <v>4425</v>
      </c>
      <c r="AV587" s="27" t="s">
        <v>276</v>
      </c>
      <c r="AW587" s="22" t="s">
        <v>4426</v>
      </c>
      <c r="AX587" s="22" t="s">
        <v>4427</v>
      </c>
      <c r="AY587" s="22" t="b">
        <v>1</v>
      </c>
      <c r="AZ587" s="22" t="s">
        <v>273</v>
      </c>
      <c r="BA587" s="22" t="b">
        <v>1</v>
      </c>
      <c r="BB587" s="22" t="s">
        <v>6031</v>
      </c>
      <c r="BC587" s="22" t="s">
        <v>6032</v>
      </c>
    </row>
    <row r="588" spans="1:55" hidden="1" x14ac:dyDescent="0.25">
      <c r="A588" s="31" t="str">
        <f>IFERROR(TEXT(Table_ocorrencias11[[#This Row],[caso_n]],"000")&amp;Table_ocorrencias11[[#This Row],[ponto]]&amp;"/"&amp;YEAR(Table_ocorrencias11[[#This Row],[DATA PLANTÃO]]),"")</f>
        <v>850.9/2020</v>
      </c>
      <c r="B588" s="31" t="str">
        <f>IFERROR(IF(Table_ocorrencias11[[#This Row],[GDL]] = "","", Table_ocorrencias11[[#This Row],[GDL]]&amp;"/"&amp;YEAR(Table_ocorrencias11[[#This Row],[data_plantao]])),"")</f>
        <v>29575/2020</v>
      </c>
      <c r="C588" s="31" t="str">
        <f>IF(Table_ocorrencias11[[#This Row],[fotos_gdl]] = TRUE,"ENVIADAS","PENDENTE")</f>
        <v>ENVIADAS</v>
      </c>
      <c r="D588" s="23">
        <f>IFERROR(Table_ocorrencias11[[#This Row],[data_plantao]],"")</f>
        <v>44101</v>
      </c>
      <c r="E588" s="31" t="str">
        <f>IFERROR(Table_ocorrencias11[[#This Row],[CIODS]],"")</f>
        <v>D688922</v>
      </c>
      <c r="F588" s="31" t="str">
        <f>IFERROR(Table_ocorrencias11[[#This Row],[natureza3]],"")</f>
        <v>Homicídio</v>
      </c>
      <c r="G588" s="31" t="str">
        <f>IFERROR(Table_ocorrencias11[[#This Row],[tipo_local]],"")</f>
        <v>Externo</v>
      </c>
      <c r="H588" s="31" t="str">
        <f>IFERROR(IF(Table_ocorrencias11[[#This Row],[instrumento9]] = 0,"",Table_ocorrencias11[[#This Row],[instrumento9]]),"")</f>
        <v>PÉRFURO-CONTUNDENTE</v>
      </c>
      <c r="I588" s="31" t="str">
        <f>IFERROR(VLOOKUP(Table_ocorrencias11[[#This Row],[matricula_perito]],Table_peritos[],2,FALSE),"")</f>
        <v>VICTOR CEZAR LUCENA TAVARES DE SÁ LEITÃO</v>
      </c>
      <c r="J588" s="31" t="str">
        <f>IFERROR(VLOOKUP(Table_ocorrencias11[[#This Row],[matricula_auxiliar]],Table_auxiliares[],2,FALSE),"")</f>
        <v>JÚLIO CÉSAR DINIZ</v>
      </c>
      <c r="K588" s="31" t="str">
        <f>IFERROR(VLOOKUP(Table_ocorrencias11[[#This Row],[matricula_delegado]],Table_delegados[],2,FALSE),"")</f>
        <v>FRANCISCA ERICA DA SILVA BEZERRA</v>
      </c>
      <c r="L588" s="31" t="str">
        <f>IFERROR(Table_ocorrencias11[[#This Row],[viatura4]],"")</f>
        <v>UP006</v>
      </c>
      <c r="M588" s="31" t="str">
        <f>IFERROR(IF(Table_ocorrencias11[[#This Row],[DPH2]] ="","",Table_ocorrencias11[[#This Row],[DPH2]]&amp;"º DPH"),"")</f>
        <v>10º DPH</v>
      </c>
      <c r="N588" s="31" t="str">
        <f>UPPER(IFERROR(VLOOKUP(Table_ocorrencias11[[#This Row],[municipio]],Table_municipios[],2,FALSE),""))</f>
        <v>CAMARAGIBE</v>
      </c>
      <c r="O588" s="31" t="str">
        <f>UPPER(IFERROR(Table_ocorrencias11[[#This Row],[bairro7]],""))</f>
        <v>VIANA</v>
      </c>
      <c r="P588" s="31" t="str">
        <f>IFERROR(IF(Table_ocorrencias11[[#This Row],[rua8]] ="","",Table_ocorrencias11[[#This Row],[rua8]]),"")</f>
        <v>ARAPONGAS, 35</v>
      </c>
      <c r="Q588" s="31" t="str">
        <f>IFERROR(IF(Table_ocorrencias11[[#This Row],[latitude5]] ="","",Table_ocorrencias11[[#This Row],[latitude5]]),"")</f>
        <v>-8,0311723</v>
      </c>
      <c r="R588" s="31" t="str">
        <f>IFERROR(IF(Table_ocorrencias11[[#This Row],[longitude6]] ="","",Table_ocorrencias11[[#This Row],[longitude6]]),"")</f>
        <v>-34,9914138</v>
      </c>
      <c r="S588" s="31" t="str">
        <f>IFERROR(UPPER(VLOOKUP(Table_ocorrencias11[[#This Row],[ocorrencia_id]],Table_vitimas[],3,FALSE) &amp; " (NIC: "&amp; VLOOKUP(Table_ocorrencias11[[#This Row],[ocorrencia_id]],Table_vitimas[],9,FALSE)) &amp;")","")</f>
        <v>JOSE EDIMILSON DA SILVA (NIC: 113221)</v>
      </c>
      <c r="T5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88" s="31" t="str">
        <f>UPPER(IFERROR(Table_ocorrencias11[[#This Row],[descricao]],""))</f>
        <v>PM SD B LIMA(81) 986583625, PAF, MASC.</v>
      </c>
      <c r="V588" s="24">
        <f>IFERROR(IF(Table_ocorrencias11[[#This Row],[data_ciencia]]="","",Table_ocorrencias11[[#This Row],[data_ciencia]]),"")</f>
        <v>0.6875</v>
      </c>
      <c r="W588" s="24">
        <f>IFERROR(IF(Table_ocorrencias11[[#This Row],[data_saida]]="","",Table_ocorrencias11[[#This Row],[data_saida]]),"")</f>
        <v>0.69722222222222219</v>
      </c>
      <c r="X588" s="24">
        <f>IFERROR(IF(Table_ocorrencias11[[#This Row],[data_chegada]]="","",Table_ocorrencias11[[#This Row],[data_chegada]]),"")</f>
        <v>0.71527777777777779</v>
      </c>
      <c r="Y588" s="24">
        <f>IFERROR(IF(Table_ocorrencias11[[#This Row],[data_conclusao]]="","",Table_ocorrencias11[[#This Row],[data_conclusao]]),"")</f>
        <v>0.76736111111111116</v>
      </c>
      <c r="Z588" s="22">
        <v>1707</v>
      </c>
      <c r="AA588" s="22">
        <v>850</v>
      </c>
      <c r="AB588" s="22">
        <v>10</v>
      </c>
      <c r="AC588" s="22">
        <v>3866947</v>
      </c>
      <c r="AD588" s="22">
        <v>3867595</v>
      </c>
      <c r="AE588" s="22">
        <v>2724782</v>
      </c>
      <c r="AF588" s="22">
        <v>29575</v>
      </c>
      <c r="AG588" s="23">
        <v>44101</v>
      </c>
      <c r="AH588" s="22" t="s">
        <v>4430</v>
      </c>
      <c r="AI588" s="22" t="s">
        <v>167</v>
      </c>
      <c r="AJ588" s="22" t="s">
        <v>168</v>
      </c>
      <c r="AK588" s="22" t="s">
        <v>1258</v>
      </c>
      <c r="AL588" s="25">
        <v>0.6875</v>
      </c>
      <c r="AM588" s="26">
        <v>0.69722222222222219</v>
      </c>
      <c r="AN588" s="26">
        <v>0.71527777777777779</v>
      </c>
      <c r="AO588" s="26">
        <v>0.76736111111111116</v>
      </c>
      <c r="AP588" s="22" t="s">
        <v>4435</v>
      </c>
      <c r="AQ588" s="22" t="s">
        <v>4436</v>
      </c>
      <c r="AR588" s="22">
        <v>4</v>
      </c>
      <c r="AS588" s="22" t="s">
        <v>4431</v>
      </c>
      <c r="AT588" s="22" t="s">
        <v>4432</v>
      </c>
      <c r="AU588" s="22" t="s">
        <v>4437</v>
      </c>
      <c r="AV588" s="27" t="s">
        <v>276</v>
      </c>
      <c r="AW588" s="22" t="s">
        <v>4433</v>
      </c>
      <c r="AX588" s="22" t="s">
        <v>4434</v>
      </c>
      <c r="AY588" s="22" t="b">
        <v>1</v>
      </c>
      <c r="AZ588" s="22" t="s">
        <v>273</v>
      </c>
      <c r="BA588" s="22" t="b">
        <v>0</v>
      </c>
      <c r="BB588" s="22"/>
      <c r="BC588" s="22"/>
    </row>
    <row r="589" spans="1:55" hidden="1" x14ac:dyDescent="0.25">
      <c r="A589" s="31" t="str">
        <f>IFERROR(TEXT(Table_ocorrencias11[[#This Row],[caso_n]],"000")&amp;Table_ocorrencias11[[#This Row],[ponto]]&amp;"/"&amp;YEAR(Table_ocorrencias11[[#This Row],[DATA PLANTÃO]]),"")</f>
        <v>851.9/2020</v>
      </c>
      <c r="B589" s="31" t="str">
        <f>IFERROR(IF(Table_ocorrencias11[[#This Row],[GDL]] = "","", Table_ocorrencias11[[#This Row],[GDL]]&amp;"/"&amp;YEAR(Table_ocorrencias11[[#This Row],[data_plantao]])),"")</f>
        <v>29688/2020</v>
      </c>
      <c r="C589" s="31" t="str">
        <f>IF(Table_ocorrencias11[[#This Row],[fotos_gdl]] = TRUE,"ENVIADAS","PENDENTE")</f>
        <v>ENVIADAS</v>
      </c>
      <c r="D589" s="23">
        <f>IFERROR(Table_ocorrencias11[[#This Row],[data_plantao]],"")</f>
        <v>44102</v>
      </c>
      <c r="E589" s="31" t="str">
        <f>IFERROR(Table_ocorrencias11[[#This Row],[CIODS]],"")</f>
        <v>D689005</v>
      </c>
      <c r="F589" s="31" t="str">
        <f>IFERROR(Table_ocorrencias11[[#This Row],[natureza3]],"")</f>
        <v>Homicídio</v>
      </c>
      <c r="G589" s="31" t="str">
        <f>IFERROR(Table_ocorrencias11[[#This Row],[tipo_local]],"")</f>
        <v>Interno</v>
      </c>
      <c r="H589" s="31" t="str">
        <f>IFERROR(IF(Table_ocorrencias11[[#This Row],[instrumento9]] = 0,"",Table_ocorrencias11[[#This Row],[instrumento9]]),"")</f>
        <v>PÉRFURO-CORTANTE</v>
      </c>
      <c r="I589" s="31" t="str">
        <f>IFERROR(VLOOKUP(Table_ocorrencias11[[#This Row],[matricula_perito]],Table_peritos[],2,FALSE),"")</f>
        <v>VICTOR CEZAR LUCENA TAVARES DE SÁ LEITÃO</v>
      </c>
      <c r="J589" s="31" t="str">
        <f>IFERROR(VLOOKUP(Table_ocorrencias11[[#This Row],[matricula_auxiliar]],Table_auxiliares[],2,FALSE),"")</f>
        <v>THIAGO CHALEGRE</v>
      </c>
      <c r="K589" s="31" t="str">
        <f>IFERROR(VLOOKUP(Table_ocorrencias11[[#This Row],[matricula_delegado]],Table_delegados[],2,FALSE),"")</f>
        <v>RICARDO SILVEIRA DE AZEVEDO</v>
      </c>
      <c r="L589" s="31" t="str">
        <f>IFERROR(Table_ocorrencias11[[#This Row],[viatura4]],"")</f>
        <v>UP006</v>
      </c>
      <c r="M589" s="31" t="str">
        <f>IFERROR(IF(Table_ocorrencias11[[#This Row],[DPH2]] ="","",Table_ocorrencias11[[#This Row],[DPH2]]&amp;"º DPH"),"")</f>
        <v>10º DPH</v>
      </c>
      <c r="N589" s="31" t="str">
        <f>UPPER(IFERROR(VLOOKUP(Table_ocorrencias11[[#This Row],[municipio]],Table_municipios[],2,FALSE),""))</f>
        <v>SÃO LOURENÇO DA MATA</v>
      </c>
      <c r="O589" s="31" t="str">
        <f>UPPER(IFERROR(Table_ocorrencias11[[#This Row],[bairro7]],""))</f>
        <v>VILA DOURADA</v>
      </c>
      <c r="P589" s="31" t="str">
        <f>IFERROR(IF(Table_ocorrencias11[[#This Row],[rua8]] ="","",Table_ocorrencias11[[#This Row],[rua8]]),"")</f>
        <v>SEVERINO TEODORO RODRIGUES</v>
      </c>
      <c r="Q589" s="31" t="str">
        <f>IFERROR(IF(Table_ocorrencias11[[#This Row],[latitude5]] ="","",Table_ocorrencias11[[#This Row],[latitude5]]),"")</f>
        <v>-7.98439</v>
      </c>
      <c r="R589" s="31" t="str">
        <f>IFERROR(IF(Table_ocorrencias11[[#This Row],[longitude6]] ="","",Table_ocorrencias11[[#This Row],[longitude6]]),"")</f>
        <v>-35.0448572</v>
      </c>
      <c r="S58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113234)</v>
      </c>
      <c r="T5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89" s="31" t="str">
        <f>UPPER(IFERROR(Table_ocorrencias11[[#This Row],[descricao]],""))</f>
        <v>FAB - MASCULINO CB CLEMENTINO 981884492</v>
      </c>
      <c r="V589" s="24">
        <f>IFERROR(IF(Table_ocorrencias11[[#This Row],[data_ciencia]]="","",Table_ocorrencias11[[#This Row],[data_ciencia]]),"")</f>
        <v>0.40625</v>
      </c>
      <c r="W589" s="24">
        <f>IFERROR(IF(Table_ocorrencias11[[#This Row],[data_saida]]="","",Table_ocorrencias11[[#This Row],[data_saida]]),"")</f>
        <v>0.41666666666666669</v>
      </c>
      <c r="X589" s="24">
        <f>IFERROR(IF(Table_ocorrencias11[[#This Row],[data_chegada]]="","",Table_ocorrencias11[[#This Row],[data_chegada]]),"")</f>
        <v>0.44791666666666669</v>
      </c>
      <c r="Y589" s="24">
        <f>IFERROR(IF(Table_ocorrencias11[[#This Row],[data_conclusao]]="","",Table_ocorrencias11[[#This Row],[data_conclusao]]),"")</f>
        <v>0.50347222222222221</v>
      </c>
      <c r="Z589" s="22">
        <v>1708</v>
      </c>
      <c r="AA589" s="22">
        <v>851</v>
      </c>
      <c r="AB589" s="22">
        <v>10</v>
      </c>
      <c r="AC589" s="22">
        <v>3866947</v>
      </c>
      <c r="AD589" s="22">
        <v>3868877</v>
      </c>
      <c r="AE589" s="22">
        <v>2725304</v>
      </c>
      <c r="AF589" s="22">
        <v>29688</v>
      </c>
      <c r="AG589" s="23">
        <v>44102</v>
      </c>
      <c r="AH589" s="22" t="s">
        <v>4442</v>
      </c>
      <c r="AI589" s="22" t="s">
        <v>167</v>
      </c>
      <c r="AJ589" s="22" t="s">
        <v>414</v>
      </c>
      <c r="AK589" s="22" t="s">
        <v>1258</v>
      </c>
      <c r="AL589" s="25">
        <v>0.40625</v>
      </c>
      <c r="AM589" s="26">
        <v>0.41666666666666669</v>
      </c>
      <c r="AN589" s="26">
        <v>0.44791666666666669</v>
      </c>
      <c r="AO589" s="26">
        <v>0.50347222222222221</v>
      </c>
      <c r="AP589" s="22" t="s">
        <v>4448</v>
      </c>
      <c r="AQ589" s="22" t="s">
        <v>4449</v>
      </c>
      <c r="AR589" s="22">
        <v>15</v>
      </c>
      <c r="AS589" s="22" t="s">
        <v>4443</v>
      </c>
      <c r="AT589" s="22" t="s">
        <v>4444</v>
      </c>
      <c r="AU589" s="22" t="s">
        <v>4445</v>
      </c>
      <c r="AV589" s="27" t="s">
        <v>744</v>
      </c>
      <c r="AW589" s="22" t="s">
        <v>4446</v>
      </c>
      <c r="AX589" s="22" t="s">
        <v>4447</v>
      </c>
      <c r="AY589" s="22" t="b">
        <v>1</v>
      </c>
      <c r="AZ589" s="22" t="s">
        <v>273</v>
      </c>
      <c r="BA589" s="22" t="b">
        <v>0</v>
      </c>
      <c r="BB589" s="22"/>
      <c r="BC589" s="22"/>
    </row>
    <row r="590" spans="1:55" hidden="1" x14ac:dyDescent="0.25">
      <c r="A590" s="31" t="str">
        <f>IFERROR(TEXT(Table_ocorrencias11[[#This Row],[caso_n]],"000")&amp;Table_ocorrencias11[[#This Row],[ponto]]&amp;"/"&amp;YEAR(Table_ocorrencias11[[#This Row],[DATA PLANTÃO]]),"")</f>
        <v>852.9/2020</v>
      </c>
      <c r="B590" s="31" t="str">
        <f>IFERROR(IF(Table_ocorrencias11[[#This Row],[GDL]] = "","", Table_ocorrencias11[[#This Row],[GDL]]&amp;"/"&amp;YEAR(Table_ocorrencias11[[#This Row],[data_plantao]])),"")</f>
        <v>29722/2020</v>
      </c>
      <c r="C590" s="31" t="str">
        <f>IF(Table_ocorrencias11[[#This Row],[fotos_gdl]] = TRUE,"ENVIADAS","PENDENTE")</f>
        <v>ENVIADAS</v>
      </c>
      <c r="D590" s="23">
        <f>IFERROR(Table_ocorrencias11[[#This Row],[data_plantao]],"")</f>
        <v>44102</v>
      </c>
      <c r="E590" s="31" t="str">
        <f>IFERROR(Table_ocorrencias11[[#This Row],[CIODS]],"")</f>
        <v>D689031</v>
      </c>
      <c r="F590" s="31" t="str">
        <f>IFERROR(Table_ocorrencias11[[#This Row],[natureza3]],"")</f>
        <v>Homicídio</v>
      </c>
      <c r="G590" s="31" t="str">
        <f>IFERROR(Table_ocorrencias11[[#This Row],[tipo_local]],"")</f>
        <v>Externo</v>
      </c>
      <c r="H590" s="31" t="str">
        <f>IFERROR(IF(Table_ocorrencias11[[#This Row],[instrumento9]] = 0,"",Table_ocorrencias11[[#This Row],[instrumento9]]),"")</f>
        <v>CONTUNDENTE</v>
      </c>
      <c r="I590" s="31" t="str">
        <f>IFERROR(VLOOKUP(Table_ocorrencias11[[#This Row],[matricula_perito]],Table_peritos[],2,FALSE),"")</f>
        <v>RANON BARROS BEZERRA</v>
      </c>
      <c r="J590" s="31" t="str">
        <f>IFERROR(VLOOKUP(Table_ocorrencias11[[#This Row],[matricula_auxiliar]],Table_auxiliares[],2,FALSE),"")</f>
        <v>THAYSE BATISTA</v>
      </c>
      <c r="K590" s="31" t="str">
        <f>IFERROR(VLOOKUP(Table_ocorrencias11[[#This Row],[matricula_delegado]],Table_delegados[],2,FALSE),"")</f>
        <v>ELIELTON BARBOSA DA SILVA XAVIER</v>
      </c>
      <c r="L590" s="31" t="str">
        <f>IFERROR(Table_ocorrencias11[[#This Row],[viatura4]],"")</f>
        <v>UP004</v>
      </c>
      <c r="M590" s="31" t="str">
        <f>IFERROR(IF(Table_ocorrencias11[[#This Row],[DPH2]] ="","",Table_ocorrencias11[[#This Row],[DPH2]]&amp;"º DPH"),"")</f>
        <v>4º DPH</v>
      </c>
      <c r="N590" s="31" t="str">
        <f>UPPER(IFERROR(VLOOKUP(Table_ocorrencias11[[#This Row],[municipio]],Table_municipios[],2,FALSE),""))</f>
        <v>RECIFE</v>
      </c>
      <c r="O590" s="31" t="str">
        <f>UPPER(IFERROR(Table_ocorrencias11[[#This Row],[bairro7]],""))</f>
        <v>AREIAS</v>
      </c>
      <c r="P590" s="31" t="str">
        <f>IFERROR(IF(Table_ocorrencias11[[#This Row],[rua8]] ="","",Table_ocorrencias11[[#This Row],[rua8]]),"")</f>
        <v>MATAGAL AV. RECIFE, N°682</v>
      </c>
      <c r="Q590" s="31" t="str">
        <f>IFERROR(IF(Table_ocorrencias11[[#This Row],[latitude5]] ="","",Table_ocorrencias11[[#This Row],[latitude5]]),"")</f>
        <v>-8,103412</v>
      </c>
      <c r="R590" s="31" t="str">
        <f>IFERROR(IF(Table_ocorrencias11[[#This Row],[longitude6]] ="","",Table_ocorrencias11[[#This Row],[longitude6]]),"")</f>
        <v>-34,929563</v>
      </c>
      <c r="S590" s="31" t="str">
        <f>IFERROR(UPPER(VLOOKUP(Table_ocorrencias11[[#This Row],[ocorrencia_id]],Table_vitimas[],3,FALSE) &amp; " (NIC: "&amp; VLOOKUP(Table_ocorrencias11[[#This Row],[ocorrencia_id]],Table_vitimas[],9,FALSE)) &amp;")","")</f>
        <v>GILDEONE JONAS DO NASCIMENTO SILVA (NIC: 113222)</v>
      </c>
      <c r="T5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590" s="31" t="str">
        <f>UPPER(IFERROR(Table_ocorrencias11[[#This Row],[descricao]],""))</f>
        <v>MASC</v>
      </c>
      <c r="V590" s="24">
        <f>IFERROR(IF(Table_ocorrencias11[[#This Row],[data_ciencia]]="","",Table_ocorrencias11[[#This Row],[data_ciencia]]),"")</f>
        <v>0.63888888888888884</v>
      </c>
      <c r="W590" s="24">
        <f>IFERROR(IF(Table_ocorrencias11[[#This Row],[data_saida]]="","",Table_ocorrencias11[[#This Row],[data_saida]]),"")</f>
        <v>0.64583333333333337</v>
      </c>
      <c r="X590" s="24">
        <f>IFERROR(IF(Table_ocorrencias11[[#This Row],[data_chegada]]="","",Table_ocorrencias11[[#This Row],[data_chegada]]),"")</f>
        <v>0.66666666666666663</v>
      </c>
      <c r="Y590" s="24">
        <f>IFERROR(IF(Table_ocorrencias11[[#This Row],[data_conclusao]]="","",Table_ocorrencias11[[#This Row],[data_conclusao]]),"")</f>
        <v>0.71180555555555558</v>
      </c>
      <c r="Z590" s="22">
        <v>1709</v>
      </c>
      <c r="AA590" s="22">
        <v>852</v>
      </c>
      <c r="AB590" s="22">
        <v>4</v>
      </c>
      <c r="AC590" s="22">
        <v>3866670</v>
      </c>
      <c r="AD590" s="22">
        <v>3870430</v>
      </c>
      <c r="AE590" s="22">
        <v>3864588</v>
      </c>
      <c r="AF590" s="22">
        <v>29722</v>
      </c>
      <c r="AG590" s="23">
        <v>44102</v>
      </c>
      <c r="AH590" s="22" t="s">
        <v>4451</v>
      </c>
      <c r="AI590" s="22" t="s">
        <v>167</v>
      </c>
      <c r="AJ590" s="22" t="s">
        <v>168</v>
      </c>
      <c r="AK590" s="22" t="s">
        <v>255</v>
      </c>
      <c r="AL590" s="25">
        <v>0.63888888888888884</v>
      </c>
      <c r="AM590" s="26">
        <v>0.64583333333333337</v>
      </c>
      <c r="AN590" s="26">
        <v>0.66666666666666663</v>
      </c>
      <c r="AO590" s="26">
        <v>0.71180555555555558</v>
      </c>
      <c r="AP590" s="22" t="s">
        <v>4452</v>
      </c>
      <c r="AQ590" s="22" t="s">
        <v>4453</v>
      </c>
      <c r="AR590" s="22">
        <v>14</v>
      </c>
      <c r="AS590" s="22" t="s">
        <v>4423</v>
      </c>
      <c r="AT590" s="22" t="s">
        <v>4454</v>
      </c>
      <c r="AU590" s="22" t="s">
        <v>4455</v>
      </c>
      <c r="AV590" s="27" t="s">
        <v>481</v>
      </c>
      <c r="AW590" s="22" t="s">
        <v>4456</v>
      </c>
      <c r="AX590" s="22" t="s">
        <v>297</v>
      </c>
      <c r="AY590" s="22" t="b">
        <v>1</v>
      </c>
      <c r="AZ590" s="22" t="s">
        <v>273</v>
      </c>
      <c r="BA590" s="22" t="b">
        <v>0</v>
      </c>
      <c r="BB590" s="22"/>
      <c r="BC590" s="22"/>
    </row>
    <row r="591" spans="1:55" hidden="1" x14ac:dyDescent="0.25">
      <c r="A591" s="31" t="str">
        <f>IFERROR(TEXT(Table_ocorrencias11[[#This Row],[caso_n]],"000")&amp;Table_ocorrencias11[[#This Row],[ponto]]&amp;"/"&amp;YEAR(Table_ocorrencias11[[#This Row],[DATA PLANTÃO]]),"")</f>
        <v>853.9/2020</v>
      </c>
      <c r="B591" s="31" t="str">
        <f>IFERROR(IF(Table_ocorrencias11[[#This Row],[GDL]] = "","", Table_ocorrencias11[[#This Row],[GDL]]&amp;"/"&amp;YEAR(Table_ocorrencias11[[#This Row],[data_plantao]])),"")</f>
        <v>29750/2020</v>
      </c>
      <c r="C591" s="31" t="str">
        <f>IF(Table_ocorrencias11[[#This Row],[fotos_gdl]] = TRUE,"ENVIADAS","PENDENTE")</f>
        <v>ENVIADAS</v>
      </c>
      <c r="D591" s="23">
        <f>IFERROR(Table_ocorrencias11[[#This Row],[data_plantao]],"")</f>
        <v>44102</v>
      </c>
      <c r="E591" s="31" t="str">
        <f>IFERROR(Table_ocorrencias11[[#This Row],[CIODS]],"")</f>
        <v>D689056</v>
      </c>
      <c r="F591" s="31" t="str">
        <f>IFERROR(Table_ocorrencias11[[#This Row],[natureza3]],"")</f>
        <v>Homicídio</v>
      </c>
      <c r="G591" s="31" t="str">
        <f>IFERROR(Table_ocorrencias11[[#This Row],[tipo_local]],"")</f>
        <v>Externo</v>
      </c>
      <c r="H591" s="31" t="str">
        <f>IFERROR(IF(Table_ocorrencias11[[#This Row],[instrumento9]] = 0,"",Table_ocorrencias11[[#This Row],[instrumento9]]),"")</f>
        <v>PÉRFURO-CONTUNDENTE</v>
      </c>
      <c r="I591" s="31" t="str">
        <f>IFERROR(VLOOKUP(Table_ocorrencias11[[#This Row],[matricula_perito]],Table_peritos[],2,FALSE),"")</f>
        <v>VICTOR CEZAR LUCENA TAVARES DE SÁ LEITÃO</v>
      </c>
      <c r="J591" s="31" t="str">
        <f>IFERROR(VLOOKUP(Table_ocorrencias11[[#This Row],[matricula_auxiliar]],Table_auxiliares[],2,FALSE),"")</f>
        <v>ANDREZA CRISTINA MAIA DOS SANTOS</v>
      </c>
      <c r="K591" s="31" t="str">
        <f>IFERROR(VLOOKUP(Table_ocorrencias11[[#This Row],[matricula_delegado]],Table_delegados[],2,FALSE),"")</f>
        <v>FRANCISCA ERICA DA SILVA BEZERRA</v>
      </c>
      <c r="L591" s="31" t="str">
        <f>IFERROR(Table_ocorrencias11[[#This Row],[viatura4]],"")</f>
        <v>UP006</v>
      </c>
      <c r="M591" s="31" t="str">
        <f>IFERROR(IF(Table_ocorrencias11[[#This Row],[DPH2]] ="","",Table_ocorrencias11[[#This Row],[DPH2]]&amp;"º DPH"),"")</f>
        <v>5º DPH</v>
      </c>
      <c r="N591" s="31" t="str">
        <f>UPPER(IFERROR(VLOOKUP(Table_ocorrencias11[[#This Row],[municipio]],Table_municipios[],2,FALSE),""))</f>
        <v>RECIFE</v>
      </c>
      <c r="O591" s="31" t="str">
        <f>UPPER(IFERROR(Table_ocorrencias11[[#This Row],[bairro7]],""))</f>
        <v>PASSARINHO</v>
      </c>
      <c r="P591" s="31" t="str">
        <f>IFERROR(IF(Table_ocorrencias11[[#This Row],[rua8]] ="","",Table_ocorrencias11[[#This Row],[rua8]]),"")</f>
        <v>GAMELARIA</v>
      </c>
      <c r="Q591" s="31" t="str">
        <f>IFERROR(IF(Table_ocorrencias11[[#This Row],[latitude5]] ="","",Table_ocorrencias11[[#This Row],[latitude5]]),"")</f>
        <v>-7,9916260</v>
      </c>
      <c r="R591" s="31" t="str">
        <f>IFERROR(IF(Table_ocorrencias11[[#This Row],[longitude6]] ="","",Table_ocorrencias11[[#This Row],[longitude6]]),"")</f>
        <v>-34,9091750</v>
      </c>
      <c r="S591" s="31" t="str">
        <f>IFERROR(UPPER(VLOOKUP(Table_ocorrencias11[[#This Row],[ocorrencia_id]],Table_vitimas[],3,FALSE) &amp; " (NIC: "&amp; VLOOKUP(Table_ocorrencias11[[#This Row],[ocorrencia_id]],Table_vitimas[],9,FALSE)) &amp;")","")</f>
        <v>DENILSON WILLIAN DA SILVA MARTINS (NIC: 113232)</v>
      </c>
      <c r="T5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91" s="31" t="str">
        <f>UPPER(IFERROR(Table_ocorrencias11[[#This Row],[descricao]],""))</f>
        <v>PM 999507979</v>
      </c>
      <c r="V591" s="24">
        <f>IFERROR(IF(Table_ocorrencias11[[#This Row],[data_ciencia]]="","",Table_ocorrencias11[[#This Row],[data_ciencia]]),"")</f>
        <v>0.86805555555555558</v>
      </c>
      <c r="W591" s="24">
        <f>IFERROR(IF(Table_ocorrencias11[[#This Row],[data_saida]]="","",Table_ocorrencias11[[#This Row],[data_saida]]),"")</f>
        <v>0.87708333333333333</v>
      </c>
      <c r="X591" s="24">
        <f>IFERROR(IF(Table_ocorrencias11[[#This Row],[data_chegada]]="","",Table_ocorrencias11[[#This Row],[data_chegada]]),"")</f>
        <v>0.88888888888888884</v>
      </c>
      <c r="Y591" s="24">
        <f>IFERROR(IF(Table_ocorrencias11[[#This Row],[data_conclusao]]="","",Table_ocorrencias11[[#This Row],[data_conclusao]]),"")</f>
        <v>0.94444444444444442</v>
      </c>
      <c r="Z591" s="22">
        <v>1710</v>
      </c>
      <c r="AA591" s="22">
        <v>853</v>
      </c>
      <c r="AB591" s="22">
        <v>5</v>
      </c>
      <c r="AC591" s="22">
        <v>3866947</v>
      </c>
      <c r="AD591" s="22">
        <v>3876098</v>
      </c>
      <c r="AE591" s="22">
        <v>2724782</v>
      </c>
      <c r="AF591" s="22">
        <v>29750</v>
      </c>
      <c r="AG591" s="23">
        <v>44102</v>
      </c>
      <c r="AH591" s="22" t="s">
        <v>4464</v>
      </c>
      <c r="AI591" s="22" t="s">
        <v>167</v>
      </c>
      <c r="AJ591" s="22" t="s">
        <v>168</v>
      </c>
      <c r="AK591" s="22" t="s">
        <v>1258</v>
      </c>
      <c r="AL591" s="25">
        <v>0.86805555555555558</v>
      </c>
      <c r="AM591" s="26">
        <v>0.87708333333333333</v>
      </c>
      <c r="AN591" s="26">
        <v>0.88888888888888884</v>
      </c>
      <c r="AO591" s="26">
        <v>0.94444444444444442</v>
      </c>
      <c r="AP591" s="22" t="s">
        <v>4465</v>
      </c>
      <c r="AQ591" s="22" t="s">
        <v>4466</v>
      </c>
      <c r="AR591" s="22">
        <v>14</v>
      </c>
      <c r="AS591" s="22" t="s">
        <v>678</v>
      </c>
      <c r="AT591" s="22" t="s">
        <v>4467</v>
      </c>
      <c r="AU591" s="22" t="s">
        <v>4468</v>
      </c>
      <c r="AV591" s="27" t="s">
        <v>276</v>
      </c>
      <c r="AW591" s="22" t="s">
        <v>4469</v>
      </c>
      <c r="AX591" s="22" t="s">
        <v>4470</v>
      </c>
      <c r="AY591" s="22" t="b">
        <v>1</v>
      </c>
      <c r="AZ591" s="22" t="s">
        <v>273</v>
      </c>
      <c r="BA591" s="22" t="b">
        <v>0</v>
      </c>
      <c r="BB591" s="22"/>
      <c r="BC591" s="22"/>
    </row>
    <row r="592" spans="1:55" hidden="1" x14ac:dyDescent="0.25">
      <c r="A592" s="31" t="str">
        <f>IFERROR(TEXT(Table_ocorrencias11[[#This Row],[caso_n]],"000")&amp;Table_ocorrencias11[[#This Row],[ponto]]&amp;"/"&amp;YEAR(Table_ocorrencias11[[#This Row],[DATA PLANTÃO]]),"")</f>
        <v>854.9/2020</v>
      </c>
      <c r="B592" s="31" t="str">
        <f>IFERROR(IF(Table_ocorrencias11[[#This Row],[GDL]] = "","", Table_ocorrencias11[[#This Row],[GDL]]&amp;"/"&amp;YEAR(Table_ocorrencias11[[#This Row],[data_plantao]])),"")</f>
        <v>29792/2020</v>
      </c>
      <c r="C592" s="31" t="str">
        <f>IF(Table_ocorrencias11[[#This Row],[fotos_gdl]] = TRUE,"ENVIADAS","PENDENTE")</f>
        <v>ENVIADAS</v>
      </c>
      <c r="D592" s="23">
        <f>IFERROR(Table_ocorrencias11[[#This Row],[data_plantao]],"")</f>
        <v>44103</v>
      </c>
      <c r="E592" s="31" t="str">
        <f>IFERROR(Table_ocorrencias11[[#This Row],[CIODS]],"")</f>
        <v>D689084</v>
      </c>
      <c r="F592" s="31" t="str">
        <f>IFERROR(Table_ocorrencias11[[#This Row],[natureza3]],"")</f>
        <v>Homicídio</v>
      </c>
      <c r="G592" s="31" t="str">
        <f>IFERROR(Table_ocorrencias11[[#This Row],[tipo_local]],"")</f>
        <v>Externo</v>
      </c>
      <c r="H592" s="31" t="str">
        <f>IFERROR(IF(Table_ocorrencias11[[#This Row],[instrumento9]] = 0,"",Table_ocorrencias11[[#This Row],[instrumento9]]),"")</f>
        <v>PÉRFURO-CONTUNDENTE</v>
      </c>
      <c r="I592" s="31" t="str">
        <f>IFERROR(VLOOKUP(Table_ocorrencias11[[#This Row],[matricula_perito]],Table_peritos[],2,FALSE),"")</f>
        <v>FERNANDO HENRIQUE LEAL BENEVIDES</v>
      </c>
      <c r="J592" s="31" t="str">
        <f>IFERROR(VLOOKUP(Table_ocorrencias11[[#This Row],[matricula_auxiliar]],Table_auxiliares[],2,FALSE),"")</f>
        <v>ERICSON BERNARDO DA SILVA</v>
      </c>
      <c r="K592" s="31" t="str">
        <f>IFERROR(VLOOKUP(Table_ocorrencias11[[#This Row],[matricula_delegado]],Table_delegados[],2,FALSE),"")</f>
        <v>VICTOR HUGO JARDIM RONDON</v>
      </c>
      <c r="L592" s="31" t="str">
        <f>IFERROR(Table_ocorrencias11[[#This Row],[viatura4]],"")</f>
        <v>UP006</v>
      </c>
      <c r="M592" s="31" t="str">
        <f>IFERROR(IF(Table_ocorrencias11[[#This Row],[DPH2]] ="","",Table_ocorrencias11[[#This Row],[DPH2]]&amp;"º DPH"),"")</f>
        <v>13º DPH</v>
      </c>
      <c r="N592" s="31" t="str">
        <f>UPPER(IFERROR(VLOOKUP(Table_ocorrencias11[[#This Row],[municipio]],Table_municipios[],2,FALSE),""))</f>
        <v>JABOATÃO DOS GUARARAPES</v>
      </c>
      <c r="O592" s="31" t="str">
        <f>UPPER(IFERROR(Table_ocorrencias11[[#This Row],[bairro7]],""))</f>
        <v>CASCATA</v>
      </c>
      <c r="P592" s="31" t="str">
        <f>IFERROR(IF(Table_ocorrencias11[[#This Row],[rua8]] ="","",Table_ocorrencias11[[#This Row],[rua8]]),"")</f>
        <v>RUA MANOEL DE SENA 337</v>
      </c>
      <c r="Q592" s="31" t="str">
        <f>IFERROR(IF(Table_ocorrencias11[[#This Row],[latitude5]] ="","",Table_ocorrencias11[[#This Row],[latitude5]]),"")</f>
        <v>8°6`23.25"S</v>
      </c>
      <c r="R592" s="31" t="str">
        <f>IFERROR(IF(Table_ocorrencias11[[#This Row],[longitude6]] ="","",Table_ocorrencias11[[#This Row],[longitude6]]),"")</f>
        <v>35°1`1.38"O</v>
      </c>
      <c r="S592" s="31" t="str">
        <f>IFERROR(UPPER(VLOOKUP(Table_ocorrencias11[[#This Row],[ocorrencia_id]],Table_vitimas[],3,FALSE) &amp; " (NIC: "&amp; VLOOKUP(Table_ocorrencias11[[#This Row],[ocorrencia_id]],Table_vitimas[],9,FALSE)) &amp;")","")</f>
        <v>WESLEY CESAR CAVALCANTI (NIC: 113230)</v>
      </c>
      <c r="T5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92" s="31" t="str">
        <f>UPPER(IFERROR(Table_ocorrencias11[[#This Row],[descricao]],""))</f>
        <v/>
      </c>
      <c r="V592" s="24">
        <f>IFERROR(IF(Table_ocorrencias11[[#This Row],[data_ciencia]]="","",Table_ocorrencias11[[#This Row],[data_ciencia]]),"")</f>
        <v>0.31736111111111109</v>
      </c>
      <c r="W592" s="24">
        <f>IFERROR(IF(Table_ocorrencias11[[#This Row],[data_saida]]="","",Table_ocorrencias11[[#This Row],[data_saida]]),"")</f>
        <v>0.33750000000000002</v>
      </c>
      <c r="X592" s="24">
        <f>IFERROR(IF(Table_ocorrencias11[[#This Row],[data_chegada]]="","",Table_ocorrencias11[[#This Row],[data_chegada]]),"")</f>
        <v>0.39930555555555558</v>
      </c>
      <c r="Y592" s="24">
        <f>IFERROR(IF(Table_ocorrencias11[[#This Row],[data_conclusao]]="","",Table_ocorrencias11[[#This Row],[data_conclusao]]),"")</f>
        <v>0.41666666666666669</v>
      </c>
      <c r="Z592" s="22">
        <v>1711</v>
      </c>
      <c r="AA592" s="22">
        <v>854</v>
      </c>
      <c r="AB592" s="22">
        <v>13</v>
      </c>
      <c r="AC592" s="22">
        <v>2962063</v>
      </c>
      <c r="AD592" s="22">
        <v>3874494</v>
      </c>
      <c r="AE592" s="22">
        <v>2725053</v>
      </c>
      <c r="AF592" s="22">
        <v>29792</v>
      </c>
      <c r="AG592" s="23">
        <v>44103</v>
      </c>
      <c r="AH592" s="22" t="s">
        <v>4474</v>
      </c>
      <c r="AI592" s="22" t="s">
        <v>167</v>
      </c>
      <c r="AJ592" s="22" t="s">
        <v>168</v>
      </c>
      <c r="AK592" s="22" t="s">
        <v>1258</v>
      </c>
      <c r="AL592" s="25">
        <v>0.31736111111111109</v>
      </c>
      <c r="AM592" s="26">
        <v>0.33750000000000002</v>
      </c>
      <c r="AN592" s="26">
        <v>0.39930555555555558</v>
      </c>
      <c r="AO592" s="26">
        <v>0.41666666666666669</v>
      </c>
      <c r="AP592" s="22" t="s">
        <v>4496</v>
      </c>
      <c r="AQ592" s="22" t="s">
        <v>4497</v>
      </c>
      <c r="AR592" s="22">
        <v>10</v>
      </c>
      <c r="AS592" s="22" t="s">
        <v>4475</v>
      </c>
      <c r="AT592" s="22" t="s">
        <v>4476</v>
      </c>
      <c r="AU592" s="22" t="s">
        <v>4477</v>
      </c>
      <c r="AV592" s="27" t="s">
        <v>276</v>
      </c>
      <c r="AW592" s="22" t="s">
        <v>4478</v>
      </c>
      <c r="AX592" s="22" t="s">
        <v>283</v>
      </c>
      <c r="AY592" s="22" t="b">
        <v>1</v>
      </c>
      <c r="AZ592" s="22" t="s">
        <v>273</v>
      </c>
      <c r="BA592" s="22" t="b">
        <v>0</v>
      </c>
      <c r="BB592" s="22"/>
      <c r="BC592" s="22"/>
    </row>
    <row r="593" spans="1:55" hidden="1" x14ac:dyDescent="0.25">
      <c r="A593" s="31" t="str">
        <f>IFERROR(TEXT(Table_ocorrencias11[[#This Row],[caso_n]],"000")&amp;Table_ocorrencias11[[#This Row],[ponto]]&amp;"/"&amp;YEAR(Table_ocorrencias11[[#This Row],[DATA PLANTÃO]]),"")</f>
        <v>855.9/2020</v>
      </c>
      <c r="B593" s="31" t="str">
        <f>IFERROR(IF(Table_ocorrencias11[[#This Row],[GDL]] = "","", Table_ocorrencias11[[#This Row],[GDL]]&amp;"/"&amp;YEAR(Table_ocorrencias11[[#This Row],[data_plantao]])),"")</f>
        <v>29796/2020</v>
      </c>
      <c r="C593" s="31" t="str">
        <f>IF(Table_ocorrencias11[[#This Row],[fotos_gdl]] = TRUE,"ENVIADAS","PENDENTE")</f>
        <v>ENVIADAS</v>
      </c>
      <c r="D593" s="23">
        <f>IFERROR(Table_ocorrencias11[[#This Row],[data_plantao]],"")</f>
        <v>44103</v>
      </c>
      <c r="E593" s="31" t="str">
        <f>IFERROR(Table_ocorrencias11[[#This Row],[CIODS]],"")</f>
        <v>D689085</v>
      </c>
      <c r="F593" s="31" t="str">
        <f>IFERROR(Table_ocorrencias11[[#This Row],[natureza3]],"")</f>
        <v>Homicídio</v>
      </c>
      <c r="G593" s="31" t="str">
        <f>IFERROR(Table_ocorrencias11[[#This Row],[tipo_local]],"")</f>
        <v>Interno</v>
      </c>
      <c r="H593" s="31" t="str">
        <f>IFERROR(IF(Table_ocorrencias11[[#This Row],[instrumento9]] = 0,"",Table_ocorrencias11[[#This Row],[instrumento9]]),"")</f>
        <v>PÉRFURO-CONTUNDENTE</v>
      </c>
      <c r="I593" s="31" t="str">
        <f>IFERROR(VLOOKUP(Table_ocorrencias11[[#This Row],[matricula_perito]],Table_peritos[],2,FALSE),"")</f>
        <v>VICTOR CEZAR LUCENA TAVARES DE SÁ LEITÃO</v>
      </c>
      <c r="J593" s="31" t="str">
        <f>IFERROR(VLOOKUP(Table_ocorrencias11[[#This Row],[matricula_auxiliar]],Table_auxiliares[],2,FALSE),"")</f>
        <v>BRENO HENRIQUE DANTAS DOS SANTOS</v>
      </c>
      <c r="K593" s="31" t="str">
        <f>IFERROR(VLOOKUP(Table_ocorrencias11[[#This Row],[matricula_delegado]],Table_delegados[],2,FALSE),"")</f>
        <v>VICTOR HUGO JARDIM RONDON</v>
      </c>
      <c r="L593" s="31" t="str">
        <f>IFERROR(Table_ocorrencias11[[#This Row],[viatura4]],"")</f>
        <v>UP004</v>
      </c>
      <c r="M593" s="31" t="str">
        <f>IFERROR(IF(Table_ocorrencias11[[#This Row],[DPH2]] ="","",Table_ocorrencias11[[#This Row],[DPH2]]&amp;"º DPH"),"")</f>
        <v>13º DPH</v>
      </c>
      <c r="N593" s="31" t="str">
        <f>UPPER(IFERROR(VLOOKUP(Table_ocorrencias11[[#This Row],[municipio]],Table_municipios[],2,FALSE),""))</f>
        <v>JABOATÃO DOS GUARARAPES</v>
      </c>
      <c r="O593" s="31" t="str">
        <f>UPPER(IFERROR(Table_ocorrencias11[[#This Row],[bairro7]],""))</f>
        <v>CURADO IV</v>
      </c>
      <c r="P593" s="31" t="str">
        <f>IFERROR(IF(Table_ocorrencias11[[#This Row],[rua8]] ="","",Table_ocorrencias11[[#This Row],[rua8]]),"")</f>
        <v>PATRÍCIA BARBOSA</v>
      </c>
      <c r="Q593" s="31" t="str">
        <f>IFERROR(IF(Table_ocorrencias11[[#This Row],[latitude5]] ="","",Table_ocorrencias11[[#This Row],[latitude5]]),"")</f>
        <v>-8,0747122</v>
      </c>
      <c r="R593" s="31" t="str">
        <f>IFERROR(IF(Table_ocorrencias11[[#This Row],[longitude6]] ="","",Table_ocorrencias11[[#This Row],[longitude6]]),"")</f>
        <v>-34,9911037</v>
      </c>
      <c r="S593" s="31" t="str">
        <f>IFERROR(UPPER(VLOOKUP(Table_ocorrencias11[[#This Row],[ocorrencia_id]],Table_vitimas[],3,FALSE) &amp; " (NIC: "&amp; VLOOKUP(Table_ocorrencias11[[#This Row],[ocorrencia_id]],Table_vitimas[],9,FALSE)) &amp;")","")</f>
        <v>JOSÉ JUNIO DA SILVA CAMARA (NIC: 113229)</v>
      </c>
      <c r="T5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93" s="31" t="str">
        <f>UPPER(IFERROR(Table_ocorrencias11[[#This Row],[descricao]],""))</f>
        <v>PAF - SGT CALASSA 985346680</v>
      </c>
      <c r="V593" s="24">
        <f>IFERROR(IF(Table_ocorrencias11[[#This Row],[data_ciencia]]="","",Table_ocorrencias11[[#This Row],[data_ciencia]]),"")</f>
        <v>0.32291666666666669</v>
      </c>
      <c r="W593" s="24">
        <f>IFERROR(IF(Table_ocorrencias11[[#This Row],[data_saida]]="","",Table_ocorrencias11[[#This Row],[data_saida]]),"")</f>
        <v>0.3611111111111111</v>
      </c>
      <c r="X593" s="24">
        <f>IFERROR(IF(Table_ocorrencias11[[#This Row],[data_chegada]]="","",Table_ocorrencias11[[#This Row],[data_chegada]]),"")</f>
        <v>0.375</v>
      </c>
      <c r="Y593" s="24">
        <f>IFERROR(IF(Table_ocorrencias11[[#This Row],[data_conclusao]]="","",Table_ocorrencias11[[#This Row],[data_conclusao]]),"")</f>
        <v>0.41666666666666669</v>
      </c>
      <c r="Z593" s="22">
        <v>1712</v>
      </c>
      <c r="AA593" s="22">
        <v>855</v>
      </c>
      <c r="AB593" s="22">
        <v>13</v>
      </c>
      <c r="AC593" s="22">
        <v>3866947</v>
      </c>
      <c r="AD593" s="22">
        <v>3867820</v>
      </c>
      <c r="AE593" s="22">
        <v>2725053</v>
      </c>
      <c r="AF593" s="22">
        <v>29796</v>
      </c>
      <c r="AG593" s="23">
        <v>44103</v>
      </c>
      <c r="AH593" s="22" t="s">
        <v>4479</v>
      </c>
      <c r="AI593" s="22" t="s">
        <v>167</v>
      </c>
      <c r="AJ593" s="22" t="s">
        <v>414</v>
      </c>
      <c r="AK593" s="22" t="s">
        <v>255</v>
      </c>
      <c r="AL593" s="25">
        <v>0.32291666666666669</v>
      </c>
      <c r="AM593" s="26">
        <v>0.3611111111111111</v>
      </c>
      <c r="AN593" s="26">
        <v>0.375</v>
      </c>
      <c r="AO593" s="26">
        <v>0.41666666666666669</v>
      </c>
      <c r="AP593" s="22" t="s">
        <v>4480</v>
      </c>
      <c r="AQ593" s="22" t="s">
        <v>4481</v>
      </c>
      <c r="AR593" s="22">
        <v>10</v>
      </c>
      <c r="AS593" s="22" t="s">
        <v>3356</v>
      </c>
      <c r="AT593" s="22" t="s">
        <v>4482</v>
      </c>
      <c r="AU593" s="22" t="s">
        <v>4483</v>
      </c>
      <c r="AV593" s="27" t="s">
        <v>276</v>
      </c>
      <c r="AW593" s="22" t="s">
        <v>4484</v>
      </c>
      <c r="AX593" s="22" t="s">
        <v>4485</v>
      </c>
      <c r="AY593" s="22" t="b">
        <v>1</v>
      </c>
      <c r="AZ593" s="22" t="s">
        <v>273</v>
      </c>
      <c r="BA593" s="22" t="b">
        <v>0</v>
      </c>
      <c r="BB593" s="22"/>
      <c r="BC593" s="22"/>
    </row>
    <row r="594" spans="1:55" hidden="1" x14ac:dyDescent="0.25">
      <c r="A594" s="31" t="str">
        <f>IFERROR(TEXT(Table_ocorrencias11[[#This Row],[caso_n]],"000")&amp;Table_ocorrencias11[[#This Row],[ponto]]&amp;"/"&amp;YEAR(Table_ocorrencias11[[#This Row],[DATA PLANTÃO]]),"")</f>
        <v>856.9/2020</v>
      </c>
      <c r="B594" s="31" t="str">
        <f>IFERROR(IF(Table_ocorrencias11[[#This Row],[GDL]] = "","", Table_ocorrencias11[[#This Row],[GDL]]&amp;"/"&amp;YEAR(Table_ocorrencias11[[#This Row],[data_plantao]])),"")</f>
        <v>29907/2020</v>
      </c>
      <c r="C594" s="31" t="str">
        <f>IF(Table_ocorrencias11[[#This Row],[fotos_gdl]] = TRUE,"ENVIADAS","PENDENTE")</f>
        <v>ENVIADAS</v>
      </c>
      <c r="D594" s="23">
        <f>IFERROR(Table_ocorrencias11[[#This Row],[data_plantao]],"")</f>
        <v>44103</v>
      </c>
      <c r="E594" s="31" t="str">
        <f>IFERROR(Table_ocorrencias11[[#This Row],[CIODS]],"")</f>
        <v>D689141</v>
      </c>
      <c r="F594" s="31" t="str">
        <f>IFERROR(Table_ocorrencias11[[#This Row],[natureza3]],"")</f>
        <v>Homicídio</v>
      </c>
      <c r="G594" s="31" t="str">
        <f>IFERROR(Table_ocorrencias11[[#This Row],[tipo_local]],"")</f>
        <v>Externo</v>
      </c>
      <c r="H594" s="31" t="str">
        <f>IFERROR(IF(Table_ocorrencias11[[#This Row],[instrumento9]] = 0,"",Table_ocorrencias11[[#This Row],[instrumento9]]),"")</f>
        <v>PÉRFURO-CONTUNDENTE</v>
      </c>
      <c r="I594" s="31" t="str">
        <f>IFERROR(VLOOKUP(Table_ocorrencias11[[#This Row],[matricula_perito]],Table_peritos[],2,FALSE),"")</f>
        <v>FERNANDO HENRIQUE LEAL BENEVIDES</v>
      </c>
      <c r="J594" s="31" t="str">
        <f>IFERROR(VLOOKUP(Table_ocorrencias11[[#This Row],[matricula_auxiliar]],Table_auxiliares[],2,FALSE),"")</f>
        <v>ERICSON BERNARDO DA SILVA</v>
      </c>
      <c r="K594" s="31" t="str">
        <f>IFERROR(VLOOKUP(Table_ocorrencias11[[#This Row],[matricula_delegado]],Table_delegados[],2,FALSE),"")</f>
        <v>VICTOR HUGO JARDIM RONDON</v>
      </c>
      <c r="L594" s="31" t="str">
        <f>IFERROR(Table_ocorrencias11[[#This Row],[viatura4]],"")</f>
        <v>UP006</v>
      </c>
      <c r="M594" s="31" t="str">
        <f>IFERROR(IF(Table_ocorrencias11[[#This Row],[DPH2]] ="","",Table_ocorrencias11[[#This Row],[DPH2]]&amp;"º DPH"),"")</f>
        <v>12º DPH</v>
      </c>
      <c r="N594" s="31" t="str">
        <f>UPPER(IFERROR(VLOOKUP(Table_ocorrencias11[[#This Row],[municipio]],Table_municipios[],2,FALSE),""))</f>
        <v>JABOATÃO DOS GUARARAPES</v>
      </c>
      <c r="O594" s="31" t="str">
        <f>UPPER(IFERROR(Table_ocorrencias11[[#This Row],[bairro7]],""))</f>
        <v>PIEDADE</v>
      </c>
      <c r="P594" s="31" t="str">
        <f>IFERROR(IF(Table_ocorrencias11[[#This Row],[rua8]] ="","",Table_ocorrencias11[[#This Row],[rua8]]),"")</f>
        <v>RUA PROFESSOR NILO PEÇANHA N 570</v>
      </c>
      <c r="Q594" s="31" t="str">
        <f>IFERROR(IF(Table_ocorrencias11[[#This Row],[latitude5]] ="","",Table_ocorrencias11[[#This Row],[latitude5]]),"")</f>
        <v>8°9`34.26"S</v>
      </c>
      <c r="R594" s="31" t="str">
        <f>IFERROR(IF(Table_ocorrencias11[[#This Row],[longitude6]] ="","",Table_ocorrencias11[[#This Row],[longitude6]]),"")</f>
        <v>34°55`17.77"O</v>
      </c>
      <c r="S59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113231)</v>
      </c>
      <c r="T5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94" s="31" t="str">
        <f>UPPER(IFERROR(Table_ocorrencias11[[#This Row],[descricao]],""))</f>
        <v/>
      </c>
      <c r="V594" s="24">
        <f>IFERROR(IF(Table_ocorrencias11[[#This Row],[data_ciencia]]="","",Table_ocorrencias11[[#This Row],[data_ciencia]]),"")</f>
        <v>0.71458333333333335</v>
      </c>
      <c r="W594" s="24" t="str">
        <f>IFERROR(IF(Table_ocorrencias11[[#This Row],[data_saida]]="","",Table_ocorrencias11[[#This Row],[data_saida]]),"")</f>
        <v/>
      </c>
      <c r="X594" s="24" t="str">
        <f>IFERROR(IF(Table_ocorrencias11[[#This Row],[data_chegada]]="","",Table_ocorrencias11[[#This Row],[data_chegada]]),"")</f>
        <v/>
      </c>
      <c r="Y594" s="24" t="str">
        <f>IFERROR(IF(Table_ocorrencias11[[#This Row],[data_conclusao]]="","",Table_ocorrencias11[[#This Row],[data_conclusao]]),"")</f>
        <v/>
      </c>
      <c r="Z594" s="22">
        <v>1713</v>
      </c>
      <c r="AA594" s="22">
        <v>856</v>
      </c>
      <c r="AB594" s="22">
        <v>12</v>
      </c>
      <c r="AC594" s="22">
        <v>2962063</v>
      </c>
      <c r="AD594" s="22">
        <v>3874494</v>
      </c>
      <c r="AE594" s="22">
        <v>2725053</v>
      </c>
      <c r="AF594" s="22">
        <v>29907</v>
      </c>
      <c r="AG594" s="23">
        <v>44103</v>
      </c>
      <c r="AH594" s="22" t="s">
        <v>4500</v>
      </c>
      <c r="AI594" s="22" t="s">
        <v>167</v>
      </c>
      <c r="AJ594" s="22" t="s">
        <v>168</v>
      </c>
      <c r="AK594" s="22" t="s">
        <v>1258</v>
      </c>
      <c r="AL594" s="25">
        <v>0.71458333333333335</v>
      </c>
      <c r="AM594" s="26"/>
      <c r="AN594" s="26"/>
      <c r="AO594" s="26"/>
      <c r="AP594" s="22" t="s">
        <v>4509</v>
      </c>
      <c r="AQ594" s="22" t="s">
        <v>4510</v>
      </c>
      <c r="AR594" s="22">
        <v>10</v>
      </c>
      <c r="AS594" s="22" t="s">
        <v>711</v>
      </c>
      <c r="AT594" s="22" t="s">
        <v>4501</v>
      </c>
      <c r="AU594" s="22" t="s">
        <v>4502</v>
      </c>
      <c r="AV594" s="27" t="s">
        <v>276</v>
      </c>
      <c r="AW594" s="22" t="s">
        <v>4503</v>
      </c>
      <c r="AX594" s="22" t="s">
        <v>283</v>
      </c>
      <c r="AY594" s="22" t="b">
        <v>1</v>
      </c>
      <c r="AZ594" s="22" t="s">
        <v>273</v>
      </c>
      <c r="BA594" s="22" t="b">
        <v>0</v>
      </c>
      <c r="BB594" s="22"/>
      <c r="BC594" s="22"/>
    </row>
    <row r="595" spans="1:55" hidden="1" x14ac:dyDescent="0.25">
      <c r="A595" s="31" t="str">
        <f>IFERROR(TEXT(Table_ocorrencias11[[#This Row],[caso_n]],"000")&amp;Table_ocorrencias11[[#This Row],[ponto]]&amp;"/"&amp;YEAR(Table_ocorrencias11[[#This Row],[DATA PLANTÃO]]),"")</f>
        <v>857.9/2020</v>
      </c>
      <c r="B595" s="31" t="str">
        <f>IFERROR(IF(Table_ocorrencias11[[#This Row],[GDL]] = "","", Table_ocorrencias11[[#This Row],[GDL]]&amp;"/"&amp;YEAR(Table_ocorrencias11[[#This Row],[data_plantao]])),"")</f>
        <v>29913/2020</v>
      </c>
      <c r="C595" s="31" t="str">
        <f>IF(Table_ocorrencias11[[#This Row],[fotos_gdl]] = TRUE,"ENVIADAS","PENDENTE")</f>
        <v>ENVIADAS</v>
      </c>
      <c r="D595" s="23">
        <f>IFERROR(Table_ocorrencias11[[#This Row],[data_plantao]],"")</f>
        <v>44103</v>
      </c>
      <c r="E595" s="31" t="str">
        <f>IFERROR(Table_ocorrencias11[[#This Row],[CIODS]],"")</f>
        <v>D689129</v>
      </c>
      <c r="F595" s="31" t="str">
        <f>IFERROR(Table_ocorrencias11[[#This Row],[natureza3]],"")</f>
        <v>Homicídio</v>
      </c>
      <c r="G595" s="31" t="str">
        <f>IFERROR(Table_ocorrencias11[[#This Row],[tipo_local]],"")</f>
        <v>Externo</v>
      </c>
      <c r="H595" s="31" t="str">
        <f>IFERROR(IF(Table_ocorrencias11[[#This Row],[instrumento9]] = 0,"",Table_ocorrencias11[[#This Row],[instrumento9]]),"")</f>
        <v>PÉRFURO-CONTUNDENTE</v>
      </c>
      <c r="I595" s="31" t="str">
        <f>IFERROR(VLOOKUP(Table_ocorrencias11[[#This Row],[matricula_perito]],Table_peritos[],2,FALSE),"")</f>
        <v>RANON BARROS BEZERRA</v>
      </c>
      <c r="J595" s="31" t="str">
        <f>IFERROR(VLOOKUP(Table_ocorrencias11[[#This Row],[matricula_auxiliar]],Table_auxiliares[],2,FALSE),"")</f>
        <v>ALMIR CARLOS DE SOUZA</v>
      </c>
      <c r="K595" s="31" t="str">
        <f>IFERROR(VLOOKUP(Table_ocorrencias11[[#This Row],[matricula_delegado]],Table_delegados[],2,FALSE),"")</f>
        <v>JOAO BAPTISTA DE BRITTO ALVES FILHO</v>
      </c>
      <c r="L595" s="31" t="str">
        <f>IFERROR(Table_ocorrencias11[[#This Row],[viatura4]],"")</f>
        <v>UP006</v>
      </c>
      <c r="M595" s="31" t="str">
        <f>IFERROR(IF(Table_ocorrencias11[[#This Row],[DPH2]] ="","",Table_ocorrencias11[[#This Row],[DPH2]]&amp;"º DPH"),"")</f>
        <v>7º DPH</v>
      </c>
      <c r="N595" s="31" t="str">
        <f>UPPER(IFERROR(VLOOKUP(Table_ocorrencias11[[#This Row],[municipio]],Table_municipios[],2,FALSE),""))</f>
        <v>PAULISTA</v>
      </c>
      <c r="O595" s="31" t="str">
        <f>UPPER(IFERROR(Table_ocorrencias11[[#This Row],[bairro7]],""))</f>
        <v>JANGA</v>
      </c>
      <c r="P595" s="31" t="str">
        <f>IFERROR(IF(Table_ocorrencias11[[#This Row],[rua8]] ="","",Table_ocorrencias11[[#This Row],[rua8]]),"")</f>
        <v>AV DA FLORESTA,938</v>
      </c>
      <c r="Q595" s="31" t="str">
        <f>IFERROR(IF(Table_ocorrencias11[[#This Row],[latitude5]] ="","",Table_ocorrencias11[[#This Row],[latitude5]]),"")</f>
        <v>-7.944336</v>
      </c>
      <c r="R595" s="31" t="str">
        <f>IFERROR(IF(Table_ocorrencias11[[#This Row],[longitude6]] ="","",Table_ocorrencias11[[#This Row],[longitude6]]),"")</f>
        <v>-34.837990</v>
      </c>
      <c r="S595" s="31" t="str">
        <f>IFERROR(UPPER(VLOOKUP(Table_ocorrencias11[[#This Row],[ocorrencia_id]],Table_vitimas[],3,FALSE) &amp; " (NIC: "&amp; VLOOKUP(Table_ocorrencias11[[#This Row],[ocorrencia_id]],Table_vitimas[],9,FALSE)) &amp;")","")</f>
        <v>JACIEL NEURINE DE SANTANA (NIC: 113238)</v>
      </c>
      <c r="T5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95" s="31" t="str">
        <f>UPPER(IFERROR(Table_ocorrencias11[[#This Row],[descricao]],""))</f>
        <v/>
      </c>
      <c r="V595" s="24">
        <f>IFERROR(IF(Table_ocorrencias11[[#This Row],[data_ciencia]]="","",Table_ocorrencias11[[#This Row],[data_ciencia]]),"")</f>
        <v>0.92708333333333337</v>
      </c>
      <c r="W595" s="24">
        <f>IFERROR(IF(Table_ocorrencias11[[#This Row],[data_saida]]="","",Table_ocorrencias11[[#This Row],[data_saida]]),"")</f>
        <v>0.9375</v>
      </c>
      <c r="X595" s="24">
        <f>IFERROR(IF(Table_ocorrencias11[[#This Row],[data_chegada]]="","",Table_ocorrencias11[[#This Row],[data_chegada]]),"")</f>
        <v>0.95833333333333337</v>
      </c>
      <c r="Y595" s="24">
        <f>IFERROR(IF(Table_ocorrencias11[[#This Row],[data_conclusao]]="","",Table_ocorrencias11[[#This Row],[data_conclusao]]),"")</f>
        <v>0.98611111111111116</v>
      </c>
      <c r="Z595" s="22">
        <v>1714</v>
      </c>
      <c r="AA595" s="22">
        <v>857</v>
      </c>
      <c r="AB595" s="22">
        <v>7</v>
      </c>
      <c r="AC595" s="22">
        <v>3866670</v>
      </c>
      <c r="AD595" s="22">
        <v>1586920</v>
      </c>
      <c r="AE595" s="22">
        <v>2139065</v>
      </c>
      <c r="AF595" s="22">
        <v>29913</v>
      </c>
      <c r="AG595" s="23">
        <v>44103</v>
      </c>
      <c r="AH595" s="22" t="s">
        <v>4505</v>
      </c>
      <c r="AI595" s="22" t="s">
        <v>167</v>
      </c>
      <c r="AJ595" s="22" t="s">
        <v>168</v>
      </c>
      <c r="AK595" s="22" t="s">
        <v>1258</v>
      </c>
      <c r="AL595" s="25">
        <v>0.92708333333333337</v>
      </c>
      <c r="AM595" s="26">
        <v>0.9375</v>
      </c>
      <c r="AN595" s="26">
        <v>0.95833333333333337</v>
      </c>
      <c r="AO595" s="26">
        <v>0.98611111111111116</v>
      </c>
      <c r="AP595" s="22" t="s">
        <v>4511</v>
      </c>
      <c r="AQ595" s="22" t="s">
        <v>4512</v>
      </c>
      <c r="AR595" s="22">
        <v>13</v>
      </c>
      <c r="AS595" s="22" t="s">
        <v>2036</v>
      </c>
      <c r="AT595" s="22" t="s">
        <v>4506</v>
      </c>
      <c r="AU595" s="22" t="s">
        <v>4507</v>
      </c>
      <c r="AV595" s="27" t="s">
        <v>276</v>
      </c>
      <c r="AW595" s="22" t="s">
        <v>4508</v>
      </c>
      <c r="AX595" s="22" t="s">
        <v>283</v>
      </c>
      <c r="AY595" s="22" t="b">
        <v>1</v>
      </c>
      <c r="AZ595" s="22" t="s">
        <v>273</v>
      </c>
      <c r="BA595" s="22" t="b">
        <v>0</v>
      </c>
      <c r="BB595" s="22"/>
      <c r="BC595" s="22"/>
    </row>
    <row r="596" spans="1:55" hidden="1" x14ac:dyDescent="0.25">
      <c r="A596" s="31" t="str">
        <f>IFERROR(TEXT(Table_ocorrencias11[[#This Row],[caso_n]],"000")&amp;Table_ocorrencias11[[#This Row],[ponto]]&amp;"/"&amp;YEAR(Table_ocorrencias11[[#This Row],[DATA PLANTÃO]]),"")</f>
        <v>858.9/2020</v>
      </c>
      <c r="B596" s="31" t="str">
        <f>IFERROR(IF(Table_ocorrencias11[[#This Row],[GDL]] = "","", Table_ocorrencias11[[#This Row],[GDL]]&amp;"/"&amp;YEAR(Table_ocorrencias11[[#This Row],[data_plantao]])),"")</f>
        <v>30090/2020</v>
      </c>
      <c r="C596" s="31" t="str">
        <f>IF(Table_ocorrencias11[[#This Row],[fotos_gdl]] = TRUE,"ENVIADAS","PENDENTE")</f>
        <v>ENVIADAS</v>
      </c>
      <c r="D596" s="23">
        <f>IFERROR(Table_ocorrencias11[[#This Row],[data_plantao]],"")</f>
        <v>44104</v>
      </c>
      <c r="E596" s="31" t="str">
        <f>IFERROR(Table_ocorrencias11[[#This Row],[CIODS]],"")</f>
        <v>D689214</v>
      </c>
      <c r="F596" s="31" t="str">
        <f>IFERROR(Table_ocorrencias11[[#This Row],[natureza3]],"")</f>
        <v>Homicídio</v>
      </c>
      <c r="G596" s="31" t="str">
        <f>IFERROR(Table_ocorrencias11[[#This Row],[tipo_local]],"")</f>
        <v>Externo</v>
      </c>
      <c r="H596" s="31" t="str">
        <f>IFERROR(IF(Table_ocorrencias11[[#This Row],[instrumento9]] = 0,"",Table_ocorrencias11[[#This Row],[instrumento9]]),"")</f>
        <v>PÉRFURO-CONTUNDENTE</v>
      </c>
      <c r="I596" s="31" t="str">
        <f>IFERROR(VLOOKUP(Table_ocorrencias11[[#This Row],[matricula_perito]],Table_peritos[],2,FALSE),"")</f>
        <v>TADEU MORAIS CRUZ</v>
      </c>
      <c r="J596" s="31" t="str">
        <f>IFERROR(VLOOKUP(Table_ocorrencias11[[#This Row],[matricula_auxiliar]],Table_auxiliares[],2,FALSE),"")</f>
        <v>ANDREZA CRISTINA MAIA DOS SANTOS</v>
      </c>
      <c r="K596" s="31" t="str">
        <f>IFERROR(VLOOKUP(Table_ocorrencias11[[#This Row],[matricula_delegado]],Table_delegados[],2,FALSE),"")</f>
        <v>FRANCISCO JUNIOR VASCONCELOS SANTOS</v>
      </c>
      <c r="L596" s="31" t="str">
        <f>IFERROR(Table_ocorrencias11[[#This Row],[viatura4]],"")</f>
        <v>UP004</v>
      </c>
      <c r="M596" s="31" t="str">
        <f>IFERROR(IF(Table_ocorrencias11[[#This Row],[DPH2]] ="","",Table_ocorrencias11[[#This Row],[DPH2]]&amp;"º DPH"),"")</f>
        <v>5º DPH</v>
      </c>
      <c r="N596" s="31" t="str">
        <f>UPPER(IFERROR(VLOOKUP(Table_ocorrencias11[[#This Row],[municipio]],Table_municipios[],2,FALSE),""))</f>
        <v>RECIFE</v>
      </c>
      <c r="O596" s="31" t="str">
        <f>UPPER(IFERROR(Table_ocorrencias11[[#This Row],[bairro7]],""))</f>
        <v>POÇO DA PANELA</v>
      </c>
      <c r="P596" s="31" t="str">
        <f>IFERROR(IF(Table_ocorrencias11[[#This Row],[rua8]] ="","",Table_ocorrencias11[[#This Row],[rua8]]),"")</f>
        <v>MAL. BITENCOURT</v>
      </c>
      <c r="Q596" s="31" t="str">
        <f>IFERROR(IF(Table_ocorrencias11[[#This Row],[latitude5]] ="","",Table_ocorrencias11[[#This Row],[latitude5]]),"")</f>
        <v>-8,037567</v>
      </c>
      <c r="R596" s="31" t="str">
        <f>IFERROR(IF(Table_ocorrencias11[[#This Row],[longitude6]] ="","",Table_ocorrencias11[[#This Row],[longitude6]]),"")</f>
        <v>-34,925400</v>
      </c>
      <c r="S596" s="31" t="str">
        <f>IFERROR(UPPER(VLOOKUP(Table_ocorrencias11[[#This Row],[ocorrencia_id]],Table_vitimas[],3,FALSE) &amp; " (NIC: "&amp; VLOOKUP(Table_ocorrencias11[[#This Row],[ocorrencia_id]],Table_vitimas[],9,FALSE)) &amp;")","")</f>
        <v>WILLY JOSÉ PEREIRA DE ASSIS (NIC: 113239)</v>
      </c>
      <c r="T5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596" s="31" t="str">
        <f>UPPER(IFERROR(Table_ocorrencias11[[#This Row],[descricao]],""))</f>
        <v/>
      </c>
      <c r="V596" s="24">
        <f>IFERROR(IF(Table_ocorrencias11[[#This Row],[data_ciencia]]="","",Table_ocorrencias11[[#This Row],[data_ciencia]]),"")</f>
        <v>0.62083333333333335</v>
      </c>
      <c r="W596" s="24">
        <f>IFERROR(IF(Table_ocorrencias11[[#This Row],[data_saida]]="","",Table_ocorrencias11[[#This Row],[data_saida]]),"")</f>
        <v>0.63194444444444442</v>
      </c>
      <c r="X596" s="24">
        <f>IFERROR(IF(Table_ocorrencias11[[#This Row],[data_chegada]]="","",Table_ocorrencias11[[#This Row],[data_chegada]]),"")</f>
        <v>0.63888888888888884</v>
      </c>
      <c r="Y596" s="24">
        <f>IFERROR(IF(Table_ocorrencias11[[#This Row],[data_conclusao]]="","",Table_ocorrencias11[[#This Row],[data_conclusao]]),"")</f>
        <v>0.68055555555555558</v>
      </c>
      <c r="Z596" s="22">
        <v>1715</v>
      </c>
      <c r="AA596" s="22">
        <v>858</v>
      </c>
      <c r="AB596" s="22">
        <v>5</v>
      </c>
      <c r="AC596" s="22">
        <v>2962136</v>
      </c>
      <c r="AD596" s="22">
        <v>3876098</v>
      </c>
      <c r="AE596" s="22">
        <v>2724820</v>
      </c>
      <c r="AF596" s="22">
        <v>30090</v>
      </c>
      <c r="AG596" s="23">
        <v>44104</v>
      </c>
      <c r="AH596" s="22" t="s">
        <v>4517</v>
      </c>
      <c r="AI596" s="22" t="s">
        <v>167</v>
      </c>
      <c r="AJ596" s="22" t="s">
        <v>168</v>
      </c>
      <c r="AK596" s="22" t="s">
        <v>255</v>
      </c>
      <c r="AL596" s="25">
        <v>0.62083333333333335</v>
      </c>
      <c r="AM596" s="26">
        <v>0.63194444444444442</v>
      </c>
      <c r="AN596" s="26">
        <v>0.63888888888888884</v>
      </c>
      <c r="AO596" s="26">
        <v>0.68055555555555558</v>
      </c>
      <c r="AP596" s="22" t="s">
        <v>4522</v>
      </c>
      <c r="AQ596" s="22" t="s">
        <v>4523</v>
      </c>
      <c r="AR596" s="22">
        <v>14</v>
      </c>
      <c r="AS596" s="22" t="s">
        <v>4518</v>
      </c>
      <c r="AT596" s="22" t="s">
        <v>4519</v>
      </c>
      <c r="AU596" s="22" t="s">
        <v>4520</v>
      </c>
      <c r="AV596" s="27" t="s">
        <v>276</v>
      </c>
      <c r="AW596" s="22" t="s">
        <v>4521</v>
      </c>
      <c r="AX596" s="22" t="s">
        <v>283</v>
      </c>
      <c r="AY596" s="22" t="b">
        <v>1</v>
      </c>
      <c r="AZ596" s="22" t="s">
        <v>273</v>
      </c>
      <c r="BA596" s="22" t="b">
        <v>0</v>
      </c>
      <c r="BB596" s="22"/>
      <c r="BC596" s="22"/>
    </row>
    <row r="597" spans="1:55" hidden="1" x14ac:dyDescent="0.25">
      <c r="A597" s="31" t="str">
        <f>IFERROR(TEXT(Table_ocorrencias11[[#This Row],[caso_n]],"000")&amp;Table_ocorrencias11[[#This Row],[ponto]]&amp;"/"&amp;YEAR(Table_ocorrencias11[[#This Row],[DATA PLANTÃO]]),"")</f>
        <v>859.9/2020</v>
      </c>
      <c r="B597" s="31" t="str">
        <f>IFERROR(IF(Table_ocorrencias11[[#This Row],[GDL]] = "","", Table_ocorrencias11[[#This Row],[GDL]]&amp;"/"&amp;YEAR(Table_ocorrencias11[[#This Row],[data_plantao]])),"")</f>
        <v>30125/2020</v>
      </c>
      <c r="C597" s="31" t="str">
        <f>IF(Table_ocorrencias11[[#This Row],[fotos_gdl]] = TRUE,"ENVIADAS","PENDENTE")</f>
        <v>ENVIADAS</v>
      </c>
      <c r="D597" s="23">
        <f>IFERROR(Table_ocorrencias11[[#This Row],[data_plantao]],"")</f>
        <v>44104</v>
      </c>
      <c r="E597" s="31" t="str">
        <f>IFERROR(Table_ocorrencias11[[#This Row],[CIODS]],"")</f>
        <v>D689237</v>
      </c>
      <c r="F597" s="31" t="str">
        <f>IFERROR(Table_ocorrencias11[[#This Row],[natureza3]],"")</f>
        <v>Homicídio</v>
      </c>
      <c r="G597" s="31" t="str">
        <f>IFERROR(Table_ocorrencias11[[#This Row],[tipo_local]],"")</f>
        <v>Externo</v>
      </c>
      <c r="H597" s="31" t="str">
        <f>IFERROR(IF(Table_ocorrencias11[[#This Row],[instrumento9]] = 0,"",Table_ocorrencias11[[#This Row],[instrumento9]]),"")</f>
        <v>PÉRFURO-CONTUNDENTE</v>
      </c>
      <c r="I597" s="31" t="str">
        <f>IFERROR(VLOOKUP(Table_ocorrencias11[[#This Row],[matricula_perito]],Table_peritos[],2,FALSE),"")</f>
        <v>BETSON FERNANDO DELGADO DOS SANTOS ANDRADE</v>
      </c>
      <c r="J597" s="31" t="str">
        <f>IFERROR(VLOOKUP(Table_ocorrencias11[[#This Row],[matricula_auxiliar]],Table_auxiliares[],2,FALSE),"")</f>
        <v>THAYSE BATISTA</v>
      </c>
      <c r="K597" s="31" t="str">
        <f>IFERROR(VLOOKUP(Table_ocorrencias11[[#This Row],[matricula_delegado]],Table_delegados[],2,FALSE),"")</f>
        <v>ANTONIO DE CAMPOS FRANCISCO</v>
      </c>
      <c r="L597" s="31" t="str">
        <f>IFERROR(Table_ocorrencias11[[#This Row],[viatura4]],"")</f>
        <v>UP004</v>
      </c>
      <c r="M597" s="31" t="str">
        <f>IFERROR(IF(Table_ocorrencias11[[#This Row],[DPH2]] ="","",Table_ocorrencias11[[#This Row],[DPH2]]&amp;"º DPH"),"")</f>
        <v>11º DPH</v>
      </c>
      <c r="N597" s="31" t="str">
        <f>UPPER(IFERROR(VLOOKUP(Table_ocorrencias11[[#This Row],[municipio]],Table_municipios[],2,FALSE),""))</f>
        <v>JABOATÃO DOS GUARARAPES</v>
      </c>
      <c r="O597" s="31" t="str">
        <f>UPPER(IFERROR(Table_ocorrencias11[[#This Row],[bairro7]],""))</f>
        <v>CAJUEIRO SECO</v>
      </c>
      <c r="P597" s="31" t="str">
        <f>IFERROR(IF(Table_ocorrencias11[[#This Row],[rua8]] ="","",Table_ocorrencias11[[#This Row],[rua8]]),"")</f>
        <v>R. SANTA MÔNICA</v>
      </c>
      <c r="Q597" s="31" t="str">
        <f>IFERROR(IF(Table_ocorrencias11[[#This Row],[latitude5]] ="","",Table_ocorrencias11[[#This Row],[latitude5]]),"")</f>
        <v>-8,171000</v>
      </c>
      <c r="R597" s="31" t="str">
        <f>IFERROR(IF(Table_ocorrencias11[[#This Row],[longitude6]] ="","",Table_ocorrencias11[[#This Row],[longitude6]]),"")</f>
        <v>-34,935210</v>
      </c>
      <c r="S597" s="31" t="str">
        <f>IFERROR(UPPER(VLOOKUP(Table_ocorrencias11[[#This Row],[ocorrencia_id]],Table_vitimas[],3,FALSE) &amp; " (NIC: "&amp; VLOOKUP(Table_ocorrencias11[[#This Row],[ocorrencia_id]],Table_vitimas[],9,FALSE)) &amp;")","")</f>
        <v>LEONARDO ALVES DE OLIVEIRA (NIC: 113240)</v>
      </c>
      <c r="T5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97" s="31" t="str">
        <f>UPPER(IFERROR(Table_ocorrencias11[[#This Row],[descricao]],""))</f>
        <v>PAF, EXTERNO, SIMPLES. CONTATO: 992183792</v>
      </c>
      <c r="V597" s="24">
        <f>IFERROR(IF(Table_ocorrencias11[[#This Row],[data_ciencia]]="","",Table_ocorrencias11[[#This Row],[data_ciencia]]),"")</f>
        <v>0.76041666666666663</v>
      </c>
      <c r="W597" s="24">
        <f>IFERROR(IF(Table_ocorrencias11[[#This Row],[data_saida]]="","",Table_ocorrencias11[[#This Row],[data_saida]]),"")</f>
        <v>0.79166666666666663</v>
      </c>
      <c r="X597" s="24">
        <f>IFERROR(IF(Table_ocorrencias11[[#This Row],[data_chegada]]="","",Table_ocorrencias11[[#This Row],[data_chegada]]),"")</f>
        <v>0.8125</v>
      </c>
      <c r="Y597" s="24">
        <f>IFERROR(IF(Table_ocorrencias11[[#This Row],[data_conclusao]]="","",Table_ocorrencias11[[#This Row],[data_conclusao]]),"")</f>
        <v>0.84722222222222221</v>
      </c>
      <c r="Z597" s="22">
        <v>1716</v>
      </c>
      <c r="AA597" s="22">
        <v>859</v>
      </c>
      <c r="AB597" s="22">
        <v>11</v>
      </c>
      <c r="AC597" s="22">
        <v>3869903</v>
      </c>
      <c r="AD597" s="22">
        <v>3870430</v>
      </c>
      <c r="AE597" s="22">
        <v>1967371</v>
      </c>
      <c r="AF597" s="22">
        <v>30125</v>
      </c>
      <c r="AG597" s="23">
        <v>44104</v>
      </c>
      <c r="AH597" s="22" t="s">
        <v>4529</v>
      </c>
      <c r="AI597" s="22" t="s">
        <v>167</v>
      </c>
      <c r="AJ597" s="22" t="s">
        <v>168</v>
      </c>
      <c r="AK597" s="22" t="s">
        <v>255</v>
      </c>
      <c r="AL597" s="25">
        <v>0.76041666666666663</v>
      </c>
      <c r="AM597" s="26">
        <v>0.79166666666666663</v>
      </c>
      <c r="AN597" s="26">
        <v>0.8125</v>
      </c>
      <c r="AO597" s="26">
        <v>0.84722222222222221</v>
      </c>
      <c r="AP597" s="22" t="s">
        <v>4539</v>
      </c>
      <c r="AQ597" s="22" t="s">
        <v>4540</v>
      </c>
      <c r="AR597" s="22">
        <v>10</v>
      </c>
      <c r="AS597" s="22" t="s">
        <v>1826</v>
      </c>
      <c r="AT597" s="22" t="s">
        <v>4530</v>
      </c>
      <c r="AU597" s="22" t="s">
        <v>4531</v>
      </c>
      <c r="AV597" s="27" t="s">
        <v>276</v>
      </c>
      <c r="AW597" s="22" t="s">
        <v>4532</v>
      </c>
      <c r="AX597" s="22" t="s">
        <v>4533</v>
      </c>
      <c r="AY597" s="22" t="b">
        <v>1</v>
      </c>
      <c r="AZ597" s="22" t="s">
        <v>273</v>
      </c>
      <c r="BA597" s="22" t="b">
        <v>0</v>
      </c>
      <c r="BB597" s="22"/>
      <c r="BC597" s="22"/>
    </row>
    <row r="598" spans="1:55" hidden="1" x14ac:dyDescent="0.25">
      <c r="A598" s="31" t="str">
        <f>IFERROR(TEXT(Table_ocorrencias11[[#This Row],[caso_n]],"000")&amp;Table_ocorrencias11[[#This Row],[ponto]]&amp;"/"&amp;YEAR(Table_ocorrencias11[[#This Row],[DATA PLANTÃO]]),"")</f>
        <v>860.9/2020</v>
      </c>
      <c r="B598" s="31" t="str">
        <f>IFERROR(IF(Table_ocorrencias11[[#This Row],[GDL]] = "","", Table_ocorrencias11[[#This Row],[GDL]]&amp;"/"&amp;YEAR(Table_ocorrencias11[[#This Row],[data_plantao]])),"")</f>
        <v/>
      </c>
      <c r="C598" s="31" t="str">
        <f>IF(Table_ocorrencias11[[#This Row],[fotos_gdl]] = TRUE,"ENVIADAS","PENDENTE")</f>
        <v>ENVIADAS</v>
      </c>
      <c r="D598" s="23">
        <f>IFERROR(Table_ocorrencias11[[#This Row],[data_plantao]],"")</f>
        <v>44104</v>
      </c>
      <c r="E598" s="31" t="str">
        <f>IFERROR(Table_ocorrencias11[[#This Row],[CIODS]],"")</f>
        <v>D689231</v>
      </c>
      <c r="F598" s="31" t="str">
        <f>IFERROR(Table_ocorrencias11[[#This Row],[natureza3]],"")</f>
        <v>Homicídio</v>
      </c>
      <c r="G598" s="31" t="str">
        <f>IFERROR(Table_ocorrencias11[[#This Row],[tipo_local]],"")</f>
        <v>Externo</v>
      </c>
      <c r="H598" s="31" t="str">
        <f>IFERROR(IF(Table_ocorrencias11[[#This Row],[instrumento9]] = 0,"",Table_ocorrencias11[[#This Row],[instrumento9]]),"")</f>
        <v>PÉRFURO-CONTUNDENTE</v>
      </c>
      <c r="I598" s="31" t="str">
        <f>IFERROR(VLOOKUP(Table_ocorrencias11[[#This Row],[matricula_perito]],Table_peritos[],2,FALSE),"")</f>
        <v>DIEGO NUNES TELES DE MENDONÇA</v>
      </c>
      <c r="J598" s="31" t="str">
        <f>IFERROR(VLOOKUP(Table_ocorrencias11[[#This Row],[matricula_auxiliar]],Table_auxiliares[],2,FALSE),"")</f>
        <v>RICARDO ALEXANDRE MELO DA SILVA</v>
      </c>
      <c r="K598" s="31" t="str">
        <f>IFERROR(VLOOKUP(Table_ocorrencias11[[#This Row],[matricula_delegado]],Table_delegados[],2,FALSE),"")</f>
        <v>RODOLFO LIMA CARTAXO</v>
      </c>
      <c r="L598" s="31" t="str">
        <f>IFERROR(Table_ocorrencias11[[#This Row],[viatura4]],"")</f>
        <v>UP006</v>
      </c>
      <c r="M598" s="31" t="str">
        <f>IFERROR(IF(Table_ocorrencias11[[#This Row],[DPH2]] ="","",Table_ocorrencias11[[#This Row],[DPH2]]&amp;"º DPH"),"")</f>
        <v>5º DPH</v>
      </c>
      <c r="N598" s="31" t="str">
        <f>UPPER(IFERROR(VLOOKUP(Table_ocorrencias11[[#This Row],[municipio]],Table_municipios[],2,FALSE),""))</f>
        <v>RECIFE</v>
      </c>
      <c r="O598" s="31" t="str">
        <f>UPPER(IFERROR(Table_ocorrencias11[[#This Row],[bairro7]],""))</f>
        <v>ALTO SANTA TEREZINHA</v>
      </c>
      <c r="P598" s="31" t="str">
        <f>IFERROR(IF(Table_ocorrencias11[[#This Row],[rua8]] ="","",Table_ocorrencias11[[#This Row],[rua8]]),"")</f>
        <v>ALTO DO BRASIL</v>
      </c>
      <c r="Q598" s="31" t="str">
        <f>IFERROR(IF(Table_ocorrencias11[[#This Row],[latitude5]] ="","",Table_ocorrencias11[[#This Row],[latitude5]]),"")</f>
        <v>-8.015162</v>
      </c>
      <c r="R598" s="31" t="str">
        <f>IFERROR(IF(Table_ocorrencias11[[#This Row],[longitude6]] ="","",Table_ocorrencias11[[#This Row],[longitude6]]),"")</f>
        <v>-34.9084740</v>
      </c>
      <c r="S598" s="31" t="str">
        <f>IFERROR(UPPER(VLOOKUP(Table_ocorrencias11[[#This Row],[ocorrencia_id]],Table_vitimas[],3,FALSE) &amp; " (NIC: "&amp; VLOOKUP(Table_ocorrencias11[[#This Row],[ocorrencia_id]],Table_vitimas[],9,FALSE)) &amp;")","")</f>
        <v>RENAN SILVA DE ARAÚJO (NIC: 112649)</v>
      </c>
      <c r="T5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98" s="31" t="str">
        <f>UPPER(IFERROR(Table_ocorrencias11[[#This Row],[descricao]],""))</f>
        <v>PAF EXTERNO SIMPLES PM: 991520723</v>
      </c>
      <c r="V598" s="24">
        <f>IFERROR(IF(Table_ocorrencias11[[#This Row],[data_ciencia]]="","",Table_ocorrencias11[[#This Row],[data_ciencia]]),"")</f>
        <v>0.77083333333333337</v>
      </c>
      <c r="W598" s="24">
        <f>IFERROR(IF(Table_ocorrencias11[[#This Row],[data_saida]]="","",Table_ocorrencias11[[#This Row],[data_saida]]),"")</f>
        <v>0.80555555555555558</v>
      </c>
      <c r="X598" s="24">
        <f>IFERROR(IF(Table_ocorrencias11[[#This Row],[data_chegada]]="","",Table_ocorrencias11[[#This Row],[data_chegada]]),"")</f>
        <v>0.81944444444444442</v>
      </c>
      <c r="Y598" s="24">
        <f>IFERROR(IF(Table_ocorrencias11[[#This Row],[data_conclusao]]="","",Table_ocorrencias11[[#This Row],[data_conclusao]]),"")</f>
        <v>0.85416666666666663</v>
      </c>
      <c r="Z598" s="22">
        <v>1717</v>
      </c>
      <c r="AA598" s="22">
        <v>860</v>
      </c>
      <c r="AB598" s="22">
        <v>5</v>
      </c>
      <c r="AC598" s="22">
        <v>3869148</v>
      </c>
      <c r="AD598" s="22">
        <v>3867641</v>
      </c>
      <c r="AE598" s="22">
        <v>2725649</v>
      </c>
      <c r="AF598" s="22"/>
      <c r="AG598" s="23">
        <v>44104</v>
      </c>
      <c r="AH598" s="22" t="s">
        <v>4534</v>
      </c>
      <c r="AI598" s="22" t="s">
        <v>167</v>
      </c>
      <c r="AJ598" s="22" t="s">
        <v>168</v>
      </c>
      <c r="AK598" s="22" t="s">
        <v>1258</v>
      </c>
      <c r="AL598" s="25">
        <v>0.77083333333333337</v>
      </c>
      <c r="AM598" s="26">
        <v>0.80555555555555558</v>
      </c>
      <c r="AN598" s="26">
        <v>0.81944444444444442</v>
      </c>
      <c r="AO598" s="26">
        <v>0.85416666666666663</v>
      </c>
      <c r="AP598" s="22" t="s">
        <v>4546</v>
      </c>
      <c r="AQ598" s="22" t="s">
        <v>4547</v>
      </c>
      <c r="AR598" s="22">
        <v>14</v>
      </c>
      <c r="AS598" s="22" t="s">
        <v>4548</v>
      </c>
      <c r="AT598" s="22" t="s">
        <v>4535</v>
      </c>
      <c r="AU598" s="22" t="s">
        <v>4536</v>
      </c>
      <c r="AV598" s="27" t="s">
        <v>276</v>
      </c>
      <c r="AW598" s="22" t="s">
        <v>4537</v>
      </c>
      <c r="AX598" s="22" t="s">
        <v>4538</v>
      </c>
      <c r="AY598" s="22" t="b">
        <v>1</v>
      </c>
      <c r="AZ598" s="22" t="s">
        <v>273</v>
      </c>
      <c r="BA598" s="22" t="b">
        <v>0</v>
      </c>
      <c r="BB598" s="22"/>
      <c r="BC598" s="22"/>
    </row>
    <row r="599" spans="1:55" hidden="1" x14ac:dyDescent="0.25">
      <c r="A599" s="31" t="str">
        <f>IFERROR(TEXT(Table_ocorrencias11[[#This Row],[caso_n]],"000")&amp;Table_ocorrencias11[[#This Row],[ponto]]&amp;"/"&amp;YEAR(Table_ocorrencias11[[#This Row],[DATA PLANTÃO]]),"")</f>
        <v>861.9/2020</v>
      </c>
      <c r="B599" s="31" t="str">
        <f>IFERROR(IF(Table_ocorrencias11[[#This Row],[GDL]] = "","", Table_ocorrencias11[[#This Row],[GDL]]&amp;"/"&amp;YEAR(Table_ocorrencias11[[#This Row],[data_plantao]])),"")</f>
        <v>30153/2020</v>
      </c>
      <c r="C599" s="31" t="str">
        <f>IF(Table_ocorrencias11[[#This Row],[fotos_gdl]] = TRUE,"ENVIADAS","PENDENTE")</f>
        <v>ENVIADAS</v>
      </c>
      <c r="D599" s="23">
        <f>IFERROR(Table_ocorrencias11[[#This Row],[data_plantao]],"")</f>
        <v>44105</v>
      </c>
      <c r="E599" s="31" t="str">
        <f>IFERROR(Table_ocorrencias11[[#This Row],[CIODS]],"")</f>
        <v>D689292</v>
      </c>
      <c r="F599" s="31" t="str">
        <f>IFERROR(Table_ocorrencias11[[#This Row],[natureza3]],"")</f>
        <v>Homicídio</v>
      </c>
      <c r="G599" s="31" t="str">
        <f>IFERROR(Table_ocorrencias11[[#This Row],[tipo_local]],"")</f>
        <v>Externo</v>
      </c>
      <c r="H599" s="31" t="str">
        <f>IFERROR(IF(Table_ocorrencias11[[#This Row],[instrumento9]] = 0,"",Table_ocorrencias11[[#This Row],[instrumento9]]),"")</f>
        <v/>
      </c>
      <c r="I599" s="31" t="str">
        <f>IFERROR(VLOOKUP(Table_ocorrencias11[[#This Row],[matricula_perito]],Table_peritos[],2,FALSE),"")</f>
        <v>RANON BARROS BEZERRA</v>
      </c>
      <c r="J599" s="31" t="str">
        <f>IFERROR(VLOOKUP(Table_ocorrencias11[[#This Row],[matricula_auxiliar]],Table_auxiliares[],2,FALSE),"")</f>
        <v>FELIPE JOSÉ DE LIMA ALBUQUERQUE</v>
      </c>
      <c r="K599" s="31" t="str">
        <f>IFERROR(VLOOKUP(Table_ocorrencias11[[#This Row],[matricula_delegado]],Table_delegados[],2,FALSE),"")</f>
        <v>PAULO GUSTAVO COELHO DIAS</v>
      </c>
      <c r="L599" s="31" t="str">
        <f>IFERROR(Table_ocorrencias11[[#This Row],[viatura4]],"")</f>
        <v>UP006</v>
      </c>
      <c r="M599" s="31" t="str">
        <f>IFERROR(IF(Table_ocorrencias11[[#This Row],[DPH2]] ="","",Table_ocorrencias11[[#This Row],[DPH2]]&amp;"º DPH"),"")</f>
        <v>1º DPH</v>
      </c>
      <c r="N599" s="31" t="str">
        <f>UPPER(IFERROR(VLOOKUP(Table_ocorrencias11[[#This Row],[municipio]],Table_municipios[],2,FALSE),""))</f>
        <v>RECIFE</v>
      </c>
      <c r="O599" s="31" t="str">
        <f>UPPER(IFERROR(Table_ocorrencias11[[#This Row],[bairro7]],""))</f>
        <v>SANTO AMARO</v>
      </c>
      <c r="P599" s="31" t="str">
        <f>IFERROR(IF(Table_ocorrencias11[[#This Row],[rua8]] ="","",Table_ocorrencias11[[#This Row],[rua8]]),"")</f>
        <v>RUA DO SOSSEGO</v>
      </c>
      <c r="Q599" s="31" t="str">
        <f>IFERROR(IF(Table_ocorrencias11[[#This Row],[latitude5]] ="","",Table_ocorrencias11[[#This Row],[latitude5]]),"")</f>
        <v>-8.099351</v>
      </c>
      <c r="R599" s="31" t="str">
        <f>IFERROR(IF(Table_ocorrencias11[[#This Row],[longitude6]] ="","",Table_ocorrencias11[[#This Row],[longitude6]]),"")</f>
        <v>-34.880839</v>
      </c>
      <c r="S59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113235)</v>
      </c>
      <c r="T5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599" s="31" t="str">
        <f>UPPER(IFERROR(Table_ocorrencias11[[#This Row],[descricao]],""))</f>
        <v>VÍTIMA DE ARMA BRANCA (CVLI) ENCONTRADA EM TERRENO BALDIO</v>
      </c>
      <c r="V599" s="24">
        <f>IFERROR(IF(Table_ocorrencias11[[#This Row],[data_ciencia]]="","",Table_ocorrencias11[[#This Row],[data_ciencia]]),"")</f>
        <v>0.32291666666666669</v>
      </c>
      <c r="W599" s="24">
        <f>IFERROR(IF(Table_ocorrencias11[[#This Row],[data_saida]]="","",Table_ocorrencias11[[#This Row],[data_saida]]),"")</f>
        <v>0.3298611111111111</v>
      </c>
      <c r="X599" s="24">
        <f>IFERROR(IF(Table_ocorrencias11[[#This Row],[data_chegada]]="","",Table_ocorrencias11[[#This Row],[data_chegada]]),"")</f>
        <v>0.34375</v>
      </c>
      <c r="Y599" s="24">
        <f>IFERROR(IF(Table_ocorrencias11[[#This Row],[data_conclusao]]="","",Table_ocorrencias11[[#This Row],[data_conclusao]]),"")</f>
        <v>0.375</v>
      </c>
      <c r="Z599" s="22">
        <v>1718</v>
      </c>
      <c r="AA599" s="22">
        <v>861</v>
      </c>
      <c r="AB599" s="22">
        <v>1</v>
      </c>
      <c r="AC599" s="22">
        <v>3866670</v>
      </c>
      <c r="AD599" s="22">
        <v>3870367</v>
      </c>
      <c r="AE599" s="22">
        <v>2725371</v>
      </c>
      <c r="AF599" s="22">
        <v>30153</v>
      </c>
      <c r="AG599" s="23">
        <v>44105</v>
      </c>
      <c r="AH599" s="22" t="s">
        <v>4554</v>
      </c>
      <c r="AI599" s="22" t="s">
        <v>167</v>
      </c>
      <c r="AJ599" s="22" t="s">
        <v>168</v>
      </c>
      <c r="AK599" s="22" t="s">
        <v>1258</v>
      </c>
      <c r="AL599" s="25">
        <v>0.32291666666666669</v>
      </c>
      <c r="AM599" s="26">
        <v>0.3298611111111111</v>
      </c>
      <c r="AN599" s="26">
        <v>0.34375</v>
      </c>
      <c r="AO599" s="26">
        <v>0.375</v>
      </c>
      <c r="AP599" s="22" t="s">
        <v>4567</v>
      </c>
      <c r="AQ599" s="22" t="s">
        <v>4568</v>
      </c>
      <c r="AR599" s="22">
        <v>14</v>
      </c>
      <c r="AS599" s="22" t="s">
        <v>2084</v>
      </c>
      <c r="AT599" s="22" t="s">
        <v>4555</v>
      </c>
      <c r="AU599" s="22" t="s">
        <v>4556</v>
      </c>
      <c r="AV599" s="27"/>
      <c r="AW599" s="22" t="s">
        <v>4557</v>
      </c>
      <c r="AX599" s="22" t="s">
        <v>4569</v>
      </c>
      <c r="AY599" s="22" t="b">
        <v>1</v>
      </c>
      <c r="AZ599" s="22" t="s">
        <v>273</v>
      </c>
      <c r="BA599" s="22" t="b">
        <v>0</v>
      </c>
      <c r="BB599" s="22"/>
      <c r="BC599" s="22"/>
    </row>
    <row r="600" spans="1:55" hidden="1" x14ac:dyDescent="0.25">
      <c r="A600" s="31" t="str">
        <f>IFERROR(TEXT(Table_ocorrencias11[[#This Row],[caso_n]],"000")&amp;Table_ocorrencias11[[#This Row],[ponto]]&amp;"/"&amp;YEAR(Table_ocorrencias11[[#This Row],[DATA PLANTÃO]]),"")</f>
        <v>862.9/2020</v>
      </c>
      <c r="B600" s="31" t="str">
        <f>IFERROR(IF(Table_ocorrencias11[[#This Row],[GDL]] = "","", Table_ocorrencias11[[#This Row],[GDL]]&amp;"/"&amp;YEAR(Table_ocorrencias11[[#This Row],[data_plantao]])),"")</f>
        <v>30209/2020</v>
      </c>
      <c r="C600" s="31" t="str">
        <f>IF(Table_ocorrencias11[[#This Row],[fotos_gdl]] = TRUE,"ENVIADAS","PENDENTE")</f>
        <v>ENVIADAS</v>
      </c>
      <c r="D600" s="23">
        <f>IFERROR(Table_ocorrencias11[[#This Row],[data_plantao]],"")</f>
        <v>44105</v>
      </c>
      <c r="E600" s="31" t="str">
        <f>IFERROR(Table_ocorrencias11[[#This Row],[CIODS]],"")</f>
        <v>D689304</v>
      </c>
      <c r="F600" s="31" t="str">
        <f>IFERROR(Table_ocorrencias11[[#This Row],[natureza3]],"")</f>
        <v>Homicídio</v>
      </c>
      <c r="G600" s="31" t="str">
        <f>IFERROR(Table_ocorrencias11[[#This Row],[tipo_local]],"")</f>
        <v>Externo</v>
      </c>
      <c r="H600" s="31" t="str">
        <f>IFERROR(IF(Table_ocorrencias11[[#This Row],[instrumento9]] = 0,"",Table_ocorrencias11[[#This Row],[instrumento9]]),"")</f>
        <v/>
      </c>
      <c r="I600" s="31" t="str">
        <f>IFERROR(VLOOKUP(Table_ocorrencias11[[#This Row],[matricula_perito]],Table_peritos[],2,FALSE),"")</f>
        <v>FERNANDO HENRIQUE LEAL BENEVIDES</v>
      </c>
      <c r="J600" s="31" t="str">
        <f>IFERROR(VLOOKUP(Table_ocorrencias11[[#This Row],[matricula_auxiliar]],Table_auxiliares[],2,FALSE),"")</f>
        <v>BRENO HENRIQUE DANTAS DOS SANTOS</v>
      </c>
      <c r="K600" s="31" t="str">
        <f>IFERROR(VLOOKUP(Table_ocorrencias11[[#This Row],[matricula_delegado]],Table_delegados[],2,FALSE),"")</f>
        <v>ANDRE RUBENS DE LIMA LUNA</v>
      </c>
      <c r="L600" s="31" t="str">
        <f>IFERROR(Table_ocorrencias11[[#This Row],[viatura4]],"")</f>
        <v>UP004</v>
      </c>
      <c r="M600" s="31" t="str">
        <f>IFERROR(IF(Table_ocorrencias11[[#This Row],[DPH2]] ="","",Table_ocorrencias11[[#This Row],[DPH2]]&amp;"º DPH"),"")</f>
        <v>6º DPH</v>
      </c>
      <c r="N600" s="31" t="str">
        <f>UPPER(IFERROR(VLOOKUP(Table_ocorrencias11[[#This Row],[municipio]],Table_municipios[],2,FALSE),""))</f>
        <v>IGARASSU</v>
      </c>
      <c r="O600" s="31" t="str">
        <f>UPPER(IFERROR(Table_ocorrencias11[[#This Row],[bairro7]],""))</f>
        <v>CRUZ E REBOUÇAS</v>
      </c>
      <c r="P600" s="31" t="str">
        <f>IFERROR(IF(Table_ocorrencias11[[#This Row],[rua8]] ="","",Table_ocorrencias11[[#This Row],[rua8]]),"")</f>
        <v>BR 101</v>
      </c>
      <c r="Q600" s="31" t="str">
        <f>IFERROR(IF(Table_ocorrencias11[[#This Row],[latitude5]] ="","",Table_ocorrencias11[[#This Row],[latitude5]]),"")</f>
        <v>7°50'57.66''S</v>
      </c>
      <c r="R600" s="31" t="str">
        <f>IFERROR(IF(Table_ocorrencias11[[#This Row],[longitude6]] ="","",Table_ocorrencias11[[#This Row],[longitude6]]),"")</f>
        <v>34°54'21.59''O</v>
      </c>
      <c r="S60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113236)</v>
      </c>
      <c r="T6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0" s="31" t="str">
        <f>UPPER(IFERROR(Table_ocorrencias11[[#This Row],[descricao]],""))</f>
        <v/>
      </c>
      <c r="V600" s="24">
        <f>IFERROR(IF(Table_ocorrencias11[[#This Row],[data_ciencia]]="","",Table_ocorrencias11[[#This Row],[data_ciencia]]),"")</f>
        <v>0.4465277777777778</v>
      </c>
      <c r="W600" s="24">
        <f>IFERROR(IF(Table_ocorrencias11[[#This Row],[data_saida]]="","",Table_ocorrencias11[[#This Row],[data_saida]]),"")</f>
        <v>0.4465277777777778</v>
      </c>
      <c r="X600" s="24">
        <f>IFERROR(IF(Table_ocorrencias11[[#This Row],[data_chegada]]="","",Table_ocorrencias11[[#This Row],[data_chegada]]),"")</f>
        <v>0.45833333333333331</v>
      </c>
      <c r="Y600" s="24">
        <f>IFERROR(IF(Table_ocorrencias11[[#This Row],[data_conclusao]]="","",Table_ocorrencias11[[#This Row],[data_conclusao]]),"")</f>
        <v>0.50347222222222221</v>
      </c>
      <c r="Z600" s="22">
        <v>1719</v>
      </c>
      <c r="AA600" s="22">
        <v>862</v>
      </c>
      <c r="AB600" s="22">
        <v>6</v>
      </c>
      <c r="AC600" s="22">
        <v>2962063</v>
      </c>
      <c r="AD600" s="22">
        <v>3867820</v>
      </c>
      <c r="AE600" s="22">
        <v>3864758</v>
      </c>
      <c r="AF600" s="22">
        <v>30209</v>
      </c>
      <c r="AG600" s="23">
        <v>44105</v>
      </c>
      <c r="AH600" s="22" t="s">
        <v>4585</v>
      </c>
      <c r="AI600" s="22" t="s">
        <v>167</v>
      </c>
      <c r="AJ600" s="22" t="s">
        <v>168</v>
      </c>
      <c r="AK600" s="22" t="s">
        <v>255</v>
      </c>
      <c r="AL600" s="25">
        <v>0.4465277777777778</v>
      </c>
      <c r="AM600" s="26">
        <v>0.4465277777777778</v>
      </c>
      <c r="AN600" s="26">
        <v>0.45833333333333331</v>
      </c>
      <c r="AO600" s="26">
        <v>0.50347222222222221</v>
      </c>
      <c r="AP600" s="22" t="s">
        <v>4586</v>
      </c>
      <c r="AQ600" s="22" t="s">
        <v>4587</v>
      </c>
      <c r="AR600" s="22">
        <v>6</v>
      </c>
      <c r="AS600" s="22" t="s">
        <v>4588</v>
      </c>
      <c r="AT600" s="22" t="s">
        <v>1484</v>
      </c>
      <c r="AU600" s="22" t="s">
        <v>4589</v>
      </c>
      <c r="AV600" s="27"/>
      <c r="AW600" s="22" t="s">
        <v>4590</v>
      </c>
      <c r="AX600" s="22" t="s">
        <v>283</v>
      </c>
      <c r="AY600" s="22" t="b">
        <v>1</v>
      </c>
      <c r="AZ600" s="22" t="s">
        <v>273</v>
      </c>
      <c r="BA600" s="22" t="b">
        <v>0</v>
      </c>
      <c r="BB600" s="22"/>
      <c r="BC600" s="22"/>
    </row>
    <row r="601" spans="1:55" hidden="1" x14ac:dyDescent="0.25">
      <c r="A601" s="31" t="str">
        <f>IFERROR(TEXT(Table_ocorrencias11[[#This Row],[caso_n]],"000")&amp;Table_ocorrencias11[[#This Row],[ponto]]&amp;"/"&amp;YEAR(Table_ocorrencias11[[#This Row],[DATA PLANTÃO]]),"")</f>
        <v>863.9/2020</v>
      </c>
      <c r="B601" s="31" t="str">
        <f>IFERROR(IF(Table_ocorrencias11[[#This Row],[GDL]] = "","", Table_ocorrencias11[[#This Row],[GDL]]&amp;"/"&amp;YEAR(Table_ocorrencias11[[#This Row],[data_plantao]])),"")</f>
        <v>30258/2020</v>
      </c>
      <c r="C601" s="31" t="str">
        <f>IF(Table_ocorrencias11[[#This Row],[fotos_gdl]] = TRUE,"ENVIADAS","PENDENTE")</f>
        <v>ENVIADAS</v>
      </c>
      <c r="D601" s="23">
        <f>IFERROR(Table_ocorrencias11[[#This Row],[data_plantao]],"")</f>
        <v>44105</v>
      </c>
      <c r="E601" s="31" t="str">
        <f>IFERROR(Table_ocorrencias11[[#This Row],[CIODS]],"")</f>
        <v>D689308</v>
      </c>
      <c r="F601" s="31" t="str">
        <f>IFERROR(Table_ocorrencias11[[#This Row],[natureza3]],"")</f>
        <v>Homicídio</v>
      </c>
      <c r="G601" s="31" t="str">
        <f>IFERROR(Table_ocorrencias11[[#This Row],[tipo_local]],"")</f>
        <v>Interno</v>
      </c>
      <c r="H601" s="31" t="str">
        <f>IFERROR(IF(Table_ocorrencias11[[#This Row],[instrumento9]] = 0,"",Table_ocorrencias11[[#This Row],[instrumento9]]),"")</f>
        <v>PÉRFURO-CORTANTE</v>
      </c>
      <c r="I601" s="31" t="str">
        <f>IFERROR(VLOOKUP(Table_ocorrencias11[[#This Row],[matricula_perito]],Table_peritos[],2,FALSE),"")</f>
        <v>RANON BARROS BEZERRA</v>
      </c>
      <c r="J601" s="31" t="str">
        <f>IFERROR(VLOOKUP(Table_ocorrencias11[[#This Row],[matricula_auxiliar]],Table_auxiliares[],2,FALSE),"")</f>
        <v>FELIPE JOSÉ DE LIMA ALBUQUERQUE</v>
      </c>
      <c r="K601" s="31" t="str">
        <f>IFERROR(VLOOKUP(Table_ocorrencias11[[#This Row],[matricula_delegado]],Table_delegados[],2,FALSE),"")</f>
        <v>PAULO GUSTAVO COELHO DIAS</v>
      </c>
      <c r="L601" s="31" t="str">
        <f>IFERROR(Table_ocorrencias11[[#This Row],[viatura4]],"")</f>
        <v>UP006</v>
      </c>
      <c r="M601" s="31" t="str">
        <f>IFERROR(IF(Table_ocorrencias11[[#This Row],[DPH2]] ="","",Table_ocorrencias11[[#This Row],[DPH2]]&amp;"º DPH"),"")</f>
        <v>1º DPH</v>
      </c>
      <c r="N601" s="31" t="str">
        <f>UPPER(IFERROR(VLOOKUP(Table_ocorrencias11[[#This Row],[municipio]],Table_municipios[],2,FALSE),""))</f>
        <v>RECIFE</v>
      </c>
      <c r="O601" s="31" t="str">
        <f>UPPER(IFERROR(Table_ocorrencias11[[#This Row],[bairro7]],""))</f>
        <v>SANTO ANTONIO</v>
      </c>
      <c r="P601" s="31" t="str">
        <f>IFERROR(IF(Table_ocorrencias11[[#This Row],[rua8]] ="","",Table_ocorrencias11[[#This Row],[rua8]]),"")</f>
        <v>DO IMPERADOR</v>
      </c>
      <c r="Q601" s="31" t="str">
        <f>IFERROR(IF(Table_ocorrencias11[[#This Row],[latitude5]] ="","",Table_ocorrencias11[[#This Row],[latitude5]]),"")</f>
        <v>-8.063340</v>
      </c>
      <c r="R601" s="31" t="str">
        <f>IFERROR(IF(Table_ocorrencias11[[#This Row],[longitude6]] ="","",Table_ocorrencias11[[#This Row],[longitude6]]),"")</f>
        <v>-34.876406</v>
      </c>
      <c r="S601" s="31" t="str">
        <f>IFERROR(UPPER(VLOOKUP(Table_ocorrencias11[[#This Row],[ocorrencia_id]],Table_vitimas[],3,FALSE) &amp; " (NIC: "&amp; VLOOKUP(Table_ocorrencias11[[#This Row],[ocorrencia_id]],Table_vitimas[],9,FALSE)) &amp;")","")</f>
        <v>RICARDO CÉSAR BARRETO (NIC: 113265)</v>
      </c>
      <c r="T6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1" s="31" t="str">
        <f>UPPER(IFERROR(Table_ocorrencias11[[#This Row],[descricao]],""))</f>
        <v>ARMA BRANCA</v>
      </c>
      <c r="V601" s="24">
        <f>IFERROR(IF(Table_ocorrencias11[[#This Row],[data_ciencia]]="","",Table_ocorrencias11[[#This Row],[data_ciencia]]),"")</f>
        <v>0.52083333333333337</v>
      </c>
      <c r="W601" s="24">
        <f>IFERROR(IF(Table_ocorrencias11[[#This Row],[data_saida]]="","",Table_ocorrencias11[[#This Row],[data_saida]]),"")</f>
        <v>0.53819444444444442</v>
      </c>
      <c r="X601" s="24">
        <f>IFERROR(IF(Table_ocorrencias11[[#This Row],[data_chegada]]="","",Table_ocorrencias11[[#This Row],[data_chegada]]),"")</f>
        <v>0.55902777777777779</v>
      </c>
      <c r="Y601" s="24">
        <f>IFERROR(IF(Table_ocorrencias11[[#This Row],[data_conclusao]]="","",Table_ocorrencias11[[#This Row],[data_conclusao]]),"")</f>
        <v>0.59375</v>
      </c>
      <c r="Z601" s="22">
        <v>1720</v>
      </c>
      <c r="AA601" s="22">
        <v>863</v>
      </c>
      <c r="AB601" s="22">
        <v>1</v>
      </c>
      <c r="AC601" s="22">
        <v>3866670</v>
      </c>
      <c r="AD601" s="22">
        <v>3870367</v>
      </c>
      <c r="AE601" s="22">
        <v>2725371</v>
      </c>
      <c r="AF601" s="22">
        <v>30258</v>
      </c>
      <c r="AG601" s="23">
        <v>44105</v>
      </c>
      <c r="AH601" s="22" t="s">
        <v>4577</v>
      </c>
      <c r="AI601" s="22" t="s">
        <v>167</v>
      </c>
      <c r="AJ601" s="22" t="s">
        <v>414</v>
      </c>
      <c r="AK601" s="22" t="s">
        <v>1258</v>
      </c>
      <c r="AL601" s="25">
        <v>0.52083333333333337</v>
      </c>
      <c r="AM601" s="26">
        <v>0.53819444444444442</v>
      </c>
      <c r="AN601" s="26">
        <v>0.55902777777777779</v>
      </c>
      <c r="AO601" s="26">
        <v>0.59375</v>
      </c>
      <c r="AP601" s="22" t="s">
        <v>4578</v>
      </c>
      <c r="AQ601" s="22" t="s">
        <v>4579</v>
      </c>
      <c r="AR601" s="22">
        <v>14</v>
      </c>
      <c r="AS601" s="22" t="s">
        <v>4580</v>
      </c>
      <c r="AT601" s="22" t="s">
        <v>4581</v>
      </c>
      <c r="AU601" s="22" t="s">
        <v>4582</v>
      </c>
      <c r="AV601" s="27" t="s">
        <v>744</v>
      </c>
      <c r="AW601" s="22" t="s">
        <v>4583</v>
      </c>
      <c r="AX601" s="22" t="s">
        <v>4584</v>
      </c>
      <c r="AY601" s="22" t="b">
        <v>1</v>
      </c>
      <c r="AZ601" s="22" t="s">
        <v>273</v>
      </c>
      <c r="BA601" s="22" t="b">
        <v>0</v>
      </c>
      <c r="BB601" s="22"/>
      <c r="BC601" s="22"/>
    </row>
    <row r="602" spans="1:55" hidden="1" x14ac:dyDescent="0.25">
      <c r="A602" s="31" t="str">
        <f>IFERROR(TEXT(Table_ocorrencias11[[#This Row],[caso_n]],"000")&amp;Table_ocorrencias11[[#This Row],[ponto]]&amp;"/"&amp;YEAR(Table_ocorrencias11[[#This Row],[DATA PLANTÃO]]),"")</f>
        <v>864.9/2020</v>
      </c>
      <c r="B602" s="31" t="str">
        <f>IFERROR(IF(Table_ocorrencias11[[#This Row],[GDL]] = "","", Table_ocorrencias11[[#This Row],[GDL]]&amp;"/"&amp;YEAR(Table_ocorrencias11[[#This Row],[data_plantao]])),"")</f>
        <v>30273/2020</v>
      </c>
      <c r="C602" s="31" t="str">
        <f>IF(Table_ocorrencias11[[#This Row],[fotos_gdl]] = TRUE,"ENVIADAS","PENDENTE")</f>
        <v>ENVIADAS</v>
      </c>
      <c r="D602" s="23">
        <f>IFERROR(Table_ocorrencias11[[#This Row],[data_plantao]],"")</f>
        <v>44105</v>
      </c>
      <c r="E602" s="31" t="str">
        <f>IFERROR(Table_ocorrencias11[[#This Row],[CIODS]],"")</f>
        <v>D689313</v>
      </c>
      <c r="F602" s="31" t="str">
        <f>IFERROR(Table_ocorrencias11[[#This Row],[natureza3]],"")</f>
        <v>Homicídio</v>
      </c>
      <c r="G602" s="31" t="str">
        <f>IFERROR(Table_ocorrencias11[[#This Row],[tipo_local]],"")</f>
        <v>Externo</v>
      </c>
      <c r="H602" s="31" t="str">
        <f>IFERROR(IF(Table_ocorrencias11[[#This Row],[instrumento9]] = 0,"",Table_ocorrencias11[[#This Row],[instrumento9]]),"")</f>
        <v>PÉRFURO-CONTUNDENTE</v>
      </c>
      <c r="I602" s="31" t="str">
        <f>IFERROR(VLOOKUP(Table_ocorrencias11[[#This Row],[matricula_perito]],Table_peritos[],2,FALSE),"")</f>
        <v>FERNANDO HENRIQUE LEAL BENEVIDES</v>
      </c>
      <c r="J602" s="31" t="str">
        <f>IFERROR(VLOOKUP(Table_ocorrencias11[[#This Row],[matricula_auxiliar]],Table_auxiliares[],2,FALSE),"")</f>
        <v>BRENO HENRIQUE DANTAS DOS SANTOS</v>
      </c>
      <c r="K602" s="31" t="str">
        <f>IFERROR(VLOOKUP(Table_ocorrencias11[[#This Row],[matricula_delegado]],Table_delegados[],2,FALSE),"")</f>
        <v>ANDRE RUBENS DE LIMA LUNA</v>
      </c>
      <c r="L602" s="31" t="str">
        <f>IFERROR(Table_ocorrencias11[[#This Row],[viatura4]],"")</f>
        <v>UP004</v>
      </c>
      <c r="M602" s="31" t="str">
        <f>IFERROR(IF(Table_ocorrencias11[[#This Row],[DPH2]] ="","",Table_ocorrencias11[[#This Row],[DPH2]]&amp;"º DPH"),"")</f>
        <v>7º DPH</v>
      </c>
      <c r="N602" s="31" t="str">
        <f>UPPER(IFERROR(VLOOKUP(Table_ocorrencias11[[#This Row],[municipio]],Table_municipios[],2,FALSE),""))</f>
        <v>PAULISTA</v>
      </c>
      <c r="O602" s="31" t="str">
        <f>UPPER(IFERROR(Table_ocorrencias11[[#This Row],[bairro7]],""))</f>
        <v>JAGUARIBE</v>
      </c>
      <c r="P602" s="31" t="str">
        <f>IFERROR(IF(Table_ocorrencias11[[#This Row],[rua8]] ="","",Table_ocorrencias11[[#This Row],[rua8]]),"")</f>
        <v>DAS FLORES</v>
      </c>
      <c r="Q602" s="31" t="str">
        <f>IFERROR(IF(Table_ocorrencias11[[#This Row],[latitude5]] ="","",Table_ocorrencias11[[#This Row],[latitude5]]),"")</f>
        <v>-7.919843</v>
      </c>
      <c r="R602" s="31" t="str">
        <f>IFERROR(IF(Table_ocorrencias11[[#This Row],[longitude6]] ="","",Table_ocorrencias11[[#This Row],[longitude6]]),"")</f>
        <v>-34.890006</v>
      </c>
      <c r="S602" s="31" t="str">
        <f>IFERROR(UPPER(VLOOKUP(Table_ocorrencias11[[#This Row],[ocorrencia_id]],Table_vitimas[],3,FALSE) &amp; " (NIC: "&amp; VLOOKUP(Table_ocorrencias11[[#This Row],[ocorrencia_id]],Table_vitimas[],9,FALSE)) &amp;")","")</f>
        <v>NÃO IDENTIFICADO (NIC: 113264)</v>
      </c>
      <c r="T6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2" s="31" t="str">
        <f>UPPER(IFERROR(Table_ocorrencias11[[#This Row],[descricao]],""))</f>
        <v>ÁREA DE MATA</v>
      </c>
      <c r="V602" s="24">
        <f>IFERROR(IF(Table_ocorrencias11[[#This Row],[data_ciencia]]="","",Table_ocorrencias11[[#This Row],[data_ciencia]]),"")</f>
        <v>0.57847222222222228</v>
      </c>
      <c r="W602" s="24">
        <f>IFERROR(IF(Table_ocorrencias11[[#This Row],[data_saida]]="","",Table_ocorrencias11[[#This Row],[data_saida]]),"")</f>
        <v>0.57916666666666672</v>
      </c>
      <c r="X602" s="24">
        <f>IFERROR(IF(Table_ocorrencias11[[#This Row],[data_chegada]]="","",Table_ocorrencias11[[#This Row],[data_chegada]]),"")</f>
        <v>0.60555555555555551</v>
      </c>
      <c r="Y602" s="24">
        <f>IFERROR(IF(Table_ocorrencias11[[#This Row],[data_conclusao]]="","",Table_ocorrencias11[[#This Row],[data_conclusao]]),"")</f>
        <v>0.65972222222222221</v>
      </c>
      <c r="Z602" s="22">
        <v>1721</v>
      </c>
      <c r="AA602" s="22">
        <v>864</v>
      </c>
      <c r="AB602" s="22">
        <v>7</v>
      </c>
      <c r="AC602" s="22">
        <v>2962063</v>
      </c>
      <c r="AD602" s="22">
        <v>3867820</v>
      </c>
      <c r="AE602" s="22">
        <v>3864758</v>
      </c>
      <c r="AF602" s="22">
        <v>30273</v>
      </c>
      <c r="AG602" s="23">
        <v>44105</v>
      </c>
      <c r="AH602" s="22" t="s">
        <v>4591</v>
      </c>
      <c r="AI602" s="22" t="s">
        <v>167</v>
      </c>
      <c r="AJ602" s="22" t="s">
        <v>168</v>
      </c>
      <c r="AK602" s="22" t="s">
        <v>255</v>
      </c>
      <c r="AL602" s="25">
        <v>0.57847222222222228</v>
      </c>
      <c r="AM602" s="26">
        <v>0.57916666666666672</v>
      </c>
      <c r="AN602" s="26">
        <v>0.60555555555555551</v>
      </c>
      <c r="AO602" s="26">
        <v>0.65972222222222221</v>
      </c>
      <c r="AP602" s="22" t="s">
        <v>4592</v>
      </c>
      <c r="AQ602" s="22" t="s">
        <v>4593</v>
      </c>
      <c r="AR602" s="22">
        <v>13</v>
      </c>
      <c r="AS602" s="22" t="s">
        <v>4594</v>
      </c>
      <c r="AT602" s="22" t="s">
        <v>4595</v>
      </c>
      <c r="AU602" s="22" t="s">
        <v>4596</v>
      </c>
      <c r="AV602" s="27" t="s">
        <v>276</v>
      </c>
      <c r="AW602" s="22" t="s">
        <v>4597</v>
      </c>
      <c r="AX602" s="22" t="s">
        <v>4598</v>
      </c>
      <c r="AY602" s="22" t="b">
        <v>1</v>
      </c>
      <c r="AZ602" s="22" t="s">
        <v>273</v>
      </c>
      <c r="BA602" s="22" t="b">
        <v>0</v>
      </c>
      <c r="BB602" s="22"/>
      <c r="BC602" s="22"/>
    </row>
    <row r="603" spans="1:55" hidden="1" x14ac:dyDescent="0.25">
      <c r="A603" s="31" t="str">
        <f>IFERROR(TEXT(Table_ocorrencias11[[#This Row],[caso_n]],"000")&amp;Table_ocorrencias11[[#This Row],[ponto]]&amp;"/"&amp;YEAR(Table_ocorrencias11[[#This Row],[DATA PLANTÃO]]),"")</f>
        <v>865.9/2020</v>
      </c>
      <c r="B603" s="31" t="str">
        <f>IFERROR(IF(Table_ocorrencias11[[#This Row],[GDL]] = "","", Table_ocorrencias11[[#This Row],[GDL]]&amp;"/"&amp;YEAR(Table_ocorrencias11[[#This Row],[data_plantao]])),"")</f>
        <v>30282/2020</v>
      </c>
      <c r="C603" s="31" t="str">
        <f>IF(Table_ocorrencias11[[#This Row],[fotos_gdl]] = TRUE,"ENVIADAS","PENDENTE")</f>
        <v>PENDENTE</v>
      </c>
      <c r="D603" s="23">
        <f>IFERROR(Table_ocorrencias11[[#This Row],[data_plantao]],"")</f>
        <v>44105</v>
      </c>
      <c r="E603" s="31" t="str">
        <f>IFERROR(Table_ocorrencias11[[#This Row],[CIODS]],"")</f>
        <v>D689321</v>
      </c>
      <c r="F603" s="31" t="str">
        <f>IFERROR(Table_ocorrencias11[[#This Row],[natureza3]],"")</f>
        <v>Homicídio</v>
      </c>
      <c r="G603" s="31" t="str">
        <f>IFERROR(Table_ocorrencias11[[#This Row],[tipo_local]],"")</f>
        <v>Externo</v>
      </c>
      <c r="H603" s="31" t="str">
        <f>IFERROR(IF(Table_ocorrencias11[[#This Row],[instrumento9]] = 0,"",Table_ocorrencias11[[#This Row],[instrumento9]]),"")</f>
        <v/>
      </c>
      <c r="I603" s="31" t="str">
        <f>IFERROR(VLOOKUP(Table_ocorrencias11[[#This Row],[matricula_perito]],Table_peritos[],2,FALSE),"")</f>
        <v>RANON BARROS BEZERRA</v>
      </c>
      <c r="J603" s="31" t="str">
        <f>IFERROR(VLOOKUP(Table_ocorrencias11[[#This Row],[matricula_auxiliar]],Table_auxiliares[],2,FALSE),"")</f>
        <v>FELIPE JOSÉ DE LIMA ALBUQUERQUE</v>
      </c>
      <c r="K603" s="31" t="str">
        <f>IFERROR(VLOOKUP(Table_ocorrencias11[[#This Row],[matricula_delegado]],Table_delegados[],2,FALSE),"")</f>
        <v>PAULO GUSTAVO COELHO DIAS</v>
      </c>
      <c r="L603" s="31" t="str">
        <f>IFERROR(Table_ocorrencias11[[#This Row],[viatura4]],"")</f>
        <v>UP006</v>
      </c>
      <c r="M603" s="31" t="str">
        <f>IFERROR(IF(Table_ocorrencias11[[#This Row],[DPH2]] ="","",Table_ocorrencias11[[#This Row],[DPH2]]&amp;"º DPH"),"")</f>
        <v>4º DPH</v>
      </c>
      <c r="N603" s="31" t="str">
        <f>UPPER(IFERROR(VLOOKUP(Table_ocorrencias11[[#This Row],[municipio]],Table_municipios[],2,FALSE),""))</f>
        <v>RECIFE</v>
      </c>
      <c r="O603" s="31" t="str">
        <f>UPPER(IFERROR(Table_ocorrencias11[[#This Row],[bairro7]],""))</f>
        <v>JARDIM SÃO PAULO</v>
      </c>
      <c r="P603" s="31" t="str">
        <f>IFERROR(IF(Table_ocorrencias11[[#This Row],[rua8]] ="","",Table_ocorrencias11[[#This Row],[rua8]]),"")</f>
        <v>AVENIDA PIRACICABA</v>
      </c>
      <c r="Q603" s="31" t="str">
        <f>IFERROR(IF(Table_ocorrencias11[[#This Row],[latitude5]] ="","",Table_ocorrencias11[[#This Row],[latitude5]]),"")</f>
        <v>-8,077905</v>
      </c>
      <c r="R603" s="31" t="str">
        <f>IFERROR(IF(Table_ocorrencias11[[#This Row],[longitude6]] ="","",Table_ocorrencias11[[#This Row],[longitude6]]),"")</f>
        <v>-34.950829</v>
      </c>
      <c r="S603" s="31" t="str">
        <f>IFERROR(UPPER(VLOOKUP(Table_ocorrencias11[[#This Row],[ocorrencia_id]],Table_vitimas[],3,FALSE) &amp; " (NIC: "&amp; VLOOKUP(Table_ocorrencias11[[#This Row],[ocorrencia_id]],Table_vitimas[],9,FALSE)) &amp;")","")</f>
        <v>MARCELA GONÇALVES DA CRUZ (NIC: 113261)</v>
      </c>
      <c r="T6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3" s="31" t="str">
        <f>UPPER(IFERROR(Table_ocorrencias11[[#This Row],[descricao]],""))</f>
        <v>PAF, EXTERNO, SIMPLES, FEM</v>
      </c>
      <c r="V603" s="24">
        <f>IFERROR(IF(Table_ocorrencias11[[#This Row],[data_ciencia]]="","",Table_ocorrencias11[[#This Row],[data_ciencia]]),"")</f>
        <v>0.625</v>
      </c>
      <c r="W603" s="24" t="str">
        <f>IFERROR(IF(Table_ocorrencias11[[#This Row],[data_saida]]="","",Table_ocorrencias11[[#This Row],[data_saida]]),"")</f>
        <v/>
      </c>
      <c r="X603" s="24" t="str">
        <f>IFERROR(IF(Table_ocorrencias11[[#This Row],[data_chegada]]="","",Table_ocorrencias11[[#This Row],[data_chegada]]),"")</f>
        <v/>
      </c>
      <c r="Y603" s="24" t="str">
        <f>IFERROR(IF(Table_ocorrencias11[[#This Row],[data_conclusao]]="","",Table_ocorrencias11[[#This Row],[data_conclusao]]),"")</f>
        <v/>
      </c>
      <c r="Z603" s="22">
        <v>1722</v>
      </c>
      <c r="AA603" s="22">
        <v>865</v>
      </c>
      <c r="AB603" s="22">
        <v>4</v>
      </c>
      <c r="AC603" s="22">
        <v>3866670</v>
      </c>
      <c r="AD603" s="22">
        <v>3870367</v>
      </c>
      <c r="AE603" s="22">
        <v>2725371</v>
      </c>
      <c r="AF603" s="22">
        <v>30282</v>
      </c>
      <c r="AG603" s="23">
        <v>44105</v>
      </c>
      <c r="AH603" s="22" t="s">
        <v>4573</v>
      </c>
      <c r="AI603" s="22" t="s">
        <v>167</v>
      </c>
      <c r="AJ603" s="22" t="s">
        <v>168</v>
      </c>
      <c r="AK603" s="22" t="s">
        <v>1258</v>
      </c>
      <c r="AL603" s="25">
        <v>0.625</v>
      </c>
      <c r="AM603" s="26"/>
      <c r="AN603" s="26"/>
      <c r="AO603" s="26"/>
      <c r="AP603" s="22" t="s">
        <v>4622</v>
      </c>
      <c r="AQ603" s="22" t="s">
        <v>4623</v>
      </c>
      <c r="AR603" s="22">
        <v>14</v>
      </c>
      <c r="AS603" s="22" t="s">
        <v>404</v>
      </c>
      <c r="AT603" s="22" t="s">
        <v>4574</v>
      </c>
      <c r="AU603" s="22" t="s">
        <v>4575</v>
      </c>
      <c r="AV603" s="27"/>
      <c r="AW603" s="22" t="s">
        <v>4576</v>
      </c>
      <c r="AX603" s="22" t="s">
        <v>4624</v>
      </c>
      <c r="AY603" s="22" t="b">
        <v>0</v>
      </c>
      <c r="AZ603" s="22" t="s">
        <v>273</v>
      </c>
      <c r="BA603" s="22" t="b">
        <v>0</v>
      </c>
      <c r="BB603" s="22"/>
      <c r="BC603" s="22"/>
    </row>
    <row r="604" spans="1:55" hidden="1" x14ac:dyDescent="0.25">
      <c r="A604" s="31" t="str">
        <f>IFERROR(TEXT(Table_ocorrencias11[[#This Row],[caso_n]],"000")&amp;Table_ocorrencias11[[#This Row],[ponto]]&amp;"/"&amp;YEAR(Table_ocorrencias11[[#This Row],[DATA PLANTÃO]]),"")</f>
        <v>866.9/2020</v>
      </c>
      <c r="B604" s="31" t="str">
        <f>IFERROR(IF(Table_ocorrencias11[[#This Row],[GDL]] = "","", Table_ocorrencias11[[#This Row],[GDL]]&amp;"/"&amp;YEAR(Table_ocorrencias11[[#This Row],[data_plantao]])),"")</f>
        <v>30306/2020</v>
      </c>
      <c r="C604" s="31" t="str">
        <f>IF(Table_ocorrencias11[[#This Row],[fotos_gdl]] = TRUE,"ENVIADAS","PENDENTE")</f>
        <v>ENVIADAS</v>
      </c>
      <c r="D604" s="23">
        <f>IFERROR(Table_ocorrencias11[[#This Row],[data_plantao]],"")</f>
        <v>44105</v>
      </c>
      <c r="E604" s="31" t="str">
        <f>IFERROR(Table_ocorrencias11[[#This Row],[CIODS]],"")</f>
        <v>D689359</v>
      </c>
      <c r="F604" s="31" t="str">
        <f>IFERROR(Table_ocorrencias11[[#This Row],[natureza3]],"")</f>
        <v>Homicídio</v>
      </c>
      <c r="G604" s="31" t="str">
        <f>IFERROR(Table_ocorrencias11[[#This Row],[tipo_local]],"")</f>
        <v>Interno</v>
      </c>
      <c r="H604" s="31" t="str">
        <f>IFERROR(IF(Table_ocorrencias11[[#This Row],[instrumento9]] = 0,"",Table_ocorrencias11[[#This Row],[instrumento9]]),"")</f>
        <v>PÉRFURO-CONTUNDENTE</v>
      </c>
      <c r="I604" s="31" t="str">
        <f>IFERROR(VLOOKUP(Table_ocorrencias11[[#This Row],[matricula_perito]],Table_peritos[],2,FALSE),"")</f>
        <v>FERNANDO HENRIQUE LEAL BENEVIDES</v>
      </c>
      <c r="J604" s="31" t="str">
        <f>IFERROR(VLOOKUP(Table_ocorrencias11[[#This Row],[matricula_auxiliar]],Table_auxiliares[],2,FALSE),"")</f>
        <v>BRENO HENRIQUE DANTAS DOS SANTOS</v>
      </c>
      <c r="K604" s="31" t="str">
        <f>IFERROR(VLOOKUP(Table_ocorrencias11[[#This Row],[matricula_delegado]],Table_delegados[],2,FALSE),"")</f>
        <v>JOAQUIM MARINOSIO RODRIGUES BRAGA NETO</v>
      </c>
      <c r="L604" s="31" t="str">
        <f>IFERROR(Table_ocorrencias11[[#This Row],[viatura4]],"")</f>
        <v>UP004</v>
      </c>
      <c r="M604" s="31" t="str">
        <f>IFERROR(IF(Table_ocorrencias11[[#This Row],[DPH2]] ="","",Table_ocorrencias11[[#This Row],[DPH2]]&amp;"º DPH"),"")</f>
        <v>13º DPH</v>
      </c>
      <c r="N604" s="31" t="str">
        <f>UPPER(IFERROR(VLOOKUP(Table_ocorrencias11[[#This Row],[municipio]],Table_municipios[],2,FALSE),""))</f>
        <v>CABO DE SANTO AGOSTINHO</v>
      </c>
      <c r="O604" s="31" t="str">
        <f>UPPER(IFERROR(Table_ocorrencias11[[#This Row],[bairro7]],""))</f>
        <v>XARÉU</v>
      </c>
      <c r="P604" s="31" t="str">
        <f>IFERROR(IF(Table_ocorrencias11[[#This Row],[rua8]] ="","",Table_ocorrencias11[[#This Row],[rua8]]),"")</f>
        <v>PEDRA DE XARÉU</v>
      </c>
      <c r="Q604" s="31" t="str">
        <f>IFERROR(IF(Table_ocorrencias11[[#This Row],[latitude5]] ="","",Table_ocorrencias11[[#This Row],[latitude5]]),"")</f>
        <v>8°18`6.67"S</v>
      </c>
      <c r="R604" s="31" t="str">
        <f>IFERROR(IF(Table_ocorrencias11[[#This Row],[longitude6]] ="","",Table_ocorrencias11[[#This Row],[longitude6]]),"")</f>
        <v>34°56`58.06"O</v>
      </c>
      <c r="S604" s="31" t="str">
        <f>IFERROR(UPPER(VLOOKUP(Table_ocorrencias11[[#This Row],[ocorrencia_id]],Table_vitimas[],3,FALSE) &amp; " (NIC: "&amp; VLOOKUP(Table_ocorrencias11[[#This Row],[ocorrencia_id]],Table_vitimas[],9,FALSE)) &amp;")","")</f>
        <v>WALACE AMORIM DOS SANTOS (NIC: 113263)</v>
      </c>
      <c r="T6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04" s="31" t="str">
        <f>UPPER(IFERROR(Table_ocorrencias11[[#This Row],[descricao]],""))</f>
        <v>LAURINDO-95360940</v>
      </c>
      <c r="V604" s="24">
        <f>IFERROR(IF(Table_ocorrencias11[[#This Row],[data_ciencia]]="","",Table_ocorrencias11[[#This Row],[data_ciencia]]),"")</f>
        <v>0.94652777777777775</v>
      </c>
      <c r="W604" s="24">
        <f>IFERROR(IF(Table_ocorrencias11[[#This Row],[data_saida]]="","",Table_ocorrencias11[[#This Row],[data_saida]]),"")</f>
        <v>0.95833333333333337</v>
      </c>
      <c r="X604" s="24">
        <f>IFERROR(IF(Table_ocorrencias11[[#This Row],[data_chegada]]="","",Table_ocorrencias11[[#This Row],[data_chegada]]),"")</f>
        <v>0.98055555555555551</v>
      </c>
      <c r="Y604" s="24">
        <f>IFERROR(IF(Table_ocorrencias11[[#This Row],[data_conclusao]]="","",Table_ocorrencias11[[#This Row],[data_conclusao]]),"")</f>
        <v>4.5138888888888888E-2</v>
      </c>
      <c r="Z604" s="22">
        <v>1723</v>
      </c>
      <c r="AA604" s="22">
        <v>866</v>
      </c>
      <c r="AB604" s="22">
        <v>13</v>
      </c>
      <c r="AC604" s="22">
        <v>2962063</v>
      </c>
      <c r="AD604" s="22">
        <v>3867820</v>
      </c>
      <c r="AE604" s="22">
        <v>1492225</v>
      </c>
      <c r="AF604" s="22">
        <v>30306</v>
      </c>
      <c r="AG604" s="23">
        <v>44105</v>
      </c>
      <c r="AH604" s="22" t="s">
        <v>4607</v>
      </c>
      <c r="AI604" s="22" t="s">
        <v>167</v>
      </c>
      <c r="AJ604" s="22" t="s">
        <v>414</v>
      </c>
      <c r="AK604" s="22" t="s">
        <v>255</v>
      </c>
      <c r="AL604" s="25">
        <v>0.94652777777777775</v>
      </c>
      <c r="AM604" s="26">
        <v>0.95833333333333337</v>
      </c>
      <c r="AN604" s="26">
        <v>0.98055555555555551</v>
      </c>
      <c r="AO604" s="26">
        <v>4.5138888888888888E-2</v>
      </c>
      <c r="AP604" s="22" t="s">
        <v>4608</v>
      </c>
      <c r="AQ604" s="22" t="s">
        <v>4609</v>
      </c>
      <c r="AR604" s="22">
        <v>3</v>
      </c>
      <c r="AS604" s="22" t="s">
        <v>4610</v>
      </c>
      <c r="AT604" s="22" t="s">
        <v>4611</v>
      </c>
      <c r="AU604" s="22" t="s">
        <v>4612</v>
      </c>
      <c r="AV604" s="27" t="s">
        <v>276</v>
      </c>
      <c r="AW604" s="22" t="s">
        <v>4613</v>
      </c>
      <c r="AX604" s="22" t="s">
        <v>4614</v>
      </c>
      <c r="AY604" s="22" t="b">
        <v>1</v>
      </c>
      <c r="AZ604" s="22" t="s">
        <v>273</v>
      </c>
      <c r="BA604" s="22" t="b">
        <v>0</v>
      </c>
      <c r="BB604" s="22"/>
      <c r="BC604" s="22"/>
    </row>
    <row r="605" spans="1:55" hidden="1" x14ac:dyDescent="0.25">
      <c r="A605" s="31" t="str">
        <f>IFERROR(TEXT(Table_ocorrencias11[[#This Row],[caso_n]],"000")&amp;Table_ocorrencias11[[#This Row],[ponto]]&amp;"/"&amp;YEAR(Table_ocorrencias11[[#This Row],[DATA PLANTÃO]]),"")</f>
        <v>867.9/2020</v>
      </c>
      <c r="B605" s="31" t="str">
        <f>IFERROR(IF(Table_ocorrencias11[[#This Row],[GDL]] = "","", Table_ocorrencias11[[#This Row],[GDL]]&amp;"/"&amp;YEAR(Table_ocorrencias11[[#This Row],[data_plantao]])),"")</f>
        <v>30310/2020</v>
      </c>
      <c r="C605" s="31" t="str">
        <f>IF(Table_ocorrencias11[[#This Row],[fotos_gdl]] = TRUE,"ENVIADAS","PENDENTE")</f>
        <v>ENVIADAS</v>
      </c>
      <c r="D605" s="23">
        <f>IFERROR(Table_ocorrencias11[[#This Row],[data_plantao]],"")</f>
        <v>44106</v>
      </c>
      <c r="E605" s="31" t="str">
        <f>IFERROR(Table_ocorrencias11[[#This Row],[CIODS]],"")</f>
        <v>D689369</v>
      </c>
      <c r="F605" s="31" t="str">
        <f>IFERROR(Table_ocorrencias11[[#This Row],[natureza3]],"")</f>
        <v>Homicídio</v>
      </c>
      <c r="G605" s="31" t="str">
        <f>IFERROR(Table_ocorrencias11[[#This Row],[tipo_local]],"")</f>
        <v>Interno</v>
      </c>
      <c r="H605" s="31" t="str">
        <f>IFERROR(IF(Table_ocorrencias11[[#This Row],[instrumento9]] = 0,"",Table_ocorrencias11[[#This Row],[instrumento9]]),"")</f>
        <v>PÉRFURO-CONTUNDENTE</v>
      </c>
      <c r="I605" s="31" t="str">
        <f>IFERROR(VLOOKUP(Table_ocorrencias11[[#This Row],[matricula_perito]],Table_peritos[],2,FALSE),"")</f>
        <v>RANON BARROS BEZERRA</v>
      </c>
      <c r="J605" s="31" t="str">
        <f>IFERROR(VLOOKUP(Table_ocorrencias11[[#This Row],[matricula_auxiliar]],Table_auxiliares[],2,FALSE),"")</f>
        <v>FELIPE JOSÉ DE LIMA ALBUQUERQUE</v>
      </c>
      <c r="K605" s="31" t="str">
        <f>IFERROR(VLOOKUP(Table_ocorrencias11[[#This Row],[matricula_delegado]],Table_delegados[],2,FALSE),"")</f>
        <v>PAULO GUSTAVO COELHO DIAS</v>
      </c>
      <c r="L605" s="31" t="str">
        <f>IFERROR(Table_ocorrencias11[[#This Row],[viatura4]],"")</f>
        <v>UP006</v>
      </c>
      <c r="M605" s="31" t="str">
        <f>IFERROR(IF(Table_ocorrencias11[[#This Row],[DPH2]] ="","",Table_ocorrencias11[[#This Row],[DPH2]]&amp;"º DPH"),"")</f>
        <v>2º DPH</v>
      </c>
      <c r="N605" s="31" t="str">
        <f>UPPER(IFERROR(VLOOKUP(Table_ocorrencias11[[#This Row],[municipio]],Table_municipios[],2,FALSE),""))</f>
        <v>RECIFE</v>
      </c>
      <c r="O605" s="31" t="str">
        <f>UPPER(IFERROR(Table_ocorrencias11[[#This Row],[bairro7]],""))</f>
        <v>TORRE</v>
      </c>
      <c r="P605" s="31" t="str">
        <f>IFERROR(IF(Table_ocorrencias11[[#This Row],[rua8]] ="","",Table_ocorrencias11[[#This Row],[rua8]]),"")</f>
        <v>PROFESSOR FRANCISCO ESTEVÃO DA COSTA</v>
      </c>
      <c r="Q605" s="31" t="str">
        <f>IFERROR(IF(Table_ocorrencias11[[#This Row],[latitude5]] ="","",Table_ocorrencias11[[#This Row],[latitude5]]),"")</f>
        <v>-8.044785</v>
      </c>
      <c r="R605" s="31" t="str">
        <f>IFERROR(IF(Table_ocorrencias11[[#This Row],[longitude6]] ="","",Table_ocorrencias11[[#This Row],[longitude6]]),"")</f>
        <v>-34.917996</v>
      </c>
      <c r="S605" s="31" t="str">
        <f>IFERROR(UPPER(VLOOKUP(Table_ocorrencias11[[#This Row],[ocorrencia_id]],Table_vitimas[],3,FALSE) &amp; " (NIC: "&amp; VLOOKUP(Table_ocorrencias11[[#This Row],[ocorrencia_id]],Table_vitimas[],9,FALSE)) &amp;")","")</f>
        <v>GEIZA CRISTINA DA SILVA (NIC: 113262)</v>
      </c>
      <c r="T6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05" s="31" t="str">
        <f>UPPER(IFERROR(Table_ocorrencias11[[#This Row],[descricao]],""))</f>
        <v>PMPE 988610454, INTERNO</v>
      </c>
      <c r="V605" s="24">
        <f>IFERROR(IF(Table_ocorrencias11[[#This Row],[data_ciencia]]="","",Table_ocorrencias11[[#This Row],[data_ciencia]]),"")</f>
        <v>0.11458333333333333</v>
      </c>
      <c r="W605" s="24">
        <f>IFERROR(IF(Table_ocorrencias11[[#This Row],[data_saida]]="","",Table_ocorrencias11[[#This Row],[data_saida]]),"")</f>
        <v>0.12847222222222221</v>
      </c>
      <c r="X605" s="24">
        <f>IFERROR(IF(Table_ocorrencias11[[#This Row],[data_chegada]]="","",Table_ocorrencias11[[#This Row],[data_chegada]]),"")</f>
        <v>0.13541666666666666</v>
      </c>
      <c r="Y605" s="24">
        <f>IFERROR(IF(Table_ocorrencias11[[#This Row],[data_conclusao]]="","",Table_ocorrencias11[[#This Row],[data_conclusao]]),"")</f>
        <v>0.1875</v>
      </c>
      <c r="Z605" s="22">
        <v>1724</v>
      </c>
      <c r="AA605" s="22">
        <v>867</v>
      </c>
      <c r="AB605" s="22">
        <v>2</v>
      </c>
      <c r="AC605" s="22">
        <v>3866670</v>
      </c>
      <c r="AD605" s="22">
        <v>3870367</v>
      </c>
      <c r="AE605" s="22">
        <v>2725371</v>
      </c>
      <c r="AF605" s="22">
        <v>30310</v>
      </c>
      <c r="AG605" s="23">
        <v>44106</v>
      </c>
      <c r="AH605" s="22" t="s">
        <v>4615</v>
      </c>
      <c r="AI605" s="22" t="s">
        <v>167</v>
      </c>
      <c r="AJ605" s="22" t="s">
        <v>414</v>
      </c>
      <c r="AK605" s="22" t="s">
        <v>1258</v>
      </c>
      <c r="AL605" s="25">
        <v>0.11458333333333333</v>
      </c>
      <c r="AM605" s="26">
        <v>0.12847222222222221</v>
      </c>
      <c r="AN605" s="26">
        <v>0.13541666666666666</v>
      </c>
      <c r="AO605" s="26">
        <v>0.1875</v>
      </c>
      <c r="AP605" s="22" t="s">
        <v>4616</v>
      </c>
      <c r="AQ605" s="22" t="s">
        <v>4617</v>
      </c>
      <c r="AR605" s="22">
        <v>14</v>
      </c>
      <c r="AS605" s="22" t="s">
        <v>4270</v>
      </c>
      <c r="AT605" s="22" t="s">
        <v>4618</v>
      </c>
      <c r="AU605" s="22" t="s">
        <v>4619</v>
      </c>
      <c r="AV605" s="27" t="s">
        <v>276</v>
      </c>
      <c r="AW605" s="22" t="s">
        <v>4620</v>
      </c>
      <c r="AX605" s="22" t="s">
        <v>4621</v>
      </c>
      <c r="AY605" s="22" t="b">
        <v>1</v>
      </c>
      <c r="AZ605" s="22" t="s">
        <v>273</v>
      </c>
      <c r="BA605" s="22" t="b">
        <v>0</v>
      </c>
      <c r="BB605" s="22"/>
      <c r="BC605" s="22"/>
    </row>
    <row r="606" spans="1:55" hidden="1" x14ac:dyDescent="0.25">
      <c r="A606" s="31" t="str">
        <f>IFERROR(TEXT(Table_ocorrencias11[[#This Row],[caso_n]],"000")&amp;Table_ocorrencias11[[#This Row],[ponto]]&amp;"/"&amp;YEAR(Table_ocorrencias11[[#This Row],[DATA PLANTÃO]]),"")</f>
        <v>868.9/2020</v>
      </c>
      <c r="B606" s="31" t="str">
        <f>IFERROR(IF(Table_ocorrencias11[[#This Row],[GDL]] = "","", Table_ocorrencias11[[#This Row],[GDL]]&amp;"/"&amp;YEAR(Table_ocorrencias11[[#This Row],[data_plantao]])),"")</f>
        <v>30355/2020</v>
      </c>
      <c r="C606" s="31" t="str">
        <f>IF(Table_ocorrencias11[[#This Row],[fotos_gdl]] = TRUE,"ENVIADAS","PENDENTE")</f>
        <v>ENVIADAS</v>
      </c>
      <c r="D606" s="23">
        <f>IFERROR(Table_ocorrencias11[[#This Row],[data_plantao]],"")</f>
        <v>44106</v>
      </c>
      <c r="E606" s="31" t="str">
        <f>IFERROR(Table_ocorrencias11[[#This Row],[CIODS]],"")</f>
        <v>D689377</v>
      </c>
      <c r="F606" s="31" t="str">
        <f>IFERROR(Table_ocorrencias11[[#This Row],[natureza3]],"")</f>
        <v>Homicídio</v>
      </c>
      <c r="G606" s="31" t="str">
        <f>IFERROR(Table_ocorrencias11[[#This Row],[tipo_local]],"")</f>
        <v>Externo</v>
      </c>
      <c r="H606" s="31" t="str">
        <f>IFERROR(IF(Table_ocorrencias11[[#This Row],[instrumento9]] = 0,"",Table_ocorrencias11[[#This Row],[instrumento9]]),"")</f>
        <v>PÉRFURO-CONTUNDENTE</v>
      </c>
      <c r="I606" s="31" t="str">
        <f>IFERROR(VLOOKUP(Table_ocorrencias11[[#This Row],[matricula_perito]],Table_peritos[],2,FALSE),"")</f>
        <v>LUCAS ARAÚJO DE ALMEIDA</v>
      </c>
      <c r="J606" s="31" t="str">
        <f>IFERROR(VLOOKUP(Table_ocorrencias11[[#This Row],[matricula_auxiliar]],Table_auxiliares[],2,FALSE),"")</f>
        <v>HILTON PESSOA DE FREITAS NETO</v>
      </c>
      <c r="K606" s="31" t="str">
        <f>IFERROR(VLOOKUP(Table_ocorrencias11[[#This Row],[matricula_delegado]],Table_delegados[],2,FALSE),"")</f>
        <v>ICARO BARROS SCHNEIDER</v>
      </c>
      <c r="L606" s="31" t="str">
        <f>IFERROR(Table_ocorrencias11[[#This Row],[viatura4]],"")</f>
        <v>UP006</v>
      </c>
      <c r="M606" s="31" t="str">
        <f>IFERROR(IF(Table_ocorrencias11[[#This Row],[DPH2]] ="","",Table_ocorrencias11[[#This Row],[DPH2]]&amp;"º DPH"),"")</f>
        <v>13º DPH</v>
      </c>
      <c r="N606" s="31" t="str">
        <f>UPPER(IFERROR(VLOOKUP(Table_ocorrencias11[[#This Row],[municipio]],Table_municipios[],2,FALSE),""))</f>
        <v>JABOATÃO DOS GUARARAPES</v>
      </c>
      <c r="O606" s="31" t="str">
        <f>UPPER(IFERROR(Table_ocorrencias11[[#This Row],[bairro7]],""))</f>
        <v>PADRE ROMA / CENTRO</v>
      </c>
      <c r="P606" s="31" t="str">
        <f>IFERROR(IF(Table_ocorrencias11[[#This Row],[rua8]] ="","",Table_ocorrencias11[[#This Row],[rua8]]),"")</f>
        <v>2ª TRAVESSA DA CASTANHOLA</v>
      </c>
      <c r="Q606" s="31" t="str">
        <f>IFERROR(IF(Table_ocorrencias11[[#This Row],[latitude5]] ="","",Table_ocorrencias11[[#This Row],[latitude5]]),"")</f>
        <v>-8,120209</v>
      </c>
      <c r="R606" s="31" t="str">
        <f>IFERROR(IF(Table_ocorrencias11[[#This Row],[longitude6]] ="","",Table_ocorrencias11[[#This Row],[longitude6]]),"")</f>
        <v>-35,014417</v>
      </c>
      <c r="S606" s="31" t="str">
        <f>IFERROR(UPPER(VLOOKUP(Table_ocorrencias11[[#This Row],[ocorrencia_id]],Table_vitimas[],3,FALSE) &amp; " (NIC: "&amp; VLOOKUP(Table_ocorrencias11[[#This Row],[ocorrencia_id]],Table_vitimas[],9,FALSE)) &amp;")","")</f>
        <v>HENRIQUE JOSÉ DOS SANTOS (NIC: 113272)</v>
      </c>
      <c r="T6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06" s="31" t="str">
        <f>UPPER(IFERROR(Table_ocorrencias11[[#This Row],[descricao]],""))</f>
        <v>PM SGT MÁRIO: 986325114</v>
      </c>
      <c r="V606" s="24">
        <f>IFERROR(IF(Table_ocorrencias11[[#This Row],[data_ciencia]]="","",Table_ocorrencias11[[#This Row],[data_ciencia]]),"")</f>
        <v>0.3888888888888889</v>
      </c>
      <c r="W606" s="24">
        <f>IFERROR(IF(Table_ocorrencias11[[#This Row],[data_saida]]="","",Table_ocorrencias11[[#This Row],[data_saida]]),"")</f>
        <v>0.39583333333333331</v>
      </c>
      <c r="X606" s="24">
        <f>IFERROR(IF(Table_ocorrencias11[[#This Row],[data_chegada]]="","",Table_ocorrencias11[[#This Row],[data_chegada]]),"")</f>
        <v>0.43055555555555558</v>
      </c>
      <c r="Y606" s="24">
        <f>IFERROR(IF(Table_ocorrencias11[[#This Row],[data_conclusao]]="","",Table_ocorrencias11[[#This Row],[data_conclusao]]),"")</f>
        <v>0.45833333333333331</v>
      </c>
      <c r="Z606" s="22">
        <v>1725</v>
      </c>
      <c r="AA606" s="22">
        <v>868</v>
      </c>
      <c r="AB606" s="22">
        <v>13</v>
      </c>
      <c r="AC606" s="22">
        <v>3870006</v>
      </c>
      <c r="AD606" s="22">
        <v>3865967</v>
      </c>
      <c r="AE606" s="22">
        <v>2724715</v>
      </c>
      <c r="AF606" s="22">
        <v>30355</v>
      </c>
      <c r="AG606" s="23">
        <v>44106</v>
      </c>
      <c r="AH606" s="22" t="s">
        <v>4636</v>
      </c>
      <c r="AI606" s="22" t="s">
        <v>167</v>
      </c>
      <c r="AJ606" s="22" t="s">
        <v>168</v>
      </c>
      <c r="AK606" s="22" t="s">
        <v>1258</v>
      </c>
      <c r="AL606" s="25">
        <v>0.3888888888888889</v>
      </c>
      <c r="AM606" s="26">
        <v>0.39583333333333331</v>
      </c>
      <c r="AN606" s="26">
        <v>0.43055555555555558</v>
      </c>
      <c r="AO606" s="26">
        <v>0.45833333333333331</v>
      </c>
      <c r="AP606" s="22" t="s">
        <v>4654</v>
      </c>
      <c r="AQ606" s="22" t="s">
        <v>4655</v>
      </c>
      <c r="AR606" s="22">
        <v>10</v>
      </c>
      <c r="AS606" s="22" t="s">
        <v>4656</v>
      </c>
      <c r="AT606" s="22" t="s">
        <v>4657</v>
      </c>
      <c r="AU606" s="22" t="s">
        <v>4637</v>
      </c>
      <c r="AV606" s="27" t="s">
        <v>276</v>
      </c>
      <c r="AW606" s="22" t="s">
        <v>4638</v>
      </c>
      <c r="AX606" s="22" t="s">
        <v>4639</v>
      </c>
      <c r="AY606" s="22" t="b">
        <v>1</v>
      </c>
      <c r="AZ606" s="22" t="s">
        <v>273</v>
      </c>
      <c r="BA606" s="22" t="b">
        <v>0</v>
      </c>
      <c r="BB606" s="22"/>
      <c r="BC606" s="22"/>
    </row>
    <row r="607" spans="1:55" hidden="1" x14ac:dyDescent="0.25">
      <c r="A607" s="31" t="str">
        <f>IFERROR(TEXT(Table_ocorrencias11[[#This Row],[caso_n]],"000")&amp;Table_ocorrencias11[[#This Row],[ponto]]&amp;"/"&amp;YEAR(Table_ocorrencias11[[#This Row],[DATA PLANTÃO]]),"")</f>
        <v>869.9/2020</v>
      </c>
      <c r="B607" s="31" t="str">
        <f>IFERROR(IF(Table_ocorrencias11[[#This Row],[GDL]] = "","", Table_ocorrencias11[[#This Row],[GDL]]&amp;"/"&amp;YEAR(Table_ocorrencias11[[#This Row],[data_plantao]])),"")</f>
        <v>30341/2020</v>
      </c>
      <c r="C607" s="31" t="str">
        <f>IF(Table_ocorrencias11[[#This Row],[fotos_gdl]] = TRUE,"ENVIADAS","PENDENTE")</f>
        <v>ENVIADAS</v>
      </c>
      <c r="D607" s="23">
        <f>IFERROR(Table_ocorrencias11[[#This Row],[data_plantao]],"")</f>
        <v>44106</v>
      </c>
      <c r="E607" s="31" t="str">
        <f>IFERROR(Table_ocorrencias11[[#This Row],[CIODS]],"")</f>
        <v>D689380</v>
      </c>
      <c r="F607" s="31" t="str">
        <f>IFERROR(Table_ocorrencias11[[#This Row],[natureza3]],"")</f>
        <v>Duplo Homicídio</v>
      </c>
      <c r="G607" s="31" t="str">
        <f>IFERROR(Table_ocorrencias11[[#This Row],[tipo_local]],"")</f>
        <v>Interno</v>
      </c>
      <c r="H607" s="31" t="str">
        <f>IFERROR(IF(Table_ocorrencias11[[#This Row],[instrumento9]] = 0,"",Table_ocorrencias11[[#This Row],[instrumento9]]),"")</f>
        <v>PÉRFURO-CONTUNDENTE</v>
      </c>
      <c r="I607" s="31" t="str">
        <f>IFERROR(VLOOKUP(Table_ocorrencias11[[#This Row],[matricula_perito]],Table_peritos[],2,FALSE),"")</f>
        <v>TADEU MORAIS CRUZ</v>
      </c>
      <c r="J607" s="31" t="str">
        <f>IFERROR(VLOOKUP(Table_ocorrencias11[[#This Row],[matricula_auxiliar]],Table_auxiliares[],2,FALSE),"")</f>
        <v>THIAGO CHALEGRE</v>
      </c>
      <c r="K607" s="31" t="str">
        <f>IFERROR(VLOOKUP(Table_ocorrencias11[[#This Row],[matricula_delegado]],Table_delegados[],2,FALSE),"")</f>
        <v>IAN CAMPOS MOREIRA</v>
      </c>
      <c r="L607" s="31" t="str">
        <f>IFERROR(Table_ocorrencias11[[#This Row],[viatura4]],"")</f>
        <v>UP004</v>
      </c>
      <c r="M607" s="31" t="str">
        <f>IFERROR(IF(Table_ocorrencias11[[#This Row],[DPH2]] ="","",Table_ocorrencias11[[#This Row],[DPH2]]&amp;"º DPH"),"")</f>
        <v>2º DPH</v>
      </c>
      <c r="N607" s="31" t="str">
        <f>UPPER(IFERROR(VLOOKUP(Table_ocorrencias11[[#This Row],[municipio]],Table_municipios[],2,FALSE),""))</f>
        <v>RECIFE</v>
      </c>
      <c r="O607" s="31" t="str">
        <f>UPPER(IFERROR(Table_ocorrencias11[[#This Row],[bairro7]],""))</f>
        <v>IPUTINGA</v>
      </c>
      <c r="P607" s="31" t="str">
        <f>IFERROR(IF(Table_ocorrencias11[[#This Row],[rua8]] ="","",Table_ocorrencias11[[#This Row],[rua8]]),"")</f>
        <v>MAURICIO DE NASSAU</v>
      </c>
      <c r="Q607" s="31" t="str">
        <f>IFERROR(IF(Table_ocorrencias11[[#This Row],[latitude5]] ="","",Table_ocorrencias11[[#This Row],[latitude5]]),"")</f>
        <v>-8.038478</v>
      </c>
      <c r="R607" s="31" t="str">
        <f>IFERROR(IF(Table_ocorrencias11[[#This Row],[longitude6]] ="","",Table_ocorrencias11[[#This Row],[longitude6]]),"")</f>
        <v>-34.930692</v>
      </c>
      <c r="S607" s="31" t="str">
        <f>IFERROR(UPPER(VLOOKUP(Table_ocorrencias11[[#This Row],[ocorrencia_id]],Table_vitimas[],3,FALSE) &amp; " (NIC: "&amp; VLOOKUP(Table_ocorrencias11[[#This Row],[ocorrencia_id]],Table_vitimas[],9,FALSE)) &amp;")","")</f>
        <v>DANIEL LEAO DA SILVA (NIC: 113271)</v>
      </c>
      <c r="T6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7" s="31" t="str">
        <f>UPPER(IFERROR(Table_ocorrencias11[[#This Row],[descricao]],""))</f>
        <v>DUPLO</v>
      </c>
      <c r="V607" s="24">
        <f>IFERROR(IF(Table_ocorrencias11[[#This Row],[data_ciencia]]="","",Table_ocorrencias11[[#This Row],[data_ciencia]]),"")</f>
        <v>0.40069444444444446</v>
      </c>
      <c r="W607" s="24">
        <f>IFERROR(IF(Table_ocorrencias11[[#This Row],[data_saida]]="","",Table_ocorrencias11[[#This Row],[data_saida]]),"")</f>
        <v>0.40625</v>
      </c>
      <c r="X607" s="24">
        <f>IFERROR(IF(Table_ocorrencias11[[#This Row],[data_chegada]]="","",Table_ocorrencias11[[#This Row],[data_chegada]]),"")</f>
        <v>0.41666666666666669</v>
      </c>
      <c r="Y607" s="24">
        <f>IFERROR(IF(Table_ocorrencias11[[#This Row],[data_conclusao]]="","",Table_ocorrencias11[[#This Row],[data_conclusao]]),"")</f>
        <v>0.45763888888888887</v>
      </c>
      <c r="Z607" s="22">
        <v>1726</v>
      </c>
      <c r="AA607" s="22">
        <v>869</v>
      </c>
      <c r="AB607" s="22">
        <v>2</v>
      </c>
      <c r="AC607" s="22">
        <v>2962136</v>
      </c>
      <c r="AD607" s="22">
        <v>3868877</v>
      </c>
      <c r="AE607" s="22">
        <v>2724707</v>
      </c>
      <c r="AF607" s="22">
        <v>30341</v>
      </c>
      <c r="AG607" s="23">
        <v>44106</v>
      </c>
      <c r="AH607" s="22" t="s">
        <v>4640</v>
      </c>
      <c r="AI607" s="22" t="s">
        <v>302</v>
      </c>
      <c r="AJ607" s="22" t="s">
        <v>414</v>
      </c>
      <c r="AK607" s="22" t="s">
        <v>255</v>
      </c>
      <c r="AL607" s="25">
        <v>0.40069444444444446</v>
      </c>
      <c r="AM607" s="26">
        <v>0.40625</v>
      </c>
      <c r="AN607" s="26">
        <v>0.41666666666666669</v>
      </c>
      <c r="AO607" s="26">
        <v>0.45763888888888887</v>
      </c>
      <c r="AP607" s="22" t="s">
        <v>4646</v>
      </c>
      <c r="AQ607" s="22" t="s">
        <v>4647</v>
      </c>
      <c r="AR607" s="22">
        <v>14</v>
      </c>
      <c r="AS607" s="22" t="s">
        <v>4641</v>
      </c>
      <c r="AT607" s="22" t="s">
        <v>4642</v>
      </c>
      <c r="AU607" s="22" t="s">
        <v>4643</v>
      </c>
      <c r="AV607" s="27" t="s">
        <v>276</v>
      </c>
      <c r="AW607" s="22" t="s">
        <v>4644</v>
      </c>
      <c r="AX607" s="22" t="s">
        <v>4645</v>
      </c>
      <c r="AY607" s="22" t="b">
        <v>1</v>
      </c>
      <c r="AZ607" s="22" t="s">
        <v>273</v>
      </c>
      <c r="BA607" s="22" t="b">
        <v>0</v>
      </c>
      <c r="BB607" s="22"/>
      <c r="BC607" s="22"/>
    </row>
    <row r="608" spans="1:55" hidden="1" x14ac:dyDescent="0.25">
      <c r="A608" s="31" t="str">
        <f>IFERROR(TEXT(Table_ocorrencias11[[#This Row],[caso_n]],"000")&amp;Table_ocorrencias11[[#This Row],[ponto]]&amp;"/"&amp;YEAR(Table_ocorrencias11[[#This Row],[DATA PLANTÃO]]),"")</f>
        <v>870.9/2020</v>
      </c>
      <c r="B608" s="31" t="str">
        <f>IFERROR(IF(Table_ocorrencias11[[#This Row],[GDL]] = "","", Table_ocorrencias11[[#This Row],[GDL]]&amp;"/"&amp;YEAR(Table_ocorrencias11[[#This Row],[data_plantao]])),"")</f>
        <v>30435/2020</v>
      </c>
      <c r="C608" s="31" t="str">
        <f>IF(Table_ocorrencias11[[#This Row],[fotos_gdl]] = TRUE,"ENVIADAS","PENDENTE")</f>
        <v>ENVIADAS</v>
      </c>
      <c r="D608" s="23">
        <f>IFERROR(Table_ocorrencias11[[#This Row],[data_plantao]],"")</f>
        <v>44106</v>
      </c>
      <c r="E608" s="31" t="str">
        <f>IFERROR(Table_ocorrencias11[[#This Row],[CIODS]],"")</f>
        <v>D689398</v>
      </c>
      <c r="F608" s="31" t="str">
        <f>IFERROR(Table_ocorrencias11[[#This Row],[natureza3]],"")</f>
        <v>Morte a esclarecer</v>
      </c>
      <c r="G608" s="31" t="str">
        <f>IFERROR(Table_ocorrencias11[[#This Row],[tipo_local]],"")</f>
        <v>Externo</v>
      </c>
      <c r="H608" s="31" t="str">
        <f>IFERROR(IF(Table_ocorrencias11[[#This Row],[instrumento9]] = 0,"",Table_ocorrencias11[[#This Row],[instrumento9]]),"")</f>
        <v>CONTUNDENTE</v>
      </c>
      <c r="I608" s="31" t="str">
        <f>IFERROR(VLOOKUP(Table_ocorrencias11[[#This Row],[matricula_perito]],Table_peritos[],2,FALSE),"")</f>
        <v>TADEU MORAIS CRUZ</v>
      </c>
      <c r="J608" s="31" t="str">
        <f>IFERROR(VLOOKUP(Table_ocorrencias11[[#This Row],[matricula_auxiliar]],Table_auxiliares[],2,FALSE),"")</f>
        <v>HILTON PESSOA DE FREITAS NETO</v>
      </c>
      <c r="K608" s="31" t="str">
        <f>IFERROR(VLOOKUP(Table_ocorrencias11[[#This Row],[matricula_delegado]],Table_delegados[],2,FALSE),"")</f>
        <v>ICARO BARROS SCHNEIDER</v>
      </c>
      <c r="L608" s="31" t="str">
        <f>IFERROR(Table_ocorrencias11[[#This Row],[viatura4]],"")</f>
        <v>UP006</v>
      </c>
      <c r="M608" s="31" t="str">
        <f>IFERROR(IF(Table_ocorrencias11[[#This Row],[DPH2]] ="","",Table_ocorrencias11[[#This Row],[DPH2]]&amp;"º DPH"),"")</f>
        <v>14º DPH</v>
      </c>
      <c r="N608" s="31" t="str">
        <f>UPPER(IFERROR(VLOOKUP(Table_ocorrencias11[[#This Row],[municipio]],Table_municipios[],2,FALSE),""))</f>
        <v>CABO DE SANTO AGOSTINHO</v>
      </c>
      <c r="O608" s="31" t="str">
        <f>UPPER(IFERROR(Table_ocorrencias11[[#This Row],[bairro7]],""))</f>
        <v>GAIBÚ</v>
      </c>
      <c r="P608" s="31" t="str">
        <f>IFERROR(IF(Table_ocorrencias11[[#This Row],[rua8]] ="","",Table_ocorrencias11[[#This Row],[rua8]]),"")</f>
        <v>FORTE DE GAIBÚ</v>
      </c>
      <c r="Q608" s="31" t="str">
        <f>IFERROR(IF(Table_ocorrencias11[[#This Row],[latitude5]] ="","",Table_ocorrencias11[[#This Row],[latitude5]]),"")</f>
        <v>-8,342316</v>
      </c>
      <c r="R608" s="31" t="str">
        <f>IFERROR(IF(Table_ocorrencias11[[#This Row],[longitude6]] ="","",Table_ocorrencias11[[#This Row],[longitude6]]),"")</f>
        <v>-34,947184</v>
      </c>
      <c r="S608" s="31" t="str">
        <f>IFERROR(UPPER(VLOOKUP(Table_ocorrencias11[[#This Row],[ocorrencia_id]],Table_vitimas[],3,FALSE) &amp; " (NIC: "&amp; VLOOKUP(Table_ocorrencias11[[#This Row],[ocorrencia_id]],Table_vitimas[],9,FALSE)) &amp;")","")</f>
        <v>PAULO ANDRE CALIXTO SILVA (NIC: 113268)</v>
      </c>
      <c r="T6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8" s="31" t="str">
        <f>UPPER(IFERROR(Table_ocorrencias11[[#This Row],[descricao]],""))</f>
        <v>PM SD LINS: 993162115</v>
      </c>
      <c r="V608" s="24">
        <f>IFERROR(IF(Table_ocorrencias11[[#This Row],[data_ciencia]]="","",Table_ocorrencias11[[#This Row],[data_ciencia]]),"")</f>
        <v>0.61111111111111116</v>
      </c>
      <c r="W608" s="24">
        <f>IFERROR(IF(Table_ocorrencias11[[#This Row],[data_saida]]="","",Table_ocorrencias11[[#This Row],[data_saida]]),"")</f>
        <v>0.63888888888888884</v>
      </c>
      <c r="X608" s="24">
        <f>IFERROR(IF(Table_ocorrencias11[[#This Row],[data_chegada]]="","",Table_ocorrencias11[[#This Row],[data_chegada]]),"")</f>
        <v>0.69444444444444442</v>
      </c>
      <c r="Y608" s="24">
        <f>IFERROR(IF(Table_ocorrencias11[[#This Row],[data_conclusao]]="","",Table_ocorrencias11[[#This Row],[data_conclusao]]),"")</f>
        <v>0.72222222222222221</v>
      </c>
      <c r="Z608" s="22">
        <v>1728</v>
      </c>
      <c r="AA608" s="22">
        <v>870</v>
      </c>
      <c r="AB608" s="22">
        <v>14</v>
      </c>
      <c r="AC608" s="22">
        <v>2962136</v>
      </c>
      <c r="AD608" s="22">
        <v>3865967</v>
      </c>
      <c r="AE608" s="22">
        <v>2724715</v>
      </c>
      <c r="AF608" s="22">
        <v>30435</v>
      </c>
      <c r="AG608" s="23">
        <v>44106</v>
      </c>
      <c r="AH608" s="22" t="s">
        <v>4667</v>
      </c>
      <c r="AI608" s="22" t="s">
        <v>425</v>
      </c>
      <c r="AJ608" s="22" t="s">
        <v>168</v>
      </c>
      <c r="AK608" s="22" t="s">
        <v>1258</v>
      </c>
      <c r="AL608" s="25">
        <v>0.61111111111111116</v>
      </c>
      <c r="AM608" s="26">
        <v>0.63888888888888884</v>
      </c>
      <c r="AN608" s="26">
        <v>0.69444444444444442</v>
      </c>
      <c r="AO608" s="26">
        <v>0.72222222222222221</v>
      </c>
      <c r="AP608" s="22" t="s">
        <v>4683</v>
      </c>
      <c r="AQ608" s="22" t="s">
        <v>4684</v>
      </c>
      <c r="AR608" s="22">
        <v>3</v>
      </c>
      <c r="AS608" s="22" t="s">
        <v>4668</v>
      </c>
      <c r="AT608" s="22" t="s">
        <v>4669</v>
      </c>
      <c r="AU608" s="22" t="s">
        <v>4670</v>
      </c>
      <c r="AV608" s="27" t="s">
        <v>481</v>
      </c>
      <c r="AW608" s="22" t="s">
        <v>4671</v>
      </c>
      <c r="AX608" s="22" t="s">
        <v>4672</v>
      </c>
      <c r="AY608" s="22" t="b">
        <v>1</v>
      </c>
      <c r="AZ608" s="22" t="s">
        <v>273</v>
      </c>
      <c r="BA608" s="22" t="b">
        <v>0</v>
      </c>
      <c r="BB608" s="22"/>
      <c r="BC608" s="22"/>
    </row>
    <row r="609" spans="1:55" hidden="1" x14ac:dyDescent="0.25">
      <c r="A609" s="31" t="str">
        <f>IFERROR(TEXT(Table_ocorrencias11[[#This Row],[caso_n]],"000")&amp;Table_ocorrencias11[[#This Row],[ponto]]&amp;"/"&amp;YEAR(Table_ocorrencias11[[#This Row],[DATA PLANTÃO]]),"")</f>
        <v>871.9/2020</v>
      </c>
      <c r="B609" s="31" t="str">
        <f>IFERROR(IF(Table_ocorrencias11[[#This Row],[GDL]] = "","", Table_ocorrencias11[[#This Row],[GDL]]&amp;"/"&amp;YEAR(Table_ocorrencias11[[#This Row],[data_plantao]])),"")</f>
        <v>30451/2020</v>
      </c>
      <c r="C609" s="31" t="str">
        <f>IF(Table_ocorrencias11[[#This Row],[fotos_gdl]] = TRUE,"ENVIADAS","PENDENTE")</f>
        <v>ENVIADAS</v>
      </c>
      <c r="D609" s="23">
        <f>IFERROR(Table_ocorrencias11[[#This Row],[data_plantao]],"")</f>
        <v>44107</v>
      </c>
      <c r="E609" s="31" t="str">
        <f>IFERROR(Table_ocorrencias11[[#This Row],[CIODS]],"")</f>
        <v>D689473</v>
      </c>
      <c r="F609" s="31" t="str">
        <f>IFERROR(Table_ocorrencias11[[#This Row],[natureza3]],"")</f>
        <v>Homicídio</v>
      </c>
      <c r="G609" s="31" t="str">
        <f>IFERROR(Table_ocorrencias11[[#This Row],[tipo_local]],"")</f>
        <v>Externo</v>
      </c>
      <c r="H609" s="31" t="str">
        <f>IFERROR(IF(Table_ocorrencias11[[#This Row],[instrumento9]] = 0,"",Table_ocorrencias11[[#This Row],[instrumento9]]),"")</f>
        <v>PÉRFURO-CONTUNDENTE</v>
      </c>
      <c r="I609" s="31" t="str">
        <f>IFERROR(VLOOKUP(Table_ocorrencias11[[#This Row],[matricula_perito]],Table_peritos[],2,FALSE),"")</f>
        <v>FERNANDO HENRIQUE LEAL BENEVIDES</v>
      </c>
      <c r="J609" s="31" t="str">
        <f>IFERROR(VLOOKUP(Table_ocorrencias11[[#This Row],[matricula_auxiliar]],Table_auxiliares[],2,FALSE),"")</f>
        <v>THIAGO CHALEGRE</v>
      </c>
      <c r="K609" s="31" t="str">
        <f>IFERROR(VLOOKUP(Table_ocorrencias11[[#This Row],[matricula_delegado]],Table_delegados[],2,FALSE),"")</f>
        <v>FABIO LACERDA MACHADO</v>
      </c>
      <c r="L609" s="31" t="str">
        <f>IFERROR(Table_ocorrencias11[[#This Row],[viatura4]],"")</f>
        <v>UP004</v>
      </c>
      <c r="M609" s="31" t="str">
        <f>IFERROR(IF(Table_ocorrencias11[[#This Row],[DPH2]] ="","",Table_ocorrencias11[[#This Row],[DPH2]]&amp;"º DPH"),"")</f>
        <v>8º DPH</v>
      </c>
      <c r="N609" s="31" t="str">
        <f>UPPER(IFERROR(VLOOKUP(Table_ocorrencias11[[#This Row],[municipio]],Table_municipios[],2,FALSE),""))</f>
        <v>NÃO CADASTRADO</v>
      </c>
      <c r="O609" s="31" t="str">
        <f>UPPER(IFERROR(Table_ocorrencias11[[#This Row],[bairro7]],""))</f>
        <v>ITAMARACA</v>
      </c>
      <c r="P609" s="31" t="str">
        <f>IFERROR(IF(Table_ocorrencias11[[#This Row],[rua8]] ="","",Table_ocorrencias11[[#This Row],[rua8]]),"")</f>
        <v>ANA LUCIA DE BARROS CABRAL; JAGUARIBE</v>
      </c>
      <c r="Q609" s="31" t="str">
        <f>IFERROR(IF(Table_ocorrencias11[[#This Row],[latitude5]] ="","",Table_ocorrencias11[[#This Row],[latitude5]]),"")</f>
        <v/>
      </c>
      <c r="R609" s="31" t="str">
        <f>IFERROR(IF(Table_ocorrencias11[[#This Row],[longitude6]] ="","",Table_ocorrencias11[[#This Row],[longitude6]]),"")</f>
        <v/>
      </c>
      <c r="S609" s="31" t="str">
        <f>IFERROR(UPPER(VLOOKUP(Table_ocorrencias11[[#This Row],[ocorrencia_id]],Table_vitimas[],3,FALSE) &amp; " (NIC: "&amp; VLOOKUP(Table_ocorrencias11[[#This Row],[ocorrencia_id]],Table_vitimas[],9,FALSE)) &amp;")","")</f>
        <v>SEVERINO TAVARES DA SILVA JUNIOR (NIC: 113273)</v>
      </c>
      <c r="T6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09" s="31" t="str">
        <f>UPPER(IFERROR(Table_ocorrencias11[[#This Row],[descricao]],""))</f>
        <v>PM 987242600</v>
      </c>
      <c r="V609" s="24">
        <f>IFERROR(IF(Table_ocorrencias11[[#This Row],[data_ciencia]]="","",Table_ocorrencias11[[#This Row],[data_ciencia]]),"")</f>
        <v>8.5416666666666669E-2</v>
      </c>
      <c r="W609" s="24">
        <f>IFERROR(IF(Table_ocorrencias11[[#This Row],[data_saida]]="","",Table_ocorrencias11[[#This Row],[data_saida]]),"")</f>
        <v>8.9583333333333334E-2</v>
      </c>
      <c r="X609" s="24">
        <f>IFERROR(IF(Table_ocorrencias11[[#This Row],[data_chegada]]="","",Table_ocorrencias11[[#This Row],[data_chegada]]),"")</f>
        <v>0.10833333333333334</v>
      </c>
      <c r="Y609" s="24">
        <f>IFERROR(IF(Table_ocorrencias11[[#This Row],[data_conclusao]]="","",Table_ocorrencias11[[#This Row],[data_conclusao]]),"")</f>
        <v>0.2048611111111111</v>
      </c>
      <c r="Z609" s="22">
        <v>1729</v>
      </c>
      <c r="AA609" s="22">
        <v>871</v>
      </c>
      <c r="AB609" s="22">
        <v>8</v>
      </c>
      <c r="AC609" s="22">
        <v>2962063</v>
      </c>
      <c r="AD609" s="22">
        <v>3868877</v>
      </c>
      <c r="AE609" s="22">
        <v>3864235</v>
      </c>
      <c r="AF609" s="22">
        <v>30451</v>
      </c>
      <c r="AG609" s="23">
        <v>44107</v>
      </c>
      <c r="AH609" s="22" t="s">
        <v>4677</v>
      </c>
      <c r="AI609" s="22" t="s">
        <v>167</v>
      </c>
      <c r="AJ609" s="22" t="s">
        <v>168</v>
      </c>
      <c r="AK609" s="22" t="s">
        <v>255</v>
      </c>
      <c r="AL609" s="25">
        <v>8.5416666666666669E-2</v>
      </c>
      <c r="AM609" s="26">
        <v>8.9583333333333334E-2</v>
      </c>
      <c r="AN609" s="26">
        <v>0.10833333333333334</v>
      </c>
      <c r="AO609" s="26">
        <v>0.2048611111111111</v>
      </c>
      <c r="AP609" s="22"/>
      <c r="AQ609" s="22"/>
      <c r="AR609" s="22">
        <v>16</v>
      </c>
      <c r="AS609" s="22" t="s">
        <v>4678</v>
      </c>
      <c r="AT609" s="22" t="s">
        <v>4679</v>
      </c>
      <c r="AU609" s="22" t="s">
        <v>4680</v>
      </c>
      <c r="AV609" s="27" t="s">
        <v>276</v>
      </c>
      <c r="AW609" s="22" t="s">
        <v>4681</v>
      </c>
      <c r="AX609" s="22" t="s">
        <v>4682</v>
      </c>
      <c r="AY609" s="22" t="b">
        <v>1</v>
      </c>
      <c r="AZ609" s="22" t="s">
        <v>273</v>
      </c>
      <c r="BA609" s="22" t="b">
        <v>0</v>
      </c>
      <c r="BB609" s="22"/>
      <c r="BC609" s="22"/>
    </row>
    <row r="610" spans="1:55" hidden="1" x14ac:dyDescent="0.25">
      <c r="A610" s="31" t="str">
        <f>IFERROR(TEXT(Table_ocorrencias11[[#This Row],[caso_n]],"000")&amp;Table_ocorrencias11[[#This Row],[ponto]]&amp;"/"&amp;YEAR(Table_ocorrencias11[[#This Row],[DATA PLANTÃO]]),"")</f>
        <v>872.9/2020</v>
      </c>
      <c r="B610" s="31" t="str">
        <f>IFERROR(IF(Table_ocorrencias11[[#This Row],[GDL]] = "","", Table_ocorrencias11[[#This Row],[GDL]]&amp;"/"&amp;YEAR(Table_ocorrencias11[[#This Row],[data_plantao]])),"")</f>
        <v>30518/2020</v>
      </c>
      <c r="C610" s="31" t="str">
        <f>IF(Table_ocorrencias11[[#This Row],[fotos_gdl]] = TRUE,"ENVIADAS","PENDENTE")</f>
        <v>ENVIADAS</v>
      </c>
      <c r="D610" s="23">
        <f>IFERROR(Table_ocorrencias11[[#This Row],[data_plantao]],"")</f>
        <v>44107</v>
      </c>
      <c r="E610" s="31" t="str">
        <f>IFERROR(Table_ocorrencias11[[#This Row],[CIODS]],"")</f>
        <v>D689523</v>
      </c>
      <c r="F610" s="31" t="str">
        <f>IFERROR(Table_ocorrencias11[[#This Row],[natureza3]],"")</f>
        <v>Homicídio</v>
      </c>
      <c r="G610" s="31" t="str">
        <f>IFERROR(Table_ocorrencias11[[#This Row],[tipo_local]],"")</f>
        <v>Externo</v>
      </c>
      <c r="H610" s="31" t="str">
        <f>IFERROR(IF(Table_ocorrencias11[[#This Row],[instrumento9]] = 0,"",Table_ocorrencias11[[#This Row],[instrumento9]]),"")</f>
        <v>PÉRFURO-CONTUNDENTE</v>
      </c>
      <c r="I610" s="31" t="str">
        <f>IFERROR(VLOOKUP(Table_ocorrencias11[[#This Row],[matricula_perito]],Table_peritos[],2,FALSE),"")</f>
        <v>RANON BARROS BEZERRA</v>
      </c>
      <c r="J610" s="31" t="str">
        <f>IFERROR(VLOOKUP(Table_ocorrencias11[[#This Row],[matricula_auxiliar]],Table_auxiliares[],2,FALSE),"")</f>
        <v>FÁBIO JOSÉ DE FARIAS</v>
      </c>
      <c r="K610" s="31" t="str">
        <f>IFERROR(VLOOKUP(Table_ocorrencias11[[#This Row],[matricula_delegado]],Table_delegados[],2,FALSE),"")</f>
        <v>PAULO GUSTAVO COELHO DIAS</v>
      </c>
      <c r="L610" s="31" t="str">
        <f>IFERROR(Table_ocorrencias11[[#This Row],[viatura4]],"")</f>
        <v>UP004</v>
      </c>
      <c r="M610" s="31" t="str">
        <f>IFERROR(IF(Table_ocorrencias11[[#This Row],[DPH2]] ="","",Table_ocorrencias11[[#This Row],[DPH2]]&amp;"º DPH"),"")</f>
        <v>14º DPH</v>
      </c>
      <c r="N610" s="31" t="str">
        <f>UPPER(IFERROR(VLOOKUP(Table_ocorrencias11[[#This Row],[municipio]],Table_municipios[],2,FALSE),""))</f>
        <v>CABO DE SANTO AGOSTINHO</v>
      </c>
      <c r="O610" s="31" t="str">
        <f>UPPER(IFERROR(Table_ocorrencias11[[#This Row],[bairro7]],""))</f>
        <v>SÃO FRANCISCO</v>
      </c>
      <c r="P610" s="31" t="str">
        <f>IFERROR(IF(Table_ocorrencias11[[#This Row],[rua8]] ="","",Table_ocorrencias11[[#This Row],[rua8]]),"")</f>
        <v>RUA SEIS, 10</v>
      </c>
      <c r="Q610" s="31" t="str">
        <f>IFERROR(IF(Table_ocorrencias11[[#This Row],[latitude5]] ="","",Table_ocorrencias11[[#This Row],[latitude5]]),"")</f>
        <v>-8.296551</v>
      </c>
      <c r="R610" s="31" t="str">
        <f>IFERROR(IF(Table_ocorrencias11[[#This Row],[longitude6]] ="","",Table_ocorrencias11[[#This Row],[longitude6]]),"")</f>
        <v>-35.033813</v>
      </c>
      <c r="S610" s="31" t="str">
        <f>IFERROR(UPPER(VLOOKUP(Table_ocorrencias11[[#This Row],[ocorrencia_id]],Table_vitimas[],3,FALSE) &amp; " (NIC: "&amp; VLOOKUP(Table_ocorrencias11[[#This Row],[ocorrencia_id]],Table_vitimas[],9,FALSE)) &amp;")","")</f>
        <v>ANTÔNIO JOSÉ CASTRO DA SILVA (NIC: 113275)</v>
      </c>
      <c r="T6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0" s="31" t="str">
        <f>UPPER(IFERROR(Table_ocorrencias11[[#This Row],[descricao]],""))</f>
        <v>SG ROSENDO 98881-9836  /  PAP - EXTERNO - MASCULINO  / CORPO EM VIA PÚBLICA</v>
      </c>
      <c r="V610" s="24">
        <f>IFERROR(IF(Table_ocorrencias11[[#This Row],[data_ciencia]]="","",Table_ocorrencias11[[#This Row],[data_ciencia]]),"")</f>
        <v>0.70486111111111116</v>
      </c>
      <c r="W610" s="24">
        <f>IFERROR(IF(Table_ocorrencias11[[#This Row],[data_saida]]="","",Table_ocorrencias11[[#This Row],[data_saida]]),"")</f>
        <v>0.72222222222222221</v>
      </c>
      <c r="X610" s="24">
        <f>IFERROR(IF(Table_ocorrencias11[[#This Row],[data_chegada]]="","",Table_ocorrencias11[[#This Row],[data_chegada]]),"")</f>
        <v>0.75694444444444442</v>
      </c>
      <c r="Y610" s="24">
        <f>IFERROR(IF(Table_ocorrencias11[[#This Row],[data_conclusao]]="","",Table_ocorrencias11[[#This Row],[data_conclusao]]),"")</f>
        <v>0.78472222222222221</v>
      </c>
      <c r="Z610" s="22">
        <v>1730</v>
      </c>
      <c r="AA610" s="22">
        <v>872</v>
      </c>
      <c r="AB610" s="22">
        <v>14</v>
      </c>
      <c r="AC610" s="22">
        <v>3866670</v>
      </c>
      <c r="AD610" s="22">
        <v>3872769</v>
      </c>
      <c r="AE610" s="22">
        <v>2725371</v>
      </c>
      <c r="AF610" s="22">
        <v>30518</v>
      </c>
      <c r="AG610" s="23">
        <v>44107</v>
      </c>
      <c r="AH610" s="22" t="s">
        <v>4690</v>
      </c>
      <c r="AI610" s="22" t="s">
        <v>167</v>
      </c>
      <c r="AJ610" s="22" t="s">
        <v>168</v>
      </c>
      <c r="AK610" s="22" t="s">
        <v>255</v>
      </c>
      <c r="AL610" s="25">
        <v>0.70486111111111116</v>
      </c>
      <c r="AM610" s="26">
        <v>0.72222222222222221</v>
      </c>
      <c r="AN610" s="26">
        <v>0.75694444444444442</v>
      </c>
      <c r="AO610" s="26">
        <v>0.78472222222222221</v>
      </c>
      <c r="AP610" s="22" t="s">
        <v>4696</v>
      </c>
      <c r="AQ610" s="22" t="s">
        <v>4697</v>
      </c>
      <c r="AR610" s="22">
        <v>3</v>
      </c>
      <c r="AS610" s="22" t="s">
        <v>4691</v>
      </c>
      <c r="AT610" s="22" t="s">
        <v>4692</v>
      </c>
      <c r="AU610" s="22" t="s">
        <v>4693</v>
      </c>
      <c r="AV610" s="27" t="s">
        <v>276</v>
      </c>
      <c r="AW610" s="22" t="s">
        <v>4694</v>
      </c>
      <c r="AX610" s="22" t="s">
        <v>4695</v>
      </c>
      <c r="AY610" s="22" t="b">
        <v>1</v>
      </c>
      <c r="AZ610" s="22" t="s">
        <v>273</v>
      </c>
      <c r="BA610" s="22" t="b">
        <v>0</v>
      </c>
      <c r="BB610" s="22"/>
      <c r="BC610" s="22"/>
    </row>
    <row r="611" spans="1:55" hidden="1" x14ac:dyDescent="0.25">
      <c r="A611" s="31" t="str">
        <f>IFERROR(TEXT(Table_ocorrencias11[[#This Row],[caso_n]],"000")&amp;Table_ocorrencias11[[#This Row],[ponto]]&amp;"/"&amp;YEAR(Table_ocorrencias11[[#This Row],[DATA PLANTÃO]]),"")</f>
        <v>873.9/2020</v>
      </c>
      <c r="B611" s="31" t="str">
        <f>IFERROR(IF(Table_ocorrencias11[[#This Row],[GDL]] = "","", Table_ocorrencias11[[#This Row],[GDL]]&amp;"/"&amp;YEAR(Table_ocorrencias11[[#This Row],[data_plantao]])),"")</f>
        <v>30766/2020</v>
      </c>
      <c r="C611" s="31" t="str">
        <f>IF(Table_ocorrencias11[[#This Row],[fotos_gdl]] = TRUE,"ENVIADAS","PENDENTE")</f>
        <v>ENVIADAS</v>
      </c>
      <c r="D611" s="23">
        <f>IFERROR(Table_ocorrencias11[[#This Row],[data_plantao]],"")</f>
        <v>44107</v>
      </c>
      <c r="E611" s="31" t="str">
        <f>IFERROR(Table_ocorrencias11[[#This Row],[CIODS]],"")</f>
        <v>D689612</v>
      </c>
      <c r="F611" s="31" t="str">
        <f>IFERROR(Table_ocorrencias11[[#This Row],[natureza3]],"")</f>
        <v>Homicídio</v>
      </c>
      <c r="G611" s="31" t="str">
        <f>IFERROR(Table_ocorrencias11[[#This Row],[tipo_local]],"")</f>
        <v>Externo</v>
      </c>
      <c r="H611" s="31" t="str">
        <f>IFERROR(IF(Table_ocorrencias11[[#This Row],[instrumento9]] = 0,"",Table_ocorrencias11[[#This Row],[instrumento9]]),"")</f>
        <v>PÉRFURO-CONTUNDENTE</v>
      </c>
      <c r="I611" s="31" t="str">
        <f>IFERROR(VLOOKUP(Table_ocorrencias11[[#This Row],[matricula_perito]],Table_peritos[],2,FALSE),"")</f>
        <v>DIEGO NUNES TELES DE MENDONÇA</v>
      </c>
      <c r="J611" s="31" t="str">
        <f>IFERROR(VLOOKUP(Table_ocorrencias11[[#This Row],[matricula_auxiliar]],Table_auxiliares[],2,FALSE),"")</f>
        <v>BRENO HENRIQUE DANTAS DOS SANTOS</v>
      </c>
      <c r="K611" s="31" t="str">
        <f>IFERROR(VLOOKUP(Table_ocorrencias11[[#This Row],[matricula_delegado]],Table_delegados[],2,FALSE),"")</f>
        <v>FRANCISCA ERICA DA SILVA BEZERRA</v>
      </c>
      <c r="L611" s="31" t="str">
        <f>IFERROR(Table_ocorrencias11[[#This Row],[viatura4]],"")</f>
        <v>UP004</v>
      </c>
      <c r="M611" s="31" t="str">
        <f>IFERROR(IF(Table_ocorrencias11[[#This Row],[DPH2]] ="","",Table_ocorrencias11[[#This Row],[DPH2]]&amp;"º DPH"),"")</f>
        <v>10º DPH</v>
      </c>
      <c r="N611" s="31" t="str">
        <f>UPPER(IFERROR(VLOOKUP(Table_ocorrencias11[[#This Row],[municipio]],Table_municipios[],2,FALSE),""))</f>
        <v>SÃO LOURENÇO DA MATA</v>
      </c>
      <c r="O611" s="31" t="str">
        <f>UPPER(IFERROR(Table_ocorrencias11[[#This Row],[bairro7]],""))</f>
        <v>TIÚMA</v>
      </c>
      <c r="P611" s="31" t="str">
        <f>IFERROR(IF(Table_ocorrencias11[[#This Row],[rua8]] ="","",Table_ocorrencias11[[#This Row],[rua8]]),"")</f>
        <v>RUA DEZ, N8</v>
      </c>
      <c r="Q611" s="31" t="str">
        <f>IFERROR(IF(Table_ocorrencias11[[#This Row],[latitude5]] ="","",Table_ocorrencias11[[#This Row],[latitude5]]),"")</f>
        <v>-7.982435</v>
      </c>
      <c r="R611" s="31" t="str">
        <f>IFERROR(IF(Table_ocorrencias11[[#This Row],[longitude6]] ="","",Table_ocorrencias11[[#This Row],[longitude6]]),"")</f>
        <v>-35.077687</v>
      </c>
      <c r="S61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113270)</v>
      </c>
      <c r="T6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1" s="31" t="str">
        <f>UPPER(IFERROR(Table_ocorrencias11[[#This Row],[descricao]],""))</f>
        <v>PM: 984617946</v>
      </c>
      <c r="V611" s="24">
        <f>IFERROR(IF(Table_ocorrencias11[[#This Row],[data_ciencia]]="","",Table_ocorrencias11[[#This Row],[data_ciencia]]),"")</f>
        <v>0.21527777777777779</v>
      </c>
      <c r="W611" s="24">
        <f>IFERROR(IF(Table_ocorrencias11[[#This Row],[data_saida]]="","",Table_ocorrencias11[[#This Row],[data_saida]]),"")</f>
        <v>0.22916666666666666</v>
      </c>
      <c r="X611" s="24">
        <f>IFERROR(IF(Table_ocorrencias11[[#This Row],[data_chegada]]="","",Table_ocorrencias11[[#This Row],[data_chegada]]),"")</f>
        <v>0.23958333333333334</v>
      </c>
      <c r="Y611" s="24">
        <f>IFERROR(IF(Table_ocorrencias11[[#This Row],[data_conclusao]]="","",Table_ocorrencias11[[#This Row],[data_conclusao]]),"")</f>
        <v>0.2638888888888889</v>
      </c>
      <c r="Z611" s="22">
        <v>1731</v>
      </c>
      <c r="AA611" s="22">
        <v>873</v>
      </c>
      <c r="AB611" s="22">
        <v>10</v>
      </c>
      <c r="AC611" s="22">
        <v>3869148</v>
      </c>
      <c r="AD611" s="22">
        <v>3867820</v>
      </c>
      <c r="AE611" s="22">
        <v>2724782</v>
      </c>
      <c r="AF611" s="22">
        <v>30766</v>
      </c>
      <c r="AG611" s="23">
        <v>44107</v>
      </c>
      <c r="AH611" s="22" t="s">
        <v>4703</v>
      </c>
      <c r="AI611" s="22" t="s">
        <v>167</v>
      </c>
      <c r="AJ611" s="22" t="s">
        <v>168</v>
      </c>
      <c r="AK611" s="22" t="s">
        <v>255</v>
      </c>
      <c r="AL611" s="25">
        <v>0.21527777777777779</v>
      </c>
      <c r="AM611" s="26">
        <v>0.22916666666666666</v>
      </c>
      <c r="AN611" s="26">
        <v>0.23958333333333334</v>
      </c>
      <c r="AO611" s="26">
        <v>0.2638888888888889</v>
      </c>
      <c r="AP611" s="22" t="s">
        <v>4704</v>
      </c>
      <c r="AQ611" s="22" t="s">
        <v>4705</v>
      </c>
      <c r="AR611" s="22">
        <v>15</v>
      </c>
      <c r="AS611" s="22" t="s">
        <v>3727</v>
      </c>
      <c r="AT611" s="22" t="s">
        <v>4706</v>
      </c>
      <c r="AU611" s="22" t="s">
        <v>4707</v>
      </c>
      <c r="AV611" s="27" t="s">
        <v>276</v>
      </c>
      <c r="AW611" s="22" t="s">
        <v>4708</v>
      </c>
      <c r="AX611" s="22" t="s">
        <v>4709</v>
      </c>
      <c r="AY611" s="22" t="b">
        <v>1</v>
      </c>
      <c r="AZ611" s="22" t="s">
        <v>273</v>
      </c>
      <c r="BA611" s="22" t="b">
        <v>0</v>
      </c>
      <c r="BB611" s="22"/>
      <c r="BC611" s="22"/>
    </row>
    <row r="612" spans="1:55" hidden="1" x14ac:dyDescent="0.25">
      <c r="A612" s="31" t="str">
        <f>IFERROR(TEXT(Table_ocorrencias11[[#This Row],[caso_n]],"000")&amp;Table_ocorrencias11[[#This Row],[ponto]]&amp;"/"&amp;YEAR(Table_ocorrencias11[[#This Row],[DATA PLANTÃO]]),"")</f>
        <v>874.9/2020</v>
      </c>
      <c r="B612" s="31" t="str">
        <f>IFERROR(IF(Table_ocorrencias11[[#This Row],[GDL]] = "","", Table_ocorrencias11[[#This Row],[GDL]]&amp;"/"&amp;YEAR(Table_ocorrencias11[[#This Row],[data_plantao]])),"")</f>
        <v>30556/2020</v>
      </c>
      <c r="C612" s="31" t="str">
        <f>IF(Table_ocorrencias11[[#This Row],[fotos_gdl]] = TRUE,"ENVIADAS","PENDENTE")</f>
        <v>PENDENTE</v>
      </c>
      <c r="D612" s="23">
        <f>IFERROR(Table_ocorrencias11[[#This Row],[data_plantao]],"")</f>
        <v>44108</v>
      </c>
      <c r="E612" s="31" t="str">
        <f>IFERROR(Table_ocorrencias11[[#This Row],[CIODS]],"")</f>
        <v>D689617</v>
      </c>
      <c r="F612" s="31" t="str">
        <f>IFERROR(Table_ocorrencias11[[#This Row],[natureza3]],"")</f>
        <v>Homicídio</v>
      </c>
      <c r="G612" s="31" t="str">
        <f>IFERROR(Table_ocorrencias11[[#This Row],[tipo_local]],"")</f>
        <v>Externo</v>
      </c>
      <c r="H612" s="31" t="str">
        <f>IFERROR(IF(Table_ocorrencias11[[#This Row],[instrumento9]] = 0,"",Table_ocorrencias11[[#This Row],[instrumento9]]),"")</f>
        <v>CONTUNDENTE</v>
      </c>
      <c r="I612" s="31" t="str">
        <f>IFERROR(VLOOKUP(Table_ocorrencias11[[#This Row],[matricula_perito]],Table_peritos[],2,FALSE),"")</f>
        <v>TADEU MORAIS CRUZ</v>
      </c>
      <c r="J612" s="31" t="str">
        <f>IFERROR(VLOOKUP(Table_ocorrencias11[[#This Row],[matricula_auxiliar]],Table_auxiliares[],2,FALSE),"")</f>
        <v>AMANDA COSTA OLIVEIRA</v>
      </c>
      <c r="K612" s="31" t="str">
        <f>IFERROR(VLOOKUP(Table_ocorrencias11[[#This Row],[matricula_delegado]],Table_delegados[],2,FALSE),"")</f>
        <v>MARIO DE OLIVEIRA MELO JUNIOR</v>
      </c>
      <c r="L612" s="31" t="str">
        <f>IFERROR(Table_ocorrencias11[[#This Row],[viatura4]],"")</f>
        <v>UP004</v>
      </c>
      <c r="M612" s="31" t="str">
        <f>IFERROR(IF(Table_ocorrencias11[[#This Row],[DPH2]] ="","",Table_ocorrencias11[[#This Row],[DPH2]]&amp;"º DPH"),"")</f>
        <v>15º DPH</v>
      </c>
      <c r="N612" s="31" t="str">
        <f>UPPER(IFERROR(VLOOKUP(Table_ocorrencias11[[#This Row],[municipio]],Table_municipios[],2,FALSE),""))</f>
        <v>IPOJUCA</v>
      </c>
      <c r="O612" s="31" t="str">
        <f>UPPER(IFERROR(Table_ocorrencias11[[#This Row],[bairro7]],""))</f>
        <v>NOSSA SENHORA DO O</v>
      </c>
      <c r="P612" s="31" t="str">
        <f>IFERROR(IF(Table_ocorrencias11[[#This Row],[rua8]] ="","",Table_ocorrencias11[[#This Row],[rua8]]),"")</f>
        <v>TREVO NOSSA SENHORA DO IPOJUCA</v>
      </c>
      <c r="Q612" s="31" t="str">
        <f>IFERROR(IF(Table_ocorrencias11[[#This Row],[latitude5]] ="","",Table_ocorrencias11[[#This Row],[latitude5]]),"")</f>
        <v>-8º26'51''</v>
      </c>
      <c r="R612" s="31" t="str">
        <f>IFERROR(IF(Table_ocorrencias11[[#This Row],[longitude6]] ="","",Table_ocorrencias11[[#This Row],[longitude6]]),"")</f>
        <v>-34º59'54''</v>
      </c>
      <c r="S61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113267)</v>
      </c>
      <c r="T6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2" s="31" t="str">
        <f>UPPER(IFERROR(Table_ocorrencias11[[#This Row],[descricao]],""))</f>
        <v>CORPO ENCONTRADO ATINGIDO POR PEDRA FONE PM: 98532789</v>
      </c>
      <c r="V612" s="24">
        <f>IFERROR(IF(Table_ocorrencias11[[#This Row],[data_ciencia]]="","",Table_ocorrencias11[[#This Row],[data_ciencia]]),"")</f>
        <v>0.29097222222222224</v>
      </c>
      <c r="W612" s="24">
        <f>IFERROR(IF(Table_ocorrencias11[[#This Row],[data_saida]]="","",Table_ocorrencias11[[#This Row],[data_saida]]),"")</f>
        <v>0.3125</v>
      </c>
      <c r="X612" s="24">
        <f>IFERROR(IF(Table_ocorrencias11[[#This Row],[data_chegada]]="","",Table_ocorrencias11[[#This Row],[data_chegada]]),"")</f>
        <v>0.34722222222222221</v>
      </c>
      <c r="Y612" s="24">
        <f>IFERROR(IF(Table_ocorrencias11[[#This Row],[data_conclusao]]="","",Table_ocorrencias11[[#This Row],[data_conclusao]]),"")</f>
        <v>0.38194444444444442</v>
      </c>
      <c r="Z612" s="22">
        <v>1732</v>
      </c>
      <c r="AA612" s="22">
        <v>874</v>
      </c>
      <c r="AB612" s="22">
        <v>15</v>
      </c>
      <c r="AC612" s="22">
        <v>2962136</v>
      </c>
      <c r="AD612" s="22">
        <v>3867790</v>
      </c>
      <c r="AE612" s="22">
        <v>3864243</v>
      </c>
      <c r="AF612" s="22">
        <v>30556</v>
      </c>
      <c r="AG612" s="23">
        <v>44108</v>
      </c>
      <c r="AH612" s="22" t="s">
        <v>4710</v>
      </c>
      <c r="AI612" s="22" t="s">
        <v>167</v>
      </c>
      <c r="AJ612" s="22" t="s">
        <v>168</v>
      </c>
      <c r="AK612" s="22" t="s">
        <v>255</v>
      </c>
      <c r="AL612" s="25">
        <v>0.29097222222222224</v>
      </c>
      <c r="AM612" s="26">
        <v>0.3125</v>
      </c>
      <c r="AN612" s="26">
        <v>0.34722222222222221</v>
      </c>
      <c r="AO612" s="26">
        <v>0.38194444444444442</v>
      </c>
      <c r="AP612" s="22" t="s">
        <v>4723</v>
      </c>
      <c r="AQ612" s="22" t="s">
        <v>4724</v>
      </c>
      <c r="AR612" s="22">
        <v>8</v>
      </c>
      <c r="AS612" s="22" t="s">
        <v>4711</v>
      </c>
      <c r="AT612" s="22" t="s">
        <v>4712</v>
      </c>
      <c r="AU612" s="22" t="s">
        <v>4713</v>
      </c>
      <c r="AV612" s="27" t="s">
        <v>481</v>
      </c>
      <c r="AW612" s="22" t="s">
        <v>4714</v>
      </c>
      <c r="AX612" s="22" t="s">
        <v>4715</v>
      </c>
      <c r="AY612" s="22" t="b">
        <v>0</v>
      </c>
      <c r="AZ612" s="22" t="s">
        <v>273</v>
      </c>
      <c r="BA612" s="22" t="b">
        <v>0</v>
      </c>
      <c r="BB612" s="22"/>
      <c r="BC612" s="22"/>
    </row>
    <row r="613" spans="1:55" hidden="1" x14ac:dyDescent="0.25">
      <c r="A613" s="31" t="str">
        <f>IFERROR(TEXT(Table_ocorrencias11[[#This Row],[caso_n]],"000")&amp;Table_ocorrencias11[[#This Row],[ponto]]&amp;"/"&amp;YEAR(Table_ocorrencias11[[#This Row],[DATA PLANTÃO]]),"")</f>
        <v>875.9/2020</v>
      </c>
      <c r="B613" s="31" t="str">
        <f>IFERROR(IF(Table_ocorrencias11[[#This Row],[GDL]] = "","", Table_ocorrencias11[[#This Row],[GDL]]&amp;"/"&amp;YEAR(Table_ocorrencias11[[#This Row],[data_plantao]])),"")</f>
        <v>30557/2020</v>
      </c>
      <c r="C613" s="31" t="str">
        <f>IF(Table_ocorrencias11[[#This Row],[fotos_gdl]] = TRUE,"ENVIADAS","PENDENTE")</f>
        <v>PENDENTE</v>
      </c>
      <c r="D613" s="23">
        <f>IFERROR(Table_ocorrencias11[[#This Row],[data_plantao]],"")</f>
        <v>44108</v>
      </c>
      <c r="E613" s="31" t="str">
        <f>IFERROR(Table_ocorrencias11[[#This Row],[CIODS]],"")</f>
        <v>D689623</v>
      </c>
      <c r="F613" s="31" t="str">
        <f>IFERROR(Table_ocorrencias11[[#This Row],[natureza3]],"")</f>
        <v>Homicídio</v>
      </c>
      <c r="G613" s="31" t="str">
        <f>IFERROR(Table_ocorrencias11[[#This Row],[tipo_local]],"")</f>
        <v>Interno</v>
      </c>
      <c r="H613" s="31" t="str">
        <f>IFERROR(IF(Table_ocorrencias11[[#This Row],[instrumento9]] = 0,"",Table_ocorrencias11[[#This Row],[instrumento9]]),"")</f>
        <v>PÉRFURO-CORTANTE</v>
      </c>
      <c r="I613" s="31" t="str">
        <f>IFERROR(VLOOKUP(Table_ocorrencias11[[#This Row],[matricula_perito]],Table_peritos[],2,FALSE),"")</f>
        <v>TADEU MORAIS CRUZ</v>
      </c>
      <c r="J613" s="31" t="str">
        <f>IFERROR(VLOOKUP(Table_ocorrencias11[[#This Row],[matricula_auxiliar]],Table_auxiliares[],2,FALSE),"")</f>
        <v>AMANDA COSTA OLIVEIRA</v>
      </c>
      <c r="K613" s="31" t="str">
        <f>IFERROR(VLOOKUP(Table_ocorrencias11[[#This Row],[matricula_delegado]],Table_delegados[],2,FALSE),"")</f>
        <v>CAIO WAGNER SIQUEIRA DE MORAIS</v>
      </c>
      <c r="L613" s="31" t="str">
        <f>IFERROR(Table_ocorrencias11[[#This Row],[viatura4]],"")</f>
        <v>UP006</v>
      </c>
      <c r="M613" s="31" t="str">
        <f>IFERROR(IF(Table_ocorrencias11[[#This Row],[DPH2]] ="","",Table_ocorrencias11[[#This Row],[DPH2]]&amp;"º DPH"),"")</f>
        <v>14º DPH</v>
      </c>
      <c r="N613" s="31" t="str">
        <f>UPPER(IFERROR(VLOOKUP(Table_ocorrencias11[[#This Row],[municipio]],Table_municipios[],2,FALSE),""))</f>
        <v>CABO DE SANTO AGOSTINHO</v>
      </c>
      <c r="O613" s="31" t="str">
        <f>UPPER(IFERROR(Table_ocorrencias11[[#This Row],[bairro7]],""))</f>
        <v>CHARNEQUINHA</v>
      </c>
      <c r="P613" s="31" t="str">
        <f>IFERROR(IF(Table_ocorrencias11[[#This Row],[rua8]] ="","",Table_ocorrencias11[[#This Row],[rua8]]),"")</f>
        <v>1ª TRAVESSA, Nº 51</v>
      </c>
      <c r="Q613" s="31" t="str">
        <f>IFERROR(IF(Table_ocorrencias11[[#This Row],[latitude5]] ="","",Table_ocorrencias11[[#This Row],[latitude5]]),"")</f>
        <v>-8º17'53''</v>
      </c>
      <c r="R613" s="31" t="str">
        <f>IFERROR(IF(Table_ocorrencias11[[#This Row],[longitude6]] ="","",Table_ocorrencias11[[#This Row],[longitude6]]),"")</f>
        <v>-35º2'40''</v>
      </c>
      <c r="S61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113266)</v>
      </c>
      <c r="T6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3" s="31" t="str">
        <f>UPPER(IFERROR(Table_ocorrencias11[[#This Row],[descricao]],""))</f>
        <v>MASC - ARMA BRANCA_x000D_
PM CB DANIEL: 996873214</v>
      </c>
      <c r="V613" s="24">
        <f>IFERROR(IF(Table_ocorrencias11[[#This Row],[data_ciencia]]="","",Table_ocorrencias11[[#This Row],[data_ciencia]]),"")</f>
        <v>0.375</v>
      </c>
      <c r="W613" s="24">
        <f>IFERROR(IF(Table_ocorrencias11[[#This Row],[data_saida]]="","",Table_ocorrencias11[[#This Row],[data_saida]]),"")</f>
        <v>0.3888888888888889</v>
      </c>
      <c r="X613" s="24">
        <f>IFERROR(IF(Table_ocorrencias11[[#This Row],[data_chegada]]="","",Table_ocorrencias11[[#This Row],[data_chegada]]),"")</f>
        <v>0.44444444444444442</v>
      </c>
      <c r="Y613" s="24">
        <f>IFERROR(IF(Table_ocorrencias11[[#This Row],[data_conclusao]]="","",Table_ocorrencias11[[#This Row],[data_conclusao]]),"")</f>
        <v>0.47222222222222221</v>
      </c>
      <c r="Z613" s="22">
        <v>1733</v>
      </c>
      <c r="AA613" s="22">
        <v>875</v>
      </c>
      <c r="AB613" s="22">
        <v>14</v>
      </c>
      <c r="AC613" s="22">
        <v>2962136</v>
      </c>
      <c r="AD613" s="22">
        <v>3867790</v>
      </c>
      <c r="AE613" s="22">
        <v>3864910</v>
      </c>
      <c r="AF613" s="22">
        <v>30557</v>
      </c>
      <c r="AG613" s="23">
        <v>44108</v>
      </c>
      <c r="AH613" s="22" t="s">
        <v>4716</v>
      </c>
      <c r="AI613" s="22" t="s">
        <v>167</v>
      </c>
      <c r="AJ613" s="22" t="s">
        <v>414</v>
      </c>
      <c r="AK613" s="22" t="s">
        <v>1258</v>
      </c>
      <c r="AL613" s="25">
        <v>0.375</v>
      </c>
      <c r="AM613" s="26">
        <v>0.3888888888888889</v>
      </c>
      <c r="AN613" s="26">
        <v>0.44444444444444442</v>
      </c>
      <c r="AO613" s="26">
        <v>0.47222222222222221</v>
      </c>
      <c r="AP613" s="22" t="s">
        <v>4721</v>
      </c>
      <c r="AQ613" s="22" t="s">
        <v>4722</v>
      </c>
      <c r="AR613" s="22">
        <v>3</v>
      </c>
      <c r="AS613" s="22" t="s">
        <v>1838</v>
      </c>
      <c r="AT613" s="22" t="s">
        <v>4717</v>
      </c>
      <c r="AU613" s="22" t="s">
        <v>4718</v>
      </c>
      <c r="AV613" s="27" t="s">
        <v>744</v>
      </c>
      <c r="AW613" s="22" t="s">
        <v>4719</v>
      </c>
      <c r="AX613" s="22" t="s">
        <v>4720</v>
      </c>
      <c r="AY613" s="22" t="b">
        <v>0</v>
      </c>
      <c r="AZ613" s="22" t="s">
        <v>273</v>
      </c>
      <c r="BA613" s="22" t="b">
        <v>0</v>
      </c>
      <c r="BB613" s="22"/>
      <c r="BC613" s="22"/>
    </row>
    <row r="614" spans="1:55" hidden="1" x14ac:dyDescent="0.25">
      <c r="A614" s="31" t="str">
        <f>IFERROR(TEXT(Table_ocorrencias11[[#This Row],[caso_n]],"000")&amp;Table_ocorrencias11[[#This Row],[ponto]]&amp;"/"&amp;YEAR(Table_ocorrencias11[[#This Row],[DATA PLANTÃO]]),"")</f>
        <v>876.9/2020</v>
      </c>
      <c r="B614" s="31" t="str">
        <f>IFERROR(IF(Table_ocorrencias11[[#This Row],[GDL]] = "","", Table_ocorrencias11[[#This Row],[GDL]]&amp;"/"&amp;YEAR(Table_ocorrencias11[[#This Row],[data_plantao]])),"")</f>
        <v>30601/2020</v>
      </c>
      <c r="C614" s="31" t="str">
        <f>IF(Table_ocorrencias11[[#This Row],[fotos_gdl]] = TRUE,"ENVIADAS","PENDENTE")</f>
        <v>ENVIADAS</v>
      </c>
      <c r="D614" s="23">
        <f>IFERROR(Table_ocorrencias11[[#This Row],[data_plantao]],"")</f>
        <v>44108</v>
      </c>
      <c r="E614" s="31" t="str">
        <f>IFERROR(Table_ocorrencias11[[#This Row],[CIODS]],"")</f>
        <v>D689689</v>
      </c>
      <c r="F614" s="31" t="str">
        <f>IFERROR(Table_ocorrencias11[[#This Row],[natureza3]],"")</f>
        <v>Morte a esclarecer</v>
      </c>
      <c r="G614" s="31" t="str">
        <f>IFERROR(Table_ocorrencias11[[#This Row],[tipo_local]],"")</f>
        <v>Interno</v>
      </c>
      <c r="H614" s="31" t="str">
        <f>IFERROR(IF(Table_ocorrencias11[[#This Row],[instrumento9]] = 0,"",Table_ocorrencias11[[#This Row],[instrumento9]]),"")</f>
        <v>OUTROS</v>
      </c>
      <c r="I614" s="31" t="str">
        <f>IFERROR(VLOOKUP(Table_ocorrencias11[[#This Row],[matricula_perito]],Table_peritos[],2,FALSE),"")</f>
        <v>VICTOR CEZAR LUCENA TAVARES DE SÁ LEITÃO</v>
      </c>
      <c r="J614" s="31" t="str">
        <f>IFERROR(VLOOKUP(Table_ocorrencias11[[#This Row],[matricula_auxiliar]],Table_auxiliares[],2,FALSE),"")</f>
        <v>ALMIR CARLOS DE SOUZA</v>
      </c>
      <c r="K614" s="31" t="str">
        <f>IFERROR(VLOOKUP(Table_ocorrencias11[[#This Row],[matricula_delegado]],Table_delegados[],2,FALSE),"")</f>
        <v>FABIO LACERDA MACHADO</v>
      </c>
      <c r="L614" s="31" t="str">
        <f>IFERROR(Table_ocorrencias11[[#This Row],[viatura4]],"")</f>
        <v>UP006</v>
      </c>
      <c r="M614" s="31" t="str">
        <f>IFERROR(IF(Table_ocorrencias11[[#This Row],[DPH2]] ="","",Table_ocorrencias11[[#This Row],[DPH2]]&amp;"º DPH"),"")</f>
        <v>3º DPH</v>
      </c>
      <c r="N614" s="31" t="str">
        <f>UPPER(IFERROR(VLOOKUP(Table_ocorrencias11[[#This Row],[municipio]],Table_municipios[],2,FALSE),""))</f>
        <v>RECIFE</v>
      </c>
      <c r="O614" s="31" t="str">
        <f>UPPER(IFERROR(Table_ocorrencias11[[#This Row],[bairro7]],""))</f>
        <v>BOA VIAGEM</v>
      </c>
      <c r="P614" s="31" t="str">
        <f>IFERROR(IF(Table_ocorrencias11[[#This Row],[rua8]] ="","",Table_ocorrencias11[[#This Row],[rua8]]),"")</f>
        <v>MINISTRO NELSON HUNGRIA, N 159, AP 402.</v>
      </c>
      <c r="Q614" s="31" t="str">
        <f>IFERROR(IF(Table_ocorrencias11[[#This Row],[latitude5]] ="","",Table_ocorrencias11[[#This Row],[latitude5]]),"")</f>
        <v>-8,1093061</v>
      </c>
      <c r="R614" s="31" t="str">
        <f>IFERROR(IF(Table_ocorrencias11[[#This Row],[longitude6]] ="","",Table_ocorrencias11[[#This Row],[longitude6]]),"")</f>
        <v>-348962149</v>
      </c>
      <c r="S614" s="31" t="str">
        <f>IFERROR(UPPER(VLOOKUP(Table_ocorrencias11[[#This Row],[ocorrencia_id]],Table_vitimas[],3,FALSE) &amp; " (NIC: "&amp; VLOOKUP(Table_ocorrencias11[[#This Row],[ocorrencia_id]],Table_vitimas[],9,FALSE)) &amp;")","")</f>
        <v>ISABELLA AURORA DE O. A. ARRUDA (NIC: 113276)</v>
      </c>
      <c r="T6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4" s="31" t="str">
        <f>UPPER(IFERROR(Table_ocorrencias11[[#This Row],[descricao]],""))</f>
        <v>997269971 CAIO MORAIS DELEGADO</v>
      </c>
      <c r="V614" s="24">
        <f>IFERROR(IF(Table_ocorrencias11[[#This Row],[data_ciencia]]="","",Table_ocorrencias11[[#This Row],[data_ciencia]]),"")</f>
        <v>0.84027777777777779</v>
      </c>
      <c r="W614" s="24">
        <f>IFERROR(IF(Table_ocorrencias11[[#This Row],[data_saida]]="","",Table_ocorrencias11[[#This Row],[data_saida]]),"")</f>
        <v>0.85416666666666663</v>
      </c>
      <c r="X614" s="24">
        <f>IFERROR(IF(Table_ocorrencias11[[#This Row],[data_chegada]]="","",Table_ocorrencias11[[#This Row],[data_chegada]]),"")</f>
        <v>0.86805555555555558</v>
      </c>
      <c r="Y614" s="24">
        <f>IFERROR(IF(Table_ocorrencias11[[#This Row],[data_conclusao]]="","",Table_ocorrencias11[[#This Row],[data_conclusao]]),"")</f>
        <v>0.93055555555555558</v>
      </c>
      <c r="Z614" s="22">
        <v>1734</v>
      </c>
      <c r="AA614" s="22">
        <v>876</v>
      </c>
      <c r="AB614" s="22">
        <v>3</v>
      </c>
      <c r="AC614" s="22">
        <v>3866947</v>
      </c>
      <c r="AD614" s="22">
        <v>1586920</v>
      </c>
      <c r="AE614" s="22">
        <v>3864235</v>
      </c>
      <c r="AF614" s="22">
        <v>30601</v>
      </c>
      <c r="AG614" s="23">
        <v>44108</v>
      </c>
      <c r="AH614" s="22" t="s">
        <v>4728</v>
      </c>
      <c r="AI614" s="22" t="s">
        <v>425</v>
      </c>
      <c r="AJ614" s="22" t="s">
        <v>414</v>
      </c>
      <c r="AK614" s="22" t="s">
        <v>1258</v>
      </c>
      <c r="AL614" s="25">
        <v>0.84027777777777779</v>
      </c>
      <c r="AM614" s="26">
        <v>0.85416666666666663</v>
      </c>
      <c r="AN614" s="26">
        <v>0.86805555555555558</v>
      </c>
      <c r="AO614" s="26">
        <v>0.93055555555555558</v>
      </c>
      <c r="AP614" s="22" t="s">
        <v>4733</v>
      </c>
      <c r="AQ614" s="22" t="s">
        <v>4734</v>
      </c>
      <c r="AR614" s="22">
        <v>14</v>
      </c>
      <c r="AS614" s="22" t="s">
        <v>1561</v>
      </c>
      <c r="AT614" s="22" t="s">
        <v>4729</v>
      </c>
      <c r="AU614" s="22" t="s">
        <v>4730</v>
      </c>
      <c r="AV614" s="27" t="s">
        <v>433</v>
      </c>
      <c r="AW614" s="22" t="s">
        <v>4731</v>
      </c>
      <c r="AX614" s="22" t="s">
        <v>4732</v>
      </c>
      <c r="AY614" s="22" t="b">
        <v>1</v>
      </c>
      <c r="AZ614" s="22" t="s">
        <v>273</v>
      </c>
      <c r="BA614" s="22" t="b">
        <v>0</v>
      </c>
      <c r="BB614" s="22"/>
      <c r="BC614" s="22"/>
    </row>
    <row r="615" spans="1:55" hidden="1" x14ac:dyDescent="0.25">
      <c r="A615" s="31" t="str">
        <f>IFERROR(TEXT(Table_ocorrencias11[[#This Row],[caso_n]],"000")&amp;Table_ocorrencias11[[#This Row],[ponto]]&amp;"/"&amp;YEAR(Table_ocorrencias11[[#This Row],[DATA PLANTÃO]]),"")</f>
        <v>877.9/2020</v>
      </c>
      <c r="B615" s="31" t="str">
        <f>IFERROR(IF(Table_ocorrencias11[[#This Row],[GDL]] = "","", Table_ocorrencias11[[#This Row],[GDL]]&amp;"/"&amp;YEAR(Table_ocorrencias11[[#This Row],[data_plantao]])),"")</f>
        <v/>
      </c>
      <c r="C615" s="31" t="str">
        <f>IF(Table_ocorrencias11[[#This Row],[fotos_gdl]] = TRUE,"ENVIADAS","PENDENTE")</f>
        <v>PENDENTE</v>
      </c>
      <c r="D615" s="23">
        <f>IFERROR(Table_ocorrencias11[[#This Row],[data_plantao]],"")</f>
        <v>44109</v>
      </c>
      <c r="E615" s="31" t="str">
        <f>IFERROR(Table_ocorrencias11[[#This Row],[CIODS]],"")</f>
        <v>D689760</v>
      </c>
      <c r="F615" s="31" t="str">
        <f>IFERROR(Table_ocorrencias11[[#This Row],[natureza3]],"")</f>
        <v>Homicídio</v>
      </c>
      <c r="G615" s="31" t="str">
        <f>IFERROR(Table_ocorrencias11[[#This Row],[tipo_local]],"")</f>
        <v>Externo</v>
      </c>
      <c r="H615" s="31" t="str">
        <f>IFERROR(IF(Table_ocorrencias11[[#This Row],[instrumento9]] = 0,"",Table_ocorrencias11[[#This Row],[instrumento9]]),"")</f>
        <v>PÉRFURO-CONTUNDENTE</v>
      </c>
      <c r="I615" s="31" t="str">
        <f>IFERROR(VLOOKUP(Table_ocorrencias11[[#This Row],[matricula_perito]],Table_peritos[],2,FALSE),"")</f>
        <v>VICTOR CEZAR LUCENA TAVARES DE SÁ LEITÃO</v>
      </c>
      <c r="J615" s="31" t="str">
        <f>IFERROR(VLOOKUP(Table_ocorrencias11[[#This Row],[matricula_auxiliar]],Table_auxiliares[],2,FALSE),"")</f>
        <v>ERICSON BERNARDO DA SILVA</v>
      </c>
      <c r="K615" s="31" t="str">
        <f>IFERROR(VLOOKUP(Table_ocorrencias11[[#This Row],[matricula_delegado]],Table_delegados[],2,FALSE),"")</f>
        <v>AUSENTE</v>
      </c>
      <c r="L615" s="31" t="str">
        <f>IFERROR(Table_ocorrencias11[[#This Row],[viatura4]],"")</f>
        <v>UP004</v>
      </c>
      <c r="M615" s="31" t="str">
        <f>IFERROR(IF(Table_ocorrencias11[[#This Row],[DPH2]] ="","",Table_ocorrencias11[[#This Row],[DPH2]]&amp;"º DPH"),"")</f>
        <v>6º DPH</v>
      </c>
      <c r="N615" s="31" t="str">
        <f>UPPER(IFERROR(VLOOKUP(Table_ocorrencias11[[#This Row],[municipio]],Table_municipios[],2,FALSE),""))</f>
        <v>IGARASSU</v>
      </c>
      <c r="O615" s="31" t="str">
        <f>UPPER(IFERROR(Table_ocorrencias11[[#This Row],[bairro7]],""))</f>
        <v>CENTRO</v>
      </c>
      <c r="P615" s="31" t="str">
        <f>IFERROR(IF(Table_ocorrencias11[[#This Row],[rua8]] ="","",Table_ocorrencias11[[#This Row],[rua8]]),"")</f>
        <v>AV SEVERINO TAVARES UCHOA, 855</v>
      </c>
      <c r="Q615" s="31" t="str">
        <f>IFERROR(IF(Table_ocorrencias11[[#This Row],[latitude5]] ="","",Table_ocorrencias11[[#This Row],[latitude5]]),"")</f>
        <v>7.8259322</v>
      </c>
      <c r="R615" s="31" t="str">
        <f>IFERROR(IF(Table_ocorrencias11[[#This Row],[longitude6]] ="","",Table_ocorrencias11[[#This Row],[longitude6]]),"")</f>
        <v>-34.9233974</v>
      </c>
      <c r="S615" s="31" t="str">
        <f>IFERROR(UPPER(VLOOKUP(Table_ocorrencias11[[#This Row],[ocorrencia_id]],Table_vitimas[],3,FALSE) &amp; " (NIC: "&amp; VLOOKUP(Table_ocorrencias11[[#This Row],[ocorrencia_id]],Table_vitimas[],9,FALSE)) &amp;")","")</f>
        <v>ALEXANDRO JOSE DE LIMA (NIC: 113274)</v>
      </c>
      <c r="T6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5" s="31" t="str">
        <f>UPPER(IFERROR(Table_ocorrencias11[[#This Row],[descricao]],""))</f>
        <v>SGT JOSEFA 85975354 _x000D_
PAF MASC EXT (CORPO ENCONTRADO NA MATA)</v>
      </c>
      <c r="V615" s="24">
        <f>IFERROR(IF(Table_ocorrencias11[[#This Row],[data_ciencia]]="","",Table_ocorrencias11[[#This Row],[data_ciencia]]),"")</f>
        <v>0.39583333333333331</v>
      </c>
      <c r="W615" s="24">
        <f>IFERROR(IF(Table_ocorrencias11[[#This Row],[data_saida]]="","",Table_ocorrencias11[[#This Row],[data_saida]]),"")</f>
        <v>0.40625</v>
      </c>
      <c r="X615" s="24">
        <f>IFERROR(IF(Table_ocorrencias11[[#This Row],[data_chegada]]="","",Table_ocorrencias11[[#This Row],[data_chegada]]),"")</f>
        <v>0.4375</v>
      </c>
      <c r="Y615" s="24">
        <f>IFERROR(IF(Table_ocorrencias11[[#This Row],[data_conclusao]]="","",Table_ocorrencias11[[#This Row],[data_conclusao]]),"")</f>
        <v>0.48958333333333331</v>
      </c>
      <c r="Z615" s="22">
        <v>1735</v>
      </c>
      <c r="AA615" s="22">
        <v>877</v>
      </c>
      <c r="AB615" s="22">
        <v>6</v>
      </c>
      <c r="AC615" s="22">
        <v>3866947</v>
      </c>
      <c r="AD615" s="22">
        <v>3874494</v>
      </c>
      <c r="AE615" s="22"/>
      <c r="AF615" s="22"/>
      <c r="AG615" s="23">
        <v>44109</v>
      </c>
      <c r="AH615" s="22" t="s">
        <v>4738</v>
      </c>
      <c r="AI615" s="22" t="s">
        <v>167</v>
      </c>
      <c r="AJ615" s="22" t="s">
        <v>168</v>
      </c>
      <c r="AK615" s="22" t="s">
        <v>255</v>
      </c>
      <c r="AL615" s="25">
        <v>0.39583333333333331</v>
      </c>
      <c r="AM615" s="26">
        <v>0.40625</v>
      </c>
      <c r="AN615" s="26">
        <v>0.4375</v>
      </c>
      <c r="AO615" s="26">
        <v>0.48958333333333331</v>
      </c>
      <c r="AP615" s="22" t="s">
        <v>4756</v>
      </c>
      <c r="AQ615" s="22" t="s">
        <v>4757</v>
      </c>
      <c r="AR615" s="22">
        <v>6</v>
      </c>
      <c r="AS615" s="22" t="s">
        <v>265</v>
      </c>
      <c r="AT615" s="22" t="s">
        <v>4739</v>
      </c>
      <c r="AU615" s="22" t="s">
        <v>4740</v>
      </c>
      <c r="AV615" s="27" t="s">
        <v>276</v>
      </c>
      <c r="AW615" s="22" t="s">
        <v>4741</v>
      </c>
      <c r="AX615" s="22" t="s">
        <v>4742</v>
      </c>
      <c r="AY615" s="22" t="b">
        <v>0</v>
      </c>
      <c r="AZ615" s="22" t="s">
        <v>273</v>
      </c>
      <c r="BA615" s="22" t="b">
        <v>0</v>
      </c>
      <c r="BB615" s="22"/>
      <c r="BC615" s="22"/>
    </row>
    <row r="616" spans="1:55" hidden="1" x14ac:dyDescent="0.25">
      <c r="A616" s="31" t="str">
        <f>IFERROR(TEXT(Table_ocorrencias11[[#This Row],[caso_n]],"000")&amp;Table_ocorrencias11[[#This Row],[ponto]]&amp;"/"&amp;YEAR(Table_ocorrencias11[[#This Row],[DATA PLANTÃO]]),"")</f>
        <v>878.9/2020</v>
      </c>
      <c r="B616" s="31" t="str">
        <f>IFERROR(IF(Table_ocorrencias11[[#This Row],[GDL]] = "","", Table_ocorrencias11[[#This Row],[GDL]]&amp;"/"&amp;YEAR(Table_ocorrencias11[[#This Row],[data_plantao]])),"")</f>
        <v>30763/2020</v>
      </c>
      <c r="C616" s="31" t="str">
        <f>IF(Table_ocorrencias11[[#This Row],[fotos_gdl]] = TRUE,"ENVIADAS","PENDENTE")</f>
        <v>ENVIADAS</v>
      </c>
      <c r="D616" s="23">
        <f>IFERROR(Table_ocorrencias11[[#This Row],[data_plantao]],"")</f>
        <v>44109</v>
      </c>
      <c r="E616" s="31" t="str">
        <f>IFERROR(Table_ocorrencias11[[#This Row],[CIODS]],"")</f>
        <v>D689795</v>
      </c>
      <c r="F616" s="31" t="str">
        <f>IFERROR(Table_ocorrencias11[[#This Row],[natureza3]],"")</f>
        <v>Homicídio</v>
      </c>
      <c r="G616" s="31" t="str">
        <f>IFERROR(Table_ocorrencias11[[#This Row],[tipo_local]],"")</f>
        <v>Externo</v>
      </c>
      <c r="H616" s="31" t="str">
        <f>IFERROR(IF(Table_ocorrencias11[[#This Row],[instrumento9]] = 0,"",Table_ocorrencias11[[#This Row],[instrumento9]]),"")</f>
        <v>PÉRFURO-CONTUNDENTE</v>
      </c>
      <c r="I616" s="31" t="str">
        <f>IFERROR(VLOOKUP(Table_ocorrencias11[[#This Row],[matricula_perito]],Table_peritos[],2,FALSE),"")</f>
        <v>TADEU MORAIS CRUZ</v>
      </c>
      <c r="J616" s="31" t="str">
        <f>IFERROR(VLOOKUP(Table_ocorrencias11[[#This Row],[matricula_auxiliar]],Table_auxiliares[],2,FALSE),"")</f>
        <v>JÚLIO CÉSAR DINIZ</v>
      </c>
      <c r="K616" s="31" t="str">
        <f>IFERROR(VLOOKUP(Table_ocorrencias11[[#This Row],[matricula_delegado]],Table_delegados[],2,FALSE),"")</f>
        <v>MARCONI LUSTOSA FELIX FILHO</v>
      </c>
      <c r="L616" s="31" t="str">
        <f>IFERROR(Table_ocorrencias11[[#This Row],[viatura4]],"")</f>
        <v>UP006</v>
      </c>
      <c r="M616" s="31" t="str">
        <f>IFERROR(IF(Table_ocorrencias11[[#This Row],[DPH2]] ="","",Table_ocorrencias11[[#This Row],[DPH2]]&amp;"º DPH"),"")</f>
        <v>13º DPH</v>
      </c>
      <c r="N616" s="31" t="str">
        <f>UPPER(IFERROR(VLOOKUP(Table_ocorrencias11[[#This Row],[municipio]],Table_municipios[],2,FALSE),""))</f>
        <v>JABOATÃO DOS GUARARAPES</v>
      </c>
      <c r="O616" s="31" t="str">
        <f>UPPER(IFERROR(Table_ocorrencias11[[#This Row],[bairro7]],""))</f>
        <v>ENGENHO VELHO</v>
      </c>
      <c r="P616" s="31" t="str">
        <f>IFERROR(IF(Table_ocorrencias11[[#This Row],[rua8]] ="","",Table_ocorrencias11[[#This Row],[rua8]]),"")</f>
        <v>SUASSUNA MIRIM</v>
      </c>
      <c r="Q616" s="31" t="str">
        <f>IFERROR(IF(Table_ocorrencias11[[#This Row],[latitude5]] ="","",Table_ocorrencias11[[#This Row],[latitude5]]),"")</f>
        <v>8° 4' 29''</v>
      </c>
      <c r="R616" s="31" t="str">
        <f>IFERROR(IF(Table_ocorrencias11[[#This Row],[longitude6]] ="","",Table_ocorrencias11[[#This Row],[longitude6]]),"")</f>
        <v>34° 58' 0''</v>
      </c>
      <c r="S61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113225)</v>
      </c>
      <c r="T6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6" s="31" t="str">
        <f>UPPER(IFERROR(Table_ocorrencias11[[#This Row],[descricao]],""))</f>
        <v>PAF, MASC, PM (81) 98407-1379</v>
      </c>
      <c r="V616" s="24">
        <f>IFERROR(IF(Table_ocorrencias11[[#This Row],[data_ciencia]]="","",Table_ocorrencias11[[#This Row],[data_ciencia]]),"")</f>
        <v>0.66111111111111109</v>
      </c>
      <c r="W616" s="24">
        <f>IFERROR(IF(Table_ocorrencias11[[#This Row],[data_saida]]="","",Table_ocorrencias11[[#This Row],[data_saida]]),"")</f>
        <v>0.67361111111111116</v>
      </c>
      <c r="X616" s="24">
        <f>IFERROR(IF(Table_ocorrencias11[[#This Row],[data_chegada]]="","",Table_ocorrencias11[[#This Row],[data_chegada]]),"")</f>
        <v>0.70833333333333337</v>
      </c>
      <c r="Y616" s="24">
        <f>IFERROR(IF(Table_ocorrencias11[[#This Row],[data_conclusao]]="","",Table_ocorrencias11[[#This Row],[data_conclusao]]),"")</f>
        <v>0.72569444444444442</v>
      </c>
      <c r="Z616" s="22">
        <v>1736</v>
      </c>
      <c r="AA616" s="22">
        <v>878</v>
      </c>
      <c r="AB616" s="22">
        <v>13</v>
      </c>
      <c r="AC616" s="22">
        <v>2962136</v>
      </c>
      <c r="AD616" s="22">
        <v>3867595</v>
      </c>
      <c r="AE616" s="22">
        <v>3864405</v>
      </c>
      <c r="AF616" s="22">
        <v>30763</v>
      </c>
      <c r="AG616" s="23">
        <v>44109</v>
      </c>
      <c r="AH616" s="22" t="s">
        <v>4746</v>
      </c>
      <c r="AI616" s="22" t="s">
        <v>167</v>
      </c>
      <c r="AJ616" s="22" t="s">
        <v>168</v>
      </c>
      <c r="AK616" s="22" t="s">
        <v>1258</v>
      </c>
      <c r="AL616" s="25">
        <v>0.66111111111111109</v>
      </c>
      <c r="AM616" s="26">
        <v>0.67361111111111116</v>
      </c>
      <c r="AN616" s="26">
        <v>0.70833333333333337</v>
      </c>
      <c r="AO616" s="26">
        <v>0.72569444444444442</v>
      </c>
      <c r="AP616" s="22" t="s">
        <v>4753</v>
      </c>
      <c r="AQ616" s="22" t="s">
        <v>4754</v>
      </c>
      <c r="AR616" s="22">
        <v>10</v>
      </c>
      <c r="AS616" s="22" t="s">
        <v>4747</v>
      </c>
      <c r="AT616" s="22" t="s">
        <v>4748</v>
      </c>
      <c r="AU616" s="22" t="s">
        <v>4749</v>
      </c>
      <c r="AV616" s="27" t="s">
        <v>276</v>
      </c>
      <c r="AW616" s="22" t="s">
        <v>4750</v>
      </c>
      <c r="AX616" s="22" t="s">
        <v>4751</v>
      </c>
      <c r="AY616" s="22" t="b">
        <v>1</v>
      </c>
      <c r="AZ616" s="22" t="s">
        <v>273</v>
      </c>
      <c r="BA616" s="22" t="b">
        <v>0</v>
      </c>
      <c r="BB616" s="22"/>
      <c r="BC616" s="22"/>
    </row>
    <row r="617" spans="1:55" hidden="1" x14ac:dyDescent="0.25">
      <c r="A617" s="31" t="str">
        <f>IFERROR(TEXT(Table_ocorrencias11[[#This Row],[caso_n]],"000")&amp;Table_ocorrencias11[[#This Row],[ponto]]&amp;"/"&amp;YEAR(Table_ocorrencias11[[#This Row],[DATA PLANTÃO]]),"")</f>
        <v>879.9/2020</v>
      </c>
      <c r="B617" s="31" t="str">
        <f>IFERROR(IF(Table_ocorrencias11[[#This Row],[GDL]] = "","", Table_ocorrencias11[[#This Row],[GDL]]&amp;"/"&amp;YEAR(Table_ocorrencias11[[#This Row],[data_plantao]])),"")</f>
        <v>30929/2020</v>
      </c>
      <c r="C617" s="31" t="str">
        <f>IF(Table_ocorrencias11[[#This Row],[fotos_gdl]] = TRUE,"ENVIADAS","PENDENTE")</f>
        <v>ENVIADAS</v>
      </c>
      <c r="D617" s="23">
        <f>IFERROR(Table_ocorrencias11[[#This Row],[data_plantao]],"")</f>
        <v>44110</v>
      </c>
      <c r="E617" s="31" t="str">
        <f>IFERROR(Table_ocorrencias11[[#This Row],[CIODS]],"")</f>
        <v>D689891</v>
      </c>
      <c r="F617" s="31" t="str">
        <f>IFERROR(Table_ocorrencias11[[#This Row],[natureza3]],"")</f>
        <v>Morte a esclarecer</v>
      </c>
      <c r="G617" s="31" t="str">
        <f>IFERROR(Table_ocorrencias11[[#This Row],[tipo_local]],"")</f>
        <v>Interno</v>
      </c>
      <c r="H617" s="31" t="str">
        <f>IFERROR(IF(Table_ocorrencias11[[#This Row],[instrumento9]] = 0,"",Table_ocorrencias11[[#This Row],[instrumento9]]),"")</f>
        <v>OUTROS</v>
      </c>
      <c r="I617" s="31" t="str">
        <f>IFERROR(VLOOKUP(Table_ocorrencias11[[#This Row],[matricula_perito]],Table_peritos[],2,FALSE),"")</f>
        <v>VICTOR CEZAR LUCENA TAVARES DE SÁ LEITÃO</v>
      </c>
      <c r="J617" s="31" t="str">
        <f>IFERROR(VLOOKUP(Table_ocorrencias11[[#This Row],[matricula_auxiliar]],Table_auxiliares[],2,FALSE),"")</f>
        <v>THAYSE BATISTA</v>
      </c>
      <c r="K617" s="31" t="str">
        <f>IFERROR(VLOOKUP(Table_ocorrencias11[[#This Row],[matricula_delegado]],Table_delegados[],2,FALSE),"")</f>
        <v>DANIEL LIRA PIMENTEL</v>
      </c>
      <c r="L617" s="31" t="str">
        <f>IFERROR(Table_ocorrencias11[[#This Row],[viatura4]],"")</f>
        <v>UP006</v>
      </c>
      <c r="M617" s="31" t="str">
        <f>IFERROR(IF(Table_ocorrencias11[[#This Row],[DPH2]] ="","",Table_ocorrencias11[[#This Row],[DPH2]]&amp;"º DPH"),"")</f>
        <v>7º DPH</v>
      </c>
      <c r="N617" s="31" t="str">
        <f>UPPER(IFERROR(VLOOKUP(Table_ocorrencias11[[#This Row],[municipio]],Table_municipios[],2,FALSE),""))</f>
        <v>PAULISTA</v>
      </c>
      <c r="O617" s="31" t="str">
        <f>UPPER(IFERROR(Table_ocorrencias11[[#This Row],[bairro7]],""))</f>
        <v>PAU AMARELO</v>
      </c>
      <c r="P617" s="31" t="str">
        <f>IFERROR(IF(Table_ocorrencias11[[#This Row],[rua8]] ="","",Table_ocorrencias11[[#This Row],[rua8]]),"")</f>
        <v>DR. CLÁUDIO JOSÉ GUEIROS LEITE, ED. COSTA DOURADA, N°4538</v>
      </c>
      <c r="Q617" s="31" t="str">
        <f>IFERROR(IF(Table_ocorrencias11[[#This Row],[latitude5]] ="","",Table_ocorrencias11[[#This Row],[latitude5]]),"")</f>
        <v>-7,918157</v>
      </c>
      <c r="R617" s="31" t="str">
        <f>IFERROR(IF(Table_ocorrencias11[[#This Row],[longitude6]] ="","",Table_ocorrencias11[[#This Row],[longitude6]]),"")</f>
        <v>-34,820594</v>
      </c>
      <c r="S617" s="31" t="str">
        <f>IFERROR(UPPER(VLOOKUP(Table_ocorrencias11[[#This Row],[ocorrencia_id]],Table_vitimas[],3,FALSE) &amp; " (NIC: "&amp; VLOOKUP(Table_ocorrencias11[[#This Row],[ocorrencia_id]],Table_vitimas[],9,FALSE)) &amp;")","")</f>
        <v>SANDRA SANTANA DE LIMA (NIC: 113243)</v>
      </c>
      <c r="T6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7" s="31" t="str">
        <f>UPPER(IFERROR(Table_ocorrencias11[[#This Row],[descricao]],""))</f>
        <v>SG MEIRELES 98366-2821, FEMININO - SUPOSTA VÍTIMA DE ESTUPRO</v>
      </c>
      <c r="V617" s="24">
        <f>IFERROR(IF(Table_ocorrencias11[[#This Row],[data_ciencia]]="","",Table_ocorrencias11[[#This Row],[data_ciencia]]),"")</f>
        <v>0.61111111111111116</v>
      </c>
      <c r="W617" s="24">
        <f>IFERROR(IF(Table_ocorrencias11[[#This Row],[data_saida]]="","",Table_ocorrencias11[[#This Row],[data_saida]]),"")</f>
        <v>0.625</v>
      </c>
      <c r="X617" s="24">
        <f>IFERROR(IF(Table_ocorrencias11[[#This Row],[data_chegada]]="","",Table_ocorrencias11[[#This Row],[data_chegada]]),"")</f>
        <v>0.65277777777777779</v>
      </c>
      <c r="Y617" s="24">
        <f>IFERROR(IF(Table_ocorrencias11[[#This Row],[data_conclusao]]="","",Table_ocorrencias11[[#This Row],[data_conclusao]]),"")</f>
        <v>0.70833333333333337</v>
      </c>
      <c r="Z617" s="22">
        <v>1737</v>
      </c>
      <c r="AA617" s="22">
        <v>879</v>
      </c>
      <c r="AB617" s="22">
        <v>7</v>
      </c>
      <c r="AC617" s="22">
        <v>3866947</v>
      </c>
      <c r="AD617" s="22">
        <v>3870430</v>
      </c>
      <c r="AE617" s="22">
        <v>3864227</v>
      </c>
      <c r="AF617" s="22">
        <v>30929</v>
      </c>
      <c r="AG617" s="23">
        <v>44110</v>
      </c>
      <c r="AH617" s="22" t="s">
        <v>4774</v>
      </c>
      <c r="AI617" s="22" t="s">
        <v>425</v>
      </c>
      <c r="AJ617" s="22" t="s">
        <v>414</v>
      </c>
      <c r="AK617" s="22" t="s">
        <v>1258</v>
      </c>
      <c r="AL617" s="25">
        <v>0.61111111111111116</v>
      </c>
      <c r="AM617" s="26">
        <v>0.625</v>
      </c>
      <c r="AN617" s="26">
        <v>0.65277777777777779</v>
      </c>
      <c r="AO617" s="26">
        <v>0.70833333333333337</v>
      </c>
      <c r="AP617" s="22" t="s">
        <v>4787</v>
      </c>
      <c r="AQ617" s="22" t="s">
        <v>4788</v>
      </c>
      <c r="AR617" s="22">
        <v>13</v>
      </c>
      <c r="AS617" s="22" t="s">
        <v>377</v>
      </c>
      <c r="AT617" s="22" t="s">
        <v>4775</v>
      </c>
      <c r="AU617" s="22" t="s">
        <v>4776</v>
      </c>
      <c r="AV617" s="27" t="s">
        <v>433</v>
      </c>
      <c r="AW617" s="22" t="s">
        <v>4777</v>
      </c>
      <c r="AX617" s="22" t="s">
        <v>4778</v>
      </c>
      <c r="AY617" s="22" t="b">
        <v>1</v>
      </c>
      <c r="AZ617" s="22" t="s">
        <v>273</v>
      </c>
      <c r="BA617" s="22" t="b">
        <v>0</v>
      </c>
      <c r="BB617" s="22"/>
      <c r="BC617" s="22"/>
    </row>
    <row r="618" spans="1:55" hidden="1" x14ac:dyDescent="0.25">
      <c r="A618" s="31" t="str">
        <f>IFERROR(TEXT(Table_ocorrencias11[[#This Row],[caso_n]],"000")&amp;Table_ocorrencias11[[#This Row],[ponto]]&amp;"/"&amp;YEAR(Table_ocorrencias11[[#This Row],[DATA PLANTÃO]]),"")</f>
        <v>880.9/2020</v>
      </c>
      <c r="B618" s="31" t="str">
        <f>IFERROR(IF(Table_ocorrencias11[[#This Row],[GDL]] = "","", Table_ocorrencias11[[#This Row],[GDL]]&amp;"/"&amp;YEAR(Table_ocorrencias11[[#This Row],[data_plantao]])),"")</f>
        <v>30946/2020</v>
      </c>
      <c r="C618" s="31" t="str">
        <f>IF(Table_ocorrencias11[[#This Row],[fotos_gdl]] = TRUE,"ENVIADAS","PENDENTE")</f>
        <v>ENVIADAS</v>
      </c>
      <c r="D618" s="23">
        <f>IFERROR(Table_ocorrencias11[[#This Row],[data_plantao]],"")</f>
        <v>44111</v>
      </c>
      <c r="E618" s="31" t="str">
        <f>IFERROR(Table_ocorrencias11[[#This Row],[CIODS]],"")</f>
        <v>D689935</v>
      </c>
      <c r="F618" s="31" t="str">
        <f>IFERROR(Table_ocorrencias11[[#This Row],[natureza3]],"")</f>
        <v>Homicídio</v>
      </c>
      <c r="G618" s="31" t="str">
        <f>IFERROR(Table_ocorrencias11[[#This Row],[tipo_local]],"")</f>
        <v>Externo</v>
      </c>
      <c r="H618" s="31" t="str">
        <f>IFERROR(IF(Table_ocorrencias11[[#This Row],[instrumento9]] = 0,"",Table_ocorrencias11[[#This Row],[instrumento9]]),"")</f>
        <v>PÉRFURO-CONTUNDENTE</v>
      </c>
      <c r="I618" s="31" t="str">
        <f>IFERROR(VLOOKUP(Table_ocorrencias11[[#This Row],[matricula_perito]],Table_peritos[],2,FALSE),"")</f>
        <v>DIEGO NUNES TELES DE MENDONÇA</v>
      </c>
      <c r="J618" s="31" t="str">
        <f>IFERROR(VLOOKUP(Table_ocorrencias11[[#This Row],[matricula_auxiliar]],Table_auxiliares[],2,FALSE),"")</f>
        <v>THIAGO CHALEGRE</v>
      </c>
      <c r="K618" s="31" t="str">
        <f>IFERROR(VLOOKUP(Table_ocorrencias11[[#This Row],[matricula_delegado]],Table_delegados[],2,FALSE),"")</f>
        <v>BRUNO MARCIO DE AMORIM MAGALHAES</v>
      </c>
      <c r="L618" s="31" t="str">
        <f>IFERROR(Table_ocorrencias11[[#This Row],[viatura4]],"")</f>
        <v>UP004</v>
      </c>
      <c r="M618" s="31" t="str">
        <f>IFERROR(IF(Table_ocorrencias11[[#This Row],[DPH2]] ="","",Table_ocorrencias11[[#This Row],[DPH2]]&amp;"º DPH"),"")</f>
        <v>9º DPH</v>
      </c>
      <c r="N618" s="31" t="str">
        <f>UPPER(IFERROR(VLOOKUP(Table_ocorrencias11[[#This Row],[municipio]],Table_municipios[],2,FALSE),""))</f>
        <v>OLINDA</v>
      </c>
      <c r="O618" s="31" t="str">
        <f>UPPER(IFERROR(Table_ocorrencias11[[#This Row],[bairro7]],""))</f>
        <v>AGUAS COMPRIDAS</v>
      </c>
      <c r="P618" s="31" t="str">
        <f>IFERROR(IF(Table_ocorrencias11[[#This Row],[rua8]] ="","",Table_ocorrencias11[[#This Row],[rua8]]),"")</f>
        <v>RUA CARACAS</v>
      </c>
      <c r="Q618" s="31" t="str">
        <f>IFERROR(IF(Table_ocorrencias11[[#This Row],[latitude5]] ="","",Table_ocorrencias11[[#This Row],[latitude5]]),"")</f>
        <v>-7.9801310</v>
      </c>
      <c r="R618" s="31" t="str">
        <f>IFERROR(IF(Table_ocorrencias11[[#This Row],[longitude6]] ="","",Table_ocorrencias11[[#This Row],[longitude6]]),"")</f>
        <v>-34.9049270</v>
      </c>
      <c r="S618" s="31" t="str">
        <f>IFERROR(UPPER(VLOOKUP(Table_ocorrencias11[[#This Row],[ocorrencia_id]],Table_vitimas[],3,FALSE) &amp; " (NIC: "&amp; VLOOKUP(Table_ocorrencias11[[#This Row],[ocorrencia_id]],Table_vitimas[],9,FALSE)) &amp;")","")</f>
        <v>ALLISON GUSTAVO DO NASCIMENTO (NIC: 113280)</v>
      </c>
      <c r="T6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18" s="31" t="str">
        <f>UPPER(IFERROR(Table_ocorrencias11[[#This Row],[descricao]],""))</f>
        <v>PM 98999 7745; PAF</v>
      </c>
      <c r="V618" s="24">
        <f>IFERROR(IF(Table_ocorrencias11[[#This Row],[data_ciencia]]="","",Table_ocorrencias11[[#This Row],[data_ciencia]]),"")</f>
        <v>2.0833333333333332E-2</v>
      </c>
      <c r="W618" s="24">
        <f>IFERROR(IF(Table_ocorrencias11[[#This Row],[data_saida]]="","",Table_ocorrencias11[[#This Row],[data_saida]]),"")</f>
        <v>3.4722222222222224E-2</v>
      </c>
      <c r="X618" s="24">
        <f>IFERROR(IF(Table_ocorrencias11[[#This Row],[data_chegada]]="","",Table_ocorrencias11[[#This Row],[data_chegada]]),"")</f>
        <v>4.8611111111111112E-2</v>
      </c>
      <c r="Y618" s="24">
        <f>IFERROR(IF(Table_ocorrencias11[[#This Row],[data_conclusao]]="","",Table_ocorrencias11[[#This Row],[data_conclusao]]),"")</f>
        <v>8.3333333333333329E-2</v>
      </c>
      <c r="Z618" s="22">
        <v>1738</v>
      </c>
      <c r="AA618" s="22">
        <v>880</v>
      </c>
      <c r="AB618" s="22">
        <v>9</v>
      </c>
      <c r="AC618" s="22">
        <v>3869148</v>
      </c>
      <c r="AD618" s="22">
        <v>3868877</v>
      </c>
      <c r="AE618" s="22">
        <v>2960419</v>
      </c>
      <c r="AF618" s="22">
        <v>30946</v>
      </c>
      <c r="AG618" s="23">
        <v>44111</v>
      </c>
      <c r="AH618" s="22" t="s">
        <v>4784</v>
      </c>
      <c r="AI618" s="22" t="s">
        <v>167</v>
      </c>
      <c r="AJ618" s="22" t="s">
        <v>168</v>
      </c>
      <c r="AK618" s="22" t="s">
        <v>255</v>
      </c>
      <c r="AL618" s="25">
        <v>2.0833333333333332E-2</v>
      </c>
      <c r="AM618" s="26">
        <v>3.4722222222222224E-2</v>
      </c>
      <c r="AN618" s="26">
        <v>4.8611111111111112E-2</v>
      </c>
      <c r="AO618" s="26">
        <v>8.3333333333333329E-2</v>
      </c>
      <c r="AP618" s="22" t="s">
        <v>4794</v>
      </c>
      <c r="AQ618" s="22" t="s">
        <v>4795</v>
      </c>
      <c r="AR618" s="22">
        <v>12</v>
      </c>
      <c r="AS618" s="22" t="s">
        <v>3614</v>
      </c>
      <c r="AT618" s="22" t="s">
        <v>4796</v>
      </c>
      <c r="AU618" s="22" t="s">
        <v>4797</v>
      </c>
      <c r="AV618" s="27" t="s">
        <v>276</v>
      </c>
      <c r="AW618" s="22" t="s">
        <v>4785</v>
      </c>
      <c r="AX618" s="22" t="s">
        <v>4786</v>
      </c>
      <c r="AY618" s="22" t="b">
        <v>1</v>
      </c>
      <c r="AZ618" s="22" t="s">
        <v>273</v>
      </c>
      <c r="BA618" s="22" t="b">
        <v>0</v>
      </c>
      <c r="BB618" s="22"/>
      <c r="BC618" s="22"/>
    </row>
    <row r="619" spans="1:55" hidden="1" x14ac:dyDescent="0.25">
      <c r="A619" s="31" t="str">
        <f>IFERROR(TEXT(Table_ocorrencias11[[#This Row],[caso_n]],"000")&amp;Table_ocorrencias11[[#This Row],[ponto]]&amp;"/"&amp;YEAR(Table_ocorrencias11[[#This Row],[DATA PLANTÃO]]),"")</f>
        <v>881.9/2020</v>
      </c>
      <c r="B619" s="31" t="str">
        <f>IFERROR(IF(Table_ocorrencias11[[#This Row],[GDL]] = "","", Table_ocorrencias11[[#This Row],[GDL]]&amp;"/"&amp;YEAR(Table_ocorrencias11[[#This Row],[data_plantao]])),"")</f>
        <v>31127/2020</v>
      </c>
      <c r="C619" s="31" t="str">
        <f>IF(Table_ocorrencias11[[#This Row],[fotos_gdl]] = TRUE,"ENVIADAS","PENDENTE")</f>
        <v>ENVIADAS</v>
      </c>
      <c r="D619" s="23">
        <f>IFERROR(Table_ocorrencias11[[#This Row],[data_plantao]],"")</f>
        <v>44111</v>
      </c>
      <c r="E619" s="31" t="str">
        <f>IFERROR(Table_ocorrencias11[[#This Row],[CIODS]],"")</f>
        <v>D689960</v>
      </c>
      <c r="F619" s="31" t="str">
        <f>IFERROR(Table_ocorrencias11[[#This Row],[natureza3]],"")</f>
        <v>Homicídio</v>
      </c>
      <c r="G619" s="31" t="str">
        <f>IFERROR(Table_ocorrencias11[[#This Row],[tipo_local]],"")</f>
        <v>Interno</v>
      </c>
      <c r="H619" s="31" t="str">
        <f>IFERROR(IF(Table_ocorrencias11[[#This Row],[instrumento9]] = 0,"",Table_ocorrencias11[[#This Row],[instrumento9]]),"")</f>
        <v>PÉRFURO-CONTUNDENTE</v>
      </c>
      <c r="I619" s="31" t="str">
        <f>IFERROR(VLOOKUP(Table_ocorrencias11[[#This Row],[matricula_perito]],Table_peritos[],2,FALSE),"")</f>
        <v>BETSON FERNANDO DELGADO DOS SANTOS ANDRADE</v>
      </c>
      <c r="J619" s="31" t="str">
        <f>IFERROR(VLOOKUP(Table_ocorrencias11[[#This Row],[matricula_auxiliar]],Table_auxiliares[],2,FALSE),"")</f>
        <v>RICARDO ALEXANDRE MELO DA SILVA</v>
      </c>
      <c r="K619" s="31" t="str">
        <f>IFERROR(VLOOKUP(Table_ocorrencias11[[#This Row],[matricula_delegado]],Table_delegados[],2,FALSE),"")</f>
        <v>DIEGO CAVALCANTI DE A ACIOLI LINS</v>
      </c>
      <c r="L619" s="31" t="str">
        <f>IFERROR(Table_ocorrencias11[[#This Row],[viatura4]],"")</f>
        <v>UP004</v>
      </c>
      <c r="M619" s="31" t="str">
        <f>IFERROR(IF(Table_ocorrencias11[[#This Row],[DPH2]] ="","",Table_ocorrencias11[[#This Row],[DPH2]]&amp;"º DPH"),"")</f>
        <v>5º DPH</v>
      </c>
      <c r="N619" s="31" t="str">
        <f>UPPER(IFERROR(VLOOKUP(Table_ocorrencias11[[#This Row],[municipio]],Table_municipios[],2,FALSE),""))</f>
        <v>RECIFE</v>
      </c>
      <c r="O619" s="31" t="str">
        <f>UPPER(IFERROR(Table_ocorrencias11[[#This Row],[bairro7]],""))</f>
        <v>DOIS UNIDOS</v>
      </c>
      <c r="P619" s="31" t="str">
        <f>IFERROR(IF(Table_ocorrencias11[[#This Row],[rua8]] ="","",Table_ocorrencias11[[#This Row],[rua8]]),"")</f>
        <v>RUA DORÂNDIA, 385</v>
      </c>
      <c r="Q619" s="31" t="str">
        <f>IFERROR(IF(Table_ocorrencias11[[#This Row],[latitude5]] ="","",Table_ocorrencias11[[#This Row],[latitude5]]),"")</f>
        <v>-8.003914</v>
      </c>
      <c r="R619" s="31" t="str">
        <f>IFERROR(IF(Table_ocorrencias11[[#This Row],[longitude6]] ="","",Table_ocorrencias11[[#This Row],[longitude6]]),"")</f>
        <v>-34.907046</v>
      </c>
      <c r="S619" s="31" t="str">
        <f>IFERROR(UPPER(VLOOKUP(Table_ocorrencias11[[#This Row],[ocorrencia_id]],Table_vitimas[],3,FALSE) &amp; " (NIC: "&amp; VLOOKUP(Table_ocorrencias11[[#This Row],[ocorrencia_id]],Table_vitimas[],9,FALSE)) &amp;")","")</f>
        <v>ADRIANO ANTÔNIO DA SILVA (NIC: 113237)</v>
      </c>
      <c r="T6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19" s="31" t="str">
        <f>UPPER(IFERROR(Table_ocorrencias11[[#This Row],[descricao]],""))</f>
        <v>DENTRO DO SALÃO DE BELEZA, HOMOSSEXUAL. PAF. CB. SÉRGIO - (81) 987909167</v>
      </c>
      <c r="V619" s="24">
        <f>IFERROR(IF(Table_ocorrencias11[[#This Row],[data_ciencia]]="","",Table_ocorrencias11[[#This Row],[data_ciencia]]),"")</f>
        <v>0.44305555555555554</v>
      </c>
      <c r="W619" s="24">
        <f>IFERROR(IF(Table_ocorrencias11[[#This Row],[data_saida]]="","",Table_ocorrencias11[[#This Row],[data_saida]]),"")</f>
        <v>0.46388888888888891</v>
      </c>
      <c r="X619" s="24">
        <f>IFERROR(IF(Table_ocorrencias11[[#This Row],[data_chegada]]="","",Table_ocorrencias11[[#This Row],[data_chegada]]),"")</f>
        <v>0.47708333333333336</v>
      </c>
      <c r="Y619" s="24">
        <f>IFERROR(IF(Table_ocorrencias11[[#This Row],[data_conclusao]]="","",Table_ocorrencias11[[#This Row],[data_conclusao]]),"")</f>
        <v>0.53125</v>
      </c>
      <c r="Z619" s="22">
        <v>1739</v>
      </c>
      <c r="AA619" s="22">
        <v>881</v>
      </c>
      <c r="AB619" s="22">
        <v>5</v>
      </c>
      <c r="AC619" s="22">
        <v>3869903</v>
      </c>
      <c r="AD619" s="22">
        <v>3867641</v>
      </c>
      <c r="AE619" s="22">
        <v>2724561</v>
      </c>
      <c r="AF619" s="22">
        <v>31127</v>
      </c>
      <c r="AG619" s="23">
        <v>44111</v>
      </c>
      <c r="AH619" s="22" t="s">
        <v>4801</v>
      </c>
      <c r="AI619" s="22" t="s">
        <v>167</v>
      </c>
      <c r="AJ619" s="22" t="s">
        <v>414</v>
      </c>
      <c r="AK619" s="22" t="s">
        <v>255</v>
      </c>
      <c r="AL619" s="25">
        <v>0.44305555555555554</v>
      </c>
      <c r="AM619" s="26">
        <v>0.46388888888888891</v>
      </c>
      <c r="AN619" s="26">
        <v>0.47708333333333336</v>
      </c>
      <c r="AO619" s="26">
        <v>0.53125</v>
      </c>
      <c r="AP619" s="22" t="s">
        <v>4811</v>
      </c>
      <c r="AQ619" s="22" t="s">
        <v>4812</v>
      </c>
      <c r="AR619" s="22">
        <v>14</v>
      </c>
      <c r="AS619" s="22" t="s">
        <v>388</v>
      </c>
      <c r="AT619" s="22" t="s">
        <v>4802</v>
      </c>
      <c r="AU619" s="22" t="s">
        <v>4803</v>
      </c>
      <c r="AV619" s="27" t="s">
        <v>276</v>
      </c>
      <c r="AW619" s="22" t="s">
        <v>4804</v>
      </c>
      <c r="AX619" s="22" t="s">
        <v>4805</v>
      </c>
      <c r="AY619" s="22" t="b">
        <v>1</v>
      </c>
      <c r="AZ619" s="22" t="s">
        <v>273</v>
      </c>
      <c r="BA619" s="22" t="b">
        <v>0</v>
      </c>
      <c r="BB619" s="22"/>
      <c r="BC619" s="22"/>
    </row>
    <row r="620" spans="1:55" hidden="1" x14ac:dyDescent="0.25">
      <c r="A620" s="31" t="str">
        <f>IFERROR(TEXT(Table_ocorrencias11[[#This Row],[caso_n]],"000")&amp;Table_ocorrencias11[[#This Row],[ponto]]&amp;"/"&amp;YEAR(Table_ocorrencias11[[#This Row],[DATA PLANTÃO]]),"")</f>
        <v>882.9/2020</v>
      </c>
      <c r="B620" s="31" t="str">
        <f>IFERROR(IF(Table_ocorrencias11[[#This Row],[GDL]] = "","", Table_ocorrencias11[[#This Row],[GDL]]&amp;"/"&amp;YEAR(Table_ocorrencias11[[#This Row],[data_plantao]])),"")</f>
        <v>31196/2020</v>
      </c>
      <c r="C620" s="31" t="str">
        <f>IF(Table_ocorrencias11[[#This Row],[fotos_gdl]] = TRUE,"ENVIADAS","PENDENTE")</f>
        <v>ENVIADAS</v>
      </c>
      <c r="D620" s="23">
        <f>IFERROR(Table_ocorrencias11[[#This Row],[data_plantao]],"")</f>
        <v>44111</v>
      </c>
      <c r="E620" s="31" t="str">
        <f>IFERROR(Table_ocorrencias11[[#This Row],[CIODS]],"")</f>
        <v>D690020</v>
      </c>
      <c r="F620" s="31" t="str">
        <f>IFERROR(Table_ocorrencias11[[#This Row],[natureza3]],"")</f>
        <v>Homicídio</v>
      </c>
      <c r="G620" s="31" t="str">
        <f>IFERROR(Table_ocorrencias11[[#This Row],[tipo_local]],"")</f>
        <v>Externo</v>
      </c>
      <c r="H620" s="31" t="str">
        <f>IFERROR(IF(Table_ocorrencias11[[#This Row],[instrumento9]] = 0,"",Table_ocorrencias11[[#This Row],[instrumento9]]),"")</f>
        <v>PÉRFURO-CONTUNDENTE</v>
      </c>
      <c r="I620" s="31" t="str">
        <f>IFERROR(VLOOKUP(Table_ocorrencias11[[#This Row],[matricula_perito]],Table_peritos[],2,FALSE),"")</f>
        <v>DIOGO SINESIO TRAJANO DE ARRUDA</v>
      </c>
      <c r="J620" s="31" t="str">
        <f>IFERROR(VLOOKUP(Table_ocorrencias11[[#This Row],[matricula_auxiliar]],Table_auxiliares[],2,FALSE),"")</f>
        <v>BRENO HENRIQUE DANTAS DOS SANTOS</v>
      </c>
      <c r="K620" s="31" t="str">
        <f>IFERROR(VLOOKUP(Table_ocorrencias11[[#This Row],[matricula_delegado]],Table_delegados[],2,FALSE),"")</f>
        <v>JOAO FELIPE DE LIMA FURTADO</v>
      </c>
      <c r="L620" s="31" t="str">
        <f>IFERROR(Table_ocorrencias11[[#This Row],[viatura4]],"")</f>
        <v>UP004</v>
      </c>
      <c r="M620" s="31" t="str">
        <f>IFERROR(IF(Table_ocorrencias11[[#This Row],[DPH2]] ="","",Table_ocorrencias11[[#This Row],[DPH2]]&amp;"º DPH"),"")</f>
        <v>9º DPH</v>
      </c>
      <c r="N620" s="31" t="str">
        <f>UPPER(IFERROR(VLOOKUP(Table_ocorrencias11[[#This Row],[municipio]],Table_municipios[],2,FALSE),""))</f>
        <v>OLINDA</v>
      </c>
      <c r="O620" s="31" t="str">
        <f>UPPER(IFERROR(Table_ocorrencias11[[#This Row],[bairro7]],""))</f>
        <v>ÁGUAS COMPRIDAS</v>
      </c>
      <c r="P620" s="31" t="str">
        <f>IFERROR(IF(Table_ocorrencias11[[#This Row],[rua8]] ="","",Table_ocorrencias11[[#This Row],[rua8]]),"")</f>
        <v>R. TIJUCA</v>
      </c>
      <c r="Q620" s="31" t="str">
        <f>IFERROR(IF(Table_ocorrencias11[[#This Row],[latitude5]] ="","",Table_ocorrencias11[[#This Row],[latitude5]]),"")</f>
        <v>-7.984084</v>
      </c>
      <c r="R620" s="31" t="str">
        <f>IFERROR(IF(Table_ocorrencias11[[#This Row],[longitude6]] ="","",Table_ocorrencias11[[#This Row],[longitude6]]),"")</f>
        <v>-34.899567</v>
      </c>
      <c r="S62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113241)</v>
      </c>
      <c r="T6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20" s="31" t="str">
        <f>UPPER(IFERROR(Table_ocorrencias11[[#This Row],[descricao]],""))</f>
        <v>PAF, SIMPLES, MASCULINO. PM: (81) 9 8662 4728</v>
      </c>
      <c r="V620" s="24">
        <f>IFERROR(IF(Table_ocorrencias11[[#This Row],[data_ciencia]]="","",Table_ocorrencias11[[#This Row],[data_ciencia]]),"")</f>
        <v>0.82222222222222219</v>
      </c>
      <c r="W620" s="24">
        <f>IFERROR(IF(Table_ocorrencias11[[#This Row],[data_saida]]="","",Table_ocorrencias11[[#This Row],[data_saida]]),"")</f>
        <v>0.84236111111111112</v>
      </c>
      <c r="X620" s="24">
        <f>IFERROR(IF(Table_ocorrencias11[[#This Row],[data_chegada]]="","",Table_ocorrencias11[[#This Row],[data_chegada]]),"")</f>
        <v>0.86111111111111116</v>
      </c>
      <c r="Y620" s="24">
        <f>IFERROR(IF(Table_ocorrencias11[[#This Row],[data_conclusao]]="","",Table_ocorrencias11[[#This Row],[data_conclusao]]),"")</f>
        <v>0.9</v>
      </c>
      <c r="Z620" s="22">
        <v>1740</v>
      </c>
      <c r="AA620" s="22">
        <v>882</v>
      </c>
      <c r="AB620" s="22">
        <v>9</v>
      </c>
      <c r="AC620" s="22">
        <v>3871193</v>
      </c>
      <c r="AD620" s="22">
        <v>3867820</v>
      </c>
      <c r="AE620" s="22">
        <v>1207580</v>
      </c>
      <c r="AF620" s="22">
        <v>31196</v>
      </c>
      <c r="AG620" s="23">
        <v>44111</v>
      </c>
      <c r="AH620" s="22" t="s">
        <v>4813</v>
      </c>
      <c r="AI620" s="22" t="s">
        <v>167</v>
      </c>
      <c r="AJ620" s="22" t="s">
        <v>168</v>
      </c>
      <c r="AK620" s="22" t="s">
        <v>255</v>
      </c>
      <c r="AL620" s="25">
        <v>0.82222222222222219</v>
      </c>
      <c r="AM620" s="26">
        <v>0.84236111111111112</v>
      </c>
      <c r="AN620" s="26">
        <v>0.86111111111111116</v>
      </c>
      <c r="AO620" s="26">
        <v>0.9</v>
      </c>
      <c r="AP620" s="22" t="s">
        <v>4823</v>
      </c>
      <c r="AQ620" s="22" t="s">
        <v>4824</v>
      </c>
      <c r="AR620" s="22">
        <v>12</v>
      </c>
      <c r="AS620" s="22" t="s">
        <v>415</v>
      </c>
      <c r="AT620" s="22" t="s">
        <v>4814</v>
      </c>
      <c r="AU620" s="22" t="s">
        <v>4815</v>
      </c>
      <c r="AV620" s="27" t="s">
        <v>276</v>
      </c>
      <c r="AW620" s="22" t="s">
        <v>4816</v>
      </c>
      <c r="AX620" s="22" t="s">
        <v>4817</v>
      </c>
      <c r="AY620" s="22" t="b">
        <v>1</v>
      </c>
      <c r="AZ620" s="22" t="s">
        <v>273</v>
      </c>
      <c r="BA620" s="22" t="b">
        <v>0</v>
      </c>
      <c r="BB620" s="22"/>
      <c r="BC620" s="22"/>
    </row>
    <row r="621" spans="1:55" hidden="1" x14ac:dyDescent="0.25">
      <c r="A621" s="31" t="str">
        <f>IFERROR(TEXT(Table_ocorrencias11[[#This Row],[caso_n]],"000")&amp;Table_ocorrencias11[[#This Row],[ponto]]&amp;"/"&amp;YEAR(Table_ocorrencias11[[#This Row],[DATA PLANTÃO]]),"")</f>
        <v>883.9/2020</v>
      </c>
      <c r="B621" s="31" t="str">
        <f>IFERROR(IF(Table_ocorrencias11[[#This Row],[GDL]] = "","", Table_ocorrencias11[[#This Row],[GDL]]&amp;"/"&amp;YEAR(Table_ocorrencias11[[#This Row],[data_plantao]])),"")</f>
        <v>31198/2020</v>
      </c>
      <c r="C621" s="31" t="str">
        <f>IF(Table_ocorrencias11[[#This Row],[fotos_gdl]] = TRUE,"ENVIADAS","PENDENTE")</f>
        <v>ENVIADAS</v>
      </c>
      <c r="D621" s="23">
        <f>IFERROR(Table_ocorrencias11[[#This Row],[data_plantao]],"")</f>
        <v>44111</v>
      </c>
      <c r="E621" s="31" t="str">
        <f>IFERROR(Table_ocorrencias11[[#This Row],[CIODS]],"")</f>
        <v>D690046</v>
      </c>
      <c r="F621" s="31" t="str">
        <f>IFERROR(Table_ocorrencias11[[#This Row],[natureza3]],"")</f>
        <v>Homicídio</v>
      </c>
      <c r="G621" s="31" t="str">
        <f>IFERROR(Table_ocorrencias11[[#This Row],[tipo_local]],"")</f>
        <v>Externo</v>
      </c>
      <c r="H621" s="31" t="str">
        <f>IFERROR(IF(Table_ocorrencias11[[#This Row],[instrumento9]] = 0,"",Table_ocorrencias11[[#This Row],[instrumento9]]),"")</f>
        <v>PÉRFURO-CONTUNDENTE</v>
      </c>
      <c r="I621" s="31" t="str">
        <f>IFERROR(VLOOKUP(Table_ocorrencias11[[#This Row],[matricula_perito]],Table_peritos[],2,FALSE),"")</f>
        <v>BETSON FERNANDO DELGADO DOS SANTOS ANDRADE</v>
      </c>
      <c r="J621" s="31" t="str">
        <f>IFERROR(VLOOKUP(Table_ocorrencias11[[#This Row],[matricula_auxiliar]],Table_auxiliares[],2,FALSE),"")</f>
        <v>RICARDO ALEXANDRE MELO DA SILVA</v>
      </c>
      <c r="K621" s="31" t="str">
        <f>IFERROR(VLOOKUP(Table_ocorrencias11[[#This Row],[matricula_delegado]],Table_delegados[],2,FALSE),"")</f>
        <v>PAULO GUSTAVO COELHO DIAS</v>
      </c>
      <c r="L621" s="31" t="str">
        <f>IFERROR(Table_ocorrencias11[[#This Row],[viatura4]],"")</f>
        <v>UP004</v>
      </c>
      <c r="M621" s="31" t="str">
        <f>IFERROR(IF(Table_ocorrencias11[[#This Row],[DPH2]] ="","",Table_ocorrencias11[[#This Row],[DPH2]]&amp;"º DPH"),"")</f>
        <v>12º DPH</v>
      </c>
      <c r="N621" s="31" t="str">
        <f>UPPER(IFERROR(VLOOKUP(Table_ocorrencias11[[#This Row],[municipio]],Table_municipios[],2,FALSE),""))</f>
        <v>CAMARAGIBE</v>
      </c>
      <c r="O621" s="31" t="str">
        <f>UPPER(IFERROR(Table_ocorrencias11[[#This Row],[bairro7]],""))</f>
        <v>COSME E DAMIÃO</v>
      </c>
      <c r="P621" s="31" t="str">
        <f>IFERROR(IF(Table_ocorrencias11[[#This Row],[rua8]] ="","",Table_ocorrencias11[[#This Row],[rua8]]),"")</f>
        <v>PRAÇA DA PERIQUITA</v>
      </c>
      <c r="Q621" s="31" t="str">
        <f>IFERROR(IF(Table_ocorrencias11[[#This Row],[latitude5]] ="","",Table_ocorrencias11[[#This Row],[latitude5]]),"")</f>
        <v>-8.032473</v>
      </c>
      <c r="R621" s="31" t="str">
        <f>IFERROR(IF(Table_ocorrencias11[[#This Row],[longitude6]] ="","",Table_ocorrencias11[[#This Row],[longitude6]]),"")</f>
        <v>-34.982924</v>
      </c>
      <c r="S62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113233)</v>
      </c>
      <c r="T6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21" s="31" t="str">
        <f>UPPER(IFERROR(Table_ocorrencias11[[#This Row],[descricao]],""))</f>
        <v>PAF EXTERNO SIMPLES. PM: (81) 984335856</v>
      </c>
      <c r="V621" s="24">
        <f>IFERROR(IF(Table_ocorrencias11[[#This Row],[data_ciencia]]="","",Table_ocorrencias11[[#This Row],[data_ciencia]]),"")</f>
        <v>0.91319444444444442</v>
      </c>
      <c r="W621" s="24">
        <f>IFERROR(IF(Table_ocorrencias11[[#This Row],[data_saida]]="","",Table_ocorrencias11[[#This Row],[data_saida]]),"")</f>
        <v>0.92361111111111116</v>
      </c>
      <c r="X621" s="24">
        <f>IFERROR(IF(Table_ocorrencias11[[#This Row],[data_chegada]]="","",Table_ocorrencias11[[#This Row],[data_chegada]]),"")</f>
        <v>0.94166666666666665</v>
      </c>
      <c r="Y621" s="24">
        <f>IFERROR(IF(Table_ocorrencias11[[#This Row],[data_conclusao]]="","",Table_ocorrencias11[[#This Row],[data_conclusao]]),"")</f>
        <v>0.9819444444444444</v>
      </c>
      <c r="Z621" s="22">
        <v>1741</v>
      </c>
      <c r="AA621" s="22">
        <v>883</v>
      </c>
      <c r="AB621" s="22">
        <v>12</v>
      </c>
      <c r="AC621" s="22">
        <v>3869903</v>
      </c>
      <c r="AD621" s="22">
        <v>3867641</v>
      </c>
      <c r="AE621" s="22">
        <v>2725371</v>
      </c>
      <c r="AF621" s="22">
        <v>31198</v>
      </c>
      <c r="AG621" s="23">
        <v>44111</v>
      </c>
      <c r="AH621" s="22" t="s">
        <v>4818</v>
      </c>
      <c r="AI621" s="22" t="s">
        <v>167</v>
      </c>
      <c r="AJ621" s="22" t="s">
        <v>168</v>
      </c>
      <c r="AK621" s="22" t="s">
        <v>255</v>
      </c>
      <c r="AL621" s="25">
        <v>0.91319444444444442</v>
      </c>
      <c r="AM621" s="26">
        <v>0.92361111111111116</v>
      </c>
      <c r="AN621" s="26">
        <v>0.94166666666666665</v>
      </c>
      <c r="AO621" s="26">
        <v>0.9819444444444444</v>
      </c>
      <c r="AP621" s="22" t="s">
        <v>4834</v>
      </c>
      <c r="AQ621" s="22" t="s">
        <v>4835</v>
      </c>
      <c r="AR621" s="22">
        <v>4</v>
      </c>
      <c r="AS621" s="22" t="s">
        <v>4819</v>
      </c>
      <c r="AT621" s="22" t="s">
        <v>4820</v>
      </c>
      <c r="AU621" s="22" t="s">
        <v>2024</v>
      </c>
      <c r="AV621" s="27" t="s">
        <v>276</v>
      </c>
      <c r="AW621" s="22" t="s">
        <v>4821</v>
      </c>
      <c r="AX621" s="22" t="s">
        <v>4822</v>
      </c>
      <c r="AY621" s="22" t="b">
        <v>1</v>
      </c>
      <c r="AZ621" s="22" t="s">
        <v>273</v>
      </c>
      <c r="BA621" s="22" t="b">
        <v>0</v>
      </c>
      <c r="BB621" s="22"/>
      <c r="BC621" s="22"/>
    </row>
    <row r="622" spans="1:55" hidden="1" x14ac:dyDescent="0.25">
      <c r="A622" s="31" t="str">
        <f>IFERROR(TEXT(Table_ocorrencias11[[#This Row],[caso_n]],"000")&amp;Table_ocorrencias11[[#This Row],[ponto]]&amp;"/"&amp;YEAR(Table_ocorrencias11[[#This Row],[DATA PLANTÃO]]),"")</f>
        <v>884.9/2020</v>
      </c>
      <c r="B622" s="31" t="str">
        <f>IFERROR(IF(Table_ocorrencias11[[#This Row],[GDL]] = "","", Table_ocorrencias11[[#This Row],[GDL]]&amp;"/"&amp;YEAR(Table_ocorrencias11[[#This Row],[data_plantao]])),"")</f>
        <v>31201/2020</v>
      </c>
      <c r="C622" s="31" t="str">
        <f>IF(Table_ocorrencias11[[#This Row],[fotos_gdl]] = TRUE,"ENVIADAS","PENDENTE")</f>
        <v>ENVIADAS</v>
      </c>
      <c r="D622" s="23">
        <f>IFERROR(Table_ocorrencias11[[#This Row],[data_plantao]],"")</f>
        <v>44112</v>
      </c>
      <c r="E622" s="31" t="str">
        <f>IFERROR(Table_ocorrencias11[[#This Row],[CIODS]],"")</f>
        <v>D690056</v>
      </c>
      <c r="F622" s="31" t="str">
        <f>IFERROR(Table_ocorrencias11[[#This Row],[natureza3]],"")</f>
        <v>Homicídio</v>
      </c>
      <c r="G622" s="31" t="str">
        <f>IFERROR(Table_ocorrencias11[[#This Row],[tipo_local]],"")</f>
        <v>Externo</v>
      </c>
      <c r="H622" s="31" t="str">
        <f>IFERROR(IF(Table_ocorrencias11[[#This Row],[instrumento9]] = 0,"",Table_ocorrencias11[[#This Row],[instrumento9]]),"")</f>
        <v>PÉRFURO-CONTUNDENTE</v>
      </c>
      <c r="I622" s="31" t="str">
        <f>IFERROR(VLOOKUP(Table_ocorrencias11[[#This Row],[matricula_perito]],Table_peritos[],2,FALSE),"")</f>
        <v>DIOGO SINESIO TRAJANO DE ARRUDA</v>
      </c>
      <c r="J622" s="31" t="str">
        <f>IFERROR(VLOOKUP(Table_ocorrencias11[[#This Row],[matricula_auxiliar]],Table_auxiliares[],2,FALSE),"")</f>
        <v>BRENO HENRIQUE DANTAS DOS SANTOS</v>
      </c>
      <c r="K622" s="31" t="str">
        <f>IFERROR(VLOOKUP(Table_ocorrencias11[[#This Row],[matricula_delegado]],Table_delegados[],2,FALSE),"")</f>
        <v>JOAO BAPTISTA DE BRITTO ALVES FILHO</v>
      </c>
      <c r="L622" s="31" t="str">
        <f>IFERROR(Table_ocorrencias11[[#This Row],[viatura4]],"")</f>
        <v>UP004</v>
      </c>
      <c r="M622" s="31" t="str">
        <f>IFERROR(IF(Table_ocorrencias11[[#This Row],[DPH2]] ="","",Table_ocorrencias11[[#This Row],[DPH2]]&amp;"º DPH"),"")</f>
        <v>5º DPH</v>
      </c>
      <c r="N622" s="31" t="str">
        <f>UPPER(IFERROR(VLOOKUP(Table_ocorrencias11[[#This Row],[municipio]],Table_municipios[],2,FALSE),""))</f>
        <v>RECIFE</v>
      </c>
      <c r="O622" s="31" t="str">
        <f>UPPER(IFERROR(Table_ocorrencias11[[#This Row],[bairro7]],""))</f>
        <v>NOVA DESCOBERTA</v>
      </c>
      <c r="P622" s="31" t="str">
        <f>IFERROR(IF(Table_ocorrencias11[[#This Row],[rua8]] ="","",Table_ocorrencias11[[#This Row],[rua8]]),"")</f>
        <v>RUA ARABOTA</v>
      </c>
      <c r="Q622" s="31" t="str">
        <f>IFERROR(IF(Table_ocorrencias11[[#This Row],[latitude5]] ="","",Table_ocorrencias11[[#This Row],[latitude5]]),"")</f>
        <v>-8.000666</v>
      </c>
      <c r="R622" s="31" t="str">
        <f>IFERROR(IF(Table_ocorrencias11[[#This Row],[longitude6]] ="","",Table_ocorrencias11[[#This Row],[longitude6]]),"")</f>
        <v>-34.934460</v>
      </c>
      <c r="S622" s="31" t="str">
        <f>IFERROR(UPPER(VLOOKUP(Table_ocorrencias11[[#This Row],[ocorrencia_id]],Table_vitimas[],3,FALSE) &amp; " (NIC: "&amp; VLOOKUP(Table_ocorrencias11[[#This Row],[ocorrencia_id]],Table_vitimas[],9,FALSE)) &amp;")","")</f>
        <v>KELVIN JONH DA SILVA CARMO (NIC: 113279)</v>
      </c>
      <c r="T6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22" s="31" t="str">
        <f>UPPER(IFERROR(Table_ocorrencias11[[#This Row],[descricao]],""))</f>
        <v>PAF-MASC-EXT</v>
      </c>
      <c r="V622" s="24">
        <f>IFERROR(IF(Table_ocorrencias11[[#This Row],[data_ciencia]]="","",Table_ocorrencias11[[#This Row],[data_ciencia]]),"")</f>
        <v>3.472222222222222E-3</v>
      </c>
      <c r="W622" s="24">
        <f>IFERROR(IF(Table_ocorrencias11[[#This Row],[data_saida]]="","",Table_ocorrencias11[[#This Row],[data_saida]]),"")</f>
        <v>2.0833333333333332E-2</v>
      </c>
      <c r="X622" s="24">
        <f>IFERROR(IF(Table_ocorrencias11[[#This Row],[data_chegada]]="","",Table_ocorrencias11[[#This Row],[data_chegada]]),"")</f>
        <v>3.4722222222222224E-2</v>
      </c>
      <c r="Y622" s="24">
        <f>IFERROR(IF(Table_ocorrencias11[[#This Row],[data_conclusao]]="","",Table_ocorrencias11[[#This Row],[data_conclusao]]),"")</f>
        <v>6.25E-2</v>
      </c>
      <c r="Z622" s="22">
        <v>1742</v>
      </c>
      <c r="AA622" s="22">
        <v>884</v>
      </c>
      <c r="AB622" s="22">
        <v>5</v>
      </c>
      <c r="AC622" s="22">
        <v>3871193</v>
      </c>
      <c r="AD622" s="22">
        <v>3867820</v>
      </c>
      <c r="AE622" s="22">
        <v>2139065</v>
      </c>
      <c r="AF622" s="22">
        <v>31201</v>
      </c>
      <c r="AG622" s="23">
        <v>44112</v>
      </c>
      <c r="AH622" s="22" t="s">
        <v>4826</v>
      </c>
      <c r="AI622" s="22" t="s">
        <v>167</v>
      </c>
      <c r="AJ622" s="22" t="s">
        <v>168</v>
      </c>
      <c r="AK622" s="22" t="s">
        <v>255</v>
      </c>
      <c r="AL622" s="25">
        <v>3.472222222222222E-3</v>
      </c>
      <c r="AM622" s="26">
        <v>2.0833333333333332E-2</v>
      </c>
      <c r="AN622" s="26">
        <v>3.4722222222222224E-2</v>
      </c>
      <c r="AO622" s="26">
        <v>6.25E-2</v>
      </c>
      <c r="AP622" s="22" t="s">
        <v>4836</v>
      </c>
      <c r="AQ622" s="22" t="s">
        <v>4837</v>
      </c>
      <c r="AR622" s="22">
        <v>14</v>
      </c>
      <c r="AS622" s="22" t="s">
        <v>2270</v>
      </c>
      <c r="AT622" s="22" t="s">
        <v>4827</v>
      </c>
      <c r="AU622" s="22" t="s">
        <v>4828</v>
      </c>
      <c r="AV622" s="27" t="s">
        <v>276</v>
      </c>
      <c r="AW622" s="22" t="s">
        <v>4829</v>
      </c>
      <c r="AX622" s="22" t="s">
        <v>4830</v>
      </c>
      <c r="AY622" s="22" t="b">
        <v>1</v>
      </c>
      <c r="AZ622" s="22" t="s">
        <v>273</v>
      </c>
      <c r="BA622" s="22" t="b">
        <v>0</v>
      </c>
      <c r="BB622" s="22"/>
      <c r="BC622" s="22"/>
    </row>
    <row r="623" spans="1:55" hidden="1" x14ac:dyDescent="0.25">
      <c r="A623" s="31" t="str">
        <f>IFERROR(TEXT(Table_ocorrencias11[[#This Row],[caso_n]],"000")&amp;Table_ocorrencias11[[#This Row],[ponto]]&amp;"/"&amp;YEAR(Table_ocorrencias11[[#This Row],[DATA PLANTÃO]]),"")</f>
        <v>885.9/2020</v>
      </c>
      <c r="B623" s="31" t="str">
        <f>IFERROR(IF(Table_ocorrencias11[[#This Row],[GDL]] = "","", Table_ocorrencias11[[#This Row],[GDL]]&amp;"/"&amp;YEAR(Table_ocorrencias11[[#This Row],[data_plantao]])),"")</f>
        <v/>
      </c>
      <c r="C623" s="31" t="str">
        <f>IF(Table_ocorrencias11[[#This Row],[fotos_gdl]] = TRUE,"ENVIADAS","PENDENTE")</f>
        <v>ENVIADAS</v>
      </c>
      <c r="D623" s="23">
        <f>IFERROR(Table_ocorrencias11[[#This Row],[data_plantao]],"")</f>
        <v>44113</v>
      </c>
      <c r="E623" s="31" t="str">
        <f>IFERROR(Table_ocorrencias11[[#This Row],[CIODS]],"")</f>
        <v>D690161</v>
      </c>
      <c r="F623" s="31" t="str">
        <f>IFERROR(Table_ocorrencias11[[#This Row],[natureza3]],"")</f>
        <v>Homicídio</v>
      </c>
      <c r="G623" s="31" t="str">
        <f>IFERROR(Table_ocorrencias11[[#This Row],[tipo_local]],"")</f>
        <v>Interno</v>
      </c>
      <c r="H623" s="31" t="str">
        <f>IFERROR(IF(Table_ocorrencias11[[#This Row],[instrumento9]] = 0,"",Table_ocorrencias11[[#This Row],[instrumento9]]),"")</f>
        <v>PÉRFURO-CONTUNDENTE</v>
      </c>
      <c r="I623" s="31" t="str">
        <f>IFERROR(VLOOKUP(Table_ocorrencias11[[#This Row],[matricula_perito]],Table_peritos[],2,FALSE),"")</f>
        <v>DIEGO NUNES TELES DE MENDONÇA</v>
      </c>
      <c r="J623" s="31" t="str">
        <f>IFERROR(VLOOKUP(Table_ocorrencias11[[#This Row],[matricula_auxiliar]],Table_auxiliares[],2,FALSE),"")</f>
        <v>JULIO CAMELO DE LIRA FILHO</v>
      </c>
      <c r="K623" s="31" t="str">
        <f>IFERROR(VLOOKUP(Table_ocorrencias11[[#This Row],[matricula_delegado]],Table_delegados[],2,FALSE),"")</f>
        <v>ANDRE RUBENS DE LIMA LUNA</v>
      </c>
      <c r="L623" s="31" t="str">
        <f>IFERROR(Table_ocorrencias11[[#This Row],[viatura4]],"")</f>
        <v>UP002</v>
      </c>
      <c r="M623" s="31" t="str">
        <f>IFERROR(IF(Table_ocorrencias11[[#This Row],[DPH2]] ="","",Table_ocorrencias11[[#This Row],[DPH2]]&amp;"º DPH"),"")</f>
        <v>8º DPH</v>
      </c>
      <c r="N623" s="31" t="str">
        <f>UPPER(IFERROR(VLOOKUP(Table_ocorrencias11[[#This Row],[municipio]],Table_municipios[],2,FALSE),""))</f>
        <v>ILHA DE ITAMARACÁ</v>
      </c>
      <c r="O623" s="31" t="str">
        <f>UPPER(IFERROR(Table_ocorrencias11[[#This Row],[bairro7]],""))</f>
        <v>SOSSEGO</v>
      </c>
      <c r="P623" s="31" t="str">
        <f>IFERROR(IF(Table_ocorrencias11[[#This Row],[rua8]] ="","",Table_ocorrencias11[[#This Row],[rua8]]),"")</f>
        <v>SIMOME</v>
      </c>
      <c r="Q623" s="31" t="str">
        <f>IFERROR(IF(Table_ocorrencias11[[#This Row],[latitude5]] ="","",Table_ocorrencias11[[#This Row],[latitude5]]),"")</f>
        <v>-7.723239</v>
      </c>
      <c r="R623" s="31" t="str">
        <f>IFERROR(IF(Table_ocorrencias11[[#This Row],[longitude6]] ="","",Table_ocorrencias11[[#This Row],[longitude6]]),"")</f>
        <v>-34.838328</v>
      </c>
      <c r="S623" s="31" t="str">
        <f>IFERROR(UPPER(VLOOKUP(Table_ocorrencias11[[#This Row],[ocorrencia_id]],Table_vitimas[],3,FALSE) &amp; " (NIC: "&amp; VLOOKUP(Table_ocorrencias11[[#This Row],[ocorrencia_id]],Table_vitimas[],9,FALSE)) &amp;")","")</f>
        <v>SÉRGIO FRANCISCO DA SILVA FILHO (NIC: 113245)</v>
      </c>
      <c r="T6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23" s="31" t="str">
        <f>UPPER(IFERROR(Table_ocorrencias11[[#This Row],[descricao]],""))</f>
        <v>CONTATO CB. MARCOS 988547001</v>
      </c>
      <c r="V623" s="24">
        <f>IFERROR(IF(Table_ocorrencias11[[#This Row],[data_ciencia]]="","",Table_ocorrencias11[[#This Row],[data_ciencia]]),"")</f>
        <v>0.34236111111111112</v>
      </c>
      <c r="W623" s="24">
        <f>IFERROR(IF(Table_ocorrencias11[[#This Row],[data_saida]]="","",Table_ocorrencias11[[#This Row],[data_saida]]),"")</f>
        <v>0.3611111111111111</v>
      </c>
      <c r="X623" s="24">
        <f>IFERROR(IF(Table_ocorrencias11[[#This Row],[data_chegada]]="","",Table_ocorrencias11[[#This Row],[data_chegada]]),"")</f>
        <v>0.4236111111111111</v>
      </c>
      <c r="Y623" s="24">
        <f>IFERROR(IF(Table_ocorrencias11[[#This Row],[data_conclusao]]="","",Table_ocorrencias11[[#This Row],[data_conclusao]]),"")</f>
        <v>0.45833333333333331</v>
      </c>
      <c r="Z623" s="22">
        <v>1743</v>
      </c>
      <c r="AA623" s="22">
        <v>885</v>
      </c>
      <c r="AB623" s="22">
        <v>8</v>
      </c>
      <c r="AC623" s="22">
        <v>3869148</v>
      </c>
      <c r="AD623" s="22">
        <v>1527738</v>
      </c>
      <c r="AE623" s="22">
        <v>3864758</v>
      </c>
      <c r="AF623" s="22"/>
      <c r="AG623" s="23">
        <v>44113</v>
      </c>
      <c r="AH623" s="22" t="s">
        <v>4849</v>
      </c>
      <c r="AI623" s="22" t="s">
        <v>167</v>
      </c>
      <c r="AJ623" s="22" t="s">
        <v>414</v>
      </c>
      <c r="AK623" s="22" t="s">
        <v>278</v>
      </c>
      <c r="AL623" s="25">
        <v>0.34236111111111112</v>
      </c>
      <c r="AM623" s="26">
        <v>0.3611111111111111</v>
      </c>
      <c r="AN623" s="26">
        <v>0.4236111111111111</v>
      </c>
      <c r="AO623" s="26">
        <v>0.45833333333333331</v>
      </c>
      <c r="AP623" s="22" t="s">
        <v>4860</v>
      </c>
      <c r="AQ623" s="22" t="s">
        <v>4861</v>
      </c>
      <c r="AR623" s="22">
        <v>7</v>
      </c>
      <c r="AS623" s="22" t="s">
        <v>360</v>
      </c>
      <c r="AT623" s="22" t="s">
        <v>4850</v>
      </c>
      <c r="AU623" s="22" t="s">
        <v>4851</v>
      </c>
      <c r="AV623" s="27" t="s">
        <v>276</v>
      </c>
      <c r="AW623" s="22" t="s">
        <v>4852</v>
      </c>
      <c r="AX623" s="22" t="s">
        <v>4853</v>
      </c>
      <c r="AY623" s="22" t="b">
        <v>1</v>
      </c>
      <c r="AZ623" s="22" t="s">
        <v>273</v>
      </c>
      <c r="BA623" s="22" t="b">
        <v>0</v>
      </c>
      <c r="BB623" s="22"/>
      <c r="BC623" s="22"/>
    </row>
    <row r="624" spans="1:55" hidden="1" x14ac:dyDescent="0.25">
      <c r="A624" s="31" t="str">
        <f>IFERROR(TEXT(Table_ocorrencias11[[#This Row],[caso_n]],"000")&amp;Table_ocorrencias11[[#This Row],[ponto]]&amp;"/"&amp;YEAR(Table_ocorrencias11[[#This Row],[DATA PLANTÃO]]),"")</f>
        <v>886.9/2020</v>
      </c>
      <c r="B624" s="31" t="str">
        <f>IFERROR(IF(Table_ocorrencias11[[#This Row],[GDL]] = "","", Table_ocorrencias11[[#This Row],[GDL]]&amp;"/"&amp;YEAR(Table_ocorrencias11[[#This Row],[data_plantao]])),"")</f>
        <v>31486/2020</v>
      </c>
      <c r="C624" s="31" t="str">
        <f>IF(Table_ocorrencias11[[#This Row],[fotos_gdl]] = TRUE,"ENVIADAS","PENDENTE")</f>
        <v>PENDENTE</v>
      </c>
      <c r="D624" s="23">
        <f>IFERROR(Table_ocorrencias11[[#This Row],[data_plantao]],"")</f>
        <v>44113</v>
      </c>
      <c r="E624" s="31" t="str">
        <f>IFERROR(Table_ocorrencias11[[#This Row],[CIODS]],"")</f>
        <v>D000000</v>
      </c>
      <c r="F624" s="31" t="str">
        <f>IFERROR(Table_ocorrencias11[[#This Row],[natureza3]],"")</f>
        <v>Homicídio</v>
      </c>
      <c r="G624" s="31" t="str">
        <f>IFERROR(Table_ocorrencias11[[#This Row],[tipo_local]],"")</f>
        <v>Externo</v>
      </c>
      <c r="H624" s="31" t="str">
        <f>IFERROR(IF(Table_ocorrencias11[[#This Row],[instrumento9]] = 0,"",Table_ocorrencias11[[#This Row],[instrumento9]]),"")</f>
        <v/>
      </c>
      <c r="I624" s="31" t="str">
        <f>IFERROR(VLOOKUP(Table_ocorrencias11[[#This Row],[matricula_perito]],Table_peritos[],2,FALSE),"")</f>
        <v>DIOGO SINESIO TRAJANO DE ARRUDA</v>
      </c>
      <c r="J624" s="31" t="str">
        <f>IFERROR(VLOOKUP(Table_ocorrencias11[[#This Row],[matricula_auxiliar]],Table_auxiliares[],2,FALSE),"")</f>
        <v>FLAVIA ROBERTA FERREIRA</v>
      </c>
      <c r="K624" s="31" t="str">
        <f>IFERROR(VLOOKUP(Table_ocorrencias11[[#This Row],[matricula_delegado]],Table_delegados[],2,FALSE),"")</f>
        <v>FRANCISCO OCELIO LIMA RIBEIRO</v>
      </c>
      <c r="L624" s="31" t="str">
        <f>IFERROR(Table_ocorrencias11[[#This Row],[viatura4]],"")</f>
        <v>UP004</v>
      </c>
      <c r="M624" s="31" t="str">
        <f>IFERROR(IF(Table_ocorrencias11[[#This Row],[DPH2]] ="","",Table_ocorrencias11[[#This Row],[DPH2]]&amp;"º DPH"),"")</f>
        <v>3º DPH</v>
      </c>
      <c r="N624" s="31" t="str">
        <f>UPPER(IFERROR(VLOOKUP(Table_ocorrencias11[[#This Row],[municipio]],Table_municipios[],2,FALSE),""))</f>
        <v>RECIFE</v>
      </c>
      <c r="O624" s="31" t="str">
        <f>UPPER(IFERROR(Table_ocorrencias11[[#This Row],[bairro7]],""))</f>
        <v>IBURA</v>
      </c>
      <c r="P624" s="31" t="str">
        <f>IFERROR(IF(Table_ocorrencias11[[#This Row],[rua8]] ="","",Table_ocorrencias11[[#This Row],[rua8]]),"")</f>
        <v>RUA IBIAPORA 79</v>
      </c>
      <c r="Q624" s="31" t="str">
        <f>IFERROR(IF(Table_ocorrencias11[[#This Row],[latitude5]] ="","",Table_ocorrencias11[[#This Row],[latitude5]]),"")</f>
        <v>-8.122456</v>
      </c>
      <c r="R624" s="31" t="str">
        <f>IFERROR(IF(Table_ocorrencias11[[#This Row],[longitude6]] ="","",Table_ocorrencias11[[#This Row],[longitude6]]),"")</f>
        <v>-34.957695</v>
      </c>
      <c r="S624" s="31" t="str">
        <f>IFERROR(UPPER(VLOOKUP(Table_ocorrencias11[[#This Row],[ocorrencia_id]],Table_vitimas[],3,FALSE) &amp; " (NIC: "&amp; VLOOKUP(Table_ocorrencias11[[#This Row],[ocorrencia_id]],Table_vitimas[],9,FALSE)) &amp;")","")</f>
        <v>ELIZANGELA NICOLLY DOS SANTOS SILVA (NIC: )</v>
      </c>
      <c r="T6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4" s="31" t="str">
        <f>UPPER(IFERROR(Table_ocorrencias11[[#This Row],[descricao]],""))</f>
        <v>OFÍCIO 9003.01.000569/2020</v>
      </c>
      <c r="V624" s="24">
        <f>IFERROR(IF(Table_ocorrencias11[[#This Row],[data_ciencia]]="","",Table_ocorrencias11[[#This Row],[data_ciencia]]),"")</f>
        <v>0.625</v>
      </c>
      <c r="W624" s="24">
        <f>IFERROR(IF(Table_ocorrencias11[[#This Row],[data_saida]]="","",Table_ocorrencias11[[#This Row],[data_saida]]),"")</f>
        <v>0.65277777777777779</v>
      </c>
      <c r="X624" s="24">
        <f>IFERROR(IF(Table_ocorrencias11[[#This Row],[data_chegada]]="","",Table_ocorrencias11[[#This Row],[data_chegada]]),"")</f>
        <v>0.68055555555555558</v>
      </c>
      <c r="Y624" s="24">
        <f>IFERROR(IF(Table_ocorrencias11[[#This Row],[data_conclusao]]="","",Table_ocorrencias11[[#This Row],[data_conclusao]]),"")</f>
        <v>0.70833333333333337</v>
      </c>
      <c r="Z624" s="22">
        <v>1744</v>
      </c>
      <c r="AA624" s="22">
        <v>886</v>
      </c>
      <c r="AB624" s="22">
        <v>3</v>
      </c>
      <c r="AC624" s="22">
        <v>3871193</v>
      </c>
      <c r="AD624" s="22">
        <v>3867684</v>
      </c>
      <c r="AE624" s="22">
        <v>3467520</v>
      </c>
      <c r="AF624" s="22">
        <v>31486</v>
      </c>
      <c r="AG624" s="23">
        <v>44113</v>
      </c>
      <c r="AH624" s="22" t="s">
        <v>318</v>
      </c>
      <c r="AI624" s="22" t="s">
        <v>167</v>
      </c>
      <c r="AJ624" s="22" t="s">
        <v>168</v>
      </c>
      <c r="AK624" s="22" t="s">
        <v>255</v>
      </c>
      <c r="AL624" s="25">
        <v>0.625</v>
      </c>
      <c r="AM624" s="26">
        <v>0.65277777777777779</v>
      </c>
      <c r="AN624" s="26">
        <v>0.68055555555555558</v>
      </c>
      <c r="AO624" s="26">
        <v>0.70833333333333337</v>
      </c>
      <c r="AP624" s="22" t="s">
        <v>4866</v>
      </c>
      <c r="AQ624" s="22" t="s">
        <v>4867</v>
      </c>
      <c r="AR624" s="22">
        <v>14</v>
      </c>
      <c r="AS624" s="22" t="s">
        <v>1483</v>
      </c>
      <c r="AT624" s="22" t="s">
        <v>4868</v>
      </c>
      <c r="AU624" s="22" t="s">
        <v>283</v>
      </c>
      <c r="AV624" s="27"/>
      <c r="AW624" s="22" t="s">
        <v>4869</v>
      </c>
      <c r="AX624" s="22" t="s">
        <v>4870</v>
      </c>
      <c r="AY624" s="22" t="b">
        <v>0</v>
      </c>
      <c r="AZ624" s="22" t="s">
        <v>273</v>
      </c>
      <c r="BA624" s="22" t="b">
        <v>0</v>
      </c>
      <c r="BB624" s="22"/>
      <c r="BC624" s="22"/>
    </row>
    <row r="625" spans="1:55" hidden="1" x14ac:dyDescent="0.25">
      <c r="A625" s="31" t="str">
        <f>IFERROR(TEXT(Table_ocorrencias11[[#This Row],[caso_n]],"000")&amp;Table_ocorrencias11[[#This Row],[ponto]]&amp;"/"&amp;YEAR(Table_ocorrencias11[[#This Row],[DATA PLANTÃO]]),"")</f>
        <v>887.9/2020</v>
      </c>
      <c r="B625" s="31" t="str">
        <f>IFERROR(IF(Table_ocorrencias11[[#This Row],[GDL]] = "","", Table_ocorrencias11[[#This Row],[GDL]]&amp;"/"&amp;YEAR(Table_ocorrencias11[[#This Row],[data_plantao]])),"")</f>
        <v>31507/2020</v>
      </c>
      <c r="C625" s="31" t="str">
        <f>IF(Table_ocorrencias11[[#This Row],[fotos_gdl]] = TRUE,"ENVIADAS","PENDENTE")</f>
        <v>ENVIADAS</v>
      </c>
      <c r="D625" s="23">
        <f>IFERROR(Table_ocorrencias11[[#This Row],[data_plantao]],"")</f>
        <v>44113</v>
      </c>
      <c r="E625" s="31" t="str">
        <f>IFERROR(Table_ocorrencias11[[#This Row],[CIODS]],"")</f>
        <v>D690223</v>
      </c>
      <c r="F625" s="31" t="str">
        <f>IFERROR(Table_ocorrencias11[[#This Row],[natureza3]],"")</f>
        <v>Homicídio</v>
      </c>
      <c r="G625" s="31" t="str">
        <f>IFERROR(Table_ocorrencias11[[#This Row],[tipo_local]],"")</f>
        <v>Interno</v>
      </c>
      <c r="H625" s="31" t="str">
        <f>IFERROR(IF(Table_ocorrencias11[[#This Row],[instrumento9]] = 0,"",Table_ocorrencias11[[#This Row],[instrumento9]]),"")</f>
        <v/>
      </c>
      <c r="I625" s="31" t="str">
        <f>IFERROR(VLOOKUP(Table_ocorrencias11[[#This Row],[matricula_perito]],Table_peritos[],2,FALSE),"")</f>
        <v>CARLOS ARMANDO CORREIA LYRA</v>
      </c>
      <c r="J625" s="31" t="str">
        <f>IFERROR(VLOOKUP(Table_ocorrencias11[[#This Row],[matricula_auxiliar]],Table_auxiliares[],2,FALSE),"")</f>
        <v>MARÍLIA ANDRADE DE FRANÇA</v>
      </c>
      <c r="K625" s="31" t="str">
        <f>IFERROR(VLOOKUP(Table_ocorrencias11[[#This Row],[matricula_delegado]],Table_delegados[],2,FALSE),"")</f>
        <v>SERGIO RICARDO FERREIRA DE VASCONCELOS</v>
      </c>
      <c r="L625" s="31" t="str">
        <f>IFERROR(Table_ocorrencias11[[#This Row],[viatura4]],"")</f>
        <v>UP004</v>
      </c>
      <c r="M625" s="31" t="str">
        <f>IFERROR(IF(Table_ocorrencias11[[#This Row],[DPH2]] ="","",Table_ocorrencias11[[#This Row],[DPH2]]&amp;"º DPH"),"")</f>
        <v>13º DPH</v>
      </c>
      <c r="N625" s="31" t="str">
        <f>UPPER(IFERROR(VLOOKUP(Table_ocorrencias11[[#This Row],[municipio]],Table_municipios[],2,FALSE),""))</f>
        <v>JABOATÃO DOS GUARARAPES</v>
      </c>
      <c r="O625" s="31" t="str">
        <f>UPPER(IFERROR(Table_ocorrencias11[[#This Row],[bairro7]],""))</f>
        <v>CURADO IV</v>
      </c>
      <c r="P625" s="31" t="str">
        <f>IFERROR(IF(Table_ocorrencias11[[#This Row],[rua8]] ="","",Table_ocorrencias11[[#This Row],[rua8]]),"")</f>
        <v>RUA DEZENOVE</v>
      </c>
      <c r="Q625" s="31" t="str">
        <f>IFERROR(IF(Table_ocorrencias11[[#This Row],[latitude5]] ="","",Table_ocorrencias11[[#This Row],[latitude5]]),"")</f>
        <v>-8,418434</v>
      </c>
      <c r="R625" s="31" t="str">
        <f>IFERROR(IF(Table_ocorrencias11[[#This Row],[longitude6]] ="","",Table_ocorrencias11[[#This Row],[longitude6]]),"")</f>
        <v>-34,5953459</v>
      </c>
      <c r="S625" s="31" t="str">
        <f>IFERROR(UPPER(VLOOKUP(Table_ocorrencias11[[#This Row],[ocorrencia_id]],Table_vitimas[],3,FALSE) &amp; " (NIC: "&amp; VLOOKUP(Table_ocorrencias11[[#This Row],[ocorrencia_id]],Table_vitimas[],9,FALSE)) &amp;")","")</f>
        <v>CLÁUDIO ROBERTO DA SILVA JÚNIOR (NIC: 113244)</v>
      </c>
      <c r="T6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25" s="31" t="str">
        <f>UPPER(IFERROR(Table_ocorrencias11[[#This Row],[descricao]],""))</f>
        <v>NO INTERIOR DO BLOCO 101.</v>
      </c>
      <c r="V625" s="24">
        <f>IFERROR(IF(Table_ocorrencias11[[#This Row],[data_ciencia]]="","",Table_ocorrencias11[[#This Row],[data_ciencia]]),"")</f>
        <v>0.8666666666666667</v>
      </c>
      <c r="W625" s="24">
        <f>IFERROR(IF(Table_ocorrencias11[[#This Row],[data_saida]]="","",Table_ocorrencias11[[#This Row],[data_saida]]),"")</f>
        <v>0.89236111111111116</v>
      </c>
      <c r="X625" s="24">
        <f>IFERROR(IF(Table_ocorrencias11[[#This Row],[data_chegada]]="","",Table_ocorrencias11[[#This Row],[data_chegada]]),"")</f>
        <v>0.90625</v>
      </c>
      <c r="Y625" s="24">
        <f>IFERROR(IF(Table_ocorrencias11[[#This Row],[data_conclusao]]="","",Table_ocorrencias11[[#This Row],[data_conclusao]]),"")</f>
        <v>0.94444444444444442</v>
      </c>
      <c r="Z625" s="22">
        <v>1745</v>
      </c>
      <c r="AA625" s="22">
        <v>887</v>
      </c>
      <c r="AB625" s="22">
        <v>13</v>
      </c>
      <c r="AC625" s="22">
        <v>3869091</v>
      </c>
      <c r="AD625" s="22">
        <v>3874400</v>
      </c>
      <c r="AE625" s="22">
        <v>2139219</v>
      </c>
      <c r="AF625" s="22">
        <v>31507</v>
      </c>
      <c r="AG625" s="23">
        <v>44113</v>
      </c>
      <c r="AH625" s="22" t="s">
        <v>4872</v>
      </c>
      <c r="AI625" s="22" t="s">
        <v>167</v>
      </c>
      <c r="AJ625" s="22" t="s">
        <v>414</v>
      </c>
      <c r="AK625" s="22" t="s">
        <v>255</v>
      </c>
      <c r="AL625" s="25">
        <v>0.8666666666666667</v>
      </c>
      <c r="AM625" s="26">
        <v>0.89236111111111116</v>
      </c>
      <c r="AN625" s="26">
        <v>0.90625</v>
      </c>
      <c r="AO625" s="26">
        <v>0.94444444444444442</v>
      </c>
      <c r="AP625" s="22" t="s">
        <v>4876</v>
      </c>
      <c r="AQ625" s="22" t="s">
        <v>4877</v>
      </c>
      <c r="AR625" s="22">
        <v>10</v>
      </c>
      <c r="AS625" s="22" t="s">
        <v>3356</v>
      </c>
      <c r="AT625" s="22" t="s">
        <v>4873</v>
      </c>
      <c r="AU625" s="22" t="s">
        <v>4878</v>
      </c>
      <c r="AV625" s="27"/>
      <c r="AW625" s="22" t="s">
        <v>4874</v>
      </c>
      <c r="AX625" s="22" t="s">
        <v>4875</v>
      </c>
      <c r="AY625" s="22" t="b">
        <v>1</v>
      </c>
      <c r="AZ625" s="22" t="s">
        <v>273</v>
      </c>
      <c r="BA625" s="22" t="b">
        <v>0</v>
      </c>
      <c r="BB625" s="22"/>
      <c r="BC625" s="22"/>
    </row>
    <row r="626" spans="1:55" hidden="1" x14ac:dyDescent="0.25">
      <c r="A626" s="31" t="str">
        <f>IFERROR(TEXT(Table_ocorrencias11[[#This Row],[caso_n]],"000")&amp;Table_ocorrencias11[[#This Row],[ponto]]&amp;"/"&amp;YEAR(Table_ocorrencias11[[#This Row],[DATA PLANTÃO]]),"")</f>
        <v>888.9/2020</v>
      </c>
      <c r="B626" s="31" t="str">
        <f>IFERROR(IF(Table_ocorrencias11[[#This Row],[GDL]] = "","", Table_ocorrencias11[[#This Row],[GDL]]&amp;"/"&amp;YEAR(Table_ocorrencias11[[#This Row],[data_plantao]])),"")</f>
        <v>31549/2020</v>
      </c>
      <c r="C626" s="31" t="str">
        <f>IF(Table_ocorrencias11[[#This Row],[fotos_gdl]] = TRUE,"ENVIADAS","PENDENTE")</f>
        <v>PENDENTE</v>
      </c>
      <c r="D626" s="23">
        <f>IFERROR(Table_ocorrencias11[[#This Row],[data_plantao]],"")</f>
        <v>44114</v>
      </c>
      <c r="E626" s="31" t="str">
        <f>IFERROR(Table_ocorrencias11[[#This Row],[CIODS]],"")</f>
        <v>D690264</v>
      </c>
      <c r="F626" s="31" t="str">
        <f>IFERROR(Table_ocorrencias11[[#This Row],[natureza3]],"")</f>
        <v>Homicídio</v>
      </c>
      <c r="G626" s="31" t="str">
        <f>IFERROR(Table_ocorrencias11[[#This Row],[tipo_local]],"")</f>
        <v>Misto</v>
      </c>
      <c r="H626" s="31" t="str">
        <f>IFERROR(IF(Table_ocorrencias11[[#This Row],[instrumento9]] = 0,"",Table_ocorrencias11[[#This Row],[instrumento9]]),"")</f>
        <v>PÉRFURO-CONTUNDENTE</v>
      </c>
      <c r="I626" s="31" t="str">
        <f>IFERROR(VLOOKUP(Table_ocorrencias11[[#This Row],[matricula_perito]],Table_peritos[],2,FALSE),"")</f>
        <v>DIEGO NUNES TELES DE MENDONÇA</v>
      </c>
      <c r="J626" s="31" t="str">
        <f>IFERROR(VLOOKUP(Table_ocorrencias11[[#This Row],[matricula_auxiliar]],Table_auxiliares[],2,FALSE),"")</f>
        <v>ERIVALDO CAMARA CORREIA</v>
      </c>
      <c r="K626" s="31" t="str">
        <f>IFERROR(VLOOKUP(Table_ocorrencias11[[#This Row],[matricula_delegado]],Table_delegados[],2,FALSE),"")</f>
        <v>PAULO GUSTAVO COELHO DIAS</v>
      </c>
      <c r="L626" s="31" t="str">
        <f>IFERROR(Table_ocorrencias11[[#This Row],[viatura4]],"")</f>
        <v>UP004</v>
      </c>
      <c r="M626" s="31" t="str">
        <f>IFERROR(IF(Table_ocorrencias11[[#This Row],[DPH2]] ="","",Table_ocorrencias11[[#This Row],[DPH2]]&amp;"º DPH"),"")</f>
        <v>5º DPH</v>
      </c>
      <c r="N626" s="31" t="str">
        <f>UPPER(IFERROR(VLOOKUP(Table_ocorrencias11[[#This Row],[municipio]],Table_municipios[],2,FALSE),""))</f>
        <v>RECIFE</v>
      </c>
      <c r="O626" s="31" t="str">
        <f>UPPER(IFERROR(Table_ocorrencias11[[#This Row],[bairro7]],""))</f>
        <v>PASSARINHO</v>
      </c>
      <c r="P626" s="31" t="str">
        <f>IFERROR(IF(Table_ocorrencias11[[#This Row],[rua8]] ="","",Table_ocorrencias11[[#This Row],[rua8]]),"")</f>
        <v>BR-101</v>
      </c>
      <c r="Q626" s="31" t="str">
        <f>IFERROR(IF(Table_ocorrencias11[[#This Row],[latitude5]] ="","",Table_ocorrencias11[[#This Row],[latitude5]]),"")</f>
        <v>7383063</v>
      </c>
      <c r="R626" s="31" t="str">
        <f>IFERROR(IF(Table_ocorrencias11[[#This Row],[longitude6]] ="","",Table_ocorrencias11[[#This Row],[longitude6]]),"")</f>
        <v>34931803</v>
      </c>
      <c r="S62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6" s="31" t="str">
        <f>UPPER(IFERROR(Table_ocorrencias11[[#This Row],[descricao]],""))</f>
        <v>PAF - MASCULINO ,  INTERIOR DE UM VEÍCULO.</v>
      </c>
      <c r="V626" s="24">
        <f>IFERROR(IF(Table_ocorrencias11[[#This Row],[data_ciencia]]="","",Table_ocorrencias11[[#This Row],[data_ciencia]]),"")</f>
        <v>0.16111111111111112</v>
      </c>
      <c r="W626" s="24">
        <f>IFERROR(IF(Table_ocorrencias11[[#This Row],[data_saida]]="","",Table_ocorrencias11[[#This Row],[data_saida]]),"")</f>
        <v>0.19444444444444445</v>
      </c>
      <c r="X626" s="24">
        <f>IFERROR(IF(Table_ocorrencias11[[#This Row],[data_chegada]]="","",Table_ocorrencias11[[#This Row],[data_chegada]]),"")</f>
        <v>0.20833333333333334</v>
      </c>
      <c r="Y626" s="24">
        <f>IFERROR(IF(Table_ocorrencias11[[#This Row],[data_conclusao]]="","",Table_ocorrencias11[[#This Row],[data_conclusao]]),"")</f>
        <v>0.25694444444444442</v>
      </c>
      <c r="Z626" s="22">
        <v>1746</v>
      </c>
      <c r="AA626" s="22">
        <v>888</v>
      </c>
      <c r="AB626" s="22">
        <v>5</v>
      </c>
      <c r="AC626" s="22">
        <v>3869148</v>
      </c>
      <c r="AD626" s="22">
        <v>1195204</v>
      </c>
      <c r="AE626" s="22">
        <v>2725371</v>
      </c>
      <c r="AF626" s="22">
        <v>31549</v>
      </c>
      <c r="AG626" s="23">
        <v>44114</v>
      </c>
      <c r="AH626" s="22" t="s">
        <v>4886</v>
      </c>
      <c r="AI626" s="22" t="s">
        <v>167</v>
      </c>
      <c r="AJ626" s="22" t="s">
        <v>1310</v>
      </c>
      <c r="AK626" s="22" t="s">
        <v>255</v>
      </c>
      <c r="AL626" s="25">
        <v>0.16111111111111112</v>
      </c>
      <c r="AM626" s="26">
        <v>0.19444444444444445</v>
      </c>
      <c r="AN626" s="26">
        <v>0.20833333333333334</v>
      </c>
      <c r="AO626" s="26">
        <v>0.25694444444444442</v>
      </c>
      <c r="AP626" s="22" t="s">
        <v>4904</v>
      </c>
      <c r="AQ626" s="22" t="s">
        <v>4905</v>
      </c>
      <c r="AR626" s="22">
        <v>14</v>
      </c>
      <c r="AS626" s="22" t="s">
        <v>678</v>
      </c>
      <c r="AT626" s="22" t="s">
        <v>666</v>
      </c>
      <c r="AU626" s="22" t="s">
        <v>4887</v>
      </c>
      <c r="AV626" s="27" t="s">
        <v>276</v>
      </c>
      <c r="AW626" s="22" t="s">
        <v>4888</v>
      </c>
      <c r="AX626" s="22" t="s">
        <v>4889</v>
      </c>
      <c r="AY626" s="22" t="b">
        <v>0</v>
      </c>
      <c r="AZ626" s="22" t="s">
        <v>273</v>
      </c>
      <c r="BA626" s="22" t="b">
        <v>0</v>
      </c>
      <c r="BB626" s="22"/>
      <c r="BC626" s="22"/>
    </row>
    <row r="627" spans="1:55" hidden="1" x14ac:dyDescent="0.25">
      <c r="A627" s="31" t="str">
        <f>IFERROR(TEXT(Table_ocorrencias11[[#This Row],[caso_n]],"000")&amp;Table_ocorrencias11[[#This Row],[ponto]]&amp;"/"&amp;YEAR(Table_ocorrencias11[[#This Row],[DATA PLANTÃO]]),"")</f>
        <v>889.9/2020</v>
      </c>
      <c r="B627" s="31" t="str">
        <f>IFERROR(IF(Table_ocorrencias11[[#This Row],[GDL]] = "","", Table_ocorrencias11[[#This Row],[GDL]]&amp;"/"&amp;YEAR(Table_ocorrencias11[[#This Row],[data_plantao]])),"")</f>
        <v>31552/2020</v>
      </c>
      <c r="C627" s="31" t="str">
        <f>IF(Table_ocorrencias11[[#This Row],[fotos_gdl]] = TRUE,"ENVIADAS","PENDENTE")</f>
        <v>PENDENTE</v>
      </c>
      <c r="D627" s="23">
        <f>IFERROR(Table_ocorrencias11[[#This Row],[data_plantao]],"")</f>
        <v>44114</v>
      </c>
      <c r="E627" s="31" t="str">
        <f>IFERROR(Table_ocorrencias11[[#This Row],[CIODS]],"")</f>
        <v>D690267</v>
      </c>
      <c r="F627" s="31" t="str">
        <f>IFERROR(Table_ocorrencias11[[#This Row],[natureza3]],"")</f>
        <v>Homicídio</v>
      </c>
      <c r="G627" s="31" t="str">
        <f>IFERROR(Table_ocorrencias11[[#This Row],[tipo_local]],"")</f>
        <v>Externo</v>
      </c>
      <c r="H627" s="31" t="str">
        <f>IFERROR(IF(Table_ocorrencias11[[#This Row],[instrumento9]] = 0,"",Table_ocorrencias11[[#This Row],[instrumento9]]),"")</f>
        <v>PÉRFURO-CONTUNDENTE</v>
      </c>
      <c r="I627" s="31" t="str">
        <f>IFERROR(VLOOKUP(Table_ocorrencias11[[#This Row],[matricula_perito]],Table_peritos[],2,FALSE),"")</f>
        <v>DIOGO SINESIO TRAJANO DE ARRUDA</v>
      </c>
      <c r="J627" s="31" t="str">
        <f>IFERROR(VLOOKUP(Table_ocorrencias11[[#This Row],[matricula_auxiliar]],Table_auxiliares[],2,FALSE),"")</f>
        <v>WILLIAME CORDEIRO DA SILVA JÚNIOR</v>
      </c>
      <c r="K627" s="31" t="str">
        <f>IFERROR(VLOOKUP(Table_ocorrencias11[[#This Row],[matricula_delegado]],Table_delegados[],2,FALSE),"")</f>
        <v>BRUNO BEZERRA DE OLIVEIRA</v>
      </c>
      <c r="L627" s="31" t="str">
        <f>IFERROR(Table_ocorrencias11[[#This Row],[viatura4]],"")</f>
        <v>UP006</v>
      </c>
      <c r="M627" s="31" t="str">
        <f>IFERROR(IF(Table_ocorrencias11[[#This Row],[DPH2]] ="","",Table_ocorrencias11[[#This Row],[DPH2]]&amp;"º DPH"),"")</f>
        <v>13º DPH</v>
      </c>
      <c r="N627" s="31" t="str">
        <f>UPPER(IFERROR(VLOOKUP(Table_ocorrencias11[[#This Row],[municipio]],Table_municipios[],2,FALSE),""))</f>
        <v>JABOATÃO DOS GUARARAPES</v>
      </c>
      <c r="O627" s="31" t="str">
        <f>UPPER(IFERROR(Table_ocorrencias11[[#This Row],[bairro7]],""))</f>
        <v>CAVALEIRO</v>
      </c>
      <c r="P627" s="31" t="str">
        <f>IFERROR(IF(Table_ocorrencias11[[#This Row],[rua8]] ="","",Table_ocorrencias11[[#This Row],[rua8]]),"")</f>
        <v>1ª TRAVESSA PAES DE ANDRADE, Nº 45</v>
      </c>
      <c r="Q627" s="31" t="str">
        <f>IFERROR(IF(Table_ocorrencias11[[#This Row],[latitude5]] ="","",Table_ocorrencias11[[#This Row],[latitude5]]),"")</f>
        <v>-8,095091</v>
      </c>
      <c r="R627" s="31" t="str">
        <f>IFERROR(IF(Table_ocorrencias11[[#This Row],[longitude6]] ="","",Table_ocorrencias11[[#This Row],[longitude6]]),"")</f>
        <v>-34,975439</v>
      </c>
      <c r="S627" s="31" t="str">
        <f>IFERROR(UPPER(VLOOKUP(Table_ocorrencias11[[#This Row],[ocorrencia_id]],Table_vitimas[],3,FALSE) &amp; " (NIC: "&amp; VLOOKUP(Table_ocorrencias11[[#This Row],[ocorrencia_id]],Table_vitimas[],9,FALSE)) &amp;")","")</f>
        <v>JOSÉ MANOEL DA SILVA MELO (NIC: 113249)</v>
      </c>
      <c r="T6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7" s="31" t="str">
        <f>UPPER(IFERROR(Table_ocorrencias11[[#This Row],[descricao]],""))</f>
        <v>DUPLO HOMICIDIO PORÉM UMA DAS VITIMAS FOI SOCORRIDA POR POPULARES.</v>
      </c>
      <c r="V627" s="24">
        <f>IFERROR(IF(Table_ocorrencias11[[#This Row],[data_ciencia]]="","",Table_ocorrencias11[[#This Row],[data_ciencia]]),"")</f>
        <v>0.1875</v>
      </c>
      <c r="W627" s="24">
        <f>IFERROR(IF(Table_ocorrencias11[[#This Row],[data_saida]]="","",Table_ocorrencias11[[#This Row],[data_saida]]),"")</f>
        <v>0.2048611111111111</v>
      </c>
      <c r="X627" s="24">
        <f>IFERROR(IF(Table_ocorrencias11[[#This Row],[data_chegada]]="","",Table_ocorrencias11[[#This Row],[data_chegada]]),"")</f>
        <v>0.22569444444444445</v>
      </c>
      <c r="Y627" s="24">
        <f>IFERROR(IF(Table_ocorrencias11[[#This Row],[data_conclusao]]="","",Table_ocorrencias11[[#This Row],[data_conclusao]]),"")</f>
        <v>0.26041666666666669</v>
      </c>
      <c r="Z627" s="22">
        <v>1747</v>
      </c>
      <c r="AA627" s="22">
        <v>889</v>
      </c>
      <c r="AB627" s="22">
        <v>13</v>
      </c>
      <c r="AC627" s="22">
        <v>3871193</v>
      </c>
      <c r="AD627" s="22">
        <v>3870332</v>
      </c>
      <c r="AE627" s="22">
        <v>2724537</v>
      </c>
      <c r="AF627" s="22">
        <v>31552</v>
      </c>
      <c r="AG627" s="23">
        <v>44114</v>
      </c>
      <c r="AH627" s="22" t="s">
        <v>4882</v>
      </c>
      <c r="AI627" s="22" t="s">
        <v>167</v>
      </c>
      <c r="AJ627" s="22" t="s">
        <v>168</v>
      </c>
      <c r="AK627" s="22" t="s">
        <v>1258</v>
      </c>
      <c r="AL627" s="25">
        <v>0.1875</v>
      </c>
      <c r="AM627" s="26">
        <v>0.2048611111111111</v>
      </c>
      <c r="AN627" s="26">
        <v>0.22569444444444445</v>
      </c>
      <c r="AO627" s="26">
        <v>0.26041666666666669</v>
      </c>
      <c r="AP627" s="22" t="s">
        <v>4895</v>
      </c>
      <c r="AQ627" s="22" t="s">
        <v>4896</v>
      </c>
      <c r="AR627" s="22">
        <v>10</v>
      </c>
      <c r="AS627" s="22" t="s">
        <v>2108</v>
      </c>
      <c r="AT627" s="22" t="s">
        <v>4897</v>
      </c>
      <c r="AU627" s="22" t="s">
        <v>4883</v>
      </c>
      <c r="AV627" s="27" t="s">
        <v>276</v>
      </c>
      <c r="AW627" s="22" t="s">
        <v>4884</v>
      </c>
      <c r="AX627" s="22" t="s">
        <v>4885</v>
      </c>
      <c r="AY627" s="22" t="b">
        <v>0</v>
      </c>
      <c r="AZ627" s="22" t="s">
        <v>273</v>
      </c>
      <c r="BA627" s="22" t="b">
        <v>0</v>
      </c>
      <c r="BB627" s="22"/>
      <c r="BC627" s="22"/>
    </row>
    <row r="628" spans="1:55" hidden="1" x14ac:dyDescent="0.25">
      <c r="A628" s="31" t="str">
        <f>IFERROR(TEXT(Table_ocorrencias11[[#This Row],[caso_n]],"000")&amp;Table_ocorrencias11[[#This Row],[ponto]]&amp;"/"&amp;YEAR(Table_ocorrencias11[[#This Row],[DATA PLANTÃO]]),"")</f>
        <v>890.9/2020</v>
      </c>
      <c r="B628" s="31" t="str">
        <f>IFERROR(IF(Table_ocorrencias11[[#This Row],[GDL]] = "","", Table_ocorrencias11[[#This Row],[GDL]]&amp;"/"&amp;YEAR(Table_ocorrencias11[[#This Row],[data_plantao]])),"")</f>
        <v>31606/2020</v>
      </c>
      <c r="C628" s="31" t="str">
        <f>IF(Table_ocorrencias11[[#This Row],[fotos_gdl]] = TRUE,"ENVIADAS","PENDENTE")</f>
        <v>PENDENTE</v>
      </c>
      <c r="D628" s="23">
        <f>IFERROR(Table_ocorrencias11[[#This Row],[data_plantao]],"")</f>
        <v>44114</v>
      </c>
      <c r="E628" s="31" t="str">
        <f>IFERROR(Table_ocorrencias11[[#This Row],[CIODS]],"")</f>
        <v>D690271</v>
      </c>
      <c r="F628" s="31" t="str">
        <f>IFERROR(Table_ocorrencias11[[#This Row],[natureza3]],"")</f>
        <v>Homicídio</v>
      </c>
      <c r="G628" s="31" t="str">
        <f>IFERROR(Table_ocorrencias11[[#This Row],[tipo_local]],"")</f>
        <v>Externo</v>
      </c>
      <c r="H628" s="31" t="str">
        <f>IFERROR(IF(Table_ocorrencias11[[#This Row],[instrumento9]] = 0,"",Table_ocorrencias11[[#This Row],[instrumento9]]),"")</f>
        <v>PÉRFURO-CONTUNDENTE</v>
      </c>
      <c r="I628" s="31" t="str">
        <f>IFERROR(VLOOKUP(Table_ocorrencias11[[#This Row],[matricula_perito]],Table_peritos[],2,FALSE),"")</f>
        <v>DIEGO NUNES TELES DE MENDONÇA</v>
      </c>
      <c r="J628" s="31" t="str">
        <f>IFERROR(VLOOKUP(Table_ocorrencias11[[#This Row],[matricula_auxiliar]],Table_auxiliares[],2,FALSE),"")</f>
        <v>FELIPE FRAGOSO MARINHO DE LIMA</v>
      </c>
      <c r="K628" s="31" t="str">
        <f>IFERROR(VLOOKUP(Table_ocorrencias11[[#This Row],[matricula_delegado]],Table_delegados[],2,FALSE),"")</f>
        <v>ALAUMO LIMA</v>
      </c>
      <c r="L628" s="31" t="str">
        <f>IFERROR(Table_ocorrencias11[[#This Row],[viatura4]],"")</f>
        <v>UP004</v>
      </c>
      <c r="M628" s="31" t="str">
        <f>IFERROR(IF(Table_ocorrencias11[[#This Row],[DPH2]] ="","",Table_ocorrencias11[[#This Row],[DPH2]]&amp;"º DPH"),"")</f>
        <v>10º DPH</v>
      </c>
      <c r="N628" s="31" t="str">
        <f>UPPER(IFERROR(VLOOKUP(Table_ocorrencias11[[#This Row],[municipio]],Table_municipios[],2,FALSE),""))</f>
        <v>SÃO LOURENÇO DA MATA</v>
      </c>
      <c r="O628" s="31" t="str">
        <f>UPPER(IFERROR(Table_ocorrencias11[[#This Row],[bairro7]],""))</f>
        <v>LOTEAMENTO SÃO JOÃO E SÃO PAULO</v>
      </c>
      <c r="P628" s="31" t="str">
        <f>IFERROR(IF(Table_ocorrencias11[[#This Row],[rua8]] ="","",Table_ocorrencias11[[#This Row],[rua8]]),"")</f>
        <v>RUA DO ARAME, S/N</v>
      </c>
      <c r="Q628" s="31" t="str">
        <f>IFERROR(IF(Table_ocorrencias11[[#This Row],[latitude5]] ="","",Table_ocorrencias11[[#This Row],[latitude5]]),"")</f>
        <v/>
      </c>
      <c r="R628" s="31" t="str">
        <f>IFERROR(IF(Table_ocorrencias11[[#This Row],[longitude6]] ="","",Table_ocorrencias11[[#This Row],[longitude6]]),"")</f>
        <v/>
      </c>
      <c r="S628" s="31" t="str">
        <f>IFERROR(UPPER(VLOOKUP(Table_ocorrencias11[[#This Row],[ocorrencia_id]],Table_vitimas[],3,FALSE) &amp; " (NIC: "&amp; VLOOKUP(Table_ocorrencias11[[#This Row],[ocorrencia_id]],Table_vitimas[],9,FALSE)) &amp;")","")</f>
        <v>EMERSON BERNARDO DO NASCIMENTO (NIC: 113278)</v>
      </c>
      <c r="T6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8" s="31" t="str">
        <f>UPPER(IFERROR(Table_ocorrencias11[[#This Row],[descricao]],""))</f>
        <v>PAF; SIMPLES</v>
      </c>
      <c r="V628" s="24">
        <f>IFERROR(IF(Table_ocorrencias11[[#This Row],[data_ciencia]]="","",Table_ocorrencias11[[#This Row],[data_ciencia]]),"")</f>
        <v>0.27083333333333331</v>
      </c>
      <c r="W628" s="24">
        <f>IFERROR(IF(Table_ocorrencias11[[#This Row],[data_saida]]="","",Table_ocorrencias11[[#This Row],[data_saida]]),"")</f>
        <v>0.3125</v>
      </c>
      <c r="X628" s="24">
        <f>IFERROR(IF(Table_ocorrencias11[[#This Row],[data_chegada]]="","",Table_ocorrencias11[[#This Row],[data_chegada]]),"")</f>
        <v>0.33333333333333331</v>
      </c>
      <c r="Y628" s="24">
        <f>IFERROR(IF(Table_ocorrencias11[[#This Row],[data_conclusao]]="","",Table_ocorrencias11[[#This Row],[data_conclusao]]),"")</f>
        <v>0.3611111111111111</v>
      </c>
      <c r="Z628" s="22">
        <v>1748</v>
      </c>
      <c r="AA628" s="22">
        <v>890</v>
      </c>
      <c r="AB628" s="22">
        <v>10</v>
      </c>
      <c r="AC628" s="22">
        <v>3869148</v>
      </c>
      <c r="AD628" s="22">
        <v>3872629</v>
      </c>
      <c r="AE628" s="22">
        <v>3910180</v>
      </c>
      <c r="AF628" s="22">
        <v>31606</v>
      </c>
      <c r="AG628" s="23">
        <v>44114</v>
      </c>
      <c r="AH628" s="22" t="s">
        <v>4890</v>
      </c>
      <c r="AI628" s="22" t="s">
        <v>167</v>
      </c>
      <c r="AJ628" s="22" t="s">
        <v>168</v>
      </c>
      <c r="AK628" s="22" t="s">
        <v>255</v>
      </c>
      <c r="AL628" s="25">
        <v>0.27083333333333331</v>
      </c>
      <c r="AM628" s="26">
        <v>0.3125</v>
      </c>
      <c r="AN628" s="26">
        <v>0.33333333333333331</v>
      </c>
      <c r="AO628" s="26">
        <v>0.3611111111111111</v>
      </c>
      <c r="AP628" s="22"/>
      <c r="AQ628" s="22"/>
      <c r="AR628" s="22">
        <v>15</v>
      </c>
      <c r="AS628" s="22" t="s">
        <v>4891</v>
      </c>
      <c r="AT628" s="22" t="s">
        <v>4892</v>
      </c>
      <c r="AU628" s="22" t="s">
        <v>4893</v>
      </c>
      <c r="AV628" s="27" t="s">
        <v>276</v>
      </c>
      <c r="AW628" s="22" t="s">
        <v>4894</v>
      </c>
      <c r="AX628" s="22" t="s">
        <v>4931</v>
      </c>
      <c r="AY628" s="22" t="b">
        <v>0</v>
      </c>
      <c r="AZ628" s="22" t="s">
        <v>273</v>
      </c>
      <c r="BA628" s="22" t="b">
        <v>0</v>
      </c>
      <c r="BB628" s="22"/>
      <c r="BC628" s="22"/>
    </row>
    <row r="629" spans="1:55" hidden="1" x14ac:dyDescent="0.25">
      <c r="A629" s="31" t="str">
        <f>IFERROR(TEXT(Table_ocorrencias11[[#This Row],[caso_n]],"000")&amp;Table_ocorrencias11[[#This Row],[ponto]]&amp;"/"&amp;YEAR(Table_ocorrencias11[[#This Row],[DATA PLANTÃO]]),"")</f>
        <v>891.9/2020</v>
      </c>
      <c r="B629" s="31" t="str">
        <f>IFERROR(IF(Table_ocorrencias11[[#This Row],[GDL]] = "","", Table_ocorrencias11[[#This Row],[GDL]]&amp;"/"&amp;YEAR(Table_ocorrencias11[[#This Row],[data_plantao]])),"")</f>
        <v>31571/2020</v>
      </c>
      <c r="C629" s="31" t="str">
        <f>IF(Table_ocorrencias11[[#This Row],[fotos_gdl]] = TRUE,"ENVIADAS","PENDENTE")</f>
        <v>ENVIADAS</v>
      </c>
      <c r="D629" s="23">
        <f>IFERROR(Table_ocorrencias11[[#This Row],[data_plantao]],"")</f>
        <v>44114</v>
      </c>
      <c r="E629" s="31" t="str">
        <f>IFERROR(Table_ocorrencias11[[#This Row],[CIODS]],"")</f>
        <v>D690276</v>
      </c>
      <c r="F629" s="31" t="str">
        <f>IFERROR(Table_ocorrencias11[[#This Row],[natureza3]],"")</f>
        <v>Homicídio</v>
      </c>
      <c r="G629" s="31" t="str">
        <f>IFERROR(Table_ocorrencias11[[#This Row],[tipo_local]],"")</f>
        <v>Externo</v>
      </c>
      <c r="H629" s="31" t="str">
        <f>IFERROR(IF(Table_ocorrencias11[[#This Row],[instrumento9]] = 0,"",Table_ocorrencias11[[#This Row],[instrumento9]]),"")</f>
        <v>PÉRFURO-CORTANTE</v>
      </c>
      <c r="I629" s="31" t="str">
        <f>IFERROR(VLOOKUP(Table_ocorrencias11[[#This Row],[matricula_perito]],Table_peritos[],2,FALSE),"")</f>
        <v>BETSON FERNANDO DELGADO DOS SANTOS ANDRADE</v>
      </c>
      <c r="J629" s="31" t="str">
        <f>IFERROR(VLOOKUP(Table_ocorrencias11[[#This Row],[matricula_auxiliar]],Table_auxiliares[],2,FALSE),"")</f>
        <v>THAYSE BATISTA</v>
      </c>
      <c r="K629" s="31" t="str">
        <f>IFERROR(VLOOKUP(Table_ocorrencias11[[#This Row],[matricula_delegado]],Table_delegados[],2,FALSE),"")</f>
        <v>JOAO BAPTISTA DE BRITTO ALVES FILHO</v>
      </c>
      <c r="L629" s="31" t="str">
        <f>IFERROR(Table_ocorrencias11[[#This Row],[viatura4]],"")</f>
        <v>UP006</v>
      </c>
      <c r="M629" s="31" t="str">
        <f>IFERROR(IF(Table_ocorrencias11[[#This Row],[DPH2]] ="","",Table_ocorrencias11[[#This Row],[DPH2]]&amp;"º DPH"),"")</f>
        <v>3º DPH</v>
      </c>
      <c r="N629" s="31" t="str">
        <f>UPPER(IFERROR(VLOOKUP(Table_ocorrencias11[[#This Row],[municipio]],Table_municipios[],2,FALSE),""))</f>
        <v>RECIFE</v>
      </c>
      <c r="O629" s="31" t="str">
        <f>UPPER(IFERROR(Table_ocorrencias11[[#This Row],[bairro7]],""))</f>
        <v>COHAB</v>
      </c>
      <c r="P629" s="31" t="str">
        <f>IFERROR(IF(Table_ocorrencias11[[#This Row],[rua8]] ="","",Table_ocorrencias11[[#This Row],[rua8]]),"")</f>
        <v>AV. MATO GROSSO, N°65</v>
      </c>
      <c r="Q629" s="31" t="str">
        <f>IFERROR(IF(Table_ocorrencias11[[#This Row],[latitude5]] ="","",Table_ocorrencias11[[#This Row],[latitude5]]),"")</f>
        <v>-8.123938</v>
      </c>
      <c r="R629" s="31" t="str">
        <f>IFERROR(IF(Table_ocorrencias11[[#This Row],[longitude6]] ="","",Table_ocorrencias11[[#This Row],[longitude6]]),"")</f>
        <v>-34.946295</v>
      </c>
      <c r="S62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113242)</v>
      </c>
      <c r="T6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29" s="31" t="str">
        <f>UPPER(IFERROR(Table_ocorrencias11[[#This Row],[descricao]],""))</f>
        <v xml:space="preserve"> PM: SD. JANSON (81) 99447-1710</v>
      </c>
      <c r="V629" s="24">
        <f>IFERROR(IF(Table_ocorrencias11[[#This Row],[data_ciencia]]="","",Table_ocorrencias11[[#This Row],[data_ciencia]]),"")</f>
        <v>0.31597222222222221</v>
      </c>
      <c r="W629" s="24">
        <f>IFERROR(IF(Table_ocorrencias11[[#This Row],[data_saida]]="","",Table_ocorrencias11[[#This Row],[data_saida]]),"")</f>
        <v>0.34722222222222221</v>
      </c>
      <c r="X629" s="24">
        <f>IFERROR(IF(Table_ocorrencias11[[#This Row],[data_chegada]]="","",Table_ocorrencias11[[#This Row],[data_chegada]]),"")</f>
        <v>0.375</v>
      </c>
      <c r="Y629" s="24">
        <f>IFERROR(IF(Table_ocorrencias11[[#This Row],[data_conclusao]]="","",Table_ocorrencias11[[#This Row],[data_conclusao]]),"")</f>
        <v>0.40625</v>
      </c>
      <c r="Z629" s="22">
        <v>1749</v>
      </c>
      <c r="AA629" s="22">
        <v>891</v>
      </c>
      <c r="AB629" s="22">
        <v>3</v>
      </c>
      <c r="AC629" s="22">
        <v>3869903</v>
      </c>
      <c r="AD629" s="22">
        <v>3870430</v>
      </c>
      <c r="AE629" s="22">
        <v>2139065</v>
      </c>
      <c r="AF629" s="22">
        <v>31571</v>
      </c>
      <c r="AG629" s="23">
        <v>44114</v>
      </c>
      <c r="AH629" s="22" t="s">
        <v>4898</v>
      </c>
      <c r="AI629" s="22" t="s">
        <v>167</v>
      </c>
      <c r="AJ629" s="22" t="s">
        <v>168</v>
      </c>
      <c r="AK629" s="22" t="s">
        <v>1258</v>
      </c>
      <c r="AL629" s="25">
        <v>0.31597222222222221</v>
      </c>
      <c r="AM629" s="26">
        <v>0.34722222222222221</v>
      </c>
      <c r="AN629" s="26">
        <v>0.375</v>
      </c>
      <c r="AO629" s="26">
        <v>0.40625</v>
      </c>
      <c r="AP629" s="22" t="s">
        <v>4899</v>
      </c>
      <c r="AQ629" s="22" t="s">
        <v>4900</v>
      </c>
      <c r="AR629" s="22">
        <v>14</v>
      </c>
      <c r="AS629" s="22" t="s">
        <v>1468</v>
      </c>
      <c r="AT629" s="22" t="s">
        <v>4901</v>
      </c>
      <c r="AU629" s="22" t="s">
        <v>4902</v>
      </c>
      <c r="AV629" s="27" t="s">
        <v>744</v>
      </c>
      <c r="AW629" s="22" t="s">
        <v>4903</v>
      </c>
      <c r="AX629" s="22" t="s">
        <v>4910</v>
      </c>
      <c r="AY629" s="22" t="b">
        <v>1</v>
      </c>
      <c r="AZ629" s="22" t="s">
        <v>273</v>
      </c>
      <c r="BA629" s="22" t="b">
        <v>0</v>
      </c>
      <c r="BB629" s="22"/>
      <c r="BC629" s="22"/>
    </row>
    <row r="630" spans="1:55" hidden="1" x14ac:dyDescent="0.25">
      <c r="A630" s="31" t="str">
        <f>IFERROR(TEXT(Table_ocorrencias11[[#This Row],[caso_n]],"000")&amp;Table_ocorrencias11[[#This Row],[ponto]]&amp;"/"&amp;YEAR(Table_ocorrencias11[[#This Row],[DATA PLANTÃO]]),"")</f>
        <v>892.9/2020</v>
      </c>
      <c r="B630" s="31" t="str">
        <f>IFERROR(IF(Table_ocorrencias11[[#This Row],[GDL]] = "","", Table_ocorrencias11[[#This Row],[GDL]]&amp;"/"&amp;YEAR(Table_ocorrencias11[[#This Row],[data_plantao]])),"")</f>
        <v>31604/2020</v>
      </c>
      <c r="C630" s="31" t="str">
        <f>IF(Table_ocorrencias11[[#This Row],[fotos_gdl]] = TRUE,"ENVIADAS","PENDENTE")</f>
        <v>ENVIADAS</v>
      </c>
      <c r="D630" s="23">
        <f>IFERROR(Table_ocorrencias11[[#This Row],[data_plantao]],"")</f>
        <v>44114</v>
      </c>
      <c r="E630" s="31" t="str">
        <f>IFERROR(Table_ocorrencias11[[#This Row],[CIODS]],"")</f>
        <v>D693018</v>
      </c>
      <c r="F630" s="31" t="str">
        <f>IFERROR(Table_ocorrencias11[[#This Row],[natureza3]],"")</f>
        <v>Homicídio</v>
      </c>
      <c r="G630" s="31" t="str">
        <f>IFERROR(Table_ocorrencias11[[#This Row],[tipo_local]],"")</f>
        <v>Externo</v>
      </c>
      <c r="H630" s="31" t="str">
        <f>IFERROR(IF(Table_ocorrencias11[[#This Row],[instrumento9]] = 0,"",Table_ocorrencias11[[#This Row],[instrumento9]]),"")</f>
        <v>PÉRFURO-CONTUNDENTE</v>
      </c>
      <c r="I630" s="31" t="str">
        <f>IFERROR(VLOOKUP(Table_ocorrencias11[[#This Row],[matricula_perito]],Table_peritos[],2,FALSE),"")</f>
        <v>CARLOS ARMANDO CORREIA LYRA</v>
      </c>
      <c r="J630" s="31" t="str">
        <f>IFERROR(VLOOKUP(Table_ocorrencias11[[#This Row],[matricula_auxiliar]],Table_auxiliares[],2,FALSE),"")</f>
        <v>THIAGO CHALEGRE</v>
      </c>
      <c r="K630" s="31" t="str">
        <f>IFERROR(VLOOKUP(Table_ocorrencias11[[#This Row],[matricula_delegado]],Table_delegados[],2,FALSE),"")</f>
        <v>JOAO BAPTISTA DE BRITTO ALVES FILHO</v>
      </c>
      <c r="L630" s="31" t="str">
        <f>IFERROR(Table_ocorrencias11[[#This Row],[viatura4]],"")</f>
        <v>UP004</v>
      </c>
      <c r="M630" s="31" t="str">
        <f>IFERROR(IF(Table_ocorrencias11[[#This Row],[DPH2]] ="","",Table_ocorrencias11[[#This Row],[DPH2]]&amp;"º DPH"),"")</f>
        <v>3º DPH</v>
      </c>
      <c r="N630" s="31" t="str">
        <f>UPPER(IFERROR(VLOOKUP(Table_ocorrencias11[[#This Row],[municipio]],Table_municipios[],2,FALSE),""))</f>
        <v>RECIFE</v>
      </c>
      <c r="O630" s="31" t="str">
        <f>UPPER(IFERROR(Table_ocorrencias11[[#This Row],[bairro7]],""))</f>
        <v>TRÊS CARNEIROS</v>
      </c>
      <c r="P630" s="31" t="str">
        <f>IFERROR(IF(Table_ocorrencias11[[#This Row],[rua8]] ="","",Table_ocorrencias11[[#This Row],[rua8]]),"")</f>
        <v>RUA IBITIGUARA</v>
      </c>
      <c r="Q630" s="31" t="str">
        <f>IFERROR(IF(Table_ocorrencias11[[#This Row],[latitude5]] ="","",Table_ocorrencias11[[#This Row],[latitude5]]),"")</f>
        <v>-8.1269910</v>
      </c>
      <c r="R630" s="31" t="str">
        <f>IFERROR(IF(Table_ocorrencias11[[#This Row],[longitude6]] ="","",Table_ocorrencias11[[#This Row],[longitude6]]),"")</f>
        <v>-34.9575540</v>
      </c>
      <c r="S630" s="31" t="str">
        <f>IFERROR(UPPER(VLOOKUP(Table_ocorrencias11[[#This Row],[ocorrencia_id]],Table_vitimas[],3,FALSE) &amp; " (NIC: "&amp; VLOOKUP(Table_ocorrencias11[[#This Row],[ocorrencia_id]],Table_vitimas[],9,FALSE)) &amp;")","")</f>
        <v>REGINALDO CANDIDO BARBOSA (NIC: 113248)</v>
      </c>
      <c r="T6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30" s="31" t="str">
        <f>UPPER(IFERROR(Table_ocorrencias11[[#This Row],[descricao]],""))</f>
        <v>PM 987689662</v>
      </c>
      <c r="V630" s="24">
        <f>IFERROR(IF(Table_ocorrencias11[[#This Row],[data_ciencia]]="","",Table_ocorrencias11[[#This Row],[data_ciencia]]),"")</f>
        <v>0.64236111111111116</v>
      </c>
      <c r="W630" s="24">
        <f>IFERROR(IF(Table_ocorrencias11[[#This Row],[data_saida]]="","",Table_ocorrencias11[[#This Row],[data_saida]]),"")</f>
        <v>0.63194444444444442</v>
      </c>
      <c r="X630" s="24">
        <f>IFERROR(IF(Table_ocorrencias11[[#This Row],[data_chegada]]="","",Table_ocorrencias11[[#This Row],[data_chegada]]),"")</f>
        <v>0.6875</v>
      </c>
      <c r="Y630" s="24">
        <f>IFERROR(IF(Table_ocorrencias11[[#This Row],[data_conclusao]]="","",Table_ocorrencias11[[#This Row],[data_conclusao]]),"")</f>
        <v>0.74305555555555558</v>
      </c>
      <c r="Z630" s="22">
        <v>1750</v>
      </c>
      <c r="AA630" s="22">
        <v>892</v>
      </c>
      <c r="AB630" s="22">
        <v>3</v>
      </c>
      <c r="AC630" s="22">
        <v>3869091</v>
      </c>
      <c r="AD630" s="22">
        <v>3868877</v>
      </c>
      <c r="AE630" s="22">
        <v>2139065</v>
      </c>
      <c r="AF630" s="22">
        <v>31604</v>
      </c>
      <c r="AG630" s="23">
        <v>44114</v>
      </c>
      <c r="AH630" s="22" t="s">
        <v>4916</v>
      </c>
      <c r="AI630" s="22" t="s">
        <v>167</v>
      </c>
      <c r="AJ630" s="22" t="s">
        <v>168</v>
      </c>
      <c r="AK630" s="22" t="s">
        <v>255</v>
      </c>
      <c r="AL630" s="25">
        <v>0.64236111111111116</v>
      </c>
      <c r="AM630" s="26">
        <v>0.63194444444444442</v>
      </c>
      <c r="AN630" s="26">
        <v>0.6875</v>
      </c>
      <c r="AO630" s="26">
        <v>0.74305555555555558</v>
      </c>
      <c r="AP630" s="22" t="s">
        <v>4921</v>
      </c>
      <c r="AQ630" s="22" t="s">
        <v>4922</v>
      </c>
      <c r="AR630" s="22">
        <v>14</v>
      </c>
      <c r="AS630" s="22" t="s">
        <v>4917</v>
      </c>
      <c r="AT630" s="22" t="s">
        <v>4923</v>
      </c>
      <c r="AU630" s="22" t="s">
        <v>4918</v>
      </c>
      <c r="AV630" s="27" t="s">
        <v>276</v>
      </c>
      <c r="AW630" s="22" t="s">
        <v>4919</v>
      </c>
      <c r="AX630" s="22" t="s">
        <v>4920</v>
      </c>
      <c r="AY630" s="22" t="b">
        <v>1</v>
      </c>
      <c r="AZ630" s="22" t="s">
        <v>273</v>
      </c>
      <c r="BA630" s="22" t="b">
        <v>0</v>
      </c>
      <c r="BB630" s="22"/>
      <c r="BC630" s="22"/>
    </row>
    <row r="631" spans="1:55" hidden="1" x14ac:dyDescent="0.25">
      <c r="A631" s="31" t="str">
        <f>IFERROR(TEXT(Table_ocorrencias11[[#This Row],[caso_n]],"000")&amp;Table_ocorrencias11[[#This Row],[ponto]]&amp;"/"&amp;YEAR(Table_ocorrencias11[[#This Row],[DATA PLANTÃO]]),"")</f>
        <v>893.9/2020</v>
      </c>
      <c r="B631" s="31" t="str">
        <f>IFERROR(IF(Table_ocorrencias11[[#This Row],[GDL]] = "","", Table_ocorrencias11[[#This Row],[GDL]]&amp;"/"&amp;YEAR(Table_ocorrencias11[[#This Row],[data_plantao]])),"")</f>
        <v/>
      </c>
      <c r="C631" s="31" t="str">
        <f>IF(Table_ocorrencias11[[#This Row],[fotos_gdl]] = TRUE,"ENVIADAS","PENDENTE")</f>
        <v>ENVIADAS</v>
      </c>
      <c r="D631" s="23">
        <f>IFERROR(Table_ocorrencias11[[#This Row],[data_plantao]],"")</f>
        <v>44114</v>
      </c>
      <c r="E631" s="31" t="str">
        <f>IFERROR(Table_ocorrencias11[[#This Row],[CIODS]],"")</f>
        <v>D690355</v>
      </c>
      <c r="F631" s="31" t="str">
        <f>IFERROR(Table_ocorrencias11[[#This Row],[natureza3]],"")</f>
        <v>Homicídio</v>
      </c>
      <c r="G631" s="31" t="str">
        <f>IFERROR(Table_ocorrencias11[[#This Row],[tipo_local]],"")</f>
        <v>Externo</v>
      </c>
      <c r="H631" s="31" t="str">
        <f>IFERROR(IF(Table_ocorrencias11[[#This Row],[instrumento9]] = 0,"",Table_ocorrencias11[[#This Row],[instrumento9]]),"")</f>
        <v/>
      </c>
      <c r="I631" s="31" t="str">
        <f>IFERROR(VLOOKUP(Table_ocorrencias11[[#This Row],[matricula_perito]],Table_peritos[],2,FALSE),"")</f>
        <v>CARLOS ARMANDO CORREIA LYRA</v>
      </c>
      <c r="J631" s="31" t="str">
        <f>IFERROR(VLOOKUP(Table_ocorrencias11[[#This Row],[matricula_auxiliar]],Table_auxiliares[],2,FALSE),"")</f>
        <v>ERICSON BERNARDO DA SILVA</v>
      </c>
      <c r="K631" s="31" t="str">
        <f>IFERROR(VLOOKUP(Table_ocorrencias11[[#This Row],[matricula_delegado]],Table_delegados[],2,FALSE),"")</f>
        <v>FABIO LACERDA MACHADO</v>
      </c>
      <c r="L631" s="31" t="str">
        <f>IFERROR(Table_ocorrencias11[[#This Row],[viatura4]],"")</f>
        <v>UP004</v>
      </c>
      <c r="M631" s="31" t="str">
        <f>IFERROR(IF(Table_ocorrencias11[[#This Row],[DPH2]] ="","",Table_ocorrencias11[[#This Row],[DPH2]]&amp;"º DPH"),"")</f>
        <v>14º DPH</v>
      </c>
      <c r="N631" s="31" t="str">
        <f>UPPER(IFERROR(VLOOKUP(Table_ocorrencias11[[#This Row],[municipio]],Table_municipios[],2,FALSE),""))</f>
        <v>CABO DE SANTO AGOSTINHO</v>
      </c>
      <c r="O631" s="31" t="str">
        <f>UPPER(IFERROR(Table_ocorrencias11[[#This Row],[bairro7]],""))</f>
        <v>CHARNECA</v>
      </c>
      <c r="P631" s="31" t="str">
        <f>IFERROR(IF(Table_ocorrencias11[[#This Row],[rua8]] ="","",Table_ocorrencias11[[#This Row],[rua8]]),"")</f>
        <v>LOTEAMENTO NILTON CARNEIRO</v>
      </c>
      <c r="Q631" s="31" t="str">
        <f>IFERROR(IF(Table_ocorrencias11[[#This Row],[latitude5]] ="","",Table_ocorrencias11[[#This Row],[latitude5]]),"")</f>
        <v>8.181.439</v>
      </c>
      <c r="R631" s="31" t="str">
        <f>IFERROR(IF(Table_ocorrencias11[[#This Row],[longitude6]] ="","",Table_ocorrencias11[[#This Row],[longitude6]]),"")</f>
        <v>35.350.058</v>
      </c>
      <c r="S63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113250)</v>
      </c>
      <c r="T6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31" s="31" t="str">
        <f>UPPER(IFERROR(Table_ocorrencias11[[#This Row],[descricao]],""))</f>
        <v/>
      </c>
      <c r="V631" s="24">
        <f>IFERROR(IF(Table_ocorrencias11[[#This Row],[data_ciencia]]="","",Table_ocorrencias11[[#This Row],[data_ciencia]]),"")</f>
        <v>0.86527777777777781</v>
      </c>
      <c r="W631" s="24">
        <f>IFERROR(IF(Table_ocorrencias11[[#This Row],[data_saida]]="","",Table_ocorrencias11[[#This Row],[data_saida]]),"")</f>
        <v>0.88194444444444442</v>
      </c>
      <c r="X631" s="24">
        <f>IFERROR(IF(Table_ocorrencias11[[#This Row],[data_chegada]]="","",Table_ocorrencias11[[#This Row],[data_chegada]]),"")</f>
        <v>0.90972222222222221</v>
      </c>
      <c r="Y631" s="24">
        <f>IFERROR(IF(Table_ocorrencias11[[#This Row],[data_conclusao]]="","",Table_ocorrencias11[[#This Row],[data_conclusao]]),"")</f>
        <v>0.94791666666666663</v>
      </c>
      <c r="Z631" s="22">
        <v>1751</v>
      </c>
      <c r="AA631" s="22">
        <v>893</v>
      </c>
      <c r="AB631" s="22">
        <v>14</v>
      </c>
      <c r="AC631" s="22">
        <v>3869091</v>
      </c>
      <c r="AD631" s="22">
        <v>3874494</v>
      </c>
      <c r="AE631" s="22">
        <v>3864235</v>
      </c>
      <c r="AF631" s="22"/>
      <c r="AG631" s="23">
        <v>44114</v>
      </c>
      <c r="AH631" s="22" t="s">
        <v>4927</v>
      </c>
      <c r="AI631" s="22" t="s">
        <v>167</v>
      </c>
      <c r="AJ631" s="22" t="s">
        <v>168</v>
      </c>
      <c r="AK631" s="22" t="s">
        <v>255</v>
      </c>
      <c r="AL631" s="25">
        <v>0.86527777777777781</v>
      </c>
      <c r="AM631" s="26">
        <v>0.88194444444444442</v>
      </c>
      <c r="AN631" s="26">
        <v>0.90972222222222221</v>
      </c>
      <c r="AO631" s="26">
        <v>0.94791666666666663</v>
      </c>
      <c r="AP631" s="22" t="s">
        <v>4938</v>
      </c>
      <c r="AQ631" s="22" t="s">
        <v>4939</v>
      </c>
      <c r="AR631" s="22">
        <v>3</v>
      </c>
      <c r="AS631" s="22" t="s">
        <v>613</v>
      </c>
      <c r="AT631" s="22" t="s">
        <v>4928</v>
      </c>
      <c r="AU631" s="22" t="s">
        <v>4929</v>
      </c>
      <c r="AV631" s="27"/>
      <c r="AW631" s="22" t="s">
        <v>4930</v>
      </c>
      <c r="AX631" s="22" t="s">
        <v>283</v>
      </c>
      <c r="AY631" s="22" t="b">
        <v>1</v>
      </c>
      <c r="AZ631" s="22" t="s">
        <v>273</v>
      </c>
      <c r="BA631" s="22" t="b">
        <v>0</v>
      </c>
      <c r="BB631" s="22"/>
      <c r="BC631" s="22"/>
    </row>
    <row r="632" spans="1:55" hidden="1" x14ac:dyDescent="0.25">
      <c r="A632" s="31" t="str">
        <f>IFERROR(TEXT(Table_ocorrencias11[[#This Row],[caso_n]],"000")&amp;Table_ocorrencias11[[#This Row],[ponto]]&amp;"/"&amp;YEAR(Table_ocorrencias11[[#This Row],[DATA PLANTÃO]]),"")</f>
        <v>894.9/2020</v>
      </c>
      <c r="B632" s="31" t="str">
        <f>IFERROR(IF(Table_ocorrencias11[[#This Row],[GDL]] = "","", Table_ocorrencias11[[#This Row],[GDL]]&amp;"/"&amp;YEAR(Table_ocorrencias11[[#This Row],[data_plantao]])),"")</f>
        <v>31611/2020</v>
      </c>
      <c r="C632" s="31" t="str">
        <f>IF(Table_ocorrencias11[[#This Row],[fotos_gdl]] = TRUE,"ENVIADAS","PENDENTE")</f>
        <v>ENVIADAS</v>
      </c>
      <c r="D632" s="23">
        <f>IFERROR(Table_ocorrencias11[[#This Row],[data_plantao]],"")</f>
        <v>44114</v>
      </c>
      <c r="E632" s="31" t="str">
        <f>IFERROR(Table_ocorrencias11[[#This Row],[CIODS]],"")</f>
        <v>D690374</v>
      </c>
      <c r="F632" s="31" t="str">
        <f>IFERROR(Table_ocorrencias11[[#This Row],[natureza3]],"")</f>
        <v>Homicídio</v>
      </c>
      <c r="G632" s="31" t="str">
        <f>IFERROR(Table_ocorrencias11[[#This Row],[tipo_local]],"")</f>
        <v>Externo</v>
      </c>
      <c r="H632" s="31" t="str">
        <f>IFERROR(IF(Table_ocorrencias11[[#This Row],[instrumento9]] = 0,"",Table_ocorrencias11[[#This Row],[instrumento9]]),"")</f>
        <v>PÉRFURO-CONTUNDENTE</v>
      </c>
      <c r="I632" s="31" t="str">
        <f>IFERROR(VLOOKUP(Table_ocorrencias11[[#This Row],[matricula_perito]],Table_peritos[],2,FALSE),"")</f>
        <v>BETSON FERNANDO DELGADO DOS SANTOS ANDRADE</v>
      </c>
      <c r="J632" s="31" t="str">
        <f>IFERROR(VLOOKUP(Table_ocorrencias11[[#This Row],[matricula_auxiliar]],Table_auxiliares[],2,FALSE),"")</f>
        <v>THAYSE BATISTA</v>
      </c>
      <c r="K632" s="31" t="str">
        <f>IFERROR(VLOOKUP(Table_ocorrencias11[[#This Row],[matricula_delegado]],Table_delegados[],2,FALSE),"")</f>
        <v>FABIO LACERDA MACHADO</v>
      </c>
      <c r="L632" s="31" t="str">
        <f>IFERROR(Table_ocorrencias11[[#This Row],[viatura4]],"")</f>
        <v>UP006</v>
      </c>
      <c r="M632" s="31" t="str">
        <f>IFERROR(IF(Table_ocorrencias11[[#This Row],[DPH2]] ="","",Table_ocorrencias11[[#This Row],[DPH2]]&amp;"º DPH"),"")</f>
        <v>5º DPH</v>
      </c>
      <c r="N632" s="31" t="str">
        <f>UPPER(IFERROR(VLOOKUP(Table_ocorrencias11[[#This Row],[municipio]],Table_municipios[],2,FALSE),""))</f>
        <v>RECIFE</v>
      </c>
      <c r="O632" s="31" t="str">
        <f>UPPER(IFERROR(Table_ocorrencias11[[#This Row],[bairro7]],""))</f>
        <v>BOMBA DO HEMETÉRIO</v>
      </c>
      <c r="P632" s="31" t="str">
        <f>IFERROR(IF(Table_ocorrencias11[[#This Row],[rua8]] ="","",Table_ocorrencias11[[#This Row],[rua8]]),"")</f>
        <v>DO RIO</v>
      </c>
      <c r="Q632" s="31" t="str">
        <f>IFERROR(IF(Table_ocorrencias11[[#This Row],[latitude5]] ="","",Table_ocorrencias11[[#This Row],[latitude5]]),"")</f>
        <v>-8.02113</v>
      </c>
      <c r="R632" s="31" t="str">
        <f>IFERROR(IF(Table_ocorrencias11[[#This Row],[longitude6]] ="","",Table_ocorrencias11[[#This Row],[longitude6]]),"")</f>
        <v>-34.90503</v>
      </c>
      <c r="S63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113253)</v>
      </c>
      <c r="T6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32" s="31" t="str">
        <f>UPPER(IFERROR(Table_ocorrencias11[[#This Row],[descricao]],""))</f>
        <v>PAF - MASCULINO 95954545 VEÍCULO ESTAVA PARADO NO LOCAL DO CRIME E FOI ATINGIDO ACIDENTALMENTE POR PAF, A PERÍCIA DO MESMO FOI REALIZADA NO LOCAL</v>
      </c>
      <c r="V632" s="24">
        <f>IFERROR(IF(Table_ocorrencias11[[#This Row],[data_ciencia]]="","",Table_ocorrencias11[[#This Row],[data_ciencia]]),"")</f>
        <v>0.98611111111111116</v>
      </c>
      <c r="W632" s="24">
        <f>IFERROR(IF(Table_ocorrencias11[[#This Row],[data_saida]]="","",Table_ocorrencias11[[#This Row],[data_saida]]),"")</f>
        <v>0.98611111111111116</v>
      </c>
      <c r="X632" s="24" t="str">
        <f>IFERROR(IF(Table_ocorrencias11[[#This Row],[data_chegada]]="","",Table_ocorrencias11[[#This Row],[data_chegada]]),"")</f>
        <v/>
      </c>
      <c r="Y632" s="24" t="str">
        <f>IFERROR(IF(Table_ocorrencias11[[#This Row],[data_conclusao]]="","",Table_ocorrencias11[[#This Row],[data_conclusao]]),"")</f>
        <v/>
      </c>
      <c r="Z632" s="22">
        <v>1752</v>
      </c>
      <c r="AA632" s="22">
        <v>894</v>
      </c>
      <c r="AB632" s="22">
        <v>5</v>
      </c>
      <c r="AC632" s="22">
        <v>3869903</v>
      </c>
      <c r="AD632" s="22">
        <v>3870430</v>
      </c>
      <c r="AE632" s="22">
        <v>3864235</v>
      </c>
      <c r="AF632" s="22">
        <v>31611</v>
      </c>
      <c r="AG632" s="23">
        <v>44114</v>
      </c>
      <c r="AH632" s="22" t="s">
        <v>4932</v>
      </c>
      <c r="AI632" s="22" t="s">
        <v>167</v>
      </c>
      <c r="AJ632" s="22" t="s">
        <v>168</v>
      </c>
      <c r="AK632" s="22" t="s">
        <v>1258</v>
      </c>
      <c r="AL632" s="25">
        <v>0.98611111111111116</v>
      </c>
      <c r="AM632" s="26">
        <v>0.98611111111111116</v>
      </c>
      <c r="AN632" s="26"/>
      <c r="AO632" s="26"/>
      <c r="AP632" s="22" t="s">
        <v>4940</v>
      </c>
      <c r="AQ632" s="22" t="s">
        <v>4941</v>
      </c>
      <c r="AR632" s="22">
        <v>14</v>
      </c>
      <c r="AS632" s="22" t="s">
        <v>4933</v>
      </c>
      <c r="AT632" s="22" t="s">
        <v>4934</v>
      </c>
      <c r="AU632" s="22" t="s">
        <v>4935</v>
      </c>
      <c r="AV632" s="27" t="s">
        <v>276</v>
      </c>
      <c r="AW632" s="22" t="s">
        <v>4936</v>
      </c>
      <c r="AX632" s="22" t="s">
        <v>4942</v>
      </c>
      <c r="AY632" s="22" t="b">
        <v>1</v>
      </c>
      <c r="AZ632" s="22" t="s">
        <v>273</v>
      </c>
      <c r="BA632" s="22" t="b">
        <v>1</v>
      </c>
      <c r="BB632" s="22" t="s">
        <v>4943</v>
      </c>
      <c r="BC632" s="22" t="s">
        <v>4944</v>
      </c>
    </row>
    <row r="633" spans="1:55" hidden="1" x14ac:dyDescent="0.25">
      <c r="A633" s="31" t="str">
        <f>IFERROR(TEXT(Table_ocorrencias11[[#This Row],[caso_n]],"000")&amp;Table_ocorrencias11[[#This Row],[ponto]]&amp;"/"&amp;YEAR(Table_ocorrencias11[[#This Row],[DATA PLANTÃO]]),"")</f>
        <v>895.9/2020</v>
      </c>
      <c r="B633" s="31" t="str">
        <f>IFERROR(IF(Table_ocorrencias11[[#This Row],[GDL]] = "","", Table_ocorrencias11[[#This Row],[GDL]]&amp;"/"&amp;YEAR(Table_ocorrencias11[[#This Row],[data_plantao]])),"")</f>
        <v>31614/2020</v>
      </c>
      <c r="C633" s="31" t="str">
        <f>IF(Table_ocorrencias11[[#This Row],[fotos_gdl]] = TRUE,"ENVIADAS","PENDENTE")</f>
        <v>ENVIADAS</v>
      </c>
      <c r="D633" s="23">
        <f>IFERROR(Table_ocorrencias11[[#This Row],[data_plantao]],"")</f>
        <v>44115</v>
      </c>
      <c r="E633" s="31" t="str">
        <f>IFERROR(Table_ocorrencias11[[#This Row],[CIODS]],"")</f>
        <v>D690397</v>
      </c>
      <c r="F633" s="31" t="str">
        <f>IFERROR(Table_ocorrencias11[[#This Row],[natureza3]],"")</f>
        <v>Homicídio</v>
      </c>
      <c r="G633" s="31" t="str">
        <f>IFERROR(Table_ocorrencias11[[#This Row],[tipo_local]],"")</f>
        <v>Externo</v>
      </c>
      <c r="H633" s="31" t="str">
        <f>IFERROR(IF(Table_ocorrencias11[[#This Row],[instrumento9]] = 0,"",Table_ocorrencias11[[#This Row],[instrumento9]]),"")</f>
        <v>PÉRFURO-CONTUNDENTE</v>
      </c>
      <c r="I633" s="31" t="str">
        <f>IFERROR(VLOOKUP(Table_ocorrencias11[[#This Row],[matricula_perito]],Table_peritos[],2,FALSE),"")</f>
        <v>DIEGO NUNES TELES DE MENDONÇA</v>
      </c>
      <c r="J633" s="31" t="str">
        <f>IFERROR(VLOOKUP(Table_ocorrencias11[[#This Row],[matricula_auxiliar]],Table_auxiliares[],2,FALSE),"")</f>
        <v>THIAGO CHALEGRE</v>
      </c>
      <c r="K633" s="31" t="str">
        <f>IFERROR(VLOOKUP(Table_ocorrencias11[[#This Row],[matricula_delegado]],Table_delegados[],2,FALSE),"")</f>
        <v>SERGIO RICARDO FERREIRA DE VASCONCELOS</v>
      </c>
      <c r="L633" s="31" t="str">
        <f>IFERROR(Table_ocorrencias11[[#This Row],[viatura4]],"")</f>
        <v>UP004</v>
      </c>
      <c r="M633" s="31" t="str">
        <f>IFERROR(IF(Table_ocorrencias11[[#This Row],[DPH2]] ="","",Table_ocorrencias11[[#This Row],[DPH2]]&amp;"º DPH"),"")</f>
        <v>9º DPH</v>
      </c>
      <c r="N633" s="31" t="str">
        <f>UPPER(IFERROR(VLOOKUP(Table_ocorrencias11[[#This Row],[municipio]],Table_municipios[],2,FALSE),""))</f>
        <v>OLINDA</v>
      </c>
      <c r="O633" s="31" t="str">
        <f>UPPER(IFERROR(Table_ocorrencias11[[#This Row],[bairro7]],""))</f>
        <v>OURO PRETO</v>
      </c>
      <c r="P633" s="31" t="str">
        <f>IFERROR(IF(Table_ocorrencias11[[#This Row],[rua8]] ="","",Table_ocorrencias11[[#This Row],[rua8]]),"")</f>
        <v>AV. SENADOR NILO COELHO</v>
      </c>
      <c r="Q633" s="31" t="str">
        <f>IFERROR(IF(Table_ocorrencias11[[#This Row],[latitude5]] ="","",Table_ocorrencias11[[#This Row],[latitude5]]),"")</f>
        <v>-7.993397</v>
      </c>
      <c r="R633" s="31" t="str">
        <f>IFERROR(IF(Table_ocorrencias11[[#This Row],[longitude6]] ="","",Table_ocorrencias11[[#This Row],[longitude6]]),"")</f>
        <v>-34.867887</v>
      </c>
      <c r="S63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113246)</v>
      </c>
      <c r="T6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33" s="31" t="str">
        <f>UPPER(IFERROR(Table_ocorrencias11[[#This Row],[descricao]],""))</f>
        <v>PM 86457752</v>
      </c>
      <c r="V633" s="24">
        <f>IFERROR(IF(Table_ocorrencias11[[#This Row],[data_ciencia]]="","",Table_ocorrencias11[[#This Row],[data_ciencia]]),"")</f>
        <v>0.1388888888888889</v>
      </c>
      <c r="W633" s="24">
        <f>IFERROR(IF(Table_ocorrencias11[[#This Row],[data_saida]]="","",Table_ocorrencias11[[#This Row],[data_saida]]),"")</f>
        <v>0.14583333333333334</v>
      </c>
      <c r="X633" s="24">
        <f>IFERROR(IF(Table_ocorrencias11[[#This Row],[data_chegada]]="","",Table_ocorrencias11[[#This Row],[data_chegada]]),"")</f>
        <v>0.15277777777777779</v>
      </c>
      <c r="Y633" s="24">
        <f>IFERROR(IF(Table_ocorrencias11[[#This Row],[data_conclusao]]="","",Table_ocorrencias11[[#This Row],[data_conclusao]]),"")</f>
        <v>0.1875</v>
      </c>
      <c r="Z633" s="22">
        <v>1753</v>
      </c>
      <c r="AA633" s="22">
        <v>895</v>
      </c>
      <c r="AB633" s="22">
        <v>9</v>
      </c>
      <c r="AC633" s="22">
        <v>3869148</v>
      </c>
      <c r="AD633" s="22">
        <v>3868877</v>
      </c>
      <c r="AE633" s="22">
        <v>2139219</v>
      </c>
      <c r="AF633" s="22">
        <v>31614</v>
      </c>
      <c r="AG633" s="23">
        <v>44115</v>
      </c>
      <c r="AH633" s="22" t="s">
        <v>4946</v>
      </c>
      <c r="AI633" s="22" t="s">
        <v>167</v>
      </c>
      <c r="AJ633" s="22" t="s">
        <v>168</v>
      </c>
      <c r="AK633" s="22" t="s">
        <v>255</v>
      </c>
      <c r="AL633" s="25">
        <v>0.1388888888888889</v>
      </c>
      <c r="AM633" s="26">
        <v>0.14583333333333334</v>
      </c>
      <c r="AN633" s="26">
        <v>0.15277777777777779</v>
      </c>
      <c r="AO633" s="26">
        <v>0.1875</v>
      </c>
      <c r="AP633" s="22" t="s">
        <v>4949</v>
      </c>
      <c r="AQ633" s="22" t="s">
        <v>4950</v>
      </c>
      <c r="AR633" s="22">
        <v>12</v>
      </c>
      <c r="AS633" s="22" t="s">
        <v>1766</v>
      </c>
      <c r="AT633" s="22" t="s">
        <v>4952</v>
      </c>
      <c r="AU633" s="22" t="s">
        <v>283</v>
      </c>
      <c r="AV633" s="27" t="s">
        <v>276</v>
      </c>
      <c r="AW633" s="22" t="s">
        <v>4947</v>
      </c>
      <c r="AX633" s="22" t="s">
        <v>4948</v>
      </c>
      <c r="AY633" s="22" t="b">
        <v>1</v>
      </c>
      <c r="AZ633" s="22" t="s">
        <v>273</v>
      </c>
      <c r="BA633" s="22" t="b">
        <v>0</v>
      </c>
      <c r="BB633" s="22"/>
      <c r="BC633" s="22"/>
    </row>
    <row r="634" spans="1:55" hidden="1" x14ac:dyDescent="0.25">
      <c r="A634" s="31" t="str">
        <f>IFERROR(TEXT(Table_ocorrencias11[[#This Row],[caso_n]],"000")&amp;Table_ocorrencias11[[#This Row],[ponto]]&amp;"/"&amp;YEAR(Table_ocorrencias11[[#This Row],[DATA PLANTÃO]]),"")</f>
        <v>896.9/2020</v>
      </c>
      <c r="B634" s="31" t="str">
        <f>IFERROR(IF(Table_ocorrencias11[[#This Row],[GDL]] = "","", Table_ocorrencias11[[#This Row],[GDL]]&amp;"/"&amp;YEAR(Table_ocorrencias11[[#This Row],[data_plantao]])),"")</f>
        <v>31621/2020</v>
      </c>
      <c r="C634" s="31" t="str">
        <f>IF(Table_ocorrencias11[[#This Row],[fotos_gdl]] = TRUE,"ENVIADAS","PENDENTE")</f>
        <v>ENVIADAS</v>
      </c>
      <c r="D634" s="23">
        <f>IFERROR(Table_ocorrencias11[[#This Row],[data_plantao]],"")</f>
        <v>44115</v>
      </c>
      <c r="E634" s="31" t="str">
        <f>IFERROR(Table_ocorrencias11[[#This Row],[CIODS]],"")</f>
        <v>D690420</v>
      </c>
      <c r="F634" s="31" t="str">
        <f>IFERROR(Table_ocorrencias11[[#This Row],[natureza3]],"")</f>
        <v>Homicídio</v>
      </c>
      <c r="G634" s="31" t="str">
        <f>IFERROR(Table_ocorrencias11[[#This Row],[tipo_local]],"")</f>
        <v>Externo</v>
      </c>
      <c r="H634" s="31" t="str">
        <f>IFERROR(IF(Table_ocorrencias11[[#This Row],[instrumento9]] = 0,"",Table_ocorrencias11[[#This Row],[instrumento9]]),"")</f>
        <v>PÉRFURO-CORTANTE</v>
      </c>
      <c r="I634" s="31" t="str">
        <f>IFERROR(VLOOKUP(Table_ocorrencias11[[#This Row],[matricula_perito]],Table_peritos[],2,FALSE),"")</f>
        <v>DOUGLAS DE OLIVEIRA MENDONÇA</v>
      </c>
      <c r="J634" s="31" t="str">
        <f>IFERROR(VLOOKUP(Table_ocorrencias11[[#This Row],[matricula_auxiliar]],Table_auxiliares[],2,FALSE),"")</f>
        <v>SANDRA CABRAL</v>
      </c>
      <c r="K634" s="31" t="str">
        <f>IFERROR(VLOOKUP(Table_ocorrencias11[[#This Row],[matricula_delegado]],Table_delegados[],2,FALSE),"")</f>
        <v>JOAO FELIPE DE LIMA FURTADO</v>
      </c>
      <c r="L634" s="31" t="str">
        <f>IFERROR(Table_ocorrencias11[[#This Row],[viatura4]],"")</f>
        <v>UP004</v>
      </c>
      <c r="M634" s="31" t="str">
        <f>IFERROR(IF(Table_ocorrencias11[[#This Row],[DPH2]] ="","",Table_ocorrencias11[[#This Row],[DPH2]]&amp;"º DPH"),"")</f>
        <v>3º DPH</v>
      </c>
      <c r="N634" s="31" t="str">
        <f>UPPER(IFERROR(VLOOKUP(Table_ocorrencias11[[#This Row],[municipio]],Table_municipios[],2,FALSE),""))</f>
        <v>RECIFE</v>
      </c>
      <c r="O634" s="31" t="str">
        <f>UPPER(IFERROR(Table_ocorrencias11[[#This Row],[bairro7]],""))</f>
        <v>IMBIRIBEIRA</v>
      </c>
      <c r="P634" s="31" t="str">
        <f>IFERROR(IF(Table_ocorrencias11[[#This Row],[rua8]] ="","",Table_ocorrencias11[[#This Row],[rua8]]),"")</f>
        <v>AVENIDA ENGENHEIRO ALVES DE SOUZA</v>
      </c>
      <c r="Q634" s="31" t="str">
        <f>IFERROR(IF(Table_ocorrencias11[[#This Row],[latitude5]] ="","",Table_ocorrencias11[[#This Row],[latitude5]]),"")</f>
        <v>8°05'532068"</v>
      </c>
      <c r="R634" s="31" t="str">
        <f>IFERROR(IF(Table_ocorrencias11[[#This Row],[longitude6]] ="","",Table_ocorrencias11[[#This Row],[longitude6]]),"")</f>
        <v>34°54'40356"</v>
      </c>
      <c r="S63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113254)</v>
      </c>
      <c r="T6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634" s="31" t="str">
        <f>UPPER(IFERROR(Table_ocorrencias11[[#This Row],[descricao]],""))</f>
        <v>ARMA BRANCA - SGT MARCELO: 987289313</v>
      </c>
      <c r="V634" s="24">
        <f>IFERROR(IF(Table_ocorrencias11[[#This Row],[data_ciencia]]="","",Table_ocorrencias11[[#This Row],[data_ciencia]]),"")</f>
        <v>0.45833333333333331</v>
      </c>
      <c r="W634" s="24">
        <f>IFERROR(IF(Table_ocorrencias11[[#This Row],[data_saida]]="","",Table_ocorrencias11[[#This Row],[data_saida]]),"")</f>
        <v>0.47916666666666669</v>
      </c>
      <c r="X634" s="24">
        <f>IFERROR(IF(Table_ocorrencias11[[#This Row],[data_chegada]]="","",Table_ocorrencias11[[#This Row],[data_chegada]]),"")</f>
        <v>0.51388888888888884</v>
      </c>
      <c r="Y634" s="24">
        <f>IFERROR(IF(Table_ocorrencias11[[#This Row],[data_conclusao]]="","",Table_ocorrencias11[[#This Row],[data_conclusao]]),"")</f>
        <v>0.52777777777777779</v>
      </c>
      <c r="Z634" s="22">
        <v>1754</v>
      </c>
      <c r="AA634" s="22">
        <v>896</v>
      </c>
      <c r="AB634" s="22">
        <v>3</v>
      </c>
      <c r="AC634" s="22">
        <v>3870707</v>
      </c>
      <c r="AD634" s="22">
        <v>3872726</v>
      </c>
      <c r="AE634" s="22">
        <v>1207580</v>
      </c>
      <c r="AF634" s="22">
        <v>31621</v>
      </c>
      <c r="AG634" s="23">
        <v>44115</v>
      </c>
      <c r="AH634" s="22" t="s">
        <v>4953</v>
      </c>
      <c r="AI634" s="22" t="s">
        <v>167</v>
      </c>
      <c r="AJ634" s="22" t="s">
        <v>168</v>
      </c>
      <c r="AK634" s="22" t="s">
        <v>255</v>
      </c>
      <c r="AL634" s="25">
        <v>0.45833333333333331</v>
      </c>
      <c r="AM634" s="26">
        <v>0.47916666666666669</v>
      </c>
      <c r="AN634" s="26">
        <v>0.51388888888888884</v>
      </c>
      <c r="AO634" s="26">
        <v>0.52777777777777779</v>
      </c>
      <c r="AP634" s="22" t="s">
        <v>4958</v>
      </c>
      <c r="AQ634" s="22" t="s">
        <v>4959</v>
      </c>
      <c r="AR634" s="22">
        <v>14</v>
      </c>
      <c r="AS634" s="22" t="s">
        <v>345</v>
      </c>
      <c r="AT634" s="22" t="s">
        <v>4954</v>
      </c>
      <c r="AU634" s="22" t="s">
        <v>4955</v>
      </c>
      <c r="AV634" s="27" t="s">
        <v>744</v>
      </c>
      <c r="AW634" s="22" t="s">
        <v>4956</v>
      </c>
      <c r="AX634" s="22" t="s">
        <v>4957</v>
      </c>
      <c r="AY634" s="22" t="b">
        <v>1</v>
      </c>
      <c r="AZ634" s="22" t="s">
        <v>273</v>
      </c>
      <c r="BA634" s="22" t="b">
        <v>0</v>
      </c>
      <c r="BB634" s="22"/>
      <c r="BC634" s="22"/>
    </row>
    <row r="635" spans="1:55" hidden="1" x14ac:dyDescent="0.25">
      <c r="A635" s="31" t="str">
        <f>IFERROR(TEXT(Table_ocorrencias11[[#This Row],[caso_n]],"000")&amp;Table_ocorrencias11[[#This Row],[ponto]]&amp;"/"&amp;YEAR(Table_ocorrencias11[[#This Row],[DATA PLANTÃO]]),"")</f>
        <v>897.9/2020</v>
      </c>
      <c r="B635" s="31" t="str">
        <f>IFERROR(IF(Table_ocorrencias11[[#This Row],[GDL]] = "","", Table_ocorrencias11[[#This Row],[GDL]]&amp;"/"&amp;YEAR(Table_ocorrencias11[[#This Row],[data_plantao]])),"")</f>
        <v>31645/2020</v>
      </c>
      <c r="C635" s="31" t="str">
        <f>IF(Table_ocorrencias11[[#This Row],[fotos_gdl]] = TRUE,"ENVIADAS","PENDENTE")</f>
        <v>ENVIADAS</v>
      </c>
      <c r="D635" s="23">
        <f>IFERROR(Table_ocorrencias11[[#This Row],[data_plantao]],"")</f>
        <v>44116</v>
      </c>
      <c r="E635" s="31" t="str">
        <f>IFERROR(Table_ocorrencias11[[#This Row],[CIODS]],"")</f>
        <v>D690526</v>
      </c>
      <c r="F635" s="31" t="str">
        <f>IFERROR(Table_ocorrencias11[[#This Row],[natureza3]],"")</f>
        <v>Homicídio</v>
      </c>
      <c r="G635" s="31" t="str">
        <f>IFERROR(Table_ocorrencias11[[#This Row],[tipo_local]],"")</f>
        <v>Externo</v>
      </c>
      <c r="H635" s="31" t="str">
        <f>IFERROR(IF(Table_ocorrencias11[[#This Row],[instrumento9]] = 0,"",Table_ocorrencias11[[#This Row],[instrumento9]]),"")</f>
        <v>PÉRFURO-CONTUNDENTE</v>
      </c>
      <c r="I635" s="31" t="str">
        <f>IFERROR(VLOOKUP(Table_ocorrencias11[[#This Row],[matricula_perito]],Table_peritos[],2,FALSE),"")</f>
        <v>CARLOS ARMANDO CORREIA LYRA</v>
      </c>
      <c r="J635" s="31" t="str">
        <f>IFERROR(VLOOKUP(Table_ocorrencias11[[#This Row],[matricula_auxiliar]],Table_auxiliares[],2,FALSE),"")</f>
        <v>THAYSE BATISTA</v>
      </c>
      <c r="K635" s="31" t="str">
        <f>IFERROR(VLOOKUP(Table_ocorrencias11[[#This Row],[matricula_delegado]],Table_delegados[],2,FALSE),"")</f>
        <v>VICTOR HUGO JARDIM RONDON</v>
      </c>
      <c r="L635" s="31" t="str">
        <f>IFERROR(Table_ocorrencias11[[#This Row],[viatura4]],"")</f>
        <v>UP006</v>
      </c>
      <c r="M635" s="31" t="str">
        <f>IFERROR(IF(Table_ocorrencias11[[#This Row],[DPH2]] ="","",Table_ocorrencias11[[#This Row],[DPH2]]&amp;"º DPH"),"")</f>
        <v>5º DPH</v>
      </c>
      <c r="N635" s="31" t="str">
        <f>UPPER(IFERROR(VLOOKUP(Table_ocorrencias11[[#This Row],[municipio]],Table_municipios[],2,FALSE),""))</f>
        <v>RECIFE</v>
      </c>
      <c r="O635" s="31" t="str">
        <f>UPPER(IFERROR(Table_ocorrencias11[[#This Row],[bairro7]],""))</f>
        <v>PORTO DA MADEIRA</v>
      </c>
      <c r="P635" s="31" t="str">
        <f>IFERROR(IF(Table_ocorrencias11[[#This Row],[rua8]] ="","",Table_ocorrencias11[[#This Row],[rua8]]),"")</f>
        <v>AVENIDA BEBERIBE, N°3523</v>
      </c>
      <c r="Q635" s="31" t="str">
        <f>IFERROR(IF(Table_ocorrencias11[[#This Row],[latitude5]] ="","",Table_ocorrencias11[[#This Row],[latitude5]]),"")</f>
        <v>8°0'28.923''</v>
      </c>
      <c r="R635" s="31" t="str">
        <f>IFERROR(IF(Table_ocorrencias11[[#This Row],[longitude6]] ="","",Table_ocorrencias11[[#This Row],[longitude6]]),"")</f>
        <v>34°53'23.828''</v>
      </c>
      <c r="S635" s="31" t="str">
        <f>IFERROR(UPPER(VLOOKUP(Table_ocorrencias11[[#This Row],[ocorrencia_id]],Table_vitimas[],3,FALSE) &amp; " (NIC: "&amp; VLOOKUP(Table_ocorrencias11[[#This Row],[ocorrencia_id]],Table_vitimas[],9,FALSE)) &amp;")","")</f>
        <v>RILDO DA COSTA RIBEIRO (NIC: 113259)</v>
      </c>
      <c r="T6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35" s="31" t="str">
        <f>UPPER(IFERROR(Table_ocorrencias11[[#This Row],[descricao]],""))</f>
        <v>PAF - MASC 99745-1403</v>
      </c>
      <c r="V635" s="24">
        <f>IFERROR(IF(Table_ocorrencias11[[#This Row],[data_ciencia]]="","",Table_ocorrencias11[[#This Row],[data_ciencia]]),"")</f>
        <v>7.9861111111111105E-2</v>
      </c>
      <c r="W635" s="24">
        <f>IFERROR(IF(Table_ocorrencias11[[#This Row],[data_saida]]="","",Table_ocorrencias11[[#This Row],[data_saida]]),"")</f>
        <v>0.10416666666666667</v>
      </c>
      <c r="X635" s="24">
        <f>IFERROR(IF(Table_ocorrencias11[[#This Row],[data_chegada]]="","",Table_ocorrencias11[[#This Row],[data_chegada]]),"")</f>
        <v>0.11527777777777778</v>
      </c>
      <c r="Y635" s="24">
        <f>IFERROR(IF(Table_ocorrencias11[[#This Row],[data_conclusao]]="","",Table_ocorrencias11[[#This Row],[data_conclusao]]),"")</f>
        <v>0.14583333333333334</v>
      </c>
      <c r="Z635" s="22">
        <v>1755</v>
      </c>
      <c r="AA635" s="22">
        <v>897</v>
      </c>
      <c r="AB635" s="22">
        <v>5</v>
      </c>
      <c r="AC635" s="22">
        <v>3869091</v>
      </c>
      <c r="AD635" s="22">
        <v>3870430</v>
      </c>
      <c r="AE635" s="22">
        <v>2725053</v>
      </c>
      <c r="AF635" s="22">
        <v>31645</v>
      </c>
      <c r="AG635" s="23">
        <v>44116</v>
      </c>
      <c r="AH635" s="22" t="s">
        <v>4969</v>
      </c>
      <c r="AI635" s="22" t="s">
        <v>167</v>
      </c>
      <c r="AJ635" s="22" t="s">
        <v>168</v>
      </c>
      <c r="AK635" s="22" t="s">
        <v>1258</v>
      </c>
      <c r="AL635" s="25">
        <v>7.9861111111111105E-2</v>
      </c>
      <c r="AM635" s="26">
        <v>0.10416666666666667</v>
      </c>
      <c r="AN635" s="26">
        <v>0.11527777777777778</v>
      </c>
      <c r="AO635" s="26">
        <v>0.14583333333333334</v>
      </c>
      <c r="AP635" s="22" t="s">
        <v>4970</v>
      </c>
      <c r="AQ635" s="22" t="s">
        <v>4971</v>
      </c>
      <c r="AR635" s="22">
        <v>14</v>
      </c>
      <c r="AS635" s="22" t="s">
        <v>4972</v>
      </c>
      <c r="AT635" s="22" t="s">
        <v>4973</v>
      </c>
      <c r="AU635" s="22" t="s">
        <v>4974</v>
      </c>
      <c r="AV635" s="27" t="s">
        <v>276</v>
      </c>
      <c r="AW635" s="22" t="s">
        <v>4975</v>
      </c>
      <c r="AX635" s="22" t="s">
        <v>4976</v>
      </c>
      <c r="AY635" s="22" t="b">
        <v>1</v>
      </c>
      <c r="AZ635" s="22" t="s">
        <v>273</v>
      </c>
      <c r="BA635" s="22" t="b">
        <v>0</v>
      </c>
      <c r="BB635" s="22"/>
      <c r="BC635" s="22"/>
    </row>
    <row r="636" spans="1:55" hidden="1" x14ac:dyDescent="0.25">
      <c r="A636" s="31" t="str">
        <f>IFERROR(TEXT(Table_ocorrencias11[[#This Row],[caso_n]],"000")&amp;Table_ocorrencias11[[#This Row],[ponto]]&amp;"/"&amp;YEAR(Table_ocorrencias11[[#This Row],[DATA PLANTÃO]]),"")</f>
        <v>898.9/2020</v>
      </c>
      <c r="B636" s="31" t="str">
        <f>IFERROR(IF(Table_ocorrencias11[[#This Row],[GDL]] = "","", Table_ocorrencias11[[#This Row],[GDL]]&amp;"/"&amp;YEAR(Table_ocorrencias11[[#This Row],[data_plantao]])),"")</f>
        <v>31652/2020</v>
      </c>
      <c r="C636" s="31" t="str">
        <f>IF(Table_ocorrencias11[[#This Row],[fotos_gdl]] = TRUE,"ENVIADAS","PENDENTE")</f>
        <v>ENVIADAS</v>
      </c>
      <c r="D636" s="23">
        <f>IFERROR(Table_ocorrencias11[[#This Row],[data_plantao]],"")</f>
        <v>44116</v>
      </c>
      <c r="E636" s="31" t="str">
        <f>IFERROR(Table_ocorrencias11[[#This Row],[CIODS]],"")</f>
        <v>D690539</v>
      </c>
      <c r="F636" s="31" t="str">
        <f>IFERROR(Table_ocorrencias11[[#This Row],[natureza3]],"")</f>
        <v>Homicídio</v>
      </c>
      <c r="G636" s="31" t="str">
        <f>IFERROR(Table_ocorrencias11[[#This Row],[tipo_local]],"")</f>
        <v>Externo</v>
      </c>
      <c r="H636" s="31" t="str">
        <f>IFERROR(IF(Table_ocorrencias11[[#This Row],[instrumento9]] = 0,"",Table_ocorrencias11[[#This Row],[instrumento9]]),"")</f>
        <v>CORTO-CONTUNDENTE</v>
      </c>
      <c r="I636" s="31" t="str">
        <f>IFERROR(VLOOKUP(Table_ocorrencias11[[#This Row],[matricula_perito]],Table_peritos[],2,FALSE),"")</f>
        <v>LUCAS ARAÚJO DE ALMEIDA</v>
      </c>
      <c r="J636" s="31" t="str">
        <f>IFERROR(VLOOKUP(Table_ocorrencias11[[#This Row],[matricula_auxiliar]],Table_auxiliares[],2,FALSE),"")</f>
        <v>THIAGO CHALEGRE</v>
      </c>
      <c r="K636" s="31" t="str">
        <f>IFERROR(VLOOKUP(Table_ocorrencias11[[#This Row],[matricula_delegado]],Table_delegados[],2,FALSE),"")</f>
        <v>FRANCISCO OCELIO LIMA RIBEIRO</v>
      </c>
      <c r="L636" s="31" t="str">
        <f>IFERROR(Table_ocorrencias11[[#This Row],[viatura4]],"")</f>
        <v>UP004</v>
      </c>
      <c r="M636" s="31" t="str">
        <f>IFERROR(IF(Table_ocorrencias11[[#This Row],[DPH2]] ="","",Table_ocorrencias11[[#This Row],[DPH2]]&amp;"º DPH"),"")</f>
        <v>6º DPH</v>
      </c>
      <c r="N636" s="31" t="str">
        <f>UPPER(IFERROR(VLOOKUP(Table_ocorrencias11[[#This Row],[municipio]],Table_municipios[],2,FALSE),""))</f>
        <v>ABREU E LIMA</v>
      </c>
      <c r="O636" s="31" t="str">
        <f>UPPER(IFERROR(Table_ocorrencias11[[#This Row],[bairro7]],""))</f>
        <v>DESTERRO</v>
      </c>
      <c r="P636" s="31" t="str">
        <f>IFERROR(IF(Table_ocorrencias11[[#This Row],[rua8]] ="","",Table_ocorrencias11[[#This Row],[rua8]]),"")</f>
        <v>RUA ROSA PEREIRA DA CRUZ 176</v>
      </c>
      <c r="Q636" s="31" t="str">
        <f>IFERROR(IF(Table_ocorrencias11[[#This Row],[latitude5]] ="","",Table_ocorrencias11[[#This Row],[latitude5]]),"")</f>
        <v>-7.893233</v>
      </c>
      <c r="R636" s="31" t="str">
        <f>IFERROR(IF(Table_ocorrencias11[[#This Row],[longitude6]] ="","",Table_ocorrencias11[[#This Row],[longitude6]]),"")</f>
        <v>-34.914856</v>
      </c>
      <c r="S636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113256)</v>
      </c>
      <c r="T6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36" s="31" t="str">
        <f>UPPER(IFERROR(Table_ocorrencias11[[#This Row],[descricao]],""))</f>
        <v>PAF+CORTO CONTUNDENTE</v>
      </c>
      <c r="V636" s="24">
        <f>IFERROR(IF(Table_ocorrencias11[[#This Row],[data_ciencia]]="","",Table_ocorrencias11[[#This Row],[data_ciencia]]),"")</f>
        <v>0.30833333333333335</v>
      </c>
      <c r="W636" s="24">
        <f>IFERROR(IF(Table_ocorrencias11[[#This Row],[data_saida]]="","",Table_ocorrencias11[[#This Row],[data_saida]]),"")</f>
        <v>0.3263888888888889</v>
      </c>
      <c r="X636" s="24">
        <f>IFERROR(IF(Table_ocorrencias11[[#This Row],[data_chegada]]="","",Table_ocorrencias11[[#This Row],[data_chegada]]),"")</f>
        <v>0.35069444444444442</v>
      </c>
      <c r="Y636" s="24">
        <f>IFERROR(IF(Table_ocorrencias11[[#This Row],[data_conclusao]]="","",Table_ocorrencias11[[#This Row],[data_conclusao]]),"")</f>
        <v>0.39583333333333331</v>
      </c>
      <c r="Z636" s="22">
        <v>1756</v>
      </c>
      <c r="AA636" s="22">
        <v>898</v>
      </c>
      <c r="AB636" s="22">
        <v>6</v>
      </c>
      <c r="AC636" s="22">
        <v>3870006</v>
      </c>
      <c r="AD636" s="22">
        <v>3868877</v>
      </c>
      <c r="AE636" s="22">
        <v>3467520</v>
      </c>
      <c r="AF636" s="22">
        <v>31652</v>
      </c>
      <c r="AG636" s="23">
        <v>44116</v>
      </c>
      <c r="AH636" s="22" t="s">
        <v>4960</v>
      </c>
      <c r="AI636" s="22" t="s">
        <v>167</v>
      </c>
      <c r="AJ636" s="22" t="s">
        <v>168</v>
      </c>
      <c r="AK636" s="22" t="s">
        <v>255</v>
      </c>
      <c r="AL636" s="25">
        <v>0.30833333333333335</v>
      </c>
      <c r="AM636" s="26">
        <v>0.3263888888888889</v>
      </c>
      <c r="AN636" s="26">
        <v>0.35069444444444442</v>
      </c>
      <c r="AO636" s="26">
        <v>0.39583333333333331</v>
      </c>
      <c r="AP636" s="22" t="s">
        <v>4961</v>
      </c>
      <c r="AQ636" s="22" t="s">
        <v>4962</v>
      </c>
      <c r="AR636" s="22">
        <v>1</v>
      </c>
      <c r="AS636" s="22" t="s">
        <v>4963</v>
      </c>
      <c r="AT636" s="22" t="s">
        <v>4964</v>
      </c>
      <c r="AU636" s="22" t="s">
        <v>4965</v>
      </c>
      <c r="AV636" s="27" t="s">
        <v>4968</v>
      </c>
      <c r="AW636" s="22" t="s">
        <v>4966</v>
      </c>
      <c r="AX636" s="22" t="s">
        <v>4967</v>
      </c>
      <c r="AY636" s="22" t="b">
        <v>1</v>
      </c>
      <c r="AZ636" s="22" t="s">
        <v>273</v>
      </c>
      <c r="BA636" s="22" t="b">
        <v>0</v>
      </c>
      <c r="BB636" s="22"/>
      <c r="BC636" s="22"/>
    </row>
    <row r="637" spans="1:55" hidden="1" x14ac:dyDescent="0.25">
      <c r="A637" s="31" t="str">
        <f>IFERROR(TEXT(Table_ocorrencias11[[#This Row],[caso_n]],"000")&amp;Table_ocorrencias11[[#This Row],[ponto]]&amp;"/"&amp;YEAR(Table_ocorrencias11[[#This Row],[DATA PLANTÃO]]),"")</f>
        <v>899.9/2020</v>
      </c>
      <c r="B637" s="31" t="str">
        <f>IFERROR(IF(Table_ocorrencias11[[#This Row],[GDL]] = "","", Table_ocorrencias11[[#This Row],[GDL]]&amp;"/"&amp;YEAR(Table_ocorrencias11[[#This Row],[data_plantao]])),"")</f>
        <v>31758/2020</v>
      </c>
      <c r="C637" s="31" t="str">
        <f>IF(Table_ocorrencias11[[#This Row],[fotos_gdl]] = TRUE,"ENVIADAS","PENDENTE")</f>
        <v>PENDENTE</v>
      </c>
      <c r="D637" s="23">
        <f>IFERROR(Table_ocorrencias11[[#This Row],[data_plantao]],"")</f>
        <v>44117</v>
      </c>
      <c r="E637" s="31" t="str">
        <f>IFERROR(Table_ocorrencias11[[#This Row],[CIODS]],"")</f>
        <v>D690680</v>
      </c>
      <c r="F637" s="31" t="str">
        <f>IFERROR(Table_ocorrencias11[[#This Row],[natureza3]],"")</f>
        <v>Morte a esclarecer</v>
      </c>
      <c r="G637" s="31" t="str">
        <f>IFERROR(Table_ocorrencias11[[#This Row],[tipo_local]],"")</f>
        <v>Interno</v>
      </c>
      <c r="H637" s="31" t="str">
        <f>IFERROR(IF(Table_ocorrencias11[[#This Row],[instrumento9]] = 0,"",Table_ocorrencias11[[#This Row],[instrumento9]]),"")</f>
        <v>PÉRFURO-CONTUNDENTE</v>
      </c>
      <c r="I637" s="31" t="str">
        <f>IFERROR(VLOOKUP(Table_ocorrencias11[[#This Row],[matricula_perito]],Table_peritos[],2,FALSE),"")</f>
        <v>LUCAS ARAÚJO DE ALMEIDA</v>
      </c>
      <c r="J637" s="31" t="str">
        <f>IFERROR(VLOOKUP(Table_ocorrencias11[[#This Row],[matricula_auxiliar]],Table_auxiliares[],2,FALSE),"")</f>
        <v>WILLIAME CORDEIRO DA SILVA JÚNIOR</v>
      </c>
      <c r="K637" s="31" t="str">
        <f>IFERROR(VLOOKUP(Table_ocorrencias11[[#This Row],[matricula_delegado]],Table_delegados[],2,FALSE),"")</f>
        <v>FRANCISCO JUNIOR VASCONCELOS SANTOS</v>
      </c>
      <c r="L637" s="31" t="str">
        <f>IFERROR(Table_ocorrencias11[[#This Row],[viatura4]],"")</f>
        <v>UP006</v>
      </c>
      <c r="M637" s="31" t="str">
        <f>IFERROR(IF(Table_ocorrencias11[[#This Row],[DPH2]] ="","",Table_ocorrencias11[[#This Row],[DPH2]]&amp;"º DPH"),"")</f>
        <v>4º DPH</v>
      </c>
      <c r="N637" s="31" t="str">
        <f>UPPER(IFERROR(VLOOKUP(Table_ocorrencias11[[#This Row],[municipio]],Table_municipios[],2,FALSE),""))</f>
        <v>RECIFE</v>
      </c>
      <c r="O637" s="31" t="str">
        <f>UPPER(IFERROR(Table_ocorrencias11[[#This Row],[bairro7]],""))</f>
        <v>VÁRZEA</v>
      </c>
      <c r="P637" s="31" t="str">
        <f>IFERROR(IF(Table_ocorrencias11[[#This Row],[rua8]] ="","",Table_ocorrencias11[[#This Row],[rua8]]),"")</f>
        <v>RUA 25 DE NOVEMBRO S/N</v>
      </c>
      <c r="Q637" s="31" t="str">
        <f>IFERROR(IF(Table_ocorrencias11[[#This Row],[latitude5]] ="","",Table_ocorrencias11[[#This Row],[latitude5]]),"")</f>
        <v>8,021574</v>
      </c>
      <c r="R637" s="31" t="str">
        <f>IFERROR(IF(Table_ocorrencias11[[#This Row],[longitude6]] ="","",Table_ocorrencias11[[#This Row],[longitude6]]),"")</f>
        <v>-34,94405</v>
      </c>
      <c r="S637" s="31" t="str">
        <f>IFERROR(UPPER(VLOOKUP(Table_ocorrencias11[[#This Row],[ocorrencia_id]],Table_vitimas[],3,FALSE) &amp; " (NIC: "&amp; VLOOKUP(Table_ocorrencias11[[#This Row],[ocorrencia_id]],Table_vitimas[],9,FALSE)) &amp;")","")</f>
        <v>JOEYCE KELLY CARROLL DE SOUZA MELO (NIC: 112833)</v>
      </c>
      <c r="T6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37" s="31" t="str">
        <f>UPPER(IFERROR(Table_ocorrencias11[[#This Row],[descricao]],""))</f>
        <v>VÍTIMA COM LESÃO DE PAF NA TEMPORAL DIREITA</v>
      </c>
      <c r="V637" s="24">
        <f>IFERROR(IF(Table_ocorrencias11[[#This Row],[data_ciencia]]="","",Table_ocorrencias11[[#This Row],[data_ciencia]]),"")</f>
        <v>0.4236111111111111</v>
      </c>
      <c r="W637" s="24">
        <f>IFERROR(IF(Table_ocorrencias11[[#This Row],[data_saida]]="","",Table_ocorrencias11[[#This Row],[data_saida]]),"")</f>
        <v>0.4375</v>
      </c>
      <c r="X637" s="24">
        <f>IFERROR(IF(Table_ocorrencias11[[#This Row],[data_chegada]]="","",Table_ocorrencias11[[#This Row],[data_chegada]]),"")</f>
        <v>0.49305555555555558</v>
      </c>
      <c r="Y637" s="24">
        <f>IFERROR(IF(Table_ocorrencias11[[#This Row],[data_conclusao]]="","",Table_ocorrencias11[[#This Row],[data_conclusao]]),"")</f>
        <v>0.50694444444444442</v>
      </c>
      <c r="Z637" s="22">
        <v>1757</v>
      </c>
      <c r="AA637" s="22">
        <v>899</v>
      </c>
      <c r="AB637" s="22">
        <v>4</v>
      </c>
      <c r="AC637" s="22">
        <v>3870006</v>
      </c>
      <c r="AD637" s="22">
        <v>3870332</v>
      </c>
      <c r="AE637" s="22">
        <v>2724820</v>
      </c>
      <c r="AF637" s="22">
        <v>31758</v>
      </c>
      <c r="AG637" s="23">
        <v>44117</v>
      </c>
      <c r="AH637" s="22" t="s">
        <v>4983</v>
      </c>
      <c r="AI637" s="22" t="s">
        <v>425</v>
      </c>
      <c r="AJ637" s="22" t="s">
        <v>414</v>
      </c>
      <c r="AK637" s="22" t="s">
        <v>1258</v>
      </c>
      <c r="AL637" s="25">
        <v>0.4236111111111111</v>
      </c>
      <c r="AM637" s="26">
        <v>0.4375</v>
      </c>
      <c r="AN637" s="26">
        <v>0.49305555555555558</v>
      </c>
      <c r="AO637" s="26">
        <v>0.50694444444444442</v>
      </c>
      <c r="AP637" s="22" t="s">
        <v>4987</v>
      </c>
      <c r="AQ637" s="22" t="s">
        <v>4988</v>
      </c>
      <c r="AR637" s="22">
        <v>14</v>
      </c>
      <c r="AS637" s="22" t="s">
        <v>355</v>
      </c>
      <c r="AT637" s="22" t="s">
        <v>4984</v>
      </c>
      <c r="AU637" s="22" t="s">
        <v>4989</v>
      </c>
      <c r="AV637" s="27" t="s">
        <v>276</v>
      </c>
      <c r="AW637" s="22" t="s">
        <v>4985</v>
      </c>
      <c r="AX637" s="22" t="s">
        <v>4986</v>
      </c>
      <c r="AY637" s="22" t="b">
        <v>0</v>
      </c>
      <c r="AZ637" s="22" t="s">
        <v>273</v>
      </c>
      <c r="BA637" s="22" t="b">
        <v>0</v>
      </c>
      <c r="BB637" s="22"/>
      <c r="BC637" s="22"/>
    </row>
    <row r="638" spans="1:55" hidden="1" x14ac:dyDescent="0.25">
      <c r="A638" s="31" t="str">
        <f>IFERROR(TEXT(Table_ocorrencias11[[#This Row],[caso_n]],"000")&amp;Table_ocorrencias11[[#This Row],[ponto]]&amp;"/"&amp;YEAR(Table_ocorrencias11[[#This Row],[DATA PLANTÃO]]),"")</f>
        <v>900.9/2020</v>
      </c>
      <c r="B638" s="31" t="str">
        <f>IFERROR(IF(Table_ocorrencias11[[#This Row],[GDL]] = "","", Table_ocorrencias11[[#This Row],[GDL]]&amp;"/"&amp;YEAR(Table_ocorrencias11[[#This Row],[data_plantao]])),"")</f>
        <v>31831/2020</v>
      </c>
      <c r="C638" s="31" t="str">
        <f>IF(Table_ocorrencias11[[#This Row],[fotos_gdl]] = TRUE,"ENVIADAS","PENDENTE")</f>
        <v>ENVIADAS</v>
      </c>
      <c r="D638" s="23">
        <f>IFERROR(Table_ocorrencias11[[#This Row],[data_plantao]],"")</f>
        <v>44117</v>
      </c>
      <c r="E638" s="31" t="str">
        <f>IFERROR(Table_ocorrencias11[[#This Row],[CIODS]],"")</f>
        <v>D690726</v>
      </c>
      <c r="F638" s="31" t="str">
        <f>IFERROR(Table_ocorrencias11[[#This Row],[natureza3]],"")</f>
        <v>Homicídio</v>
      </c>
      <c r="G638" s="31" t="str">
        <f>IFERROR(Table_ocorrencias11[[#This Row],[tipo_local]],"")</f>
        <v>Externo</v>
      </c>
      <c r="H638" s="31" t="str">
        <f>IFERROR(IF(Table_ocorrencias11[[#This Row],[instrumento9]] = 0,"",Table_ocorrencias11[[#This Row],[instrumento9]]),"")</f>
        <v>PÉRFURO-CONTUNDENTE</v>
      </c>
      <c r="I638" s="31" t="str">
        <f>IFERROR(VLOOKUP(Table_ocorrencias11[[#This Row],[matricula_perito]],Table_peritos[],2,FALSE),"")</f>
        <v>DIEGO NUNES TELES DE MENDONÇA</v>
      </c>
      <c r="J638" s="31" t="str">
        <f>IFERROR(VLOOKUP(Table_ocorrencias11[[#This Row],[matricula_auxiliar]],Table_auxiliares[],2,FALSE),"")</f>
        <v>JÚLIO CÉSAR DINIZ</v>
      </c>
      <c r="K638" s="31" t="str">
        <f>IFERROR(VLOOKUP(Table_ocorrencias11[[#This Row],[matricula_delegado]],Table_delegados[],2,FALSE),"")</f>
        <v>ALAUMO LIMA</v>
      </c>
      <c r="L638" s="31" t="str">
        <f>IFERROR(Table_ocorrencias11[[#This Row],[viatura4]],"")</f>
        <v>UP006</v>
      </c>
      <c r="M638" s="31" t="str">
        <f>IFERROR(IF(Table_ocorrencias11[[#This Row],[DPH2]] ="","",Table_ocorrencias11[[#This Row],[DPH2]]&amp;"º DPH"),"")</f>
        <v>11º DPH</v>
      </c>
      <c r="N638" s="31" t="str">
        <f>UPPER(IFERROR(VLOOKUP(Table_ocorrencias11[[#This Row],[municipio]],Table_municipios[],2,FALSE),""))</f>
        <v>JABOATÃO DOS GUARARAPES</v>
      </c>
      <c r="O638" s="31" t="str">
        <f>UPPER(IFERROR(Table_ocorrencias11[[#This Row],[bairro7]],""))</f>
        <v>SOTAVE</v>
      </c>
      <c r="P638" s="31" t="str">
        <f>IFERROR(IF(Table_ocorrencias11[[#This Row],[rua8]] ="","",Table_ocorrencias11[[#This Row],[rua8]]),"")</f>
        <v>BAIÃO, 36</v>
      </c>
      <c r="Q638" s="31" t="str">
        <f>IFERROR(IF(Table_ocorrencias11[[#This Row],[latitude5]] ="","",Table_ocorrencias11[[#This Row],[latitude5]]),"")</f>
        <v>-8.2115310</v>
      </c>
      <c r="R638" s="31" t="str">
        <f>IFERROR(IF(Table_ocorrencias11[[#This Row],[longitude6]] ="","",Table_ocorrencias11[[#This Row],[longitude6]]),"")</f>
        <v>-34.9581460</v>
      </c>
      <c r="S638" s="31" t="str">
        <f>IFERROR(UPPER(VLOOKUP(Table_ocorrencias11[[#This Row],[ocorrencia_id]],Table_vitimas[],3,FALSE) &amp; " (NIC: "&amp; VLOOKUP(Table_ocorrencias11[[#This Row],[ocorrencia_id]],Table_vitimas[],9,FALSE)) &amp;")","")</f>
        <v>FELIPE FERREIRA DO NASCIMENTO (NIC: 113260)</v>
      </c>
      <c r="T63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38" s="31" t="str">
        <f>UPPER(IFERROR(Table_ocorrencias11[[#This Row],[descricao]],""))</f>
        <v>PAF, MASC, PM 81 994909303</v>
      </c>
      <c r="V638" s="24">
        <f>IFERROR(IF(Table_ocorrencias11[[#This Row],[data_ciencia]]="","",Table_ocorrencias11[[#This Row],[data_ciencia]]),"")</f>
        <v>0.90138888888888891</v>
      </c>
      <c r="W638" s="24">
        <f>IFERROR(IF(Table_ocorrencias11[[#This Row],[data_saida]]="","",Table_ocorrencias11[[#This Row],[data_saida]]),"")</f>
        <v>0.90972222222222221</v>
      </c>
      <c r="X638" s="24">
        <f>IFERROR(IF(Table_ocorrencias11[[#This Row],[data_chegada]]="","",Table_ocorrencias11[[#This Row],[data_chegada]]),"")</f>
        <v>0.92361111111111116</v>
      </c>
      <c r="Y638" s="24">
        <f>IFERROR(IF(Table_ocorrencias11[[#This Row],[data_conclusao]]="","",Table_ocorrencias11[[#This Row],[data_conclusao]]),"")</f>
        <v>0.95138888888888884</v>
      </c>
      <c r="Z638" s="22">
        <v>1758</v>
      </c>
      <c r="AA638" s="22">
        <v>900</v>
      </c>
      <c r="AB638" s="22">
        <v>11</v>
      </c>
      <c r="AC638" s="22">
        <v>3869148</v>
      </c>
      <c r="AD638" s="22">
        <v>3867595</v>
      </c>
      <c r="AE638" s="22">
        <v>3910180</v>
      </c>
      <c r="AF638" s="22">
        <v>31831</v>
      </c>
      <c r="AG638" s="23">
        <v>44117</v>
      </c>
      <c r="AH638" s="22" t="s">
        <v>4998</v>
      </c>
      <c r="AI638" s="22" t="s">
        <v>167</v>
      </c>
      <c r="AJ638" s="22" t="s">
        <v>168</v>
      </c>
      <c r="AK638" s="22" t="s">
        <v>1258</v>
      </c>
      <c r="AL638" s="25">
        <v>0.90138888888888891</v>
      </c>
      <c r="AM638" s="26">
        <v>0.90972222222222221</v>
      </c>
      <c r="AN638" s="26">
        <v>0.92361111111111116</v>
      </c>
      <c r="AO638" s="26">
        <v>0.95138888888888884</v>
      </c>
      <c r="AP638" s="22" t="s">
        <v>4999</v>
      </c>
      <c r="AQ638" s="22" t="s">
        <v>5000</v>
      </c>
      <c r="AR638" s="22">
        <v>10</v>
      </c>
      <c r="AS638" s="22" t="s">
        <v>5001</v>
      </c>
      <c r="AT638" s="22" t="s">
        <v>5002</v>
      </c>
      <c r="AU638" s="22" t="s">
        <v>5003</v>
      </c>
      <c r="AV638" s="27" t="s">
        <v>276</v>
      </c>
      <c r="AW638" s="22" t="s">
        <v>5004</v>
      </c>
      <c r="AX638" s="22" t="s">
        <v>5005</v>
      </c>
      <c r="AY638" s="22" t="b">
        <v>1</v>
      </c>
      <c r="AZ638" s="22" t="s">
        <v>273</v>
      </c>
      <c r="BA638" s="22" t="b">
        <v>0</v>
      </c>
      <c r="BB638" s="22"/>
      <c r="BC638" s="22"/>
    </row>
    <row r="639" spans="1:55" hidden="1" x14ac:dyDescent="0.25">
      <c r="A639" s="31" t="str">
        <f>IFERROR(TEXT(Table_ocorrencias11[[#This Row],[caso_n]],"000")&amp;Table_ocorrencias11[[#This Row],[ponto]]&amp;"/"&amp;YEAR(Table_ocorrencias11[[#This Row],[DATA PLANTÃO]]),"")</f>
        <v>901.9/2020</v>
      </c>
      <c r="B639" s="31" t="str">
        <f>IFERROR(IF(Table_ocorrencias11[[#This Row],[GDL]] = "","", Table_ocorrencias11[[#This Row],[GDL]]&amp;"/"&amp;YEAR(Table_ocorrencias11[[#This Row],[data_plantao]])),"")</f>
        <v>31833/2020</v>
      </c>
      <c r="C639" s="31" t="str">
        <f>IF(Table_ocorrencias11[[#This Row],[fotos_gdl]] = TRUE,"ENVIADAS","PENDENTE")</f>
        <v>ENVIADAS</v>
      </c>
      <c r="D639" s="23">
        <f>IFERROR(Table_ocorrencias11[[#This Row],[data_plantao]],"")</f>
        <v>44117</v>
      </c>
      <c r="E639" s="31" t="str">
        <f>IFERROR(Table_ocorrencias11[[#This Row],[CIODS]],"")</f>
        <v>D690736</v>
      </c>
      <c r="F639" s="31" t="str">
        <f>IFERROR(Table_ocorrencias11[[#This Row],[natureza3]],"")</f>
        <v>Homicídio</v>
      </c>
      <c r="G639" s="31" t="str">
        <f>IFERROR(Table_ocorrencias11[[#This Row],[tipo_local]],"")</f>
        <v>Externo</v>
      </c>
      <c r="H639" s="31" t="str">
        <f>IFERROR(IF(Table_ocorrencias11[[#This Row],[instrumento9]] = 0,"",Table_ocorrencias11[[#This Row],[instrumento9]]),"")</f>
        <v>PÉRFURO-CONTUNDENTE</v>
      </c>
      <c r="I639" s="31" t="str">
        <f>IFERROR(VLOOKUP(Table_ocorrencias11[[#This Row],[matricula_perito]],Table_peritos[],2,FALSE),"")</f>
        <v>LUCAS ARAÚJO DE ALMEIDA</v>
      </c>
      <c r="J639" s="31" t="str">
        <f>IFERROR(VLOOKUP(Table_ocorrencias11[[#This Row],[matricula_auxiliar]],Table_auxiliares[],2,FALSE),"")</f>
        <v>BRENO HENRIQUE DANTAS DOS SANTOS</v>
      </c>
      <c r="K639" s="31" t="str">
        <f>IFERROR(VLOOKUP(Table_ocorrencias11[[#This Row],[matricula_delegado]],Table_delegados[],2,FALSE),"")</f>
        <v>FRANCISCO OCELIO LIMA RIBEIRO</v>
      </c>
      <c r="L639" s="31" t="str">
        <f>IFERROR(Table_ocorrencias11[[#This Row],[viatura4]],"")</f>
        <v>UP004</v>
      </c>
      <c r="M639" s="31" t="str">
        <f>IFERROR(IF(Table_ocorrencias11[[#This Row],[DPH2]] ="","",Table_ocorrencias11[[#This Row],[DPH2]]&amp;"º DPH"),"")</f>
        <v>11º DPH</v>
      </c>
      <c r="N639" s="31" t="str">
        <f>UPPER(IFERROR(VLOOKUP(Table_ocorrencias11[[#This Row],[municipio]],Table_municipios[],2,FALSE),""))</f>
        <v>JABOATÃO DOS GUARARAPES</v>
      </c>
      <c r="O639" s="31" t="str">
        <f>UPPER(IFERROR(Table_ocorrencias11[[#This Row],[bairro7]],""))</f>
        <v>JARDIM PRAZERES</v>
      </c>
      <c r="P639" s="31" t="str">
        <f>IFERROR(IF(Table_ocorrencias11[[#This Row],[rua8]] ="","",Table_ocorrencias11[[#This Row],[rua8]]),"")</f>
        <v>2° TRAVESSA SANTA BRANCA</v>
      </c>
      <c r="Q639" s="31" t="str">
        <f>IFERROR(IF(Table_ocorrencias11[[#This Row],[latitude5]] ="","",Table_ocorrencias11[[#This Row],[latitude5]]),"")</f>
        <v>-8.194775</v>
      </c>
      <c r="R639" s="31" t="str">
        <f>IFERROR(IF(Table_ocorrencias11[[#This Row],[longitude6]] ="","",Table_ocorrencias11[[#This Row],[longitude6]]),"")</f>
        <v>-34.9595</v>
      </c>
      <c r="S639" s="31" t="str">
        <f>IFERROR(UPPER(VLOOKUP(Table_ocorrencias11[[#This Row],[ocorrencia_id]],Table_vitimas[],3,FALSE) &amp; " (NIC: "&amp; VLOOKUP(Table_ocorrencias11[[#This Row],[ocorrencia_id]],Table_vitimas[],9,FALSE)) &amp;")","")</f>
        <v>EDER CARLOS DA SILVA (NIC: 112655)</v>
      </c>
      <c r="T63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39" s="31" t="str">
        <f>UPPER(IFERROR(Table_ocorrencias11[[#This Row],[descricao]],""))</f>
        <v>PAF-MASC-986983970</v>
      </c>
      <c r="V639" s="24">
        <f>IFERROR(IF(Table_ocorrencias11[[#This Row],[data_ciencia]]="","",Table_ocorrencias11[[#This Row],[data_ciencia]]),"")</f>
        <v>0.92152777777777772</v>
      </c>
      <c r="W639" s="24">
        <f>IFERROR(IF(Table_ocorrencias11[[#This Row],[data_saida]]="","",Table_ocorrencias11[[#This Row],[data_saida]]),"")</f>
        <v>0.9375</v>
      </c>
      <c r="X639" s="24">
        <f>IFERROR(IF(Table_ocorrencias11[[#This Row],[data_chegada]]="","",Table_ocorrencias11[[#This Row],[data_chegada]]),"")</f>
        <v>0.96180555555555558</v>
      </c>
      <c r="Y639" s="24">
        <f>IFERROR(IF(Table_ocorrencias11[[#This Row],[data_conclusao]]="","",Table_ocorrencias11[[#This Row],[data_conclusao]]),"")</f>
        <v>0</v>
      </c>
      <c r="Z639" s="22">
        <v>1759</v>
      </c>
      <c r="AA639" s="22">
        <v>901</v>
      </c>
      <c r="AB639" s="22">
        <v>11</v>
      </c>
      <c r="AC639" s="22">
        <v>3870006</v>
      </c>
      <c r="AD639" s="22">
        <v>3867820</v>
      </c>
      <c r="AE639" s="22">
        <v>3467520</v>
      </c>
      <c r="AF639" s="22">
        <v>31833</v>
      </c>
      <c r="AG639" s="23">
        <v>44117</v>
      </c>
      <c r="AH639" s="22" t="s">
        <v>4994</v>
      </c>
      <c r="AI639" s="22" t="s">
        <v>167</v>
      </c>
      <c r="AJ639" s="22" t="s">
        <v>168</v>
      </c>
      <c r="AK639" s="22" t="s">
        <v>255</v>
      </c>
      <c r="AL639" s="25">
        <v>0.92152777777777772</v>
      </c>
      <c r="AM639" s="26">
        <v>0.9375</v>
      </c>
      <c r="AN639" s="26">
        <v>0.96180555555555558</v>
      </c>
      <c r="AO639" s="26">
        <v>0</v>
      </c>
      <c r="AP639" s="22" t="s">
        <v>5009</v>
      </c>
      <c r="AQ639" s="22" t="s">
        <v>5010</v>
      </c>
      <c r="AR639" s="22">
        <v>10</v>
      </c>
      <c r="AS639" s="22" t="s">
        <v>4023</v>
      </c>
      <c r="AT639" s="22" t="s">
        <v>4995</v>
      </c>
      <c r="AU639" s="22" t="s">
        <v>283</v>
      </c>
      <c r="AV639" s="27" t="s">
        <v>276</v>
      </c>
      <c r="AW639" s="22" t="s">
        <v>4996</v>
      </c>
      <c r="AX639" s="22" t="s">
        <v>4997</v>
      </c>
      <c r="AY639" s="22" t="b">
        <v>1</v>
      </c>
      <c r="AZ639" s="22" t="s">
        <v>273</v>
      </c>
      <c r="BA639" s="22" t="b">
        <v>0</v>
      </c>
      <c r="BB639" s="22"/>
      <c r="BC639" s="22"/>
    </row>
    <row r="640" spans="1:55" hidden="1" x14ac:dyDescent="0.25">
      <c r="A640" s="31" t="str">
        <f>IFERROR(TEXT(Table_ocorrencias11[[#This Row],[caso_n]],"000")&amp;Table_ocorrencias11[[#This Row],[ponto]]&amp;"/"&amp;YEAR(Table_ocorrencias11[[#This Row],[DATA PLANTÃO]]),"")</f>
        <v>902.9/2020</v>
      </c>
      <c r="B640" s="31" t="str">
        <f>IFERROR(IF(Table_ocorrencias11[[#This Row],[GDL]] = "","", Table_ocorrencias11[[#This Row],[GDL]]&amp;"/"&amp;YEAR(Table_ocorrencias11[[#This Row],[data_plantao]])),"")</f>
        <v>32470/2020</v>
      </c>
      <c r="C640" s="31" t="str">
        <f>IF(Table_ocorrencias11[[#This Row],[fotos_gdl]] = TRUE,"ENVIADAS","PENDENTE")</f>
        <v>ENVIADAS</v>
      </c>
      <c r="D640" s="23">
        <f>IFERROR(Table_ocorrencias11[[#This Row],[data_plantao]],"")</f>
        <v>44118</v>
      </c>
      <c r="E640" s="31" t="str">
        <f>IFERROR(Table_ocorrencias11[[#This Row],[CIODS]],"")</f>
        <v>D690762</v>
      </c>
      <c r="F640" s="31" t="str">
        <f>IFERROR(Table_ocorrencias11[[#This Row],[natureza3]],"")</f>
        <v>Morte a esclarecer</v>
      </c>
      <c r="G640" s="31" t="str">
        <f>IFERROR(Table_ocorrencias11[[#This Row],[tipo_local]],"")</f>
        <v>Externo</v>
      </c>
      <c r="H640" s="31" t="str">
        <f>IFERROR(IF(Table_ocorrencias11[[#This Row],[instrumento9]] = 0,"",Table_ocorrencias11[[#This Row],[instrumento9]]),"")</f>
        <v>OUTROS</v>
      </c>
      <c r="I640" s="31" t="str">
        <f>IFERROR(VLOOKUP(Table_ocorrencias11[[#This Row],[matricula_perito]],Table_peritos[],2,FALSE),"")</f>
        <v>BETSON FERNANDO DELGADO DOS SANTOS ANDRADE</v>
      </c>
      <c r="J640" s="31" t="str">
        <f>IFERROR(VLOOKUP(Table_ocorrencias11[[#This Row],[matricula_auxiliar]],Table_auxiliares[],2,FALSE),"")</f>
        <v>THIAGO CHALEGRE</v>
      </c>
      <c r="K640" s="31" t="str">
        <f>IFERROR(VLOOKUP(Table_ocorrencias11[[#This Row],[matricula_delegado]],Table_delegados[],2,FALSE),"")</f>
        <v>ELIELTON BARBOSA DA SILVA XAVIER</v>
      </c>
      <c r="L640" s="31" t="str">
        <f>IFERROR(Table_ocorrencias11[[#This Row],[viatura4]],"")</f>
        <v>UP004</v>
      </c>
      <c r="M640" s="31" t="str">
        <f>IFERROR(IF(Table_ocorrencias11[[#This Row],[DPH2]] ="","",Table_ocorrencias11[[#This Row],[DPH2]]&amp;"º DPH"),"")</f>
        <v>4º DPH</v>
      </c>
      <c r="N640" s="31" t="str">
        <f>UPPER(IFERROR(VLOOKUP(Table_ocorrencias11[[#This Row],[municipio]],Table_municipios[],2,FALSE),""))</f>
        <v>RECIFE</v>
      </c>
      <c r="O640" s="31" t="str">
        <f>UPPER(IFERROR(Table_ocorrencias11[[#This Row],[bairro7]],""))</f>
        <v>VÁRZEA</v>
      </c>
      <c r="P640" s="31" t="str">
        <f>IFERROR(IF(Table_ocorrencias11[[#This Row],[rua8]] ="","",Table_ocorrencias11[[#This Row],[rua8]]),"")</f>
        <v>AVENIDA CAXANGÁ</v>
      </c>
      <c r="Q640" s="31" t="str">
        <f>IFERROR(IF(Table_ocorrencias11[[#This Row],[latitude5]] ="","",Table_ocorrencias11[[#This Row],[latitude5]]),"")</f>
        <v>-8.030769</v>
      </c>
      <c r="R640" s="31" t="str">
        <f>IFERROR(IF(Table_ocorrencias11[[#This Row],[longitude6]] ="","",Table_ocorrencias11[[#This Row],[longitude6]]),"")</f>
        <v>-34.957322</v>
      </c>
      <c r="S640" s="31" t="str">
        <f>IFERROR(UPPER(VLOOKUP(Table_ocorrencias11[[#This Row],[ocorrencia_id]],Table_vitimas[],3,FALSE) &amp; " (NIC: "&amp; VLOOKUP(Table_ocorrencias11[[#This Row],[ocorrencia_id]],Table_vitimas[],9,FALSE)) &amp;")","")</f>
        <v>JOSÉ ÍTALO HERCULANO DA SILVA (NIC: 113257)</v>
      </c>
      <c r="T64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0" s="31" t="str">
        <f>UPPER(IFERROR(Table_ocorrencias11[[#This Row],[descricao]],""))</f>
        <v>PROVAVELMENTE ARMA BRANCA, MASC. PM (81) 98561-3981</v>
      </c>
      <c r="V640" s="24">
        <f>IFERROR(IF(Table_ocorrencias11[[#This Row],[data_ciencia]]="","",Table_ocorrencias11[[#This Row],[data_ciencia]]),"")</f>
        <v>0.28472222222222221</v>
      </c>
      <c r="W640" s="24">
        <f>IFERROR(IF(Table_ocorrencias11[[#This Row],[data_saida]]="","",Table_ocorrencias11[[#This Row],[data_saida]]),"")</f>
        <v>0.32291666666666669</v>
      </c>
      <c r="X640" s="24">
        <f>IFERROR(IF(Table_ocorrencias11[[#This Row],[data_chegada]]="","",Table_ocorrencias11[[#This Row],[data_chegada]]),"")</f>
        <v>0.33333333333333331</v>
      </c>
      <c r="Y640" s="24">
        <f>IFERROR(IF(Table_ocorrencias11[[#This Row],[data_conclusao]]="","",Table_ocorrencias11[[#This Row],[data_conclusao]]),"")</f>
        <v>0.36805555555555558</v>
      </c>
      <c r="Z640" s="22">
        <v>1760</v>
      </c>
      <c r="AA640" s="22">
        <v>902</v>
      </c>
      <c r="AB640" s="22">
        <v>4</v>
      </c>
      <c r="AC640" s="22">
        <v>3869903</v>
      </c>
      <c r="AD640" s="22">
        <v>3868877</v>
      </c>
      <c r="AE640" s="22">
        <v>3864588</v>
      </c>
      <c r="AF640" s="22">
        <v>32470</v>
      </c>
      <c r="AG640" s="23">
        <v>44118</v>
      </c>
      <c r="AH640" s="22" t="s">
        <v>5016</v>
      </c>
      <c r="AI640" s="22" t="s">
        <v>425</v>
      </c>
      <c r="AJ640" s="22" t="s">
        <v>168</v>
      </c>
      <c r="AK640" s="22" t="s">
        <v>255</v>
      </c>
      <c r="AL640" s="25">
        <v>0.28472222222222221</v>
      </c>
      <c r="AM640" s="26">
        <v>0.32291666666666669</v>
      </c>
      <c r="AN640" s="26">
        <v>0.33333333333333331</v>
      </c>
      <c r="AO640" s="26">
        <v>0.36805555555555558</v>
      </c>
      <c r="AP640" s="22" t="s">
        <v>5021</v>
      </c>
      <c r="AQ640" s="22" t="s">
        <v>5022</v>
      </c>
      <c r="AR640" s="22">
        <v>14</v>
      </c>
      <c r="AS640" s="22" t="s">
        <v>355</v>
      </c>
      <c r="AT640" s="22" t="s">
        <v>5017</v>
      </c>
      <c r="AU640" s="22" t="s">
        <v>5018</v>
      </c>
      <c r="AV640" s="27" t="s">
        <v>433</v>
      </c>
      <c r="AW640" s="22" t="s">
        <v>5019</v>
      </c>
      <c r="AX640" s="22" t="s">
        <v>5020</v>
      </c>
      <c r="AY640" s="22" t="b">
        <v>1</v>
      </c>
      <c r="AZ640" s="22" t="s">
        <v>273</v>
      </c>
      <c r="BA640" s="22" t="b">
        <v>0</v>
      </c>
      <c r="BB640" s="22"/>
      <c r="BC640" s="22"/>
    </row>
    <row r="641" spans="1:55" hidden="1" x14ac:dyDescent="0.25">
      <c r="A641" s="31" t="str">
        <f>IFERROR(TEXT(Table_ocorrencias11[[#This Row],[caso_n]],"000")&amp;Table_ocorrencias11[[#This Row],[ponto]]&amp;"/"&amp;YEAR(Table_ocorrencias11[[#This Row],[DATA PLANTÃO]]),"")</f>
        <v>903.9/2020</v>
      </c>
      <c r="B641" s="31" t="str">
        <f>IFERROR(IF(Table_ocorrencias11[[#This Row],[GDL]] = "","", Table_ocorrencias11[[#This Row],[GDL]]&amp;"/"&amp;YEAR(Table_ocorrencias11[[#This Row],[data_plantao]])),"")</f>
        <v>32021/2020</v>
      </c>
      <c r="C641" s="31" t="str">
        <f>IF(Table_ocorrencias11[[#This Row],[fotos_gdl]] = TRUE,"ENVIADAS","PENDENTE")</f>
        <v>ENVIADAS</v>
      </c>
      <c r="D641" s="23">
        <f>IFERROR(Table_ocorrencias11[[#This Row],[data_plantao]],"")</f>
        <v>44118</v>
      </c>
      <c r="E641" s="31" t="str">
        <f>IFERROR(Table_ocorrencias11[[#This Row],[CIODS]],"")</f>
        <v>D690816</v>
      </c>
      <c r="F641" s="31" t="str">
        <f>IFERROR(Table_ocorrencias11[[#This Row],[natureza3]],"")</f>
        <v>Homicídio</v>
      </c>
      <c r="G641" s="31" t="str">
        <f>IFERROR(Table_ocorrencias11[[#This Row],[tipo_local]],"")</f>
        <v>Externo</v>
      </c>
      <c r="H641" s="31" t="str">
        <f>IFERROR(IF(Table_ocorrencias11[[#This Row],[instrumento9]] = 0,"",Table_ocorrencias11[[#This Row],[instrumento9]]),"")</f>
        <v>PÉRFURO-CONTUNDENTE</v>
      </c>
      <c r="I641" s="31" t="str">
        <f>IFERROR(VLOOKUP(Table_ocorrencias11[[#This Row],[matricula_perito]],Table_peritos[],2,FALSE),"")</f>
        <v>DIOGO SINESIO TRAJANO DE ARRUDA</v>
      </c>
      <c r="J641" s="31" t="str">
        <f>IFERROR(VLOOKUP(Table_ocorrencias11[[#This Row],[matricula_auxiliar]],Table_auxiliares[],2,FALSE),"")</f>
        <v>THAYSE BATISTA</v>
      </c>
      <c r="K641" s="31" t="str">
        <f>IFERROR(VLOOKUP(Table_ocorrencias11[[#This Row],[matricula_delegado]],Table_delegados[],2,FALSE),"")</f>
        <v>FRANCISCA ERICA DA SILVA BEZERRA</v>
      </c>
      <c r="L641" s="31" t="str">
        <f>IFERROR(Table_ocorrencias11[[#This Row],[viatura4]],"")</f>
        <v>UP006</v>
      </c>
      <c r="M641" s="31" t="str">
        <f>IFERROR(IF(Table_ocorrencias11[[#This Row],[DPH2]] ="","",Table_ocorrencias11[[#This Row],[DPH2]]&amp;"º DPH"),"")</f>
        <v>7º DPH</v>
      </c>
      <c r="N641" s="31" t="str">
        <f>UPPER(IFERROR(VLOOKUP(Table_ocorrencias11[[#This Row],[municipio]],Table_municipios[],2,FALSE),""))</f>
        <v>PAULISTA</v>
      </c>
      <c r="O641" s="31" t="str">
        <f>UPPER(IFERROR(Table_ocorrencias11[[#This Row],[bairro7]],""))</f>
        <v>JANGA</v>
      </c>
      <c r="P641" s="31" t="str">
        <f>IFERROR(IF(Table_ocorrencias11[[#This Row],[rua8]] ="","",Table_ocorrencias11[[#This Row],[rua8]]),"")</f>
        <v>DR. LUIS IGNÁCIO DE ANDRADE LIMA, N°300</v>
      </c>
      <c r="Q641" s="31" t="str">
        <f>IFERROR(IF(Table_ocorrencias11[[#This Row],[latitude5]] ="","",Table_ocorrencias11[[#This Row],[latitude5]]),"")</f>
        <v>-7.9180280</v>
      </c>
      <c r="R641" s="31" t="str">
        <f>IFERROR(IF(Table_ocorrencias11[[#This Row],[longitude6]] ="","",Table_ocorrencias11[[#This Row],[longitude6]]),"")</f>
        <v>-34.8343370</v>
      </c>
      <c r="S641" s="31" t="str">
        <f>IFERROR(UPPER(VLOOKUP(Table_ocorrencias11[[#This Row],[ocorrencia_id]],Table_vitimas[],3,FALSE) &amp; " (NIC: "&amp; VLOOKUP(Table_ocorrencias11[[#This Row],[ocorrencia_id]],Table_vitimas[],9,FALSE)) &amp;")","")</f>
        <v>JULLIANO MATHEUS SOARES SATIRO (NIC: 113252)</v>
      </c>
      <c r="T64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41" s="31" t="str">
        <f>UPPER(IFERROR(Table_ocorrencias11[[#This Row],[descricao]],""))</f>
        <v>PAF - MASC (985903167 SG WALLACE)</v>
      </c>
      <c r="V641" s="24">
        <f>IFERROR(IF(Table_ocorrencias11[[#This Row],[data_ciencia]]="","",Table_ocorrencias11[[#This Row],[data_ciencia]]),"")</f>
        <v>0.79166666666666663</v>
      </c>
      <c r="W641" s="24">
        <f>IFERROR(IF(Table_ocorrencias11[[#This Row],[data_saida]]="","",Table_ocorrencias11[[#This Row],[data_saida]]),"")</f>
        <v>0.79166666666666663</v>
      </c>
      <c r="X641" s="24">
        <f>IFERROR(IF(Table_ocorrencias11[[#This Row],[data_chegada]]="","",Table_ocorrencias11[[#This Row],[data_chegada]]),"")</f>
        <v>0.83333333333333337</v>
      </c>
      <c r="Y641" s="24">
        <f>IFERROR(IF(Table_ocorrencias11[[#This Row],[data_conclusao]]="","",Table_ocorrencias11[[#This Row],[data_conclusao]]),"")</f>
        <v>0.86805555555555558</v>
      </c>
      <c r="Z641" s="22">
        <v>1761</v>
      </c>
      <c r="AA641" s="22">
        <v>903</v>
      </c>
      <c r="AB641" s="22">
        <v>7</v>
      </c>
      <c r="AC641" s="22">
        <v>3871193</v>
      </c>
      <c r="AD641" s="22">
        <v>3870430</v>
      </c>
      <c r="AE641" s="22">
        <v>2724782</v>
      </c>
      <c r="AF641" s="22">
        <v>32021</v>
      </c>
      <c r="AG641" s="23">
        <v>44118</v>
      </c>
      <c r="AH641" s="22" t="s">
        <v>5032</v>
      </c>
      <c r="AI641" s="22" t="s">
        <v>167</v>
      </c>
      <c r="AJ641" s="22" t="s">
        <v>168</v>
      </c>
      <c r="AK641" s="22" t="s">
        <v>1258</v>
      </c>
      <c r="AL641" s="25">
        <v>0.79166666666666663</v>
      </c>
      <c r="AM641" s="26">
        <v>0.79166666666666663</v>
      </c>
      <c r="AN641" s="26">
        <v>0.83333333333333337</v>
      </c>
      <c r="AO641" s="26">
        <v>0.86805555555555558</v>
      </c>
      <c r="AP641" s="22" t="s">
        <v>5037</v>
      </c>
      <c r="AQ641" s="22" t="s">
        <v>5038</v>
      </c>
      <c r="AR641" s="22">
        <v>13</v>
      </c>
      <c r="AS641" s="22" t="s">
        <v>2036</v>
      </c>
      <c r="AT641" s="22" t="s">
        <v>5036</v>
      </c>
      <c r="AU641" s="22" t="s">
        <v>5033</v>
      </c>
      <c r="AV641" s="27" t="s">
        <v>276</v>
      </c>
      <c r="AW641" s="22" t="s">
        <v>5034</v>
      </c>
      <c r="AX641" s="22" t="s">
        <v>5035</v>
      </c>
      <c r="AY641" s="22" t="b">
        <v>1</v>
      </c>
      <c r="AZ641" s="22" t="s">
        <v>273</v>
      </c>
      <c r="BA641" s="22" t="b">
        <v>0</v>
      </c>
      <c r="BB641" s="22"/>
      <c r="BC641" s="22"/>
    </row>
    <row r="642" spans="1:55" hidden="1" x14ac:dyDescent="0.25">
      <c r="A642" s="31" t="str">
        <f>IFERROR(TEXT(Table_ocorrencias11[[#This Row],[caso_n]],"000")&amp;Table_ocorrencias11[[#This Row],[ponto]]&amp;"/"&amp;YEAR(Table_ocorrencias11[[#This Row],[DATA PLANTÃO]]),"")</f>
        <v>904.9/2020</v>
      </c>
      <c r="B642" s="31" t="str">
        <f>IFERROR(IF(Table_ocorrencias11[[#This Row],[GDL]] = "","", Table_ocorrencias11[[#This Row],[GDL]]&amp;"/"&amp;YEAR(Table_ocorrencias11[[#This Row],[data_plantao]])),"")</f>
        <v>32471/2020</v>
      </c>
      <c r="C642" s="31" t="str">
        <f>IF(Table_ocorrencias11[[#This Row],[fotos_gdl]] = TRUE,"ENVIADAS","PENDENTE")</f>
        <v>ENVIADAS</v>
      </c>
      <c r="D642" s="23">
        <f>IFERROR(Table_ocorrencias11[[#This Row],[data_plantao]],"")</f>
        <v>44119</v>
      </c>
      <c r="E642" s="31" t="str">
        <f>IFERROR(Table_ocorrencias11[[#This Row],[CIODS]],"")</f>
        <v>D690849</v>
      </c>
      <c r="F642" s="31" t="str">
        <f>IFERROR(Table_ocorrencias11[[#This Row],[natureza3]],"")</f>
        <v>Homicídio</v>
      </c>
      <c r="G642" s="31" t="str">
        <f>IFERROR(Table_ocorrencias11[[#This Row],[tipo_local]],"")</f>
        <v>Externo</v>
      </c>
      <c r="H642" s="31" t="str">
        <f>IFERROR(IF(Table_ocorrencias11[[#This Row],[instrumento9]] = 0,"",Table_ocorrencias11[[#This Row],[instrumento9]]),"")</f>
        <v>PÉRFURO-CORTANTE</v>
      </c>
      <c r="I642" s="31" t="str">
        <f>IFERROR(VLOOKUP(Table_ocorrencias11[[#This Row],[matricula_perito]],Table_peritos[],2,FALSE),"")</f>
        <v>BETSON FERNANDO DELGADO DOS SANTOS ANDRADE</v>
      </c>
      <c r="J642" s="31" t="str">
        <f>IFERROR(VLOOKUP(Table_ocorrencias11[[#This Row],[matricula_auxiliar]],Table_auxiliares[],2,FALSE),"")</f>
        <v>THIAGO CHALEGRE</v>
      </c>
      <c r="K642" s="31" t="str">
        <f>IFERROR(VLOOKUP(Table_ocorrencias11[[#This Row],[matricula_delegado]],Table_delegados[],2,FALSE),"")</f>
        <v>FRANCISCA ERICA DA SILVA BEZERRA</v>
      </c>
      <c r="L642" s="31" t="str">
        <f>IFERROR(Table_ocorrencias11[[#This Row],[viatura4]],"")</f>
        <v>UP004</v>
      </c>
      <c r="M642" s="31" t="str">
        <f>IFERROR(IF(Table_ocorrencias11[[#This Row],[DPH2]] ="","",Table_ocorrencias11[[#This Row],[DPH2]]&amp;"º DPH"),"")</f>
        <v>5º DPH</v>
      </c>
      <c r="N642" s="31" t="str">
        <f>UPPER(IFERROR(VLOOKUP(Table_ocorrencias11[[#This Row],[municipio]],Table_municipios[],2,FALSE),""))</f>
        <v>RECIFE</v>
      </c>
      <c r="O642" s="31" t="str">
        <f>UPPER(IFERROR(Table_ocorrencias11[[#This Row],[bairro7]],""))</f>
        <v>BOMBA DO HEMETERIO</v>
      </c>
      <c r="P642" s="31" t="str">
        <f>IFERROR(IF(Table_ocorrencias11[[#This Row],[rua8]] ="","",Table_ocorrencias11[[#This Row],[rua8]]),"")</f>
        <v>UNIAO DA VITORIA</v>
      </c>
      <c r="Q642" s="31" t="str">
        <f>IFERROR(IF(Table_ocorrencias11[[#This Row],[latitude5]] ="","",Table_ocorrencias11[[#This Row],[latitude5]]),"")</f>
        <v>-8.0218987</v>
      </c>
      <c r="R642" s="31" t="str">
        <f>IFERROR(IF(Table_ocorrencias11[[#This Row],[longitude6]] ="","",Table_ocorrencias11[[#This Row],[longitude6]]),"")</f>
        <v>-34.9111659</v>
      </c>
      <c r="S64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113258)</v>
      </c>
      <c r="T64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2" s="31" t="str">
        <f>UPPER(IFERROR(Table_ocorrencias11[[#This Row],[descricao]],""))</f>
        <v/>
      </c>
      <c r="V642" s="24">
        <f>IFERROR(IF(Table_ocorrencias11[[#This Row],[data_ciencia]]="","",Table_ocorrencias11[[#This Row],[data_ciencia]]),"")</f>
        <v>0.16111111111111112</v>
      </c>
      <c r="W642" s="24">
        <f>IFERROR(IF(Table_ocorrencias11[[#This Row],[data_saida]]="","",Table_ocorrencias11[[#This Row],[data_saida]]),"")</f>
        <v>0.16666666666666666</v>
      </c>
      <c r="X642" s="24">
        <f>IFERROR(IF(Table_ocorrencias11[[#This Row],[data_chegada]]="","",Table_ocorrencias11[[#This Row],[data_chegada]]),"")</f>
        <v>0.17708333333333334</v>
      </c>
      <c r="Y642" s="24">
        <f>IFERROR(IF(Table_ocorrencias11[[#This Row],[data_conclusao]]="","",Table_ocorrencias11[[#This Row],[data_conclusao]]),"")</f>
        <v>0.22916666666666666</v>
      </c>
      <c r="Z642" s="22">
        <v>1762</v>
      </c>
      <c r="AA642" s="22">
        <v>904</v>
      </c>
      <c r="AB642" s="22">
        <v>5</v>
      </c>
      <c r="AC642" s="22">
        <v>3869903</v>
      </c>
      <c r="AD642" s="22">
        <v>3868877</v>
      </c>
      <c r="AE642" s="22">
        <v>2724782</v>
      </c>
      <c r="AF642" s="22">
        <v>32471</v>
      </c>
      <c r="AG642" s="23">
        <v>44119</v>
      </c>
      <c r="AH642" s="22" t="s">
        <v>5044</v>
      </c>
      <c r="AI642" s="22" t="s">
        <v>167</v>
      </c>
      <c r="AJ642" s="22" t="s">
        <v>168</v>
      </c>
      <c r="AK642" s="22" t="s">
        <v>255</v>
      </c>
      <c r="AL642" s="25">
        <v>0.16111111111111112</v>
      </c>
      <c r="AM642" s="26">
        <v>0.16666666666666666</v>
      </c>
      <c r="AN642" s="26">
        <v>0.17708333333333334</v>
      </c>
      <c r="AO642" s="26">
        <v>0.22916666666666666</v>
      </c>
      <c r="AP642" s="22" t="s">
        <v>5045</v>
      </c>
      <c r="AQ642" s="22" t="s">
        <v>5046</v>
      </c>
      <c r="AR642" s="22">
        <v>14</v>
      </c>
      <c r="AS642" s="22" t="s">
        <v>5047</v>
      </c>
      <c r="AT642" s="22" t="s">
        <v>5048</v>
      </c>
      <c r="AU642" s="22" t="s">
        <v>5049</v>
      </c>
      <c r="AV642" s="27" t="s">
        <v>744</v>
      </c>
      <c r="AW642" s="22" t="s">
        <v>5050</v>
      </c>
      <c r="AX642" s="22"/>
      <c r="AY642" s="22" t="b">
        <v>1</v>
      </c>
      <c r="AZ642" s="22" t="s">
        <v>273</v>
      </c>
      <c r="BA642" s="22" t="b">
        <v>0</v>
      </c>
      <c r="BB642" s="22"/>
      <c r="BC642" s="22"/>
    </row>
    <row r="643" spans="1:55" hidden="1" x14ac:dyDescent="0.25">
      <c r="A643" s="31" t="str">
        <f>IFERROR(TEXT(Table_ocorrencias11[[#This Row],[caso_n]],"000")&amp;Table_ocorrencias11[[#This Row],[ponto]]&amp;"/"&amp;YEAR(Table_ocorrencias11[[#This Row],[DATA PLANTÃO]]),"")</f>
        <v>905.9/2020</v>
      </c>
      <c r="B643" s="31" t="str">
        <f>IFERROR(IF(Table_ocorrencias11[[#This Row],[GDL]] = "","", Table_ocorrencias11[[#This Row],[GDL]]&amp;"/"&amp;YEAR(Table_ocorrencias11[[#This Row],[data_plantao]])),"")</f>
        <v>32184/2020</v>
      </c>
      <c r="C643" s="31" t="str">
        <f>IF(Table_ocorrencias11[[#This Row],[fotos_gdl]] = TRUE,"ENVIADAS","PENDENTE")</f>
        <v>ENVIADAS</v>
      </c>
      <c r="D643" s="23">
        <f>IFERROR(Table_ocorrencias11[[#This Row],[data_plantao]],"")</f>
        <v>44119</v>
      </c>
      <c r="E643" s="31" t="str">
        <f>IFERROR(Table_ocorrencias11[[#This Row],[CIODS]],"")</f>
        <v>D690897</v>
      </c>
      <c r="F643" s="31" t="str">
        <f>IFERROR(Table_ocorrencias11[[#This Row],[natureza3]],"")</f>
        <v>Homicídio</v>
      </c>
      <c r="G643" s="31" t="str">
        <f>IFERROR(Table_ocorrencias11[[#This Row],[tipo_local]],"")</f>
        <v>Externo</v>
      </c>
      <c r="H643" s="31" t="str">
        <f>IFERROR(IF(Table_ocorrencias11[[#This Row],[instrumento9]] = 0,"",Table_ocorrencias11[[#This Row],[instrumento9]]),"")</f>
        <v>PÉRFURO-CONTUNDENTE</v>
      </c>
      <c r="I643" s="31" t="str">
        <f>IFERROR(VLOOKUP(Table_ocorrencias11[[#This Row],[matricula_perito]],Table_peritos[],2,FALSE),"")</f>
        <v>LUCAS ARAÚJO DE ALMEIDA</v>
      </c>
      <c r="J643" s="31" t="str">
        <f>IFERROR(VLOOKUP(Table_ocorrencias11[[#This Row],[matricula_auxiliar]],Table_auxiliares[],2,FALSE),"")</f>
        <v>BRENO HENRIQUE DANTAS DOS SANTOS</v>
      </c>
      <c r="K643" s="31" t="str">
        <f>IFERROR(VLOOKUP(Table_ocorrencias11[[#This Row],[matricula_delegado]],Table_delegados[],2,FALSE),"")</f>
        <v>ROBERTO DE LIMA FERREIRA</v>
      </c>
      <c r="L643" s="31" t="str">
        <f>IFERROR(Table_ocorrencias11[[#This Row],[viatura4]],"")</f>
        <v>UP006</v>
      </c>
      <c r="M643" s="31" t="str">
        <f>IFERROR(IF(Table_ocorrencias11[[#This Row],[DPH2]] ="","",Table_ocorrencias11[[#This Row],[DPH2]]&amp;"º DPH"),"")</f>
        <v>2º DPH</v>
      </c>
      <c r="N643" s="31" t="str">
        <f>UPPER(IFERROR(VLOOKUP(Table_ocorrencias11[[#This Row],[municipio]],Table_municipios[],2,FALSE),""))</f>
        <v>RECIFE</v>
      </c>
      <c r="O643" s="31" t="str">
        <f>UPPER(IFERROR(Table_ocorrencias11[[#This Row],[bairro7]],""))</f>
        <v>IPUTINGA</v>
      </c>
      <c r="P643" s="31" t="str">
        <f>IFERROR(IF(Table_ocorrencias11[[#This Row],[rua8]] ="","",Table_ocorrencias11[[#This Row],[rua8]]),"")</f>
        <v>BR 101</v>
      </c>
      <c r="Q643" s="31" t="str">
        <f>IFERROR(IF(Table_ocorrencias11[[#This Row],[latitude5]] ="","",Table_ocorrencias11[[#This Row],[latitude5]]),"")</f>
        <v>-8,027569</v>
      </c>
      <c r="R643" s="31" t="str">
        <f>IFERROR(IF(Table_ocorrencias11[[#This Row],[longitude6]] ="","",Table_ocorrencias11[[#This Row],[longitude6]]),"")</f>
        <v>-34,943046</v>
      </c>
      <c r="S64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113255)</v>
      </c>
      <c r="T64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3" s="31" t="str">
        <f>UPPER(IFERROR(Table_ocorrencias11[[#This Row],[descricao]],""))</f>
        <v>CORPO ESTAVA EM RIO</v>
      </c>
      <c r="V643" s="24">
        <f>IFERROR(IF(Table_ocorrencias11[[#This Row],[data_ciencia]]="","",Table_ocorrencias11[[#This Row],[data_ciencia]]),"")</f>
        <v>0.74305555555555558</v>
      </c>
      <c r="W643" s="24">
        <f>IFERROR(IF(Table_ocorrencias11[[#This Row],[data_saida]]="","",Table_ocorrencias11[[#This Row],[data_saida]]),"")</f>
        <v>0.76388888888888884</v>
      </c>
      <c r="X643" s="24">
        <f>IFERROR(IF(Table_ocorrencias11[[#This Row],[data_chegada]]="","",Table_ocorrencias11[[#This Row],[data_chegada]]),"")</f>
        <v>0.77083333333333337</v>
      </c>
      <c r="Y643" s="24">
        <f>IFERROR(IF(Table_ocorrencias11[[#This Row],[data_conclusao]]="","",Table_ocorrencias11[[#This Row],[data_conclusao]]),"")</f>
        <v>0.81944444444444442</v>
      </c>
      <c r="Z643" s="22">
        <v>1763</v>
      </c>
      <c r="AA643" s="22">
        <v>905</v>
      </c>
      <c r="AB643" s="22">
        <v>2</v>
      </c>
      <c r="AC643" s="22">
        <v>3870006</v>
      </c>
      <c r="AD643" s="22">
        <v>3867820</v>
      </c>
      <c r="AE643" s="22">
        <v>3864723</v>
      </c>
      <c r="AF643" s="22">
        <v>32184</v>
      </c>
      <c r="AG643" s="23">
        <v>44119</v>
      </c>
      <c r="AH643" s="22" t="s">
        <v>5052</v>
      </c>
      <c r="AI643" s="22" t="s">
        <v>167</v>
      </c>
      <c r="AJ643" s="22" t="s">
        <v>168</v>
      </c>
      <c r="AK643" s="22" t="s">
        <v>1258</v>
      </c>
      <c r="AL643" s="25">
        <v>0.74305555555555558</v>
      </c>
      <c r="AM643" s="26">
        <v>0.76388888888888884</v>
      </c>
      <c r="AN643" s="26">
        <v>0.77083333333333337</v>
      </c>
      <c r="AO643" s="26">
        <v>0.81944444444444442</v>
      </c>
      <c r="AP643" s="22" t="s">
        <v>5057</v>
      </c>
      <c r="AQ643" s="22" t="s">
        <v>5058</v>
      </c>
      <c r="AR643" s="22">
        <v>14</v>
      </c>
      <c r="AS643" s="22" t="s">
        <v>4641</v>
      </c>
      <c r="AT643" s="22" t="s">
        <v>1484</v>
      </c>
      <c r="AU643" s="22" t="s">
        <v>5053</v>
      </c>
      <c r="AV643" s="27" t="s">
        <v>276</v>
      </c>
      <c r="AW643" s="22" t="s">
        <v>5054</v>
      </c>
      <c r="AX643" s="22" t="s">
        <v>5055</v>
      </c>
      <c r="AY643" s="22" t="b">
        <v>1</v>
      </c>
      <c r="AZ643" s="22" t="s">
        <v>273</v>
      </c>
      <c r="BA643" s="22" t="b">
        <v>0</v>
      </c>
      <c r="BB643" s="22"/>
      <c r="BC643" s="22"/>
    </row>
    <row r="644" spans="1:55" hidden="1" x14ac:dyDescent="0.25">
      <c r="A644" s="31" t="str">
        <f>IFERROR(TEXT(Table_ocorrencias11[[#This Row],[caso_n]],"000")&amp;Table_ocorrencias11[[#This Row],[ponto]]&amp;"/"&amp;YEAR(Table_ocorrencias11[[#This Row],[DATA PLANTÃO]]),"")</f>
        <v>906.9/2020</v>
      </c>
      <c r="B644" s="31" t="str">
        <f>IFERROR(IF(Table_ocorrencias11[[#This Row],[GDL]] = "","", Table_ocorrencias11[[#This Row],[GDL]]&amp;"/"&amp;YEAR(Table_ocorrencias11[[#This Row],[data_plantao]])),"")</f>
        <v>32338/2020</v>
      </c>
      <c r="C644" s="31" t="str">
        <f>IF(Table_ocorrencias11[[#This Row],[fotos_gdl]] = TRUE,"ENVIADAS","PENDENTE")</f>
        <v>ENVIADAS</v>
      </c>
      <c r="D644" s="23">
        <f>IFERROR(Table_ocorrencias11[[#This Row],[data_plantao]],"")</f>
        <v>44120</v>
      </c>
      <c r="E644" s="31" t="str">
        <f>IFERROR(Table_ocorrencias11[[#This Row],[CIODS]],"")</f>
        <v>D691000</v>
      </c>
      <c r="F644" s="31" t="str">
        <f>IFERROR(Table_ocorrencias11[[#This Row],[natureza3]],"")</f>
        <v>Homicídio</v>
      </c>
      <c r="G644" s="31" t="str">
        <f>IFERROR(Table_ocorrencias11[[#This Row],[tipo_local]],"")</f>
        <v>Externo</v>
      </c>
      <c r="H644" s="31" t="str">
        <f>IFERROR(IF(Table_ocorrencias11[[#This Row],[instrumento9]] = 0,"",Table_ocorrencias11[[#This Row],[instrumento9]]),"")</f>
        <v>PÉRFURO-CONTUNDENTE</v>
      </c>
      <c r="I644" s="31" t="str">
        <f>IFERROR(VLOOKUP(Table_ocorrencias11[[#This Row],[matricula_perito]],Table_peritos[],2,FALSE),"")</f>
        <v>LUCAS ARAÚJO DE ALMEIDA</v>
      </c>
      <c r="J644" s="31" t="str">
        <f>IFERROR(VLOOKUP(Table_ocorrencias11[[#This Row],[matricula_auxiliar]],Table_auxiliares[],2,FALSE),"")</f>
        <v>HILTON PESSOA DE FREITAS NETO</v>
      </c>
      <c r="K644" s="31" t="str">
        <f>IFERROR(VLOOKUP(Table_ocorrencias11[[#This Row],[matricula_delegado]],Table_delegados[],2,FALSE),"")</f>
        <v>NATASHA DOLCI</v>
      </c>
      <c r="L644" s="31" t="str">
        <f>IFERROR(Table_ocorrencias11[[#This Row],[viatura4]],"")</f>
        <v>UP006</v>
      </c>
      <c r="M644" s="31" t="str">
        <f>IFERROR(IF(Table_ocorrencias11[[#This Row],[DPH2]] ="","",Table_ocorrencias11[[#This Row],[DPH2]]&amp;"º DPH"),"")</f>
        <v>4º DPH</v>
      </c>
      <c r="N644" s="31" t="str">
        <f>UPPER(IFERROR(VLOOKUP(Table_ocorrencias11[[#This Row],[municipio]],Table_municipios[],2,FALSE),""))</f>
        <v>RECIFE</v>
      </c>
      <c r="O644" s="31" t="str">
        <f>UPPER(IFERROR(Table_ocorrencias11[[#This Row],[bairro7]],""))</f>
        <v>UR-07 VÁRZEA</v>
      </c>
      <c r="P644" s="31" t="str">
        <f>IFERROR(IF(Table_ocorrencias11[[#This Row],[rua8]] ="","",Table_ocorrencias11[[#This Row],[rua8]]),"")</f>
        <v>INALDO BARTOLOMEU DE CARVALHO</v>
      </c>
      <c r="Q644" s="31" t="str">
        <f>IFERROR(IF(Table_ocorrencias11[[#This Row],[latitude5]] ="","",Table_ocorrencias11[[#This Row],[latitude5]]),"")</f>
        <v>-8,03542</v>
      </c>
      <c r="R644" s="31" t="str">
        <f>IFERROR(IF(Table_ocorrencias11[[#This Row],[longitude6]] ="","",Table_ocorrencias11[[#This Row],[longitude6]]),"")</f>
        <v>-34,978942</v>
      </c>
      <c r="S644" s="31" t="str">
        <f>IFERROR(UPPER(VLOOKUP(Table_ocorrencias11[[#This Row],[ocorrencia_id]],Table_vitimas[],3,FALSE) &amp; " (NIC: "&amp; VLOOKUP(Table_ocorrencias11[[#This Row],[ocorrencia_id]],Table_vitimas[],9,FALSE)) &amp;")","")</f>
        <v>MICHAEL DOUGLAS CRUZ SOBRINHO (NIC: 113830)</v>
      </c>
      <c r="T64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4" s="31" t="str">
        <f>UPPER(IFERROR(Table_ocorrencias11[[#This Row],[descricao]],""))</f>
        <v>PM: 988612834</v>
      </c>
      <c r="V644" s="24">
        <f>IFERROR(IF(Table_ocorrencias11[[#This Row],[data_ciencia]]="","",Table_ocorrencias11[[#This Row],[data_ciencia]]),"")</f>
        <v>0.54513888888888884</v>
      </c>
      <c r="W644" s="24">
        <f>IFERROR(IF(Table_ocorrencias11[[#This Row],[data_saida]]="","",Table_ocorrencias11[[#This Row],[data_saida]]),"")</f>
        <v>0.55555555555555558</v>
      </c>
      <c r="X644" s="24">
        <f>IFERROR(IF(Table_ocorrencias11[[#This Row],[data_chegada]]="","",Table_ocorrencias11[[#This Row],[data_chegada]]),"")</f>
        <v>0.56944444444444442</v>
      </c>
      <c r="Y644" s="24">
        <f>IFERROR(IF(Table_ocorrencias11[[#This Row],[data_conclusao]]="","",Table_ocorrencias11[[#This Row],[data_conclusao]]),"")</f>
        <v>0.59027777777777779</v>
      </c>
      <c r="Z644" s="22">
        <v>1765</v>
      </c>
      <c r="AA644" s="22">
        <v>906</v>
      </c>
      <c r="AB644" s="22">
        <v>4</v>
      </c>
      <c r="AC644" s="22">
        <v>3870006</v>
      </c>
      <c r="AD644" s="22">
        <v>3865967</v>
      </c>
      <c r="AE644" s="22">
        <v>3865037</v>
      </c>
      <c r="AF644" s="22">
        <v>32338</v>
      </c>
      <c r="AG644" s="23">
        <v>44120</v>
      </c>
      <c r="AH644" s="22" t="s">
        <v>5100</v>
      </c>
      <c r="AI644" s="22" t="s">
        <v>167</v>
      </c>
      <c r="AJ644" s="22" t="s">
        <v>168</v>
      </c>
      <c r="AK644" s="22" t="s">
        <v>1258</v>
      </c>
      <c r="AL644" s="25">
        <v>0.54513888888888884</v>
      </c>
      <c r="AM644" s="26">
        <v>0.55555555555555558</v>
      </c>
      <c r="AN644" s="26">
        <v>0.56944444444444442</v>
      </c>
      <c r="AO644" s="26">
        <v>0.59027777777777779</v>
      </c>
      <c r="AP644" s="22" t="s">
        <v>5101</v>
      </c>
      <c r="AQ644" s="22" t="s">
        <v>5102</v>
      </c>
      <c r="AR644" s="22">
        <v>14</v>
      </c>
      <c r="AS644" s="22" t="s">
        <v>5103</v>
      </c>
      <c r="AT644" s="22" t="s">
        <v>5104</v>
      </c>
      <c r="AU644" s="22" t="s">
        <v>283</v>
      </c>
      <c r="AV644" s="27" t="s">
        <v>276</v>
      </c>
      <c r="AW644" s="22" t="s">
        <v>5105</v>
      </c>
      <c r="AX644" s="22" t="s">
        <v>5106</v>
      </c>
      <c r="AY644" s="22" t="b">
        <v>1</v>
      </c>
      <c r="AZ644" s="22" t="s">
        <v>273</v>
      </c>
      <c r="BA644" s="22" t="b">
        <v>1</v>
      </c>
      <c r="BB644" s="22" t="s">
        <v>5107</v>
      </c>
      <c r="BC644" s="22" t="s">
        <v>5108</v>
      </c>
    </row>
    <row r="645" spans="1:55" hidden="1" x14ac:dyDescent="0.25">
      <c r="A645" s="31" t="str">
        <f>IFERROR(TEXT(Table_ocorrencias11[[#This Row],[caso_n]],"000")&amp;Table_ocorrencias11[[#This Row],[ponto]]&amp;"/"&amp;YEAR(Table_ocorrencias11[[#This Row],[DATA PLANTÃO]]),"")</f>
        <v>907.9/2020</v>
      </c>
      <c r="B645" s="31" t="str">
        <f>IFERROR(IF(Table_ocorrencias11[[#This Row],[GDL]] = "","", Table_ocorrencias11[[#This Row],[GDL]]&amp;"/"&amp;YEAR(Table_ocorrencias11[[#This Row],[data_plantao]])),"")</f>
        <v>32382/2020</v>
      </c>
      <c r="C645" s="31" t="str">
        <f>IF(Table_ocorrencias11[[#This Row],[fotos_gdl]] = TRUE,"ENVIADAS","PENDENTE")</f>
        <v>ENVIADAS</v>
      </c>
      <c r="D645" s="23">
        <f>IFERROR(Table_ocorrencias11[[#This Row],[data_plantao]],"")</f>
        <v>44120</v>
      </c>
      <c r="E645" s="31" t="str">
        <f>IFERROR(Table_ocorrencias11[[#This Row],[CIODS]],"")</f>
        <v>D691045</v>
      </c>
      <c r="F645" s="31" t="str">
        <f>IFERROR(Table_ocorrencias11[[#This Row],[natureza3]],"")</f>
        <v>Duplo Homicídio</v>
      </c>
      <c r="G645" s="31" t="str">
        <f>IFERROR(Table_ocorrencias11[[#This Row],[tipo_local]],"")</f>
        <v>Externo</v>
      </c>
      <c r="H645" s="31" t="str">
        <f>IFERROR(IF(Table_ocorrencias11[[#This Row],[instrumento9]] = 0,"",Table_ocorrencias11[[#This Row],[instrumento9]]),"")</f>
        <v>PÉRFURO-CONTUNDENTE</v>
      </c>
      <c r="I645" s="31" t="str">
        <f>IFERROR(VLOOKUP(Table_ocorrencias11[[#This Row],[matricula_perito]],Table_peritos[],2,FALSE),"")</f>
        <v>FERNANDO HENRIQUE LEAL BENEVIDES</v>
      </c>
      <c r="J645" s="31" t="str">
        <f>IFERROR(VLOOKUP(Table_ocorrencias11[[#This Row],[matricula_auxiliar]],Table_auxiliares[],2,FALSE),"")</f>
        <v>THAYSE BATISTA</v>
      </c>
      <c r="K645" s="31" t="str">
        <f>IFERROR(VLOOKUP(Table_ocorrencias11[[#This Row],[matricula_delegado]],Table_delegados[],2,FALSE),"")</f>
        <v>RAFAEL DUARTE COSTA</v>
      </c>
      <c r="L645" s="31" t="str">
        <f>IFERROR(Table_ocorrencias11[[#This Row],[viatura4]],"")</f>
        <v>UP006</v>
      </c>
      <c r="M645" s="31" t="str">
        <f>IFERROR(IF(Table_ocorrencias11[[#This Row],[DPH2]] ="","",Table_ocorrencias11[[#This Row],[DPH2]]&amp;"º DPH"),"")</f>
        <v>12º DPH</v>
      </c>
      <c r="N645" s="31" t="str">
        <f>UPPER(IFERROR(VLOOKUP(Table_ocorrencias11[[#This Row],[municipio]],Table_municipios[],2,FALSE),""))</f>
        <v>JABOATÃO DOS GUARARAPES</v>
      </c>
      <c r="O645" s="31" t="str">
        <f>UPPER(IFERROR(Table_ocorrencias11[[#This Row],[bairro7]],""))</f>
        <v>CANDEIAS</v>
      </c>
      <c r="P645" s="31" t="str">
        <f>IFERROR(IF(Table_ocorrencias11[[#This Row],[rua8]] ="","",Table_ocorrencias11[[#This Row],[rua8]]),"")</f>
        <v>CORUMBA, N°535</v>
      </c>
      <c r="Q645" s="31" t="str">
        <f>IFERROR(IF(Table_ocorrencias11[[#This Row],[latitude5]] ="","",Table_ocorrencias11[[#This Row],[latitude5]]),"")</f>
        <v>-8.1908450</v>
      </c>
      <c r="R645" s="31" t="str">
        <f>IFERROR(IF(Table_ocorrencias11[[#This Row],[longitude6]] ="","",Table_ocorrencias11[[#This Row],[longitude6]]),"")</f>
        <v>-34.9345220</v>
      </c>
      <c r="S645" s="31" t="str">
        <f>IFERROR(UPPER(VLOOKUP(Table_ocorrencias11[[#This Row],[ocorrencia_id]],Table_vitimas[],3,FALSE) &amp; " (NIC: "&amp; VLOOKUP(Table_ocorrencias11[[#This Row],[ocorrencia_id]],Table_vitimas[],9,FALSE)) &amp;")","")</f>
        <v>LUIZ DA SILVA BEZERRA (NIC: 113828)</v>
      </c>
      <c r="T64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5" s="31" t="str">
        <f>UPPER(IFERROR(Table_ocorrencias11[[#This Row],[descricao]],""))</f>
        <v>PAF - MASC - CB SÉRGIO 996220014</v>
      </c>
      <c r="V645" s="24">
        <f>IFERROR(IF(Table_ocorrencias11[[#This Row],[data_ciencia]]="","",Table_ocorrencias11[[#This Row],[data_ciencia]]),"")</f>
        <v>0.88194444444444442</v>
      </c>
      <c r="W645" s="24">
        <f>IFERROR(IF(Table_ocorrencias11[[#This Row],[data_saida]]="","",Table_ocorrencias11[[#This Row],[data_saida]]),"")</f>
        <v>0.90277777777777779</v>
      </c>
      <c r="X645" s="24">
        <f>IFERROR(IF(Table_ocorrencias11[[#This Row],[data_chegada]]="","",Table_ocorrencias11[[#This Row],[data_chegada]]),"")</f>
        <v>0.92500000000000004</v>
      </c>
      <c r="Y645" s="24">
        <f>IFERROR(IF(Table_ocorrencias11[[#This Row],[data_conclusao]]="","",Table_ocorrencias11[[#This Row],[data_conclusao]]),"")</f>
        <v>0.99305555555555558</v>
      </c>
      <c r="Z645" s="22">
        <v>1767</v>
      </c>
      <c r="AA645" s="22">
        <v>907</v>
      </c>
      <c r="AB645" s="22">
        <v>12</v>
      </c>
      <c r="AC645" s="22">
        <v>2962063</v>
      </c>
      <c r="AD645" s="22">
        <v>3870430</v>
      </c>
      <c r="AE645" s="22">
        <v>3864707</v>
      </c>
      <c r="AF645" s="22">
        <v>32382</v>
      </c>
      <c r="AG645" s="23">
        <v>44120</v>
      </c>
      <c r="AH645" s="22" t="s">
        <v>5076</v>
      </c>
      <c r="AI645" s="22" t="s">
        <v>302</v>
      </c>
      <c r="AJ645" s="22" t="s">
        <v>168</v>
      </c>
      <c r="AK645" s="22" t="s">
        <v>1258</v>
      </c>
      <c r="AL645" s="25">
        <v>0.88194444444444442</v>
      </c>
      <c r="AM645" s="26">
        <v>0.90277777777777779</v>
      </c>
      <c r="AN645" s="26">
        <v>0.92500000000000004</v>
      </c>
      <c r="AO645" s="26">
        <v>0.99305555555555558</v>
      </c>
      <c r="AP645" s="22" t="s">
        <v>5077</v>
      </c>
      <c r="AQ645" s="22" t="s">
        <v>5078</v>
      </c>
      <c r="AR645" s="22">
        <v>10</v>
      </c>
      <c r="AS645" s="22" t="s">
        <v>5079</v>
      </c>
      <c r="AT645" s="22" t="s">
        <v>5080</v>
      </c>
      <c r="AU645" s="22" t="s">
        <v>5081</v>
      </c>
      <c r="AV645" s="27" t="s">
        <v>276</v>
      </c>
      <c r="AW645" s="22" t="s">
        <v>5082</v>
      </c>
      <c r="AX645" s="22" t="s">
        <v>5083</v>
      </c>
      <c r="AY645" s="22" t="b">
        <v>1</v>
      </c>
      <c r="AZ645" s="22" t="s">
        <v>273</v>
      </c>
      <c r="BA645" s="22" t="b">
        <v>0</v>
      </c>
      <c r="BB645" s="22"/>
      <c r="BC645" s="22"/>
    </row>
    <row r="646" spans="1:55" hidden="1" x14ac:dyDescent="0.25">
      <c r="A646" s="31" t="str">
        <f>IFERROR(TEXT(Table_ocorrencias11[[#This Row],[caso_n]],"000")&amp;Table_ocorrencias11[[#This Row],[ponto]]&amp;"/"&amp;YEAR(Table_ocorrencias11[[#This Row],[DATA PLANTÃO]]),"")</f>
        <v>908.9/2020</v>
      </c>
      <c r="B646" s="31" t="str">
        <f>IFERROR(IF(Table_ocorrencias11[[#This Row],[GDL]] = "","", Table_ocorrencias11[[#This Row],[GDL]]&amp;"/"&amp;YEAR(Table_ocorrencias11[[#This Row],[data_plantao]])),"")</f>
        <v>32390/2020</v>
      </c>
      <c r="C646" s="31" t="str">
        <f>IF(Table_ocorrencias11[[#This Row],[fotos_gdl]] = TRUE,"ENVIADAS","PENDENTE")</f>
        <v>ENVIADAS</v>
      </c>
      <c r="D646" s="23">
        <f>IFERROR(Table_ocorrencias11[[#This Row],[data_plantao]],"")</f>
        <v>44120</v>
      </c>
      <c r="E646" s="31" t="str">
        <f>IFERROR(Table_ocorrencias11[[#This Row],[CIODS]],"")</f>
        <v>D691061</v>
      </c>
      <c r="F646" s="31" t="str">
        <f>IFERROR(Table_ocorrencias11[[#This Row],[natureza3]],"")</f>
        <v>Homicídio</v>
      </c>
      <c r="G646" s="31" t="str">
        <f>IFERROR(Table_ocorrencias11[[#This Row],[tipo_local]],"")</f>
        <v>Externo</v>
      </c>
      <c r="H646" s="31" t="str">
        <f>IFERROR(IF(Table_ocorrencias11[[#This Row],[instrumento9]] = 0,"",Table_ocorrencias11[[#This Row],[instrumento9]]),"")</f>
        <v>PÉRFURO-CONTUNDENTE</v>
      </c>
      <c r="I646" s="31" t="str">
        <f>IFERROR(VLOOKUP(Table_ocorrencias11[[#This Row],[matricula_perito]],Table_peritos[],2,FALSE),"")</f>
        <v>TADEU MORAIS CRUZ</v>
      </c>
      <c r="J646" s="31" t="str">
        <f>IFERROR(VLOOKUP(Table_ocorrencias11[[#This Row],[matricula_auxiliar]],Table_auxiliares[],2,FALSE),"")</f>
        <v>HILTON PESSOA DE FREITAS NETO</v>
      </c>
      <c r="K646" s="31" t="str">
        <f>IFERROR(VLOOKUP(Table_ocorrencias11[[#This Row],[matricula_delegado]],Table_delegados[],2,FALSE),"")</f>
        <v>RAFAEL DUARTE COSTA</v>
      </c>
      <c r="L646" s="31" t="str">
        <f>IFERROR(Table_ocorrencias11[[#This Row],[viatura4]],"")</f>
        <v>UP006</v>
      </c>
      <c r="M646" s="31" t="str">
        <f>IFERROR(IF(Table_ocorrencias11[[#This Row],[DPH2]] ="","",Table_ocorrencias11[[#This Row],[DPH2]]&amp;"º DPH"),"")</f>
        <v>14º DPH</v>
      </c>
      <c r="N646" s="31" t="str">
        <f>UPPER(IFERROR(VLOOKUP(Table_ocorrencias11[[#This Row],[municipio]],Table_municipios[],2,FALSE),""))</f>
        <v>JABOATÃO DOS GUARARAPES</v>
      </c>
      <c r="O646" s="31" t="str">
        <f>UPPER(IFERROR(Table_ocorrencias11[[#This Row],[bairro7]],""))</f>
        <v>ZONA RURAL</v>
      </c>
      <c r="P646" s="31" t="str">
        <f>IFERROR(IF(Table_ocorrencias11[[#This Row],[rua8]] ="","",Table_ocorrencias11[[#This Row],[rua8]]),"")</f>
        <v>ENGENHO SÃO SALVADOR</v>
      </c>
      <c r="Q646" s="31" t="str">
        <f>IFERROR(IF(Table_ocorrencias11[[#This Row],[latitude5]] ="","",Table_ocorrencias11[[#This Row],[latitude5]]),"")</f>
        <v>-8.200787</v>
      </c>
      <c r="R646" s="31" t="str">
        <f>IFERROR(IF(Table_ocorrencias11[[#This Row],[longitude6]] ="","",Table_ocorrencias11[[#This Row],[longitude6]]),"")</f>
        <v>-35.067799</v>
      </c>
      <c r="S646" s="31" t="str">
        <f>IFERROR(UPPER(VLOOKUP(Table_ocorrencias11[[#This Row],[ocorrencia_id]],Table_vitimas[],3,FALSE) &amp; " (NIC: "&amp; VLOOKUP(Table_ocorrencias11[[#This Row],[ocorrencia_id]],Table_vitimas[],9,FALSE)) &amp;")","")</f>
        <v>ALISSON DE LIMA SANTOS (NIC: 113826)</v>
      </c>
      <c r="T64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6" s="31" t="str">
        <f>UPPER(IFERROR(Table_ocorrencias11[[#This Row],[descricao]],""))</f>
        <v>PAF - MASC_x000D_
PM: 985514979</v>
      </c>
      <c r="V646" s="24">
        <f>IFERROR(IF(Table_ocorrencias11[[#This Row],[data_ciencia]]="","",Table_ocorrencias11[[#This Row],[data_ciencia]]),"")</f>
        <v>9.375E-2</v>
      </c>
      <c r="W646" s="24">
        <f>IFERROR(IF(Table_ocorrencias11[[#This Row],[data_saida]]="","",Table_ocorrencias11[[#This Row],[data_saida]]),"")</f>
        <v>0.10416666666666667</v>
      </c>
      <c r="X646" s="24">
        <f>IFERROR(IF(Table_ocorrencias11[[#This Row],[data_chegada]]="","",Table_ocorrencias11[[#This Row],[data_chegada]]),"")</f>
        <v>0.21875</v>
      </c>
      <c r="Y646" s="24">
        <f>IFERROR(IF(Table_ocorrencias11[[#This Row],[data_conclusao]]="","",Table_ocorrencias11[[#This Row],[data_conclusao]]),"")</f>
        <v>0.24305555555555555</v>
      </c>
      <c r="Z646" s="22">
        <v>1768</v>
      </c>
      <c r="AA646" s="22">
        <v>908</v>
      </c>
      <c r="AB646" s="22">
        <v>14</v>
      </c>
      <c r="AC646" s="22">
        <v>2962136</v>
      </c>
      <c r="AD646" s="22">
        <v>3865967</v>
      </c>
      <c r="AE646" s="22">
        <v>3864707</v>
      </c>
      <c r="AF646" s="22">
        <v>32390</v>
      </c>
      <c r="AG646" s="23">
        <v>44120</v>
      </c>
      <c r="AH646" s="22" t="s">
        <v>5084</v>
      </c>
      <c r="AI646" s="22" t="s">
        <v>167</v>
      </c>
      <c r="AJ646" s="22" t="s">
        <v>168</v>
      </c>
      <c r="AK646" s="22" t="s">
        <v>1258</v>
      </c>
      <c r="AL646" s="25">
        <v>9.375E-2</v>
      </c>
      <c r="AM646" s="26">
        <v>0.10416666666666667</v>
      </c>
      <c r="AN646" s="26">
        <v>0.21875</v>
      </c>
      <c r="AO646" s="26">
        <v>0.24305555555555555</v>
      </c>
      <c r="AP646" s="22" t="s">
        <v>5085</v>
      </c>
      <c r="AQ646" s="22" t="s">
        <v>5086</v>
      </c>
      <c r="AR646" s="22">
        <v>10</v>
      </c>
      <c r="AS646" s="22" t="s">
        <v>471</v>
      </c>
      <c r="AT646" s="22" t="s">
        <v>5087</v>
      </c>
      <c r="AU646" s="22" t="s">
        <v>5088</v>
      </c>
      <c r="AV646" s="27" t="s">
        <v>276</v>
      </c>
      <c r="AW646" s="22" t="s">
        <v>5089</v>
      </c>
      <c r="AX646" s="22" t="s">
        <v>5090</v>
      </c>
      <c r="AY646" s="22" t="b">
        <v>1</v>
      </c>
      <c r="AZ646" s="22" t="s">
        <v>273</v>
      </c>
      <c r="BA646" s="22" t="b">
        <v>0</v>
      </c>
      <c r="BB646" s="22"/>
      <c r="BC646" s="22"/>
    </row>
    <row r="647" spans="1:55" hidden="1" x14ac:dyDescent="0.25">
      <c r="A647" s="31" t="str">
        <f>IFERROR(TEXT(Table_ocorrencias11[[#This Row],[caso_n]],"000")&amp;Table_ocorrencias11[[#This Row],[ponto]]&amp;"/"&amp;YEAR(Table_ocorrencias11[[#This Row],[DATA PLANTÃO]]),"")</f>
        <v>909.9/2020</v>
      </c>
      <c r="B647" s="31" t="str">
        <f>IFERROR(IF(Table_ocorrencias11[[#This Row],[GDL]] = "","", Table_ocorrencias11[[#This Row],[GDL]]&amp;"/"&amp;YEAR(Table_ocorrencias11[[#This Row],[data_plantao]])),"")</f>
        <v>32413/2020</v>
      </c>
      <c r="C647" s="31" t="str">
        <f>IF(Table_ocorrencias11[[#This Row],[fotos_gdl]] = TRUE,"ENVIADAS","PENDENTE")</f>
        <v>ENVIADAS</v>
      </c>
      <c r="D647" s="23">
        <f>IFERROR(Table_ocorrencias11[[#This Row],[data_plantao]],"")</f>
        <v>44121</v>
      </c>
      <c r="E647" s="31" t="str">
        <f>IFERROR(Table_ocorrencias11[[#This Row],[CIODS]],"")</f>
        <v>D691092</v>
      </c>
      <c r="F647" s="31" t="str">
        <f>IFERROR(Table_ocorrencias11[[#This Row],[natureza3]],"")</f>
        <v>Homicídio</v>
      </c>
      <c r="G647" s="31" t="str">
        <f>IFERROR(Table_ocorrencias11[[#This Row],[tipo_local]],"")</f>
        <v>Externo</v>
      </c>
      <c r="H647" s="31" t="str">
        <f>IFERROR(IF(Table_ocorrencias11[[#This Row],[instrumento9]] = 0,"",Table_ocorrencias11[[#This Row],[instrumento9]]),"")</f>
        <v>PÉRFURO-CONTUNDENTE</v>
      </c>
      <c r="I647" s="31" t="str">
        <f>IFERROR(VLOOKUP(Table_ocorrencias11[[#This Row],[matricula_perito]],Table_peritos[],2,FALSE),"")</f>
        <v>CAMILA REIS OLIVEIRA GUIMARÃES</v>
      </c>
      <c r="J647" s="31" t="str">
        <f>IFERROR(VLOOKUP(Table_ocorrencias11[[#This Row],[matricula_auxiliar]],Table_auxiliares[],2,FALSE),"")</f>
        <v>AMANDA COSTA OLIVEIRA</v>
      </c>
      <c r="K647" s="31" t="str">
        <f>IFERROR(VLOOKUP(Table_ocorrencias11[[#This Row],[matricula_delegado]],Table_delegados[],2,FALSE),"")</f>
        <v>CAIO WAGNER SIQUEIRA DE MORAIS</v>
      </c>
      <c r="L647" s="31" t="str">
        <f>IFERROR(Table_ocorrencias11[[#This Row],[viatura4]],"")</f>
        <v>UP006</v>
      </c>
      <c r="M647" s="31" t="str">
        <f>IFERROR(IF(Table_ocorrencias11[[#This Row],[DPH2]] ="","",Table_ocorrencias11[[#This Row],[DPH2]]&amp;"º DPH"),"")</f>
        <v>6º DPH</v>
      </c>
      <c r="N647" s="31" t="str">
        <f>UPPER(IFERROR(VLOOKUP(Table_ocorrencias11[[#This Row],[municipio]],Table_municipios[],2,FALSE),""))</f>
        <v>IGARASSU</v>
      </c>
      <c r="O647" s="31" t="str">
        <f>UPPER(IFERROR(Table_ocorrencias11[[#This Row],[bairro7]],""))</f>
        <v>SANTA  RITA</v>
      </c>
      <c r="P647" s="31" t="str">
        <f>IFERROR(IF(Table_ocorrencias11[[#This Row],[rua8]] ="","",Table_ocorrencias11[[#This Row],[rua8]]),"")</f>
        <v>CAMPO DO ZEZO NA DESCIDA DA MARÉ</v>
      </c>
      <c r="Q647" s="31" t="str">
        <f>IFERROR(IF(Table_ocorrencias11[[#This Row],[latitude5]] ="","",Table_ocorrencias11[[#This Row],[latitude5]]),"")</f>
        <v>7°50'19.77''</v>
      </c>
      <c r="R647" s="31" t="str">
        <f>IFERROR(IF(Table_ocorrencias11[[#This Row],[longitude6]] ="","",Table_ocorrencias11[[#This Row],[longitude6]]),"")</f>
        <v>34°53'50.45''</v>
      </c>
      <c r="S64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112830)</v>
      </c>
      <c r="T64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47" s="31" t="str">
        <f>UPPER(IFERROR(Table_ocorrencias11[[#This Row],[descricao]],""))</f>
        <v>PAF - MASC. - CONTATO PMPE 992385804.</v>
      </c>
      <c r="V647" s="24">
        <f>IFERROR(IF(Table_ocorrencias11[[#This Row],[data_ciencia]]="","",Table_ocorrencias11[[#This Row],[data_ciencia]]),"")</f>
        <v>0.34583333333333333</v>
      </c>
      <c r="W647" s="24">
        <f>IFERROR(IF(Table_ocorrencias11[[#This Row],[data_saida]]="","",Table_ocorrencias11[[#This Row],[data_saida]]),"")</f>
        <v>0.3611111111111111</v>
      </c>
      <c r="X647" s="24">
        <f>IFERROR(IF(Table_ocorrencias11[[#This Row],[data_chegada]]="","",Table_ocorrencias11[[#This Row],[data_chegada]]),"")</f>
        <v>0.39583333333333331</v>
      </c>
      <c r="Y647" s="24">
        <f>IFERROR(IF(Table_ocorrencias11[[#This Row],[data_conclusao]]="","",Table_ocorrencias11[[#This Row],[data_conclusao]]),"")</f>
        <v>0.43055555555555558</v>
      </c>
      <c r="Z647" s="22">
        <v>1769</v>
      </c>
      <c r="AA647" s="22">
        <v>909</v>
      </c>
      <c r="AB647" s="22">
        <v>6</v>
      </c>
      <c r="AC647" s="22">
        <v>3869164</v>
      </c>
      <c r="AD647" s="22">
        <v>3867790</v>
      </c>
      <c r="AE647" s="22">
        <v>3864910</v>
      </c>
      <c r="AF647" s="22">
        <v>32413</v>
      </c>
      <c r="AG647" s="23">
        <v>44121</v>
      </c>
      <c r="AH647" s="22" t="s">
        <v>5091</v>
      </c>
      <c r="AI647" s="22" t="s">
        <v>167</v>
      </c>
      <c r="AJ647" s="22" t="s">
        <v>168</v>
      </c>
      <c r="AK647" s="22" t="s">
        <v>1258</v>
      </c>
      <c r="AL647" s="25">
        <v>0.34583333333333333</v>
      </c>
      <c r="AM647" s="26">
        <v>0.3611111111111111</v>
      </c>
      <c r="AN647" s="26">
        <v>0.39583333333333331</v>
      </c>
      <c r="AO647" s="26">
        <v>0.43055555555555558</v>
      </c>
      <c r="AP647" s="22" t="s">
        <v>5092</v>
      </c>
      <c r="AQ647" s="22" t="s">
        <v>5093</v>
      </c>
      <c r="AR647" s="22">
        <v>6</v>
      </c>
      <c r="AS647" s="22" t="s">
        <v>5094</v>
      </c>
      <c r="AT647" s="22" t="s">
        <v>5095</v>
      </c>
      <c r="AU647" s="22" t="s">
        <v>5130</v>
      </c>
      <c r="AV647" s="27" t="s">
        <v>276</v>
      </c>
      <c r="AW647" s="22" t="s">
        <v>5096</v>
      </c>
      <c r="AX647" s="22" t="s">
        <v>5097</v>
      </c>
      <c r="AY647" s="22" t="b">
        <v>1</v>
      </c>
      <c r="AZ647" s="22" t="s">
        <v>273</v>
      </c>
      <c r="BA647" s="22" t="b">
        <v>0</v>
      </c>
      <c r="BB647" s="22"/>
      <c r="BC647" s="22"/>
    </row>
    <row r="648" spans="1:55" hidden="1" x14ac:dyDescent="0.25">
      <c r="A648" s="31" t="str">
        <f>IFERROR(TEXT(Table_ocorrencias11[[#This Row],[caso_n]],"000")&amp;Table_ocorrencias11[[#This Row],[ponto]]&amp;"/"&amp;YEAR(Table_ocorrencias11[[#This Row],[DATA PLANTÃO]]),"")</f>
        <v>910.9/2020</v>
      </c>
      <c r="B648" s="31" t="str">
        <f>IFERROR(IF(Table_ocorrencias11[[#This Row],[GDL]] = "","", Table_ocorrencias11[[#This Row],[GDL]]&amp;"/"&amp;YEAR(Table_ocorrencias11[[#This Row],[data_plantao]])),"")</f>
        <v>32432/2020</v>
      </c>
      <c r="C648" s="31" t="str">
        <f>IF(Table_ocorrencias11[[#This Row],[fotos_gdl]] = TRUE,"ENVIADAS","PENDENTE")</f>
        <v>PENDENTE</v>
      </c>
      <c r="D648" s="23">
        <f>IFERROR(Table_ocorrencias11[[#This Row],[data_plantao]],"")</f>
        <v>44122</v>
      </c>
      <c r="E648" s="31" t="str">
        <f>IFERROR(Table_ocorrencias11[[#This Row],[CIODS]],"")</f>
        <v>D691173</v>
      </c>
      <c r="F648" s="31" t="str">
        <f>IFERROR(Table_ocorrencias11[[#This Row],[natureza3]],"")</f>
        <v>Homicídio</v>
      </c>
      <c r="G648" s="31" t="str">
        <f>IFERROR(Table_ocorrencias11[[#This Row],[tipo_local]],"")</f>
        <v>Externo</v>
      </c>
      <c r="H648" s="31" t="str">
        <f>IFERROR(IF(Table_ocorrencias11[[#This Row],[instrumento9]] = 0,"",Table_ocorrencias11[[#This Row],[instrumento9]]),"")</f>
        <v/>
      </c>
      <c r="I648" s="31" t="str">
        <f>IFERROR(VLOOKUP(Table_ocorrencias11[[#This Row],[matricula_perito]],Table_peritos[],2,FALSE),"")</f>
        <v>FERNANDO HENRIQUE LEAL BENEVIDES</v>
      </c>
      <c r="J648" s="31" t="str">
        <f>IFERROR(VLOOKUP(Table_ocorrencias11[[#This Row],[matricula_auxiliar]],Table_auxiliares[],2,FALSE),"")</f>
        <v>ERIVALDO CAMARA CORREIA</v>
      </c>
      <c r="K648" s="31" t="str">
        <f>IFERROR(VLOOKUP(Table_ocorrencias11[[#This Row],[matricula_delegado]],Table_delegados[],2,FALSE),"")</f>
        <v>ROBERTO DE LIMA FERREIRA</v>
      </c>
      <c r="L648" s="31" t="str">
        <f>IFERROR(Table_ocorrencias11[[#This Row],[viatura4]],"")</f>
        <v>UP006</v>
      </c>
      <c r="M648" s="31" t="str">
        <f>IFERROR(IF(Table_ocorrencias11[[#This Row],[DPH2]] ="","",Table_ocorrencias11[[#This Row],[DPH2]]&amp;"º DPH"),"")</f>
        <v>5º DPH</v>
      </c>
      <c r="N648" s="31" t="str">
        <f>UPPER(IFERROR(VLOOKUP(Table_ocorrencias11[[#This Row],[municipio]],Table_municipios[],2,FALSE),""))</f>
        <v>RECIFE</v>
      </c>
      <c r="O648" s="31" t="str">
        <f>UPPER(IFERROR(Table_ocorrencias11[[#This Row],[bairro7]],""))</f>
        <v>VASCO DA GAMA</v>
      </c>
      <c r="P648" s="31" t="str">
        <f>IFERROR(IF(Table_ocorrencias11[[#This Row],[rua8]] ="","",Table_ocorrencias11[[#This Row],[rua8]]),"")</f>
        <v>VASCO DA GAMA</v>
      </c>
      <c r="Q648" s="31" t="str">
        <f>IFERROR(IF(Table_ocorrencias11[[#This Row],[latitude5]] ="","",Table_ocorrencias11[[#This Row],[latitude5]]),"")</f>
        <v>8°1`8.06"S</v>
      </c>
      <c r="R648" s="31" t="str">
        <f>IFERROR(IF(Table_ocorrencias11[[#This Row],[longitude6]] ="","",Table_ocorrencias11[[#This Row],[longitude6]]),"")</f>
        <v>34°55`17.33"O</v>
      </c>
      <c r="S648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4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8" s="31" t="str">
        <f>UPPER(IFERROR(Table_ocorrencias11[[#This Row],[descricao]],""))</f>
        <v>VÍTIMA MASCULINA - "PAF"</v>
      </c>
      <c r="V648" s="24">
        <f>IFERROR(IF(Table_ocorrencias11[[#This Row],[data_ciencia]]="","",Table_ocorrencias11[[#This Row],[data_ciencia]]),"")</f>
        <v>2.0833333333333332E-2</v>
      </c>
      <c r="W648" s="24">
        <f>IFERROR(IF(Table_ocorrencias11[[#This Row],[data_saida]]="","",Table_ocorrencias11[[#This Row],[data_saida]]),"")</f>
        <v>2.0833333333333332E-2</v>
      </c>
      <c r="X648" s="24">
        <f>IFERROR(IF(Table_ocorrencias11[[#This Row],[data_chegada]]="","",Table_ocorrencias11[[#This Row],[data_chegada]]),"")</f>
        <v>3.888888888888889E-2</v>
      </c>
      <c r="Y648" s="24">
        <f>IFERROR(IF(Table_ocorrencias11[[#This Row],[data_conclusao]]="","",Table_ocorrencias11[[#This Row],[data_conclusao]]),"")</f>
        <v>8.1944444444444445E-2</v>
      </c>
      <c r="Z648" s="22">
        <v>1771</v>
      </c>
      <c r="AA648" s="22">
        <v>910</v>
      </c>
      <c r="AB648" s="22">
        <v>5</v>
      </c>
      <c r="AC648" s="22">
        <v>2962063</v>
      </c>
      <c r="AD648" s="22">
        <v>1195204</v>
      </c>
      <c r="AE648" s="22">
        <v>3864723</v>
      </c>
      <c r="AF648" s="22">
        <v>32432</v>
      </c>
      <c r="AG648" s="23">
        <v>44122</v>
      </c>
      <c r="AH648" s="22" t="s">
        <v>5138</v>
      </c>
      <c r="AI648" s="22" t="s">
        <v>167</v>
      </c>
      <c r="AJ648" s="22" t="s">
        <v>168</v>
      </c>
      <c r="AK648" s="22" t="s">
        <v>1258</v>
      </c>
      <c r="AL648" s="25">
        <v>2.0833333333333332E-2</v>
      </c>
      <c r="AM648" s="26">
        <v>2.0833333333333332E-2</v>
      </c>
      <c r="AN648" s="26">
        <v>3.888888888888889E-2</v>
      </c>
      <c r="AO648" s="26">
        <v>8.1944444444444445E-2</v>
      </c>
      <c r="AP648" s="22" t="s">
        <v>5141</v>
      </c>
      <c r="AQ648" s="22" t="s">
        <v>5142</v>
      </c>
      <c r="AR648" s="22">
        <v>14</v>
      </c>
      <c r="AS648" s="22" t="s">
        <v>2054</v>
      </c>
      <c r="AT648" s="22" t="s">
        <v>2054</v>
      </c>
      <c r="AU648" s="22" t="s">
        <v>283</v>
      </c>
      <c r="AV648" s="27"/>
      <c r="AW648" s="22" t="s">
        <v>5139</v>
      </c>
      <c r="AX648" s="22" t="s">
        <v>5140</v>
      </c>
      <c r="AY648" s="22" t="b">
        <v>0</v>
      </c>
      <c r="AZ648" s="22" t="s">
        <v>273</v>
      </c>
      <c r="BA648" s="22" t="b">
        <v>0</v>
      </c>
      <c r="BB648" s="22"/>
      <c r="BC648" s="22"/>
    </row>
    <row r="649" spans="1:55" hidden="1" x14ac:dyDescent="0.25">
      <c r="A649" s="31" t="str">
        <f>IFERROR(TEXT(Table_ocorrencias11[[#This Row],[caso_n]],"000")&amp;Table_ocorrencias11[[#This Row],[ponto]]&amp;"/"&amp;YEAR(Table_ocorrencias11[[#This Row],[DATA PLANTÃO]]),"")</f>
        <v>911.9/2020</v>
      </c>
      <c r="B649" s="31" t="str">
        <f>IFERROR(IF(Table_ocorrencias11[[#This Row],[GDL]] = "","", Table_ocorrencias11[[#This Row],[GDL]]&amp;"/"&amp;YEAR(Table_ocorrencias11[[#This Row],[data_plantao]])),"")</f>
        <v>32477/2020</v>
      </c>
      <c r="C649" s="31" t="str">
        <f>IF(Table_ocorrencias11[[#This Row],[fotos_gdl]] = TRUE,"ENVIADAS","PENDENTE")</f>
        <v>ENVIADAS</v>
      </c>
      <c r="D649" s="23">
        <f>IFERROR(Table_ocorrencias11[[#This Row],[data_plantao]],"")</f>
        <v>44122</v>
      </c>
      <c r="E649" s="31" t="str">
        <f>IFERROR(Table_ocorrencias11[[#This Row],[CIODS]],"")</f>
        <v>D691251</v>
      </c>
      <c r="F649" s="31" t="str">
        <f>IFERROR(Table_ocorrencias11[[#This Row],[natureza3]],"")</f>
        <v>Homicídio</v>
      </c>
      <c r="G649" s="31" t="str">
        <f>IFERROR(Table_ocorrencias11[[#This Row],[tipo_local]],"")</f>
        <v>Externo</v>
      </c>
      <c r="H649" s="31" t="str">
        <f>IFERROR(IF(Table_ocorrencias11[[#This Row],[instrumento9]] = 0,"",Table_ocorrencias11[[#This Row],[instrumento9]]),"")</f>
        <v/>
      </c>
      <c r="I649" s="31" t="str">
        <f>IFERROR(VLOOKUP(Table_ocorrencias11[[#This Row],[matricula_perito]],Table_peritos[],2,FALSE),"")</f>
        <v>RODION MALINOVSKY DE OLIVEIRA GOMES</v>
      </c>
      <c r="J649" s="31" t="str">
        <f>IFERROR(VLOOKUP(Table_ocorrencias11[[#This Row],[matricula_auxiliar]],Table_auxiliares[],2,FALSE),"")</f>
        <v>HILTON PESSOA DE FREITAS NETO</v>
      </c>
      <c r="K649" s="31" t="str">
        <f>IFERROR(VLOOKUP(Table_ocorrencias11[[#This Row],[matricula_delegado]],Table_delegados[],2,FALSE),"")</f>
        <v>JOAQUIM MARINOSIO RODRIGUES BRAGA NETO</v>
      </c>
      <c r="L649" s="31" t="str">
        <f>IFERROR(Table_ocorrencias11[[#This Row],[viatura4]],"")</f>
        <v>UP006</v>
      </c>
      <c r="M649" s="31" t="str">
        <f>IFERROR(IF(Table_ocorrencias11[[#This Row],[DPH2]] ="","",Table_ocorrencias11[[#This Row],[DPH2]]&amp;"º DPH"),"")</f>
        <v>2º DPH</v>
      </c>
      <c r="N649" s="31" t="str">
        <f>UPPER(IFERROR(VLOOKUP(Table_ocorrencias11[[#This Row],[municipio]],Table_municipios[],2,FALSE),""))</f>
        <v>RECIFE</v>
      </c>
      <c r="O649" s="31" t="str">
        <f>UPPER(IFERROR(Table_ocorrencias11[[#This Row],[bairro7]],""))</f>
        <v>ARRUDA</v>
      </c>
      <c r="P649" s="31" t="str">
        <f>IFERROR(IF(Table_ocorrencias11[[#This Row],[rua8]] ="","",Table_ocorrencias11[[#This Row],[rua8]]),"")</f>
        <v>RUA DR JOSE FULCO</v>
      </c>
      <c r="Q649" s="31" t="str">
        <f>IFERROR(IF(Table_ocorrencias11[[#This Row],[latitude5]] ="","",Table_ocorrencias11[[#This Row],[latitude5]]),"")</f>
        <v>-8.025571</v>
      </c>
      <c r="R649" s="31" t="str">
        <f>IFERROR(IF(Table_ocorrencias11[[#This Row],[longitude6]] ="","",Table_ocorrencias11[[#This Row],[longitude6]]),"")</f>
        <v>-34.897769</v>
      </c>
      <c r="S64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111504)</v>
      </c>
      <c r="T64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49" s="31" t="str">
        <f>UPPER(IFERROR(Table_ocorrencias11[[#This Row],[descricao]],""))</f>
        <v>CORPO CARBONIZADO</v>
      </c>
      <c r="V649" s="24">
        <f>IFERROR(IF(Table_ocorrencias11[[#This Row],[data_ciencia]]="","",Table_ocorrencias11[[#This Row],[data_ciencia]]),"")</f>
        <v>0.78611111111111109</v>
      </c>
      <c r="W649" s="24">
        <f>IFERROR(IF(Table_ocorrencias11[[#This Row],[data_saida]]="","",Table_ocorrencias11[[#This Row],[data_saida]]),"")</f>
        <v>0.80902777777777779</v>
      </c>
      <c r="X649" s="24">
        <f>IFERROR(IF(Table_ocorrencias11[[#This Row],[data_chegada]]="","",Table_ocorrencias11[[#This Row],[data_chegada]]),"")</f>
        <v>0.81944444444444442</v>
      </c>
      <c r="Y649" s="24">
        <f>IFERROR(IF(Table_ocorrencias11[[#This Row],[data_conclusao]]="","",Table_ocorrencias11[[#This Row],[data_conclusao]]),"")</f>
        <v>0.84722222222222221</v>
      </c>
      <c r="Z649" s="22">
        <v>1772</v>
      </c>
      <c r="AA649" s="22">
        <v>911</v>
      </c>
      <c r="AB649" s="22">
        <v>2</v>
      </c>
      <c r="AC649" s="22">
        <v>1917099</v>
      </c>
      <c r="AD649" s="22">
        <v>3865967</v>
      </c>
      <c r="AE649" s="22">
        <v>1492225</v>
      </c>
      <c r="AF649" s="22">
        <v>32477</v>
      </c>
      <c r="AG649" s="23">
        <v>44122</v>
      </c>
      <c r="AH649" s="22" t="s">
        <v>5147</v>
      </c>
      <c r="AI649" s="22" t="s">
        <v>167</v>
      </c>
      <c r="AJ649" s="22" t="s">
        <v>168</v>
      </c>
      <c r="AK649" s="22" t="s">
        <v>1258</v>
      </c>
      <c r="AL649" s="25">
        <v>0.78611111111111109</v>
      </c>
      <c r="AM649" s="26">
        <v>0.80902777777777779</v>
      </c>
      <c r="AN649" s="26">
        <v>0.81944444444444442</v>
      </c>
      <c r="AO649" s="26">
        <v>0.84722222222222221</v>
      </c>
      <c r="AP649" s="22" t="s">
        <v>5158</v>
      </c>
      <c r="AQ649" s="22" t="s">
        <v>5159</v>
      </c>
      <c r="AR649" s="22">
        <v>14</v>
      </c>
      <c r="AS649" s="22" t="s">
        <v>5148</v>
      </c>
      <c r="AT649" s="22" t="s">
        <v>5149</v>
      </c>
      <c r="AU649" s="22" t="s">
        <v>283</v>
      </c>
      <c r="AV649" s="27"/>
      <c r="AW649" s="22" t="s">
        <v>5150</v>
      </c>
      <c r="AX649" s="22" t="s">
        <v>5160</v>
      </c>
      <c r="AY649" s="22" t="b">
        <v>1</v>
      </c>
      <c r="AZ649" s="22" t="s">
        <v>273</v>
      </c>
      <c r="BA649" s="22" t="b">
        <v>0</v>
      </c>
      <c r="BB649" s="22"/>
      <c r="BC649" s="22"/>
    </row>
    <row r="650" spans="1:55" hidden="1" x14ac:dyDescent="0.25">
      <c r="A650" s="31" t="str">
        <f>IFERROR(TEXT(Table_ocorrencias11[[#This Row],[caso_n]],"000")&amp;Table_ocorrencias11[[#This Row],[ponto]]&amp;"/"&amp;YEAR(Table_ocorrencias11[[#This Row],[DATA PLANTÃO]]),"")</f>
        <v>912.9/2020</v>
      </c>
      <c r="B650" s="31" t="str">
        <f>IFERROR(IF(Table_ocorrencias11[[#This Row],[GDL]] = "","", Table_ocorrencias11[[#This Row],[GDL]]&amp;"/"&amp;YEAR(Table_ocorrencias11[[#This Row],[data_plantao]])),"")</f>
        <v>32632/2020</v>
      </c>
      <c r="C650" s="31" t="str">
        <f>IF(Table_ocorrencias11[[#This Row],[fotos_gdl]] = TRUE,"ENVIADAS","PENDENTE")</f>
        <v>ENVIADAS</v>
      </c>
      <c r="D650" s="23">
        <f>IFERROR(Table_ocorrencias11[[#This Row],[data_plantao]],"")</f>
        <v>44122</v>
      </c>
      <c r="E650" s="31" t="str">
        <f>IFERROR(Table_ocorrencias11[[#This Row],[CIODS]],"")</f>
        <v>D691261</v>
      </c>
      <c r="F650" s="31" t="str">
        <f>IFERROR(Table_ocorrencias11[[#This Row],[natureza3]],"")</f>
        <v>Homicídio</v>
      </c>
      <c r="G650" s="31" t="str">
        <f>IFERROR(Table_ocorrencias11[[#This Row],[tipo_local]],"")</f>
        <v>Externo</v>
      </c>
      <c r="H650" s="31" t="str">
        <f>IFERROR(IF(Table_ocorrencias11[[#This Row],[instrumento9]] = 0,"",Table_ocorrencias11[[#This Row],[instrumento9]]),"")</f>
        <v>PÉRFURO-CONTUNDENTE</v>
      </c>
      <c r="I650" s="31" t="str">
        <f>IFERROR(VLOOKUP(Table_ocorrencias11[[#This Row],[matricula_perito]],Table_peritos[],2,FALSE),"")</f>
        <v>LUCAS ARAÚJO DE ALMEIDA</v>
      </c>
      <c r="J650" s="31" t="str">
        <f>IFERROR(VLOOKUP(Table_ocorrencias11[[#This Row],[matricula_auxiliar]],Table_auxiliares[],2,FALSE),"")</f>
        <v>RICARDO ALEXANDRE MELO DA SILVA</v>
      </c>
      <c r="K650" s="31" t="str">
        <f>IFERROR(VLOOKUP(Table_ocorrencias11[[#This Row],[matricula_delegado]],Table_delegados[],2,FALSE),"")</f>
        <v>SERGIO RICARDO FERREIRA DE VASCONCELOS</v>
      </c>
      <c r="L650" s="31" t="str">
        <f>IFERROR(Table_ocorrencias11[[#This Row],[viatura4]],"")</f>
        <v>UP004</v>
      </c>
      <c r="M650" s="31" t="str">
        <f>IFERROR(IF(Table_ocorrencias11[[#This Row],[DPH2]] ="","",Table_ocorrencias11[[#This Row],[DPH2]]&amp;"º DPH"),"")</f>
        <v>5º DPH</v>
      </c>
      <c r="N650" s="31" t="str">
        <f>UPPER(IFERROR(VLOOKUP(Table_ocorrencias11[[#This Row],[municipio]],Table_municipios[],2,FALSE),""))</f>
        <v>RECIFE</v>
      </c>
      <c r="O650" s="31" t="str">
        <f>UPPER(IFERROR(Table_ocorrencias11[[#This Row],[bairro7]],""))</f>
        <v>PASSARINHO</v>
      </c>
      <c r="P650" s="31" t="str">
        <f>IFERROR(IF(Table_ocorrencias11[[#This Row],[rua8]] ="","",Table_ocorrencias11[[#This Row],[rua8]]),"")</f>
        <v>AV CHAGAS FERREIRA</v>
      </c>
      <c r="Q650" s="31" t="str">
        <f>IFERROR(IF(Table_ocorrencias11[[#This Row],[latitude5]] ="","",Table_ocorrencias11[[#This Row],[latitude5]]),"")</f>
        <v>-7.991395</v>
      </c>
      <c r="R650" s="31" t="str">
        <f>IFERROR(IF(Table_ocorrencias11[[#This Row],[longitude6]] ="","",Table_ocorrencias11[[#This Row],[longitude6]]),"")</f>
        <v>-34.924507</v>
      </c>
      <c r="S650" s="31" t="str">
        <f>IFERROR(UPPER(VLOOKUP(Table_ocorrencias11[[#This Row],[ocorrencia_id]],Table_vitimas[],3,FALSE) &amp; " (NIC: "&amp; VLOOKUP(Table_ocorrencias11[[#This Row],[ocorrencia_id]],Table_vitimas[],9,FALSE)) &amp;")","")</f>
        <v>FERNANDO SOUSA DE ALMEIDA (NIC: 101113)</v>
      </c>
      <c r="T65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0" s="31" t="str">
        <f>UPPER(IFERROR(Table_ocorrencias11[[#This Row],[descricao]],""))</f>
        <v>PAF</v>
      </c>
      <c r="V650" s="24">
        <f>IFERROR(IF(Table_ocorrencias11[[#This Row],[data_ciencia]]="","",Table_ocorrencias11[[#This Row],[data_ciencia]]),"")</f>
        <v>0.81111111111111112</v>
      </c>
      <c r="W650" s="24">
        <f>IFERROR(IF(Table_ocorrencias11[[#This Row],[data_saida]]="","",Table_ocorrencias11[[#This Row],[data_saida]]),"")</f>
        <v>0.82638888888888884</v>
      </c>
      <c r="X650" s="24">
        <f>IFERROR(IF(Table_ocorrencias11[[#This Row],[data_chegada]]="","",Table_ocorrencias11[[#This Row],[data_chegada]]),"")</f>
        <v>0.85416666666666663</v>
      </c>
      <c r="Y650" s="24" t="str">
        <f>IFERROR(IF(Table_ocorrencias11[[#This Row],[data_conclusao]]="","",Table_ocorrencias11[[#This Row],[data_conclusao]]),"")</f>
        <v/>
      </c>
      <c r="Z650" s="22">
        <v>1773</v>
      </c>
      <c r="AA650" s="22">
        <v>912</v>
      </c>
      <c r="AB650" s="22">
        <v>5</v>
      </c>
      <c r="AC650" s="22">
        <v>3870006</v>
      </c>
      <c r="AD650" s="22">
        <v>3867641</v>
      </c>
      <c r="AE650" s="22">
        <v>2139219</v>
      </c>
      <c r="AF650" s="22">
        <v>32632</v>
      </c>
      <c r="AG650" s="23">
        <v>44122</v>
      </c>
      <c r="AH650" s="22" t="s">
        <v>5143</v>
      </c>
      <c r="AI650" s="22" t="s">
        <v>167</v>
      </c>
      <c r="AJ650" s="22" t="s">
        <v>168</v>
      </c>
      <c r="AK650" s="22" t="s">
        <v>255</v>
      </c>
      <c r="AL650" s="25">
        <v>0.81111111111111112</v>
      </c>
      <c r="AM650" s="26">
        <v>0.82638888888888884</v>
      </c>
      <c r="AN650" s="26">
        <v>0.85416666666666663</v>
      </c>
      <c r="AO650" s="26"/>
      <c r="AP650" s="22" t="s">
        <v>5199</v>
      </c>
      <c r="AQ650" s="22" t="s">
        <v>5200</v>
      </c>
      <c r="AR650" s="22">
        <v>14</v>
      </c>
      <c r="AS650" s="22" t="s">
        <v>678</v>
      </c>
      <c r="AT650" s="22" t="s">
        <v>5144</v>
      </c>
      <c r="AU650" s="22" t="s">
        <v>5145</v>
      </c>
      <c r="AV650" s="27" t="s">
        <v>276</v>
      </c>
      <c r="AW650" s="22" t="s">
        <v>5146</v>
      </c>
      <c r="AX650" s="22" t="s">
        <v>1202</v>
      </c>
      <c r="AY650" s="22" t="b">
        <v>1</v>
      </c>
      <c r="AZ650" s="22" t="s">
        <v>273</v>
      </c>
      <c r="BA650" s="22" t="b">
        <v>0</v>
      </c>
      <c r="BB650" s="22"/>
      <c r="BC650" s="22"/>
    </row>
    <row r="651" spans="1:55" hidden="1" x14ac:dyDescent="0.25">
      <c r="A651" s="31" t="str">
        <f>IFERROR(TEXT(Table_ocorrencias11[[#This Row],[caso_n]],"000")&amp;Table_ocorrencias11[[#This Row],[ponto]]&amp;"/"&amp;YEAR(Table_ocorrencias11[[#This Row],[DATA PLANTÃO]]),"")</f>
        <v>913.9/2020</v>
      </c>
      <c r="B651" s="31" t="str">
        <f>IFERROR(IF(Table_ocorrencias11[[#This Row],[GDL]] = "","", Table_ocorrencias11[[#This Row],[GDL]]&amp;"/"&amp;YEAR(Table_ocorrencias11[[#This Row],[data_plantao]])),"")</f>
        <v>32476/2020</v>
      </c>
      <c r="C651" s="31" t="str">
        <f>IF(Table_ocorrencias11[[#This Row],[fotos_gdl]] = TRUE,"ENVIADAS","PENDENTE")</f>
        <v>ENVIADAS</v>
      </c>
      <c r="D651" s="23">
        <f>IFERROR(Table_ocorrencias11[[#This Row],[data_plantao]],"")</f>
        <v>44122</v>
      </c>
      <c r="E651" s="31" t="str">
        <f>IFERROR(Table_ocorrencias11[[#This Row],[CIODS]],"")</f>
        <v>D691271</v>
      </c>
      <c r="F651" s="31" t="str">
        <f>IFERROR(Table_ocorrencias11[[#This Row],[natureza3]],"")</f>
        <v>Homicídio</v>
      </c>
      <c r="G651" s="31" t="str">
        <f>IFERROR(Table_ocorrencias11[[#This Row],[tipo_local]],"")</f>
        <v>Externo</v>
      </c>
      <c r="H651" s="31" t="str">
        <f>IFERROR(IF(Table_ocorrencias11[[#This Row],[instrumento9]] = 0,"",Table_ocorrencias11[[#This Row],[instrumento9]]),"")</f>
        <v>PÉRFURO-CONTUNDENTE</v>
      </c>
      <c r="I651" s="31" t="str">
        <f>IFERROR(VLOOKUP(Table_ocorrencias11[[#This Row],[matricula_perito]],Table_peritos[],2,FALSE),"")</f>
        <v>DIOGO SINESIO TRAJANO DE ARRUDA</v>
      </c>
      <c r="J651" s="31" t="str">
        <f>IFERROR(VLOOKUP(Table_ocorrencias11[[#This Row],[matricula_auxiliar]],Table_auxiliares[],2,FALSE),"")</f>
        <v>THIAGO CHALEGRE</v>
      </c>
      <c r="K651" s="31" t="str">
        <f>IFERROR(VLOOKUP(Table_ocorrencias11[[#This Row],[matricula_delegado]],Table_delegados[],2,FALSE),"")</f>
        <v>JOAQUIM MARINOSIO RODRIGUES BRAGA NETO</v>
      </c>
      <c r="L651" s="31" t="str">
        <f>IFERROR(Table_ocorrencias11[[#This Row],[viatura4]],"")</f>
        <v>UP002</v>
      </c>
      <c r="M651" s="31" t="str">
        <f>IFERROR(IF(Table_ocorrencias11[[#This Row],[DPH2]] ="","",Table_ocorrencias11[[#This Row],[DPH2]]&amp;"º DPH"),"")</f>
        <v>4º DPH</v>
      </c>
      <c r="N651" s="31" t="str">
        <f>UPPER(IFERROR(VLOOKUP(Table_ocorrencias11[[#This Row],[municipio]],Table_municipios[],2,FALSE),""))</f>
        <v>RECIFE</v>
      </c>
      <c r="O651" s="31" t="str">
        <f>UPPER(IFERROR(Table_ocorrencias11[[#This Row],[bairro7]],""))</f>
        <v>JARDIM SÃO PAULO</v>
      </c>
      <c r="P651" s="31" t="str">
        <f>IFERROR(IF(Table_ocorrencias11[[#This Row],[rua8]] ="","",Table_ocorrencias11[[#This Row],[rua8]]),"")</f>
        <v>BR 101</v>
      </c>
      <c r="Q651" s="31" t="str">
        <f>IFERROR(IF(Table_ocorrencias11[[#This Row],[latitude5]] ="","",Table_ocorrencias11[[#This Row],[latitude5]]),"")</f>
        <v>-8.073500</v>
      </c>
      <c r="R651" s="31" t="str">
        <f>IFERROR(IF(Table_ocorrencias11[[#This Row],[longitude6]] ="","",Table_ocorrencias11[[#This Row],[longitude6]]),"")</f>
        <v>-34.942570</v>
      </c>
      <c r="S65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113818)</v>
      </c>
      <c r="T65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51" s="31" t="str">
        <f>UPPER(IFERROR(Table_ocorrencias11[[#This Row],[descricao]],""))</f>
        <v>PM 98384 6700</v>
      </c>
      <c r="V651" s="24">
        <f>IFERROR(IF(Table_ocorrencias11[[#This Row],[data_ciencia]]="","",Table_ocorrencias11[[#This Row],[data_ciencia]]),"")</f>
        <v>0.84583333333333333</v>
      </c>
      <c r="W651" s="24">
        <f>IFERROR(IF(Table_ocorrencias11[[#This Row],[data_saida]]="","",Table_ocorrencias11[[#This Row],[data_saida]]),"")</f>
        <v>0.86805555555555558</v>
      </c>
      <c r="X651" s="24">
        <f>IFERROR(IF(Table_ocorrencias11[[#This Row],[data_chegada]]="","",Table_ocorrencias11[[#This Row],[data_chegada]]),"")</f>
        <v>0.88194444444444442</v>
      </c>
      <c r="Y651" s="24">
        <f>IFERROR(IF(Table_ocorrencias11[[#This Row],[data_conclusao]]="","",Table_ocorrencias11[[#This Row],[data_conclusao]]),"")</f>
        <v>0.90277777777777779</v>
      </c>
      <c r="Z651" s="22">
        <v>1774</v>
      </c>
      <c r="AA651" s="22">
        <v>913</v>
      </c>
      <c r="AB651" s="22">
        <v>4</v>
      </c>
      <c r="AC651" s="22">
        <v>3871193</v>
      </c>
      <c r="AD651" s="22">
        <v>3868877</v>
      </c>
      <c r="AE651" s="22">
        <v>1492225</v>
      </c>
      <c r="AF651" s="22">
        <v>32476</v>
      </c>
      <c r="AG651" s="23">
        <v>44122</v>
      </c>
      <c r="AH651" s="22" t="s">
        <v>5151</v>
      </c>
      <c r="AI651" s="22" t="s">
        <v>167</v>
      </c>
      <c r="AJ651" s="22" t="s">
        <v>168</v>
      </c>
      <c r="AK651" s="22" t="s">
        <v>278</v>
      </c>
      <c r="AL651" s="25">
        <v>0.84583333333333333</v>
      </c>
      <c r="AM651" s="26">
        <v>0.86805555555555558</v>
      </c>
      <c r="AN651" s="26">
        <v>0.88194444444444442</v>
      </c>
      <c r="AO651" s="26">
        <v>0.90277777777777779</v>
      </c>
      <c r="AP651" s="22" t="s">
        <v>5154</v>
      </c>
      <c r="AQ651" s="22" t="s">
        <v>5155</v>
      </c>
      <c r="AR651" s="22">
        <v>14</v>
      </c>
      <c r="AS651" s="22" t="s">
        <v>404</v>
      </c>
      <c r="AT651" s="22" t="s">
        <v>1484</v>
      </c>
      <c r="AU651" s="22" t="s">
        <v>283</v>
      </c>
      <c r="AV651" s="27" t="s">
        <v>276</v>
      </c>
      <c r="AW651" s="22" t="s">
        <v>5152</v>
      </c>
      <c r="AX651" s="22" t="s">
        <v>5153</v>
      </c>
      <c r="AY651" s="22" t="b">
        <v>1</v>
      </c>
      <c r="AZ651" s="22" t="s">
        <v>273</v>
      </c>
      <c r="BA651" s="22" t="b">
        <v>0</v>
      </c>
      <c r="BB651" s="22"/>
      <c r="BC651" s="22"/>
    </row>
    <row r="652" spans="1:55" hidden="1" x14ac:dyDescent="0.25">
      <c r="A652" s="31" t="str">
        <f>IFERROR(TEXT(Table_ocorrencias11[[#This Row],[caso_n]],"000")&amp;Table_ocorrencias11[[#This Row],[ponto]]&amp;"/"&amp;YEAR(Table_ocorrencias11[[#This Row],[DATA PLANTÃO]]),"")</f>
        <v>914.9/2020</v>
      </c>
      <c r="B652" s="31" t="str">
        <f>IFERROR(IF(Table_ocorrencias11[[#This Row],[GDL]] = "","", Table_ocorrencias11[[#This Row],[GDL]]&amp;"/"&amp;YEAR(Table_ocorrencias11[[#This Row],[data_plantao]])),"")</f>
        <v>32478/2020</v>
      </c>
      <c r="C652" s="31" t="str">
        <f>IF(Table_ocorrencias11[[#This Row],[fotos_gdl]] = TRUE,"ENVIADAS","PENDENTE")</f>
        <v>ENVIADAS</v>
      </c>
      <c r="D652" s="23">
        <f>IFERROR(Table_ocorrencias11[[#This Row],[data_plantao]],"")</f>
        <v>44122</v>
      </c>
      <c r="E652" s="31" t="str">
        <f>IFERROR(Table_ocorrencias11[[#This Row],[CIODS]],"")</f>
        <v>D691270</v>
      </c>
      <c r="F652" s="31" t="str">
        <f>IFERROR(Table_ocorrencias11[[#This Row],[natureza3]],"")</f>
        <v>Homicídio</v>
      </c>
      <c r="G652" s="31" t="str">
        <f>IFERROR(Table_ocorrencias11[[#This Row],[tipo_local]],"")</f>
        <v>Externo</v>
      </c>
      <c r="H652" s="31" t="str">
        <f>IFERROR(IF(Table_ocorrencias11[[#This Row],[instrumento9]] = 0,"",Table_ocorrencias11[[#This Row],[instrumento9]]),"")</f>
        <v>PÉRFURO-CONTUNDENTE</v>
      </c>
      <c r="I652" s="31" t="str">
        <f>IFERROR(VLOOKUP(Table_ocorrencias11[[#This Row],[matricula_perito]],Table_peritos[],2,FALSE),"")</f>
        <v>RODION MALINOVSKY DE OLIVEIRA GOMES</v>
      </c>
      <c r="J652" s="31" t="str">
        <f>IFERROR(VLOOKUP(Table_ocorrencias11[[#This Row],[matricula_auxiliar]],Table_auxiliares[],2,FALSE),"")</f>
        <v>HILTON PESSOA DE FREITAS NETO</v>
      </c>
      <c r="K652" s="31" t="str">
        <f>IFERROR(VLOOKUP(Table_ocorrencias11[[#This Row],[matricula_delegado]],Table_delegados[],2,FALSE),"")</f>
        <v>FRANCISCA ERICA DA SILVA BEZERRA</v>
      </c>
      <c r="L652" s="31" t="str">
        <f>IFERROR(Table_ocorrencias11[[#This Row],[viatura4]],"")</f>
        <v>UP006</v>
      </c>
      <c r="M652" s="31" t="str">
        <f>IFERROR(IF(Table_ocorrencias11[[#This Row],[DPH2]] ="","",Table_ocorrencias11[[#This Row],[DPH2]]&amp;"º DPH"),"")</f>
        <v>7º DPH</v>
      </c>
      <c r="N652" s="31" t="str">
        <f>UPPER(IFERROR(VLOOKUP(Table_ocorrencias11[[#This Row],[municipio]],Table_municipios[],2,FALSE),""))</f>
        <v>PAULISTA</v>
      </c>
      <c r="O652" s="31" t="str">
        <f>UPPER(IFERROR(Table_ocorrencias11[[#This Row],[bairro7]],""))</f>
        <v>FRAGOSO</v>
      </c>
      <c r="P652" s="31" t="str">
        <f>IFERROR(IF(Table_ocorrencias11[[#This Row],[rua8]] ="","",Table_ocorrencias11[[#This Row],[rua8]]),"")</f>
        <v>AV. BEIJAMIN</v>
      </c>
      <c r="Q652" s="31" t="str">
        <f>IFERROR(IF(Table_ocorrencias11[[#This Row],[latitude5]] ="","",Table_ocorrencias11[[#This Row],[latitude5]]),"")</f>
        <v>-7.963380</v>
      </c>
      <c r="R652" s="31" t="str">
        <f>IFERROR(IF(Table_ocorrencias11[[#This Row],[longitude6]] ="","",Table_ocorrencias11[[#This Row],[longitude6]]),"")</f>
        <v>-34.868282</v>
      </c>
      <c r="S652" s="31" t="str">
        <f>IFERROR(UPPER(VLOOKUP(Table_ocorrencias11[[#This Row],[ocorrencia_id]],Table_vitimas[],3,FALSE) &amp; " (NIC: "&amp; VLOOKUP(Table_ocorrencias11[[#This Row],[ocorrencia_id]],Table_vitimas[],9,FALSE)) &amp;")","")</f>
        <v>RENATO TRINDADE DA COSTA (NIC: 113812)</v>
      </c>
      <c r="T65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2" s="31" t="str">
        <f>UPPER(IFERROR(Table_ocorrencias11[[#This Row],[descricao]],""))</f>
        <v>MASC</v>
      </c>
      <c r="V652" s="24">
        <f>IFERROR(IF(Table_ocorrencias11[[#This Row],[data_ciencia]]="","",Table_ocorrencias11[[#This Row],[data_ciencia]]),"")</f>
        <v>0.86458333333333337</v>
      </c>
      <c r="W652" s="24">
        <f>IFERROR(IF(Table_ocorrencias11[[#This Row],[data_saida]]="","",Table_ocorrencias11[[#This Row],[data_saida]]),"")</f>
        <v>0.86805555555555558</v>
      </c>
      <c r="X652" s="24">
        <f>IFERROR(IF(Table_ocorrencias11[[#This Row],[data_chegada]]="","",Table_ocorrencias11[[#This Row],[data_chegada]]),"")</f>
        <v>0.88194444444444442</v>
      </c>
      <c r="Y652" s="24">
        <f>IFERROR(IF(Table_ocorrencias11[[#This Row],[data_conclusao]]="","",Table_ocorrencias11[[#This Row],[data_conclusao]]),"")</f>
        <v>0.90972222222222221</v>
      </c>
      <c r="Z652" s="22">
        <v>1775</v>
      </c>
      <c r="AA652" s="22">
        <v>914</v>
      </c>
      <c r="AB652" s="22">
        <v>7</v>
      </c>
      <c r="AC652" s="22">
        <v>1917099</v>
      </c>
      <c r="AD652" s="22">
        <v>3865967</v>
      </c>
      <c r="AE652" s="22">
        <v>2724782</v>
      </c>
      <c r="AF652" s="22">
        <v>32478</v>
      </c>
      <c r="AG652" s="23">
        <v>44122</v>
      </c>
      <c r="AH652" s="22" t="s">
        <v>5161</v>
      </c>
      <c r="AI652" s="22" t="s">
        <v>167</v>
      </c>
      <c r="AJ652" s="22" t="s">
        <v>168</v>
      </c>
      <c r="AK652" s="22" t="s">
        <v>1258</v>
      </c>
      <c r="AL652" s="25">
        <v>0.86458333333333337</v>
      </c>
      <c r="AM652" s="26">
        <v>0.86805555555555558</v>
      </c>
      <c r="AN652" s="26">
        <v>0.88194444444444442</v>
      </c>
      <c r="AO652" s="26">
        <v>0.90972222222222221</v>
      </c>
      <c r="AP652" s="22" t="s">
        <v>5162</v>
      </c>
      <c r="AQ652" s="22" t="s">
        <v>5163</v>
      </c>
      <c r="AR652" s="22">
        <v>13</v>
      </c>
      <c r="AS652" s="22" t="s">
        <v>3250</v>
      </c>
      <c r="AT652" s="22" t="s">
        <v>5164</v>
      </c>
      <c r="AU652" s="22" t="s">
        <v>5165</v>
      </c>
      <c r="AV652" s="27" t="s">
        <v>276</v>
      </c>
      <c r="AW652" s="22" t="s">
        <v>5166</v>
      </c>
      <c r="AX652" s="22" t="s">
        <v>297</v>
      </c>
      <c r="AY652" s="22" t="b">
        <v>1</v>
      </c>
      <c r="AZ652" s="22" t="s">
        <v>273</v>
      </c>
      <c r="BA652" s="22" t="b">
        <v>0</v>
      </c>
      <c r="BB652" s="22"/>
      <c r="BC652" s="22"/>
    </row>
    <row r="653" spans="1:55" hidden="1" x14ac:dyDescent="0.25">
      <c r="A653" s="31" t="str">
        <f>IFERROR(TEXT(Table_ocorrencias11[[#This Row],[caso_n]],"000")&amp;Table_ocorrencias11[[#This Row],[ponto]]&amp;"/"&amp;YEAR(Table_ocorrencias11[[#This Row],[DATA PLANTÃO]]),"")</f>
        <v>915.9/2020</v>
      </c>
      <c r="B653" s="31" t="str">
        <f>IFERROR(IF(Table_ocorrencias11[[#This Row],[GDL]] = "","", Table_ocorrencias11[[#This Row],[GDL]]&amp;"/"&amp;YEAR(Table_ocorrencias11[[#This Row],[data_plantao]])),"")</f>
        <v>32606/2020</v>
      </c>
      <c r="C653" s="31" t="str">
        <f>IF(Table_ocorrencias11[[#This Row],[fotos_gdl]] = TRUE,"ENVIADAS","PENDENTE")</f>
        <v>PENDENTE</v>
      </c>
      <c r="D653" s="23">
        <f>IFERROR(Table_ocorrencias11[[#This Row],[data_plantao]],"")</f>
        <v>44123</v>
      </c>
      <c r="E653" s="31" t="str">
        <f>IFERROR(Table_ocorrencias11[[#This Row],[CIODS]],"")</f>
        <v>D691333</v>
      </c>
      <c r="F653" s="31" t="str">
        <f>IFERROR(Table_ocorrencias11[[#This Row],[natureza3]],"")</f>
        <v>Homicídio</v>
      </c>
      <c r="G653" s="31" t="str">
        <f>IFERROR(Table_ocorrencias11[[#This Row],[tipo_local]],"")</f>
        <v>Externo</v>
      </c>
      <c r="H653" s="31" t="str">
        <f>IFERROR(IF(Table_ocorrencias11[[#This Row],[instrumento9]] = 0,"",Table_ocorrencias11[[#This Row],[instrumento9]]),"")</f>
        <v>PÉRFURO-CORTANTE</v>
      </c>
      <c r="I653" s="31" t="str">
        <f>IFERROR(VLOOKUP(Table_ocorrencias11[[#This Row],[matricula_perito]],Table_peritos[],2,FALSE),"")</f>
        <v>RODION MALINOVSKY DE OLIVEIRA GOMES</v>
      </c>
      <c r="J653" s="31" t="str">
        <f>IFERROR(VLOOKUP(Table_ocorrencias11[[#This Row],[matricula_auxiliar]],Table_auxiliares[],2,FALSE),"")</f>
        <v>DANIELE YACYSZYN ALVES ROMÃO</v>
      </c>
      <c r="K653" s="31" t="str">
        <f>IFERROR(VLOOKUP(Table_ocorrencias11[[#This Row],[matricula_delegado]],Table_delegados[],2,FALSE),"")</f>
        <v>FRANCISCO JUNIOR VASCONCELOS SANTOS</v>
      </c>
      <c r="L653" s="31" t="str">
        <f>IFERROR(Table_ocorrencias11[[#This Row],[viatura4]],"")</f>
        <v>UP004</v>
      </c>
      <c r="M653" s="31" t="str">
        <f>IFERROR(IF(Table_ocorrencias11[[#This Row],[DPH2]] ="","",Table_ocorrencias11[[#This Row],[DPH2]]&amp;"º DPH"),"")</f>
        <v>4º DPH</v>
      </c>
      <c r="N653" s="31" t="str">
        <f>UPPER(IFERROR(VLOOKUP(Table_ocorrencias11[[#This Row],[municipio]],Table_municipios[],2,FALSE),""))</f>
        <v>RECIFE</v>
      </c>
      <c r="O653" s="31" t="str">
        <f>UPPER(IFERROR(Table_ocorrencias11[[#This Row],[bairro7]],""))</f>
        <v>COAB</v>
      </c>
      <c r="P653" s="31" t="str">
        <f>IFERROR(IF(Table_ocorrencias11[[#This Row],[rua8]] ="","",Table_ocorrencias11[[#This Row],[rua8]]),"")</f>
        <v>RUA PERNAMBUCO</v>
      </c>
      <c r="Q653" s="31" t="str">
        <f>IFERROR(IF(Table_ocorrencias11[[#This Row],[latitude5]] ="","",Table_ocorrencias11[[#This Row],[latitude5]]),"")</f>
        <v>-8.110890</v>
      </c>
      <c r="R653" s="31" t="str">
        <f>IFERROR(IF(Table_ocorrencias11[[#This Row],[longitude6]] ="","",Table_ocorrencias11[[#This Row],[longitude6]]),"")</f>
        <v>-34.946232</v>
      </c>
      <c r="S653" s="31" t="str">
        <f>IFERROR(UPPER(VLOOKUP(Table_ocorrencias11[[#This Row],[ocorrencia_id]],Table_vitimas[],3,FALSE) &amp; " (NIC: "&amp; VLOOKUP(Table_ocorrencias11[[#This Row],[ocorrencia_id]],Table_vitimas[],9,FALSE)) &amp;")","")</f>
        <v>MÁRCIO CARNEIRO MACIEL CORREIA (NIC: 113825)</v>
      </c>
      <c r="T65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53" s="31" t="str">
        <f>UPPER(IFERROR(Table_ocorrencias11[[#This Row],[descricao]],""))</f>
        <v/>
      </c>
      <c r="V653" s="24">
        <f>IFERROR(IF(Table_ocorrencias11[[#This Row],[data_ciencia]]="","",Table_ocorrencias11[[#This Row],[data_ciencia]]),"")</f>
        <v>0.3125</v>
      </c>
      <c r="W653" s="24">
        <f>IFERROR(IF(Table_ocorrencias11[[#This Row],[data_saida]]="","",Table_ocorrencias11[[#This Row],[data_saida]]),"")</f>
        <v>0.35416666666666669</v>
      </c>
      <c r="X653" s="24">
        <f>IFERROR(IF(Table_ocorrencias11[[#This Row],[data_chegada]]="","",Table_ocorrencias11[[#This Row],[data_chegada]]),"")</f>
        <v>0.3888888888888889</v>
      </c>
      <c r="Y653" s="24">
        <f>IFERROR(IF(Table_ocorrencias11[[#This Row],[data_conclusao]]="","",Table_ocorrencias11[[#This Row],[data_conclusao]]),"")</f>
        <v>0.40069444444444446</v>
      </c>
      <c r="Z653" s="22">
        <v>1776</v>
      </c>
      <c r="AA653" s="22">
        <v>915</v>
      </c>
      <c r="AB653" s="22">
        <v>4</v>
      </c>
      <c r="AC653" s="22">
        <v>1917099</v>
      </c>
      <c r="AD653" s="22">
        <v>3876071</v>
      </c>
      <c r="AE653" s="22">
        <v>2724820</v>
      </c>
      <c r="AF653" s="22">
        <v>32606</v>
      </c>
      <c r="AG653" s="23">
        <v>44123</v>
      </c>
      <c r="AH653" s="22" t="s">
        <v>5172</v>
      </c>
      <c r="AI653" s="22" t="s">
        <v>167</v>
      </c>
      <c r="AJ653" s="22" t="s">
        <v>168</v>
      </c>
      <c r="AK653" s="22" t="s">
        <v>255</v>
      </c>
      <c r="AL653" s="25">
        <v>0.3125</v>
      </c>
      <c r="AM653" s="26">
        <v>0.35416666666666669</v>
      </c>
      <c r="AN653" s="26">
        <v>0.3888888888888889</v>
      </c>
      <c r="AO653" s="26">
        <v>0.40069444444444446</v>
      </c>
      <c r="AP653" s="22" t="s">
        <v>5177</v>
      </c>
      <c r="AQ653" s="22" t="s">
        <v>5178</v>
      </c>
      <c r="AR653" s="22">
        <v>14</v>
      </c>
      <c r="AS653" s="22" t="s">
        <v>5173</v>
      </c>
      <c r="AT653" s="22" t="s">
        <v>5174</v>
      </c>
      <c r="AU653" s="22" t="s">
        <v>5175</v>
      </c>
      <c r="AV653" s="27" t="s">
        <v>744</v>
      </c>
      <c r="AW653" s="22" t="s">
        <v>5176</v>
      </c>
      <c r="AX653" s="22" t="s">
        <v>283</v>
      </c>
      <c r="AY653" s="22" t="b">
        <v>0</v>
      </c>
      <c r="AZ653" s="22" t="s">
        <v>273</v>
      </c>
      <c r="BA653" s="22" t="b">
        <v>0</v>
      </c>
      <c r="BB653" s="22"/>
      <c r="BC653" s="22"/>
    </row>
    <row r="654" spans="1:55" hidden="1" x14ac:dyDescent="0.25">
      <c r="A654" s="31" t="str">
        <f>IFERROR(TEXT(Table_ocorrencias11[[#This Row],[caso_n]],"000")&amp;Table_ocorrencias11[[#This Row],[ponto]]&amp;"/"&amp;YEAR(Table_ocorrencias11[[#This Row],[DATA PLANTÃO]]),"")</f>
        <v>916.9/2020</v>
      </c>
      <c r="B654" s="31" t="str">
        <f>IFERROR(IF(Table_ocorrencias11[[#This Row],[GDL]] = "","", Table_ocorrencias11[[#This Row],[GDL]]&amp;"/"&amp;YEAR(Table_ocorrencias11[[#This Row],[data_plantao]])),"")</f>
        <v>32631/2020</v>
      </c>
      <c r="C654" s="31" t="str">
        <f>IF(Table_ocorrencias11[[#This Row],[fotos_gdl]] = TRUE,"ENVIADAS","PENDENTE")</f>
        <v>ENVIADAS</v>
      </c>
      <c r="D654" s="23">
        <f>IFERROR(Table_ocorrencias11[[#This Row],[data_plantao]],"")</f>
        <v>44123</v>
      </c>
      <c r="E654" s="31" t="str">
        <f>IFERROR(Table_ocorrencias11[[#This Row],[CIODS]],"")</f>
        <v>D691387</v>
      </c>
      <c r="F654" s="31" t="str">
        <f>IFERROR(Table_ocorrencias11[[#This Row],[natureza3]],"")</f>
        <v>Homicídio</v>
      </c>
      <c r="G654" s="31" t="str">
        <f>IFERROR(Table_ocorrencias11[[#This Row],[tipo_local]],"")</f>
        <v>Interno</v>
      </c>
      <c r="H654" s="31" t="str">
        <f>IFERROR(IF(Table_ocorrencias11[[#This Row],[instrumento9]] = 0,"",Table_ocorrencias11[[#This Row],[instrumento9]]),"")</f>
        <v>PÉRFURO-CONTUNDENTE</v>
      </c>
      <c r="I654" s="31" t="str">
        <f>IFERROR(VLOOKUP(Table_ocorrencias11[[#This Row],[matricula_perito]],Table_peritos[],2,FALSE),"")</f>
        <v>VICTOR CEZAR LUCENA TAVARES DE SÁ LEITÃO</v>
      </c>
      <c r="J654" s="31" t="str">
        <f>IFERROR(VLOOKUP(Table_ocorrencias11[[#This Row],[matricula_auxiliar]],Table_auxiliares[],2,FALSE),"")</f>
        <v>RICARDO ALEXANDRE MELO DA SILVA</v>
      </c>
      <c r="K654" s="31" t="str">
        <f>IFERROR(VLOOKUP(Table_ocorrencias11[[#This Row],[matricula_delegado]],Table_delegados[],2,FALSE),"")</f>
        <v>JOAO BAPTISTA DE BRITTO ALVES FILHO</v>
      </c>
      <c r="L654" s="31" t="str">
        <f>IFERROR(Table_ocorrencias11[[#This Row],[viatura4]],"")</f>
        <v>UP006</v>
      </c>
      <c r="M654" s="31" t="str">
        <f>IFERROR(IF(Table_ocorrencias11[[#This Row],[DPH2]] ="","",Table_ocorrencias11[[#This Row],[DPH2]]&amp;"º DPH"),"")</f>
        <v>6º DPH</v>
      </c>
      <c r="N654" s="31" t="str">
        <f>UPPER(IFERROR(VLOOKUP(Table_ocorrencias11[[#This Row],[municipio]],Table_municipios[],2,FALSE),""))</f>
        <v>ABREU E LIMA</v>
      </c>
      <c r="O654" s="31" t="str">
        <f>UPPER(IFERROR(Table_ocorrencias11[[#This Row],[bairro7]],""))</f>
        <v>CAETES I</v>
      </c>
      <c r="P654" s="31" t="str">
        <f>IFERROR(IF(Table_ocorrencias11[[#This Row],[rua8]] ="","",Table_ocorrencias11[[#This Row],[rua8]]),"")</f>
        <v>RUA 170, 270</v>
      </c>
      <c r="Q654" s="31" t="str">
        <f>IFERROR(IF(Table_ocorrencias11[[#This Row],[latitude5]] ="","",Table_ocorrencias11[[#This Row],[latitude5]]),"")</f>
        <v>-7,9149690</v>
      </c>
      <c r="R654" s="31" t="str">
        <f>IFERROR(IF(Table_ocorrencias11[[#This Row],[longitude6]] ="","",Table_ocorrencias11[[#This Row],[longitude6]]),"")</f>
        <v>-34,9234842</v>
      </c>
      <c r="S654" s="31" t="str">
        <f>IFERROR(UPPER(VLOOKUP(Table_ocorrencias11[[#This Row],[ocorrencia_id]],Table_vitimas[],3,FALSE) &amp; " (NIC: "&amp; VLOOKUP(Table_ocorrencias11[[#This Row],[ocorrencia_id]],Table_vitimas[],9,FALSE)) &amp;")","")</f>
        <v>DAVID DANIEL DA SILVA (NIC: 113251)</v>
      </c>
      <c r="T65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4" s="31" t="str">
        <f>UPPER(IFERROR(Table_ocorrencias11[[#This Row],[descricao]],""))</f>
        <v>PAF, INTERNO, MASCULINO - CABO SILVA - 997435017</v>
      </c>
      <c r="V654" s="24">
        <f>IFERROR(IF(Table_ocorrencias11[[#This Row],[data_ciencia]]="","",Table_ocorrencias11[[#This Row],[data_ciencia]]),"")</f>
        <v>0.7993055555555556</v>
      </c>
      <c r="W654" s="24">
        <f>IFERROR(IF(Table_ocorrencias11[[#This Row],[data_saida]]="","",Table_ocorrencias11[[#This Row],[data_saida]]),"")</f>
        <v>0.8125</v>
      </c>
      <c r="X654" s="24">
        <f>IFERROR(IF(Table_ocorrencias11[[#This Row],[data_chegada]]="","",Table_ocorrencias11[[#This Row],[data_chegada]]),"")</f>
        <v>0.82638888888888884</v>
      </c>
      <c r="Y654" s="24">
        <f>IFERROR(IF(Table_ocorrencias11[[#This Row],[data_conclusao]]="","",Table_ocorrencias11[[#This Row],[data_conclusao]]),"")</f>
        <v>0.87638888888888888</v>
      </c>
      <c r="Z654" s="22">
        <v>1777</v>
      </c>
      <c r="AA654" s="22">
        <v>916</v>
      </c>
      <c r="AB654" s="22">
        <v>6</v>
      </c>
      <c r="AC654" s="22">
        <v>3866947</v>
      </c>
      <c r="AD654" s="22">
        <v>3867641</v>
      </c>
      <c r="AE654" s="22">
        <v>2139065</v>
      </c>
      <c r="AF654" s="22">
        <v>32631</v>
      </c>
      <c r="AG654" s="23">
        <v>44123</v>
      </c>
      <c r="AH654" s="22" t="s">
        <v>5184</v>
      </c>
      <c r="AI654" s="22" t="s">
        <v>167</v>
      </c>
      <c r="AJ654" s="22" t="s">
        <v>414</v>
      </c>
      <c r="AK654" s="22" t="s">
        <v>1258</v>
      </c>
      <c r="AL654" s="25">
        <v>0.7993055555555556</v>
      </c>
      <c r="AM654" s="26">
        <v>0.8125</v>
      </c>
      <c r="AN654" s="26">
        <v>0.82638888888888884</v>
      </c>
      <c r="AO654" s="26">
        <v>0.87638888888888888</v>
      </c>
      <c r="AP654" s="22" t="s">
        <v>5190</v>
      </c>
      <c r="AQ654" s="22" t="s">
        <v>5191</v>
      </c>
      <c r="AR654" s="22">
        <v>1</v>
      </c>
      <c r="AS654" s="22" t="s">
        <v>5185</v>
      </c>
      <c r="AT654" s="22" t="s">
        <v>5186</v>
      </c>
      <c r="AU654" s="22" t="s">
        <v>5187</v>
      </c>
      <c r="AV654" s="27" t="s">
        <v>276</v>
      </c>
      <c r="AW654" s="22" t="s">
        <v>5188</v>
      </c>
      <c r="AX654" s="22" t="s">
        <v>5189</v>
      </c>
      <c r="AY654" s="22" t="b">
        <v>1</v>
      </c>
      <c r="AZ654" s="22" t="s">
        <v>273</v>
      </c>
      <c r="BA654" s="22" t="b">
        <v>0</v>
      </c>
      <c r="BB654" s="22"/>
      <c r="BC654" s="22"/>
    </row>
    <row r="655" spans="1:55" hidden="1" x14ac:dyDescent="0.25">
      <c r="A655" s="31" t="str">
        <f>IFERROR(TEXT(Table_ocorrencias11[[#This Row],[caso_n]],"000")&amp;Table_ocorrencias11[[#This Row],[ponto]]&amp;"/"&amp;YEAR(Table_ocorrencias11[[#This Row],[DATA PLANTÃO]]),"")</f>
        <v>917.9/2020</v>
      </c>
      <c r="B655" s="31" t="str">
        <f>IFERROR(IF(Table_ocorrencias11[[#This Row],[GDL]] = "","", Table_ocorrencias11[[#This Row],[GDL]]&amp;"/"&amp;YEAR(Table_ocorrencias11[[#This Row],[data_plantao]])),"")</f>
        <v>32766/2020</v>
      </c>
      <c r="C655" s="31" t="str">
        <f>IF(Table_ocorrencias11[[#This Row],[fotos_gdl]] = TRUE,"ENVIADAS","PENDENTE")</f>
        <v>ENVIADAS</v>
      </c>
      <c r="D655" s="23">
        <f>IFERROR(Table_ocorrencias11[[#This Row],[data_plantao]],"")</f>
        <v>44124</v>
      </c>
      <c r="E655" s="31" t="str">
        <f>IFERROR(Table_ocorrencias11[[#This Row],[CIODS]],"")</f>
        <v>D691447</v>
      </c>
      <c r="F655" s="31" t="str">
        <f>IFERROR(Table_ocorrencias11[[#This Row],[natureza3]],"")</f>
        <v>Homicídio</v>
      </c>
      <c r="G655" s="31" t="str">
        <f>IFERROR(Table_ocorrencias11[[#This Row],[tipo_local]],"")</f>
        <v>Externo</v>
      </c>
      <c r="H655" s="31" t="str">
        <f>IFERROR(IF(Table_ocorrencias11[[#This Row],[instrumento9]] = 0,"",Table_ocorrencias11[[#This Row],[instrumento9]]),"")</f>
        <v>PÉRFURO-CONTUNDENTE</v>
      </c>
      <c r="I655" s="31" t="str">
        <f>IFERROR(VLOOKUP(Table_ocorrencias11[[#This Row],[matricula_perito]],Table_peritos[],2,FALSE),"")</f>
        <v>DIEGO NUNES TELES DE MENDONÇA</v>
      </c>
      <c r="J655" s="31" t="str">
        <f>IFERROR(VLOOKUP(Table_ocorrencias11[[#This Row],[matricula_auxiliar]],Table_auxiliares[],2,FALSE),"")</f>
        <v>THAYSE BATISTA</v>
      </c>
      <c r="K655" s="31" t="str">
        <f>IFERROR(VLOOKUP(Table_ocorrencias11[[#This Row],[matricula_delegado]],Table_delegados[],2,FALSE),"")</f>
        <v>VANESSA BASTOS FERREIRA GOMES</v>
      </c>
      <c r="L655" s="31" t="str">
        <f>IFERROR(Table_ocorrencias11[[#This Row],[viatura4]],"")</f>
        <v>UP004</v>
      </c>
      <c r="M655" s="31" t="str">
        <f>IFERROR(IF(Table_ocorrencias11[[#This Row],[DPH2]] ="","",Table_ocorrencias11[[#This Row],[DPH2]]&amp;"º DPH"),"")</f>
        <v>11º DPH</v>
      </c>
      <c r="N655" s="31" t="str">
        <f>UPPER(IFERROR(VLOOKUP(Table_ocorrencias11[[#This Row],[municipio]],Table_municipios[],2,FALSE),""))</f>
        <v>JABOATÃO DOS GUARARAPES</v>
      </c>
      <c r="O655" s="31" t="str">
        <f>UPPER(IFERROR(Table_ocorrencias11[[#This Row],[bairro7]],""))</f>
        <v>JARDIM JORDÃO</v>
      </c>
      <c r="P655" s="31" t="str">
        <f>IFERROR(IF(Table_ocorrencias11[[#This Row],[rua8]] ="","",Table_ocorrencias11[[#This Row],[rua8]]),"")</f>
        <v>JOSÉ INÁCIO</v>
      </c>
      <c r="Q655" s="31" t="str">
        <f>IFERROR(IF(Table_ocorrencias11[[#This Row],[latitude5]] ="","",Table_ocorrencias11[[#This Row],[latitude5]]),"")</f>
        <v>-8.1441910</v>
      </c>
      <c r="R655" s="31" t="str">
        <f>IFERROR(IF(Table_ocorrencias11[[#This Row],[longitude6]] ="","",Table_ocorrencias11[[#This Row],[longitude6]]),"")</f>
        <v>-34.92920410</v>
      </c>
      <c r="S655" s="31" t="str">
        <f>IFERROR(UPPER(VLOOKUP(Table_ocorrencias11[[#This Row],[ocorrencia_id]],Table_vitimas[],3,FALSE) &amp; " (NIC: "&amp; VLOOKUP(Table_ocorrencias11[[#This Row],[ocorrencia_id]],Table_vitimas[],9,FALSE)) &amp;")","")</f>
        <v>FELIPE LOPES GOMES DA SILVA (NIC: 112831)</v>
      </c>
      <c r="T65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5" s="31" t="str">
        <f>UPPER(IFERROR(Table_ocorrencias11[[#This Row],[descricao]],""))</f>
        <v>99514-1928/ 98750-2240</v>
      </c>
      <c r="V655" s="24">
        <f>IFERROR(IF(Table_ocorrencias11[[#This Row],[data_ciencia]]="","",Table_ocorrencias11[[#This Row],[data_ciencia]]),"")</f>
        <v>0.55555555555555558</v>
      </c>
      <c r="W655" s="24">
        <f>IFERROR(IF(Table_ocorrencias11[[#This Row],[data_saida]]="","",Table_ocorrencias11[[#This Row],[data_saida]]),"")</f>
        <v>0.58333333333333337</v>
      </c>
      <c r="X655" s="24">
        <f>IFERROR(IF(Table_ocorrencias11[[#This Row],[data_chegada]]="","",Table_ocorrencias11[[#This Row],[data_chegada]]),"")</f>
        <v>0.60416666666666663</v>
      </c>
      <c r="Y655" s="24">
        <f>IFERROR(IF(Table_ocorrencias11[[#This Row],[data_conclusao]]="","",Table_ocorrencias11[[#This Row],[data_conclusao]]),"")</f>
        <v>0.63194444444444442</v>
      </c>
      <c r="Z655" s="22">
        <v>1778</v>
      </c>
      <c r="AA655" s="22">
        <v>917</v>
      </c>
      <c r="AB655" s="22">
        <v>11</v>
      </c>
      <c r="AC655" s="22">
        <v>3869148</v>
      </c>
      <c r="AD655" s="22">
        <v>3870430</v>
      </c>
      <c r="AE655" s="22">
        <v>3865541</v>
      </c>
      <c r="AF655" s="22">
        <v>32766</v>
      </c>
      <c r="AG655" s="23">
        <v>44124</v>
      </c>
      <c r="AH655" s="22" t="s">
        <v>5212</v>
      </c>
      <c r="AI655" s="22" t="s">
        <v>167</v>
      </c>
      <c r="AJ655" s="22" t="s">
        <v>168</v>
      </c>
      <c r="AK655" s="22" t="s">
        <v>255</v>
      </c>
      <c r="AL655" s="25">
        <v>0.55555555555555558</v>
      </c>
      <c r="AM655" s="26">
        <v>0.58333333333333337</v>
      </c>
      <c r="AN655" s="26">
        <v>0.60416666666666663</v>
      </c>
      <c r="AO655" s="26">
        <v>0.63194444444444442</v>
      </c>
      <c r="AP655" s="22" t="s">
        <v>5216</v>
      </c>
      <c r="AQ655" s="22" t="s">
        <v>5217</v>
      </c>
      <c r="AR655" s="22">
        <v>10</v>
      </c>
      <c r="AS655" s="22" t="s">
        <v>716</v>
      </c>
      <c r="AT655" s="22" t="s">
        <v>5218</v>
      </c>
      <c r="AU655" s="22" t="s">
        <v>5213</v>
      </c>
      <c r="AV655" s="27" t="s">
        <v>276</v>
      </c>
      <c r="AW655" s="22" t="s">
        <v>5214</v>
      </c>
      <c r="AX655" s="22" t="s">
        <v>5215</v>
      </c>
      <c r="AY655" s="22" t="b">
        <v>1</v>
      </c>
      <c r="AZ655" s="22" t="s">
        <v>273</v>
      </c>
      <c r="BA655" s="22" t="b">
        <v>0</v>
      </c>
      <c r="BB655" s="22"/>
      <c r="BC655" s="22"/>
    </row>
    <row r="656" spans="1:55" hidden="1" x14ac:dyDescent="0.25">
      <c r="A656" s="31" t="str">
        <f>IFERROR(TEXT(Table_ocorrencias11[[#This Row],[caso_n]],"000")&amp;Table_ocorrencias11[[#This Row],[ponto]]&amp;"/"&amp;YEAR(Table_ocorrencias11[[#This Row],[DATA PLANTÃO]]),"")</f>
        <v>918.9/2020</v>
      </c>
      <c r="B656" s="31" t="str">
        <f>IFERROR(IF(Table_ocorrencias11[[#This Row],[GDL]] = "","", Table_ocorrencias11[[#This Row],[GDL]]&amp;"/"&amp;YEAR(Table_ocorrencias11[[#This Row],[data_plantao]])),"")</f>
        <v/>
      </c>
      <c r="C656" s="31" t="str">
        <f>IF(Table_ocorrencias11[[#This Row],[fotos_gdl]] = TRUE,"ENVIADAS","PENDENTE")</f>
        <v>PENDENTE</v>
      </c>
      <c r="D656" s="23">
        <f>IFERROR(Table_ocorrencias11[[#This Row],[data_plantao]],"")</f>
        <v>44124</v>
      </c>
      <c r="E656" s="31" t="str">
        <f>IFERROR(Table_ocorrencias11[[#This Row],[CIODS]],"")</f>
        <v>D691468</v>
      </c>
      <c r="F656" s="31" t="str">
        <f>IFERROR(Table_ocorrencias11[[#This Row],[natureza3]],"")</f>
        <v>QTA</v>
      </c>
      <c r="G656" s="31" t="str">
        <f>IFERROR(Table_ocorrencias11[[#This Row],[tipo_local]],"")</f>
        <v>Externo</v>
      </c>
      <c r="H656" s="31" t="str">
        <f>IFERROR(IF(Table_ocorrencias11[[#This Row],[instrumento9]] = 0,"",Table_ocorrencias11[[#This Row],[instrumento9]]),"")</f>
        <v/>
      </c>
      <c r="I656" s="31" t="str">
        <f>IFERROR(VLOOKUP(Table_ocorrencias11[[#This Row],[matricula_perito]],Table_peritos[],2,FALSE),"")</f>
        <v>AUSENTE</v>
      </c>
      <c r="J656" s="31" t="str">
        <f>IFERROR(VLOOKUP(Table_ocorrencias11[[#This Row],[matricula_auxiliar]],Table_auxiliares[],2,FALSE),"")</f>
        <v>HILTON PESSOA DE FREITAS NETO</v>
      </c>
      <c r="K656" s="31" t="str">
        <f>IFERROR(VLOOKUP(Table_ocorrencias11[[#This Row],[matricula_delegado]],Table_delegados[],2,FALSE),"")</f>
        <v>AUSENTE</v>
      </c>
      <c r="L656" s="31" t="str">
        <f>IFERROR(Table_ocorrencias11[[#This Row],[viatura4]],"")</f>
        <v>UP006</v>
      </c>
      <c r="M656" s="31" t="str">
        <f>IFERROR(IF(Table_ocorrencias11[[#This Row],[DPH2]] ="","",Table_ocorrencias11[[#This Row],[DPH2]]&amp;"º DPH"),"")</f>
        <v>13º DPH</v>
      </c>
      <c r="N656" s="31" t="str">
        <f>UPPER(IFERROR(VLOOKUP(Table_ocorrencias11[[#This Row],[municipio]],Table_municipios[],2,FALSE),""))</f>
        <v>JABOATÃO DOS GUARARAPES</v>
      </c>
      <c r="O656" s="31" t="str">
        <f>UPPER(IFERROR(Table_ocorrencias11[[#This Row],[bairro7]],""))</f>
        <v>ZUMBI DO PACHECO</v>
      </c>
      <c r="P656" s="31" t="str">
        <f>IFERROR(IF(Table_ocorrencias11[[#This Row],[rua8]] ="","",Table_ocorrencias11[[#This Row],[rua8]]),"")</f>
        <v/>
      </c>
      <c r="Q656" s="31" t="str">
        <f>IFERROR(IF(Table_ocorrencias11[[#This Row],[latitude5]] ="","",Table_ocorrencias11[[#This Row],[latitude5]]),"")</f>
        <v/>
      </c>
      <c r="R656" s="31" t="str">
        <f>IFERROR(IF(Table_ocorrencias11[[#This Row],[longitude6]] ="","",Table_ocorrencias11[[#This Row],[longitude6]]),"")</f>
        <v/>
      </c>
      <c r="S65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65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56" s="31" t="str">
        <f>UPPER(IFERROR(Table_ocorrencias11[[#This Row],[descricao]],""))</f>
        <v>PM: 994758036_x000D_
QTA POIS CORPO FOI REMOVIDO (MORTE A ESCLARECER)</v>
      </c>
      <c r="V656" s="24">
        <f>IFERROR(IF(Table_ocorrencias11[[#This Row],[data_ciencia]]="","",Table_ocorrencias11[[#This Row],[data_ciencia]]),"")</f>
        <v>0.69097222222222221</v>
      </c>
      <c r="W656" s="24" t="str">
        <f>IFERROR(IF(Table_ocorrencias11[[#This Row],[data_saida]]="","",Table_ocorrencias11[[#This Row],[data_saida]]),"")</f>
        <v/>
      </c>
      <c r="X656" s="24" t="str">
        <f>IFERROR(IF(Table_ocorrencias11[[#This Row],[data_chegada]]="","",Table_ocorrencias11[[#This Row],[data_chegada]]),"")</f>
        <v/>
      </c>
      <c r="Y656" s="24" t="str">
        <f>IFERROR(IF(Table_ocorrencias11[[#This Row],[data_conclusao]]="","",Table_ocorrencias11[[#This Row],[data_conclusao]]),"")</f>
        <v/>
      </c>
      <c r="Z656" s="22">
        <v>1779</v>
      </c>
      <c r="AA656" s="22">
        <v>918</v>
      </c>
      <c r="AB656" s="22">
        <v>13</v>
      </c>
      <c r="AC656" s="22">
        <v>-1</v>
      </c>
      <c r="AD656" s="22">
        <v>3865967</v>
      </c>
      <c r="AE656" s="22"/>
      <c r="AF656" s="22"/>
      <c r="AG656" s="23">
        <v>44124</v>
      </c>
      <c r="AH656" s="22" t="s">
        <v>5226</v>
      </c>
      <c r="AI656" s="22" t="s">
        <v>2780</v>
      </c>
      <c r="AJ656" s="22" t="s">
        <v>168</v>
      </c>
      <c r="AK656" s="22" t="s">
        <v>1258</v>
      </c>
      <c r="AL656" s="25">
        <v>0.69097222222222221</v>
      </c>
      <c r="AM656" s="26"/>
      <c r="AN656" s="26"/>
      <c r="AO656" s="26"/>
      <c r="AP656" s="22"/>
      <c r="AQ656" s="22"/>
      <c r="AR656" s="22">
        <v>10</v>
      </c>
      <c r="AS656" s="22" t="s">
        <v>5227</v>
      </c>
      <c r="AT656" s="22" t="s">
        <v>283</v>
      </c>
      <c r="AU656" s="22" t="s">
        <v>5228</v>
      </c>
      <c r="AV656" s="27"/>
      <c r="AW656" s="22" t="s">
        <v>5229</v>
      </c>
      <c r="AX656" s="22" t="s">
        <v>5390</v>
      </c>
      <c r="AY656" s="22" t="b">
        <v>0</v>
      </c>
      <c r="AZ656" s="22" t="s">
        <v>273</v>
      </c>
      <c r="BA656" s="22" t="b">
        <v>0</v>
      </c>
      <c r="BB656" s="22"/>
      <c r="BC656" s="22"/>
    </row>
    <row r="657" spans="1:55" hidden="1" x14ac:dyDescent="0.25">
      <c r="A657" s="31" t="str">
        <f>IFERROR(TEXT(Table_ocorrencias11[[#This Row],[caso_n]],"000")&amp;Table_ocorrencias11[[#This Row],[ponto]]&amp;"/"&amp;YEAR(Table_ocorrencias11[[#This Row],[DATA PLANTÃO]]),"")</f>
        <v>919.9/2020</v>
      </c>
      <c r="B657" s="31" t="str">
        <f>IFERROR(IF(Table_ocorrencias11[[#This Row],[GDL]] = "","", Table_ocorrencias11[[#This Row],[GDL]]&amp;"/"&amp;YEAR(Table_ocorrencias11[[#This Row],[data_plantao]])),"")</f>
        <v>32803/2020</v>
      </c>
      <c r="C657" s="31" t="str">
        <f>IF(Table_ocorrencias11[[#This Row],[fotos_gdl]] = TRUE,"ENVIADAS","PENDENTE")</f>
        <v>ENVIADAS</v>
      </c>
      <c r="D657" s="23">
        <f>IFERROR(Table_ocorrencias11[[#This Row],[data_plantao]],"")</f>
        <v>44124</v>
      </c>
      <c r="E657" s="31" t="str">
        <f>IFERROR(Table_ocorrencias11[[#This Row],[CIODS]],"")</f>
        <v>D691486</v>
      </c>
      <c r="F657" s="31" t="str">
        <f>IFERROR(Table_ocorrencias11[[#This Row],[natureza3]],"")</f>
        <v>Homicídio</v>
      </c>
      <c r="G657" s="31" t="str">
        <f>IFERROR(Table_ocorrencias11[[#This Row],[tipo_local]],"")</f>
        <v>Interno</v>
      </c>
      <c r="H657" s="31" t="str">
        <f>IFERROR(IF(Table_ocorrencias11[[#This Row],[instrumento9]] = 0,"",Table_ocorrencias11[[#This Row],[instrumento9]]),"")</f>
        <v>PÉRFURO-CONTUNDENTE</v>
      </c>
      <c r="I657" s="31" t="str">
        <f>IFERROR(VLOOKUP(Table_ocorrencias11[[#This Row],[matricula_perito]],Table_peritos[],2,FALSE),"")</f>
        <v>TADEU MORAIS CRUZ</v>
      </c>
      <c r="J657" s="31" t="str">
        <f>IFERROR(VLOOKUP(Table_ocorrencias11[[#This Row],[matricula_auxiliar]],Table_auxiliares[],2,FALSE),"")</f>
        <v>HILTON PESSOA DE FREITAS NETO</v>
      </c>
      <c r="K657" s="31" t="str">
        <f>IFERROR(VLOOKUP(Table_ocorrencias11[[#This Row],[matricula_delegado]],Table_delegados[],2,FALSE),"")</f>
        <v>FRANCISCA ERICA DA SILVA BEZERRA</v>
      </c>
      <c r="L657" s="31" t="str">
        <f>IFERROR(Table_ocorrencias11[[#This Row],[viatura4]],"")</f>
        <v>UP006</v>
      </c>
      <c r="M657" s="31" t="str">
        <f>IFERROR(IF(Table_ocorrencias11[[#This Row],[DPH2]] ="","",Table_ocorrencias11[[#This Row],[DPH2]]&amp;"º DPH"),"")</f>
        <v>5º DPH</v>
      </c>
      <c r="N657" s="31" t="str">
        <f>UPPER(IFERROR(VLOOKUP(Table_ocorrencias11[[#This Row],[municipio]],Table_municipios[],2,FALSE),""))</f>
        <v>RECIFE</v>
      </c>
      <c r="O657" s="31" t="str">
        <f>UPPER(IFERROR(Table_ocorrencias11[[#This Row],[bairro7]],""))</f>
        <v>MACAXEIRA</v>
      </c>
      <c r="P657" s="31" t="str">
        <f>IFERROR(IF(Table_ocorrencias11[[#This Row],[rua8]] ="","",Table_ocorrencias11[[#This Row],[rua8]]),"")</f>
        <v>RUA DO CANAL, 200</v>
      </c>
      <c r="Q657" s="31" t="str">
        <f>IFERROR(IF(Table_ocorrencias11[[#This Row],[latitude5]] ="","",Table_ocorrencias11[[#This Row],[latitude5]]),"")</f>
        <v>-8°1'6"</v>
      </c>
      <c r="R657" s="31" t="str">
        <f>IFERROR(IF(Table_ocorrencias11[[#This Row],[longitude6]] ="","",Table_ocorrencias11[[#This Row],[longitude6]]),"")</f>
        <v>-34°55'45"</v>
      </c>
      <c r="S657" s="31" t="str">
        <f>IFERROR(UPPER(VLOOKUP(Table_ocorrencias11[[#This Row],[ocorrencia_id]],Table_vitimas[],3,FALSE) &amp; " (NIC: "&amp; VLOOKUP(Table_ocorrencias11[[#This Row],[ocorrencia_id]],Table_vitimas[],9,FALSE)) &amp;")","")</f>
        <v>RAFAEL EUGENIO DA SILVA (NIC: 112832)</v>
      </c>
      <c r="T65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7" s="31" t="str">
        <f>UPPER(IFERROR(Table_ocorrencias11[[#This Row],[descricao]],""))</f>
        <v>PAF - MASC_x000D_
PM CB CLÉSIO: 995779700</v>
      </c>
      <c r="V657" s="24">
        <f>IFERROR(IF(Table_ocorrencias11[[#This Row],[data_ciencia]]="","",Table_ocorrencias11[[#This Row],[data_ciencia]]),"")</f>
        <v>0.8</v>
      </c>
      <c r="W657" s="24">
        <f>IFERROR(IF(Table_ocorrencias11[[#This Row],[data_saida]]="","",Table_ocorrencias11[[#This Row],[data_saida]]),"")</f>
        <v>0.80555555555555558</v>
      </c>
      <c r="X657" s="24">
        <f>IFERROR(IF(Table_ocorrencias11[[#This Row],[data_chegada]]="","",Table_ocorrencias11[[#This Row],[data_chegada]]),"")</f>
        <v>0.81597222222222221</v>
      </c>
      <c r="Y657" s="24">
        <f>IFERROR(IF(Table_ocorrencias11[[#This Row],[data_conclusao]]="","",Table_ocorrencias11[[#This Row],[data_conclusao]]),"")</f>
        <v>0.84375</v>
      </c>
      <c r="Z657" s="22">
        <v>1780</v>
      </c>
      <c r="AA657" s="22">
        <v>919</v>
      </c>
      <c r="AB657" s="22">
        <v>5</v>
      </c>
      <c r="AC657" s="22">
        <v>2962136</v>
      </c>
      <c r="AD657" s="22">
        <v>3865967</v>
      </c>
      <c r="AE657" s="22">
        <v>2724782</v>
      </c>
      <c r="AF657" s="22">
        <v>32803</v>
      </c>
      <c r="AG657" s="23">
        <v>44124</v>
      </c>
      <c r="AH657" s="22" t="s">
        <v>5230</v>
      </c>
      <c r="AI657" s="22" t="s">
        <v>167</v>
      </c>
      <c r="AJ657" s="22" t="s">
        <v>414</v>
      </c>
      <c r="AK657" s="22" t="s">
        <v>1258</v>
      </c>
      <c r="AL657" s="25">
        <v>0.8</v>
      </c>
      <c r="AM657" s="26">
        <v>0.80555555555555558</v>
      </c>
      <c r="AN657" s="26">
        <v>0.81597222222222221</v>
      </c>
      <c r="AO657" s="26">
        <v>0.84375</v>
      </c>
      <c r="AP657" s="22" t="s">
        <v>5249</v>
      </c>
      <c r="AQ657" s="22" t="s">
        <v>5250</v>
      </c>
      <c r="AR657" s="22">
        <v>14</v>
      </c>
      <c r="AS657" s="22" t="s">
        <v>1739</v>
      </c>
      <c r="AT657" s="22" t="s">
        <v>5231</v>
      </c>
      <c r="AU657" s="22" t="s">
        <v>5232</v>
      </c>
      <c r="AV657" s="27" t="s">
        <v>276</v>
      </c>
      <c r="AW657" s="22" t="s">
        <v>5233</v>
      </c>
      <c r="AX657" s="22" t="s">
        <v>5234</v>
      </c>
      <c r="AY657" s="22" t="b">
        <v>1</v>
      </c>
      <c r="AZ657" s="22" t="s">
        <v>273</v>
      </c>
      <c r="BA657" s="22" t="b">
        <v>0</v>
      </c>
      <c r="BB657" s="22"/>
      <c r="BC657" s="22"/>
    </row>
    <row r="658" spans="1:55" hidden="1" x14ac:dyDescent="0.25">
      <c r="A658" s="31" t="str">
        <f>IFERROR(TEXT(Table_ocorrencias11[[#This Row],[caso_n]],"000")&amp;Table_ocorrencias11[[#This Row],[ponto]]&amp;"/"&amp;YEAR(Table_ocorrencias11[[#This Row],[DATA PLANTÃO]]),"")</f>
        <v>920.9/2020</v>
      </c>
      <c r="B658" s="31" t="str">
        <f>IFERROR(IF(Table_ocorrencias11[[#This Row],[GDL]] = "","", Table_ocorrencias11[[#This Row],[GDL]]&amp;"/"&amp;YEAR(Table_ocorrencias11[[#This Row],[data_plantao]])),"")</f>
        <v>32802/2020</v>
      </c>
      <c r="C658" s="31" t="str">
        <f>IF(Table_ocorrencias11[[#This Row],[fotos_gdl]] = TRUE,"ENVIADAS","PENDENTE")</f>
        <v>ENVIADAS</v>
      </c>
      <c r="D658" s="23">
        <f>IFERROR(Table_ocorrencias11[[#This Row],[data_plantao]],"")</f>
        <v>44124</v>
      </c>
      <c r="E658" s="31" t="str">
        <f>IFERROR(Table_ocorrencias11[[#This Row],[CIODS]],"")</f>
        <v>D691488</v>
      </c>
      <c r="F658" s="31" t="str">
        <f>IFERROR(Table_ocorrencias11[[#This Row],[natureza3]],"")</f>
        <v>Homicídio</v>
      </c>
      <c r="G658" s="31" t="str">
        <f>IFERROR(Table_ocorrencias11[[#This Row],[tipo_local]],"")</f>
        <v>Externo</v>
      </c>
      <c r="H658" s="31" t="str">
        <f>IFERROR(IF(Table_ocorrencias11[[#This Row],[instrumento9]] = 0,"",Table_ocorrencias11[[#This Row],[instrumento9]]),"")</f>
        <v>PÉRFURO-CONTUNDENTE</v>
      </c>
      <c r="I658" s="31" t="str">
        <f>IFERROR(VLOOKUP(Table_ocorrencias11[[#This Row],[matricula_perito]],Table_peritos[],2,FALSE),"")</f>
        <v>DIEGO NUNES TELES DE MENDONÇA</v>
      </c>
      <c r="J658" s="31" t="str">
        <f>IFERROR(VLOOKUP(Table_ocorrencias11[[#This Row],[matricula_auxiliar]],Table_auxiliares[],2,FALSE),"")</f>
        <v>THAYSE BATISTA</v>
      </c>
      <c r="K658" s="31" t="str">
        <f>IFERROR(VLOOKUP(Table_ocorrencias11[[#This Row],[matricula_delegado]],Table_delegados[],2,FALSE),"")</f>
        <v>JOAQUIM MARINOSIO RODRIGUES BRAGA NETO</v>
      </c>
      <c r="L658" s="31" t="str">
        <f>IFERROR(Table_ocorrencias11[[#This Row],[viatura4]],"")</f>
        <v>UP004</v>
      </c>
      <c r="M658" s="31" t="str">
        <f>IFERROR(IF(Table_ocorrencias11[[#This Row],[DPH2]] ="","",Table_ocorrencias11[[#This Row],[DPH2]]&amp;"º DPH"),"")</f>
        <v>4º DPH</v>
      </c>
      <c r="N658" s="31" t="str">
        <f>UPPER(IFERROR(VLOOKUP(Table_ocorrencias11[[#This Row],[municipio]],Table_municipios[],2,FALSE),""))</f>
        <v>RECIFE</v>
      </c>
      <c r="O658" s="31" t="str">
        <f>UPPER(IFERROR(Table_ocorrencias11[[#This Row],[bairro7]],""))</f>
        <v>SAN MARTIN</v>
      </c>
      <c r="P658" s="31" t="str">
        <f>IFERROR(IF(Table_ocorrencias11[[#This Row],[rua8]] ="","",Table_ocorrencias11[[#This Row],[rua8]]),"")</f>
        <v>SANTA ROSA</v>
      </c>
      <c r="Q658" s="31" t="str">
        <f>IFERROR(IF(Table_ocorrencias11[[#This Row],[latitude5]] ="","",Table_ocorrencias11[[#This Row],[latitude5]]),"")</f>
        <v>-8.072261</v>
      </c>
      <c r="R658" s="31" t="str">
        <f>IFERROR(IF(Table_ocorrencias11[[#This Row],[longitude6]] ="","",Table_ocorrencias11[[#This Row],[longitude6]]),"")</f>
        <v>-34.926306</v>
      </c>
      <c r="S658" s="31" t="str">
        <f>IFERROR(UPPER(VLOOKUP(Table_ocorrencias11[[#This Row],[ocorrencia_id]],Table_vitimas[],3,FALSE) &amp; " (NIC: "&amp; VLOOKUP(Table_ocorrencias11[[#This Row],[ocorrencia_id]],Table_vitimas[],9,FALSE)) &amp;")","")</f>
        <v>LEANDRO RODRIGUES DA SILVA ALMEIDA (NIC: 113819)</v>
      </c>
      <c r="T65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58" s="31" t="str">
        <f>UPPER(IFERROR(Table_ocorrencias11[[#This Row],[descricao]],""))</f>
        <v>98917952 PM</v>
      </c>
      <c r="V658" s="24">
        <f>IFERROR(IF(Table_ocorrencias11[[#This Row],[data_ciencia]]="","",Table_ocorrencias11[[#This Row],[data_ciencia]]),"")</f>
        <v>0.8125</v>
      </c>
      <c r="W658" s="24">
        <f>IFERROR(IF(Table_ocorrencias11[[#This Row],[data_saida]]="","",Table_ocorrencias11[[#This Row],[data_saida]]),"")</f>
        <v>0.82638888888888884</v>
      </c>
      <c r="X658" s="24">
        <f>IFERROR(IF(Table_ocorrencias11[[#This Row],[data_chegada]]="","",Table_ocorrencias11[[#This Row],[data_chegada]]),"")</f>
        <v>0.83333333333333337</v>
      </c>
      <c r="Y658" s="24">
        <f>IFERROR(IF(Table_ocorrencias11[[#This Row],[data_conclusao]]="","",Table_ocorrencias11[[#This Row],[data_conclusao]]),"")</f>
        <v>0.86111111111111116</v>
      </c>
      <c r="Z658" s="22">
        <v>1781</v>
      </c>
      <c r="AA658" s="22">
        <v>920</v>
      </c>
      <c r="AB658" s="22">
        <v>4</v>
      </c>
      <c r="AC658" s="22">
        <v>3869148</v>
      </c>
      <c r="AD658" s="22">
        <v>3870430</v>
      </c>
      <c r="AE658" s="22">
        <v>1492225</v>
      </c>
      <c r="AF658" s="22">
        <v>32802</v>
      </c>
      <c r="AG658" s="23">
        <v>44124</v>
      </c>
      <c r="AH658" s="22" t="s">
        <v>5235</v>
      </c>
      <c r="AI658" s="22" t="s">
        <v>167</v>
      </c>
      <c r="AJ658" s="22" t="s">
        <v>168</v>
      </c>
      <c r="AK658" s="22" t="s">
        <v>255</v>
      </c>
      <c r="AL658" s="25">
        <v>0.8125</v>
      </c>
      <c r="AM658" s="26">
        <v>0.82638888888888884</v>
      </c>
      <c r="AN658" s="26">
        <v>0.83333333333333337</v>
      </c>
      <c r="AO658" s="26">
        <v>0.86111111111111116</v>
      </c>
      <c r="AP658" s="22" t="s">
        <v>5239</v>
      </c>
      <c r="AQ658" s="22" t="s">
        <v>5240</v>
      </c>
      <c r="AR658" s="22">
        <v>14</v>
      </c>
      <c r="AS658" s="22" t="s">
        <v>1388</v>
      </c>
      <c r="AT658" s="22" t="s">
        <v>4362</v>
      </c>
      <c r="AU658" s="22" t="s">
        <v>5236</v>
      </c>
      <c r="AV658" s="27" t="s">
        <v>276</v>
      </c>
      <c r="AW658" s="22" t="s">
        <v>5237</v>
      </c>
      <c r="AX658" s="22" t="s">
        <v>5238</v>
      </c>
      <c r="AY658" s="22" t="b">
        <v>1</v>
      </c>
      <c r="AZ658" s="22" t="s">
        <v>273</v>
      </c>
      <c r="BA658" s="22" t="b">
        <v>0</v>
      </c>
      <c r="BB658" s="22"/>
      <c r="BC658" s="22"/>
    </row>
    <row r="659" spans="1:55" hidden="1" x14ac:dyDescent="0.25">
      <c r="A659" s="31" t="str">
        <f>IFERROR(TEXT(Table_ocorrencias11[[#This Row],[caso_n]],"000")&amp;Table_ocorrencias11[[#This Row],[ponto]]&amp;"/"&amp;YEAR(Table_ocorrencias11[[#This Row],[DATA PLANTÃO]]),"")</f>
        <v>921.9/2020</v>
      </c>
      <c r="B659" s="31" t="str">
        <f>IFERROR(IF(Table_ocorrencias11[[#This Row],[GDL]] = "","", Table_ocorrencias11[[#This Row],[GDL]]&amp;"/"&amp;YEAR(Table_ocorrencias11[[#This Row],[data_plantao]])),"")</f>
        <v>32804/2020</v>
      </c>
      <c r="C659" s="31" t="str">
        <f>IF(Table_ocorrencias11[[#This Row],[fotos_gdl]] = TRUE,"ENVIADAS","PENDENTE")</f>
        <v>ENVIADAS</v>
      </c>
      <c r="D659" s="23">
        <f>IFERROR(Table_ocorrencias11[[#This Row],[data_plantao]],"")</f>
        <v>44124</v>
      </c>
      <c r="E659" s="31" t="str">
        <f>IFERROR(Table_ocorrencias11[[#This Row],[CIODS]],"")</f>
        <v>D691500</v>
      </c>
      <c r="F659" s="31" t="str">
        <f>IFERROR(Table_ocorrencias11[[#This Row],[natureza3]],"")</f>
        <v>Homicídio</v>
      </c>
      <c r="G659" s="31" t="str">
        <f>IFERROR(Table_ocorrencias11[[#This Row],[tipo_local]],"")</f>
        <v>Externo</v>
      </c>
      <c r="H659" s="31" t="str">
        <f>IFERROR(IF(Table_ocorrencias11[[#This Row],[instrumento9]] = 0,"",Table_ocorrencias11[[#This Row],[instrumento9]]),"")</f>
        <v>PÉRFURO-CONTUNDENTE</v>
      </c>
      <c r="I659" s="31" t="str">
        <f>IFERROR(VLOOKUP(Table_ocorrencias11[[#This Row],[matricula_perito]],Table_peritos[],2,FALSE),"")</f>
        <v>TADEU MORAIS CRUZ</v>
      </c>
      <c r="J659" s="31" t="str">
        <f>IFERROR(VLOOKUP(Table_ocorrencias11[[#This Row],[matricula_auxiliar]],Table_auxiliares[],2,FALSE),"")</f>
        <v>HILTON PESSOA DE FREITAS NETO</v>
      </c>
      <c r="K659" s="31" t="str">
        <f>IFERROR(VLOOKUP(Table_ocorrencias11[[#This Row],[matricula_delegado]],Table_delegados[],2,FALSE),"")</f>
        <v>VICTOR HUGO JARDIM RONDON</v>
      </c>
      <c r="L659" s="31" t="str">
        <f>IFERROR(Table_ocorrencias11[[#This Row],[viatura4]],"")</f>
        <v>UP006</v>
      </c>
      <c r="M659" s="31" t="str">
        <f>IFERROR(IF(Table_ocorrencias11[[#This Row],[DPH2]] ="","",Table_ocorrencias11[[#This Row],[DPH2]]&amp;"º DPH"),"")</f>
        <v>13º DPH</v>
      </c>
      <c r="N659" s="31" t="str">
        <f>UPPER(IFERROR(VLOOKUP(Table_ocorrencias11[[#This Row],[municipio]],Table_municipios[],2,FALSE),""))</f>
        <v>JABOATÃO DOS GUARARAPES</v>
      </c>
      <c r="O659" s="31" t="str">
        <f>UPPER(IFERROR(Table_ocorrencias11[[#This Row],[bairro7]],""))</f>
        <v>ALTO DA FÁBRICA</v>
      </c>
      <c r="P659" s="31" t="str">
        <f>IFERROR(IF(Table_ocorrencias11[[#This Row],[rua8]] ="","",Table_ocorrencias11[[#This Row],[rua8]]),"")</f>
        <v>RUA REGINALDO RODRIGUES MONTENEGRO</v>
      </c>
      <c r="Q659" s="31" t="str">
        <f>IFERROR(IF(Table_ocorrencias11[[#This Row],[latitude5]] ="","",Table_ocorrencias11[[#This Row],[latitude5]]),"")</f>
        <v>-8°7'12"</v>
      </c>
      <c r="R659" s="31" t="str">
        <f>IFERROR(IF(Table_ocorrencias11[[#This Row],[longitude6]] ="","",Table_ocorrencias11[[#This Row],[longitude6]]),"")</f>
        <v>-35°0'44"</v>
      </c>
      <c r="S659" s="31" t="str">
        <f>IFERROR(UPPER(VLOOKUP(Table_ocorrencias11[[#This Row],[ocorrencia_id]],Table_vitimas[],3,FALSE) &amp; " (NIC: "&amp; VLOOKUP(Table_ocorrencias11[[#This Row],[ocorrencia_id]],Table_vitimas[],9,FALSE)) &amp;")","")</f>
        <v>RENATO SEVERINO DOMINGOS (NIC: 113811)</v>
      </c>
      <c r="T65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59" s="31" t="str">
        <f>UPPER(IFERROR(Table_ocorrencias11[[#This Row],[descricao]],""))</f>
        <v>PAF - MASC_x000D_
PM CB AMORIM: 986200093</v>
      </c>
      <c r="V659" s="24">
        <f>IFERROR(IF(Table_ocorrencias11[[#This Row],[data_ciencia]]="","",Table_ocorrencias11[[#This Row],[data_ciencia]]),"")</f>
        <v>0.84722222222222221</v>
      </c>
      <c r="W659" s="24">
        <f>IFERROR(IF(Table_ocorrencias11[[#This Row],[data_saida]]="","",Table_ocorrencias11[[#This Row],[data_saida]]),"")</f>
        <v>0.84722222222222221</v>
      </c>
      <c r="X659" s="24">
        <f>IFERROR(IF(Table_ocorrencias11[[#This Row],[data_chegada]]="","",Table_ocorrencias11[[#This Row],[data_chegada]]),"")</f>
        <v>0.86805555555555558</v>
      </c>
      <c r="Y659" s="24">
        <f>IFERROR(IF(Table_ocorrencias11[[#This Row],[data_conclusao]]="","",Table_ocorrencias11[[#This Row],[data_conclusao]]),"")</f>
        <v>0.88888888888888884</v>
      </c>
      <c r="Z659" s="22">
        <v>1782</v>
      </c>
      <c r="AA659" s="22">
        <v>921</v>
      </c>
      <c r="AB659" s="22">
        <v>13</v>
      </c>
      <c r="AC659" s="22">
        <v>2962136</v>
      </c>
      <c r="AD659" s="22">
        <v>3865967</v>
      </c>
      <c r="AE659" s="22">
        <v>2725053</v>
      </c>
      <c r="AF659" s="22">
        <v>32804</v>
      </c>
      <c r="AG659" s="23">
        <v>44124</v>
      </c>
      <c r="AH659" s="22" t="s">
        <v>5244</v>
      </c>
      <c r="AI659" s="22" t="s">
        <v>167</v>
      </c>
      <c r="AJ659" s="22" t="s">
        <v>168</v>
      </c>
      <c r="AK659" s="22" t="s">
        <v>1258</v>
      </c>
      <c r="AL659" s="25">
        <v>0.84722222222222221</v>
      </c>
      <c r="AM659" s="26">
        <v>0.84722222222222221</v>
      </c>
      <c r="AN659" s="26">
        <v>0.86805555555555558</v>
      </c>
      <c r="AO659" s="26">
        <v>0.88888888888888884</v>
      </c>
      <c r="AP659" s="22" t="s">
        <v>5257</v>
      </c>
      <c r="AQ659" s="22" t="s">
        <v>5258</v>
      </c>
      <c r="AR659" s="22">
        <v>10</v>
      </c>
      <c r="AS659" s="22" t="s">
        <v>5245</v>
      </c>
      <c r="AT659" s="22" t="s">
        <v>5246</v>
      </c>
      <c r="AU659" s="22" t="s">
        <v>283</v>
      </c>
      <c r="AV659" s="27" t="s">
        <v>276</v>
      </c>
      <c r="AW659" s="22" t="s">
        <v>5247</v>
      </c>
      <c r="AX659" s="22" t="s">
        <v>5248</v>
      </c>
      <c r="AY659" s="22" t="b">
        <v>1</v>
      </c>
      <c r="AZ659" s="22" t="s">
        <v>273</v>
      </c>
      <c r="BA659" s="22" t="b">
        <v>0</v>
      </c>
      <c r="BB659" s="22"/>
      <c r="BC659" s="22"/>
    </row>
    <row r="660" spans="1:55" hidden="1" x14ac:dyDescent="0.25">
      <c r="A660" s="31" t="str">
        <f>IFERROR(TEXT(Table_ocorrencias11[[#This Row],[caso_n]],"000")&amp;Table_ocorrencias11[[#This Row],[ponto]]&amp;"/"&amp;YEAR(Table_ocorrencias11[[#This Row],[DATA PLANTÃO]]),"")</f>
        <v>922.9/2020</v>
      </c>
      <c r="B660" s="31" t="str">
        <f>IFERROR(IF(Table_ocorrencias11[[#This Row],[GDL]] = "","", Table_ocorrencias11[[#This Row],[GDL]]&amp;"/"&amp;YEAR(Table_ocorrencias11[[#This Row],[data_plantao]])),"")</f>
        <v>32820/2020</v>
      </c>
      <c r="C660" s="31" t="str">
        <f>IF(Table_ocorrencias11[[#This Row],[fotos_gdl]] = TRUE,"ENVIADAS","PENDENTE")</f>
        <v>ENVIADAS</v>
      </c>
      <c r="D660" s="23">
        <f>IFERROR(Table_ocorrencias11[[#This Row],[data_plantao]],"")</f>
        <v>44125</v>
      </c>
      <c r="E660" s="31" t="str">
        <f>IFERROR(Table_ocorrencias11[[#This Row],[CIODS]],"")</f>
        <v>D691552</v>
      </c>
      <c r="F660" s="31" t="str">
        <f>IFERROR(Table_ocorrencias11[[#This Row],[natureza3]],"")</f>
        <v>Homicídio</v>
      </c>
      <c r="G660" s="31" t="str">
        <f>IFERROR(Table_ocorrencias11[[#This Row],[tipo_local]],"")</f>
        <v>Externo</v>
      </c>
      <c r="H660" s="31" t="str">
        <f>IFERROR(IF(Table_ocorrencias11[[#This Row],[instrumento9]] = 0,"",Table_ocorrencias11[[#This Row],[instrumento9]]),"")</f>
        <v>PÉRFURO-CORTANTE</v>
      </c>
      <c r="I660" s="31" t="str">
        <f>IFERROR(VLOOKUP(Table_ocorrencias11[[#This Row],[matricula_perito]],Table_peritos[],2,FALSE),"")</f>
        <v>DIEGO NUNES TELES DE MENDONÇA</v>
      </c>
      <c r="J660" s="31" t="str">
        <f>IFERROR(VLOOKUP(Table_ocorrencias11[[#This Row],[matricula_auxiliar]],Table_auxiliares[],2,FALSE),"")</f>
        <v>THAYSE BATISTA</v>
      </c>
      <c r="K660" s="31" t="str">
        <f>IFERROR(VLOOKUP(Table_ocorrencias11[[#This Row],[matricula_delegado]],Table_delegados[],2,FALSE),"")</f>
        <v>VICTOR HUGO JARDIM RONDON</v>
      </c>
      <c r="L660" s="31" t="str">
        <f>IFERROR(Table_ocorrencias11[[#This Row],[viatura4]],"")</f>
        <v>UP006</v>
      </c>
      <c r="M660" s="31" t="str">
        <f>IFERROR(IF(Table_ocorrencias11[[#This Row],[DPH2]] ="","",Table_ocorrencias11[[#This Row],[DPH2]]&amp;"º DPH"),"")</f>
        <v>3º DPH</v>
      </c>
      <c r="N660" s="31" t="str">
        <f>UPPER(IFERROR(VLOOKUP(Table_ocorrencias11[[#This Row],[municipio]],Table_municipios[],2,FALSE),""))</f>
        <v>RECIFE</v>
      </c>
      <c r="O660" s="31" t="str">
        <f>UPPER(IFERROR(Table_ocorrencias11[[#This Row],[bairro7]],""))</f>
        <v>JORDÃO BAIXO</v>
      </c>
      <c r="P660" s="31" t="str">
        <f>IFERROR(IF(Table_ocorrencias11[[#This Row],[rua8]] ="","",Table_ocorrencias11[[#This Row],[rua8]]),"")</f>
        <v>MARIA IRENE COM A SENADOR JÚLIO BS</v>
      </c>
      <c r="Q660" s="31" t="str">
        <f>IFERROR(IF(Table_ocorrencias11[[#This Row],[latitude5]] ="","",Table_ocorrencias11[[#This Row],[latitude5]]),"")</f>
        <v>-8.1406130</v>
      </c>
      <c r="R660" s="31" t="str">
        <f>IFERROR(IF(Table_ocorrencias11[[#This Row],[longitude6]] ="","",Table_ocorrencias11[[#This Row],[longitude6]]),"")</f>
        <v>-34.9232740</v>
      </c>
      <c r="S66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113820)</v>
      </c>
      <c r="T66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0" s="31" t="str">
        <f>UPPER(IFERROR(Table_ocorrencias11[[#This Row],[descricao]],""))</f>
        <v>SG GILMAR 99929-5442</v>
      </c>
      <c r="V660" s="24">
        <f>IFERROR(IF(Table_ocorrencias11[[#This Row],[data_ciencia]]="","",Table_ocorrencias11[[#This Row],[data_ciencia]]),"")</f>
        <v>0.25</v>
      </c>
      <c r="W660" s="24">
        <f>IFERROR(IF(Table_ocorrencias11[[#This Row],[data_saida]]="","",Table_ocorrencias11[[#This Row],[data_saida]]),"")</f>
        <v>0.25694444444444442</v>
      </c>
      <c r="X660" s="24">
        <f>IFERROR(IF(Table_ocorrencias11[[#This Row],[data_chegada]]="","",Table_ocorrencias11[[#This Row],[data_chegada]]),"")</f>
        <v>0.27083333333333331</v>
      </c>
      <c r="Y660" s="24">
        <f>IFERROR(IF(Table_ocorrencias11[[#This Row],[data_conclusao]]="","",Table_ocorrencias11[[#This Row],[data_conclusao]]),"")</f>
        <v>0.2986111111111111</v>
      </c>
      <c r="Z660" s="22">
        <v>1783</v>
      </c>
      <c r="AA660" s="22">
        <v>922</v>
      </c>
      <c r="AB660" s="22">
        <v>3</v>
      </c>
      <c r="AC660" s="22">
        <v>3869148</v>
      </c>
      <c r="AD660" s="22">
        <v>3870430</v>
      </c>
      <c r="AE660" s="22">
        <v>2725053</v>
      </c>
      <c r="AF660" s="22">
        <v>32820</v>
      </c>
      <c r="AG660" s="23">
        <v>44125</v>
      </c>
      <c r="AH660" s="22" t="s">
        <v>5264</v>
      </c>
      <c r="AI660" s="22" t="s">
        <v>167</v>
      </c>
      <c r="AJ660" s="22" t="s">
        <v>168</v>
      </c>
      <c r="AK660" s="22" t="s">
        <v>1258</v>
      </c>
      <c r="AL660" s="25">
        <v>0.25</v>
      </c>
      <c r="AM660" s="26">
        <v>0.25694444444444442</v>
      </c>
      <c r="AN660" s="26">
        <v>0.27083333333333331</v>
      </c>
      <c r="AO660" s="26">
        <v>0.2986111111111111</v>
      </c>
      <c r="AP660" s="22" t="s">
        <v>5265</v>
      </c>
      <c r="AQ660" s="22" t="s">
        <v>5266</v>
      </c>
      <c r="AR660" s="22">
        <v>14</v>
      </c>
      <c r="AS660" s="22" t="s">
        <v>5267</v>
      </c>
      <c r="AT660" s="22" t="s">
        <v>5268</v>
      </c>
      <c r="AU660" s="22" t="s">
        <v>5269</v>
      </c>
      <c r="AV660" s="27" t="s">
        <v>744</v>
      </c>
      <c r="AW660" s="22" t="s">
        <v>5270</v>
      </c>
      <c r="AX660" s="22" t="s">
        <v>5271</v>
      </c>
      <c r="AY660" s="22" t="b">
        <v>1</v>
      </c>
      <c r="AZ660" s="22" t="s">
        <v>273</v>
      </c>
      <c r="BA660" s="22" t="b">
        <v>0</v>
      </c>
      <c r="BB660" s="22"/>
      <c r="BC660" s="22"/>
    </row>
    <row r="661" spans="1:55" hidden="1" x14ac:dyDescent="0.25">
      <c r="A661" s="31" t="str">
        <f>IFERROR(TEXT(Table_ocorrencias11[[#This Row],[caso_n]],"000")&amp;Table_ocorrencias11[[#This Row],[ponto]]&amp;"/"&amp;YEAR(Table_ocorrencias11[[#This Row],[DATA PLANTÃO]]),"")</f>
        <v>923.9/2020</v>
      </c>
      <c r="B661" s="31" t="str">
        <f>IFERROR(IF(Table_ocorrencias11[[#This Row],[GDL]] = "","", Table_ocorrencias11[[#This Row],[GDL]]&amp;"/"&amp;YEAR(Table_ocorrencias11[[#This Row],[data_plantao]])),"")</f>
        <v>33468/2020</v>
      </c>
      <c r="C661" s="31" t="str">
        <f>IF(Table_ocorrencias11[[#This Row],[fotos_gdl]] = TRUE,"ENVIADAS","PENDENTE")</f>
        <v>ENVIADAS</v>
      </c>
      <c r="D661" s="23">
        <f>IFERROR(Table_ocorrencias11[[#This Row],[data_plantao]],"")</f>
        <v>44125</v>
      </c>
      <c r="E661" s="31" t="str">
        <f>IFERROR(Table_ocorrencias11[[#This Row],[CIODS]],"")</f>
        <v>D691641</v>
      </c>
      <c r="F661" s="31" t="str">
        <f>IFERROR(Table_ocorrencias11[[#This Row],[natureza3]],"")</f>
        <v>Homicídio</v>
      </c>
      <c r="G661" s="31" t="str">
        <f>IFERROR(Table_ocorrencias11[[#This Row],[tipo_local]],"")</f>
        <v>Externo</v>
      </c>
      <c r="H661" s="31" t="str">
        <f>IFERROR(IF(Table_ocorrencias11[[#This Row],[instrumento9]] = 0,"",Table_ocorrencias11[[#This Row],[instrumento9]]),"")</f>
        <v>PÉRFURO-CONTUNDENTE</v>
      </c>
      <c r="I661" s="31" t="str">
        <f>IFERROR(VLOOKUP(Table_ocorrencias11[[#This Row],[matricula_perito]],Table_peritos[],2,FALSE),"")</f>
        <v>DIOGO SINESIO TRAJANO DE ARRUDA</v>
      </c>
      <c r="J661" s="31" t="str">
        <f>IFERROR(VLOOKUP(Table_ocorrencias11[[#This Row],[matricula_auxiliar]],Table_auxiliares[],2,FALSE),"")</f>
        <v>MOISES JOSE SEABRA</v>
      </c>
      <c r="K661" s="31" t="str">
        <f>IFERROR(VLOOKUP(Table_ocorrencias11[[#This Row],[matricula_delegado]],Table_delegados[],2,FALSE),"")</f>
        <v>ADYR MARTENS DE ALMEIDA</v>
      </c>
      <c r="L661" s="31" t="str">
        <f>IFERROR(Table_ocorrencias11[[#This Row],[viatura4]],"")</f>
        <v>UP006</v>
      </c>
      <c r="M661" s="31" t="str">
        <f>IFERROR(IF(Table_ocorrencias11[[#This Row],[DPH2]] ="","",Table_ocorrencias11[[#This Row],[DPH2]]&amp;"º DPH"),"")</f>
        <v>4º DPH</v>
      </c>
      <c r="N661" s="31" t="str">
        <f>UPPER(IFERROR(VLOOKUP(Table_ocorrencias11[[#This Row],[municipio]],Table_municipios[],2,FALSE),""))</f>
        <v>RECIFE</v>
      </c>
      <c r="O661" s="31" t="str">
        <f>UPPER(IFERROR(Table_ocorrencias11[[#This Row],[bairro7]],""))</f>
        <v>BARRO</v>
      </c>
      <c r="P661" s="31" t="str">
        <f>IFERROR(IF(Table_ocorrencias11[[#This Row],[rua8]] ="","",Table_ocorrencias11[[#This Row],[rua8]]),"")</f>
        <v>RUA ABIGAIL ARAÚJO</v>
      </c>
      <c r="Q661" s="31" t="str">
        <f>IFERROR(IF(Table_ocorrencias11[[#This Row],[latitude5]] ="","",Table_ocorrencias11[[#This Row],[latitude5]]),"")</f>
        <v>-8.086930</v>
      </c>
      <c r="R661" s="31" t="str">
        <f>IFERROR(IF(Table_ocorrencias11[[#This Row],[longitude6]] ="","",Table_ocorrencias11[[#This Row],[longitude6]]),"")</f>
        <v>-34.940444</v>
      </c>
      <c r="S661" s="31" t="str">
        <f>IFERROR(UPPER(VLOOKUP(Table_ocorrencias11[[#This Row],[ocorrencia_id]],Table_vitimas[],3,FALSE) &amp; " (NIC: "&amp; VLOOKUP(Table_ocorrencias11[[#This Row],[ocorrencia_id]],Table_vitimas[],9,FALSE)) &amp;")","")</f>
        <v>LUIZ HENRIQUE MELO DA SILVA (NIC: 113794)</v>
      </c>
      <c r="T66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61" s="31" t="str">
        <f>UPPER(IFERROR(Table_ocorrencias11[[#This Row],[descricao]],""))</f>
        <v>PAF, DUAS VÍTIMAS, AO MENOS UMA NO LOCAL. PM: (81) 988481528</v>
      </c>
      <c r="V661" s="24">
        <f>IFERROR(IF(Table_ocorrencias11[[#This Row],[data_ciencia]]="","",Table_ocorrencias11[[#This Row],[data_ciencia]]),"")</f>
        <v>0.88194444444444442</v>
      </c>
      <c r="W661" s="24">
        <f>IFERROR(IF(Table_ocorrencias11[[#This Row],[data_saida]]="","",Table_ocorrencias11[[#This Row],[data_saida]]),"")</f>
        <v>0.89236111111111116</v>
      </c>
      <c r="X661" s="24">
        <f>IFERROR(IF(Table_ocorrencias11[[#This Row],[data_chegada]]="","",Table_ocorrencias11[[#This Row],[data_chegada]]),"")</f>
        <v>0.90625</v>
      </c>
      <c r="Y661" s="24">
        <f>IFERROR(IF(Table_ocorrencias11[[#This Row],[data_conclusao]]="","",Table_ocorrencias11[[#This Row],[data_conclusao]]),"")</f>
        <v>0.9375</v>
      </c>
      <c r="Z661" s="22">
        <v>1784</v>
      </c>
      <c r="AA661" s="22">
        <v>923</v>
      </c>
      <c r="AB661" s="22">
        <v>4</v>
      </c>
      <c r="AC661" s="22">
        <v>3871193</v>
      </c>
      <c r="AD661" s="22">
        <v>1347241</v>
      </c>
      <c r="AE661" s="22">
        <v>2960397</v>
      </c>
      <c r="AF661" s="22">
        <v>33468</v>
      </c>
      <c r="AG661" s="23">
        <v>44125</v>
      </c>
      <c r="AH661" s="22" t="s">
        <v>5278</v>
      </c>
      <c r="AI661" s="22" t="s">
        <v>167</v>
      </c>
      <c r="AJ661" s="22" t="s">
        <v>168</v>
      </c>
      <c r="AK661" s="22" t="s">
        <v>1258</v>
      </c>
      <c r="AL661" s="25">
        <v>0.88194444444444442</v>
      </c>
      <c r="AM661" s="26">
        <v>0.89236111111111116</v>
      </c>
      <c r="AN661" s="26">
        <v>0.90625</v>
      </c>
      <c r="AO661" s="26">
        <v>0.9375</v>
      </c>
      <c r="AP661" s="22" t="s">
        <v>5279</v>
      </c>
      <c r="AQ661" s="22" t="s">
        <v>5280</v>
      </c>
      <c r="AR661" s="22">
        <v>14</v>
      </c>
      <c r="AS661" s="22" t="s">
        <v>697</v>
      </c>
      <c r="AT661" s="22" t="s">
        <v>5281</v>
      </c>
      <c r="AU661" s="22" t="s">
        <v>5282</v>
      </c>
      <c r="AV661" s="27" t="s">
        <v>276</v>
      </c>
      <c r="AW661" s="22" t="s">
        <v>5283</v>
      </c>
      <c r="AX661" s="22" t="s">
        <v>5284</v>
      </c>
      <c r="AY661" s="22" t="b">
        <v>1</v>
      </c>
      <c r="AZ661" s="22" t="s">
        <v>273</v>
      </c>
      <c r="BA661" s="22" t="b">
        <v>0</v>
      </c>
      <c r="BB661" s="22"/>
      <c r="BC661" s="22"/>
    </row>
    <row r="662" spans="1:55" hidden="1" x14ac:dyDescent="0.25">
      <c r="A662" s="31" t="str">
        <f>IFERROR(TEXT(Table_ocorrencias11[[#This Row],[caso_n]],"000")&amp;Table_ocorrencias11[[#This Row],[ponto]]&amp;"/"&amp;YEAR(Table_ocorrencias11[[#This Row],[DATA PLANTÃO]]),"")</f>
        <v>924.9/2020</v>
      </c>
      <c r="B662" s="31" t="str">
        <f>IFERROR(IF(Table_ocorrencias11[[#This Row],[GDL]] = "","", Table_ocorrencias11[[#This Row],[GDL]]&amp;"/"&amp;YEAR(Table_ocorrencias11[[#This Row],[data_plantao]])),"")</f>
        <v>33010/2020</v>
      </c>
      <c r="C662" s="31" t="str">
        <f>IF(Table_ocorrencias11[[#This Row],[fotos_gdl]] = TRUE,"ENVIADAS","PENDENTE")</f>
        <v>ENVIADAS</v>
      </c>
      <c r="D662" s="23">
        <f>IFERROR(Table_ocorrencias11[[#This Row],[data_plantao]],"")</f>
        <v>44125</v>
      </c>
      <c r="E662" s="31" t="str">
        <f>IFERROR(Table_ocorrencias11[[#This Row],[CIODS]],"")</f>
        <v>D691661</v>
      </c>
      <c r="F662" s="31" t="str">
        <f>IFERROR(Table_ocorrencias11[[#This Row],[natureza3]],"")</f>
        <v>Homicídio</v>
      </c>
      <c r="G662" s="31" t="str">
        <f>IFERROR(Table_ocorrencias11[[#This Row],[tipo_local]],"")</f>
        <v>Externo</v>
      </c>
      <c r="H662" s="31" t="str">
        <f>IFERROR(IF(Table_ocorrencias11[[#This Row],[instrumento9]] = 0,"",Table_ocorrencias11[[#This Row],[instrumento9]]),"")</f>
        <v>PÉRFURO-CONTUNDENTE</v>
      </c>
      <c r="I662" s="31" t="str">
        <f>IFERROR(VLOOKUP(Table_ocorrencias11[[#This Row],[matricula_perito]],Table_peritos[],2,FALSE),"")</f>
        <v>BETSON FERNANDO DELGADO DOS SANTOS ANDRADE</v>
      </c>
      <c r="J662" s="31" t="str">
        <f>IFERROR(VLOOKUP(Table_ocorrencias11[[#This Row],[matricula_auxiliar]],Table_auxiliares[],2,FALSE),"")</f>
        <v>MARÍLIA ANDRADE DE FRANÇA</v>
      </c>
      <c r="K662" s="31" t="str">
        <f>IFERROR(VLOOKUP(Table_ocorrencias11[[#This Row],[matricula_delegado]],Table_delegados[],2,FALSE),"")</f>
        <v>SERGIO RICARDO FERREIRA DE VASCONCELOS</v>
      </c>
      <c r="L662" s="31" t="str">
        <f>IFERROR(Table_ocorrencias11[[#This Row],[viatura4]],"")</f>
        <v>UP004</v>
      </c>
      <c r="M662" s="31" t="str">
        <f>IFERROR(IF(Table_ocorrencias11[[#This Row],[DPH2]] ="","",Table_ocorrencias11[[#This Row],[DPH2]]&amp;"º DPH"),"")</f>
        <v>3º DPH</v>
      </c>
      <c r="N662" s="31" t="str">
        <f>UPPER(IFERROR(VLOOKUP(Table_ocorrencias11[[#This Row],[municipio]],Table_municipios[],2,FALSE),""))</f>
        <v>RECIFE</v>
      </c>
      <c r="O662" s="31" t="str">
        <f>UPPER(IFERROR(Table_ocorrencias11[[#This Row],[bairro7]],""))</f>
        <v>IMBIRIBEIRA</v>
      </c>
      <c r="P662" s="31" t="str">
        <f>IFERROR(IF(Table_ocorrencias11[[#This Row],[rua8]] ="","",Table_ocorrencias11[[#This Row],[rua8]]),"")</f>
        <v>R.MANOEL SERAFIM DO COUTO, Nº 306</v>
      </c>
      <c r="Q662" s="31" t="str">
        <f>IFERROR(IF(Table_ocorrencias11[[#This Row],[latitude5]] ="","",Table_ocorrencias11[[#This Row],[latitude5]]),"")</f>
        <v>-8,08687</v>
      </c>
      <c r="R662" s="31" t="str">
        <f>IFERROR(IF(Table_ocorrencias11[[#This Row],[longitude6]] ="","",Table_ocorrencias11[[#This Row],[longitude6]]),"")</f>
        <v>-34,90552</v>
      </c>
      <c r="S66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113792)</v>
      </c>
      <c r="T66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2" s="31" t="str">
        <f>UPPER(IFERROR(Table_ocorrencias11[[#This Row],[descricao]],""))</f>
        <v>PAF EXTERNO SIMPLES. CABO GEORGITO --&gt; 987-008-310</v>
      </c>
      <c r="V662" s="24">
        <f>IFERROR(IF(Table_ocorrencias11[[#This Row],[data_ciencia]]="","",Table_ocorrencias11[[#This Row],[data_ciencia]]),"")</f>
        <v>0.93402777777777779</v>
      </c>
      <c r="W662" s="24">
        <f>IFERROR(IF(Table_ocorrencias11[[#This Row],[data_saida]]="","",Table_ocorrencias11[[#This Row],[data_saida]]),"")</f>
        <v>0.94444444444444442</v>
      </c>
      <c r="X662" s="24">
        <f>IFERROR(IF(Table_ocorrencias11[[#This Row],[data_chegada]]="","",Table_ocorrencias11[[#This Row],[data_chegada]]),"")</f>
        <v>0.95486111111111116</v>
      </c>
      <c r="Y662" s="24">
        <f>IFERROR(IF(Table_ocorrencias11[[#This Row],[data_conclusao]]="","",Table_ocorrencias11[[#This Row],[data_conclusao]]),"")</f>
        <v>0.99652777777777779</v>
      </c>
      <c r="Z662" s="22">
        <v>1785</v>
      </c>
      <c r="AA662" s="22">
        <v>924</v>
      </c>
      <c r="AB662" s="22">
        <v>3</v>
      </c>
      <c r="AC662" s="22">
        <v>3869903</v>
      </c>
      <c r="AD662" s="22">
        <v>3874400</v>
      </c>
      <c r="AE662" s="22">
        <v>2139219</v>
      </c>
      <c r="AF662" s="22">
        <v>33010</v>
      </c>
      <c r="AG662" s="23">
        <v>44125</v>
      </c>
      <c r="AH662" s="22" t="s">
        <v>5274</v>
      </c>
      <c r="AI662" s="22" t="s">
        <v>167</v>
      </c>
      <c r="AJ662" s="22" t="s">
        <v>168</v>
      </c>
      <c r="AK662" s="22" t="s">
        <v>255</v>
      </c>
      <c r="AL662" s="25">
        <v>0.93402777777777779</v>
      </c>
      <c r="AM662" s="26">
        <v>0.94444444444444442</v>
      </c>
      <c r="AN662" s="26">
        <v>0.95486111111111116</v>
      </c>
      <c r="AO662" s="26">
        <v>0.99652777777777779</v>
      </c>
      <c r="AP662" s="22" t="s">
        <v>5287</v>
      </c>
      <c r="AQ662" s="22" t="s">
        <v>5288</v>
      </c>
      <c r="AR662" s="22">
        <v>14</v>
      </c>
      <c r="AS662" s="22" t="s">
        <v>345</v>
      </c>
      <c r="AT662" s="22" t="s">
        <v>5289</v>
      </c>
      <c r="AU662" s="22" t="s">
        <v>5275</v>
      </c>
      <c r="AV662" s="27" t="s">
        <v>276</v>
      </c>
      <c r="AW662" s="22" t="s">
        <v>5276</v>
      </c>
      <c r="AX662" s="22" t="s">
        <v>5277</v>
      </c>
      <c r="AY662" s="22" t="b">
        <v>1</v>
      </c>
      <c r="AZ662" s="22" t="s">
        <v>273</v>
      </c>
      <c r="BA662" s="22" t="b">
        <v>0</v>
      </c>
      <c r="BB662" s="22"/>
      <c r="BC662" s="22"/>
    </row>
    <row r="663" spans="1:55" hidden="1" x14ac:dyDescent="0.25">
      <c r="A663" s="31" t="str">
        <f>IFERROR(TEXT(Table_ocorrencias11[[#This Row],[caso_n]],"000")&amp;Table_ocorrencias11[[#This Row],[ponto]]&amp;"/"&amp;YEAR(Table_ocorrencias11[[#This Row],[DATA PLANTÃO]]),"")</f>
        <v>925.9/2020</v>
      </c>
      <c r="B663" s="31" t="str">
        <f>IFERROR(IF(Table_ocorrencias11[[#This Row],[GDL]] = "","", Table_ocorrencias11[[#This Row],[GDL]]&amp;"/"&amp;YEAR(Table_ocorrencias11[[#This Row],[data_plantao]])),"")</f>
        <v/>
      </c>
      <c r="C663" s="31" t="str">
        <f>IF(Table_ocorrencias11[[#This Row],[fotos_gdl]] = TRUE,"ENVIADAS","PENDENTE")</f>
        <v>ENVIADAS</v>
      </c>
      <c r="D663" s="23">
        <f>IFERROR(Table_ocorrencias11[[#This Row],[data_plantao]],"")</f>
        <v>44126</v>
      </c>
      <c r="E663" s="31" t="str">
        <f>IFERROR(Table_ocorrencias11[[#This Row],[CIODS]],"")</f>
        <v>D691682</v>
      </c>
      <c r="F663" s="31" t="str">
        <f>IFERROR(Table_ocorrencias11[[#This Row],[natureza3]],"")</f>
        <v>Duplo Homicídio</v>
      </c>
      <c r="G663" s="31" t="str">
        <f>IFERROR(Table_ocorrencias11[[#This Row],[tipo_local]],"")</f>
        <v>Interno</v>
      </c>
      <c r="H663" s="31" t="str">
        <f>IFERROR(IF(Table_ocorrencias11[[#This Row],[instrumento9]] = 0,"",Table_ocorrencias11[[#This Row],[instrumento9]]),"")</f>
        <v>PÉRFURO-CONTUNDENTE</v>
      </c>
      <c r="I663" s="31" t="str">
        <f>IFERROR(VLOOKUP(Table_ocorrencias11[[#This Row],[matricula_perito]],Table_peritos[],2,FALSE),"")</f>
        <v>DIOGO SINESIO TRAJANO DE ARRUDA</v>
      </c>
      <c r="J663" s="31" t="str">
        <f>IFERROR(VLOOKUP(Table_ocorrencias11[[#This Row],[matricula_auxiliar]],Table_auxiliares[],2,FALSE),"")</f>
        <v>MOISES JOSE SEABRA</v>
      </c>
      <c r="K663" s="31" t="str">
        <f>IFERROR(VLOOKUP(Table_ocorrencias11[[#This Row],[matricula_delegado]],Table_delegados[],2,FALSE),"")</f>
        <v>ALAUMO LIMA</v>
      </c>
      <c r="L663" s="31" t="str">
        <f>IFERROR(Table_ocorrencias11[[#This Row],[viatura4]],"")</f>
        <v>UP006</v>
      </c>
      <c r="M663" s="31" t="str">
        <f>IFERROR(IF(Table_ocorrencias11[[#This Row],[DPH2]] ="","",Table_ocorrencias11[[#This Row],[DPH2]]&amp;"º DPH"),"")</f>
        <v>14º DPH</v>
      </c>
      <c r="N663" s="31" t="str">
        <f>UPPER(IFERROR(VLOOKUP(Table_ocorrencias11[[#This Row],[municipio]],Table_municipios[],2,FALSE),""))</f>
        <v>CABO DE SANTO AGOSTINHO</v>
      </c>
      <c r="O663" s="31" t="str">
        <f>UPPER(IFERROR(Table_ocorrencias11[[#This Row],[bairro7]],""))</f>
        <v>PONTE DOS CARVALHOS</v>
      </c>
      <c r="P663" s="31" t="str">
        <f>IFERROR(IF(Table_ocorrencias11[[#This Row],[rua8]] ="","",Table_ocorrencias11[[#This Row],[rua8]]),"")</f>
        <v>TV. 17</v>
      </c>
      <c r="Q663" s="31" t="str">
        <f>IFERROR(IF(Table_ocorrencias11[[#This Row],[latitude5]] ="","",Table_ocorrencias11[[#This Row],[latitude5]]),"")</f>
        <v>-8.234834</v>
      </c>
      <c r="R663" s="31" t="str">
        <f>IFERROR(IF(Table_ocorrencias11[[#This Row],[longitude6]] ="","",Table_ocorrencias11[[#This Row],[longitude6]]),"")</f>
        <v>-34.987277</v>
      </c>
      <c r="S663" s="31" t="str">
        <f>IFERROR(UPPER(VLOOKUP(Table_ocorrencias11[[#This Row],[ocorrencia_id]],Table_vitimas[],3,FALSE) &amp; " (NIC: "&amp; VLOOKUP(Table_ocorrencias11[[#This Row],[ocorrencia_id]],Table_vitimas[],9,FALSE)) &amp;")","")</f>
        <v>ADRIANA GOMES DE CARVALHO (NIC: 113813)</v>
      </c>
      <c r="T66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63" s="31" t="str">
        <f>UPPER(IFERROR(Table_ocorrencias11[[#This Row],[descricao]],""))</f>
        <v>SGT. KLEBER (81) 998-763-971. DUPLO HOMICÍDIO, PAF</v>
      </c>
      <c r="V663" s="24">
        <f>IFERROR(IF(Table_ocorrencias11[[#This Row],[data_ciencia]]="","",Table_ocorrencias11[[#This Row],[data_ciencia]]),"")</f>
        <v>0.17847222222222223</v>
      </c>
      <c r="W663" s="24">
        <f>IFERROR(IF(Table_ocorrencias11[[#This Row],[data_saida]]="","",Table_ocorrencias11[[#This Row],[data_saida]]),"")</f>
        <v>0.2013888888888889</v>
      </c>
      <c r="X663" s="24">
        <f>IFERROR(IF(Table_ocorrencias11[[#This Row],[data_chegada]]="","",Table_ocorrencias11[[#This Row],[data_chegada]]),"")</f>
        <v>0.23958333333333334</v>
      </c>
      <c r="Y663" s="24">
        <f>IFERROR(IF(Table_ocorrencias11[[#This Row],[data_conclusao]]="","",Table_ocorrencias11[[#This Row],[data_conclusao]]),"")</f>
        <v>0.29166666666666669</v>
      </c>
      <c r="Z663" s="22">
        <v>1786</v>
      </c>
      <c r="AA663" s="22">
        <v>925</v>
      </c>
      <c r="AB663" s="22">
        <v>14</v>
      </c>
      <c r="AC663" s="22">
        <v>3871193</v>
      </c>
      <c r="AD663" s="22">
        <v>1347241</v>
      </c>
      <c r="AE663" s="22">
        <v>3910180</v>
      </c>
      <c r="AF663" s="22"/>
      <c r="AG663" s="23">
        <v>44126</v>
      </c>
      <c r="AH663" s="22" t="s">
        <v>5291</v>
      </c>
      <c r="AI663" s="22" t="s">
        <v>302</v>
      </c>
      <c r="AJ663" s="22" t="s">
        <v>414</v>
      </c>
      <c r="AK663" s="22" t="s">
        <v>1258</v>
      </c>
      <c r="AL663" s="25">
        <v>0.17847222222222223</v>
      </c>
      <c r="AM663" s="26">
        <v>0.2013888888888889</v>
      </c>
      <c r="AN663" s="26">
        <v>0.23958333333333334</v>
      </c>
      <c r="AO663" s="26">
        <v>0.29166666666666669</v>
      </c>
      <c r="AP663" s="22" t="s">
        <v>5296</v>
      </c>
      <c r="AQ663" s="22" t="s">
        <v>5297</v>
      </c>
      <c r="AR663" s="22">
        <v>3</v>
      </c>
      <c r="AS663" s="22" t="s">
        <v>281</v>
      </c>
      <c r="AT663" s="22" t="s">
        <v>5292</v>
      </c>
      <c r="AU663" s="22" t="s">
        <v>5293</v>
      </c>
      <c r="AV663" s="27" t="s">
        <v>276</v>
      </c>
      <c r="AW663" s="22" t="s">
        <v>5294</v>
      </c>
      <c r="AX663" s="22" t="s">
        <v>5295</v>
      </c>
      <c r="AY663" s="22" t="b">
        <v>1</v>
      </c>
      <c r="AZ663" s="22" t="s">
        <v>273</v>
      </c>
      <c r="BA663" s="22" t="b">
        <v>0</v>
      </c>
      <c r="BB663" s="22"/>
      <c r="BC663" s="22"/>
    </row>
    <row r="664" spans="1:55" hidden="1" x14ac:dyDescent="0.25">
      <c r="A664" s="31" t="str">
        <f>IFERROR(TEXT(Table_ocorrencias11[[#This Row],[caso_n]],"000")&amp;Table_ocorrencias11[[#This Row],[ponto]]&amp;"/"&amp;YEAR(Table_ocorrencias11[[#This Row],[DATA PLANTÃO]]),"")</f>
        <v>926.9/2020</v>
      </c>
      <c r="B664" s="31" t="str">
        <f>IFERROR(IF(Table_ocorrencias11[[#This Row],[GDL]] = "","", Table_ocorrencias11[[#This Row],[GDL]]&amp;"/"&amp;YEAR(Table_ocorrencias11[[#This Row],[data_plantao]])),"")</f>
        <v>33124/2020</v>
      </c>
      <c r="C664" s="31" t="str">
        <f>IF(Table_ocorrencias11[[#This Row],[fotos_gdl]] = TRUE,"ENVIADAS","PENDENTE")</f>
        <v>ENVIADAS</v>
      </c>
      <c r="D664" s="23">
        <f>IFERROR(Table_ocorrencias11[[#This Row],[data_plantao]],"")</f>
        <v>44126</v>
      </c>
      <c r="E664" s="31" t="str">
        <f>IFERROR(Table_ocorrencias11[[#This Row],[CIODS]],"")</f>
        <v>D691698</v>
      </c>
      <c r="F664" s="31" t="str">
        <f>IFERROR(Table_ocorrencias11[[#This Row],[natureza3]],"")</f>
        <v>Homicídio</v>
      </c>
      <c r="G664" s="31" t="str">
        <f>IFERROR(Table_ocorrencias11[[#This Row],[tipo_local]],"")</f>
        <v>Externo</v>
      </c>
      <c r="H664" s="31" t="str">
        <f>IFERROR(IF(Table_ocorrencias11[[#This Row],[instrumento9]] = 0,"",Table_ocorrencias11[[#This Row],[instrumento9]]),"")</f>
        <v>PÉRFURO-CONTUNDENTE</v>
      </c>
      <c r="I664" s="31" t="str">
        <f>IFERROR(VLOOKUP(Table_ocorrencias11[[#This Row],[matricula_perito]],Table_peritos[],2,FALSE),"")</f>
        <v>FERNANDO HENRIQUE LEAL BENEVIDES</v>
      </c>
      <c r="J664" s="31" t="str">
        <f>IFERROR(VLOOKUP(Table_ocorrencias11[[#This Row],[matricula_auxiliar]],Table_auxiliares[],2,FALSE),"")</f>
        <v>THAYSE BATISTA</v>
      </c>
      <c r="K664" s="31" t="str">
        <f>IFERROR(VLOOKUP(Table_ocorrencias11[[#This Row],[matricula_delegado]],Table_delegados[],2,FALSE),"")</f>
        <v>DANIEL LIRA PIMENTEL</v>
      </c>
      <c r="L664" s="31" t="str">
        <f>IFERROR(Table_ocorrencias11[[#This Row],[viatura4]],"")</f>
        <v>UP006</v>
      </c>
      <c r="M664" s="31" t="str">
        <f>IFERROR(IF(Table_ocorrencias11[[#This Row],[DPH2]] ="","",Table_ocorrencias11[[#This Row],[DPH2]]&amp;"º DPH"),"")</f>
        <v>8º DPH</v>
      </c>
      <c r="N664" s="31" t="str">
        <f>UPPER(IFERROR(VLOOKUP(Table_ocorrencias11[[#This Row],[municipio]],Table_municipios[],2,FALSE),""))</f>
        <v>ITAPISSUMA</v>
      </c>
      <c r="O664" s="31" t="str">
        <f>UPPER(IFERROR(Table_ocorrencias11[[#This Row],[bairro7]],""))</f>
        <v>ÁREA RURAL</v>
      </c>
      <c r="P664" s="31" t="str">
        <f>IFERROR(IF(Table_ocorrencias11[[#This Row],[rua8]] ="","",Table_ocorrencias11[[#This Row],[rua8]]),"")</f>
        <v>LOT CIDADE INDUSTRIAL</v>
      </c>
      <c r="Q664" s="31" t="str">
        <f>IFERROR(IF(Table_ocorrencias11[[#This Row],[latitude5]] ="","",Table_ocorrencias11[[#This Row],[latitude5]]),"")</f>
        <v>-7.783976</v>
      </c>
      <c r="R664" s="31" t="str">
        <f>IFERROR(IF(Table_ocorrencias11[[#This Row],[longitude6]] ="","",Table_ocorrencias11[[#This Row],[longitude6]]),"")</f>
        <v>-34.906003</v>
      </c>
      <c r="S664" s="31" t="str">
        <f>IFERROR(UPPER(VLOOKUP(Table_ocorrencias11[[#This Row],[ocorrencia_id]],Table_vitimas[],3,FALSE) &amp; " (NIC: "&amp; VLOOKUP(Table_ocorrencias11[[#This Row],[ocorrencia_id]],Table_vitimas[],9,FALSE)) &amp;")","")</f>
        <v>SEBASTIÃO ANDRÉ CORDEIRO DA SILVA (NIC: 113829)</v>
      </c>
      <c r="T66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4" s="31" t="str">
        <f>UPPER(IFERROR(Table_ocorrencias11[[#This Row],[descricao]],""))</f>
        <v>PAF - MASC</v>
      </c>
      <c r="V664" s="24">
        <f>IFERROR(IF(Table_ocorrencias11[[#This Row],[data_ciencia]]="","",Table_ocorrencias11[[#This Row],[data_ciencia]]),"")</f>
        <v>0.3888888888888889</v>
      </c>
      <c r="W664" s="24">
        <f>IFERROR(IF(Table_ocorrencias11[[#This Row],[data_saida]]="","",Table_ocorrencias11[[#This Row],[data_saida]]),"")</f>
        <v>0.39583333333333331</v>
      </c>
      <c r="X664" s="24">
        <f>IFERROR(IF(Table_ocorrencias11[[#This Row],[data_chegada]]="","",Table_ocorrencias11[[#This Row],[data_chegada]]),"")</f>
        <v>0.43055555555555558</v>
      </c>
      <c r="Y664" s="24">
        <f>IFERROR(IF(Table_ocorrencias11[[#This Row],[data_conclusao]]="","",Table_ocorrencias11[[#This Row],[data_conclusao]]),"")</f>
        <v>0.45833333333333331</v>
      </c>
      <c r="Z664" s="22">
        <v>1787</v>
      </c>
      <c r="AA664" s="22">
        <v>926</v>
      </c>
      <c r="AB664" s="22">
        <v>8</v>
      </c>
      <c r="AC664" s="22">
        <v>2962063</v>
      </c>
      <c r="AD664" s="22">
        <v>3870430</v>
      </c>
      <c r="AE664" s="22">
        <v>3864227</v>
      </c>
      <c r="AF664" s="22">
        <v>33124</v>
      </c>
      <c r="AG664" s="23">
        <v>44126</v>
      </c>
      <c r="AH664" s="22" t="s">
        <v>5303</v>
      </c>
      <c r="AI664" s="22" t="s">
        <v>167</v>
      </c>
      <c r="AJ664" s="22" t="s">
        <v>168</v>
      </c>
      <c r="AK664" s="22" t="s">
        <v>1258</v>
      </c>
      <c r="AL664" s="25">
        <v>0.3888888888888889</v>
      </c>
      <c r="AM664" s="26">
        <v>0.39583333333333331</v>
      </c>
      <c r="AN664" s="26">
        <v>0.43055555555555558</v>
      </c>
      <c r="AO664" s="26">
        <v>0.45833333333333331</v>
      </c>
      <c r="AP664" s="22" t="s">
        <v>5307</v>
      </c>
      <c r="AQ664" s="22" t="s">
        <v>5308</v>
      </c>
      <c r="AR664" s="22">
        <v>9</v>
      </c>
      <c r="AS664" s="22" t="s">
        <v>5309</v>
      </c>
      <c r="AT664" s="22" t="s">
        <v>5304</v>
      </c>
      <c r="AU664" s="22" t="s">
        <v>5305</v>
      </c>
      <c r="AV664" s="27" t="s">
        <v>276</v>
      </c>
      <c r="AW664" s="22" t="s">
        <v>5306</v>
      </c>
      <c r="AX664" s="22" t="s">
        <v>1979</v>
      </c>
      <c r="AY664" s="22" t="b">
        <v>1</v>
      </c>
      <c r="AZ664" s="22" t="s">
        <v>273</v>
      </c>
      <c r="BA664" s="22" t="b">
        <v>0</v>
      </c>
      <c r="BB664" s="22"/>
      <c r="BC664" s="22"/>
    </row>
    <row r="665" spans="1:55" hidden="1" x14ac:dyDescent="0.25">
      <c r="A665" s="31" t="str">
        <f>IFERROR(TEXT(Table_ocorrencias11[[#This Row],[caso_n]],"000")&amp;Table_ocorrencias11[[#This Row],[ponto]]&amp;"/"&amp;YEAR(Table_ocorrencias11[[#This Row],[DATA PLANTÃO]]),"")</f>
        <v>927.9/2020</v>
      </c>
      <c r="B665" s="31" t="str">
        <f>IFERROR(IF(Table_ocorrencias11[[#This Row],[GDL]] = "","", Table_ocorrencias11[[#This Row],[GDL]]&amp;"/"&amp;YEAR(Table_ocorrencias11[[#This Row],[data_plantao]])),"")</f>
        <v>33206/2020</v>
      </c>
      <c r="C665" s="31" t="str">
        <f>IF(Table_ocorrencias11[[#This Row],[fotos_gdl]] = TRUE,"ENVIADAS","PENDENTE")</f>
        <v>ENVIADAS</v>
      </c>
      <c r="D665" s="23">
        <f>IFERROR(Table_ocorrencias11[[#This Row],[data_plantao]],"")</f>
        <v>44126</v>
      </c>
      <c r="E665" s="31" t="str">
        <f>IFERROR(Table_ocorrencias11[[#This Row],[CIODS]],"")</f>
        <v>D691711</v>
      </c>
      <c r="F665" s="31" t="str">
        <f>IFERROR(Table_ocorrencias11[[#This Row],[natureza3]],"")</f>
        <v>Homicídio</v>
      </c>
      <c r="G665" s="31" t="str">
        <f>IFERROR(Table_ocorrencias11[[#This Row],[tipo_local]],"")</f>
        <v>Externo</v>
      </c>
      <c r="H665" s="31" t="str">
        <f>IFERROR(IF(Table_ocorrencias11[[#This Row],[instrumento9]] = 0,"",Table_ocorrencias11[[#This Row],[instrumento9]]),"")</f>
        <v>PÉRFURO-CONTUNDENTE</v>
      </c>
      <c r="I665" s="31" t="str">
        <f>IFERROR(VLOOKUP(Table_ocorrencias11[[#This Row],[matricula_perito]],Table_peritos[],2,FALSE),"")</f>
        <v>DIEGO NUNES TELES DE MENDONÇA</v>
      </c>
      <c r="J665" s="31" t="str">
        <f>IFERROR(VLOOKUP(Table_ocorrencias11[[#This Row],[matricula_auxiliar]],Table_auxiliares[],2,FALSE),"")</f>
        <v>THIAGO CHALEGRE</v>
      </c>
      <c r="K665" s="31" t="str">
        <f>IFERROR(VLOOKUP(Table_ocorrencias11[[#This Row],[matricula_delegado]],Table_delegados[],2,FALSE),"")</f>
        <v>CAIO WAGNER SIQUEIRA DE MORAIS</v>
      </c>
      <c r="L665" s="31" t="str">
        <f>IFERROR(Table_ocorrencias11[[#This Row],[viatura4]],"")</f>
        <v>UP004</v>
      </c>
      <c r="M665" s="31" t="str">
        <f>IFERROR(IF(Table_ocorrencias11[[#This Row],[DPH2]] ="","",Table_ocorrencias11[[#This Row],[DPH2]]&amp;"º DPH"),"")</f>
        <v>12º DPH</v>
      </c>
      <c r="N665" s="31" t="str">
        <f>UPPER(IFERROR(VLOOKUP(Table_ocorrencias11[[#This Row],[municipio]],Table_municipios[],2,FALSE),""))</f>
        <v>JABOATÃO DOS GUARARAPES</v>
      </c>
      <c r="O665" s="31" t="str">
        <f>UPPER(IFERROR(Table_ocorrencias11[[#This Row],[bairro7]],""))</f>
        <v>CANDEIAS</v>
      </c>
      <c r="P665" s="31" t="str">
        <f>IFERROR(IF(Table_ocorrencias11[[#This Row],[rua8]] ="","",Table_ocorrencias11[[#This Row],[rua8]]),"")</f>
        <v>DR ORLANDO</v>
      </c>
      <c r="Q665" s="31" t="str">
        <f>IFERROR(IF(Table_ocorrencias11[[#This Row],[latitude5]] ="","",Table_ocorrencias11[[#This Row],[latitude5]]),"")</f>
        <v>-8.1931040</v>
      </c>
      <c r="R665" s="31" t="str">
        <f>IFERROR(IF(Table_ocorrencias11[[#This Row],[longitude6]] ="","",Table_ocorrencias11[[#This Row],[longitude6]]),"")</f>
        <v>-34.9372920</v>
      </c>
      <c r="S665" s="31" t="str">
        <f>IFERROR(UPPER(VLOOKUP(Table_ocorrencias11[[#This Row],[ocorrencia_id]],Table_vitimas[],3,FALSE) &amp; " (NIC: "&amp; VLOOKUP(Table_ocorrencias11[[#This Row],[ocorrencia_id]],Table_vitimas[],9,FALSE)) &amp;")","")</f>
        <v>JOAO PAULO DE OLIVEIRA GÓIS (NIC: 113821)</v>
      </c>
      <c r="T66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65" s="31" t="str">
        <f>UPPER(IFERROR(Table_ocorrencias11[[#This Row],[descricao]],""))</f>
        <v>PM CB NASCIMENTO 8634 5178</v>
      </c>
      <c r="V665" s="24">
        <f>IFERROR(IF(Table_ocorrencias11[[#This Row],[data_ciencia]]="","",Table_ocorrencias11[[#This Row],[data_ciencia]]),"")</f>
        <v>0.52777777777777779</v>
      </c>
      <c r="W665" s="24">
        <f>IFERROR(IF(Table_ocorrencias11[[#This Row],[data_saida]]="","",Table_ocorrencias11[[#This Row],[data_saida]]),"")</f>
        <v>0.54166666666666663</v>
      </c>
      <c r="X665" s="24">
        <f>IFERROR(IF(Table_ocorrencias11[[#This Row],[data_chegada]]="","",Table_ocorrencias11[[#This Row],[data_chegada]]),"")</f>
        <v>0.56944444444444442</v>
      </c>
      <c r="Y665" s="24">
        <f>IFERROR(IF(Table_ocorrencias11[[#This Row],[data_conclusao]]="","",Table_ocorrencias11[[#This Row],[data_conclusao]]),"")</f>
        <v>0.60416666666666663</v>
      </c>
      <c r="Z665" s="22">
        <v>1788</v>
      </c>
      <c r="AA665" s="22">
        <v>927</v>
      </c>
      <c r="AB665" s="22">
        <v>12</v>
      </c>
      <c r="AC665" s="22">
        <v>3869148</v>
      </c>
      <c r="AD665" s="22">
        <v>3868877</v>
      </c>
      <c r="AE665" s="22">
        <v>3864910</v>
      </c>
      <c r="AF665" s="22">
        <v>33206</v>
      </c>
      <c r="AG665" s="23">
        <v>44126</v>
      </c>
      <c r="AH665" s="22" t="s">
        <v>5315</v>
      </c>
      <c r="AI665" s="22" t="s">
        <v>167</v>
      </c>
      <c r="AJ665" s="22" t="s">
        <v>168</v>
      </c>
      <c r="AK665" s="22" t="s">
        <v>255</v>
      </c>
      <c r="AL665" s="25">
        <v>0.52777777777777779</v>
      </c>
      <c r="AM665" s="26">
        <v>0.54166666666666663</v>
      </c>
      <c r="AN665" s="26">
        <v>0.56944444444444442</v>
      </c>
      <c r="AO665" s="26">
        <v>0.60416666666666663</v>
      </c>
      <c r="AP665" s="22" t="s">
        <v>5326</v>
      </c>
      <c r="AQ665" s="22" t="s">
        <v>5327</v>
      </c>
      <c r="AR665" s="22">
        <v>10</v>
      </c>
      <c r="AS665" s="22" t="s">
        <v>5079</v>
      </c>
      <c r="AT665" s="22" t="s">
        <v>5316</v>
      </c>
      <c r="AU665" s="22" t="s">
        <v>5317</v>
      </c>
      <c r="AV665" s="27" t="s">
        <v>276</v>
      </c>
      <c r="AW665" s="22" t="s">
        <v>5318</v>
      </c>
      <c r="AX665" s="22" t="s">
        <v>5319</v>
      </c>
      <c r="AY665" s="22" t="b">
        <v>1</v>
      </c>
      <c r="AZ665" s="22" t="s">
        <v>273</v>
      </c>
      <c r="BA665" s="22" t="b">
        <v>0</v>
      </c>
      <c r="BB665" s="22"/>
      <c r="BC665" s="22"/>
    </row>
    <row r="666" spans="1:55" hidden="1" x14ac:dyDescent="0.25">
      <c r="A666" s="31" t="str">
        <f>IFERROR(TEXT(Table_ocorrencias11[[#This Row],[caso_n]],"000")&amp;Table_ocorrencias11[[#This Row],[ponto]]&amp;"/"&amp;YEAR(Table_ocorrencias11[[#This Row],[DATA PLANTÃO]]),"")</f>
        <v>928.9/2020</v>
      </c>
      <c r="B666" s="31" t="str">
        <f>IFERROR(IF(Table_ocorrencias11[[#This Row],[GDL]] = "","", Table_ocorrencias11[[#This Row],[GDL]]&amp;"/"&amp;YEAR(Table_ocorrencias11[[#This Row],[data_plantao]])),"")</f>
        <v>33223/2020</v>
      </c>
      <c r="C666" s="31" t="str">
        <f>IF(Table_ocorrencias11[[#This Row],[fotos_gdl]] = TRUE,"ENVIADAS","PENDENTE")</f>
        <v>ENVIADAS</v>
      </c>
      <c r="D666" s="23">
        <f>IFERROR(Table_ocorrencias11[[#This Row],[data_plantao]],"")</f>
        <v>44126</v>
      </c>
      <c r="E666" s="31" t="str">
        <f>IFERROR(Table_ocorrencias11[[#This Row],[CIODS]],"")</f>
        <v>D691717</v>
      </c>
      <c r="F666" s="31" t="str">
        <f>IFERROR(Table_ocorrencias11[[#This Row],[natureza3]],"")</f>
        <v>Homicídio</v>
      </c>
      <c r="G666" s="31" t="str">
        <f>IFERROR(Table_ocorrencias11[[#This Row],[tipo_local]],"")</f>
        <v>Externo</v>
      </c>
      <c r="H666" s="31" t="str">
        <f>IFERROR(IF(Table_ocorrencias11[[#This Row],[instrumento9]] = 0,"",Table_ocorrencias11[[#This Row],[instrumento9]]),"")</f>
        <v>OUTROS</v>
      </c>
      <c r="I666" s="31" t="str">
        <f>IFERROR(VLOOKUP(Table_ocorrencias11[[#This Row],[matricula_perito]],Table_peritos[],2,FALSE),"")</f>
        <v>FERNANDO HENRIQUE LEAL BENEVIDES</v>
      </c>
      <c r="J666" s="31" t="str">
        <f>IFERROR(VLOOKUP(Table_ocorrencias11[[#This Row],[matricula_auxiliar]],Table_auxiliares[],2,FALSE),"")</f>
        <v>THAYSE BATISTA</v>
      </c>
      <c r="K666" s="31" t="str">
        <f>IFERROR(VLOOKUP(Table_ocorrencias11[[#This Row],[matricula_delegado]],Table_delegados[],2,FALSE),"")</f>
        <v>DANIEL LIRA PIMENTEL</v>
      </c>
      <c r="L666" s="31" t="str">
        <f>IFERROR(Table_ocorrencias11[[#This Row],[viatura4]],"")</f>
        <v>UP004</v>
      </c>
      <c r="M666" s="31" t="str">
        <f>IFERROR(IF(Table_ocorrencias11[[#This Row],[DPH2]] ="","",Table_ocorrencias11[[#This Row],[DPH2]]&amp;"º DPH"),"")</f>
        <v>9º DPH</v>
      </c>
      <c r="N666" s="31" t="str">
        <f>UPPER(IFERROR(VLOOKUP(Table_ocorrencias11[[#This Row],[municipio]],Table_municipios[],2,FALSE),""))</f>
        <v>OLINDA</v>
      </c>
      <c r="O666" s="31" t="str">
        <f>UPPER(IFERROR(Table_ocorrencias11[[#This Row],[bairro7]],""))</f>
        <v>AGUAZINHA</v>
      </c>
      <c r="P666" s="31" t="str">
        <f>IFERROR(IF(Table_ocorrencias11[[#This Row],[rua8]] ="","",Table_ocorrencias11[[#This Row],[rua8]]),"")</f>
        <v>2° TRAVESSA JURACI</v>
      </c>
      <c r="Q666" s="31" t="str">
        <f>IFERROR(IF(Table_ocorrencias11[[#This Row],[latitude5]] ="","",Table_ocorrencias11[[#This Row],[latitude5]]),"")</f>
        <v>-7.995992</v>
      </c>
      <c r="R666" s="31" t="str">
        <f>IFERROR(IF(Table_ocorrencias11[[#This Row],[longitude6]] ="","",Table_ocorrencias11[[#This Row],[longitude6]]),"")</f>
        <v>-34.877648</v>
      </c>
      <c r="S666" s="31" t="str">
        <f>IFERROR(UPPER(VLOOKUP(Table_ocorrencias11[[#This Row],[ocorrencia_id]],Table_vitimas[],3,FALSE) &amp; " (NIC: "&amp; VLOOKUP(Table_ocorrencias11[[#This Row],[ocorrencia_id]],Table_vitimas[],9,FALSE)) &amp;")","")</f>
        <v>MARY TRIBUTINO DA SILVA (NIC: 113801)</v>
      </c>
      <c r="T66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6" s="31" t="str">
        <f>UPPER(IFERROR(Table_ocorrencias11[[#This Row],[descricao]],""))</f>
        <v>PUTREFEITO NUM SACO - FEMININO - PM 996804283</v>
      </c>
      <c r="V666" s="24">
        <f>IFERROR(IF(Table_ocorrencias11[[#This Row],[data_ciencia]]="","",Table_ocorrencias11[[#This Row],[data_ciencia]]),"")</f>
        <v>0.63888888888888884</v>
      </c>
      <c r="W666" s="24">
        <f>IFERROR(IF(Table_ocorrencias11[[#This Row],[data_saida]]="","",Table_ocorrencias11[[#This Row],[data_saida]]),"")</f>
        <v>0.64583333333333337</v>
      </c>
      <c r="X666" s="24">
        <f>IFERROR(IF(Table_ocorrencias11[[#This Row],[data_chegada]]="","",Table_ocorrencias11[[#This Row],[data_chegada]]),"")</f>
        <v>0.68055555555555558</v>
      </c>
      <c r="Y666" s="24">
        <f>IFERROR(IF(Table_ocorrencias11[[#This Row],[data_conclusao]]="","",Table_ocorrencias11[[#This Row],[data_conclusao]]),"")</f>
        <v>0.70833333333333337</v>
      </c>
      <c r="Z666" s="22">
        <v>1789</v>
      </c>
      <c r="AA666" s="22">
        <v>928</v>
      </c>
      <c r="AB666" s="22">
        <v>9</v>
      </c>
      <c r="AC666" s="22">
        <v>2962063</v>
      </c>
      <c r="AD666" s="22">
        <v>3870430</v>
      </c>
      <c r="AE666" s="22">
        <v>3864227</v>
      </c>
      <c r="AF666" s="22">
        <v>33223</v>
      </c>
      <c r="AG666" s="23">
        <v>44126</v>
      </c>
      <c r="AH666" s="22" t="s">
        <v>5320</v>
      </c>
      <c r="AI666" s="22" t="s">
        <v>167</v>
      </c>
      <c r="AJ666" s="22" t="s">
        <v>168</v>
      </c>
      <c r="AK666" s="22" t="s">
        <v>255</v>
      </c>
      <c r="AL666" s="25">
        <v>0.63888888888888884</v>
      </c>
      <c r="AM666" s="26">
        <v>0.64583333333333337</v>
      </c>
      <c r="AN666" s="26">
        <v>0.68055555555555558</v>
      </c>
      <c r="AO666" s="26">
        <v>0.70833333333333337</v>
      </c>
      <c r="AP666" s="22" t="s">
        <v>5333</v>
      </c>
      <c r="AQ666" s="22" t="s">
        <v>5334</v>
      </c>
      <c r="AR666" s="22">
        <v>12</v>
      </c>
      <c r="AS666" s="22" t="s">
        <v>5321</v>
      </c>
      <c r="AT666" s="22" t="s">
        <v>5322</v>
      </c>
      <c r="AU666" s="22" t="s">
        <v>5323</v>
      </c>
      <c r="AV666" s="27" t="s">
        <v>433</v>
      </c>
      <c r="AW666" s="22" t="s">
        <v>5324</v>
      </c>
      <c r="AX666" s="22" t="s">
        <v>5325</v>
      </c>
      <c r="AY666" s="22" t="b">
        <v>1</v>
      </c>
      <c r="AZ666" s="22" t="s">
        <v>273</v>
      </c>
      <c r="BA666" s="22" t="b">
        <v>0</v>
      </c>
      <c r="BB666" s="22"/>
      <c r="BC666" s="22"/>
    </row>
    <row r="667" spans="1:55" hidden="1" x14ac:dyDescent="0.25">
      <c r="A667" s="31" t="str">
        <f>IFERROR(TEXT(Table_ocorrencias11[[#This Row],[caso_n]],"000")&amp;Table_ocorrencias11[[#This Row],[ponto]]&amp;"/"&amp;YEAR(Table_ocorrencias11[[#This Row],[DATA PLANTÃO]]),"")</f>
        <v>929.9/2020</v>
      </c>
      <c r="B667" s="31" t="str">
        <f>IFERROR(IF(Table_ocorrencias11[[#This Row],[GDL]] = "","", Table_ocorrencias11[[#This Row],[GDL]]&amp;"/"&amp;YEAR(Table_ocorrencias11[[#This Row],[data_plantao]])),"")</f>
        <v>33231/2020</v>
      </c>
      <c r="C667" s="31" t="str">
        <f>IF(Table_ocorrencias11[[#This Row],[fotos_gdl]] = TRUE,"ENVIADAS","PENDENTE")</f>
        <v>ENVIADAS</v>
      </c>
      <c r="D667" s="23">
        <f>IFERROR(Table_ocorrencias11[[#This Row],[data_plantao]],"")</f>
        <v>44126</v>
      </c>
      <c r="E667" s="31" t="str">
        <f>IFERROR(Table_ocorrencias11[[#This Row],[CIODS]],"")</f>
        <v>D691747</v>
      </c>
      <c r="F667" s="31" t="str">
        <f>IFERROR(Table_ocorrencias11[[#This Row],[natureza3]],"")</f>
        <v>Homicídio</v>
      </c>
      <c r="G667" s="31" t="str">
        <f>IFERROR(Table_ocorrencias11[[#This Row],[tipo_local]],"")</f>
        <v>Externo</v>
      </c>
      <c r="H667" s="31" t="str">
        <f>IFERROR(IF(Table_ocorrencias11[[#This Row],[instrumento9]] = 0,"",Table_ocorrencias11[[#This Row],[instrumento9]]),"")</f>
        <v>PÉRFURO-CONTUNDENTE</v>
      </c>
      <c r="I667" s="31" t="str">
        <f>IFERROR(VLOOKUP(Table_ocorrencias11[[#This Row],[matricula_perito]],Table_peritos[],2,FALSE),"")</f>
        <v>DIEGO NUNES TELES DE MENDONÇA</v>
      </c>
      <c r="J667" s="31" t="str">
        <f>IFERROR(VLOOKUP(Table_ocorrencias11[[#This Row],[matricula_auxiliar]],Table_auxiliares[],2,FALSE),"")</f>
        <v>THIAGO CHALEGRE</v>
      </c>
      <c r="K667" s="31" t="str">
        <f>IFERROR(VLOOKUP(Table_ocorrencias11[[#This Row],[matricula_delegado]],Table_delegados[],2,FALSE),"")</f>
        <v>BRUNO MARCIO DE AMORIM MAGALHAES</v>
      </c>
      <c r="L667" s="31" t="str">
        <f>IFERROR(Table_ocorrencias11[[#This Row],[viatura4]],"")</f>
        <v>UP004</v>
      </c>
      <c r="M667" s="31" t="str">
        <f>IFERROR(IF(Table_ocorrencias11[[#This Row],[DPH2]] ="","",Table_ocorrencias11[[#This Row],[DPH2]]&amp;"º DPH"),"")</f>
        <v>6º DPH</v>
      </c>
      <c r="N667" s="31" t="str">
        <f>UPPER(IFERROR(VLOOKUP(Table_ocorrencias11[[#This Row],[municipio]],Table_municipios[],2,FALSE),""))</f>
        <v>IGARASSU</v>
      </c>
      <c r="O667" s="31" t="str">
        <f>UPPER(IFERROR(Table_ocorrencias11[[#This Row],[bairro7]],""))</f>
        <v>CRUZ DE REBOUCAS</v>
      </c>
      <c r="P667" s="31" t="str">
        <f>IFERROR(IF(Table_ocorrencias11[[#This Row],[rua8]] ="","",Table_ocorrencias11[[#This Row],[rua8]]),"")</f>
        <v>MARIA CECILIA</v>
      </c>
      <c r="Q667" s="31" t="str">
        <f>IFERROR(IF(Table_ocorrencias11[[#This Row],[latitude5]] ="","",Table_ocorrencias11[[#This Row],[latitude5]]),"")</f>
        <v>-7.8368860</v>
      </c>
      <c r="R667" s="31" t="str">
        <f>IFERROR(IF(Table_ocorrencias11[[#This Row],[longitude6]] ="","",Table_ocorrencias11[[#This Row],[longitude6]]),"")</f>
        <v>-34.9040040</v>
      </c>
      <c r="S667" s="31" t="str">
        <f>IFERROR(UPPER(VLOOKUP(Table_ocorrencias11[[#This Row],[ocorrencia_id]],Table_vitimas[],3,FALSE) &amp; " (NIC: "&amp; VLOOKUP(Table_ocorrencias11[[#This Row],[ocorrencia_id]],Table_vitimas[],9,FALSE)) &amp;")","")</f>
        <v>DOUGLAS ALVES DE SOUZA (NIC: 113797)</v>
      </c>
      <c r="T66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7" s="31" t="str">
        <f>UPPER(IFERROR(Table_ocorrencias11[[#This Row],[descricao]],""))</f>
        <v>PM 988267679</v>
      </c>
      <c r="V667" s="24">
        <f>IFERROR(IF(Table_ocorrencias11[[#This Row],[data_ciencia]]="","",Table_ocorrencias11[[#This Row],[data_ciencia]]),"")</f>
        <v>0.86805555555555558</v>
      </c>
      <c r="W667" s="24">
        <f>IFERROR(IF(Table_ocorrencias11[[#This Row],[data_saida]]="","",Table_ocorrencias11[[#This Row],[data_saida]]),"")</f>
        <v>0.875</v>
      </c>
      <c r="X667" s="24">
        <f>IFERROR(IF(Table_ocorrencias11[[#This Row],[data_chegada]]="","",Table_ocorrencias11[[#This Row],[data_chegada]]),"")</f>
        <v>0.90277777777777779</v>
      </c>
      <c r="Y667" s="24">
        <f>IFERROR(IF(Table_ocorrencias11[[#This Row],[data_conclusao]]="","",Table_ocorrencias11[[#This Row],[data_conclusao]]),"")</f>
        <v>0.93055555555555558</v>
      </c>
      <c r="Z667" s="22">
        <v>1790</v>
      </c>
      <c r="AA667" s="22">
        <v>929</v>
      </c>
      <c r="AB667" s="22">
        <v>6</v>
      </c>
      <c r="AC667" s="22">
        <v>3869148</v>
      </c>
      <c r="AD667" s="22">
        <v>3868877</v>
      </c>
      <c r="AE667" s="22">
        <v>2960419</v>
      </c>
      <c r="AF667" s="22">
        <v>33231</v>
      </c>
      <c r="AG667" s="23">
        <v>44126</v>
      </c>
      <c r="AH667" s="22" t="s">
        <v>5340</v>
      </c>
      <c r="AI667" s="22" t="s">
        <v>167</v>
      </c>
      <c r="AJ667" s="22" t="s">
        <v>168</v>
      </c>
      <c r="AK667" s="22" t="s">
        <v>255</v>
      </c>
      <c r="AL667" s="25">
        <v>0.86805555555555558</v>
      </c>
      <c r="AM667" s="26">
        <v>0.875</v>
      </c>
      <c r="AN667" s="26">
        <v>0.90277777777777779</v>
      </c>
      <c r="AO667" s="26">
        <v>0.93055555555555558</v>
      </c>
      <c r="AP667" s="22" t="s">
        <v>5351</v>
      </c>
      <c r="AQ667" s="22" t="s">
        <v>5352</v>
      </c>
      <c r="AR667" s="22">
        <v>6</v>
      </c>
      <c r="AS667" s="22" t="s">
        <v>5341</v>
      </c>
      <c r="AT667" s="22" t="s">
        <v>5342</v>
      </c>
      <c r="AU667" s="22" t="s">
        <v>5343</v>
      </c>
      <c r="AV667" s="27" t="s">
        <v>276</v>
      </c>
      <c r="AW667" s="22" t="s">
        <v>5344</v>
      </c>
      <c r="AX667" s="22" t="s">
        <v>5345</v>
      </c>
      <c r="AY667" s="22" t="b">
        <v>1</v>
      </c>
      <c r="AZ667" s="22" t="s">
        <v>273</v>
      </c>
      <c r="BA667" s="22" t="b">
        <v>0</v>
      </c>
      <c r="BB667" s="22"/>
      <c r="BC667" s="22"/>
    </row>
    <row r="668" spans="1:55" hidden="1" x14ac:dyDescent="0.25">
      <c r="A668" s="31" t="str">
        <f>IFERROR(TEXT(Table_ocorrencias11[[#This Row],[caso_n]],"000")&amp;Table_ocorrencias11[[#This Row],[ponto]]&amp;"/"&amp;YEAR(Table_ocorrencias11[[#This Row],[DATA PLANTÃO]]),"")</f>
        <v>930.9/2020</v>
      </c>
      <c r="B668" s="31" t="str">
        <f>IFERROR(IF(Table_ocorrencias11[[#This Row],[GDL]] = "","", Table_ocorrencias11[[#This Row],[GDL]]&amp;"/"&amp;YEAR(Table_ocorrencias11[[#This Row],[data_plantao]])),"")</f>
        <v>33232/2020</v>
      </c>
      <c r="C668" s="31" t="str">
        <f>IF(Table_ocorrencias11[[#This Row],[fotos_gdl]] = TRUE,"ENVIADAS","PENDENTE")</f>
        <v>ENVIADAS</v>
      </c>
      <c r="D668" s="23">
        <f>IFERROR(Table_ocorrencias11[[#This Row],[data_plantao]],"")</f>
        <v>44126</v>
      </c>
      <c r="E668" s="31" t="str">
        <f>IFERROR(Table_ocorrencias11[[#This Row],[CIODS]],"")</f>
        <v>D691764</v>
      </c>
      <c r="F668" s="31" t="str">
        <f>IFERROR(Table_ocorrencias11[[#This Row],[natureza3]],"")</f>
        <v>Homicídio</v>
      </c>
      <c r="G668" s="31" t="str">
        <f>IFERROR(Table_ocorrencias11[[#This Row],[tipo_local]],"")</f>
        <v>Externo</v>
      </c>
      <c r="H668" s="31" t="str">
        <f>IFERROR(IF(Table_ocorrencias11[[#This Row],[instrumento9]] = 0,"",Table_ocorrencias11[[#This Row],[instrumento9]]),"")</f>
        <v>CONTUNDENTE</v>
      </c>
      <c r="I668" s="31" t="str">
        <f>IFERROR(VLOOKUP(Table_ocorrencias11[[#This Row],[matricula_perito]],Table_peritos[],2,FALSE),"")</f>
        <v>FERNANDO HENRIQUE LEAL BENEVIDES</v>
      </c>
      <c r="J668" s="31" t="str">
        <f>IFERROR(VLOOKUP(Table_ocorrencias11[[#This Row],[matricula_auxiliar]],Table_auxiliares[],2,FALSE),"")</f>
        <v>THAYSE BATISTA</v>
      </c>
      <c r="K668" s="31" t="str">
        <f>IFERROR(VLOOKUP(Table_ocorrencias11[[#This Row],[matricula_delegado]],Table_delegados[],2,FALSE),"")</f>
        <v>FRANCISCA ERICA DA SILVA BEZERRA</v>
      </c>
      <c r="L668" s="31" t="str">
        <f>IFERROR(Table_ocorrencias11[[#This Row],[viatura4]],"")</f>
        <v>UP002</v>
      </c>
      <c r="M668" s="31" t="str">
        <f>IFERROR(IF(Table_ocorrencias11[[#This Row],[DPH2]] ="","",Table_ocorrencias11[[#This Row],[DPH2]]&amp;"º DPH"),"")</f>
        <v>14º DPH</v>
      </c>
      <c r="N668" s="31" t="str">
        <f>UPPER(IFERROR(VLOOKUP(Table_ocorrencias11[[#This Row],[municipio]],Table_municipios[],2,FALSE),""))</f>
        <v>CABO DE SANTO AGOSTINHO</v>
      </c>
      <c r="O668" s="31" t="str">
        <f>UPPER(IFERROR(Table_ocorrencias11[[#This Row],[bairro7]],""))</f>
        <v>GAIBU</v>
      </c>
      <c r="P668" s="31" t="str">
        <f>IFERROR(IF(Table_ocorrencias11[[#This Row],[rua8]] ="","",Table_ocorrencias11[[#This Row],[rua8]]),"")</f>
        <v>SÍTIO DR. EUDES MAGALHÃES</v>
      </c>
      <c r="Q668" s="31" t="str">
        <f>IFERROR(IF(Table_ocorrencias11[[#This Row],[latitude5]] ="","",Table_ocorrencias11[[#This Row],[latitude5]]),"")</f>
        <v>-8.340529</v>
      </c>
      <c r="R668" s="31" t="str">
        <f>IFERROR(IF(Table_ocorrencias11[[#This Row],[longitude6]] ="","",Table_ocorrencias11[[#This Row],[longitude6]]),"")</f>
        <v>-34.967586</v>
      </c>
      <c r="S66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113802)</v>
      </c>
      <c r="T66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8" s="31" t="str">
        <f>UPPER(IFERROR(Table_ocorrencias11[[#This Row],[descricao]],""))</f>
        <v>PAF - MASC - 99704-9565 SD CAVALCANTI</v>
      </c>
      <c r="V668" s="24">
        <f>IFERROR(IF(Table_ocorrencias11[[#This Row],[data_ciencia]]="","",Table_ocorrencias11[[#This Row],[data_ciencia]]),"")</f>
        <v>0.91666666666666663</v>
      </c>
      <c r="W668" s="24">
        <f>IFERROR(IF(Table_ocorrencias11[[#This Row],[data_saida]]="","",Table_ocorrencias11[[#This Row],[data_saida]]),"")</f>
        <v>0.93055555555555558</v>
      </c>
      <c r="X668" s="24">
        <f>IFERROR(IF(Table_ocorrencias11[[#This Row],[data_chegada]]="","",Table_ocorrencias11[[#This Row],[data_chegada]]),"")</f>
        <v>0.96527777777777779</v>
      </c>
      <c r="Y668" s="24">
        <f>IFERROR(IF(Table_ocorrencias11[[#This Row],[data_conclusao]]="","",Table_ocorrencias11[[#This Row],[data_conclusao]]),"")</f>
        <v>0</v>
      </c>
      <c r="Z668" s="22">
        <v>1791</v>
      </c>
      <c r="AA668" s="22">
        <v>930</v>
      </c>
      <c r="AB668" s="22">
        <v>14</v>
      </c>
      <c r="AC668" s="22">
        <v>2962063</v>
      </c>
      <c r="AD668" s="22">
        <v>3870430</v>
      </c>
      <c r="AE668" s="22">
        <v>2724782</v>
      </c>
      <c r="AF668" s="22">
        <v>33232</v>
      </c>
      <c r="AG668" s="23">
        <v>44126</v>
      </c>
      <c r="AH668" s="22" t="s">
        <v>5346</v>
      </c>
      <c r="AI668" s="22" t="s">
        <v>167</v>
      </c>
      <c r="AJ668" s="22" t="s">
        <v>168</v>
      </c>
      <c r="AK668" s="22" t="s">
        <v>278</v>
      </c>
      <c r="AL668" s="25">
        <v>0.91666666666666663</v>
      </c>
      <c r="AM668" s="26">
        <v>0.93055555555555558</v>
      </c>
      <c r="AN668" s="26">
        <v>0.96527777777777779</v>
      </c>
      <c r="AO668" s="26">
        <v>0</v>
      </c>
      <c r="AP668" s="22" t="s">
        <v>5361</v>
      </c>
      <c r="AQ668" s="22" t="s">
        <v>5362</v>
      </c>
      <c r="AR668" s="22">
        <v>3</v>
      </c>
      <c r="AS668" s="22" t="s">
        <v>1613</v>
      </c>
      <c r="AT668" s="22" t="s">
        <v>5347</v>
      </c>
      <c r="AU668" s="22" t="s">
        <v>5348</v>
      </c>
      <c r="AV668" s="27" t="s">
        <v>481</v>
      </c>
      <c r="AW668" s="22" t="s">
        <v>5349</v>
      </c>
      <c r="AX668" s="22" t="s">
        <v>5350</v>
      </c>
      <c r="AY668" s="22" t="b">
        <v>1</v>
      </c>
      <c r="AZ668" s="22" t="s">
        <v>273</v>
      </c>
      <c r="BA668" s="22" t="b">
        <v>0</v>
      </c>
      <c r="BB668" s="22"/>
      <c r="BC668" s="22"/>
    </row>
    <row r="669" spans="1:55" hidden="1" x14ac:dyDescent="0.25">
      <c r="A669" s="31" t="str">
        <f>IFERROR(TEXT(Table_ocorrencias11[[#This Row],[caso_n]],"000")&amp;Table_ocorrencias11[[#This Row],[ponto]]&amp;"/"&amp;YEAR(Table_ocorrencias11[[#This Row],[DATA PLANTÃO]]),"")</f>
        <v>931.9/2020</v>
      </c>
      <c r="B669" s="31" t="str">
        <f>IFERROR(IF(Table_ocorrencias11[[#This Row],[GDL]] = "","", Table_ocorrencias11[[#This Row],[GDL]]&amp;"/"&amp;YEAR(Table_ocorrencias11[[#This Row],[data_plantao]])),"")</f>
        <v>33238/2020</v>
      </c>
      <c r="C669" s="31" t="str">
        <f>IF(Table_ocorrencias11[[#This Row],[fotos_gdl]] = TRUE,"ENVIADAS","PENDENTE")</f>
        <v>ENVIADAS</v>
      </c>
      <c r="D669" s="23">
        <f>IFERROR(Table_ocorrencias11[[#This Row],[data_plantao]],"")</f>
        <v>44127</v>
      </c>
      <c r="E669" s="31" t="str">
        <f>IFERROR(Table_ocorrencias11[[#This Row],[CIODS]],"")</f>
        <v>D691766</v>
      </c>
      <c r="F669" s="31" t="str">
        <f>IFERROR(Table_ocorrencias11[[#This Row],[natureza3]],"")</f>
        <v>Homicídio</v>
      </c>
      <c r="G669" s="31" t="str">
        <f>IFERROR(Table_ocorrencias11[[#This Row],[tipo_local]],"")</f>
        <v>Externo</v>
      </c>
      <c r="H669" s="31" t="str">
        <f>IFERROR(IF(Table_ocorrencias11[[#This Row],[instrumento9]] = 0,"",Table_ocorrencias11[[#This Row],[instrumento9]]),"")</f>
        <v>CONTUNDENTE</v>
      </c>
      <c r="I669" s="31" t="str">
        <f>IFERROR(VLOOKUP(Table_ocorrencias11[[#This Row],[matricula_perito]],Table_peritos[],2,FALSE),"")</f>
        <v>DIEGO NUNES TELES DE MENDONÇA</v>
      </c>
      <c r="J669" s="31" t="str">
        <f>IFERROR(VLOOKUP(Table_ocorrencias11[[#This Row],[matricula_auxiliar]],Table_auxiliares[],2,FALSE),"")</f>
        <v>THIAGO CHALEGRE</v>
      </c>
      <c r="K669" s="31" t="str">
        <f>IFERROR(VLOOKUP(Table_ocorrencias11[[#This Row],[matricula_delegado]],Table_delegados[],2,FALSE),"")</f>
        <v>ALAUMO LIMA</v>
      </c>
      <c r="L669" s="31" t="str">
        <f>IFERROR(Table_ocorrencias11[[#This Row],[viatura4]],"")</f>
        <v>UP004</v>
      </c>
      <c r="M669" s="31" t="str">
        <f>IFERROR(IF(Table_ocorrencias11[[#This Row],[DPH2]] ="","",Table_ocorrencias11[[#This Row],[DPH2]]&amp;"º DPH"),"")</f>
        <v>3º DPH</v>
      </c>
      <c r="N669" s="31" t="str">
        <f>UPPER(IFERROR(VLOOKUP(Table_ocorrencias11[[#This Row],[municipio]],Table_municipios[],2,FALSE),""))</f>
        <v>RECIFE</v>
      </c>
      <c r="O669" s="31" t="str">
        <f>UPPER(IFERROR(Table_ocorrencias11[[#This Row],[bairro7]],""))</f>
        <v>JORDÃO BAIXO</v>
      </c>
      <c r="P669" s="31" t="str">
        <f>IFERROR(IF(Table_ocorrencias11[[#This Row],[rua8]] ="","",Table_ocorrencias11[[#This Row],[rua8]]),"")</f>
        <v>AV. INDUSTRIAL MENDO SAMPAIO</v>
      </c>
      <c r="Q669" s="31" t="str">
        <f>IFERROR(IF(Table_ocorrencias11[[#This Row],[latitude5]] ="","",Table_ocorrencias11[[#This Row],[latitude5]]),"")</f>
        <v>-8.135894</v>
      </c>
      <c r="R669" s="31" t="str">
        <f>IFERROR(IF(Table_ocorrencias11[[#This Row],[longitude6]] ="","",Table_ocorrencias11[[#This Row],[longitude6]]),"")</f>
        <v>-34.937714</v>
      </c>
      <c r="S66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113791)</v>
      </c>
      <c r="T66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69" s="31" t="str">
        <f>UPPER(IFERROR(Table_ocorrencias11[[#This Row],[descricao]],""))</f>
        <v>CADAVER EM DECOMPOSIÇÃO</v>
      </c>
      <c r="V669" s="24">
        <f>IFERROR(IF(Table_ocorrencias11[[#This Row],[data_ciencia]]="","",Table_ocorrencias11[[#This Row],[data_ciencia]]),"")</f>
        <v>5.5555555555555552E-2</v>
      </c>
      <c r="W669" s="24">
        <f>IFERROR(IF(Table_ocorrencias11[[#This Row],[data_saida]]="","",Table_ocorrencias11[[#This Row],[data_saida]]),"")</f>
        <v>6.9444444444444448E-2</v>
      </c>
      <c r="X669" s="24">
        <f>IFERROR(IF(Table_ocorrencias11[[#This Row],[data_chegada]]="","",Table_ocorrencias11[[#This Row],[data_chegada]]),"")</f>
        <v>8.3333333333333329E-2</v>
      </c>
      <c r="Y669" s="24">
        <f>IFERROR(IF(Table_ocorrencias11[[#This Row],[data_conclusao]]="","",Table_ocorrencias11[[#This Row],[data_conclusao]]),"")</f>
        <v>0.125</v>
      </c>
      <c r="Z669" s="22">
        <v>1792</v>
      </c>
      <c r="AA669" s="22">
        <v>931</v>
      </c>
      <c r="AB669" s="22">
        <v>3</v>
      </c>
      <c r="AC669" s="22">
        <v>3869148</v>
      </c>
      <c r="AD669" s="22">
        <v>3868877</v>
      </c>
      <c r="AE669" s="22">
        <v>3910180</v>
      </c>
      <c r="AF669" s="22">
        <v>33238</v>
      </c>
      <c r="AG669" s="23">
        <v>44127</v>
      </c>
      <c r="AH669" s="22" t="s">
        <v>5356</v>
      </c>
      <c r="AI669" s="22" t="s">
        <v>167</v>
      </c>
      <c r="AJ669" s="22" t="s">
        <v>168</v>
      </c>
      <c r="AK669" s="22" t="s">
        <v>255</v>
      </c>
      <c r="AL669" s="25">
        <v>5.5555555555555552E-2</v>
      </c>
      <c r="AM669" s="26">
        <v>6.9444444444444448E-2</v>
      </c>
      <c r="AN669" s="26">
        <v>8.3333333333333329E-2</v>
      </c>
      <c r="AO669" s="26">
        <v>0.125</v>
      </c>
      <c r="AP669" s="22" t="s">
        <v>5369</v>
      </c>
      <c r="AQ669" s="22" t="s">
        <v>5370</v>
      </c>
      <c r="AR669" s="22">
        <v>14</v>
      </c>
      <c r="AS669" s="22" t="s">
        <v>5267</v>
      </c>
      <c r="AT669" s="22" t="s">
        <v>5357</v>
      </c>
      <c r="AU669" s="22" t="s">
        <v>5358</v>
      </c>
      <c r="AV669" s="27" t="s">
        <v>481</v>
      </c>
      <c r="AW669" s="22" t="s">
        <v>5359</v>
      </c>
      <c r="AX669" s="22" t="s">
        <v>5360</v>
      </c>
      <c r="AY669" s="22" t="b">
        <v>1</v>
      </c>
      <c r="AZ669" s="22" t="s">
        <v>273</v>
      </c>
      <c r="BA669" s="22" t="b">
        <v>0</v>
      </c>
      <c r="BB669" s="22"/>
      <c r="BC669" s="22"/>
    </row>
    <row r="670" spans="1:55" hidden="1" x14ac:dyDescent="0.25">
      <c r="A670" s="31" t="str">
        <f>IFERROR(TEXT(Table_ocorrencias11[[#This Row],[caso_n]],"000")&amp;Table_ocorrencias11[[#This Row],[ponto]]&amp;"/"&amp;YEAR(Table_ocorrencias11[[#This Row],[DATA PLANTÃO]]),"")</f>
        <v>932.9/2020</v>
      </c>
      <c r="B670" s="31" t="str">
        <f>IFERROR(IF(Table_ocorrencias11[[#This Row],[GDL]] = "","", Table_ocorrencias11[[#This Row],[GDL]]&amp;"/"&amp;YEAR(Table_ocorrencias11[[#This Row],[data_plantao]])),"")</f>
        <v>33244/2020</v>
      </c>
      <c r="C670" s="31" t="str">
        <f>IF(Table_ocorrencias11[[#This Row],[fotos_gdl]] = TRUE,"ENVIADAS","PENDENTE")</f>
        <v>ENVIADAS</v>
      </c>
      <c r="D670" s="23">
        <f>IFERROR(Table_ocorrencias11[[#This Row],[data_plantao]],"")</f>
        <v>44127</v>
      </c>
      <c r="E670" s="31" t="str">
        <f>IFERROR(Table_ocorrencias11[[#This Row],[CIODS]],"")</f>
        <v>D691772</v>
      </c>
      <c r="F670" s="31" t="str">
        <f>IFERROR(Table_ocorrencias11[[#This Row],[natureza3]],"")</f>
        <v>Homicídio</v>
      </c>
      <c r="G670" s="31" t="str">
        <f>IFERROR(Table_ocorrencias11[[#This Row],[tipo_local]],"")</f>
        <v>Externo</v>
      </c>
      <c r="H670" s="31" t="str">
        <f>IFERROR(IF(Table_ocorrencias11[[#This Row],[instrumento9]] = 0,"",Table_ocorrencias11[[#This Row],[instrumento9]]),"")</f>
        <v>PÉRFURO-CONTUNDENTE</v>
      </c>
      <c r="I670" s="31" t="str">
        <f>IFERROR(VLOOKUP(Table_ocorrencias11[[#This Row],[matricula_perito]],Table_peritos[],2,FALSE),"")</f>
        <v>FERNANDO HENRIQUE LEAL BENEVIDES</v>
      </c>
      <c r="J670" s="31" t="str">
        <f>IFERROR(VLOOKUP(Table_ocorrencias11[[#This Row],[matricula_auxiliar]],Table_auxiliares[],2,FALSE),"")</f>
        <v>THAYSE BATISTA</v>
      </c>
      <c r="K670" s="31" t="str">
        <f>IFERROR(VLOOKUP(Table_ocorrencias11[[#This Row],[matricula_delegado]],Table_delegados[],2,FALSE),"")</f>
        <v>FRANCISCA ERICA DA SILVA BEZERRA</v>
      </c>
      <c r="L670" s="31" t="str">
        <f>IFERROR(Table_ocorrencias11[[#This Row],[viatura4]],"")</f>
        <v>UP004</v>
      </c>
      <c r="M670" s="31" t="str">
        <f>IFERROR(IF(Table_ocorrencias11[[#This Row],[DPH2]] ="","",Table_ocorrencias11[[#This Row],[DPH2]]&amp;"º DPH"),"")</f>
        <v>4º DPH</v>
      </c>
      <c r="N670" s="31" t="str">
        <f>UPPER(IFERROR(VLOOKUP(Table_ocorrencias11[[#This Row],[municipio]],Table_municipios[],2,FALSE),""))</f>
        <v>RECIFE</v>
      </c>
      <c r="O670" s="31" t="str">
        <f>UPPER(IFERROR(Table_ocorrencias11[[#This Row],[bairro7]],""))</f>
        <v>VARZEA</v>
      </c>
      <c r="P670" s="31" t="str">
        <f>IFERROR(IF(Table_ocorrencias11[[#This Row],[rua8]] ="","",Table_ocorrencias11[[#This Row],[rua8]]),"")</f>
        <v>DUARTE NUNES LEAO</v>
      </c>
      <c r="Q670" s="31" t="str">
        <f>IFERROR(IF(Table_ocorrencias11[[#This Row],[latitude5]] ="","",Table_ocorrencias11[[#This Row],[latitude5]]),"")</f>
        <v>-8.035502</v>
      </c>
      <c r="R670" s="31" t="str">
        <f>IFERROR(IF(Table_ocorrencias11[[#This Row],[longitude6]] ="","",Table_ocorrencias11[[#This Row],[longitude6]]),"")</f>
        <v>-34.984532</v>
      </c>
      <c r="S67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113798)</v>
      </c>
      <c r="T67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70" s="31" t="str">
        <f>UPPER(IFERROR(Table_ocorrencias11[[#This Row],[descricao]],""))</f>
        <v>PM 999710355</v>
      </c>
      <c r="V670" s="24">
        <f>IFERROR(IF(Table_ocorrencias11[[#This Row],[data_ciencia]]="","",Table_ocorrencias11[[#This Row],[data_ciencia]]),"")</f>
        <v>0.1388888888888889</v>
      </c>
      <c r="W670" s="24">
        <f>IFERROR(IF(Table_ocorrencias11[[#This Row],[data_saida]]="","",Table_ocorrencias11[[#This Row],[data_saida]]),"")</f>
        <v>0.15972222222222221</v>
      </c>
      <c r="X670" s="24">
        <f>IFERROR(IF(Table_ocorrencias11[[#This Row],[data_chegada]]="","",Table_ocorrencias11[[#This Row],[data_chegada]]),"")</f>
        <v>0.18055555555555555</v>
      </c>
      <c r="Y670" s="24">
        <f>IFERROR(IF(Table_ocorrencias11[[#This Row],[data_conclusao]]="","",Table_ocorrencias11[[#This Row],[data_conclusao]]),"")</f>
        <v>0.19444444444444445</v>
      </c>
      <c r="Z670" s="22">
        <v>1793</v>
      </c>
      <c r="AA670" s="22">
        <v>932</v>
      </c>
      <c r="AB670" s="22">
        <v>4</v>
      </c>
      <c r="AC670" s="22">
        <v>2962063</v>
      </c>
      <c r="AD670" s="22">
        <v>3870430</v>
      </c>
      <c r="AE670" s="22">
        <v>2724782</v>
      </c>
      <c r="AF670" s="22">
        <v>33244</v>
      </c>
      <c r="AG670" s="23">
        <v>44127</v>
      </c>
      <c r="AH670" s="22" t="s">
        <v>5364</v>
      </c>
      <c r="AI670" s="22" t="s">
        <v>167</v>
      </c>
      <c r="AJ670" s="22" t="s">
        <v>168</v>
      </c>
      <c r="AK670" s="22" t="s">
        <v>255</v>
      </c>
      <c r="AL670" s="25">
        <v>0.1388888888888889</v>
      </c>
      <c r="AM670" s="26">
        <v>0.15972222222222221</v>
      </c>
      <c r="AN670" s="26">
        <v>0.18055555555555555</v>
      </c>
      <c r="AO670" s="26">
        <v>0.19444444444444445</v>
      </c>
      <c r="AP670" s="22" t="s">
        <v>5371</v>
      </c>
      <c r="AQ670" s="22" t="s">
        <v>5372</v>
      </c>
      <c r="AR670" s="22">
        <v>14</v>
      </c>
      <c r="AS670" s="22" t="s">
        <v>3596</v>
      </c>
      <c r="AT670" s="22" t="s">
        <v>5365</v>
      </c>
      <c r="AU670" s="22" t="s">
        <v>283</v>
      </c>
      <c r="AV670" s="27" t="s">
        <v>276</v>
      </c>
      <c r="AW670" s="22" t="s">
        <v>5366</v>
      </c>
      <c r="AX670" s="22" t="s">
        <v>5367</v>
      </c>
      <c r="AY670" s="22" t="b">
        <v>1</v>
      </c>
      <c r="AZ670" s="22" t="s">
        <v>273</v>
      </c>
      <c r="BA670" s="22" t="b">
        <v>0</v>
      </c>
      <c r="BB670" s="22"/>
      <c r="BC670" s="22"/>
    </row>
    <row r="671" spans="1:55" hidden="1" x14ac:dyDescent="0.25">
      <c r="A671" s="31" t="str">
        <f>IFERROR(TEXT(Table_ocorrencias11[[#This Row],[caso_n]],"000")&amp;Table_ocorrencias11[[#This Row],[ponto]]&amp;"/"&amp;YEAR(Table_ocorrencias11[[#This Row],[DATA PLANTÃO]]),"")</f>
        <v>933.9/2020</v>
      </c>
      <c r="B671" s="31" t="str">
        <f>IFERROR(IF(Table_ocorrencias11[[#This Row],[GDL]] = "","", Table_ocorrencias11[[#This Row],[GDL]]&amp;"/"&amp;YEAR(Table_ocorrencias11[[#This Row],[data_plantao]])),"")</f>
        <v>33329/2020</v>
      </c>
      <c r="C671" s="31" t="str">
        <f>IF(Table_ocorrencias11[[#This Row],[fotos_gdl]] = TRUE,"ENVIADAS","PENDENTE")</f>
        <v>ENVIADAS</v>
      </c>
      <c r="D671" s="23">
        <f>IFERROR(Table_ocorrencias11[[#This Row],[data_plantao]],"")</f>
        <v>44127</v>
      </c>
      <c r="E671" s="31" t="str">
        <f>IFERROR(Table_ocorrencias11[[#This Row],[CIODS]],"")</f>
        <v>D691787</v>
      </c>
      <c r="F671" s="31" t="str">
        <f>IFERROR(Table_ocorrencias11[[#This Row],[natureza3]],"")</f>
        <v>Homicídio</v>
      </c>
      <c r="G671" s="31" t="str">
        <f>IFERROR(Table_ocorrencias11[[#This Row],[tipo_local]],"")</f>
        <v>Interno</v>
      </c>
      <c r="H671" s="31" t="str">
        <f>IFERROR(IF(Table_ocorrencias11[[#This Row],[instrumento9]] = 0,"",Table_ocorrencias11[[#This Row],[instrumento9]]),"")</f>
        <v>OUTROS</v>
      </c>
      <c r="I671" s="31" t="str">
        <f>IFERROR(VLOOKUP(Table_ocorrencias11[[#This Row],[matricula_perito]],Table_peritos[],2,FALSE),"")</f>
        <v>FERNANDO HENRIQUE LEAL BENEVIDES</v>
      </c>
      <c r="J671" s="31" t="str">
        <f>IFERROR(VLOOKUP(Table_ocorrencias11[[#This Row],[matricula_auxiliar]],Table_auxiliares[],2,FALSE),"")</f>
        <v>BRENO HENRIQUE DANTAS DOS SANTOS</v>
      </c>
      <c r="K671" s="31" t="str">
        <f>IFERROR(VLOOKUP(Table_ocorrencias11[[#This Row],[matricula_delegado]],Table_delegados[],2,FALSE),"")</f>
        <v>FABIO LACERDA MACHADO</v>
      </c>
      <c r="L671" s="31" t="str">
        <f>IFERROR(Table_ocorrencias11[[#This Row],[viatura4]],"")</f>
        <v>UP004</v>
      </c>
      <c r="M671" s="31" t="str">
        <f>IFERROR(IF(Table_ocorrencias11[[#This Row],[DPH2]] ="","",Table_ocorrencias11[[#This Row],[DPH2]]&amp;"º DPH"),"")</f>
        <v>14º DPH</v>
      </c>
      <c r="N671" s="31" t="str">
        <f>UPPER(IFERROR(VLOOKUP(Table_ocorrencias11[[#This Row],[municipio]],Table_municipios[],2,FALSE),""))</f>
        <v>CABO DE SANTO AGOSTINHO</v>
      </c>
      <c r="O671" s="31" t="str">
        <f>UPPER(IFERROR(Table_ocorrencias11[[#This Row],[bairro7]],""))</f>
        <v>PONTE DOS CARVALHOS</v>
      </c>
      <c r="P671" s="31" t="str">
        <f>IFERROR(IF(Table_ocorrencias11[[#This Row],[rua8]] ="","",Table_ocorrencias11[[#This Row],[rua8]]),"")</f>
        <v>RUA 06</v>
      </c>
      <c r="Q671" s="31" t="str">
        <f>IFERROR(IF(Table_ocorrencias11[[#This Row],[latitude5]] ="","",Table_ocorrencias11[[#This Row],[latitude5]]),"")</f>
        <v>-8245146</v>
      </c>
      <c r="R671" s="31" t="str">
        <f>IFERROR(IF(Table_ocorrencias11[[#This Row],[longitude6]] ="","",Table_ocorrencias11[[#This Row],[longitude6]]),"")</f>
        <v>-34.981125</v>
      </c>
      <c r="S671" s="31" t="str">
        <f>IFERROR(UPPER(VLOOKUP(Table_ocorrencias11[[#This Row],[ocorrencia_id]],Table_vitimas[],3,FALSE) &amp; " (NIC: "&amp; VLOOKUP(Table_ocorrencias11[[#This Row],[ocorrencia_id]],Table_vitimas[],9,FALSE)) &amp;")","")</f>
        <v>GENIVAL SALUSTINO SILVA (NIC: 113796)</v>
      </c>
      <c r="T67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1" s="31" t="str">
        <f>UPPER(IFERROR(Table_ocorrencias11[[#This Row],[descricao]],""))</f>
        <v>996595626</v>
      </c>
      <c r="V671" s="24">
        <f>IFERROR(IF(Table_ocorrencias11[[#This Row],[data_ciencia]]="","",Table_ocorrencias11[[#This Row],[data_ciencia]]),"")</f>
        <v>0.52777777777777779</v>
      </c>
      <c r="W671" s="24">
        <f>IFERROR(IF(Table_ocorrencias11[[#This Row],[data_saida]]="","",Table_ocorrencias11[[#This Row],[data_saida]]),"")</f>
        <v>0.53472222222222221</v>
      </c>
      <c r="X671" s="24">
        <f>IFERROR(IF(Table_ocorrencias11[[#This Row],[data_chegada]]="","",Table_ocorrencias11[[#This Row],[data_chegada]]),"")</f>
        <v>0.55277777777777781</v>
      </c>
      <c r="Y671" s="24">
        <f>IFERROR(IF(Table_ocorrencias11[[#This Row],[data_conclusao]]="","",Table_ocorrencias11[[#This Row],[data_conclusao]]),"")</f>
        <v>0.60069444444444442</v>
      </c>
      <c r="Z671" s="22">
        <v>1795</v>
      </c>
      <c r="AA671" s="22">
        <v>933</v>
      </c>
      <c r="AB671" s="22">
        <v>14</v>
      </c>
      <c r="AC671" s="22">
        <v>2962063</v>
      </c>
      <c r="AD671" s="22">
        <v>3867820</v>
      </c>
      <c r="AE671" s="22">
        <v>3864235</v>
      </c>
      <c r="AF671" s="22">
        <v>33329</v>
      </c>
      <c r="AG671" s="23">
        <v>44127</v>
      </c>
      <c r="AH671" s="22" t="s">
        <v>5398</v>
      </c>
      <c r="AI671" s="22" t="s">
        <v>167</v>
      </c>
      <c r="AJ671" s="22" t="s">
        <v>414</v>
      </c>
      <c r="AK671" s="22" t="s">
        <v>255</v>
      </c>
      <c r="AL671" s="25">
        <v>0.52777777777777779</v>
      </c>
      <c r="AM671" s="26">
        <v>0.53472222222222221</v>
      </c>
      <c r="AN671" s="26">
        <v>0.55277777777777781</v>
      </c>
      <c r="AO671" s="26">
        <v>0.60069444444444442</v>
      </c>
      <c r="AP671" s="22" t="s">
        <v>5403</v>
      </c>
      <c r="AQ671" s="22" t="s">
        <v>5404</v>
      </c>
      <c r="AR671" s="22">
        <v>3</v>
      </c>
      <c r="AS671" s="22" t="s">
        <v>281</v>
      </c>
      <c r="AT671" s="22" t="s">
        <v>5399</v>
      </c>
      <c r="AU671" s="22" t="s">
        <v>5400</v>
      </c>
      <c r="AV671" s="27" t="s">
        <v>433</v>
      </c>
      <c r="AW671" s="22" t="s">
        <v>5401</v>
      </c>
      <c r="AX671" s="22" t="s">
        <v>5402</v>
      </c>
      <c r="AY671" s="22" t="b">
        <v>1</v>
      </c>
      <c r="AZ671" s="22" t="s">
        <v>273</v>
      </c>
      <c r="BA671" s="22" t="b">
        <v>0</v>
      </c>
      <c r="BB671" s="22"/>
      <c r="BC671" s="22"/>
    </row>
    <row r="672" spans="1:55" hidden="1" x14ac:dyDescent="0.25">
      <c r="A672" s="31" t="str">
        <f>IFERROR(TEXT(Table_ocorrencias11[[#This Row],[caso_n]],"000")&amp;Table_ocorrencias11[[#This Row],[ponto]]&amp;"/"&amp;YEAR(Table_ocorrencias11[[#This Row],[DATA PLANTÃO]]),"")</f>
        <v>934.9/2020</v>
      </c>
      <c r="B672" s="31" t="str">
        <f>IFERROR(IF(Table_ocorrencias11[[#This Row],[GDL]] = "","", Table_ocorrencias11[[#This Row],[GDL]]&amp;"/"&amp;YEAR(Table_ocorrencias11[[#This Row],[data_plantao]])),"")</f>
        <v>33385/2020</v>
      </c>
      <c r="C672" s="31" t="str">
        <f>IF(Table_ocorrencias11[[#This Row],[fotos_gdl]] = TRUE,"ENVIADAS","PENDENTE")</f>
        <v>ENVIADAS</v>
      </c>
      <c r="D672" s="23">
        <f>IFERROR(Table_ocorrencias11[[#This Row],[data_plantao]],"")</f>
        <v>44127</v>
      </c>
      <c r="E672" s="31" t="str">
        <f>IFERROR(Table_ocorrencias11[[#This Row],[CIODS]],"")</f>
        <v>D691846</v>
      </c>
      <c r="F672" s="31" t="str">
        <f>IFERROR(Table_ocorrencias11[[#This Row],[natureza3]],"")</f>
        <v>Duplo Homicídio</v>
      </c>
      <c r="G672" s="31" t="str">
        <f>IFERROR(Table_ocorrencias11[[#This Row],[tipo_local]],"")</f>
        <v>Externo</v>
      </c>
      <c r="H672" s="31" t="str">
        <f>IFERROR(IF(Table_ocorrencias11[[#This Row],[instrumento9]] = 0,"",Table_ocorrencias11[[#This Row],[instrumento9]]),"")</f>
        <v>PÉRFURO-CONTUNDENTE</v>
      </c>
      <c r="I672" s="31" t="str">
        <f>IFERROR(VLOOKUP(Table_ocorrencias11[[#This Row],[matricula_perito]],Table_peritos[],2,FALSE),"")</f>
        <v>BETSON FERNANDO DELGADO DOS SANTOS ANDRADE</v>
      </c>
      <c r="J672" s="31" t="str">
        <f>IFERROR(VLOOKUP(Table_ocorrencias11[[#This Row],[matricula_auxiliar]],Table_auxiliares[],2,FALSE),"")</f>
        <v>ALMIR CARLOS DE SOUZA</v>
      </c>
      <c r="K672" s="31" t="str">
        <f>IFERROR(VLOOKUP(Table_ocorrencias11[[#This Row],[matricula_delegado]],Table_delegados[],2,FALSE),"")</f>
        <v>CAIO WAGNER SIQUEIRA DE MORAIS</v>
      </c>
      <c r="L672" s="31" t="str">
        <f>IFERROR(Table_ocorrencias11[[#This Row],[viatura4]],"")</f>
        <v>UP004</v>
      </c>
      <c r="M672" s="31" t="str">
        <f>IFERROR(IF(Table_ocorrencias11[[#This Row],[DPH2]] ="","",Table_ocorrencias11[[#This Row],[DPH2]]&amp;"º DPH"),"")</f>
        <v>14º DPH</v>
      </c>
      <c r="N672" s="31" t="str">
        <f>UPPER(IFERROR(VLOOKUP(Table_ocorrencias11[[#This Row],[municipio]],Table_municipios[],2,FALSE),""))</f>
        <v>CABO DE SANTO AGOSTINHO</v>
      </c>
      <c r="O672" s="31" t="str">
        <f>UPPER(IFERROR(Table_ocorrencias11[[#This Row],[bairro7]],""))</f>
        <v>GAIBU</v>
      </c>
      <c r="P672" s="31" t="str">
        <f>IFERROR(IF(Table_ocorrencias11[[#This Row],[rua8]] ="","",Table_ocorrencias11[[#This Row],[rua8]]),"")</f>
        <v>R. BOEIRA / R. 1</v>
      </c>
      <c r="Q672" s="31" t="str">
        <f>IFERROR(IF(Table_ocorrencias11[[#This Row],[latitude5]] ="","",Table_ocorrencias11[[#This Row],[latitude5]]),"")</f>
        <v>-8.32815</v>
      </c>
      <c r="R672" s="31" t="str">
        <f>IFERROR(IF(Table_ocorrencias11[[#This Row],[longitude6]] ="","",Table_ocorrencias11[[#This Row],[longitude6]]),"")</f>
        <v>-34.95743</v>
      </c>
      <c r="S67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113793)</v>
      </c>
      <c r="T67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72" s="31" t="str">
        <f>UPPER(IFERROR(Table_ocorrencias11[[#This Row],[descricao]],""))</f>
        <v>SGT. VALDIR - 9 7916 4132. DUPLO EXTERNO PAF</v>
      </c>
      <c r="V672" s="24">
        <f>IFERROR(IF(Table_ocorrencias11[[#This Row],[data_ciencia]]="","",Table_ocorrencias11[[#This Row],[data_ciencia]]),"")</f>
        <v>0.93055555555555558</v>
      </c>
      <c r="W672" s="24">
        <f>IFERROR(IF(Table_ocorrencias11[[#This Row],[data_saida]]="","",Table_ocorrencias11[[#This Row],[data_saida]]),"")</f>
        <v>0.9375</v>
      </c>
      <c r="X672" s="24">
        <f>IFERROR(IF(Table_ocorrencias11[[#This Row],[data_chegada]]="","",Table_ocorrencias11[[#This Row],[data_chegada]]),"")</f>
        <v>0.98263888888888884</v>
      </c>
      <c r="Y672" s="24">
        <f>IFERROR(IF(Table_ocorrencias11[[#This Row],[data_conclusao]]="","",Table_ocorrencias11[[#This Row],[data_conclusao]]),"")</f>
        <v>3.4722222222222224E-2</v>
      </c>
      <c r="Z672" s="22">
        <v>1796</v>
      </c>
      <c r="AA672" s="22">
        <v>934</v>
      </c>
      <c r="AB672" s="22">
        <v>14</v>
      </c>
      <c r="AC672" s="22">
        <v>3869903</v>
      </c>
      <c r="AD672" s="22">
        <v>1586920</v>
      </c>
      <c r="AE672" s="22">
        <v>3864910</v>
      </c>
      <c r="AF672" s="22">
        <v>33385</v>
      </c>
      <c r="AG672" s="23">
        <v>44127</v>
      </c>
      <c r="AH672" s="22" t="s">
        <v>5410</v>
      </c>
      <c r="AI672" s="22" t="s">
        <v>302</v>
      </c>
      <c r="AJ672" s="22" t="s">
        <v>168</v>
      </c>
      <c r="AK672" s="22" t="s">
        <v>255</v>
      </c>
      <c r="AL672" s="25">
        <v>0.93055555555555558</v>
      </c>
      <c r="AM672" s="26">
        <v>0.9375</v>
      </c>
      <c r="AN672" s="26">
        <v>0.98263888888888884</v>
      </c>
      <c r="AO672" s="26">
        <v>3.4722222222222224E-2</v>
      </c>
      <c r="AP672" s="22" t="s">
        <v>5417</v>
      </c>
      <c r="AQ672" s="22" t="s">
        <v>5418</v>
      </c>
      <c r="AR672" s="22">
        <v>3</v>
      </c>
      <c r="AS672" s="22" t="s">
        <v>1613</v>
      </c>
      <c r="AT672" s="22" t="s">
        <v>5411</v>
      </c>
      <c r="AU672" s="22" t="s">
        <v>5412</v>
      </c>
      <c r="AV672" s="27" t="s">
        <v>276</v>
      </c>
      <c r="AW672" s="22" t="s">
        <v>5413</v>
      </c>
      <c r="AX672" s="22" t="s">
        <v>5414</v>
      </c>
      <c r="AY672" s="22" t="b">
        <v>1</v>
      </c>
      <c r="AZ672" s="22" t="s">
        <v>273</v>
      </c>
      <c r="BA672" s="22" t="b">
        <v>0</v>
      </c>
      <c r="BB672" s="22"/>
      <c r="BC672" s="22"/>
    </row>
    <row r="673" spans="1:55" hidden="1" x14ac:dyDescent="0.25">
      <c r="A673" s="31" t="str">
        <f>IFERROR(TEXT(Table_ocorrencias11[[#This Row],[caso_n]],"000")&amp;Table_ocorrencias11[[#This Row],[ponto]]&amp;"/"&amp;YEAR(Table_ocorrencias11[[#This Row],[DATA PLANTÃO]]),"")</f>
        <v>935.9/2020</v>
      </c>
      <c r="B673" s="31" t="str">
        <f>IFERROR(IF(Table_ocorrencias11[[#This Row],[GDL]] = "","", Table_ocorrencias11[[#This Row],[GDL]]&amp;"/"&amp;YEAR(Table_ocorrencias11[[#This Row],[data_plantao]])),"")</f>
        <v>33391/2020</v>
      </c>
      <c r="C673" s="31" t="str">
        <f>IF(Table_ocorrencias11[[#This Row],[fotos_gdl]] = TRUE,"ENVIADAS","PENDENTE")</f>
        <v>ENVIADAS</v>
      </c>
      <c r="D673" s="23">
        <f>IFERROR(Table_ocorrencias11[[#This Row],[data_plantao]],"")</f>
        <v>44127</v>
      </c>
      <c r="E673" s="31" t="str">
        <f>IFERROR(Table_ocorrencias11[[#This Row],[CIODS]],"")</f>
        <v>D691873</v>
      </c>
      <c r="F673" s="31" t="str">
        <f>IFERROR(Table_ocorrencias11[[#This Row],[natureza3]],"")</f>
        <v>Homicídio</v>
      </c>
      <c r="G673" s="31" t="str">
        <f>IFERROR(Table_ocorrencias11[[#This Row],[tipo_local]],"")</f>
        <v>Externo</v>
      </c>
      <c r="H673" s="31" t="str">
        <f>IFERROR(IF(Table_ocorrencias11[[#This Row],[instrumento9]] = 0,"",Table_ocorrencias11[[#This Row],[instrumento9]]),"")</f>
        <v>PÉRFURO-CONTUNDENTE</v>
      </c>
      <c r="I673" s="31" t="str">
        <f>IFERROR(VLOOKUP(Table_ocorrencias11[[#This Row],[matricula_perito]],Table_peritos[],2,FALSE),"")</f>
        <v>DIEGO NUNES TELES DE MENDONÇA</v>
      </c>
      <c r="J673" s="31" t="str">
        <f>IFERROR(VLOOKUP(Table_ocorrencias11[[#This Row],[matricula_auxiliar]],Table_auxiliares[],2,FALSE),"")</f>
        <v>BRENO HENRIQUE DANTAS DOS SANTOS</v>
      </c>
      <c r="K673" s="31" t="str">
        <f>IFERROR(VLOOKUP(Table_ocorrencias11[[#This Row],[matricula_delegado]],Table_delegados[],2,FALSE),"")</f>
        <v>JOAO BAPTISTA DE BRITTO ALVES FILHO</v>
      </c>
      <c r="L673" s="31" t="str">
        <f>IFERROR(Table_ocorrencias11[[#This Row],[viatura4]],"")</f>
        <v>UP004</v>
      </c>
      <c r="M673" s="31" t="str">
        <f>IFERROR(IF(Table_ocorrencias11[[#This Row],[DPH2]] ="","",Table_ocorrencias11[[#This Row],[DPH2]]&amp;"º DPH"),"")</f>
        <v>12º DPH</v>
      </c>
      <c r="N673" s="31" t="str">
        <f>UPPER(IFERROR(VLOOKUP(Table_ocorrencias11[[#This Row],[municipio]],Table_municipios[],2,FALSE),""))</f>
        <v>JABOATÃO DOS GUARARAPES</v>
      </c>
      <c r="O673" s="31" t="str">
        <f>UPPER(IFERROR(Table_ocorrencias11[[#This Row],[bairro7]],""))</f>
        <v>PIEDADE</v>
      </c>
      <c r="P673" s="31" t="str">
        <f>IFERROR(IF(Table_ocorrencias11[[#This Row],[rua8]] ="","",Table_ocorrencias11[[#This Row],[rua8]]),"")</f>
        <v>RUA 24 DE MARÇO</v>
      </c>
      <c r="Q673" s="31" t="str">
        <f>IFERROR(IF(Table_ocorrencias11[[#This Row],[latitude5]] ="","",Table_ocorrencias11[[#This Row],[latitude5]]),"")</f>
        <v>-8.1763490</v>
      </c>
      <c r="R673" s="31" t="str">
        <f>IFERROR(IF(Table_ocorrencias11[[#This Row],[longitude6]] ="","",Table_ocorrencias11[[#This Row],[longitude6]]),"")</f>
        <v>-34.9224600</v>
      </c>
      <c r="S673" s="31" t="str">
        <f>IFERROR(UPPER(VLOOKUP(Table_ocorrencias11[[#This Row],[ocorrencia_id]],Table_vitimas[],3,FALSE) &amp; " (NIC: "&amp; VLOOKUP(Table_ocorrencias11[[#This Row],[ocorrencia_id]],Table_vitimas[],9,FALSE)) &amp;")","")</f>
        <v>ADRIANO SANTOS DA SILVA (NIC: 113800)</v>
      </c>
      <c r="T67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3" s="31" t="str">
        <f>UPPER(IFERROR(Table_ocorrencias11[[#This Row],[descricao]],""))</f>
        <v>MASC, PAF!</v>
      </c>
      <c r="V673" s="24">
        <f>IFERROR(IF(Table_ocorrencias11[[#This Row],[data_ciencia]]="","",Table_ocorrencias11[[#This Row],[data_ciencia]]),"")</f>
        <v>0.19444444444444445</v>
      </c>
      <c r="W673" s="24">
        <f>IFERROR(IF(Table_ocorrencias11[[#This Row],[data_saida]]="","",Table_ocorrencias11[[#This Row],[data_saida]]),"")</f>
        <v>0.19791666666666666</v>
      </c>
      <c r="X673" s="24">
        <f>IFERROR(IF(Table_ocorrencias11[[#This Row],[data_chegada]]="","",Table_ocorrencias11[[#This Row],[data_chegada]]),"")</f>
        <v>0.20833333333333334</v>
      </c>
      <c r="Y673" s="24">
        <f>IFERROR(IF(Table_ocorrencias11[[#This Row],[data_conclusao]]="","",Table_ocorrencias11[[#This Row],[data_conclusao]]),"")</f>
        <v>0.2361111111111111</v>
      </c>
      <c r="Z673" s="22">
        <v>1797</v>
      </c>
      <c r="AA673" s="22">
        <v>935</v>
      </c>
      <c r="AB673" s="22">
        <v>12</v>
      </c>
      <c r="AC673" s="22">
        <v>3869148</v>
      </c>
      <c r="AD673" s="22">
        <v>3867820</v>
      </c>
      <c r="AE673" s="22">
        <v>2139065</v>
      </c>
      <c r="AF673" s="22">
        <v>33391</v>
      </c>
      <c r="AG673" s="23">
        <v>44127</v>
      </c>
      <c r="AH673" s="22" t="s">
        <v>5419</v>
      </c>
      <c r="AI673" s="22" t="s">
        <v>167</v>
      </c>
      <c r="AJ673" s="22" t="s">
        <v>168</v>
      </c>
      <c r="AK673" s="22" t="s">
        <v>255</v>
      </c>
      <c r="AL673" s="25">
        <v>0.19444444444444445</v>
      </c>
      <c r="AM673" s="26">
        <v>0.19791666666666666</v>
      </c>
      <c r="AN673" s="26">
        <v>0.20833333333333334</v>
      </c>
      <c r="AO673" s="26">
        <v>0.2361111111111111</v>
      </c>
      <c r="AP673" s="22" t="s">
        <v>5420</v>
      </c>
      <c r="AQ673" s="22" t="s">
        <v>5421</v>
      </c>
      <c r="AR673" s="22">
        <v>10</v>
      </c>
      <c r="AS673" s="22" t="s">
        <v>711</v>
      </c>
      <c r="AT673" s="22" t="s">
        <v>5422</v>
      </c>
      <c r="AU673" s="22" t="s">
        <v>5423</v>
      </c>
      <c r="AV673" s="27" t="s">
        <v>276</v>
      </c>
      <c r="AW673" s="22" t="s">
        <v>5424</v>
      </c>
      <c r="AX673" s="22" t="s">
        <v>5425</v>
      </c>
      <c r="AY673" s="22" t="b">
        <v>1</v>
      </c>
      <c r="AZ673" s="22" t="s">
        <v>273</v>
      </c>
      <c r="BA673" s="22" t="b">
        <v>0</v>
      </c>
      <c r="BB673" s="22"/>
      <c r="BC673" s="22"/>
    </row>
    <row r="674" spans="1:55" hidden="1" x14ac:dyDescent="0.25">
      <c r="A674" s="31" t="str">
        <f>IFERROR(TEXT(Table_ocorrencias11[[#This Row],[caso_n]],"000")&amp;Table_ocorrencias11[[#This Row],[ponto]]&amp;"/"&amp;YEAR(Table_ocorrencias11[[#This Row],[DATA PLANTÃO]]),"")</f>
        <v>936.9/2020</v>
      </c>
      <c r="B674" s="31" t="str">
        <f>IFERROR(IF(Table_ocorrencias11[[#This Row],[GDL]] = "","", Table_ocorrencias11[[#This Row],[GDL]]&amp;"/"&amp;YEAR(Table_ocorrencias11[[#This Row],[data_plantao]])),"")</f>
        <v>33415/2020</v>
      </c>
      <c r="C674" s="31" t="str">
        <f>IF(Table_ocorrencias11[[#This Row],[fotos_gdl]] = TRUE,"ENVIADAS","PENDENTE")</f>
        <v>ENVIADAS</v>
      </c>
      <c r="D674" s="23">
        <f>IFERROR(Table_ocorrencias11[[#This Row],[data_plantao]],"")</f>
        <v>44128</v>
      </c>
      <c r="E674" s="31" t="str">
        <f>IFERROR(Table_ocorrencias11[[#This Row],[CIODS]],"")</f>
        <v>D691878</v>
      </c>
      <c r="F674" s="31" t="str">
        <f>IFERROR(Table_ocorrencias11[[#This Row],[natureza3]],"")</f>
        <v>Homicídio</v>
      </c>
      <c r="G674" s="31" t="str">
        <f>IFERROR(Table_ocorrencias11[[#This Row],[tipo_local]],"")</f>
        <v>Interno</v>
      </c>
      <c r="H674" s="31" t="str">
        <f>IFERROR(IF(Table_ocorrencias11[[#This Row],[instrumento9]] = 0,"",Table_ocorrencias11[[#This Row],[instrumento9]]),"")</f>
        <v>CONTUNDENTE</v>
      </c>
      <c r="I674" s="31" t="str">
        <f>IFERROR(VLOOKUP(Table_ocorrencias11[[#This Row],[matricula_perito]],Table_peritos[],2,FALSE),"")</f>
        <v>LUCAS ARAÚJO DE ALMEIDA</v>
      </c>
      <c r="J674" s="31" t="str">
        <f>IFERROR(VLOOKUP(Table_ocorrencias11[[#This Row],[matricula_auxiliar]],Table_auxiliares[],2,FALSE),"")</f>
        <v>FLAVIO HENRIQUE DOS SANTOS</v>
      </c>
      <c r="K674" s="31" t="str">
        <f>IFERROR(VLOOKUP(Table_ocorrencias11[[#This Row],[matricula_delegado]],Table_delegados[],2,FALSE),"")</f>
        <v>JOAO FELIPE DE LIMA FURTADO</v>
      </c>
      <c r="L674" s="31" t="str">
        <f>IFERROR(Table_ocorrencias11[[#This Row],[viatura4]],"")</f>
        <v>UP004</v>
      </c>
      <c r="M674" s="31" t="str">
        <f>IFERROR(IF(Table_ocorrencias11[[#This Row],[DPH2]] ="","",Table_ocorrencias11[[#This Row],[DPH2]]&amp;"º DPH"),"")</f>
        <v>12º DPH</v>
      </c>
      <c r="N674" s="31" t="str">
        <f>UPPER(IFERROR(VLOOKUP(Table_ocorrencias11[[#This Row],[municipio]],Table_municipios[],2,FALSE),""))</f>
        <v>JABOATÃO DOS GUARARAPES</v>
      </c>
      <c r="O674" s="31" t="str">
        <f>UPPER(IFERROR(Table_ocorrencias11[[#This Row],[bairro7]],""))</f>
        <v>PIEDADE</v>
      </c>
      <c r="P674" s="31" t="str">
        <f>IFERROR(IF(Table_ocorrencias11[[#This Row],[rua8]] ="","",Table_ocorrencias11[[#This Row],[rua8]]),"")</f>
        <v>1 ª TRAVESSA, JARDIM COPA CABANA, Nº 78</v>
      </c>
      <c r="Q674" s="31" t="str">
        <f>IFERROR(IF(Table_ocorrencias11[[#This Row],[latitude5]] ="","",Table_ocorrencias11[[#This Row],[latitude5]]),"")</f>
        <v>-8,17606</v>
      </c>
      <c r="R674" s="31" t="str">
        <f>IFERROR(IF(Table_ocorrencias11[[#This Row],[longitude6]] ="","",Table_ocorrencias11[[#This Row],[longitude6]]),"")</f>
        <v>-34,92127</v>
      </c>
      <c r="S674" s="31" t="str">
        <f>IFERROR(UPPER(VLOOKUP(Table_ocorrencias11[[#This Row],[ocorrencia_id]],Table_vitimas[],3,FALSE) &amp; " (NIC: "&amp; VLOOKUP(Table_ocorrencias11[[#This Row],[ocorrencia_id]],Table_vitimas[],9,FALSE)) &amp;")","")</f>
        <v>ADRIELE BENJAMIM DOS SANTOS (NIC: 113807)</v>
      </c>
      <c r="T67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4" s="31" t="str">
        <f>UPPER(IFERROR(Table_ocorrencias11[[#This Row],[descricao]],""))</f>
        <v>SGT EZEQUIEL, TEL 98967-7340, SEXO FEMININO ( AFOGAMENTO )</v>
      </c>
      <c r="V674" s="24">
        <f>IFERROR(IF(Table_ocorrencias11[[#This Row],[data_ciencia]]="","",Table_ocorrencias11[[#This Row],[data_ciencia]]),"")</f>
        <v>0.37638888888888888</v>
      </c>
      <c r="W674" s="24">
        <f>IFERROR(IF(Table_ocorrencias11[[#This Row],[data_saida]]="","",Table_ocorrencias11[[#This Row],[data_saida]]),"")</f>
        <v>0.3923611111111111</v>
      </c>
      <c r="X674" s="24">
        <f>IFERROR(IF(Table_ocorrencias11[[#This Row],[data_chegada]]="","",Table_ocorrencias11[[#This Row],[data_chegada]]),"")</f>
        <v>0.4201388888888889</v>
      </c>
      <c r="Y674" s="24">
        <f>IFERROR(IF(Table_ocorrencias11[[#This Row],[data_conclusao]]="","",Table_ocorrencias11[[#This Row],[data_conclusao]]),"")</f>
        <v>0.46944444444444444</v>
      </c>
      <c r="Z674" s="22">
        <v>1798</v>
      </c>
      <c r="AA674" s="22">
        <v>936</v>
      </c>
      <c r="AB674" s="22">
        <v>12</v>
      </c>
      <c r="AC674" s="22">
        <v>3870006</v>
      </c>
      <c r="AD674" s="22">
        <v>3868699</v>
      </c>
      <c r="AE674" s="22">
        <v>1207580</v>
      </c>
      <c r="AF674" s="22">
        <v>33415</v>
      </c>
      <c r="AG674" s="23">
        <v>44128</v>
      </c>
      <c r="AH674" s="22" t="s">
        <v>5430</v>
      </c>
      <c r="AI674" s="22" t="s">
        <v>167</v>
      </c>
      <c r="AJ674" s="22" t="s">
        <v>414</v>
      </c>
      <c r="AK674" s="22" t="s">
        <v>255</v>
      </c>
      <c r="AL674" s="25">
        <v>0.37638888888888888</v>
      </c>
      <c r="AM674" s="26">
        <v>0.3923611111111111</v>
      </c>
      <c r="AN674" s="26">
        <v>0.4201388888888889</v>
      </c>
      <c r="AO674" s="26">
        <v>0.46944444444444444</v>
      </c>
      <c r="AP674" s="22" t="s">
        <v>5435</v>
      </c>
      <c r="AQ674" s="22" t="s">
        <v>5436</v>
      </c>
      <c r="AR674" s="22">
        <v>10</v>
      </c>
      <c r="AS674" s="22" t="s">
        <v>711</v>
      </c>
      <c r="AT674" s="22" t="s">
        <v>5431</v>
      </c>
      <c r="AU674" s="22" t="s">
        <v>5432</v>
      </c>
      <c r="AV674" s="27" t="s">
        <v>481</v>
      </c>
      <c r="AW674" s="22" t="s">
        <v>5433</v>
      </c>
      <c r="AX674" s="22" t="s">
        <v>5434</v>
      </c>
      <c r="AY674" s="22" t="b">
        <v>1</v>
      </c>
      <c r="AZ674" s="22" t="s">
        <v>273</v>
      </c>
      <c r="BA674" s="22" t="b">
        <v>0</v>
      </c>
      <c r="BB674" s="22"/>
      <c r="BC674" s="22"/>
    </row>
    <row r="675" spans="1:55" hidden="1" x14ac:dyDescent="0.25">
      <c r="A675" s="31" t="str">
        <f>IFERROR(TEXT(Table_ocorrencias11[[#This Row],[caso_n]],"000")&amp;Table_ocorrencias11[[#This Row],[ponto]]&amp;"/"&amp;YEAR(Table_ocorrencias11[[#This Row],[DATA PLANTÃO]]),"")</f>
        <v>937.9/2020</v>
      </c>
      <c r="B675" s="31" t="str">
        <f>IFERROR(IF(Table_ocorrencias11[[#This Row],[GDL]] = "","", Table_ocorrencias11[[#This Row],[GDL]]&amp;"/"&amp;YEAR(Table_ocorrencias11[[#This Row],[data_plantao]])),"")</f>
        <v>33467/2020</v>
      </c>
      <c r="C675" s="31" t="str">
        <f>IF(Table_ocorrencias11[[#This Row],[fotos_gdl]] = TRUE,"ENVIADAS","PENDENTE")</f>
        <v>ENVIADAS</v>
      </c>
      <c r="D675" s="23">
        <f>IFERROR(Table_ocorrencias11[[#This Row],[data_plantao]],"")</f>
        <v>44128</v>
      </c>
      <c r="E675" s="31" t="str">
        <f>IFERROR(Table_ocorrencias11[[#This Row],[CIODS]],"")</f>
        <v>D691936</v>
      </c>
      <c r="F675" s="31" t="str">
        <f>IFERROR(Table_ocorrencias11[[#This Row],[natureza3]],"")</f>
        <v>Homicídio</v>
      </c>
      <c r="G675" s="31" t="str">
        <f>IFERROR(Table_ocorrencias11[[#This Row],[tipo_local]],"")</f>
        <v>Externo</v>
      </c>
      <c r="H675" s="31" t="str">
        <f>IFERROR(IF(Table_ocorrencias11[[#This Row],[instrumento9]] = 0,"",Table_ocorrencias11[[#This Row],[instrumento9]]),"")</f>
        <v>PÉRFURO-CONTUNDENTE</v>
      </c>
      <c r="I675" s="31" t="str">
        <f>IFERROR(VLOOKUP(Table_ocorrencias11[[#This Row],[matricula_perito]],Table_peritos[],2,FALSE),"")</f>
        <v>BETSON FERNANDO DELGADO DOS SANTOS ANDRADE</v>
      </c>
      <c r="J675" s="31" t="str">
        <f>IFERROR(VLOOKUP(Table_ocorrencias11[[#This Row],[matricula_auxiliar]],Table_auxiliares[],2,FALSE),"")</f>
        <v>THAYSE BATISTA</v>
      </c>
      <c r="K675" s="31" t="str">
        <f>IFERROR(VLOOKUP(Table_ocorrencias11[[#This Row],[matricula_delegado]],Table_delegados[],2,FALSE),"")</f>
        <v>JOAQUIM MARINOSIO RODRIGUES BRAGA NETO</v>
      </c>
      <c r="L675" s="31" t="str">
        <f>IFERROR(Table_ocorrencias11[[#This Row],[viatura4]],"")</f>
        <v>UP004</v>
      </c>
      <c r="M675" s="31" t="str">
        <f>IFERROR(IF(Table_ocorrencias11[[#This Row],[DPH2]] ="","",Table_ocorrencias11[[#This Row],[DPH2]]&amp;"º DPH"),"")</f>
        <v>11º DPH</v>
      </c>
      <c r="N675" s="31" t="str">
        <f>UPPER(IFERROR(VLOOKUP(Table_ocorrencias11[[#This Row],[municipio]],Table_municipios[],2,FALSE),""))</f>
        <v>JABOATÃO DOS GUARARAPES</v>
      </c>
      <c r="O675" s="31" t="str">
        <f>UPPER(IFERROR(Table_ocorrencias11[[#This Row],[bairro7]],""))</f>
        <v>COMPORTAS</v>
      </c>
      <c r="P675" s="31" t="str">
        <f>IFERROR(IF(Table_ocorrencias11[[#This Row],[rua8]] ="","",Table_ocorrencias11[[#This Row],[rua8]]),"")</f>
        <v>BR 101</v>
      </c>
      <c r="Q675" s="31" t="str">
        <f>IFERROR(IF(Table_ocorrencias11[[#This Row],[latitude5]] ="","",Table_ocorrencias11[[#This Row],[latitude5]]),"")</f>
        <v>-8.189598</v>
      </c>
      <c r="R675" s="31" t="str">
        <f>IFERROR(IF(Table_ocorrencias11[[#This Row],[longitude6]] ="","",Table_ocorrencias11[[#This Row],[longitude6]]),"")</f>
        <v>-34.974558</v>
      </c>
      <c r="S675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113799)</v>
      </c>
      <c r="T67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675" s="31" t="str">
        <f>UPPER(IFERROR(Table_ocorrencias11[[#This Row],[descricao]],""))</f>
        <v>986155087/ 985497182 MASC - PAF (998285971 JOSILDO VIGILANTE)</v>
      </c>
      <c r="V675" s="24">
        <f>IFERROR(IF(Table_ocorrencias11[[#This Row],[data_ciencia]]="","",Table_ocorrencias11[[#This Row],[data_ciencia]]),"")</f>
        <v>0.86458333333333337</v>
      </c>
      <c r="W675" s="24">
        <f>IFERROR(IF(Table_ocorrencias11[[#This Row],[data_saida]]="","",Table_ocorrencias11[[#This Row],[data_saida]]),"")</f>
        <v>0.875</v>
      </c>
      <c r="X675" s="24">
        <f>IFERROR(IF(Table_ocorrencias11[[#This Row],[data_chegada]]="","",Table_ocorrencias11[[#This Row],[data_chegada]]),"")</f>
        <v>0.89930555555555558</v>
      </c>
      <c r="Y675" s="24">
        <f>IFERROR(IF(Table_ocorrencias11[[#This Row],[data_conclusao]]="","",Table_ocorrencias11[[#This Row],[data_conclusao]]),"")</f>
        <v>0.9375</v>
      </c>
      <c r="Z675" s="22">
        <v>1799</v>
      </c>
      <c r="AA675" s="22">
        <v>937</v>
      </c>
      <c r="AB675" s="22">
        <v>11</v>
      </c>
      <c r="AC675" s="22">
        <v>3869903</v>
      </c>
      <c r="AD675" s="22">
        <v>3870430</v>
      </c>
      <c r="AE675" s="22">
        <v>1492225</v>
      </c>
      <c r="AF675" s="22">
        <v>33467</v>
      </c>
      <c r="AG675" s="23">
        <v>44128</v>
      </c>
      <c r="AH675" s="22" t="s">
        <v>5440</v>
      </c>
      <c r="AI675" s="22" t="s">
        <v>167</v>
      </c>
      <c r="AJ675" s="22" t="s">
        <v>168</v>
      </c>
      <c r="AK675" s="22" t="s">
        <v>255</v>
      </c>
      <c r="AL675" s="25">
        <v>0.86458333333333337</v>
      </c>
      <c r="AM675" s="26">
        <v>0.875</v>
      </c>
      <c r="AN675" s="26">
        <v>0.89930555555555558</v>
      </c>
      <c r="AO675" s="26">
        <v>0.9375</v>
      </c>
      <c r="AP675" s="22" t="s">
        <v>5446</v>
      </c>
      <c r="AQ675" s="22" t="s">
        <v>5447</v>
      </c>
      <c r="AR675" s="22">
        <v>10</v>
      </c>
      <c r="AS675" s="22" t="s">
        <v>5441</v>
      </c>
      <c r="AT675" s="22" t="s">
        <v>1484</v>
      </c>
      <c r="AU675" s="22" t="s">
        <v>5442</v>
      </c>
      <c r="AV675" s="27" t="s">
        <v>276</v>
      </c>
      <c r="AW675" s="22" t="s">
        <v>5443</v>
      </c>
      <c r="AX675" s="22" t="s">
        <v>5444</v>
      </c>
      <c r="AY675" s="22" t="b">
        <v>1</v>
      </c>
      <c r="AZ675" s="22" t="s">
        <v>273</v>
      </c>
      <c r="BA675" s="22" t="b">
        <v>0</v>
      </c>
      <c r="BB675" s="22"/>
      <c r="BC675" s="22"/>
    </row>
    <row r="676" spans="1:55" hidden="1" x14ac:dyDescent="0.25">
      <c r="A676" s="31" t="str">
        <f>IFERROR(TEXT(Table_ocorrencias11[[#This Row],[caso_n]],"000")&amp;Table_ocorrencias11[[#This Row],[ponto]]&amp;"/"&amp;YEAR(Table_ocorrencias11[[#This Row],[DATA PLANTÃO]]),"")</f>
        <v>938.9/2020</v>
      </c>
      <c r="B676" s="31" t="str">
        <f>IFERROR(IF(Table_ocorrencias11[[#This Row],[GDL]] = "","", Table_ocorrencias11[[#This Row],[GDL]]&amp;"/"&amp;YEAR(Table_ocorrencias11[[#This Row],[data_plantao]])),"")</f>
        <v>33479/2020</v>
      </c>
      <c r="C676" s="31" t="str">
        <f>IF(Table_ocorrencias11[[#This Row],[fotos_gdl]] = TRUE,"ENVIADAS","PENDENTE")</f>
        <v>ENVIADAS</v>
      </c>
      <c r="D676" s="23">
        <f>IFERROR(Table_ocorrencias11[[#This Row],[data_plantao]],"")</f>
        <v>44128</v>
      </c>
      <c r="E676" s="31" t="str">
        <f>IFERROR(Table_ocorrencias11[[#This Row],[CIODS]],"")</f>
        <v>D691976</v>
      </c>
      <c r="F676" s="31" t="str">
        <f>IFERROR(Table_ocorrencias11[[#This Row],[natureza3]],"")</f>
        <v>Homicídio</v>
      </c>
      <c r="G676" s="31" t="str">
        <f>IFERROR(Table_ocorrencias11[[#This Row],[tipo_local]],"")</f>
        <v>Interno</v>
      </c>
      <c r="H676" s="31" t="str">
        <f>IFERROR(IF(Table_ocorrencias11[[#This Row],[instrumento9]] = 0,"",Table_ocorrencias11[[#This Row],[instrumento9]]),"")</f>
        <v>PÉRFURO-CONTUNDENTE</v>
      </c>
      <c r="I676" s="31" t="str">
        <f>IFERROR(VLOOKUP(Table_ocorrencias11[[#This Row],[matricula_perito]],Table_peritos[],2,FALSE),"")</f>
        <v>DIOGO SINESIO TRAJANO DE ARRUDA</v>
      </c>
      <c r="J676" s="31" t="str">
        <f>IFERROR(VLOOKUP(Table_ocorrencias11[[#This Row],[matricula_auxiliar]],Table_auxiliares[],2,FALSE),"")</f>
        <v>HILTON PESSOA DE FREITAS NETO</v>
      </c>
      <c r="K676" s="31" t="str">
        <f>IFERROR(VLOOKUP(Table_ocorrencias11[[#This Row],[matricula_delegado]],Table_delegados[],2,FALSE),"")</f>
        <v>VICTOR HUGO JARDIM RONDON</v>
      </c>
      <c r="L676" s="31" t="str">
        <f>IFERROR(Table_ocorrencias11[[#This Row],[viatura4]],"")</f>
        <v>UP004</v>
      </c>
      <c r="M676" s="31" t="str">
        <f>IFERROR(IF(Table_ocorrencias11[[#This Row],[DPH2]] ="","",Table_ocorrencias11[[#This Row],[DPH2]]&amp;"º DPH"),"")</f>
        <v>7º DPH</v>
      </c>
      <c r="N676" s="31" t="str">
        <f>UPPER(IFERROR(VLOOKUP(Table_ocorrencias11[[#This Row],[municipio]],Table_municipios[],2,FALSE),""))</f>
        <v>PAULISTA</v>
      </c>
      <c r="O676" s="31" t="str">
        <f>UPPER(IFERROR(Table_ocorrencias11[[#This Row],[bairro7]],""))</f>
        <v>MARINHA FARINHA</v>
      </c>
      <c r="P676" s="31" t="str">
        <f>IFERROR(IF(Table_ocorrencias11[[#This Row],[rua8]] ="","",Table_ocorrencias11[[#This Row],[rua8]]),"")</f>
        <v>RUA DO XAREU</v>
      </c>
      <c r="Q676" s="31" t="str">
        <f>IFERROR(IF(Table_ocorrencias11[[#This Row],[latitude5]] ="","",Table_ocorrencias11[[#This Row],[latitude5]]),"")</f>
        <v>-7.856112</v>
      </c>
      <c r="R676" s="31" t="str">
        <f>IFERROR(IF(Table_ocorrencias11[[#This Row],[longitude6]] ="","",Table_ocorrencias11[[#This Row],[longitude6]]),"")</f>
        <v>-34.838416</v>
      </c>
      <c r="S676" s="31" t="str">
        <f>IFERROR(UPPER(VLOOKUP(Table_ocorrencias11[[#This Row],[ocorrencia_id]],Table_vitimas[],3,FALSE) &amp; " (NIC: "&amp; VLOOKUP(Table_ocorrencias11[[#This Row],[ocorrencia_id]],Table_vitimas[],9,FALSE)) &amp;")","")</f>
        <v>LUIZ HENRIQUE DA SILVA (NIC: 113805)</v>
      </c>
      <c r="T67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676" s="31" t="str">
        <f>UPPER(IFERROR(Table_ocorrencias11[[#This Row],[descricao]],""))</f>
        <v>PAF - MASC_x000D_
PM SGT FENTES: 995381141</v>
      </c>
      <c r="V676" s="24">
        <f>IFERROR(IF(Table_ocorrencias11[[#This Row],[data_ciencia]]="","",Table_ocorrencias11[[#This Row],[data_ciencia]]),"")</f>
        <v>0.125</v>
      </c>
      <c r="W676" s="24">
        <f>IFERROR(IF(Table_ocorrencias11[[#This Row],[data_saida]]="","",Table_ocorrencias11[[#This Row],[data_saida]]),"")</f>
        <v>0.14583333333333334</v>
      </c>
      <c r="X676" s="24">
        <f>IFERROR(IF(Table_ocorrencias11[[#This Row],[data_chegada]]="","",Table_ocorrencias11[[#This Row],[data_chegada]]),"")</f>
        <v>0.17708333333333334</v>
      </c>
      <c r="Y676" s="24">
        <f>IFERROR(IF(Table_ocorrencias11[[#This Row],[data_conclusao]]="","",Table_ocorrencias11[[#This Row],[data_conclusao]]),"")</f>
        <v>0.2361111111111111</v>
      </c>
      <c r="Z676" s="22">
        <v>1800</v>
      </c>
      <c r="AA676" s="22">
        <v>938</v>
      </c>
      <c r="AB676" s="22">
        <v>7</v>
      </c>
      <c r="AC676" s="22">
        <v>3871193</v>
      </c>
      <c r="AD676" s="22">
        <v>3865967</v>
      </c>
      <c r="AE676" s="22">
        <v>2725053</v>
      </c>
      <c r="AF676" s="22">
        <v>33479</v>
      </c>
      <c r="AG676" s="23">
        <v>44128</v>
      </c>
      <c r="AH676" s="22" t="s">
        <v>5451</v>
      </c>
      <c r="AI676" s="22" t="s">
        <v>167</v>
      </c>
      <c r="AJ676" s="22" t="s">
        <v>414</v>
      </c>
      <c r="AK676" s="22" t="s">
        <v>255</v>
      </c>
      <c r="AL676" s="25">
        <v>0.125</v>
      </c>
      <c r="AM676" s="26">
        <v>0.14583333333333334</v>
      </c>
      <c r="AN676" s="26">
        <v>0.17708333333333334</v>
      </c>
      <c r="AO676" s="26">
        <v>0.2361111111111111</v>
      </c>
      <c r="AP676" s="22" t="s">
        <v>5457</v>
      </c>
      <c r="AQ676" s="22" t="s">
        <v>5458</v>
      </c>
      <c r="AR676" s="22">
        <v>13</v>
      </c>
      <c r="AS676" s="22" t="s">
        <v>5452</v>
      </c>
      <c r="AT676" s="22" t="s">
        <v>5453</v>
      </c>
      <c r="AU676" s="22" t="s">
        <v>5454</v>
      </c>
      <c r="AV676" s="27" t="s">
        <v>276</v>
      </c>
      <c r="AW676" s="22" t="s">
        <v>5455</v>
      </c>
      <c r="AX676" s="22" t="s">
        <v>5456</v>
      </c>
      <c r="AY676" s="22" t="b">
        <v>1</v>
      </c>
      <c r="AZ676" s="22" t="s">
        <v>273</v>
      </c>
      <c r="BA676" s="22" t="b">
        <v>0</v>
      </c>
      <c r="BB676" s="22"/>
      <c r="BC676" s="22"/>
    </row>
    <row r="677" spans="1:55" hidden="1" x14ac:dyDescent="0.25">
      <c r="A677" s="31" t="str">
        <f>IFERROR(TEXT(Table_ocorrencias11[[#This Row],[caso_n]],"000")&amp;Table_ocorrencias11[[#This Row],[ponto]]&amp;"/"&amp;YEAR(Table_ocorrencias11[[#This Row],[DATA PLANTÃO]]),"")</f>
        <v>939.9/2020</v>
      </c>
      <c r="B677" s="31" t="str">
        <f>IFERROR(IF(Table_ocorrencias11[[#This Row],[GDL]] = "","", Table_ocorrencias11[[#This Row],[GDL]]&amp;"/"&amp;YEAR(Table_ocorrencias11[[#This Row],[data_plantao]])),"")</f>
        <v>33499/2020</v>
      </c>
      <c r="C677" s="31" t="str">
        <f>IF(Table_ocorrencias11[[#This Row],[fotos_gdl]] = TRUE,"ENVIADAS","PENDENTE")</f>
        <v>ENVIADAS</v>
      </c>
      <c r="D677" s="23">
        <f>IFERROR(Table_ocorrencias11[[#This Row],[data_plantao]],"")</f>
        <v>44129</v>
      </c>
      <c r="E677" s="31" t="str">
        <f>IFERROR(Table_ocorrencias11[[#This Row],[CIODS]],"")</f>
        <v>D692012</v>
      </c>
      <c r="F677" s="31" t="str">
        <f>IFERROR(Table_ocorrencias11[[#This Row],[natureza3]],"")</f>
        <v>Duplo Homicídio</v>
      </c>
      <c r="G677" s="31" t="str">
        <f>IFERROR(Table_ocorrencias11[[#This Row],[tipo_local]],"")</f>
        <v>Externo</v>
      </c>
      <c r="H677" s="31" t="str">
        <f>IFERROR(IF(Table_ocorrencias11[[#This Row],[instrumento9]] = 0,"",Table_ocorrencias11[[#This Row],[instrumento9]]),"")</f>
        <v>PÉRFURO-CONTUNDENTE</v>
      </c>
      <c r="I677" s="31" t="str">
        <f>IFERROR(VLOOKUP(Table_ocorrencias11[[#This Row],[matricula_perito]],Table_peritos[],2,FALSE),"")</f>
        <v>RODION MALINOVSKY DE OLIVEIRA GOMES</v>
      </c>
      <c r="J677" s="31" t="str">
        <f>IFERROR(VLOOKUP(Table_ocorrencias11[[#This Row],[matricula_auxiliar]],Table_auxiliares[],2,FALSE),"")</f>
        <v>JÚLIO CÉSAR DINIZ</v>
      </c>
      <c r="K677" s="31" t="str">
        <f>IFERROR(VLOOKUP(Table_ocorrencias11[[#This Row],[matricula_delegado]],Table_delegados[],2,FALSE),"")</f>
        <v>SERGIO RICARDO FERREIRA DE VASCONCELOS</v>
      </c>
      <c r="L677" s="31" t="str">
        <f>IFERROR(Table_ocorrencias11[[#This Row],[viatura4]],"")</f>
        <v>UP004</v>
      </c>
      <c r="M677" s="31" t="str">
        <f>IFERROR(IF(Table_ocorrencias11[[#This Row],[DPH2]] ="","",Table_ocorrencias11[[#This Row],[DPH2]]&amp;"º DPH"),"")</f>
        <v>14º DPH</v>
      </c>
      <c r="N677" s="31" t="str">
        <f>UPPER(IFERROR(VLOOKUP(Table_ocorrencias11[[#This Row],[municipio]],Table_municipios[],2,FALSE),""))</f>
        <v>CABO DE SANTO AGOSTINHO</v>
      </c>
      <c r="O677" s="31" t="str">
        <f>UPPER(IFERROR(Table_ocorrencias11[[#This Row],[bairro7]],""))</f>
        <v>PONTE DOS CARVALHOS</v>
      </c>
      <c r="P677" s="31" t="str">
        <f>IFERROR(IF(Table_ocorrencias11[[#This Row],[rua8]] ="","",Table_ocorrencias11[[#This Row],[rua8]]),"")</f>
        <v>ANTIGA BR 101 - SUL</v>
      </c>
      <c r="Q677" s="31" t="str">
        <f>IFERROR(IF(Table_ocorrencias11[[#This Row],[latitude5]] ="","",Table_ocorrencias11[[#This Row],[latitude5]]),"")</f>
        <v>8.248890º</v>
      </c>
      <c r="R677" s="31" t="str">
        <f>IFERROR(IF(Table_ocorrencias11[[#This Row],[longitude6]] ="","",Table_ocorrencias11[[#This Row],[longitude6]]),"")</f>
        <v>35.029860º</v>
      </c>
      <c r="S67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113847)</v>
      </c>
      <c r="T67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7" s="31" t="str">
        <f>UPPER(IFERROR(Table_ocorrencias11[[#This Row],[descricao]],""))</f>
        <v>PM 81 99915-9728</v>
      </c>
      <c r="V677" s="24">
        <f>IFERROR(IF(Table_ocorrencias11[[#This Row],[data_ciencia]]="","",Table_ocorrencias11[[#This Row],[data_ciencia]]),"")</f>
        <v>0.5</v>
      </c>
      <c r="W677" s="24">
        <f>IFERROR(IF(Table_ocorrencias11[[#This Row],[data_saida]]="","",Table_ocorrencias11[[#This Row],[data_saida]]),"")</f>
        <v>0.50694444444444442</v>
      </c>
      <c r="X677" s="24">
        <f>IFERROR(IF(Table_ocorrencias11[[#This Row],[data_chegada]]="","",Table_ocorrencias11[[#This Row],[data_chegada]]),"")</f>
        <v>0.52777777777777779</v>
      </c>
      <c r="Y677" s="24">
        <f>IFERROR(IF(Table_ocorrencias11[[#This Row],[data_conclusao]]="","",Table_ocorrencias11[[#This Row],[data_conclusao]]),"")</f>
        <v>0.57291666666666663</v>
      </c>
      <c r="Z677" s="22">
        <v>1801</v>
      </c>
      <c r="AA677" s="22">
        <v>939</v>
      </c>
      <c r="AB677" s="22">
        <v>14</v>
      </c>
      <c r="AC677" s="22">
        <v>1917099</v>
      </c>
      <c r="AD677" s="22">
        <v>3867595</v>
      </c>
      <c r="AE677" s="22">
        <v>2139219</v>
      </c>
      <c r="AF677" s="22">
        <v>33499</v>
      </c>
      <c r="AG677" s="23">
        <v>44129</v>
      </c>
      <c r="AH677" s="22" t="s">
        <v>5500</v>
      </c>
      <c r="AI677" s="22" t="s">
        <v>302</v>
      </c>
      <c r="AJ677" s="22" t="s">
        <v>168</v>
      </c>
      <c r="AK677" s="22" t="s">
        <v>255</v>
      </c>
      <c r="AL677" s="25">
        <v>0.5</v>
      </c>
      <c r="AM677" s="26">
        <v>0.50694444444444442</v>
      </c>
      <c r="AN677" s="26">
        <v>0.52777777777777779</v>
      </c>
      <c r="AO677" s="26">
        <v>0.57291666666666663</v>
      </c>
      <c r="AP677" s="22" t="s">
        <v>5501</v>
      </c>
      <c r="AQ677" s="22" t="s">
        <v>5502</v>
      </c>
      <c r="AR677" s="22">
        <v>3</v>
      </c>
      <c r="AS677" s="22" t="s">
        <v>281</v>
      </c>
      <c r="AT677" s="22" t="s">
        <v>5503</v>
      </c>
      <c r="AU677" s="22" t="s">
        <v>5504</v>
      </c>
      <c r="AV677" s="27" t="s">
        <v>276</v>
      </c>
      <c r="AW677" s="22" t="s">
        <v>5505</v>
      </c>
      <c r="AX677" s="22" t="s">
        <v>5506</v>
      </c>
      <c r="AY677" s="22" t="b">
        <v>1</v>
      </c>
      <c r="AZ677" s="22" t="s">
        <v>273</v>
      </c>
      <c r="BA677" s="22" t="b">
        <v>0</v>
      </c>
      <c r="BB677" s="22"/>
      <c r="BC677" s="22"/>
    </row>
    <row r="678" spans="1:55" hidden="1" x14ac:dyDescent="0.25">
      <c r="A678" s="31" t="str">
        <f>IFERROR(TEXT(Table_ocorrencias11[[#This Row],[caso_n]],"000")&amp;Table_ocorrencias11[[#This Row],[ponto]]&amp;"/"&amp;YEAR(Table_ocorrencias11[[#This Row],[DATA PLANTÃO]]),"")</f>
        <v>940.9/2020</v>
      </c>
      <c r="B678" s="31" t="str">
        <f>IFERROR(IF(Table_ocorrencias11[[#This Row],[GDL]] = "","", Table_ocorrencias11[[#This Row],[GDL]]&amp;"/"&amp;YEAR(Table_ocorrencias11[[#This Row],[data_plantao]])),"")</f>
        <v/>
      </c>
      <c r="C678" s="31" t="str">
        <f>IF(Table_ocorrencias11[[#This Row],[fotos_gdl]] = TRUE,"ENVIADAS","PENDENTE")</f>
        <v>PENDENTE</v>
      </c>
      <c r="D678" s="23">
        <f>IFERROR(Table_ocorrencias11[[#This Row],[data_plantao]],"")</f>
        <v>44129</v>
      </c>
      <c r="E678" s="31" t="str">
        <f>IFERROR(Table_ocorrencias11[[#This Row],[CIODS]],"")</f>
        <v>D692024</v>
      </c>
      <c r="F678" s="31" t="str">
        <f>IFERROR(Table_ocorrencias11[[#This Row],[natureza3]],"")</f>
        <v>Homicídio</v>
      </c>
      <c r="G678" s="31" t="str">
        <f>IFERROR(Table_ocorrencias11[[#This Row],[tipo_local]],"")</f>
        <v>Misto</v>
      </c>
      <c r="H678" s="31" t="str">
        <f>IFERROR(IF(Table_ocorrencias11[[#This Row],[instrumento9]] = 0,"",Table_ocorrencias11[[#This Row],[instrumento9]]),"")</f>
        <v>PÉRFURO-CONTUNDENTE</v>
      </c>
      <c r="I678" s="31" t="str">
        <f>IFERROR(VLOOKUP(Table_ocorrencias11[[#This Row],[matricula_perito]],Table_peritos[],2,FALSE),"")</f>
        <v>VICTOR CEZAR LUCENA TAVARES DE SÁ LEITÃO</v>
      </c>
      <c r="J678" s="31" t="str">
        <f>IFERROR(VLOOKUP(Table_ocorrencias11[[#This Row],[matricula_auxiliar]],Table_auxiliares[],2,FALSE),"")</f>
        <v>FELIPE FRAGOSO MARINHO DE LIMA</v>
      </c>
      <c r="K678" s="31" t="str">
        <f>IFERROR(VLOOKUP(Table_ocorrencias11[[#This Row],[matricula_delegado]],Table_delegados[],2,FALSE),"")</f>
        <v>SERGIO RICARDO FERREIRA DE VASCONCELOS</v>
      </c>
      <c r="L678" s="31" t="str">
        <f>IFERROR(Table_ocorrencias11[[#This Row],[viatura4]],"")</f>
        <v>UP002</v>
      </c>
      <c r="M678" s="31" t="str">
        <f>IFERROR(IF(Table_ocorrencias11[[#This Row],[DPH2]] ="","",Table_ocorrencias11[[#This Row],[DPH2]]&amp;"º DPH"),"")</f>
        <v>10º DPH</v>
      </c>
      <c r="N678" s="31" t="str">
        <f>UPPER(IFERROR(VLOOKUP(Table_ocorrencias11[[#This Row],[municipio]],Table_municipios[],2,FALSE),""))</f>
        <v>SÃO LOURENÇO DA MATA</v>
      </c>
      <c r="O678" s="31" t="str">
        <f>UPPER(IFERROR(Table_ocorrencias11[[#This Row],[bairro7]],""))</f>
        <v>PENEDO</v>
      </c>
      <c r="P678" s="31" t="str">
        <f>IFERROR(IF(Table_ocorrencias11[[#This Row],[rua8]] ="","",Table_ocorrencias11[[#This Row],[rua8]]),"")</f>
        <v>ADERITA EVANGELISTA</v>
      </c>
      <c r="Q678" s="31" t="str">
        <f>IFERROR(IF(Table_ocorrencias11[[#This Row],[latitude5]] ="","",Table_ocorrencias11[[#This Row],[latitude5]]),"")</f>
        <v>-8,00272</v>
      </c>
      <c r="R678" s="31" t="str">
        <f>IFERROR(IF(Table_ocorrencias11[[#This Row],[longitude6]] ="","",Table_ocorrencias11[[#This Row],[longitude6]]),"")</f>
        <v>-35,031202</v>
      </c>
      <c r="S678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113850)</v>
      </c>
      <c r="T67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78" s="31" t="str">
        <f>UPPER(IFERROR(Table_ocorrencias11[[#This Row],[descricao]],""))</f>
        <v/>
      </c>
      <c r="V678" s="24">
        <f>IFERROR(IF(Table_ocorrencias11[[#This Row],[data_ciencia]]="","",Table_ocorrencias11[[#This Row],[data_ciencia]]),"")</f>
        <v>0.56041666666666667</v>
      </c>
      <c r="W678" s="24">
        <f>IFERROR(IF(Table_ocorrencias11[[#This Row],[data_saida]]="","",Table_ocorrencias11[[#This Row],[data_saida]]),"")</f>
        <v>0.60416666666666663</v>
      </c>
      <c r="X678" s="24">
        <f>IFERROR(IF(Table_ocorrencias11[[#This Row],[data_chegada]]="","",Table_ocorrencias11[[#This Row],[data_chegada]]),"")</f>
        <v>0.67361111111111116</v>
      </c>
      <c r="Y678" s="24">
        <f>IFERROR(IF(Table_ocorrencias11[[#This Row],[data_conclusao]]="","",Table_ocorrencias11[[#This Row],[data_conclusao]]),"")</f>
        <v>0.69791666666666663</v>
      </c>
      <c r="Z678" s="22">
        <v>1802</v>
      </c>
      <c r="AA678" s="22">
        <v>940</v>
      </c>
      <c r="AB678" s="22">
        <v>10</v>
      </c>
      <c r="AC678" s="22">
        <v>3866947</v>
      </c>
      <c r="AD678" s="22">
        <v>3872629</v>
      </c>
      <c r="AE678" s="22">
        <v>2139219</v>
      </c>
      <c r="AF678" s="22"/>
      <c r="AG678" s="23">
        <v>44129</v>
      </c>
      <c r="AH678" s="22" t="s">
        <v>5466</v>
      </c>
      <c r="AI678" s="22" t="s">
        <v>167</v>
      </c>
      <c r="AJ678" s="22" t="s">
        <v>1310</v>
      </c>
      <c r="AK678" s="22" t="s">
        <v>278</v>
      </c>
      <c r="AL678" s="25">
        <v>0.56041666666666667</v>
      </c>
      <c r="AM678" s="26">
        <v>0.60416666666666663</v>
      </c>
      <c r="AN678" s="26">
        <v>0.67361111111111116</v>
      </c>
      <c r="AO678" s="26">
        <v>0.69791666666666663</v>
      </c>
      <c r="AP678" s="22" t="s">
        <v>5467</v>
      </c>
      <c r="AQ678" s="22" t="s">
        <v>5468</v>
      </c>
      <c r="AR678" s="22">
        <v>15</v>
      </c>
      <c r="AS678" s="22" t="s">
        <v>3427</v>
      </c>
      <c r="AT678" s="22" t="s">
        <v>5469</v>
      </c>
      <c r="AU678" s="22" t="s">
        <v>5470</v>
      </c>
      <c r="AV678" s="27" t="s">
        <v>276</v>
      </c>
      <c r="AW678" s="22" t="s">
        <v>5471</v>
      </c>
      <c r="AX678" s="22" t="s">
        <v>283</v>
      </c>
      <c r="AY678" s="22" t="b">
        <v>0</v>
      </c>
      <c r="AZ678" s="22" t="s">
        <v>273</v>
      </c>
      <c r="BA678" s="22" t="b">
        <v>0</v>
      </c>
      <c r="BB678" s="22"/>
      <c r="BC678" s="22"/>
    </row>
    <row r="679" spans="1:55" hidden="1" x14ac:dyDescent="0.25">
      <c r="A679" s="31" t="str">
        <f>IFERROR(TEXT(Table_ocorrencias11[[#This Row],[caso_n]],"000")&amp;Table_ocorrencias11[[#This Row],[ponto]]&amp;"/"&amp;YEAR(Table_ocorrencias11[[#This Row],[DATA PLANTÃO]]),"")</f>
        <v>941.9/2020</v>
      </c>
      <c r="B679" s="31" t="str">
        <f>IFERROR(IF(Table_ocorrencias11[[#This Row],[GDL]] = "","", Table_ocorrencias11[[#This Row],[GDL]]&amp;"/"&amp;YEAR(Table_ocorrencias11[[#This Row],[data_plantao]])),"")</f>
        <v>33503/2020</v>
      </c>
      <c r="C679" s="31" t="str">
        <f>IF(Table_ocorrencias11[[#This Row],[fotos_gdl]] = TRUE,"ENVIADAS","PENDENTE")</f>
        <v>ENVIADAS</v>
      </c>
      <c r="D679" s="23">
        <f>IFERROR(Table_ocorrencias11[[#This Row],[data_plantao]],"")</f>
        <v>44129</v>
      </c>
      <c r="E679" s="31" t="str">
        <f>IFERROR(Table_ocorrencias11[[#This Row],[CIODS]],"")</f>
        <v>D692035</v>
      </c>
      <c r="F679" s="31" t="str">
        <f>IFERROR(Table_ocorrencias11[[#This Row],[natureza3]],"")</f>
        <v>Homicídio</v>
      </c>
      <c r="G679" s="31" t="str">
        <f>IFERROR(Table_ocorrencias11[[#This Row],[tipo_local]],"")</f>
        <v>Externo</v>
      </c>
      <c r="H679" s="31" t="str">
        <f>IFERROR(IF(Table_ocorrencias11[[#This Row],[instrumento9]] = 0,"",Table_ocorrencias11[[#This Row],[instrumento9]]),"")</f>
        <v>PÉRFURO-CONTUNDENTE</v>
      </c>
      <c r="I679" s="31" t="str">
        <f>IFERROR(VLOOKUP(Table_ocorrencias11[[#This Row],[matricula_perito]],Table_peritos[],2,FALSE),"")</f>
        <v>BETSON FERNANDO DELGADO DOS SANTOS ANDRADE</v>
      </c>
      <c r="J679" s="31" t="str">
        <f>IFERROR(VLOOKUP(Table_ocorrencias11[[#This Row],[matricula_auxiliar]],Table_auxiliares[],2,FALSE),"")</f>
        <v>BRENO HENRIQUE DANTAS DOS SANTOS</v>
      </c>
      <c r="K679" s="31" t="str">
        <f>IFERROR(VLOOKUP(Table_ocorrencias11[[#This Row],[matricula_delegado]],Table_delegados[],2,FALSE),"")</f>
        <v>JOAQUIM MARINOSIO RODRIGUES BRAGA NETO</v>
      </c>
      <c r="L679" s="31" t="str">
        <f>IFERROR(Table_ocorrencias11[[#This Row],[viatura4]],"")</f>
        <v>UP004</v>
      </c>
      <c r="M679" s="31" t="str">
        <f>IFERROR(IF(Table_ocorrencias11[[#This Row],[DPH2]] ="","",Table_ocorrencias11[[#This Row],[DPH2]]&amp;"º DPH"),"")</f>
        <v>3º DPH</v>
      </c>
      <c r="N679" s="31" t="str">
        <f>UPPER(IFERROR(VLOOKUP(Table_ocorrencias11[[#This Row],[municipio]],Table_municipios[],2,FALSE),""))</f>
        <v>RECIFE</v>
      </c>
      <c r="O679" s="31" t="str">
        <f>UPPER(IFERROR(Table_ocorrencias11[[#This Row],[bairro7]],""))</f>
        <v>IBURA</v>
      </c>
      <c r="P679" s="31" t="str">
        <f>IFERROR(IF(Table_ocorrencias11[[#This Row],[rua8]] ="","",Table_ocorrencias11[[#This Row],[rua8]]),"")</f>
        <v>AV CHAPADA DO ARARIPE</v>
      </c>
      <c r="Q679" s="31" t="str">
        <f>IFERROR(IF(Table_ocorrencias11[[#This Row],[latitude5]] ="","",Table_ocorrencias11[[#This Row],[latitude5]]),"")</f>
        <v>-8.11842</v>
      </c>
      <c r="R679" s="31" t="str">
        <f>IFERROR(IF(Table_ocorrencias11[[#This Row],[longitude6]] ="","",Table_ocorrencias11[[#This Row],[longitude6]]),"")</f>
        <v>-34.95954</v>
      </c>
      <c r="S67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113843)</v>
      </c>
      <c r="T67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79" s="31" t="str">
        <f>UPPER(IFERROR(Table_ocorrencias11[[#This Row],[descricao]],""))</f>
        <v>986991408-PAF-EXTERNO-MASC</v>
      </c>
      <c r="V679" s="24">
        <f>IFERROR(IF(Table_ocorrencias11[[#This Row],[data_ciencia]]="","",Table_ocorrencias11[[#This Row],[data_ciencia]]),"")</f>
        <v>0.67708333333333337</v>
      </c>
      <c r="W679" s="24">
        <f>IFERROR(IF(Table_ocorrencias11[[#This Row],[data_saida]]="","",Table_ocorrencias11[[#This Row],[data_saida]]),"")</f>
        <v>0.70833333333333337</v>
      </c>
      <c r="X679" s="24">
        <f>IFERROR(IF(Table_ocorrencias11[[#This Row],[data_chegada]]="","",Table_ocorrencias11[[#This Row],[data_chegada]]),"")</f>
        <v>0.73611111111111116</v>
      </c>
      <c r="Y679" s="24">
        <f>IFERROR(IF(Table_ocorrencias11[[#This Row],[data_conclusao]]="","",Table_ocorrencias11[[#This Row],[data_conclusao]]),"")</f>
        <v>0.77777777777777779</v>
      </c>
      <c r="Z679" s="22">
        <v>1804</v>
      </c>
      <c r="AA679" s="22">
        <v>941</v>
      </c>
      <c r="AB679" s="22">
        <v>3</v>
      </c>
      <c r="AC679" s="22">
        <v>3869903</v>
      </c>
      <c r="AD679" s="22">
        <v>3867820</v>
      </c>
      <c r="AE679" s="22">
        <v>1492225</v>
      </c>
      <c r="AF679" s="22">
        <v>33503</v>
      </c>
      <c r="AG679" s="23">
        <v>44129</v>
      </c>
      <c r="AH679" s="22" t="s">
        <v>5479</v>
      </c>
      <c r="AI679" s="22" t="s">
        <v>167</v>
      </c>
      <c r="AJ679" s="22" t="s">
        <v>168</v>
      </c>
      <c r="AK679" s="22" t="s">
        <v>255</v>
      </c>
      <c r="AL679" s="25">
        <v>0.67708333333333337</v>
      </c>
      <c r="AM679" s="26">
        <v>0.70833333333333337</v>
      </c>
      <c r="AN679" s="26">
        <v>0.73611111111111116</v>
      </c>
      <c r="AO679" s="26">
        <v>0.77777777777777779</v>
      </c>
      <c r="AP679" s="22" t="s">
        <v>5480</v>
      </c>
      <c r="AQ679" s="22" t="s">
        <v>5481</v>
      </c>
      <c r="AR679" s="22">
        <v>14</v>
      </c>
      <c r="AS679" s="22" t="s">
        <v>1483</v>
      </c>
      <c r="AT679" s="22" t="s">
        <v>5482</v>
      </c>
      <c r="AU679" s="22" t="s">
        <v>5483</v>
      </c>
      <c r="AV679" s="27" t="s">
        <v>276</v>
      </c>
      <c r="AW679" s="22" t="s">
        <v>5484</v>
      </c>
      <c r="AX679" s="22" t="s">
        <v>5485</v>
      </c>
      <c r="AY679" s="22" t="b">
        <v>1</v>
      </c>
      <c r="AZ679" s="22" t="s">
        <v>273</v>
      </c>
      <c r="BA679" s="22" t="b">
        <v>0</v>
      </c>
      <c r="BB679" s="22"/>
      <c r="BC679" s="22"/>
    </row>
    <row r="680" spans="1:55" hidden="1" x14ac:dyDescent="0.25">
      <c r="A680" s="31" t="str">
        <f>IFERROR(TEXT(Table_ocorrencias11[[#This Row],[caso_n]],"000")&amp;Table_ocorrencias11[[#This Row],[ponto]]&amp;"/"&amp;YEAR(Table_ocorrencias11[[#This Row],[DATA PLANTÃO]]),"")</f>
        <v>942.9/2020</v>
      </c>
      <c r="B680" s="31" t="str">
        <f>IFERROR(IF(Table_ocorrencias11[[#This Row],[GDL]] = "","", Table_ocorrencias11[[#This Row],[GDL]]&amp;"/"&amp;YEAR(Table_ocorrencias11[[#This Row],[data_plantao]])),"")</f>
        <v>33507/2020</v>
      </c>
      <c r="C680" s="31" t="str">
        <f>IF(Table_ocorrencias11[[#This Row],[fotos_gdl]] = TRUE,"ENVIADAS","PENDENTE")</f>
        <v>ENVIADAS</v>
      </c>
      <c r="D680" s="23">
        <f>IFERROR(Table_ocorrencias11[[#This Row],[data_plantao]],"")</f>
        <v>44129</v>
      </c>
      <c r="E680" s="31" t="str">
        <f>IFERROR(Table_ocorrencias11[[#This Row],[CIODS]],"")</f>
        <v>D692033</v>
      </c>
      <c r="F680" s="31" t="str">
        <f>IFERROR(Table_ocorrencias11[[#This Row],[natureza3]],"")</f>
        <v>Morte a esclarecer</v>
      </c>
      <c r="G680" s="31" t="str">
        <f>IFERROR(Table_ocorrencias11[[#This Row],[tipo_local]],"")</f>
        <v>Externo</v>
      </c>
      <c r="H680" s="31" t="str">
        <f>IFERROR(IF(Table_ocorrencias11[[#This Row],[instrumento9]] = 0,"",Table_ocorrencias11[[#This Row],[instrumento9]]),"")</f>
        <v>OUTROS</v>
      </c>
      <c r="I680" s="31" t="str">
        <f>IFERROR(VLOOKUP(Table_ocorrencias11[[#This Row],[matricula_perito]],Table_peritos[],2,FALSE),"")</f>
        <v>RODION MALINOVSKY DE OLIVEIRA GOMES</v>
      </c>
      <c r="J680" s="31" t="str">
        <f>IFERROR(VLOOKUP(Table_ocorrencias11[[#This Row],[matricula_auxiliar]],Table_auxiliares[],2,FALSE),"")</f>
        <v>JÚLIO CÉSAR DINIZ</v>
      </c>
      <c r="K680" s="31" t="str">
        <f>IFERROR(VLOOKUP(Table_ocorrencias11[[#This Row],[matricula_delegado]],Table_delegados[],2,FALSE),"")</f>
        <v>FELIPE MONTEIRO COSTA</v>
      </c>
      <c r="L680" s="31" t="str">
        <f>IFERROR(Table_ocorrencias11[[#This Row],[viatura4]],"")</f>
        <v>UP002</v>
      </c>
      <c r="M680" s="31" t="str">
        <f>IFERROR(IF(Table_ocorrencias11[[#This Row],[DPH2]] ="","",Table_ocorrencias11[[#This Row],[DPH2]]&amp;"º DPH"),"")</f>
        <v>5º DPH</v>
      </c>
      <c r="N680" s="31" t="str">
        <f>UPPER(IFERROR(VLOOKUP(Table_ocorrencias11[[#This Row],[municipio]],Table_municipios[],2,FALSE),""))</f>
        <v>RECIFE</v>
      </c>
      <c r="O680" s="31" t="str">
        <f>UPPER(IFERROR(Table_ocorrencias11[[#This Row],[bairro7]],""))</f>
        <v>BOLA NA REDE</v>
      </c>
      <c r="P680" s="31" t="str">
        <f>IFERROR(IF(Table_ocorrencias11[[#This Row],[rua8]] ="","",Table_ocorrencias11[[#This Row],[rua8]]),"")</f>
        <v>ESTRADA DE SUSSUARANA</v>
      </c>
      <c r="Q680" s="31" t="str">
        <f>IFERROR(IF(Table_ocorrencias11[[#This Row],[latitude5]] ="","",Table_ocorrencias11[[#This Row],[latitude5]]),"")</f>
        <v>-7.948980</v>
      </c>
      <c r="R680" s="31" t="str">
        <f>IFERROR(IF(Table_ocorrencias11[[#This Row],[longitude6]] ="","",Table_ocorrencias11[[#This Row],[longitude6]]),"")</f>
        <v>-34.965990</v>
      </c>
      <c r="S680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113810)</v>
      </c>
      <c r="T68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0" s="31" t="str">
        <f>UPPER(IFERROR(Table_ocorrencias11[[#This Row],[descricao]],""))</f>
        <v>CORPO EM DECOMPOSIÇÃO, MASC. PM 81 997798120 (WHATSAPP), PM 81 98831-7174, DONO DO SITIO 81 98828-6541</v>
      </c>
      <c r="V680" s="24">
        <f>IFERROR(IF(Table_ocorrencias11[[#This Row],[data_ciencia]]="","",Table_ocorrencias11[[#This Row],[data_ciencia]]),"")</f>
        <v>0.75</v>
      </c>
      <c r="W680" s="24">
        <f>IFERROR(IF(Table_ocorrencias11[[#This Row],[data_saida]]="","",Table_ocorrencias11[[#This Row],[data_saida]]),"")</f>
        <v>0.75694444444444442</v>
      </c>
      <c r="X680" s="24">
        <f>IFERROR(IF(Table_ocorrencias11[[#This Row],[data_chegada]]="","",Table_ocorrencias11[[#This Row],[data_chegada]]),"")</f>
        <v>0.77777777777777779</v>
      </c>
      <c r="Y680" s="24">
        <f>IFERROR(IF(Table_ocorrencias11[[#This Row],[data_conclusao]]="","",Table_ocorrencias11[[#This Row],[data_conclusao]]),"")</f>
        <v>0.8125</v>
      </c>
      <c r="Z680" s="22">
        <v>1805</v>
      </c>
      <c r="AA680" s="22">
        <v>942</v>
      </c>
      <c r="AB680" s="22">
        <v>5</v>
      </c>
      <c r="AC680" s="22">
        <v>1917099</v>
      </c>
      <c r="AD680" s="22">
        <v>3867595</v>
      </c>
      <c r="AE680" s="22">
        <v>2724723</v>
      </c>
      <c r="AF680" s="22">
        <v>33507</v>
      </c>
      <c r="AG680" s="23">
        <v>44129</v>
      </c>
      <c r="AH680" s="22" t="s">
        <v>5511</v>
      </c>
      <c r="AI680" s="22" t="s">
        <v>425</v>
      </c>
      <c r="AJ680" s="22" t="s">
        <v>168</v>
      </c>
      <c r="AK680" s="22" t="s">
        <v>278</v>
      </c>
      <c r="AL680" s="25">
        <v>0.75</v>
      </c>
      <c r="AM680" s="26">
        <v>0.75694444444444442</v>
      </c>
      <c r="AN680" s="26">
        <v>0.77777777777777779</v>
      </c>
      <c r="AO680" s="26">
        <v>0.8125</v>
      </c>
      <c r="AP680" s="22" t="s">
        <v>6010</v>
      </c>
      <c r="AQ680" s="22" t="s">
        <v>6011</v>
      </c>
      <c r="AR680" s="22">
        <v>14</v>
      </c>
      <c r="AS680" s="22" t="s">
        <v>5512</v>
      </c>
      <c r="AT680" s="22" t="s">
        <v>5513</v>
      </c>
      <c r="AU680" s="22" t="s">
        <v>5514</v>
      </c>
      <c r="AV680" s="27" t="s">
        <v>433</v>
      </c>
      <c r="AW680" s="22" t="s">
        <v>5515</v>
      </c>
      <c r="AX680" s="22" t="s">
        <v>5516</v>
      </c>
      <c r="AY680" s="22" t="b">
        <v>1</v>
      </c>
      <c r="AZ680" s="22" t="s">
        <v>273</v>
      </c>
      <c r="BA680" s="22" t="b">
        <v>0</v>
      </c>
      <c r="BB680" s="22"/>
      <c r="BC680" s="22"/>
    </row>
    <row r="681" spans="1:55" hidden="1" x14ac:dyDescent="0.25">
      <c r="A681" s="31" t="str">
        <f>IFERROR(TEXT(Table_ocorrencias11[[#This Row],[caso_n]],"000")&amp;Table_ocorrencias11[[#This Row],[ponto]]&amp;"/"&amp;YEAR(Table_ocorrencias11[[#This Row],[DATA PLANTÃO]]),"")</f>
        <v>943.9/2020</v>
      </c>
      <c r="B681" s="31" t="str">
        <f>IFERROR(IF(Table_ocorrencias11[[#This Row],[GDL]] = "","", Table_ocorrencias11[[#This Row],[GDL]]&amp;"/"&amp;YEAR(Table_ocorrencias11[[#This Row],[data_plantao]])),"")</f>
        <v>33505/2020</v>
      </c>
      <c r="C681" s="31" t="str">
        <f>IF(Table_ocorrencias11[[#This Row],[fotos_gdl]] = TRUE,"ENVIADAS","PENDENTE")</f>
        <v>ENVIADAS</v>
      </c>
      <c r="D681" s="23">
        <f>IFERROR(Table_ocorrencias11[[#This Row],[data_plantao]],"")</f>
        <v>44129</v>
      </c>
      <c r="E681" s="31" t="str">
        <f>IFERROR(Table_ocorrencias11[[#This Row],[CIODS]],"")</f>
        <v>D692058</v>
      </c>
      <c r="F681" s="31" t="str">
        <f>IFERROR(Table_ocorrencias11[[#This Row],[natureza3]],"")</f>
        <v>Homicídio</v>
      </c>
      <c r="G681" s="31" t="str">
        <f>IFERROR(Table_ocorrencias11[[#This Row],[tipo_local]],"")</f>
        <v>Externo</v>
      </c>
      <c r="H681" s="31" t="str">
        <f>IFERROR(IF(Table_ocorrencias11[[#This Row],[instrumento9]] = 0,"",Table_ocorrencias11[[#This Row],[instrumento9]]),"")</f>
        <v>PÉRFURO-CONTUNDENTE</v>
      </c>
      <c r="I681" s="31" t="str">
        <f>IFERROR(VLOOKUP(Table_ocorrencias11[[#This Row],[matricula_perito]],Table_peritos[],2,FALSE),"")</f>
        <v>VICTOR CEZAR LUCENA TAVARES DE SÁ LEITÃO</v>
      </c>
      <c r="J681" s="31" t="str">
        <f>IFERROR(VLOOKUP(Table_ocorrencias11[[#This Row],[matricula_auxiliar]],Table_auxiliares[],2,FALSE),"")</f>
        <v>HILTON PESSOA DE FREITAS NETO</v>
      </c>
      <c r="K681" s="31" t="str">
        <f>IFERROR(VLOOKUP(Table_ocorrencias11[[#This Row],[matricula_delegado]],Table_delegados[],2,FALSE),"")</f>
        <v>DIEGO CAVALCANTI DE A ACIOLI LINS</v>
      </c>
      <c r="L681" s="31" t="str">
        <f>IFERROR(Table_ocorrencias11[[#This Row],[viatura4]],"")</f>
        <v>UP004</v>
      </c>
      <c r="M681" s="31" t="str">
        <f>IFERROR(IF(Table_ocorrencias11[[#This Row],[DPH2]] ="","",Table_ocorrencias11[[#This Row],[DPH2]]&amp;"º DPH"),"")</f>
        <v>2º DPH</v>
      </c>
      <c r="N681" s="31" t="str">
        <f>UPPER(IFERROR(VLOOKUP(Table_ocorrencias11[[#This Row],[municipio]],Table_municipios[],2,FALSE),""))</f>
        <v>RECIFE</v>
      </c>
      <c r="O681" s="31" t="str">
        <f>UPPER(IFERROR(Table_ocorrencias11[[#This Row],[bairro7]],""))</f>
        <v>CORDEIRO</v>
      </c>
      <c r="P681" s="31" t="str">
        <f>IFERROR(IF(Table_ocorrencias11[[#This Row],[rua8]] ="","",Table_ocorrencias11[[#This Row],[rua8]]),"")</f>
        <v>RUA URUGUAIANA</v>
      </c>
      <c r="Q681" s="31" t="str">
        <f>IFERROR(IF(Table_ocorrencias11[[#This Row],[latitude5]] ="","",Table_ocorrencias11[[#This Row],[latitude5]]),"")</f>
        <v>-8.043439</v>
      </c>
      <c r="R681" s="31" t="str">
        <f>IFERROR(IF(Table_ocorrencias11[[#This Row],[longitude6]] ="","",Table_ocorrencias11[[#This Row],[longitude6]]),"")</f>
        <v>-35.929461</v>
      </c>
      <c r="S681" s="31" t="str">
        <f>IFERROR(UPPER(VLOOKUP(Table_ocorrencias11[[#This Row],[ocorrencia_id]],Table_vitimas[],3,FALSE) &amp; " (NIC: "&amp; VLOOKUP(Table_ocorrencias11[[#This Row],[ocorrencia_id]],Table_vitimas[],9,FALSE)) &amp;")","")</f>
        <v>FABIO ROGERIO DE HOLANDA CAVALCANTI (NIC: 113842)</v>
      </c>
      <c r="T68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81" s="31" t="str">
        <f>UPPER(IFERROR(Table_ocorrencias11[[#This Row],[descricao]],""))</f>
        <v>PAF - MASC._x000D_
PM CB J. TAVARES: 996172552</v>
      </c>
      <c r="V681" s="24">
        <f>IFERROR(IF(Table_ocorrencias11[[#This Row],[data_ciencia]]="","",Table_ocorrencias11[[#This Row],[data_ciencia]]),"")</f>
        <v>0.81458333333333333</v>
      </c>
      <c r="W681" s="24">
        <f>IFERROR(IF(Table_ocorrencias11[[#This Row],[data_saida]]="","",Table_ocorrencias11[[#This Row],[data_saida]]),"")</f>
        <v>0.84027777777777779</v>
      </c>
      <c r="X681" s="24">
        <f>IFERROR(IF(Table_ocorrencias11[[#This Row],[data_chegada]]="","",Table_ocorrencias11[[#This Row],[data_chegada]]),"")</f>
        <v>0.84236111111111112</v>
      </c>
      <c r="Y681" s="24">
        <f>IFERROR(IF(Table_ocorrencias11[[#This Row],[data_conclusao]]="","",Table_ocorrencias11[[#This Row],[data_conclusao]]),"")</f>
        <v>0.86111111111111116</v>
      </c>
      <c r="Z681" s="22">
        <v>1806</v>
      </c>
      <c r="AA681" s="22">
        <v>943</v>
      </c>
      <c r="AB681" s="22">
        <v>2</v>
      </c>
      <c r="AC681" s="22">
        <v>3866947</v>
      </c>
      <c r="AD681" s="22">
        <v>3865967</v>
      </c>
      <c r="AE681" s="22">
        <v>2724561</v>
      </c>
      <c r="AF681" s="22">
        <v>33505</v>
      </c>
      <c r="AG681" s="23">
        <v>44129</v>
      </c>
      <c r="AH681" s="22" t="s">
        <v>5486</v>
      </c>
      <c r="AI681" s="22" t="s">
        <v>167</v>
      </c>
      <c r="AJ681" s="22" t="s">
        <v>168</v>
      </c>
      <c r="AK681" s="22" t="s">
        <v>255</v>
      </c>
      <c r="AL681" s="25">
        <v>0.81458333333333333</v>
      </c>
      <c r="AM681" s="26">
        <v>0.84027777777777779</v>
      </c>
      <c r="AN681" s="26">
        <v>0.84236111111111112</v>
      </c>
      <c r="AO681" s="26">
        <v>0.86111111111111116</v>
      </c>
      <c r="AP681" s="22" t="s">
        <v>5487</v>
      </c>
      <c r="AQ681" s="22" t="s">
        <v>5488</v>
      </c>
      <c r="AR681" s="22">
        <v>14</v>
      </c>
      <c r="AS681" s="22" t="s">
        <v>340</v>
      </c>
      <c r="AT681" s="22" t="s">
        <v>5489</v>
      </c>
      <c r="AU681" s="22" t="s">
        <v>5490</v>
      </c>
      <c r="AV681" s="27" t="s">
        <v>276</v>
      </c>
      <c r="AW681" s="22" t="s">
        <v>5491</v>
      </c>
      <c r="AX681" s="22" t="s">
        <v>5492</v>
      </c>
      <c r="AY681" s="22" t="b">
        <v>1</v>
      </c>
      <c r="AZ681" s="22" t="s">
        <v>273</v>
      </c>
      <c r="BA681" s="22" t="b">
        <v>0</v>
      </c>
      <c r="BB681" s="22"/>
      <c r="BC681" s="22"/>
    </row>
    <row r="682" spans="1:55" hidden="1" x14ac:dyDescent="0.25">
      <c r="A682" s="31" t="str">
        <f>IFERROR(TEXT(Table_ocorrencias11[[#This Row],[caso_n]],"000")&amp;Table_ocorrencias11[[#This Row],[ponto]]&amp;"/"&amp;YEAR(Table_ocorrencias11[[#This Row],[DATA PLANTÃO]]),"")</f>
        <v>944.9/2020</v>
      </c>
      <c r="B682" s="31" t="str">
        <f>IFERROR(IF(Table_ocorrencias11[[#This Row],[GDL]] = "","", Table_ocorrencias11[[#This Row],[GDL]]&amp;"/"&amp;YEAR(Table_ocorrencias11[[#This Row],[data_plantao]])),"")</f>
        <v>33511/2020</v>
      </c>
      <c r="C682" s="31" t="str">
        <f>IF(Table_ocorrencias11[[#This Row],[fotos_gdl]] = TRUE,"ENVIADAS","PENDENTE")</f>
        <v>ENVIADAS</v>
      </c>
      <c r="D682" s="23">
        <f>IFERROR(Table_ocorrencias11[[#This Row],[data_plantao]],"")</f>
        <v>44129</v>
      </c>
      <c r="E682" s="31" t="str">
        <f>IFERROR(Table_ocorrencias11[[#This Row],[CIODS]],"")</f>
        <v>D692095</v>
      </c>
      <c r="F682" s="31" t="str">
        <f>IFERROR(Table_ocorrencias11[[#This Row],[natureza3]],"")</f>
        <v>Homicídio</v>
      </c>
      <c r="G682" s="31" t="str">
        <f>IFERROR(Table_ocorrencias11[[#This Row],[tipo_local]],"")</f>
        <v>Interno</v>
      </c>
      <c r="H682" s="31" t="str">
        <f>IFERROR(IF(Table_ocorrencias11[[#This Row],[instrumento9]] = 0,"",Table_ocorrencias11[[#This Row],[instrumento9]]),"")</f>
        <v>PÉRFURO-CONTUNDENTE</v>
      </c>
      <c r="I682" s="31" t="str">
        <f>IFERROR(VLOOKUP(Table_ocorrencias11[[#This Row],[matricula_perito]],Table_peritos[],2,FALSE),"")</f>
        <v>BETSON FERNANDO DELGADO DOS SANTOS ANDRADE</v>
      </c>
      <c r="J682" s="31" t="str">
        <f>IFERROR(VLOOKUP(Table_ocorrencias11[[#This Row],[matricula_auxiliar]],Table_auxiliares[],2,FALSE),"")</f>
        <v>BRENO HENRIQUE DANTAS DOS SANTOS</v>
      </c>
      <c r="K682" s="31" t="str">
        <f>IFERROR(VLOOKUP(Table_ocorrencias11[[#This Row],[matricula_delegado]],Table_delegados[],2,FALSE),"")</f>
        <v>FELIPE MONTEIRO COSTA</v>
      </c>
      <c r="L682" s="31" t="str">
        <f>IFERROR(Table_ocorrencias11[[#This Row],[viatura4]],"")</f>
        <v>UP004</v>
      </c>
      <c r="M682" s="31" t="str">
        <f>IFERROR(IF(Table_ocorrencias11[[#This Row],[DPH2]] ="","",Table_ocorrencias11[[#This Row],[DPH2]]&amp;"º DPH"),"")</f>
        <v>4º DPH</v>
      </c>
      <c r="N682" s="31" t="str">
        <f>UPPER(IFERROR(VLOOKUP(Table_ocorrencias11[[#This Row],[municipio]],Table_municipios[],2,FALSE),""))</f>
        <v>RECIFE</v>
      </c>
      <c r="O682" s="31" t="str">
        <f>UPPER(IFERROR(Table_ocorrencias11[[#This Row],[bairro7]],""))</f>
        <v>MUSTARDINHA</v>
      </c>
      <c r="P682" s="31" t="str">
        <f>IFERROR(IF(Table_ocorrencias11[[#This Row],[rua8]] ="","",Table_ocorrencias11[[#This Row],[rua8]]),"")</f>
        <v>RUA ADOLFO BEZERRA, 237</v>
      </c>
      <c r="Q682" s="31" t="str">
        <f>IFERROR(IF(Table_ocorrencias11[[#This Row],[latitude5]] ="","",Table_ocorrencias11[[#This Row],[latitude5]]),"")</f>
        <v>-8.07242</v>
      </c>
      <c r="R682" s="31" t="str">
        <f>IFERROR(IF(Table_ocorrencias11[[#This Row],[longitude6]] ="","",Table_ocorrencias11[[#This Row],[longitude6]]),"")</f>
        <v>-34.9172</v>
      </c>
      <c r="S682" s="31" t="str">
        <f>IFERROR(UPPER(VLOOKUP(Table_ocorrencias11[[#This Row],[ocorrencia_id]],Table_vitimas[],3,FALSE) &amp; " (NIC: "&amp; VLOOKUP(Table_ocorrencias11[[#This Row],[ocorrencia_id]],Table_vitimas[],9,FALSE)) &amp;")","")</f>
        <v>PAULO SERGIO DA SILVA NEVES (NIC: 113839)</v>
      </c>
      <c r="T68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2" s="31" t="str">
        <f>UPPER(IFERROR(Table_ocorrencias11[[#This Row],[descricao]],""))</f>
        <v>98444-8102</v>
      </c>
      <c r="V682" s="24">
        <f>IFERROR(IF(Table_ocorrencias11[[#This Row],[data_ciencia]]="","",Table_ocorrencias11[[#This Row],[data_ciencia]]),"")</f>
        <v>0.99305555555555558</v>
      </c>
      <c r="W682" s="24">
        <f>IFERROR(IF(Table_ocorrencias11[[#This Row],[data_saida]]="","",Table_ocorrencias11[[#This Row],[data_saida]]),"")</f>
        <v>6.9444444444444441E-3</v>
      </c>
      <c r="X682" s="24">
        <f>IFERROR(IF(Table_ocorrencias11[[#This Row],[data_chegada]]="","",Table_ocorrencias11[[#This Row],[data_chegada]]),"")</f>
        <v>1.3888888888888888E-2</v>
      </c>
      <c r="Y682" s="24">
        <f>IFERROR(IF(Table_ocorrencias11[[#This Row],[data_conclusao]]="","",Table_ocorrencias11[[#This Row],[data_conclusao]]),"")</f>
        <v>6.9444444444444448E-2</v>
      </c>
      <c r="Z682" s="22">
        <v>1807</v>
      </c>
      <c r="AA682" s="22">
        <v>944</v>
      </c>
      <c r="AB682" s="22">
        <v>4</v>
      </c>
      <c r="AC682" s="22">
        <v>3869903</v>
      </c>
      <c r="AD682" s="22">
        <v>3867820</v>
      </c>
      <c r="AE682" s="22">
        <v>2724723</v>
      </c>
      <c r="AF682" s="22">
        <v>33511</v>
      </c>
      <c r="AG682" s="23">
        <v>44129</v>
      </c>
      <c r="AH682" s="22" t="s">
        <v>5472</v>
      </c>
      <c r="AI682" s="22" t="s">
        <v>167</v>
      </c>
      <c r="AJ682" s="22" t="s">
        <v>414</v>
      </c>
      <c r="AK682" s="22" t="s">
        <v>255</v>
      </c>
      <c r="AL682" s="25">
        <v>0.99305555555555558</v>
      </c>
      <c r="AM682" s="26">
        <v>6.9444444444444441E-3</v>
      </c>
      <c r="AN682" s="26">
        <v>1.3888888888888888E-2</v>
      </c>
      <c r="AO682" s="26">
        <v>6.9444444444444448E-2</v>
      </c>
      <c r="AP682" s="22" t="s">
        <v>5473</v>
      </c>
      <c r="AQ682" s="22" t="s">
        <v>5474</v>
      </c>
      <c r="AR682" s="22">
        <v>14</v>
      </c>
      <c r="AS682" s="22" t="s">
        <v>1278</v>
      </c>
      <c r="AT682" s="22" t="s">
        <v>5475</v>
      </c>
      <c r="AU682" s="22" t="s">
        <v>5476</v>
      </c>
      <c r="AV682" s="27" t="s">
        <v>276</v>
      </c>
      <c r="AW682" s="22" t="s">
        <v>5477</v>
      </c>
      <c r="AX682" s="22" t="s">
        <v>5478</v>
      </c>
      <c r="AY682" s="22" t="b">
        <v>1</v>
      </c>
      <c r="AZ682" s="22" t="s">
        <v>273</v>
      </c>
      <c r="BA682" s="22" t="b">
        <v>0</v>
      </c>
      <c r="BB682" s="22"/>
      <c r="BC682" s="22"/>
    </row>
    <row r="683" spans="1:55" hidden="1" x14ac:dyDescent="0.25">
      <c r="A683" s="31" t="str">
        <f>IFERROR(TEXT(Table_ocorrencias11[[#This Row],[caso_n]],"000")&amp;Table_ocorrencias11[[#This Row],[ponto]]&amp;"/"&amp;YEAR(Table_ocorrencias11[[#This Row],[DATA PLANTÃO]]),"")</f>
        <v>945.9/2020</v>
      </c>
      <c r="B683" s="31" t="str">
        <f>IFERROR(IF(Table_ocorrencias11[[#This Row],[GDL]] = "","", Table_ocorrencias11[[#This Row],[GDL]]&amp;"/"&amp;YEAR(Table_ocorrencias11[[#This Row],[data_plantao]])),"")</f>
        <v>33515/2020</v>
      </c>
      <c r="C683" s="31" t="str">
        <f>IF(Table_ocorrencias11[[#This Row],[fotos_gdl]] = TRUE,"ENVIADAS","PENDENTE")</f>
        <v>ENVIADAS</v>
      </c>
      <c r="D683" s="23">
        <f>IFERROR(Table_ocorrencias11[[#This Row],[data_plantao]],"")</f>
        <v>44129</v>
      </c>
      <c r="E683" s="31" t="str">
        <f>IFERROR(Table_ocorrencias11[[#This Row],[CIODS]],"")</f>
        <v>D692110</v>
      </c>
      <c r="F683" s="31" t="str">
        <f>IFERROR(Table_ocorrencias11[[#This Row],[natureza3]],"")</f>
        <v>Homicídio</v>
      </c>
      <c r="G683" s="31" t="str">
        <f>IFERROR(Table_ocorrencias11[[#This Row],[tipo_local]],"")</f>
        <v>Externo</v>
      </c>
      <c r="H683" s="31" t="str">
        <f>IFERROR(IF(Table_ocorrencias11[[#This Row],[instrumento9]] = 0,"",Table_ocorrencias11[[#This Row],[instrumento9]]),"")</f>
        <v>PÉRFURO-CONTUNDENTE</v>
      </c>
      <c r="I683" s="31" t="str">
        <f>IFERROR(VLOOKUP(Table_ocorrencias11[[#This Row],[matricula_perito]],Table_peritos[],2,FALSE),"")</f>
        <v>RODION MALINOVSKY DE OLIVEIRA GOMES</v>
      </c>
      <c r="J683" s="31" t="str">
        <f>IFERROR(VLOOKUP(Table_ocorrencias11[[#This Row],[matricula_auxiliar]],Table_auxiliares[],2,FALSE),"")</f>
        <v>JÚLIO CÉSAR DINIZ</v>
      </c>
      <c r="K683" s="31" t="str">
        <f>IFERROR(VLOOKUP(Table_ocorrencias11[[#This Row],[matricula_delegado]],Table_delegados[],2,FALSE),"")</f>
        <v>MARIO DE OLIVEIRA MELO JUNIOR</v>
      </c>
      <c r="L683" s="31" t="str">
        <f>IFERROR(Table_ocorrencias11[[#This Row],[viatura4]],"")</f>
        <v>UP004</v>
      </c>
      <c r="M683" s="31" t="str">
        <f>IFERROR(IF(Table_ocorrencias11[[#This Row],[DPH2]] ="","",Table_ocorrencias11[[#This Row],[DPH2]]&amp;"º DPH"),"")</f>
        <v>7º DPH</v>
      </c>
      <c r="N683" s="31" t="str">
        <f>UPPER(IFERROR(VLOOKUP(Table_ocorrencias11[[#This Row],[municipio]],Table_municipios[],2,FALSE),""))</f>
        <v>PAULISTA</v>
      </c>
      <c r="O683" s="31" t="str">
        <f>UPPER(IFERROR(Table_ocorrencias11[[#This Row],[bairro7]],""))</f>
        <v>PAU AMARELO</v>
      </c>
      <c r="P683" s="31" t="str">
        <f>IFERROR(IF(Table_ocorrencias11[[#This Row],[rua8]] ="","",Table_ocorrencias11[[#This Row],[rua8]]),"")</f>
        <v>AVENIDA DR. CLAUDIO JOSÉ GUEIROS LEITE, 5481</v>
      </c>
      <c r="Q683" s="31" t="str">
        <f>IFERROR(IF(Table_ocorrencias11[[#This Row],[latitude5]] ="","",Table_ocorrencias11[[#This Row],[latitude5]]),"")</f>
        <v>7.915180</v>
      </c>
      <c r="R683" s="31" t="str">
        <f>IFERROR(IF(Table_ocorrencias11[[#This Row],[longitude6]] ="","",Table_ocorrencias11[[#This Row],[longitude6]]),"")</f>
        <v>34.821990</v>
      </c>
      <c r="S683" s="31" t="str">
        <f>IFERROR(UPPER(VLOOKUP(Table_ocorrencias11[[#This Row],[ocorrencia_id]],Table_vitimas[],3,FALSE) &amp; " (NIC: "&amp; VLOOKUP(Table_ocorrencias11[[#This Row],[ocorrencia_id]],Table_vitimas[],9,FALSE)) &amp;")","")</f>
        <v>JAIME FRANCISCO DE LIMA NETO (NIC: 113840)</v>
      </c>
      <c r="T68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3" s="31" t="str">
        <f>UPPER(IFERROR(Table_ocorrencias11[[#This Row],[descricao]],""))</f>
        <v>PAF, MASC. CONFORME CIODS CORPO ENCONTRA-SE NO INTERIOR DE VEÍCULO, PM 81 98569-8390</v>
      </c>
      <c r="V683" s="24">
        <f>IFERROR(IF(Table_ocorrencias11[[#This Row],[data_ciencia]]="","",Table_ocorrencias11[[#This Row],[data_ciencia]]),"")</f>
        <v>8.6805555555555552E-2</v>
      </c>
      <c r="W683" s="24">
        <f>IFERROR(IF(Table_ocorrencias11[[#This Row],[data_saida]]="","",Table_ocorrencias11[[#This Row],[data_saida]]),"")</f>
        <v>9.375E-2</v>
      </c>
      <c r="X683" s="24">
        <f>IFERROR(IF(Table_ocorrencias11[[#This Row],[data_chegada]]="","",Table_ocorrencias11[[#This Row],[data_chegada]]),"")</f>
        <v>0.1111111111111111</v>
      </c>
      <c r="Y683" s="24">
        <f>IFERROR(IF(Table_ocorrencias11[[#This Row],[data_conclusao]]="","",Table_ocorrencias11[[#This Row],[data_conclusao]]),"")</f>
        <v>0.15625</v>
      </c>
      <c r="Z683" s="22">
        <v>1808</v>
      </c>
      <c r="AA683" s="22">
        <v>945</v>
      </c>
      <c r="AB683" s="22">
        <v>7</v>
      </c>
      <c r="AC683" s="22">
        <v>1917099</v>
      </c>
      <c r="AD683" s="22">
        <v>3867595</v>
      </c>
      <c r="AE683" s="22">
        <v>3864243</v>
      </c>
      <c r="AF683" s="22">
        <v>33515</v>
      </c>
      <c r="AG683" s="23">
        <v>44129</v>
      </c>
      <c r="AH683" s="22" t="s">
        <v>5493</v>
      </c>
      <c r="AI683" s="22" t="s">
        <v>167</v>
      </c>
      <c r="AJ683" s="22" t="s">
        <v>168</v>
      </c>
      <c r="AK683" s="22" t="s">
        <v>255</v>
      </c>
      <c r="AL683" s="25">
        <v>8.6805555555555552E-2</v>
      </c>
      <c r="AM683" s="26">
        <v>9.375E-2</v>
      </c>
      <c r="AN683" s="26">
        <v>0.1111111111111111</v>
      </c>
      <c r="AO683" s="26">
        <v>0.15625</v>
      </c>
      <c r="AP683" s="22" t="s">
        <v>5494</v>
      </c>
      <c r="AQ683" s="22" t="s">
        <v>5495</v>
      </c>
      <c r="AR683" s="22">
        <v>13</v>
      </c>
      <c r="AS683" s="22" t="s">
        <v>377</v>
      </c>
      <c r="AT683" s="22" t="s">
        <v>5496</v>
      </c>
      <c r="AU683" s="22" t="s">
        <v>5497</v>
      </c>
      <c r="AV683" s="27" t="s">
        <v>276</v>
      </c>
      <c r="AW683" s="22" t="s">
        <v>5498</v>
      </c>
      <c r="AX683" s="22" t="s">
        <v>5499</v>
      </c>
      <c r="AY683" s="22" t="b">
        <v>1</v>
      </c>
      <c r="AZ683" s="22" t="s">
        <v>273</v>
      </c>
      <c r="BA683" s="22" t="b">
        <v>0</v>
      </c>
      <c r="BB683" s="22"/>
      <c r="BC683" s="22"/>
    </row>
    <row r="684" spans="1:55" hidden="1" x14ac:dyDescent="0.25">
      <c r="A684" s="31" t="str">
        <f>IFERROR(TEXT(Table_ocorrencias11[[#This Row],[caso_n]],"000")&amp;Table_ocorrencias11[[#This Row],[ponto]]&amp;"/"&amp;YEAR(Table_ocorrencias11[[#This Row],[DATA PLANTÃO]]),"")</f>
        <v>946.9/2020</v>
      </c>
      <c r="B684" s="31" t="str">
        <f>IFERROR(IF(Table_ocorrencias11[[#This Row],[GDL]] = "","", Table_ocorrencias11[[#This Row],[GDL]]&amp;"/"&amp;YEAR(Table_ocorrencias11[[#This Row],[data_plantao]])),"")</f>
        <v>33649/2020</v>
      </c>
      <c r="C684" s="31" t="str">
        <f>IF(Table_ocorrencias11[[#This Row],[fotos_gdl]] = TRUE,"ENVIADAS","PENDENTE")</f>
        <v>ENVIADAS</v>
      </c>
      <c r="D684" s="23">
        <f>IFERROR(Table_ocorrencias11[[#This Row],[data_plantao]],"")</f>
        <v>44130</v>
      </c>
      <c r="E684" s="31" t="str">
        <f>IFERROR(Table_ocorrencias11[[#This Row],[CIODS]],"")</f>
        <v>D692189</v>
      </c>
      <c r="F684" s="31" t="str">
        <f>IFERROR(Table_ocorrencias11[[#This Row],[natureza3]],"")</f>
        <v>Duplo Homicídio</v>
      </c>
      <c r="G684" s="31" t="str">
        <f>IFERROR(Table_ocorrencias11[[#This Row],[tipo_local]],"")</f>
        <v>Externo</v>
      </c>
      <c r="H684" s="31" t="str">
        <f>IFERROR(IF(Table_ocorrencias11[[#This Row],[instrumento9]] = 0,"",Table_ocorrencias11[[#This Row],[instrumento9]]),"")</f>
        <v>PÉRFURO-CONTUNDENTE</v>
      </c>
      <c r="I684" s="31" t="str">
        <f>IFERROR(VLOOKUP(Table_ocorrencias11[[#This Row],[matricula_perito]],Table_peritos[],2,FALSE),"")</f>
        <v>RODION MALINOVSKY DE OLIVEIRA GOMES</v>
      </c>
      <c r="J684" s="31" t="str">
        <f>IFERROR(VLOOKUP(Table_ocorrencias11[[#This Row],[matricula_auxiliar]],Table_auxiliares[],2,FALSE),"")</f>
        <v>THAYSE BATISTA</v>
      </c>
      <c r="K684" s="31" t="str">
        <f>IFERROR(VLOOKUP(Table_ocorrencias11[[#This Row],[matricula_delegado]],Table_delegados[],2,FALSE),"")</f>
        <v>RICARDO SILVEIRA DE AZEVEDO</v>
      </c>
      <c r="L684" s="31" t="str">
        <f>IFERROR(Table_ocorrencias11[[#This Row],[viatura4]],"")</f>
        <v>UP006</v>
      </c>
      <c r="M684" s="31" t="str">
        <f>IFERROR(IF(Table_ocorrencias11[[#This Row],[DPH2]] ="","",Table_ocorrencias11[[#This Row],[DPH2]]&amp;"º DPH"),"")</f>
        <v>5º DPH</v>
      </c>
      <c r="N684" s="31" t="str">
        <f>UPPER(IFERROR(VLOOKUP(Table_ocorrencias11[[#This Row],[municipio]],Table_municipios[],2,FALSE),""))</f>
        <v>RECIFE</v>
      </c>
      <c r="O684" s="31" t="str">
        <f>UPPER(IFERROR(Table_ocorrencias11[[#This Row],[bairro7]],""))</f>
        <v>GUARABIRA</v>
      </c>
      <c r="P684" s="31" t="str">
        <f>IFERROR(IF(Table_ocorrencias11[[#This Row],[rua8]] ="","",Table_ocorrencias11[[#This Row],[rua8]]),"")</f>
        <v>ESTRADA DO ORFANATO</v>
      </c>
      <c r="Q684" s="31" t="str">
        <f>IFERROR(IF(Table_ocorrencias11[[#This Row],[latitude5]] ="","",Table_ocorrencias11[[#This Row],[latitude5]]),"")</f>
        <v>7.95833</v>
      </c>
      <c r="R684" s="31" t="str">
        <f>IFERROR(IF(Table_ocorrencias11[[#This Row],[longitude6]] ="","",Table_ocorrencias11[[#This Row],[longitude6]]),"")</f>
        <v>34.966389</v>
      </c>
      <c r="S68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113844)</v>
      </c>
      <c r="T68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4" s="31" t="str">
        <f>UPPER(IFERROR(Table_ocorrencias11[[#This Row],[descricao]],""))</f>
        <v>PM 987520309 RILDO</v>
      </c>
      <c r="V684" s="24">
        <f>IFERROR(IF(Table_ocorrencias11[[#This Row],[data_ciencia]]="","",Table_ocorrencias11[[#This Row],[data_ciencia]]),"")</f>
        <v>0.68541666666666667</v>
      </c>
      <c r="W684" s="24" t="str">
        <f>IFERROR(IF(Table_ocorrencias11[[#This Row],[data_saida]]="","",Table_ocorrencias11[[#This Row],[data_saida]]),"")</f>
        <v/>
      </c>
      <c r="X684" s="24" t="str">
        <f>IFERROR(IF(Table_ocorrencias11[[#This Row],[data_chegada]]="","",Table_ocorrencias11[[#This Row],[data_chegada]]),"")</f>
        <v/>
      </c>
      <c r="Y684" s="24" t="str">
        <f>IFERROR(IF(Table_ocorrencias11[[#This Row],[data_conclusao]]="","",Table_ocorrencias11[[#This Row],[data_conclusao]]),"")</f>
        <v/>
      </c>
      <c r="Z684" s="22">
        <v>1809</v>
      </c>
      <c r="AA684" s="22">
        <v>946</v>
      </c>
      <c r="AB684" s="22">
        <v>5</v>
      </c>
      <c r="AC684" s="22">
        <v>1917099</v>
      </c>
      <c r="AD684" s="22">
        <v>3870430</v>
      </c>
      <c r="AE684" s="22">
        <v>2725304</v>
      </c>
      <c r="AF684" s="22">
        <v>33649</v>
      </c>
      <c r="AG684" s="23">
        <v>44130</v>
      </c>
      <c r="AH684" s="22" t="s">
        <v>5549</v>
      </c>
      <c r="AI684" s="22" t="s">
        <v>302</v>
      </c>
      <c r="AJ684" s="22" t="s">
        <v>168</v>
      </c>
      <c r="AK684" s="22" t="s">
        <v>1258</v>
      </c>
      <c r="AL684" s="25">
        <v>0.68541666666666667</v>
      </c>
      <c r="AM684" s="26"/>
      <c r="AN684" s="26"/>
      <c r="AO684" s="26"/>
      <c r="AP684" s="22" t="s">
        <v>6012</v>
      </c>
      <c r="AQ684" s="22" t="s">
        <v>6013</v>
      </c>
      <c r="AR684" s="22">
        <v>14</v>
      </c>
      <c r="AS684" s="22" t="s">
        <v>5550</v>
      </c>
      <c r="AT684" s="22" t="s">
        <v>5551</v>
      </c>
      <c r="AU684" s="22" t="s">
        <v>283</v>
      </c>
      <c r="AV684" s="27" t="s">
        <v>276</v>
      </c>
      <c r="AW684" s="22" t="s">
        <v>5552</v>
      </c>
      <c r="AX684" s="22" t="s">
        <v>5553</v>
      </c>
      <c r="AY684" s="22" t="b">
        <v>1</v>
      </c>
      <c r="AZ684" s="22" t="s">
        <v>273</v>
      </c>
      <c r="BA684" s="22" t="b">
        <v>0</v>
      </c>
      <c r="BB684" s="22"/>
      <c r="BC684" s="22"/>
    </row>
    <row r="685" spans="1:55" hidden="1" x14ac:dyDescent="0.25">
      <c r="A685" s="31" t="str">
        <f>IFERROR(TEXT(Table_ocorrencias11[[#This Row],[caso_n]],"000")&amp;Table_ocorrencias11[[#This Row],[ponto]]&amp;"/"&amp;YEAR(Table_ocorrencias11[[#This Row],[DATA PLANTÃO]]),"")</f>
        <v>947.9/2020</v>
      </c>
      <c r="B685" s="31" t="str">
        <f>IFERROR(IF(Table_ocorrencias11[[#This Row],[GDL]] = "","", Table_ocorrencias11[[#This Row],[GDL]]&amp;"/"&amp;YEAR(Table_ocorrencias11[[#This Row],[data_plantao]])),"")</f>
        <v>33653/2020</v>
      </c>
      <c r="C685" s="31" t="str">
        <f>IF(Table_ocorrencias11[[#This Row],[fotos_gdl]] = TRUE,"ENVIADAS","PENDENTE")</f>
        <v>ENVIADAS</v>
      </c>
      <c r="D685" s="23">
        <f>IFERROR(Table_ocorrencias11[[#This Row],[data_plantao]],"")</f>
        <v>44130</v>
      </c>
      <c r="E685" s="31" t="str">
        <f>IFERROR(Table_ocorrencias11[[#This Row],[CIODS]],"")</f>
        <v>D692205</v>
      </c>
      <c r="F685" s="31" t="str">
        <f>IFERROR(Table_ocorrencias11[[#This Row],[natureza3]],"")</f>
        <v>Morte a esclarecer</v>
      </c>
      <c r="G685" s="31" t="str">
        <f>IFERROR(Table_ocorrencias11[[#This Row],[tipo_local]],"")</f>
        <v>Interno</v>
      </c>
      <c r="H685" s="31" t="str">
        <f>IFERROR(IF(Table_ocorrencias11[[#This Row],[instrumento9]] = 0,"",Table_ocorrencias11[[#This Row],[instrumento9]]),"")</f>
        <v>OUTROS</v>
      </c>
      <c r="I685" s="31" t="str">
        <f>IFERROR(VLOOKUP(Table_ocorrencias11[[#This Row],[matricula_perito]],Table_peritos[],2,FALSE),"")</f>
        <v>VICTOR CEZAR LUCENA TAVARES DE SÁ LEITÃO</v>
      </c>
      <c r="J685" s="31" t="str">
        <f>IFERROR(VLOOKUP(Table_ocorrencias11[[#This Row],[matricula_auxiliar]],Table_auxiliares[],2,FALSE),"")</f>
        <v>THIAGO CHALEGRE</v>
      </c>
      <c r="K685" s="31" t="str">
        <f>IFERROR(VLOOKUP(Table_ocorrencias11[[#This Row],[matricula_delegado]],Table_delegados[],2,FALSE),"")</f>
        <v>FRANCISCA ERICA DA SILVA BEZERRA</v>
      </c>
      <c r="L685" s="31" t="str">
        <f>IFERROR(Table_ocorrencias11[[#This Row],[viatura4]],"")</f>
        <v>UP004</v>
      </c>
      <c r="M685" s="31" t="str">
        <f>IFERROR(IF(Table_ocorrencias11[[#This Row],[DPH2]] ="","",Table_ocorrencias11[[#This Row],[DPH2]]&amp;"º DPH"),"")</f>
        <v>3º DPH</v>
      </c>
      <c r="N685" s="31" t="str">
        <f>UPPER(IFERROR(VLOOKUP(Table_ocorrencias11[[#This Row],[municipio]],Table_municipios[],2,FALSE),""))</f>
        <v>RECIFE</v>
      </c>
      <c r="O685" s="31" t="str">
        <f>UPPER(IFERROR(Table_ocorrencias11[[#This Row],[bairro7]],""))</f>
        <v>BOA VIAGEM</v>
      </c>
      <c r="P685" s="31" t="str">
        <f>IFERROR(IF(Table_ocorrencias11[[#This Row],[rua8]] ="","",Table_ocorrencias11[[#This Row],[rua8]]),"")</f>
        <v>RUA DOS NAVEGANTES, Nº169, 6ºANDAR, N°1017</v>
      </c>
      <c r="Q685" s="31" t="str">
        <f>IFERROR(IF(Table_ocorrencias11[[#This Row],[latitude5]] ="","",Table_ocorrencias11[[#This Row],[latitude5]]),"")</f>
        <v>-8.123167</v>
      </c>
      <c r="R685" s="31" t="str">
        <f>IFERROR(IF(Table_ocorrencias11[[#This Row],[longitude6]] ="","",Table_ocorrencias11[[#This Row],[longitude6]]),"")</f>
        <v>-34.897303</v>
      </c>
      <c r="S685" s="31" t="str">
        <f>IFERROR(UPPER(VLOOKUP(Table_ocorrencias11[[#This Row],[ocorrencia_id]],Table_vitimas[],3,FALSE) &amp; " (NIC: "&amp; VLOOKUP(Table_ocorrencias11[[#This Row],[ocorrencia_id]],Table_vitimas[],9,FALSE)) &amp;")","")</f>
        <v>LUCIANO TEIXEIRA DA COSTA OLIVEIRA (NIC: 113834)</v>
      </c>
      <c r="T68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5" s="31" t="str">
        <f>UPPER(IFERROR(Table_ocorrencias11[[#This Row],[descricao]],""))</f>
        <v>988614472 SD AMARAL</v>
      </c>
      <c r="V685" s="24">
        <f>IFERROR(IF(Table_ocorrencias11[[#This Row],[data_ciencia]]="","",Table_ocorrencias11[[#This Row],[data_ciencia]]),"")</f>
        <v>0.83333333333333337</v>
      </c>
      <c r="W685" s="24">
        <f>IFERROR(IF(Table_ocorrencias11[[#This Row],[data_saida]]="","",Table_ocorrencias11[[#This Row],[data_saida]]),"")</f>
        <v>0.84027777777777779</v>
      </c>
      <c r="X685" s="24">
        <f>IFERROR(IF(Table_ocorrencias11[[#This Row],[data_chegada]]="","",Table_ocorrencias11[[#This Row],[data_chegada]]),"")</f>
        <v>0.85763888888888884</v>
      </c>
      <c r="Y685" s="24">
        <f>IFERROR(IF(Table_ocorrencias11[[#This Row],[data_conclusao]]="","",Table_ocorrencias11[[#This Row],[data_conclusao]]),"")</f>
        <v>0.9375</v>
      </c>
      <c r="Z685" s="22">
        <v>1811</v>
      </c>
      <c r="AA685" s="22">
        <v>947</v>
      </c>
      <c r="AB685" s="22">
        <v>3</v>
      </c>
      <c r="AC685" s="22">
        <v>3866947</v>
      </c>
      <c r="AD685" s="22">
        <v>3868877</v>
      </c>
      <c r="AE685" s="22">
        <v>2724782</v>
      </c>
      <c r="AF685" s="22">
        <v>33653</v>
      </c>
      <c r="AG685" s="23">
        <v>44130</v>
      </c>
      <c r="AH685" s="22" t="s">
        <v>5544</v>
      </c>
      <c r="AI685" s="22" t="s">
        <v>425</v>
      </c>
      <c r="AJ685" s="22" t="s">
        <v>414</v>
      </c>
      <c r="AK685" s="22" t="s">
        <v>255</v>
      </c>
      <c r="AL685" s="25">
        <v>0.83333333333333337</v>
      </c>
      <c r="AM685" s="26">
        <v>0.84027777777777779</v>
      </c>
      <c r="AN685" s="26">
        <v>0.85763888888888884</v>
      </c>
      <c r="AO685" s="26">
        <v>0.9375</v>
      </c>
      <c r="AP685" s="22" t="s">
        <v>5564</v>
      </c>
      <c r="AQ685" s="22" t="s">
        <v>5565</v>
      </c>
      <c r="AR685" s="22">
        <v>14</v>
      </c>
      <c r="AS685" s="22" t="s">
        <v>1561</v>
      </c>
      <c r="AT685" s="22" t="s">
        <v>5545</v>
      </c>
      <c r="AU685" s="22" t="s">
        <v>5546</v>
      </c>
      <c r="AV685" s="27" t="s">
        <v>433</v>
      </c>
      <c r="AW685" s="22" t="s">
        <v>5547</v>
      </c>
      <c r="AX685" s="22" t="s">
        <v>5548</v>
      </c>
      <c r="AY685" s="22" t="b">
        <v>1</v>
      </c>
      <c r="AZ685" s="22" t="s">
        <v>273</v>
      </c>
      <c r="BA685" s="22" t="b">
        <v>0</v>
      </c>
      <c r="BB685" s="22"/>
      <c r="BC685" s="22"/>
    </row>
    <row r="686" spans="1:55" hidden="1" x14ac:dyDescent="0.25">
      <c r="A686" s="31" t="str">
        <f>IFERROR(TEXT(Table_ocorrencias11[[#This Row],[caso_n]],"000")&amp;Table_ocorrencias11[[#This Row],[ponto]]&amp;"/"&amp;YEAR(Table_ocorrencias11[[#This Row],[DATA PLANTÃO]]),"")</f>
        <v>948.9/2020</v>
      </c>
      <c r="B686" s="31" t="str">
        <f>IFERROR(IF(Table_ocorrencias11[[#This Row],[GDL]] = "","", Table_ocorrencias11[[#This Row],[GDL]]&amp;"/"&amp;YEAR(Table_ocorrencias11[[#This Row],[data_plantao]])),"")</f>
        <v>33654/2020</v>
      </c>
      <c r="C686" s="31" t="str">
        <f>IF(Table_ocorrencias11[[#This Row],[fotos_gdl]] = TRUE,"ENVIADAS","PENDENTE")</f>
        <v>ENVIADAS</v>
      </c>
      <c r="D686" s="23">
        <f>IFERROR(Table_ocorrencias11[[#This Row],[data_plantao]],"")</f>
        <v>44130</v>
      </c>
      <c r="E686" s="31" t="str">
        <f>IFERROR(Table_ocorrencias11[[#This Row],[CIODS]],"")</f>
        <v>D692213</v>
      </c>
      <c r="F686" s="31" t="str">
        <f>IFERROR(Table_ocorrencias11[[#This Row],[natureza3]],"")</f>
        <v>Homicídio</v>
      </c>
      <c r="G686" s="31" t="str">
        <f>IFERROR(Table_ocorrencias11[[#This Row],[tipo_local]],"")</f>
        <v>Interno</v>
      </c>
      <c r="H686" s="31" t="str">
        <f>IFERROR(IF(Table_ocorrencias11[[#This Row],[instrumento9]] = 0,"",Table_ocorrencias11[[#This Row],[instrumento9]]),"")</f>
        <v>PÉRFURO-CONTUNDENTE</v>
      </c>
      <c r="I686" s="31" t="str">
        <f>IFERROR(VLOOKUP(Table_ocorrencias11[[#This Row],[matricula_perito]],Table_peritos[],2,FALSE),"")</f>
        <v>RODION MALINOVSKY DE OLIVEIRA GOMES</v>
      </c>
      <c r="J686" s="31" t="str">
        <f>IFERROR(VLOOKUP(Table_ocorrencias11[[#This Row],[matricula_auxiliar]],Table_auxiliares[],2,FALSE),"")</f>
        <v>THAYSE BATISTA</v>
      </c>
      <c r="K686" s="31" t="str">
        <f>IFERROR(VLOOKUP(Table_ocorrencias11[[#This Row],[matricula_delegado]],Table_delegados[],2,FALSE),"")</f>
        <v>ALAUMO LIMA</v>
      </c>
      <c r="L686" s="31" t="str">
        <f>IFERROR(Table_ocorrencias11[[#This Row],[viatura4]],"")</f>
        <v>UP006</v>
      </c>
      <c r="M686" s="31" t="str">
        <f>IFERROR(IF(Table_ocorrencias11[[#This Row],[DPH2]] ="","",Table_ocorrencias11[[#This Row],[DPH2]]&amp;"º DPH"),"")</f>
        <v>14º DPH</v>
      </c>
      <c r="N686" s="31" t="str">
        <f>UPPER(IFERROR(VLOOKUP(Table_ocorrencias11[[#This Row],[municipio]],Table_municipios[],2,FALSE),""))</f>
        <v>CABO DE SANTO AGOSTINHO</v>
      </c>
      <c r="O686" s="31" t="str">
        <f>UPPER(IFERROR(Table_ocorrencias11[[#This Row],[bairro7]],""))</f>
        <v>ZONA RURAL</v>
      </c>
      <c r="P686" s="31" t="str">
        <f>IFERROR(IF(Table_ocorrencias11[[#This Row],[rua8]] ="","",Table_ocorrencias11[[#This Row],[rua8]]),"")</f>
        <v>ENGENHO SERRARIA</v>
      </c>
      <c r="Q686" s="31" t="str">
        <f>IFERROR(IF(Table_ocorrencias11[[#This Row],[latitude5]] ="","",Table_ocorrencias11[[#This Row],[latitude5]]),"")</f>
        <v>-8.352530</v>
      </c>
      <c r="R686" s="31" t="str">
        <f>IFERROR(IF(Table_ocorrencias11[[#This Row],[longitude6]] ="","",Table_ocorrencias11[[#This Row],[longitude6]]),"")</f>
        <v>-35.017750</v>
      </c>
      <c r="S686" s="31" t="str">
        <f>IFERROR(UPPER(VLOOKUP(Table_ocorrencias11[[#This Row],[ocorrencia_id]],Table_vitimas[],3,FALSE) &amp; " (NIC: "&amp; VLOOKUP(Table_ocorrencias11[[#This Row],[ocorrencia_id]],Table_vitimas[],9,FALSE)) &amp;")","")</f>
        <v>JOSÉ DANIEL BARRETO (NIC: 113835)</v>
      </c>
      <c r="T68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86" s="31" t="str">
        <f>UPPER(IFERROR(Table_ocorrencias11[[#This Row],[descricao]],""))</f>
        <v>CB MARIANO 987079310</v>
      </c>
      <c r="V686" s="24">
        <f>IFERROR(IF(Table_ocorrencias11[[#This Row],[data_ciencia]]="","",Table_ocorrencias11[[#This Row],[data_ciencia]]),"")</f>
        <v>0.86111111111111116</v>
      </c>
      <c r="W686" s="24">
        <f>IFERROR(IF(Table_ocorrencias11[[#This Row],[data_saida]]="","",Table_ocorrencias11[[#This Row],[data_saida]]),"")</f>
        <v>0.88541666666666663</v>
      </c>
      <c r="X686" s="24">
        <f>IFERROR(IF(Table_ocorrencias11[[#This Row],[data_chegada]]="","",Table_ocorrencias11[[#This Row],[data_chegada]]),"")</f>
        <v>0.92708333333333337</v>
      </c>
      <c r="Y686" s="24">
        <f>IFERROR(IF(Table_ocorrencias11[[#This Row],[data_conclusao]]="","",Table_ocorrencias11[[#This Row],[data_conclusao]]),"")</f>
        <v>0.96527777777777779</v>
      </c>
      <c r="Z686" s="22">
        <v>1812</v>
      </c>
      <c r="AA686" s="22">
        <v>948</v>
      </c>
      <c r="AB686" s="22">
        <v>14</v>
      </c>
      <c r="AC686" s="22">
        <v>1917099</v>
      </c>
      <c r="AD686" s="22">
        <v>3870430</v>
      </c>
      <c r="AE686" s="22">
        <v>3910180</v>
      </c>
      <c r="AF686" s="22">
        <v>33654</v>
      </c>
      <c r="AG686" s="23">
        <v>44130</v>
      </c>
      <c r="AH686" s="22" t="s">
        <v>5559</v>
      </c>
      <c r="AI686" s="22" t="s">
        <v>167</v>
      </c>
      <c r="AJ686" s="22" t="s">
        <v>414</v>
      </c>
      <c r="AK686" s="22" t="s">
        <v>1258</v>
      </c>
      <c r="AL686" s="25">
        <v>0.86111111111111116</v>
      </c>
      <c r="AM686" s="26">
        <v>0.88541666666666663</v>
      </c>
      <c r="AN686" s="26">
        <v>0.92708333333333337</v>
      </c>
      <c r="AO686" s="26">
        <v>0.96527777777777779</v>
      </c>
      <c r="AP686" s="22" t="s">
        <v>5569</v>
      </c>
      <c r="AQ686" s="22" t="s">
        <v>5570</v>
      </c>
      <c r="AR686" s="22">
        <v>3</v>
      </c>
      <c r="AS686" s="22" t="s">
        <v>471</v>
      </c>
      <c r="AT686" s="22" t="s">
        <v>5560</v>
      </c>
      <c r="AU686" s="22" t="s">
        <v>5561</v>
      </c>
      <c r="AV686" s="27" t="s">
        <v>276</v>
      </c>
      <c r="AW686" s="22" t="s">
        <v>5562</v>
      </c>
      <c r="AX686" s="22" t="s">
        <v>5563</v>
      </c>
      <c r="AY686" s="22" t="b">
        <v>1</v>
      </c>
      <c r="AZ686" s="22" t="s">
        <v>273</v>
      </c>
      <c r="BA686" s="22" t="b">
        <v>0</v>
      </c>
      <c r="BB686" s="22"/>
      <c r="BC686" s="22"/>
    </row>
    <row r="687" spans="1:55" hidden="1" x14ac:dyDescent="0.25">
      <c r="A687" s="31" t="str">
        <f>IFERROR(TEXT(Table_ocorrencias11[[#This Row],[caso_n]],"000")&amp;Table_ocorrencias11[[#This Row],[ponto]]&amp;"/"&amp;YEAR(Table_ocorrencias11[[#This Row],[DATA PLANTÃO]]),"")</f>
        <v>949.9/2020</v>
      </c>
      <c r="B687" s="31" t="str">
        <f>IFERROR(IF(Table_ocorrencias11[[#This Row],[GDL]] = "","", Table_ocorrencias11[[#This Row],[GDL]]&amp;"/"&amp;YEAR(Table_ocorrencias11[[#This Row],[data_plantao]])),"")</f>
        <v>33719/2020</v>
      </c>
      <c r="C687" s="31" t="str">
        <f>IF(Table_ocorrencias11[[#This Row],[fotos_gdl]] = TRUE,"ENVIADAS","PENDENTE")</f>
        <v>ENVIADAS</v>
      </c>
      <c r="D687" s="23">
        <f>IFERROR(Table_ocorrencias11[[#This Row],[data_plantao]],"")</f>
        <v>44131</v>
      </c>
      <c r="E687" s="31" t="str">
        <f>IFERROR(Table_ocorrencias11[[#This Row],[CIODS]],"")</f>
        <v>D692236</v>
      </c>
      <c r="F687" s="31" t="str">
        <f>IFERROR(Table_ocorrencias11[[#This Row],[natureza3]],"")</f>
        <v>Homicídio</v>
      </c>
      <c r="G687" s="31" t="str">
        <f>IFERROR(Table_ocorrencias11[[#This Row],[tipo_local]],"")</f>
        <v>Externo</v>
      </c>
      <c r="H687" s="31" t="str">
        <f>IFERROR(IF(Table_ocorrencias11[[#This Row],[instrumento9]] = 0,"",Table_ocorrencias11[[#This Row],[instrumento9]]),"")</f>
        <v>PÉRFURO-CONTUNDENTE</v>
      </c>
      <c r="I687" s="31" t="str">
        <f>IFERROR(VLOOKUP(Table_ocorrencias11[[#This Row],[matricula_perito]],Table_peritos[],2,FALSE),"")</f>
        <v>LUCAS ARAÚJO DE ALMEIDA</v>
      </c>
      <c r="J687" s="31" t="str">
        <f>IFERROR(VLOOKUP(Table_ocorrencias11[[#This Row],[matricula_auxiliar]],Table_auxiliares[],2,FALSE),"")</f>
        <v>BRENO HENRIQUE DANTAS DOS SANTOS</v>
      </c>
      <c r="K687" s="31" t="str">
        <f>IFERROR(VLOOKUP(Table_ocorrencias11[[#This Row],[matricula_delegado]],Table_delegados[],2,FALSE),"")</f>
        <v>IAN CAMPOS MOREIRA</v>
      </c>
      <c r="L687" s="31" t="str">
        <f>IFERROR(Table_ocorrencias11[[#This Row],[viatura4]],"")</f>
        <v>UP004</v>
      </c>
      <c r="M687" s="31" t="str">
        <f>IFERROR(IF(Table_ocorrencias11[[#This Row],[DPH2]] ="","",Table_ocorrencias11[[#This Row],[DPH2]]&amp;"º DPH"),"")</f>
        <v>3º DPH</v>
      </c>
      <c r="N687" s="31" t="str">
        <f>UPPER(IFERROR(VLOOKUP(Table_ocorrencias11[[#This Row],[municipio]],Table_municipios[],2,FALSE),""))</f>
        <v>RECIFE</v>
      </c>
      <c r="O687" s="31" t="str">
        <f>UPPER(IFERROR(Table_ocorrencias11[[#This Row],[bairro7]],""))</f>
        <v>BOA VIAGEM</v>
      </c>
      <c r="P687" s="31" t="str">
        <f>IFERROR(IF(Table_ocorrencias11[[#This Row],[rua8]] ="","",Table_ocorrencias11[[#This Row],[rua8]]),"")</f>
        <v>RUA DONA BENVINDA DE FARIAS</v>
      </c>
      <c r="Q687" s="31" t="str">
        <f>IFERROR(IF(Table_ocorrencias11[[#This Row],[latitude5]] ="","",Table_ocorrencias11[[#This Row],[latitude5]]),"")</f>
        <v>-8.108414</v>
      </c>
      <c r="R687" s="31" t="str">
        <f>IFERROR(IF(Table_ocorrencias11[[#This Row],[longitude6]] ="","",Table_ocorrencias11[[#This Row],[longitude6]]),"")</f>
        <v>-34.895427</v>
      </c>
      <c r="S687" s="31" t="str">
        <f>IFERROR(UPPER(VLOOKUP(Table_ocorrencias11[[#This Row],[ocorrencia_id]],Table_vitimas[],3,FALSE) &amp; " (NIC: "&amp; VLOOKUP(Table_ocorrencias11[[#This Row],[ocorrencia_id]],Table_vitimas[],9,FALSE)) &amp;")","")</f>
        <v>MOISÉS EVANGELISTA XAVIER (NIC: 113836)</v>
      </c>
      <c r="T68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87" s="31" t="str">
        <f>UPPER(IFERROR(Table_ocorrencias11[[#This Row],[descricao]],""))</f>
        <v>SD ALVES - 997358678</v>
      </c>
      <c r="V687" s="24">
        <f>IFERROR(IF(Table_ocorrencias11[[#This Row],[data_ciencia]]="","",Table_ocorrencias11[[#This Row],[data_ciencia]]),"")</f>
        <v>0.33819444444444446</v>
      </c>
      <c r="W687" s="24">
        <f>IFERROR(IF(Table_ocorrencias11[[#This Row],[data_saida]]="","",Table_ocorrencias11[[#This Row],[data_saida]]),"")</f>
        <v>0.35416666666666669</v>
      </c>
      <c r="X687" s="24">
        <f>IFERROR(IF(Table_ocorrencias11[[#This Row],[data_chegada]]="","",Table_ocorrencias11[[#This Row],[data_chegada]]),"")</f>
        <v>0.37152777777777779</v>
      </c>
      <c r="Y687" s="24">
        <f>IFERROR(IF(Table_ocorrencias11[[#This Row],[data_conclusao]]="","",Table_ocorrencias11[[#This Row],[data_conclusao]]),"")</f>
        <v>0.41666666666666669</v>
      </c>
      <c r="Z687" s="22">
        <v>1813</v>
      </c>
      <c r="AA687" s="22">
        <v>949</v>
      </c>
      <c r="AB687" s="22">
        <v>3</v>
      </c>
      <c r="AC687" s="22">
        <v>3870006</v>
      </c>
      <c r="AD687" s="22">
        <v>3867820</v>
      </c>
      <c r="AE687" s="22">
        <v>2724707</v>
      </c>
      <c r="AF687" s="22">
        <v>33719</v>
      </c>
      <c r="AG687" s="23">
        <v>44131</v>
      </c>
      <c r="AH687" s="22" t="s">
        <v>5577</v>
      </c>
      <c r="AI687" s="22" t="s">
        <v>167</v>
      </c>
      <c r="AJ687" s="22" t="s">
        <v>168</v>
      </c>
      <c r="AK687" s="22" t="s">
        <v>255</v>
      </c>
      <c r="AL687" s="25">
        <v>0.33819444444444446</v>
      </c>
      <c r="AM687" s="26">
        <v>0.35416666666666669</v>
      </c>
      <c r="AN687" s="26">
        <v>0.37152777777777779</v>
      </c>
      <c r="AO687" s="26">
        <v>0.41666666666666669</v>
      </c>
      <c r="AP687" s="22" t="s">
        <v>5582</v>
      </c>
      <c r="AQ687" s="22" t="s">
        <v>5583</v>
      </c>
      <c r="AR687" s="22">
        <v>14</v>
      </c>
      <c r="AS687" s="22" t="s">
        <v>1561</v>
      </c>
      <c r="AT687" s="22" t="s">
        <v>5581</v>
      </c>
      <c r="AU687" s="22" t="s">
        <v>5578</v>
      </c>
      <c r="AV687" s="27" t="s">
        <v>276</v>
      </c>
      <c r="AW687" s="22" t="s">
        <v>5579</v>
      </c>
      <c r="AX687" s="22" t="s">
        <v>5580</v>
      </c>
      <c r="AY687" s="22" t="b">
        <v>1</v>
      </c>
      <c r="AZ687" s="22" t="s">
        <v>273</v>
      </c>
      <c r="BA687" s="22" t="b">
        <v>0</v>
      </c>
      <c r="BB687" s="22"/>
      <c r="BC687" s="22"/>
    </row>
    <row r="688" spans="1:55" hidden="1" x14ac:dyDescent="0.25">
      <c r="A688" s="31" t="str">
        <f>IFERROR(TEXT(Table_ocorrencias11[[#This Row],[caso_n]],"000")&amp;Table_ocorrencias11[[#This Row],[ponto]]&amp;"/"&amp;YEAR(Table_ocorrencias11[[#This Row],[DATA PLANTÃO]]),"")</f>
        <v>950.9/2020</v>
      </c>
      <c r="B688" s="31" t="str">
        <f>IFERROR(IF(Table_ocorrencias11[[#This Row],[GDL]] = "","", Table_ocorrencias11[[#This Row],[GDL]]&amp;"/"&amp;YEAR(Table_ocorrencias11[[#This Row],[data_plantao]])),"")</f>
        <v>34730/2020</v>
      </c>
      <c r="C688" s="31" t="str">
        <f>IF(Table_ocorrencias11[[#This Row],[fotos_gdl]] = TRUE,"ENVIADAS","PENDENTE")</f>
        <v>PENDENTE</v>
      </c>
      <c r="D688" s="23">
        <f>IFERROR(Table_ocorrencias11[[#This Row],[data_plantao]],"")</f>
        <v>44131</v>
      </c>
      <c r="E688" s="31" t="str">
        <f>IFERROR(Table_ocorrencias11[[#This Row],[CIODS]],"")</f>
        <v>D692273</v>
      </c>
      <c r="F688" s="31" t="str">
        <f>IFERROR(Table_ocorrencias11[[#This Row],[natureza3]],"")</f>
        <v>Homicídio</v>
      </c>
      <c r="G688" s="31" t="str">
        <f>IFERROR(Table_ocorrencias11[[#This Row],[tipo_local]],"")</f>
        <v>Interno</v>
      </c>
      <c r="H688" s="31" t="str">
        <f>IFERROR(IF(Table_ocorrencias11[[#This Row],[instrumento9]] = 0,"",Table_ocorrencias11[[#This Row],[instrumento9]]),"")</f>
        <v>PÉRFURO-CONTUNDENTE</v>
      </c>
      <c r="I688" s="31" t="str">
        <f>IFERROR(VLOOKUP(Table_ocorrencias11[[#This Row],[matricula_perito]],Table_peritos[],2,FALSE),"")</f>
        <v>LUCAS ARAÚJO DE ALMEIDA</v>
      </c>
      <c r="J688" s="31" t="str">
        <f>IFERROR(VLOOKUP(Table_ocorrencias11[[#This Row],[matricula_auxiliar]],Table_auxiliares[],2,FALSE),"")</f>
        <v>BRENO HENRIQUE DANTAS DOS SANTOS</v>
      </c>
      <c r="K688" s="31" t="str">
        <f>IFERROR(VLOOKUP(Table_ocorrencias11[[#This Row],[matricula_delegado]],Table_delegados[],2,FALSE),"")</f>
        <v>JOAO BAPTISTA DE BRITTO ALVES FILHO</v>
      </c>
      <c r="L688" s="31" t="str">
        <f>IFERROR(Table_ocorrencias11[[#This Row],[viatura4]],"")</f>
        <v>UP004</v>
      </c>
      <c r="M688" s="31" t="str">
        <f>IFERROR(IF(Table_ocorrencias11[[#This Row],[DPH2]] ="","",Table_ocorrencias11[[#This Row],[DPH2]]&amp;"º DPH"),"")</f>
        <v>4º DPH</v>
      </c>
      <c r="N688" s="31" t="str">
        <f>UPPER(IFERROR(VLOOKUP(Table_ocorrencias11[[#This Row],[municipio]],Table_municipios[],2,FALSE),""))</f>
        <v>RECIFE</v>
      </c>
      <c r="O688" s="31" t="str">
        <f>UPPER(IFERROR(Table_ocorrencias11[[#This Row],[bairro7]],""))</f>
        <v>TORRÕES</v>
      </c>
      <c r="P688" s="31" t="str">
        <f>IFERROR(IF(Table_ocorrencias11[[#This Row],[rua8]] ="","",Table_ocorrencias11[[#This Row],[rua8]]),"")</f>
        <v>RUA JUSCELÂNDIA, 56</v>
      </c>
      <c r="Q688" s="31" t="str">
        <f>IFERROR(IF(Table_ocorrencias11[[#This Row],[latitude5]] ="","",Table_ocorrencias11[[#This Row],[latitude5]]),"")</f>
        <v>-8,066397</v>
      </c>
      <c r="R688" s="31" t="str">
        <f>IFERROR(IF(Table_ocorrencias11[[#This Row],[longitude6]] ="","",Table_ocorrencias11[[#This Row],[longitude6]]),"")</f>
        <v>-34,935233</v>
      </c>
      <c r="S688" s="31" t="str">
        <f>IFERROR(UPPER(VLOOKUP(Table_ocorrencias11[[#This Row],[ocorrencia_id]],Table_vitimas[],3,FALSE) &amp; " (NIC: "&amp; VLOOKUP(Table_ocorrencias11[[#This Row],[ocorrencia_id]],Table_vitimas[],9,FALSE)) &amp;")","")</f>
        <v>LUIZ FLORENCIO DA ROCHA NETO (NIC: 113809)</v>
      </c>
      <c r="T68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88" s="31" t="str">
        <f>UPPER(IFERROR(Table_ocorrencias11[[#This Row],[descricao]],""))</f>
        <v/>
      </c>
      <c r="V688" s="24">
        <f>IFERROR(IF(Table_ocorrencias11[[#This Row],[data_ciencia]]="","",Table_ocorrencias11[[#This Row],[data_ciencia]]),"")</f>
        <v>0.79791666666666672</v>
      </c>
      <c r="W688" s="24">
        <f>IFERROR(IF(Table_ocorrencias11[[#This Row],[data_saida]]="","",Table_ocorrencias11[[#This Row],[data_saida]]),"")</f>
        <v>0.8125</v>
      </c>
      <c r="X688" s="24">
        <f>IFERROR(IF(Table_ocorrencias11[[#This Row],[data_chegada]]="","",Table_ocorrencias11[[#This Row],[data_chegada]]),"")</f>
        <v>0.83333333333333337</v>
      </c>
      <c r="Y688" s="24">
        <f>IFERROR(IF(Table_ocorrencias11[[#This Row],[data_conclusao]]="","",Table_ocorrencias11[[#This Row],[data_conclusao]]),"")</f>
        <v>0.85416666666666663</v>
      </c>
      <c r="Z688" s="22">
        <v>1815</v>
      </c>
      <c r="AA688" s="22">
        <v>950</v>
      </c>
      <c r="AB688" s="22">
        <v>4</v>
      </c>
      <c r="AC688" s="22">
        <v>3870006</v>
      </c>
      <c r="AD688" s="22">
        <v>3867820</v>
      </c>
      <c r="AE688" s="22">
        <v>2139065</v>
      </c>
      <c r="AF688" s="22">
        <v>34730</v>
      </c>
      <c r="AG688" s="23">
        <v>44131</v>
      </c>
      <c r="AH688" s="22" t="s">
        <v>5593</v>
      </c>
      <c r="AI688" s="22" t="s">
        <v>167</v>
      </c>
      <c r="AJ688" s="22" t="s">
        <v>414</v>
      </c>
      <c r="AK688" s="22" t="s">
        <v>255</v>
      </c>
      <c r="AL688" s="25">
        <v>0.79791666666666672</v>
      </c>
      <c r="AM688" s="26">
        <v>0.8125</v>
      </c>
      <c r="AN688" s="26">
        <v>0.83333333333333337</v>
      </c>
      <c r="AO688" s="26">
        <v>0.85416666666666663</v>
      </c>
      <c r="AP688" s="22" t="s">
        <v>5616</v>
      </c>
      <c r="AQ688" s="22" t="s">
        <v>5617</v>
      </c>
      <c r="AR688" s="22">
        <v>14</v>
      </c>
      <c r="AS688" s="22" t="s">
        <v>3367</v>
      </c>
      <c r="AT688" s="22" t="s">
        <v>5618</v>
      </c>
      <c r="AU688" s="22" t="s">
        <v>5594</v>
      </c>
      <c r="AV688" s="27" t="s">
        <v>276</v>
      </c>
      <c r="AW688" s="22" t="s">
        <v>5595</v>
      </c>
      <c r="AX688" s="22" t="s">
        <v>283</v>
      </c>
      <c r="AY688" s="22" t="b">
        <v>0</v>
      </c>
      <c r="AZ688" s="22" t="s">
        <v>273</v>
      </c>
      <c r="BA688" s="22" t="b">
        <v>0</v>
      </c>
      <c r="BB688" s="22"/>
      <c r="BC688" s="22"/>
    </row>
    <row r="689" spans="1:55" hidden="1" x14ac:dyDescent="0.25">
      <c r="A689" s="31" t="str">
        <f>IFERROR(TEXT(Table_ocorrencias11[[#This Row],[caso_n]],"000")&amp;Table_ocorrencias11[[#This Row],[ponto]]&amp;"/"&amp;YEAR(Table_ocorrencias11[[#This Row],[DATA PLANTÃO]]),"")</f>
        <v>951.9/2020</v>
      </c>
      <c r="B689" s="31" t="str">
        <f>IFERROR(IF(Table_ocorrencias11[[#This Row],[GDL]] = "","", Table_ocorrencias11[[#This Row],[GDL]]&amp;"/"&amp;YEAR(Table_ocorrencias11[[#This Row],[data_plantao]])),"")</f>
        <v>33827/2020</v>
      </c>
      <c r="C689" s="31" t="str">
        <f>IF(Table_ocorrencias11[[#This Row],[fotos_gdl]] = TRUE,"ENVIADAS","PENDENTE")</f>
        <v>ENVIADAS</v>
      </c>
      <c r="D689" s="23">
        <f>IFERROR(Table_ocorrencias11[[#This Row],[data_plantao]],"")</f>
        <v>44131</v>
      </c>
      <c r="E689" s="31" t="str">
        <f>IFERROR(Table_ocorrencias11[[#This Row],[CIODS]],"")</f>
        <v>D692289</v>
      </c>
      <c r="F689" s="31" t="str">
        <f>IFERROR(Table_ocorrencias11[[#This Row],[natureza3]],"")</f>
        <v>Homicídio</v>
      </c>
      <c r="G689" s="31" t="str">
        <f>IFERROR(Table_ocorrencias11[[#This Row],[tipo_local]],"")</f>
        <v>Externo</v>
      </c>
      <c r="H689" s="31" t="str">
        <f>IFERROR(IF(Table_ocorrencias11[[#This Row],[instrumento9]] = 0,"",Table_ocorrencias11[[#This Row],[instrumento9]]),"")</f>
        <v>PÉRFURO-CONTUNDENTE</v>
      </c>
      <c r="I689" s="31" t="str">
        <f>IFERROR(VLOOKUP(Table_ocorrencias11[[#This Row],[matricula_perito]],Table_peritos[],2,FALSE),"")</f>
        <v>VICTOR CEZAR LUCENA TAVARES DE SÁ LEITÃO</v>
      </c>
      <c r="J689" s="31" t="str">
        <f>IFERROR(VLOOKUP(Table_ocorrencias11[[#This Row],[matricula_auxiliar]],Table_auxiliares[],2,FALSE),"")</f>
        <v>BRENO HENRIQUE DANTAS DOS SANTOS</v>
      </c>
      <c r="K689" s="31" t="str">
        <f>IFERROR(VLOOKUP(Table_ocorrencias11[[#This Row],[matricula_delegado]],Table_delegados[],2,FALSE),"")</f>
        <v>BRUNO MARCIO DE AMORIM MAGALHAES</v>
      </c>
      <c r="L689" s="31" t="str">
        <f>IFERROR(Table_ocorrencias11[[#This Row],[viatura4]],"")</f>
        <v>UP004</v>
      </c>
      <c r="M689" s="31" t="str">
        <f>IFERROR(IF(Table_ocorrencias11[[#This Row],[DPH2]] ="","",Table_ocorrencias11[[#This Row],[DPH2]]&amp;"º DPH"),"")</f>
        <v>3º DPH</v>
      </c>
      <c r="N689" s="31" t="str">
        <f>UPPER(IFERROR(VLOOKUP(Table_ocorrencias11[[#This Row],[municipio]],Table_municipios[],2,FALSE),""))</f>
        <v>RECIFE</v>
      </c>
      <c r="O689" s="31" t="str">
        <f>UPPER(IFERROR(Table_ocorrencias11[[#This Row],[bairro7]],""))</f>
        <v>IBURA</v>
      </c>
      <c r="P689" s="31" t="str">
        <f>IFERROR(IF(Table_ocorrencias11[[#This Row],[rua8]] ="","",Table_ocorrencias11[[#This Row],[rua8]]),"")</f>
        <v>RUA JOVEM JOÃO SANTOS NETO, 94</v>
      </c>
      <c r="Q689" s="31" t="str">
        <f>IFERROR(IF(Table_ocorrencias11[[#This Row],[latitude5]] ="","",Table_ocorrencias11[[#This Row],[latitude5]]),"")</f>
        <v>-8.1164948</v>
      </c>
      <c r="R689" s="31" t="str">
        <f>IFERROR(IF(Table_ocorrencias11[[#This Row],[longitude6]] ="","",Table_ocorrencias11[[#This Row],[longitude6]]),"")</f>
        <v>-34.9511636</v>
      </c>
      <c r="S689" s="31" t="str">
        <f>IFERROR(UPPER(VLOOKUP(Table_ocorrencias11[[#This Row],[ocorrencia_id]],Table_vitimas[],3,FALSE) &amp; " (NIC: "&amp; VLOOKUP(Table_ocorrencias11[[#This Row],[ocorrencia_id]],Table_vitimas[],9,FALSE)) &amp;")","")</f>
        <v>FLAVIO PAULINO DA SILVA (NIC: 113832)</v>
      </c>
      <c r="T68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89" s="31" t="str">
        <f>UPPER(IFERROR(Table_ocorrencias11[[#This Row],[descricao]],""))</f>
        <v>PAF</v>
      </c>
      <c r="V689" s="24">
        <f>IFERROR(IF(Table_ocorrencias11[[#This Row],[data_ciencia]]="","",Table_ocorrencias11[[#This Row],[data_ciencia]]),"")</f>
        <v>0.79861111111111116</v>
      </c>
      <c r="W689" s="24">
        <f>IFERROR(IF(Table_ocorrencias11[[#This Row],[data_saida]]="","",Table_ocorrencias11[[#This Row],[data_saida]]),"")</f>
        <v>0.85277777777777775</v>
      </c>
      <c r="X689" s="24">
        <f>IFERROR(IF(Table_ocorrencias11[[#This Row],[data_chegada]]="","",Table_ocorrencias11[[#This Row],[data_chegada]]),"")</f>
        <v>0.875</v>
      </c>
      <c r="Y689" s="24">
        <f>IFERROR(IF(Table_ocorrencias11[[#This Row],[data_conclusao]]="","",Table_ocorrencias11[[#This Row],[data_conclusao]]),"")</f>
        <v>0.90416666666666667</v>
      </c>
      <c r="Z689" s="22">
        <v>1816</v>
      </c>
      <c r="AA689" s="22">
        <v>951</v>
      </c>
      <c r="AB689" s="22">
        <v>3</v>
      </c>
      <c r="AC689" s="22">
        <v>3866947</v>
      </c>
      <c r="AD689" s="22">
        <v>3867820</v>
      </c>
      <c r="AE689" s="22">
        <v>2960419</v>
      </c>
      <c r="AF689" s="22">
        <v>33827</v>
      </c>
      <c r="AG689" s="23">
        <v>44131</v>
      </c>
      <c r="AH689" s="22" t="s">
        <v>5596</v>
      </c>
      <c r="AI689" s="22" t="s">
        <v>167</v>
      </c>
      <c r="AJ689" s="22" t="s">
        <v>168</v>
      </c>
      <c r="AK689" s="22" t="s">
        <v>255</v>
      </c>
      <c r="AL689" s="25">
        <v>0.79861111111111116</v>
      </c>
      <c r="AM689" s="26">
        <v>0.85277777777777775</v>
      </c>
      <c r="AN689" s="26">
        <v>0.875</v>
      </c>
      <c r="AO689" s="26">
        <v>0.90416666666666667</v>
      </c>
      <c r="AP689" s="22" t="s">
        <v>5604</v>
      </c>
      <c r="AQ689" s="22" t="s">
        <v>5605</v>
      </c>
      <c r="AR689" s="22">
        <v>14</v>
      </c>
      <c r="AS689" s="22" t="s">
        <v>1483</v>
      </c>
      <c r="AT689" s="22" t="s">
        <v>5597</v>
      </c>
      <c r="AU689" s="22" t="s">
        <v>5598</v>
      </c>
      <c r="AV689" s="27" t="s">
        <v>276</v>
      </c>
      <c r="AW689" s="22" t="s">
        <v>5599</v>
      </c>
      <c r="AX689" s="22" t="s">
        <v>1202</v>
      </c>
      <c r="AY689" s="22" t="b">
        <v>1</v>
      </c>
      <c r="AZ689" s="22" t="s">
        <v>273</v>
      </c>
      <c r="BA689" s="22" t="b">
        <v>0</v>
      </c>
      <c r="BB689" s="22"/>
      <c r="BC689" s="22"/>
    </row>
    <row r="690" spans="1:55" hidden="1" x14ac:dyDescent="0.25">
      <c r="A690" s="31" t="str">
        <f>IFERROR(TEXT(Table_ocorrencias11[[#This Row],[caso_n]],"000")&amp;Table_ocorrencias11[[#This Row],[ponto]]&amp;"/"&amp;YEAR(Table_ocorrencias11[[#This Row],[DATA PLANTÃO]]),"")</f>
        <v>952.9/2020</v>
      </c>
      <c r="B690" s="31" t="str">
        <f>IFERROR(IF(Table_ocorrencias11[[#This Row],[GDL]] = "","", Table_ocorrencias11[[#This Row],[GDL]]&amp;"/"&amp;YEAR(Table_ocorrencias11[[#This Row],[data_plantao]])),"")</f>
        <v>33828/2020</v>
      </c>
      <c r="C690" s="31" t="str">
        <f>IF(Table_ocorrencias11[[#This Row],[fotos_gdl]] = TRUE,"ENVIADAS","PENDENTE")</f>
        <v>ENVIADAS</v>
      </c>
      <c r="D690" s="23">
        <f>IFERROR(Table_ocorrencias11[[#This Row],[data_plantao]],"")</f>
        <v>44131</v>
      </c>
      <c r="E690" s="31" t="str">
        <f>IFERROR(Table_ocorrencias11[[#This Row],[CIODS]],"")</f>
        <v>D692294</v>
      </c>
      <c r="F690" s="31" t="str">
        <f>IFERROR(Table_ocorrencias11[[#This Row],[natureza3]],"")</f>
        <v>Homicídio</v>
      </c>
      <c r="G690" s="31" t="str">
        <f>IFERROR(Table_ocorrencias11[[#This Row],[tipo_local]],"")</f>
        <v>Externo</v>
      </c>
      <c r="H690" s="31" t="str">
        <f>IFERROR(IF(Table_ocorrencias11[[#This Row],[instrumento9]] = 0,"",Table_ocorrencias11[[#This Row],[instrumento9]]),"")</f>
        <v>PÉRFURO-CONTUNDENTE</v>
      </c>
      <c r="I690" s="31" t="str">
        <f>IFERROR(VLOOKUP(Table_ocorrencias11[[#This Row],[matricula_perito]],Table_peritos[],2,FALSE),"")</f>
        <v>LUCAS ARAÚJO DE ALMEIDA</v>
      </c>
      <c r="J690" s="31" t="str">
        <f>IFERROR(VLOOKUP(Table_ocorrencias11[[#This Row],[matricula_auxiliar]],Table_auxiliares[],2,FALSE),"")</f>
        <v>ALMIR CARLOS DE SOUZA</v>
      </c>
      <c r="K690" s="31" t="str">
        <f>IFERROR(VLOOKUP(Table_ocorrencias11[[#This Row],[matricula_delegado]],Table_delegados[],2,FALSE),"")</f>
        <v>BRUNO MARCIO DE AMORIM MAGALHAES</v>
      </c>
      <c r="L690" s="31" t="str">
        <f>IFERROR(Table_ocorrencias11[[#This Row],[viatura4]],"")</f>
        <v>UP006</v>
      </c>
      <c r="M690" s="31" t="str">
        <f>IFERROR(IF(Table_ocorrencias11[[#This Row],[DPH2]] ="","",Table_ocorrencias11[[#This Row],[DPH2]]&amp;"º DPH"),"")</f>
        <v>6º DPH</v>
      </c>
      <c r="N690" s="31" t="str">
        <f>UPPER(IFERROR(VLOOKUP(Table_ocorrencias11[[#This Row],[municipio]],Table_municipios[],2,FALSE),""))</f>
        <v>ABREU E LIMA</v>
      </c>
      <c r="O690" s="31" t="str">
        <f>UPPER(IFERROR(Table_ocorrencias11[[#This Row],[bairro7]],""))</f>
        <v>CAETÉS III</v>
      </c>
      <c r="P690" s="31" t="str">
        <f>IFERROR(IF(Table_ocorrencias11[[#This Row],[rua8]] ="","",Table_ocorrencias11[[#This Row],[rua8]]),"")</f>
        <v>RUA 40</v>
      </c>
      <c r="Q690" s="31" t="str">
        <f>IFERROR(IF(Table_ocorrencias11[[#This Row],[latitude5]] ="","",Table_ocorrencias11[[#This Row],[latitude5]]),"")</f>
        <v>-7.917077</v>
      </c>
      <c r="R690" s="31" t="str">
        <f>IFERROR(IF(Table_ocorrencias11[[#This Row],[longitude6]] ="","",Table_ocorrencias11[[#This Row],[longitude6]]),"")</f>
        <v>-34,90845</v>
      </c>
      <c r="S690" s="31" t="str">
        <f>IFERROR(UPPER(VLOOKUP(Table_ocorrencias11[[#This Row],[ocorrencia_id]],Table_vitimas[],3,FALSE) &amp; " (NIC: "&amp; VLOOKUP(Table_ocorrencias11[[#This Row],[ocorrencia_id]],Table_vitimas[],9,FALSE)) &amp;")","")</f>
        <v>KLEYPSON ALVES CORREIA FILHO (NIC: 113837)</v>
      </c>
      <c r="T69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90" s="31" t="str">
        <f>UPPER(IFERROR(Table_ocorrencias11[[#This Row],[descricao]],""))</f>
        <v>PAF - MASCULINO - SAGTº PEREIRA 991679641</v>
      </c>
      <c r="V690" s="24">
        <f>IFERROR(IF(Table_ocorrencias11[[#This Row],[data_ciencia]]="","",Table_ocorrencias11[[#This Row],[data_ciencia]]),"")</f>
        <v>0.8833333333333333</v>
      </c>
      <c r="W690" s="24">
        <f>IFERROR(IF(Table_ocorrencias11[[#This Row],[data_saida]]="","",Table_ocorrencias11[[#This Row],[data_saida]]),"")</f>
        <v>0.88888888888888884</v>
      </c>
      <c r="X690" s="24">
        <f>IFERROR(IF(Table_ocorrencias11[[#This Row],[data_chegada]]="","",Table_ocorrencias11[[#This Row],[data_chegada]]),"")</f>
        <v>0.90486111111111112</v>
      </c>
      <c r="Y690" s="24">
        <f>IFERROR(IF(Table_ocorrencias11[[#This Row],[data_conclusao]]="","",Table_ocorrencias11[[#This Row],[data_conclusao]]),"")</f>
        <v>0.94444444444444442</v>
      </c>
      <c r="Z690" s="22">
        <v>1817</v>
      </c>
      <c r="AA690" s="22">
        <v>952</v>
      </c>
      <c r="AB690" s="22">
        <v>6</v>
      </c>
      <c r="AC690" s="22">
        <v>3870006</v>
      </c>
      <c r="AD690" s="22">
        <v>1586920</v>
      </c>
      <c r="AE690" s="22">
        <v>2960419</v>
      </c>
      <c r="AF690" s="22">
        <v>33828</v>
      </c>
      <c r="AG690" s="23">
        <v>44131</v>
      </c>
      <c r="AH690" s="22" t="s">
        <v>5603</v>
      </c>
      <c r="AI690" s="22" t="s">
        <v>167</v>
      </c>
      <c r="AJ690" s="22" t="s">
        <v>168</v>
      </c>
      <c r="AK690" s="22" t="s">
        <v>1258</v>
      </c>
      <c r="AL690" s="25">
        <v>0.8833333333333333</v>
      </c>
      <c r="AM690" s="26">
        <v>0.88888888888888884</v>
      </c>
      <c r="AN690" s="26">
        <v>0.90486111111111112</v>
      </c>
      <c r="AO690" s="26">
        <v>0.94444444444444442</v>
      </c>
      <c r="AP690" s="22" t="s">
        <v>5611</v>
      </c>
      <c r="AQ690" s="22" t="s">
        <v>5612</v>
      </c>
      <c r="AR690" s="22">
        <v>1</v>
      </c>
      <c r="AS690" s="22" t="s">
        <v>3497</v>
      </c>
      <c r="AT690" s="22" t="s">
        <v>5619</v>
      </c>
      <c r="AU690" s="22" t="s">
        <v>5600</v>
      </c>
      <c r="AV690" s="27" t="s">
        <v>276</v>
      </c>
      <c r="AW690" s="22" t="s">
        <v>5601</v>
      </c>
      <c r="AX690" s="22" t="s">
        <v>5602</v>
      </c>
      <c r="AY690" s="22" t="b">
        <v>1</v>
      </c>
      <c r="AZ690" s="22" t="s">
        <v>273</v>
      </c>
      <c r="BA690" s="22" t="b">
        <v>0</v>
      </c>
      <c r="BB690" s="22"/>
      <c r="BC690" s="22"/>
    </row>
    <row r="691" spans="1:55" hidden="1" x14ac:dyDescent="0.25">
      <c r="A691" s="31" t="str">
        <f>IFERROR(TEXT(Table_ocorrencias11[[#This Row],[caso_n]],"000")&amp;Table_ocorrencias11[[#This Row],[ponto]]&amp;"/"&amp;YEAR(Table_ocorrencias11[[#This Row],[DATA PLANTÃO]]),"")</f>
        <v>953.9/2020</v>
      </c>
      <c r="B691" s="31" t="str">
        <f>IFERROR(IF(Table_ocorrencias11[[#This Row],[GDL]] = "","", Table_ocorrencias11[[#This Row],[GDL]]&amp;"/"&amp;YEAR(Table_ocorrencias11[[#This Row],[data_plantao]])),"")</f>
        <v>33836/2020</v>
      </c>
      <c r="C691" s="31" t="str">
        <f>IF(Table_ocorrencias11[[#This Row],[fotos_gdl]] = TRUE,"ENVIADAS","PENDENTE")</f>
        <v>ENVIADAS</v>
      </c>
      <c r="D691" s="23">
        <f>IFERROR(Table_ocorrencias11[[#This Row],[data_plantao]],"")</f>
        <v>44131</v>
      </c>
      <c r="E691" s="31" t="str">
        <f>IFERROR(Table_ocorrencias11[[#This Row],[CIODS]],"")</f>
        <v>D692313</v>
      </c>
      <c r="F691" s="31" t="str">
        <f>IFERROR(Table_ocorrencias11[[#This Row],[natureza3]],"")</f>
        <v>Homicídio</v>
      </c>
      <c r="G691" s="31" t="str">
        <f>IFERROR(Table_ocorrencias11[[#This Row],[tipo_local]],"")</f>
        <v>Interno</v>
      </c>
      <c r="H691" s="31" t="str">
        <f>IFERROR(IF(Table_ocorrencias11[[#This Row],[instrumento9]] = 0,"",Table_ocorrencias11[[#This Row],[instrumento9]]),"")</f>
        <v>PÉRFURO-CONTUNDENTE</v>
      </c>
      <c r="I691" s="31" t="str">
        <f>IFERROR(VLOOKUP(Table_ocorrencias11[[#This Row],[matricula_perito]],Table_peritos[],2,FALSE),"")</f>
        <v>VICTOR CEZAR LUCENA TAVARES DE SÁ LEITÃO</v>
      </c>
      <c r="J691" s="31" t="str">
        <f>IFERROR(VLOOKUP(Table_ocorrencias11[[#This Row],[matricula_auxiliar]],Table_auxiliares[],2,FALSE),"")</f>
        <v>BRENO HENRIQUE DANTAS DOS SANTOS</v>
      </c>
      <c r="K691" s="31" t="str">
        <f>IFERROR(VLOOKUP(Table_ocorrencias11[[#This Row],[matricula_delegado]],Table_delegados[],2,FALSE),"")</f>
        <v>ADYR MARTENS DE ALMEIDA</v>
      </c>
      <c r="L691" s="31" t="str">
        <f>IFERROR(Table_ocorrencias11[[#This Row],[viatura4]],"")</f>
        <v>UP004</v>
      </c>
      <c r="M691" s="31" t="str">
        <f>IFERROR(IF(Table_ocorrencias11[[#This Row],[DPH2]] ="","",Table_ocorrencias11[[#This Row],[DPH2]]&amp;"º DPH"),"")</f>
        <v>9º DPH</v>
      </c>
      <c r="N691" s="31" t="str">
        <f>UPPER(IFERROR(VLOOKUP(Table_ocorrencias11[[#This Row],[municipio]],Table_municipios[],2,FALSE),""))</f>
        <v>OLINDA</v>
      </c>
      <c r="O691" s="31" t="str">
        <f>UPPER(IFERROR(Table_ocorrencias11[[#This Row],[bairro7]],""))</f>
        <v>PASSARINHO</v>
      </c>
      <c r="P691" s="31" t="str">
        <f>IFERROR(IF(Table_ocorrencias11[[#This Row],[rua8]] ="","",Table_ocorrencias11[[#This Row],[rua8]]),"")</f>
        <v>RUA NINIVE</v>
      </c>
      <c r="Q691" s="31" t="str">
        <f>IFERROR(IF(Table_ocorrencias11[[#This Row],[latitude5]] ="","",Table_ocorrencias11[[#This Row],[latitude5]]),"")</f>
        <v>-7.977390</v>
      </c>
      <c r="R691" s="31" t="str">
        <f>IFERROR(IF(Table_ocorrencias11[[#This Row],[longitude6]] ="","",Table_ocorrencias11[[#This Row],[longitude6]]),"")</f>
        <v>-34.917709</v>
      </c>
      <c r="S69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113803)</v>
      </c>
      <c r="T69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1" s="31" t="str">
        <f>UPPER(IFERROR(Table_ocorrencias11[[#This Row],[descricao]],""))</f>
        <v>INTERIOR DA RESIDÊNCIA</v>
      </c>
      <c r="V691" s="24">
        <f>IFERROR(IF(Table_ocorrencias11[[#This Row],[data_ciencia]]="","",Table_ocorrencias11[[#This Row],[data_ciencia]]),"")</f>
        <v>1.7361111111111112E-2</v>
      </c>
      <c r="W691" s="24">
        <f>IFERROR(IF(Table_ocorrencias11[[#This Row],[data_saida]]="","",Table_ocorrencias11[[#This Row],[data_saida]]),"")</f>
        <v>2.4305555555555556E-2</v>
      </c>
      <c r="X691" s="24">
        <f>IFERROR(IF(Table_ocorrencias11[[#This Row],[data_chegada]]="","",Table_ocorrencias11[[#This Row],[data_chegada]]),"")</f>
        <v>3.4722222222222224E-2</v>
      </c>
      <c r="Y691" s="24">
        <f>IFERROR(IF(Table_ocorrencias11[[#This Row],[data_conclusao]]="","",Table_ocorrencias11[[#This Row],[data_conclusao]]),"")</f>
        <v>8.3333333333333329E-2</v>
      </c>
      <c r="Z691" s="22">
        <v>1818</v>
      </c>
      <c r="AA691" s="22">
        <v>953</v>
      </c>
      <c r="AB691" s="22">
        <v>9</v>
      </c>
      <c r="AC691" s="22">
        <v>3866947</v>
      </c>
      <c r="AD691" s="22">
        <v>3867820</v>
      </c>
      <c r="AE691" s="22">
        <v>2960397</v>
      </c>
      <c r="AF691" s="22">
        <v>33836</v>
      </c>
      <c r="AG691" s="23">
        <v>44131</v>
      </c>
      <c r="AH691" s="22" t="s">
        <v>5624</v>
      </c>
      <c r="AI691" s="22" t="s">
        <v>167</v>
      </c>
      <c r="AJ691" s="22" t="s">
        <v>414</v>
      </c>
      <c r="AK691" s="22" t="s">
        <v>255</v>
      </c>
      <c r="AL691" s="25">
        <v>1.7361111111111112E-2</v>
      </c>
      <c r="AM691" s="26">
        <v>2.4305555555555556E-2</v>
      </c>
      <c r="AN691" s="26">
        <v>3.4722222222222224E-2</v>
      </c>
      <c r="AO691" s="26">
        <v>8.3333333333333329E-2</v>
      </c>
      <c r="AP691" s="22" t="s">
        <v>5625</v>
      </c>
      <c r="AQ691" s="22" t="s">
        <v>5626</v>
      </c>
      <c r="AR691" s="22">
        <v>12</v>
      </c>
      <c r="AS691" s="22" t="s">
        <v>678</v>
      </c>
      <c r="AT691" s="22" t="s">
        <v>5627</v>
      </c>
      <c r="AU691" s="22" t="s">
        <v>5628</v>
      </c>
      <c r="AV691" s="27" t="s">
        <v>276</v>
      </c>
      <c r="AW691" s="22" t="s">
        <v>5629</v>
      </c>
      <c r="AX691" s="22" t="s">
        <v>5630</v>
      </c>
      <c r="AY691" s="22" t="b">
        <v>1</v>
      </c>
      <c r="AZ691" s="22" t="s">
        <v>273</v>
      </c>
      <c r="BA691" s="22" t="b">
        <v>0</v>
      </c>
      <c r="BB691" s="22"/>
      <c r="BC691" s="22"/>
    </row>
    <row r="692" spans="1:55" hidden="1" x14ac:dyDescent="0.25">
      <c r="A692" s="31" t="str">
        <f>IFERROR(TEXT(Table_ocorrencias11[[#This Row],[caso_n]],"000")&amp;Table_ocorrencias11[[#This Row],[ponto]]&amp;"/"&amp;YEAR(Table_ocorrencias11[[#This Row],[DATA PLANTÃO]]),"")</f>
        <v>954.9/2020</v>
      </c>
      <c r="B692" s="31" t="str">
        <f>IFERROR(IF(Table_ocorrencias11[[#This Row],[GDL]] = "","", Table_ocorrencias11[[#This Row],[GDL]]&amp;"/"&amp;YEAR(Table_ocorrencias11[[#This Row],[data_plantao]])),"")</f>
        <v/>
      </c>
      <c r="C692" s="31" t="str">
        <f>IF(Table_ocorrencias11[[#This Row],[fotos_gdl]] = TRUE,"ENVIADAS","PENDENTE")</f>
        <v>PENDENTE</v>
      </c>
      <c r="D692" s="23">
        <f>IFERROR(Table_ocorrencias11[[#This Row],[data_plantao]],"")</f>
        <v>44132</v>
      </c>
      <c r="E692" s="31" t="str">
        <f>IFERROR(Table_ocorrencias11[[#This Row],[CIODS]],"")</f>
        <v>D692333</v>
      </c>
      <c r="F692" s="31" t="str">
        <f>IFERROR(Table_ocorrencias11[[#This Row],[natureza3]],"")</f>
        <v>Ossada</v>
      </c>
      <c r="G692" s="31" t="str">
        <f>IFERROR(Table_ocorrencias11[[#This Row],[tipo_local]],"")</f>
        <v>Externo</v>
      </c>
      <c r="H692" s="31" t="str">
        <f>IFERROR(IF(Table_ocorrencias11[[#This Row],[instrumento9]] = 0,"",Table_ocorrencias11[[#This Row],[instrumento9]]),"")</f>
        <v>OUTROS</v>
      </c>
      <c r="I692" s="31" t="str">
        <f>IFERROR(VLOOKUP(Table_ocorrencias11[[#This Row],[matricula_perito]],Table_peritos[],2,FALSE),"")</f>
        <v>BETSON FERNANDO DELGADO DOS SANTOS ANDRADE</v>
      </c>
      <c r="J692" s="31" t="str">
        <f>IFERROR(VLOOKUP(Table_ocorrencias11[[#This Row],[matricula_auxiliar]],Table_auxiliares[],2,FALSE),"")</f>
        <v>MOISES JOSE SEABRA</v>
      </c>
      <c r="K692" s="31" t="str">
        <f>IFERROR(VLOOKUP(Table_ocorrencias11[[#This Row],[matricula_delegado]],Table_delegados[],2,FALSE),"")</f>
        <v>EDUARDO ALBERTO VILHENA SARAIVA</v>
      </c>
      <c r="L692" s="31" t="str">
        <f>IFERROR(Table_ocorrencias11[[#This Row],[viatura4]],"")</f>
        <v>UP006</v>
      </c>
      <c r="M692" s="31" t="str">
        <f>IFERROR(IF(Table_ocorrencias11[[#This Row],[DPH2]] ="","",Table_ocorrencias11[[#This Row],[DPH2]]&amp;"º DPH"),"")</f>
        <v>14º DPH</v>
      </c>
      <c r="N692" s="31" t="str">
        <f>UPPER(IFERROR(VLOOKUP(Table_ocorrencias11[[#This Row],[municipio]],Table_municipios[],2,FALSE),""))</f>
        <v>CABO DE SANTO AGOSTINHO</v>
      </c>
      <c r="O692" s="31" t="str">
        <f>UPPER(IFERROR(Table_ocorrencias11[[#This Row],[bairro7]],""))</f>
        <v>DISTRITO INDUSTRIAL SANTO ESTEVÃO</v>
      </c>
      <c r="P692" s="31" t="str">
        <f>IFERROR(IF(Table_ocorrencias11[[#This Row],[rua8]] ="","",Table_ocorrencias11[[#This Row],[rua8]]),"")</f>
        <v>BR-101</v>
      </c>
      <c r="Q692" s="31" t="str">
        <f>IFERROR(IF(Table_ocorrencias11[[#This Row],[latitude5]] ="","",Table_ocorrencias11[[#This Row],[latitude5]]),"")</f>
        <v>-8.251419</v>
      </c>
      <c r="R692" s="31" t="str">
        <f>IFERROR(IF(Table_ocorrencias11[[#This Row],[longitude6]] ="","",Table_ocorrencias11[[#This Row],[longitude6]]),"")</f>
        <v>-35.0194618</v>
      </c>
      <c r="S69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109567)</v>
      </c>
      <c r="T69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2" s="31" t="str">
        <f>UPPER(IFERROR(Table_ocorrencias11[[#This Row],[descricao]],""))</f>
        <v>PM: 985334786 (CLEBSON); 98304-5852 (DANIEL); REF: USINA BOM JESUS</v>
      </c>
      <c r="V692" s="24">
        <f>IFERROR(IF(Table_ocorrencias11[[#This Row],[data_ciencia]]="","",Table_ocorrencias11[[#This Row],[data_ciencia]]),"")</f>
        <v>0.46527777777777779</v>
      </c>
      <c r="W692" s="24">
        <f>IFERROR(IF(Table_ocorrencias11[[#This Row],[data_saida]]="","",Table_ocorrencias11[[#This Row],[data_saida]]),"")</f>
        <v>0.47222222222222221</v>
      </c>
      <c r="X692" s="24">
        <f>IFERROR(IF(Table_ocorrencias11[[#This Row],[data_chegada]]="","",Table_ocorrencias11[[#This Row],[data_chegada]]),"")</f>
        <v>0.49791666666666667</v>
      </c>
      <c r="Y692" s="24">
        <f>IFERROR(IF(Table_ocorrencias11[[#This Row],[data_conclusao]]="","",Table_ocorrencias11[[#This Row],[data_conclusao]]),"")</f>
        <v>0.51527777777777772</v>
      </c>
      <c r="Z692" s="22">
        <v>1819</v>
      </c>
      <c r="AA692" s="22">
        <v>954</v>
      </c>
      <c r="AB692" s="22">
        <v>14</v>
      </c>
      <c r="AC692" s="22">
        <v>3869903</v>
      </c>
      <c r="AD692" s="22">
        <v>1347241</v>
      </c>
      <c r="AE692" s="22">
        <v>2725673</v>
      </c>
      <c r="AF692" s="22"/>
      <c r="AG692" s="23">
        <v>44132</v>
      </c>
      <c r="AH692" s="22" t="s">
        <v>5649</v>
      </c>
      <c r="AI692" s="22" t="s">
        <v>5650</v>
      </c>
      <c r="AJ692" s="22" t="s">
        <v>168</v>
      </c>
      <c r="AK692" s="22" t="s">
        <v>1258</v>
      </c>
      <c r="AL692" s="25">
        <v>0.46527777777777779</v>
      </c>
      <c r="AM692" s="26">
        <v>0.47222222222222221</v>
      </c>
      <c r="AN692" s="26">
        <v>0.49791666666666667</v>
      </c>
      <c r="AO692" s="26">
        <v>0.51527777777777772</v>
      </c>
      <c r="AP692" s="22" t="s">
        <v>5651</v>
      </c>
      <c r="AQ692" s="22" t="s">
        <v>5652</v>
      </c>
      <c r="AR692" s="22">
        <v>3</v>
      </c>
      <c r="AS692" s="22" t="s">
        <v>5653</v>
      </c>
      <c r="AT692" s="22" t="s">
        <v>666</v>
      </c>
      <c r="AU692" s="22" t="s">
        <v>5654</v>
      </c>
      <c r="AV692" s="27" t="s">
        <v>433</v>
      </c>
      <c r="AW692" s="22" t="s">
        <v>5655</v>
      </c>
      <c r="AX692" s="22" t="s">
        <v>5656</v>
      </c>
      <c r="AY692" s="22" t="b">
        <v>0</v>
      </c>
      <c r="AZ692" s="22" t="s">
        <v>273</v>
      </c>
      <c r="BA692" s="22" t="b">
        <v>0</v>
      </c>
      <c r="BB692" s="22"/>
      <c r="BC692" s="22"/>
    </row>
    <row r="693" spans="1:55" hidden="1" x14ac:dyDescent="0.25">
      <c r="A693" s="31" t="str">
        <f>IFERROR(TEXT(Table_ocorrencias11[[#This Row],[caso_n]],"000")&amp;Table_ocorrencias11[[#This Row],[ponto]]&amp;"/"&amp;YEAR(Table_ocorrencias11[[#This Row],[DATA PLANTÃO]]),"")</f>
        <v>955.9/2020</v>
      </c>
      <c r="B693" s="31" t="str">
        <f>IFERROR(IF(Table_ocorrencias11[[#This Row],[GDL]] = "","", Table_ocorrencias11[[#This Row],[GDL]]&amp;"/"&amp;YEAR(Table_ocorrencias11[[#This Row],[data_plantao]])),"")</f>
        <v>39250/2020</v>
      </c>
      <c r="C693" s="31" t="str">
        <f>IF(Table_ocorrencias11[[#This Row],[fotos_gdl]] = TRUE,"ENVIADAS","PENDENTE")</f>
        <v>PENDENTE</v>
      </c>
      <c r="D693" s="23">
        <f>IFERROR(Table_ocorrencias11[[#This Row],[data_plantao]],"")</f>
        <v>44132</v>
      </c>
      <c r="E693" s="31" t="str">
        <f>IFERROR(Table_ocorrencias11[[#This Row],[CIODS]],"")</f>
        <v>D692338</v>
      </c>
      <c r="F693" s="31" t="str">
        <f>IFERROR(Table_ocorrencias11[[#This Row],[natureza3]],"")</f>
        <v>Homicídio</v>
      </c>
      <c r="G693" s="31" t="str">
        <f>IFERROR(Table_ocorrencias11[[#This Row],[tipo_local]],"")</f>
        <v>Externo</v>
      </c>
      <c r="H693" s="31" t="str">
        <f>IFERROR(IF(Table_ocorrencias11[[#This Row],[instrumento9]] = 0,"",Table_ocorrencias11[[#This Row],[instrumento9]]),"")</f>
        <v>PÉRFURO-CONTUNDENTE</v>
      </c>
      <c r="I693" s="31" t="str">
        <f>IFERROR(VLOOKUP(Table_ocorrencias11[[#This Row],[matricula_perito]],Table_peritos[],2,FALSE),"")</f>
        <v>BETSON FERNANDO DELGADO DOS SANTOS ANDRADE</v>
      </c>
      <c r="J693" s="31" t="str">
        <f>IFERROR(VLOOKUP(Table_ocorrencias11[[#This Row],[matricula_auxiliar]],Table_auxiliares[],2,FALSE),"")</f>
        <v>MOISES JOSE SEABRA</v>
      </c>
      <c r="K693" s="31" t="str">
        <f>IFERROR(VLOOKUP(Table_ocorrencias11[[#This Row],[matricula_delegado]],Table_delegados[],2,FALSE),"")</f>
        <v>BRUNO MARCIO DE AMORIM MAGALHAES</v>
      </c>
      <c r="L693" s="31" t="str">
        <f>IFERROR(Table_ocorrencias11[[#This Row],[viatura4]],"")</f>
        <v>UP006</v>
      </c>
      <c r="M693" s="31" t="str">
        <f>IFERROR(IF(Table_ocorrencias11[[#This Row],[DPH2]] ="","",Table_ocorrencias11[[#This Row],[DPH2]]&amp;"º DPH"),"")</f>
        <v>5º DPH</v>
      </c>
      <c r="N693" s="31" t="str">
        <f>UPPER(IFERROR(VLOOKUP(Table_ocorrencias11[[#This Row],[municipio]],Table_municipios[],2,FALSE),""))</f>
        <v>RECIFE</v>
      </c>
      <c r="O693" s="31" t="str">
        <f>UPPER(IFERROR(Table_ocorrencias11[[#This Row],[bairro7]],""))</f>
        <v>DOIS IRMÃOS</v>
      </c>
      <c r="P693" s="31" t="str">
        <f>IFERROR(IF(Table_ocorrencias11[[#This Row],[rua8]] ="","",Table_ocorrencias11[[#This Row],[rua8]]),"")</f>
        <v>R. DOM MANOEL DE MEDEIROS</v>
      </c>
      <c r="Q693" s="31" t="str">
        <f>IFERROR(IF(Table_ocorrencias11[[#This Row],[latitude5]] ="","",Table_ocorrencias11[[#This Row],[latitude5]]),"")</f>
        <v>-8.01146</v>
      </c>
      <c r="R693" s="31" t="str">
        <f>IFERROR(IF(Table_ocorrencias11[[#This Row],[longitude6]] ="","",Table_ocorrencias11[[#This Row],[longitude6]]),"")</f>
        <v>-34.94919</v>
      </c>
      <c r="S693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113831)</v>
      </c>
      <c r="T69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3" s="31" t="str">
        <f>UPPER(IFERROR(Table_ocorrencias11[[#This Row],[descricao]],""))</f>
        <v>PAF EXTERNO SIMPLES</v>
      </c>
      <c r="V693" s="24">
        <f>IFERROR(IF(Table_ocorrencias11[[#This Row],[data_ciencia]]="","",Table_ocorrencias11[[#This Row],[data_ciencia]]),"")</f>
        <v>0.49652777777777779</v>
      </c>
      <c r="W693" s="24">
        <f>IFERROR(IF(Table_ocorrencias11[[#This Row],[data_saida]]="","",Table_ocorrencias11[[#This Row],[data_saida]]),"")</f>
        <v>0.52083333333333337</v>
      </c>
      <c r="X693" s="24">
        <f>IFERROR(IF(Table_ocorrencias11[[#This Row],[data_chegada]]="","",Table_ocorrencias11[[#This Row],[data_chegada]]),"")</f>
        <v>0.55694444444444446</v>
      </c>
      <c r="Y693" s="24">
        <f>IFERROR(IF(Table_ocorrencias11[[#This Row],[data_conclusao]]="","",Table_ocorrencias11[[#This Row],[data_conclusao]]),"")</f>
        <v>0.57847222222222228</v>
      </c>
      <c r="Z693" s="22">
        <v>1820</v>
      </c>
      <c r="AA693" s="22">
        <v>955</v>
      </c>
      <c r="AB693" s="22">
        <v>5</v>
      </c>
      <c r="AC693" s="22">
        <v>3869903</v>
      </c>
      <c r="AD693" s="22">
        <v>1347241</v>
      </c>
      <c r="AE693" s="22">
        <v>2960419</v>
      </c>
      <c r="AF693" s="22">
        <v>39250</v>
      </c>
      <c r="AG693" s="23">
        <v>44132</v>
      </c>
      <c r="AH693" s="22" t="s">
        <v>5631</v>
      </c>
      <c r="AI693" s="22" t="s">
        <v>167</v>
      </c>
      <c r="AJ693" s="22" t="s">
        <v>168</v>
      </c>
      <c r="AK693" s="22" t="s">
        <v>1258</v>
      </c>
      <c r="AL693" s="25">
        <v>0.49652777777777779</v>
      </c>
      <c r="AM693" s="26">
        <v>0.52083333333333337</v>
      </c>
      <c r="AN693" s="26">
        <v>0.55694444444444446</v>
      </c>
      <c r="AO693" s="26">
        <v>0.57847222222222228</v>
      </c>
      <c r="AP693" s="22" t="s">
        <v>5638</v>
      </c>
      <c r="AQ693" s="22" t="s">
        <v>5639</v>
      </c>
      <c r="AR693" s="22">
        <v>14</v>
      </c>
      <c r="AS693" s="22" t="s">
        <v>5640</v>
      </c>
      <c r="AT693" s="22" t="s">
        <v>5641</v>
      </c>
      <c r="AU693" s="22" t="s">
        <v>5642</v>
      </c>
      <c r="AV693" s="27" t="s">
        <v>276</v>
      </c>
      <c r="AW693" s="22" t="s">
        <v>5643</v>
      </c>
      <c r="AX693" s="22" t="s">
        <v>2112</v>
      </c>
      <c r="AY693" s="22" t="b">
        <v>0</v>
      </c>
      <c r="AZ693" s="22" t="s">
        <v>273</v>
      </c>
      <c r="BA693" s="22" t="b">
        <v>0</v>
      </c>
      <c r="BB693" s="22"/>
      <c r="BC693" s="22"/>
    </row>
    <row r="694" spans="1:55" hidden="1" x14ac:dyDescent="0.25">
      <c r="A694" s="31" t="str">
        <f>IFERROR(TEXT(Table_ocorrencias11[[#This Row],[caso_n]],"000")&amp;Table_ocorrencias11[[#This Row],[ponto]]&amp;"/"&amp;YEAR(Table_ocorrencias11[[#This Row],[DATA PLANTÃO]]),"")</f>
        <v>956.9/2020</v>
      </c>
      <c r="B694" s="31" t="str">
        <f>IFERROR(IF(Table_ocorrencias11[[#This Row],[GDL]] = "","", Table_ocorrencias11[[#This Row],[GDL]]&amp;"/"&amp;YEAR(Table_ocorrencias11[[#This Row],[data_plantao]])),"")</f>
        <v>33950/2020</v>
      </c>
      <c r="C694" s="31" t="str">
        <f>IF(Table_ocorrencias11[[#This Row],[fotos_gdl]] = TRUE,"ENVIADAS","PENDENTE")</f>
        <v>ENVIADAS</v>
      </c>
      <c r="D694" s="23">
        <f>IFERROR(Table_ocorrencias11[[#This Row],[data_plantao]],"")</f>
        <v>44132</v>
      </c>
      <c r="E694" s="31" t="str">
        <f>IFERROR(Table_ocorrencias11[[#This Row],[CIODS]],"")</f>
        <v>D692338</v>
      </c>
      <c r="F694" s="31" t="str">
        <f>IFERROR(Table_ocorrencias11[[#This Row],[natureza3]],"")</f>
        <v>Homicídio</v>
      </c>
      <c r="G694" s="31" t="str">
        <f>IFERROR(Table_ocorrencias11[[#This Row],[tipo_local]],"")</f>
        <v>Interno</v>
      </c>
      <c r="H694" s="31" t="str">
        <f>IFERROR(IF(Table_ocorrencias11[[#This Row],[instrumento9]] = 0,"",Table_ocorrencias11[[#This Row],[instrumento9]]),"")</f>
        <v>PÉRFURO-CORTANTE</v>
      </c>
      <c r="I694" s="31" t="str">
        <f>IFERROR(VLOOKUP(Table_ocorrencias11[[#This Row],[matricula_perito]],Table_peritos[],2,FALSE),"")</f>
        <v>DIOGO SINESIO TRAJANO DE ARRUDA</v>
      </c>
      <c r="J694" s="31" t="str">
        <f>IFERROR(VLOOKUP(Table_ocorrencias11[[#This Row],[matricula_auxiliar]],Table_auxiliares[],2,FALSE),"")</f>
        <v>THIAGO CHALEGRE</v>
      </c>
      <c r="K694" s="31" t="str">
        <f>IFERROR(VLOOKUP(Table_ocorrencias11[[#This Row],[matricula_delegado]],Table_delegados[],2,FALSE),"")</f>
        <v>FRANCISCO OCELIO LIMA RIBEIRO</v>
      </c>
      <c r="L694" s="31" t="str">
        <f>IFERROR(Table_ocorrencias11[[#This Row],[viatura4]],"")</f>
        <v>UP004</v>
      </c>
      <c r="M694" s="31" t="str">
        <f>IFERROR(IF(Table_ocorrencias11[[#This Row],[DPH2]] ="","",Table_ocorrencias11[[#This Row],[DPH2]]&amp;"º DPH"),"")</f>
        <v>10º DPH</v>
      </c>
      <c r="N694" s="31" t="str">
        <f>UPPER(IFERROR(VLOOKUP(Table_ocorrencias11[[#This Row],[municipio]],Table_municipios[],2,FALSE),""))</f>
        <v>CAMARAGIBE</v>
      </c>
      <c r="O694" s="31" t="str">
        <f>UPPER(IFERROR(Table_ocorrencias11[[#This Row],[bairro7]],""))</f>
        <v>DOS ESTADOS, 340</v>
      </c>
      <c r="P694" s="31" t="str">
        <f>IFERROR(IF(Table_ocorrencias11[[#This Row],[rua8]] ="","",Table_ocorrencias11[[#This Row],[rua8]]),"")</f>
        <v>RUA DO GUARANI</v>
      </c>
      <c r="Q694" s="31" t="str">
        <f>IFERROR(IF(Table_ocorrencias11[[#This Row],[latitude5]] ="","",Table_ocorrencias11[[#This Row],[latitude5]]),"")</f>
        <v>-8.032676</v>
      </c>
      <c r="R694" s="31" t="str">
        <f>IFERROR(IF(Table_ocorrencias11[[#This Row],[longitude6]] ="","",Table_ocorrencias11[[#This Row],[longitude6]]),"")</f>
        <v>-34.980951</v>
      </c>
      <c r="S694" s="31" t="str">
        <f>IFERROR(UPPER(VLOOKUP(Table_ocorrencias11[[#This Row],[ocorrencia_id]],Table_vitimas[],3,FALSE) &amp; " (NIC: "&amp; VLOOKUP(Table_ocorrencias11[[#This Row],[ocorrencia_id]],Table_vitimas[],9,FALSE)) &amp;")","")</f>
        <v>MARLENE SANTANA DE LUCENA (NIC: 112805)</v>
      </c>
      <c r="T69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694" s="31" t="str">
        <f>UPPER(IFERROR(Table_ocorrencias11[[#This Row],[descricao]],""))</f>
        <v>ARMA BRANCA - FEM</v>
      </c>
      <c r="V694" s="24">
        <f>IFERROR(IF(Table_ocorrencias11[[#This Row],[data_ciencia]]="","",Table_ocorrencias11[[#This Row],[data_ciencia]]),"")</f>
        <v>0.49305555555555558</v>
      </c>
      <c r="W694" s="24">
        <f>IFERROR(IF(Table_ocorrencias11[[#This Row],[data_saida]]="","",Table_ocorrencias11[[#This Row],[data_saida]]),"")</f>
        <v>0.51041666666666663</v>
      </c>
      <c r="X694" s="24">
        <f>IFERROR(IF(Table_ocorrencias11[[#This Row],[data_chegada]]="","",Table_ocorrencias11[[#This Row],[data_chegada]]),"")</f>
        <v>0.53125</v>
      </c>
      <c r="Y694" s="24">
        <f>IFERROR(IF(Table_ocorrencias11[[#This Row],[data_conclusao]]="","",Table_ocorrencias11[[#This Row],[data_conclusao]]),"")</f>
        <v>0.59375</v>
      </c>
      <c r="Z694" s="22">
        <v>1821</v>
      </c>
      <c r="AA694" s="22">
        <v>956</v>
      </c>
      <c r="AB694" s="22">
        <v>10</v>
      </c>
      <c r="AC694" s="22">
        <v>3871193</v>
      </c>
      <c r="AD694" s="22">
        <v>3868877</v>
      </c>
      <c r="AE694" s="22">
        <v>3467520</v>
      </c>
      <c r="AF694" s="22">
        <v>33950</v>
      </c>
      <c r="AG694" s="23">
        <v>44132</v>
      </c>
      <c r="AH694" s="22" t="s">
        <v>5631</v>
      </c>
      <c r="AI694" s="22" t="s">
        <v>167</v>
      </c>
      <c r="AJ694" s="22" t="s">
        <v>414</v>
      </c>
      <c r="AK694" s="22" t="s">
        <v>255</v>
      </c>
      <c r="AL694" s="25">
        <v>0.49305555555555558</v>
      </c>
      <c r="AM694" s="26">
        <v>0.51041666666666663</v>
      </c>
      <c r="AN694" s="26">
        <v>0.53125</v>
      </c>
      <c r="AO694" s="26">
        <v>0.59375</v>
      </c>
      <c r="AP694" s="22" t="s">
        <v>5632</v>
      </c>
      <c r="AQ694" s="22" t="s">
        <v>5633</v>
      </c>
      <c r="AR694" s="22">
        <v>4</v>
      </c>
      <c r="AS694" s="22" t="s">
        <v>5634</v>
      </c>
      <c r="AT694" s="22" t="s">
        <v>5635</v>
      </c>
      <c r="AU694" s="22" t="s">
        <v>283</v>
      </c>
      <c r="AV694" s="27" t="s">
        <v>744</v>
      </c>
      <c r="AW694" s="22" t="s">
        <v>5636</v>
      </c>
      <c r="AX694" s="22" t="s">
        <v>5637</v>
      </c>
      <c r="AY694" s="22" t="b">
        <v>1</v>
      </c>
      <c r="AZ694" s="22" t="s">
        <v>273</v>
      </c>
      <c r="BA694" s="22" t="b">
        <v>0</v>
      </c>
      <c r="BB694" s="22"/>
      <c r="BC694" s="22"/>
    </row>
    <row r="695" spans="1:55" hidden="1" x14ac:dyDescent="0.25">
      <c r="A695" s="31" t="str">
        <f>IFERROR(TEXT(Table_ocorrencias11[[#This Row],[caso_n]],"000")&amp;Table_ocorrencias11[[#This Row],[ponto]]&amp;"/"&amp;YEAR(Table_ocorrencias11[[#This Row],[DATA PLANTÃO]]),"")</f>
        <v>957.9/2020</v>
      </c>
      <c r="B695" s="31" t="str">
        <f>IFERROR(IF(Table_ocorrencias11[[#This Row],[GDL]] = "","", Table_ocorrencias11[[#This Row],[GDL]]&amp;"/"&amp;YEAR(Table_ocorrencias11[[#This Row],[data_plantao]])),"")</f>
        <v>33952/2020</v>
      </c>
      <c r="C695" s="31" t="str">
        <f>IF(Table_ocorrencias11[[#This Row],[fotos_gdl]] = TRUE,"ENVIADAS","PENDENTE")</f>
        <v>ENVIADAS</v>
      </c>
      <c r="D695" s="23">
        <f>IFERROR(Table_ocorrencias11[[#This Row],[data_plantao]],"")</f>
        <v>44132</v>
      </c>
      <c r="E695" s="31" t="str">
        <f>IFERROR(Table_ocorrencias11[[#This Row],[CIODS]],"")</f>
        <v>D692347</v>
      </c>
      <c r="F695" s="31" t="str">
        <f>IFERROR(Table_ocorrencias11[[#This Row],[natureza3]],"")</f>
        <v>Homicídio</v>
      </c>
      <c r="G695" s="31" t="str">
        <f>IFERROR(Table_ocorrencias11[[#This Row],[tipo_local]],"")</f>
        <v>Externo</v>
      </c>
      <c r="H695" s="31" t="str">
        <f>IFERROR(IF(Table_ocorrencias11[[#This Row],[instrumento9]] = 0,"",Table_ocorrencias11[[#This Row],[instrumento9]]),"")</f>
        <v>PÉRFURO-CONTUNDENTE</v>
      </c>
      <c r="I695" s="31" t="str">
        <f>IFERROR(VLOOKUP(Table_ocorrencias11[[#This Row],[matricula_perito]],Table_peritos[],2,FALSE),"")</f>
        <v>DIOGO SINESIO TRAJANO DE ARRUDA</v>
      </c>
      <c r="J695" s="31" t="str">
        <f>IFERROR(VLOOKUP(Table_ocorrencias11[[#This Row],[matricula_auxiliar]],Table_auxiliares[],2,FALSE),"")</f>
        <v>HILTON PESSOA DE FREITAS NETO</v>
      </c>
      <c r="K695" s="31" t="str">
        <f>IFERROR(VLOOKUP(Table_ocorrencias11[[#This Row],[matricula_delegado]],Table_delegados[],2,FALSE),"")</f>
        <v>SERGIO RICARDO FERREIRA DE VASCONCELOS</v>
      </c>
      <c r="L695" s="31" t="str">
        <f>IFERROR(Table_ocorrencias11[[#This Row],[viatura4]],"")</f>
        <v>UP004</v>
      </c>
      <c r="M695" s="31" t="str">
        <f>IFERROR(IF(Table_ocorrencias11[[#This Row],[DPH2]] ="","",Table_ocorrencias11[[#This Row],[DPH2]]&amp;"º DPH"),"")</f>
        <v>6º DPH</v>
      </c>
      <c r="N695" s="31" t="str">
        <f>UPPER(IFERROR(VLOOKUP(Table_ocorrencias11[[#This Row],[municipio]],Table_municipios[],2,FALSE),""))</f>
        <v>IGARASSU</v>
      </c>
      <c r="O695" s="31" t="str">
        <f>UPPER(IFERROR(Table_ocorrencias11[[#This Row],[bairro7]],""))</f>
        <v>CENTRO</v>
      </c>
      <c r="P695" s="31" t="str">
        <f>IFERROR(IF(Table_ocorrencias11[[#This Row],[rua8]] ="","",Table_ocorrencias11[[#This Row],[rua8]]),"")</f>
        <v>RUA DO CAMPO</v>
      </c>
      <c r="Q695" s="31" t="str">
        <f>IFERROR(IF(Table_ocorrencias11[[#This Row],[latitude5]] ="","",Table_ocorrencias11[[#This Row],[latitude5]]),"")</f>
        <v>-7.833310</v>
      </c>
      <c r="R695" s="31" t="str">
        <f>IFERROR(IF(Table_ocorrencias11[[#This Row],[longitude6]] ="","",Table_ocorrencias11[[#This Row],[longitude6]]),"")</f>
        <v>-34.904042</v>
      </c>
      <c r="S695" s="31" t="str">
        <f>IFERROR(UPPER(VLOOKUP(Table_ocorrencias11[[#This Row],[ocorrencia_id]],Table_vitimas[],3,FALSE) &amp; " (NIC: "&amp; VLOOKUP(Table_ocorrencias11[[#This Row],[ocorrencia_id]],Table_vitimas[],9,FALSE)) &amp;")","")</f>
        <v>MARCILIO JAIME CARVALHO DE OLIVEIRA (NIC: 112808)</v>
      </c>
      <c r="T69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95" s="31" t="str">
        <f>UPPER(IFERROR(Table_ocorrencias11[[#This Row],[descricao]],""))</f>
        <v>PAF - MASC</v>
      </c>
      <c r="V695" s="24">
        <f>IFERROR(IF(Table_ocorrencias11[[#This Row],[data_ciencia]]="","",Table_ocorrencias11[[#This Row],[data_ciencia]]),"")</f>
        <v>0.52430555555555558</v>
      </c>
      <c r="W695" s="24">
        <f>IFERROR(IF(Table_ocorrencias11[[#This Row],[data_saida]]="","",Table_ocorrencias11[[#This Row],[data_saida]]),"")</f>
        <v>0.59375</v>
      </c>
      <c r="X695" s="24">
        <f>IFERROR(IF(Table_ocorrencias11[[#This Row],[data_chegada]]="","",Table_ocorrencias11[[#This Row],[data_chegada]]),"")</f>
        <v>0.62152777777777779</v>
      </c>
      <c r="Y695" s="24">
        <f>IFERROR(IF(Table_ocorrencias11[[#This Row],[data_conclusao]]="","",Table_ocorrencias11[[#This Row],[data_conclusao]]),"")</f>
        <v>0.63888888888888884</v>
      </c>
      <c r="Z695" s="22">
        <v>1822</v>
      </c>
      <c r="AA695" s="22">
        <v>957</v>
      </c>
      <c r="AB695" s="22">
        <v>6</v>
      </c>
      <c r="AC695" s="22">
        <v>3871193</v>
      </c>
      <c r="AD695" s="22">
        <v>3865967</v>
      </c>
      <c r="AE695" s="22">
        <v>2139219</v>
      </c>
      <c r="AF695" s="22">
        <v>33952</v>
      </c>
      <c r="AG695" s="23">
        <v>44132</v>
      </c>
      <c r="AH695" s="22" t="s">
        <v>5644</v>
      </c>
      <c r="AI695" s="22" t="s">
        <v>167</v>
      </c>
      <c r="AJ695" s="22" t="s">
        <v>168</v>
      </c>
      <c r="AK695" s="22" t="s">
        <v>255</v>
      </c>
      <c r="AL695" s="25">
        <v>0.52430555555555558</v>
      </c>
      <c r="AM695" s="26">
        <v>0.59375</v>
      </c>
      <c r="AN695" s="26">
        <v>0.62152777777777779</v>
      </c>
      <c r="AO695" s="26">
        <v>0.63888888888888884</v>
      </c>
      <c r="AP695" s="22" t="s">
        <v>5645</v>
      </c>
      <c r="AQ695" s="22" t="s">
        <v>5646</v>
      </c>
      <c r="AR695" s="22">
        <v>6</v>
      </c>
      <c r="AS695" s="22" t="s">
        <v>265</v>
      </c>
      <c r="AT695" s="22" t="s">
        <v>5647</v>
      </c>
      <c r="AU695" s="22" t="s">
        <v>283</v>
      </c>
      <c r="AV695" s="27" t="s">
        <v>276</v>
      </c>
      <c r="AW695" s="22" t="s">
        <v>5648</v>
      </c>
      <c r="AX695" s="22" t="s">
        <v>1979</v>
      </c>
      <c r="AY695" s="22" t="b">
        <v>1</v>
      </c>
      <c r="AZ695" s="22" t="s">
        <v>273</v>
      </c>
      <c r="BA695" s="22" t="b">
        <v>0</v>
      </c>
      <c r="BB695" s="22"/>
      <c r="BC695" s="22"/>
    </row>
    <row r="696" spans="1:55" hidden="1" x14ac:dyDescent="0.25">
      <c r="A696" s="31" t="str">
        <f>IFERROR(TEXT(Table_ocorrencias11[[#This Row],[caso_n]],"000")&amp;Table_ocorrencias11[[#This Row],[ponto]]&amp;"/"&amp;YEAR(Table_ocorrencias11[[#This Row],[DATA PLANTÃO]]),"")</f>
        <v>958.9/2020</v>
      </c>
      <c r="B696" s="31" t="str">
        <f>IFERROR(IF(Table_ocorrencias11[[#This Row],[GDL]] = "","", Table_ocorrencias11[[#This Row],[GDL]]&amp;"/"&amp;YEAR(Table_ocorrencias11[[#This Row],[data_plantao]])),"")</f>
        <v>33963/2020</v>
      </c>
      <c r="C696" s="31" t="str">
        <f>IF(Table_ocorrencias11[[#This Row],[fotos_gdl]] = TRUE,"ENVIADAS","PENDENTE")</f>
        <v>PENDENTE</v>
      </c>
      <c r="D696" s="23">
        <f>IFERROR(Table_ocorrencias11[[#This Row],[data_plantao]],"")</f>
        <v>44132</v>
      </c>
      <c r="E696" s="31" t="str">
        <f>IFERROR(Table_ocorrencias11[[#This Row],[CIODS]],"")</f>
        <v>D692388</v>
      </c>
      <c r="F696" s="31" t="str">
        <f>IFERROR(Table_ocorrencias11[[#This Row],[natureza3]],"")</f>
        <v>Morte a esclarecer</v>
      </c>
      <c r="G696" s="31" t="str">
        <f>IFERROR(Table_ocorrencias11[[#This Row],[tipo_local]],"")</f>
        <v>Interno</v>
      </c>
      <c r="H696" s="31" t="str">
        <f>IFERROR(IF(Table_ocorrencias11[[#This Row],[instrumento9]] = 0,"",Table_ocorrencias11[[#This Row],[instrumento9]]),"")</f>
        <v>OUTROS</v>
      </c>
      <c r="I696" s="31" t="str">
        <f>IFERROR(VLOOKUP(Table_ocorrencias11[[#This Row],[matricula_perito]],Table_peritos[],2,FALSE),"")</f>
        <v>BETSON FERNANDO DELGADO DOS SANTOS ANDRADE</v>
      </c>
      <c r="J696" s="31" t="str">
        <f>IFERROR(VLOOKUP(Table_ocorrencias11[[#This Row],[matricula_auxiliar]],Table_auxiliares[],2,FALSE),"")</f>
        <v>FLAVIA ROBERTA FERREIRA</v>
      </c>
      <c r="K696" s="31" t="str">
        <f>IFERROR(VLOOKUP(Table_ocorrencias11[[#This Row],[matricula_delegado]],Table_delegados[],2,FALSE),"")</f>
        <v>AUSENTE</v>
      </c>
      <c r="L696" s="31" t="str">
        <f>IFERROR(Table_ocorrencias11[[#This Row],[viatura4]],"")</f>
        <v>UP006</v>
      </c>
      <c r="M696" s="31" t="str">
        <f>IFERROR(IF(Table_ocorrencias11[[#This Row],[DPH2]] ="","",Table_ocorrencias11[[#This Row],[DPH2]]&amp;"º DPH"),"")</f>
        <v>3º DPH</v>
      </c>
      <c r="N696" s="31" t="str">
        <f>UPPER(IFERROR(VLOOKUP(Table_ocorrencias11[[#This Row],[municipio]],Table_municipios[],2,FALSE),""))</f>
        <v>RECIFE</v>
      </c>
      <c r="O696" s="31" t="str">
        <f>UPPER(IFERROR(Table_ocorrencias11[[#This Row],[bairro7]],""))</f>
        <v>BOA VIAGEM</v>
      </c>
      <c r="P696" s="31" t="str">
        <f>IFERROR(IF(Table_ocorrencias11[[#This Row],[rua8]] ="","",Table_ocorrencias11[[#This Row],[rua8]]),"")</f>
        <v>R. PADRE BERNARDINO PESSOA, Nº 408, AP. 801</v>
      </c>
      <c r="Q696" s="31" t="str">
        <f>IFERROR(IF(Table_ocorrencias11[[#This Row],[latitude5]] ="","",Table_ocorrencias11[[#This Row],[latitude5]]),"")</f>
        <v>-8.113569</v>
      </c>
      <c r="R696" s="31" t="str">
        <f>IFERROR(IF(Table_ocorrencias11[[#This Row],[longitude6]] ="","",Table_ocorrencias11[[#This Row],[longitude6]]),"")</f>
        <v xml:space="preserve"> -34.895236</v>
      </c>
      <c r="S696" s="31" t="str">
        <f>IFERROR(UPPER(VLOOKUP(Table_ocorrencias11[[#This Row],[ocorrencia_id]],Table_vitimas[],3,FALSE) &amp; " (NIC: "&amp; VLOOKUP(Table_ocorrencias11[[#This Row],[ocorrencia_id]],Table_vitimas[],9,FALSE)) &amp;")","")</f>
        <v>MANUEL FERNANDO DA COSTA FERREIRA (NIC: 113833)</v>
      </c>
      <c r="T69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6" s="31" t="str">
        <f>UPPER(IFERROR(Table_ocorrencias11[[#This Row],[descricao]],""))</f>
        <v>CORPO COM ESCORIAÇÕES ENCONTRADO EM APARTAMENTO. ESPOSA AFIRMA QUE A VÍTIMA ESTAVA BÊBADA.</v>
      </c>
      <c r="V696" s="24">
        <f>IFERROR(IF(Table_ocorrencias11[[#This Row],[data_ciencia]]="","",Table_ocorrencias11[[#This Row],[data_ciencia]]),"")</f>
        <v>6.9444444444444441E-3</v>
      </c>
      <c r="W696" s="24" t="str">
        <f>IFERROR(IF(Table_ocorrencias11[[#This Row],[data_saida]]="","",Table_ocorrencias11[[#This Row],[data_saida]]),"")</f>
        <v/>
      </c>
      <c r="X696" s="24" t="str">
        <f>IFERROR(IF(Table_ocorrencias11[[#This Row],[data_chegada]]="","",Table_ocorrencias11[[#This Row],[data_chegada]]),"")</f>
        <v/>
      </c>
      <c r="Y696" s="24" t="str">
        <f>IFERROR(IF(Table_ocorrencias11[[#This Row],[data_conclusao]]="","",Table_ocorrencias11[[#This Row],[data_conclusao]]),"")</f>
        <v/>
      </c>
      <c r="Z696" s="22">
        <v>1823</v>
      </c>
      <c r="AA696" s="22">
        <v>958</v>
      </c>
      <c r="AB696" s="22">
        <v>3</v>
      </c>
      <c r="AC696" s="22">
        <v>3869903</v>
      </c>
      <c r="AD696" s="22">
        <v>3867684</v>
      </c>
      <c r="AE696" s="22">
        <v>0</v>
      </c>
      <c r="AF696" s="22">
        <v>33963</v>
      </c>
      <c r="AG696" s="23">
        <v>44132</v>
      </c>
      <c r="AH696" s="22" t="s">
        <v>5657</v>
      </c>
      <c r="AI696" s="22" t="s">
        <v>425</v>
      </c>
      <c r="AJ696" s="22" t="s">
        <v>414</v>
      </c>
      <c r="AK696" s="22" t="s">
        <v>1258</v>
      </c>
      <c r="AL696" s="25">
        <v>6.9444444444444441E-3</v>
      </c>
      <c r="AM696" s="26"/>
      <c r="AN696" s="26"/>
      <c r="AO696" s="26"/>
      <c r="AP696" s="22" t="s">
        <v>5658</v>
      </c>
      <c r="AQ696" s="22" t="s">
        <v>5659</v>
      </c>
      <c r="AR696" s="22">
        <v>14</v>
      </c>
      <c r="AS696" s="22" t="s">
        <v>1561</v>
      </c>
      <c r="AT696" s="22" t="s">
        <v>5660</v>
      </c>
      <c r="AU696" s="22" t="s">
        <v>5661</v>
      </c>
      <c r="AV696" s="27" t="s">
        <v>433</v>
      </c>
      <c r="AW696" s="22" t="s">
        <v>5662</v>
      </c>
      <c r="AX696" s="22" t="s">
        <v>5663</v>
      </c>
      <c r="AY696" s="22" t="b">
        <v>0</v>
      </c>
      <c r="AZ696" s="22" t="s">
        <v>273</v>
      </c>
      <c r="BA696" s="22" t="b">
        <v>0</v>
      </c>
      <c r="BB696" s="22"/>
      <c r="BC696" s="22"/>
    </row>
    <row r="697" spans="1:55" hidden="1" x14ac:dyDescent="0.25">
      <c r="A697" s="31" t="str">
        <f>IFERROR(TEXT(Table_ocorrencias11[[#This Row],[caso_n]],"000")&amp;Table_ocorrencias11[[#This Row],[ponto]]&amp;"/"&amp;YEAR(Table_ocorrencias11[[#This Row],[DATA PLANTÃO]]),"")</f>
        <v>959.9/2020</v>
      </c>
      <c r="B697" s="31" t="str">
        <f>IFERROR(IF(Table_ocorrencias11[[#This Row],[GDL]] = "","", Table_ocorrencias11[[#This Row],[GDL]]&amp;"/"&amp;YEAR(Table_ocorrencias11[[#This Row],[data_plantao]])),"")</f>
        <v>34075/2020</v>
      </c>
      <c r="C697" s="31" t="str">
        <f>IF(Table_ocorrencias11[[#This Row],[fotos_gdl]] = TRUE,"ENVIADAS","PENDENTE")</f>
        <v>ENVIADAS</v>
      </c>
      <c r="D697" s="23">
        <f>IFERROR(Table_ocorrencias11[[#This Row],[data_plantao]],"")</f>
        <v>44133</v>
      </c>
      <c r="E697" s="31" t="str">
        <f>IFERROR(Table_ocorrencias11[[#This Row],[CIODS]],"")</f>
        <v>D692445</v>
      </c>
      <c r="F697" s="31" t="str">
        <f>IFERROR(Table_ocorrencias11[[#This Row],[natureza3]],"")</f>
        <v>Homicídio</v>
      </c>
      <c r="G697" s="31" t="str">
        <f>IFERROR(Table_ocorrencias11[[#This Row],[tipo_local]],"")</f>
        <v>Externo</v>
      </c>
      <c r="H697" s="31" t="str">
        <f>IFERROR(IF(Table_ocorrencias11[[#This Row],[instrumento9]] = 0,"",Table_ocorrencias11[[#This Row],[instrumento9]]),"")</f>
        <v>PÉRFURO-CONTUNDENTE</v>
      </c>
      <c r="I697" s="31" t="str">
        <f>IFERROR(VLOOKUP(Table_ocorrencias11[[#This Row],[matricula_perito]],Table_peritos[],2,FALSE),"")</f>
        <v>FERNANDO HENRIQUE LEAL BENEVIDES</v>
      </c>
      <c r="J697" s="31" t="str">
        <f>IFERROR(VLOOKUP(Table_ocorrencias11[[#This Row],[matricula_auxiliar]],Table_auxiliares[],2,FALSE),"")</f>
        <v>TALITA ATANAZIO ROSA</v>
      </c>
      <c r="K697" s="31" t="str">
        <f>IFERROR(VLOOKUP(Table_ocorrencias11[[#This Row],[matricula_delegado]],Table_delegados[],2,FALSE),"")</f>
        <v>NATASHA DOLCI</v>
      </c>
      <c r="L697" s="31" t="str">
        <f>IFERROR(Table_ocorrencias11[[#This Row],[viatura4]],"")</f>
        <v>UP006</v>
      </c>
      <c r="M697" s="31" t="str">
        <f>IFERROR(IF(Table_ocorrencias11[[#This Row],[DPH2]] ="","",Table_ocorrencias11[[#This Row],[DPH2]]&amp;"º DPH"),"")</f>
        <v>5º DPH</v>
      </c>
      <c r="N697" s="31" t="str">
        <f>UPPER(IFERROR(VLOOKUP(Table_ocorrencias11[[#This Row],[municipio]],Table_municipios[],2,FALSE),""))</f>
        <v>RECIFE</v>
      </c>
      <c r="O697" s="31" t="str">
        <f>UPPER(IFERROR(Table_ocorrencias11[[#This Row],[bairro7]],""))</f>
        <v>BEBERIBE</v>
      </c>
      <c r="P697" s="31" t="str">
        <f>IFERROR(IF(Table_ocorrencias11[[#This Row],[rua8]] ="","",Table_ocorrencias11[[#This Row],[rua8]]),"")</f>
        <v>PRAÇA DA CONVENÇÃO</v>
      </c>
      <c r="Q697" s="31" t="str">
        <f>IFERROR(IF(Table_ocorrencias11[[#This Row],[latitude5]] ="","",Table_ocorrencias11[[#This Row],[latitude5]]),"")</f>
        <v>-8,01089</v>
      </c>
      <c r="R697" s="31" t="str">
        <f>IFERROR(IF(Table_ocorrencias11[[#This Row],[longitude6]] ="","",Table_ocorrencias11[[#This Row],[longitude6]]),"")</f>
        <v>-34,535201</v>
      </c>
      <c r="S69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113804)</v>
      </c>
      <c r="T69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7" s="31" t="str">
        <f>UPPER(IFERROR(Table_ocorrencias11[[#This Row],[descricao]],""))</f>
        <v>997769175 SD, PAF, FEMINICÍDIO</v>
      </c>
      <c r="V697" s="24">
        <f>IFERROR(IF(Table_ocorrencias11[[#This Row],[data_ciencia]]="","",Table_ocorrencias11[[#This Row],[data_ciencia]]),"")</f>
        <v>0.59166666666666667</v>
      </c>
      <c r="W697" s="24">
        <f>IFERROR(IF(Table_ocorrencias11[[#This Row],[data_saida]]="","",Table_ocorrencias11[[#This Row],[data_saida]]),"")</f>
        <v>0.59375</v>
      </c>
      <c r="X697" s="24">
        <f>IFERROR(IF(Table_ocorrencias11[[#This Row],[data_chegada]]="","",Table_ocorrencias11[[#This Row],[data_chegada]]),"")</f>
        <v>0.60416666666666663</v>
      </c>
      <c r="Y697" s="24">
        <f>IFERROR(IF(Table_ocorrencias11[[#This Row],[data_conclusao]]="","",Table_ocorrencias11[[#This Row],[data_conclusao]]),"")</f>
        <v>0.63194444444444442</v>
      </c>
      <c r="Z697" s="22">
        <v>1825</v>
      </c>
      <c r="AA697" s="22">
        <v>959</v>
      </c>
      <c r="AB697" s="22">
        <v>5</v>
      </c>
      <c r="AC697" s="22">
        <v>2962063</v>
      </c>
      <c r="AD697" s="22">
        <v>3875598</v>
      </c>
      <c r="AE697" s="22">
        <v>3865037</v>
      </c>
      <c r="AF697" s="22">
        <v>34075</v>
      </c>
      <c r="AG697" s="23">
        <v>44133</v>
      </c>
      <c r="AH697" s="22" t="s">
        <v>5685</v>
      </c>
      <c r="AI697" s="22" t="s">
        <v>167</v>
      </c>
      <c r="AJ697" s="22" t="s">
        <v>168</v>
      </c>
      <c r="AK697" s="22" t="s">
        <v>1258</v>
      </c>
      <c r="AL697" s="25">
        <v>0.59166666666666667</v>
      </c>
      <c r="AM697" s="26">
        <v>0.59375</v>
      </c>
      <c r="AN697" s="26">
        <v>0.60416666666666663</v>
      </c>
      <c r="AO697" s="26">
        <v>0.63194444444444442</v>
      </c>
      <c r="AP697" s="22" t="s">
        <v>5691</v>
      </c>
      <c r="AQ697" s="22" t="s">
        <v>5692</v>
      </c>
      <c r="AR697" s="22">
        <v>14</v>
      </c>
      <c r="AS697" s="22" t="s">
        <v>5686</v>
      </c>
      <c r="AT697" s="22" t="s">
        <v>5687</v>
      </c>
      <c r="AU697" s="22" t="s">
        <v>5688</v>
      </c>
      <c r="AV697" s="27" t="s">
        <v>276</v>
      </c>
      <c r="AW697" s="22" t="s">
        <v>5689</v>
      </c>
      <c r="AX697" s="22" t="s">
        <v>5690</v>
      </c>
      <c r="AY697" s="22" t="b">
        <v>1</v>
      </c>
      <c r="AZ697" s="22" t="s">
        <v>273</v>
      </c>
      <c r="BA697" s="22" t="b">
        <v>0</v>
      </c>
      <c r="BB697" s="22"/>
      <c r="BC697" s="22"/>
    </row>
    <row r="698" spans="1:55" hidden="1" x14ac:dyDescent="0.25">
      <c r="A698" s="31" t="str">
        <f>IFERROR(TEXT(Table_ocorrencias11[[#This Row],[caso_n]],"000")&amp;Table_ocorrencias11[[#This Row],[ponto]]&amp;"/"&amp;YEAR(Table_ocorrencias11[[#This Row],[DATA PLANTÃO]]),"")</f>
        <v>960.9/2020</v>
      </c>
      <c r="B698" s="31" t="str">
        <f>IFERROR(IF(Table_ocorrencias11[[#This Row],[GDL]] = "","", Table_ocorrencias11[[#This Row],[GDL]]&amp;"/"&amp;YEAR(Table_ocorrencias11[[#This Row],[data_plantao]])),"")</f>
        <v>34187/2020</v>
      </c>
      <c r="C698" s="31" t="str">
        <f>IF(Table_ocorrencias11[[#This Row],[fotos_gdl]] = TRUE,"ENVIADAS","PENDENTE")</f>
        <v>ENVIADAS</v>
      </c>
      <c r="D698" s="23">
        <f>IFERROR(Table_ocorrencias11[[#This Row],[data_plantao]],"")</f>
        <v>44134</v>
      </c>
      <c r="E698" s="31" t="str">
        <f>IFERROR(Table_ocorrencias11[[#This Row],[CIODS]],"")</f>
        <v>D692518</v>
      </c>
      <c r="F698" s="31" t="str">
        <f>IFERROR(Table_ocorrencias11[[#This Row],[natureza3]],"")</f>
        <v>Homicídio</v>
      </c>
      <c r="G698" s="31" t="str">
        <f>IFERROR(Table_ocorrencias11[[#This Row],[tipo_local]],"")</f>
        <v>Externo</v>
      </c>
      <c r="H698" s="31" t="str">
        <f>IFERROR(IF(Table_ocorrencias11[[#This Row],[instrumento9]] = 0,"",Table_ocorrencias11[[#This Row],[instrumento9]]),"")</f>
        <v>PÉRFURO-CONTUNDENTE</v>
      </c>
      <c r="I698" s="31" t="str">
        <f>IFERROR(VLOOKUP(Table_ocorrencias11[[#This Row],[matricula_perito]],Table_peritos[],2,FALSE),"")</f>
        <v>LUCAS ARAÚJO DE ALMEIDA</v>
      </c>
      <c r="J698" s="31" t="str">
        <f>IFERROR(VLOOKUP(Table_ocorrencias11[[#This Row],[matricula_auxiliar]],Table_auxiliares[],2,FALSE),"")</f>
        <v>HILTON PESSOA DE FREITAS NETO</v>
      </c>
      <c r="K698" s="31" t="str">
        <f>IFERROR(VLOOKUP(Table_ocorrencias11[[#This Row],[matricula_delegado]],Table_delegados[],2,FALSE),"")</f>
        <v>CAIO WAGNER SIQUEIRA DE MORAIS</v>
      </c>
      <c r="L698" s="31" t="str">
        <f>IFERROR(Table_ocorrencias11[[#This Row],[viatura4]],"")</f>
        <v>UP006</v>
      </c>
      <c r="M698" s="31" t="str">
        <f>IFERROR(IF(Table_ocorrencias11[[#This Row],[DPH2]] ="","",Table_ocorrencias11[[#This Row],[DPH2]]&amp;"º DPH"),"")</f>
        <v>12º DPH</v>
      </c>
      <c r="N698" s="31" t="str">
        <f>UPPER(IFERROR(VLOOKUP(Table_ocorrencias11[[#This Row],[municipio]],Table_municipios[],2,FALSE),""))</f>
        <v>JABOATÃO DOS GUARARAPES</v>
      </c>
      <c r="O698" s="31" t="str">
        <f>UPPER(IFERROR(Table_ocorrencias11[[#This Row],[bairro7]],""))</f>
        <v>JARDIM PIEDADE</v>
      </c>
      <c r="P698" s="31" t="str">
        <f>IFERROR(IF(Table_ocorrencias11[[#This Row],[rua8]] ="","",Table_ocorrencias11[[#This Row],[rua8]]),"")</f>
        <v>RUA HIDROLÂNDIA, 26</v>
      </c>
      <c r="Q698" s="31" t="str">
        <f>IFERROR(IF(Table_ocorrencias11[[#This Row],[latitude5]] ="","",Table_ocorrencias11[[#This Row],[latitude5]]),"")</f>
        <v>-8.183706</v>
      </c>
      <c r="R698" s="31" t="str">
        <f>IFERROR(IF(Table_ocorrencias11[[#This Row],[longitude6]] ="","",Table_ocorrencias11[[#This Row],[longitude6]]),"")</f>
        <v>-34.928768</v>
      </c>
      <c r="S698" s="31" t="str">
        <f>IFERROR(UPPER(VLOOKUP(Table_ocorrencias11[[#This Row],[ocorrencia_id]],Table_vitimas[],3,FALSE) &amp; " (NIC: "&amp; VLOOKUP(Table_ocorrencias11[[#This Row],[ocorrencia_id]],Table_vitimas[],9,FALSE)) &amp;")","")</f>
        <v>RICARDO AUGUSTO DA SILVA DE CASTRO (NIC: 114074)</v>
      </c>
      <c r="T69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698" s="31" t="str">
        <f>UPPER(IFERROR(Table_ocorrencias11[[#This Row],[descricao]],""))</f>
        <v>PAF - MASC_x000D_
GT6202: 988159188</v>
      </c>
      <c r="V698" s="24">
        <f>IFERROR(IF(Table_ocorrencias11[[#This Row],[data_ciencia]]="","",Table_ocorrencias11[[#This Row],[data_ciencia]]),"")</f>
        <v>0.37152777777777779</v>
      </c>
      <c r="W698" s="24">
        <f>IFERROR(IF(Table_ocorrencias11[[#This Row],[data_saida]]="","",Table_ocorrencias11[[#This Row],[data_saida]]),"")</f>
        <v>0.3888888888888889</v>
      </c>
      <c r="X698" s="24">
        <f>IFERROR(IF(Table_ocorrencias11[[#This Row],[data_chegada]]="","",Table_ocorrencias11[[#This Row],[data_chegada]]),"")</f>
        <v>0.4152777777777778</v>
      </c>
      <c r="Y698" s="24">
        <f>IFERROR(IF(Table_ocorrencias11[[#This Row],[data_conclusao]]="","",Table_ocorrencias11[[#This Row],[data_conclusao]]),"")</f>
        <v>0.44444444444444442</v>
      </c>
      <c r="Z698" s="22">
        <v>1826</v>
      </c>
      <c r="AA698" s="22">
        <v>960</v>
      </c>
      <c r="AB698" s="22">
        <v>12</v>
      </c>
      <c r="AC698" s="22">
        <v>3870006</v>
      </c>
      <c r="AD698" s="22">
        <v>3865967</v>
      </c>
      <c r="AE698" s="22">
        <v>3864910</v>
      </c>
      <c r="AF698" s="22">
        <v>34187</v>
      </c>
      <c r="AG698" s="23">
        <v>44134</v>
      </c>
      <c r="AH698" s="22" t="s">
        <v>5693</v>
      </c>
      <c r="AI698" s="22" t="s">
        <v>167</v>
      </c>
      <c r="AJ698" s="22" t="s">
        <v>168</v>
      </c>
      <c r="AK698" s="22" t="s">
        <v>1258</v>
      </c>
      <c r="AL698" s="25">
        <v>0.37152777777777779</v>
      </c>
      <c r="AM698" s="26">
        <v>0.3888888888888889</v>
      </c>
      <c r="AN698" s="26">
        <v>0.4152777777777778</v>
      </c>
      <c r="AO698" s="26">
        <v>0.44444444444444442</v>
      </c>
      <c r="AP698" s="22" t="s">
        <v>5703</v>
      </c>
      <c r="AQ698" s="22" t="s">
        <v>5704</v>
      </c>
      <c r="AR698" s="22">
        <v>10</v>
      </c>
      <c r="AS698" s="22" t="s">
        <v>2462</v>
      </c>
      <c r="AT698" s="22" t="s">
        <v>5694</v>
      </c>
      <c r="AU698" s="22" t="s">
        <v>5695</v>
      </c>
      <c r="AV698" s="27" t="s">
        <v>276</v>
      </c>
      <c r="AW698" s="22" t="s">
        <v>5696</v>
      </c>
      <c r="AX698" s="22" t="s">
        <v>5697</v>
      </c>
      <c r="AY698" s="22" t="b">
        <v>1</v>
      </c>
      <c r="AZ698" s="22" t="s">
        <v>273</v>
      </c>
      <c r="BA698" s="22" t="b">
        <v>0</v>
      </c>
      <c r="BB698" s="22"/>
      <c r="BC698" s="22"/>
    </row>
    <row r="699" spans="1:55" hidden="1" x14ac:dyDescent="0.25">
      <c r="A699" s="31" t="str">
        <f>IFERROR(TEXT(Table_ocorrencias11[[#This Row],[caso_n]],"000")&amp;Table_ocorrencias11[[#This Row],[ponto]]&amp;"/"&amp;YEAR(Table_ocorrencias11[[#This Row],[DATA PLANTÃO]]),"")</f>
        <v>961.9/2020</v>
      </c>
      <c r="B699" s="31" t="str">
        <f>IFERROR(IF(Table_ocorrencias11[[#This Row],[GDL]] = "","", Table_ocorrencias11[[#This Row],[GDL]]&amp;"/"&amp;YEAR(Table_ocorrencias11[[#This Row],[data_plantao]])),"")</f>
        <v>34266/2020</v>
      </c>
      <c r="C699" s="31" t="str">
        <f>IF(Table_ocorrencias11[[#This Row],[fotos_gdl]] = TRUE,"ENVIADAS","PENDENTE")</f>
        <v>ENVIADAS</v>
      </c>
      <c r="D699" s="23">
        <f>IFERROR(Table_ocorrencias11[[#This Row],[data_plantao]],"")</f>
        <v>44134</v>
      </c>
      <c r="E699" s="31" t="str">
        <f>IFERROR(Table_ocorrencias11[[#This Row],[CIODS]],"")</f>
        <v>D692524</v>
      </c>
      <c r="F699" s="31" t="str">
        <f>IFERROR(Table_ocorrencias11[[#This Row],[natureza3]],"")</f>
        <v>Homicídio</v>
      </c>
      <c r="G699" s="31" t="str">
        <f>IFERROR(Table_ocorrencias11[[#This Row],[tipo_local]],"")</f>
        <v>Externo</v>
      </c>
      <c r="H699" s="31" t="str">
        <f>IFERROR(IF(Table_ocorrencias11[[#This Row],[instrumento9]] = 0,"",Table_ocorrencias11[[#This Row],[instrumento9]]),"")</f>
        <v>PÉRFURO-CONTUNDENTE</v>
      </c>
      <c r="I699" s="31" t="str">
        <f>IFERROR(VLOOKUP(Table_ocorrencias11[[#This Row],[matricula_perito]],Table_peritos[],2,FALSE),"")</f>
        <v>DIEGO NUNES TELES DE MENDONÇA</v>
      </c>
      <c r="J699" s="31" t="str">
        <f>IFERROR(VLOOKUP(Table_ocorrencias11[[#This Row],[matricula_auxiliar]],Table_auxiliares[],2,FALSE),"")</f>
        <v>THIAGO CHALEGRE</v>
      </c>
      <c r="K699" s="31" t="str">
        <f>IFERROR(VLOOKUP(Table_ocorrencias11[[#This Row],[matricula_delegado]],Table_delegados[],2,FALSE),"")</f>
        <v>CAIO WAGNER SIQUEIRA DE MORAIS</v>
      </c>
      <c r="L699" s="31" t="str">
        <f>IFERROR(Table_ocorrencias11[[#This Row],[viatura4]],"")</f>
        <v>UP004</v>
      </c>
      <c r="M699" s="31" t="str">
        <f>IFERROR(IF(Table_ocorrencias11[[#This Row],[DPH2]] ="","",Table_ocorrencias11[[#This Row],[DPH2]]&amp;"º DPH"),"")</f>
        <v>14º DPH</v>
      </c>
      <c r="N699" s="31" t="str">
        <f>UPPER(IFERROR(VLOOKUP(Table_ocorrencias11[[#This Row],[municipio]],Table_municipios[],2,FALSE),""))</f>
        <v>CABO DE SANTO AGOSTINHO</v>
      </c>
      <c r="O699" s="31" t="str">
        <f>UPPER(IFERROR(Table_ocorrencias11[[#This Row],[bairro7]],""))</f>
        <v>PIRAPAMA</v>
      </c>
      <c r="P699" s="31" t="str">
        <f>IFERROR(IF(Table_ocorrencias11[[#This Row],[rua8]] ="","",Table_ocorrencias11[[#This Row],[rua8]]),"")</f>
        <v>ENG SEBASTOPOL</v>
      </c>
      <c r="Q699" s="31" t="str">
        <f>IFERROR(IF(Table_ocorrencias11[[#This Row],[latitude5]] ="","",Table_ocorrencias11[[#This Row],[latitude5]]),"")</f>
        <v>-8.2781200</v>
      </c>
      <c r="R699" s="31" t="str">
        <f>IFERROR(IF(Table_ocorrencias11[[#This Row],[longitude6]] ="","",Table_ocorrencias11[[#This Row],[longitude6]]),"")</f>
        <v>-35.0843860</v>
      </c>
      <c r="S699" s="31" t="str">
        <f>IFERROR(UPPER(VLOOKUP(Table_ocorrencias11[[#This Row],[ocorrencia_id]],Table_vitimas[],3,FALSE) &amp; " (NIC: "&amp; VLOOKUP(Table_ocorrencias11[[#This Row],[ocorrencia_id]],Table_vitimas[],9,FALSE)) &amp;")","")</f>
        <v>HENRIQUE CARLOS DA SILVA (NIC: 113816)</v>
      </c>
      <c r="T69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699" s="31" t="str">
        <f>UPPER(IFERROR(Table_ocorrencias11[[#This Row],[descricao]],""))</f>
        <v/>
      </c>
      <c r="V699" s="24">
        <f>IFERROR(IF(Table_ocorrencias11[[#This Row],[data_ciencia]]="","",Table_ocorrencias11[[#This Row],[data_ciencia]]),"")</f>
        <v>0.52777777777777779</v>
      </c>
      <c r="W699" s="24">
        <f>IFERROR(IF(Table_ocorrencias11[[#This Row],[data_saida]]="","",Table_ocorrencias11[[#This Row],[data_saida]]),"")</f>
        <v>0.5625</v>
      </c>
      <c r="X699" s="24">
        <f>IFERROR(IF(Table_ocorrencias11[[#This Row],[data_chegada]]="","",Table_ocorrencias11[[#This Row],[data_chegada]]),"")</f>
        <v>0.625</v>
      </c>
      <c r="Y699" s="24">
        <f>IFERROR(IF(Table_ocorrencias11[[#This Row],[data_conclusao]]="","",Table_ocorrencias11[[#This Row],[data_conclusao]]),"")</f>
        <v>0.68055555555555558</v>
      </c>
      <c r="Z699" s="22">
        <v>1827</v>
      </c>
      <c r="AA699" s="22">
        <v>961</v>
      </c>
      <c r="AB699" s="22">
        <v>14</v>
      </c>
      <c r="AC699" s="22">
        <v>3869148</v>
      </c>
      <c r="AD699" s="22">
        <v>3868877</v>
      </c>
      <c r="AE699" s="22">
        <v>3864910</v>
      </c>
      <c r="AF699" s="22">
        <v>34266</v>
      </c>
      <c r="AG699" s="23">
        <v>44134</v>
      </c>
      <c r="AH699" s="22" t="s">
        <v>5705</v>
      </c>
      <c r="AI699" s="22" t="s">
        <v>167</v>
      </c>
      <c r="AJ699" s="22" t="s">
        <v>168</v>
      </c>
      <c r="AK699" s="22" t="s">
        <v>255</v>
      </c>
      <c r="AL699" s="25">
        <v>0.52777777777777779</v>
      </c>
      <c r="AM699" s="26">
        <v>0.5625</v>
      </c>
      <c r="AN699" s="26">
        <v>0.625</v>
      </c>
      <c r="AO699" s="26">
        <v>0.68055555555555558</v>
      </c>
      <c r="AP699" s="22" t="s">
        <v>5709</v>
      </c>
      <c r="AQ699" s="22" t="s">
        <v>5710</v>
      </c>
      <c r="AR699" s="22">
        <v>3</v>
      </c>
      <c r="AS699" s="22" t="s">
        <v>3871</v>
      </c>
      <c r="AT699" s="22" t="s">
        <v>5706</v>
      </c>
      <c r="AU699" s="22" t="s">
        <v>5707</v>
      </c>
      <c r="AV699" s="27" t="s">
        <v>276</v>
      </c>
      <c r="AW699" s="22" t="s">
        <v>5708</v>
      </c>
      <c r="AX699" s="22" t="s">
        <v>283</v>
      </c>
      <c r="AY699" s="22" t="b">
        <v>1</v>
      </c>
      <c r="AZ699" s="22" t="s">
        <v>273</v>
      </c>
      <c r="BA699" s="22" t="b">
        <v>0</v>
      </c>
      <c r="BB699" s="22"/>
      <c r="BC699" s="22"/>
    </row>
    <row r="700" spans="1:55" hidden="1" x14ac:dyDescent="0.25">
      <c r="A700" s="31" t="str">
        <f>IFERROR(TEXT(Table_ocorrencias11[[#This Row],[caso_n]],"000")&amp;Table_ocorrencias11[[#This Row],[ponto]]&amp;"/"&amp;YEAR(Table_ocorrencias11[[#This Row],[DATA PLANTÃO]]),"")</f>
        <v>962.9/2020</v>
      </c>
      <c r="B700" s="31" t="str">
        <f>IFERROR(IF(Table_ocorrencias11[[#This Row],[GDL]] = "","", Table_ocorrencias11[[#This Row],[GDL]]&amp;"/"&amp;YEAR(Table_ocorrencias11[[#This Row],[data_plantao]])),"")</f>
        <v>34286/2020</v>
      </c>
      <c r="C700" s="31" t="str">
        <f>IF(Table_ocorrencias11[[#This Row],[fotos_gdl]] = TRUE,"ENVIADAS","PENDENTE")</f>
        <v>ENVIADAS</v>
      </c>
      <c r="D700" s="23">
        <f>IFERROR(Table_ocorrencias11[[#This Row],[data_plantao]],"")</f>
        <v>44134</v>
      </c>
      <c r="E700" s="31" t="str">
        <f>IFERROR(Table_ocorrencias11[[#This Row],[CIODS]],"")</f>
        <v>D692594</v>
      </c>
      <c r="F700" s="31" t="str">
        <f>IFERROR(Table_ocorrencias11[[#This Row],[natureza3]],"")</f>
        <v>Homicídio</v>
      </c>
      <c r="G700" s="31" t="str">
        <f>IFERROR(Table_ocorrencias11[[#This Row],[tipo_local]],"")</f>
        <v>Interno</v>
      </c>
      <c r="H700" s="31" t="str">
        <f>IFERROR(IF(Table_ocorrencias11[[#This Row],[instrumento9]] = 0,"",Table_ocorrencias11[[#This Row],[instrumento9]]),"")</f>
        <v>PÉRFURO-CONTUNDENTE</v>
      </c>
      <c r="I700" s="31" t="str">
        <f>IFERROR(VLOOKUP(Table_ocorrencias11[[#This Row],[matricula_perito]],Table_peritos[],2,FALSE),"")</f>
        <v>BETSON FERNANDO DELGADO DOS SANTOS ANDRADE</v>
      </c>
      <c r="J700" s="31" t="str">
        <f>IFERROR(VLOOKUP(Table_ocorrencias11[[#This Row],[matricula_auxiliar]],Table_auxiliares[],2,FALSE),"")</f>
        <v>THAYSE BATISTA</v>
      </c>
      <c r="K700" s="31" t="str">
        <f>IFERROR(VLOOKUP(Table_ocorrencias11[[#This Row],[matricula_delegado]],Table_delegados[],2,FALSE),"")</f>
        <v>BRUNO DE UGALDE MELLO</v>
      </c>
      <c r="L700" s="31" t="str">
        <f>IFERROR(Table_ocorrencias11[[#This Row],[viatura4]],"")</f>
        <v>UP006</v>
      </c>
      <c r="M700" s="31" t="str">
        <f>IFERROR(IF(Table_ocorrencias11[[#This Row],[DPH2]] ="","",Table_ocorrencias11[[#This Row],[DPH2]]&amp;"º DPH"),"")</f>
        <v>9º DPH</v>
      </c>
      <c r="N700" s="31" t="str">
        <f>UPPER(IFERROR(VLOOKUP(Table_ocorrencias11[[#This Row],[municipio]],Table_municipios[],2,FALSE),""))</f>
        <v>OLINDA</v>
      </c>
      <c r="O700" s="31" t="str">
        <f>UPPER(IFERROR(Table_ocorrencias11[[#This Row],[bairro7]],""))</f>
        <v>JARDIM FRAGOSO</v>
      </c>
      <c r="P700" s="31" t="str">
        <f>IFERROR(IF(Table_ocorrencias11[[#This Row],[rua8]] ="","",Table_ocorrencias11[[#This Row],[rua8]]),"")</f>
        <v>TRAVESSA CAJUEIRO</v>
      </c>
      <c r="Q700" s="31" t="str">
        <f>IFERROR(IF(Table_ocorrencias11[[#This Row],[latitude5]] ="","",Table_ocorrencias11[[#This Row],[latitude5]]),"")</f>
        <v>-7.97276</v>
      </c>
      <c r="R700" s="31" t="str">
        <f>IFERROR(IF(Table_ocorrencias11[[#This Row],[longitude6]] ="","",Table_ocorrencias11[[#This Row],[longitude6]]),"")</f>
        <v>-34.85744</v>
      </c>
      <c r="S700" s="31" t="str">
        <f>IFERROR(UPPER(VLOOKUP(Table_ocorrencias11[[#This Row],[ocorrencia_id]],Table_vitimas[],3,FALSE) &amp; " (NIC: "&amp; VLOOKUP(Table_ocorrencias11[[#This Row],[ocorrencia_id]],Table_vitimas[],9,FALSE)) &amp;")","")</f>
        <v>JANAÍNA ARAÚJO DE SANTANA (NIC: 113838)</v>
      </c>
      <c r="T70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00" s="31" t="str">
        <f>UPPER(IFERROR(Table_ocorrencias11[[#This Row],[descricao]],""))</f>
        <v>PAF INTERNO FEMININO. PM 988.115.343; 997.753.260</v>
      </c>
      <c r="V700" s="24">
        <f>IFERROR(IF(Table_ocorrencias11[[#This Row],[data_ciencia]]="","",Table_ocorrencias11[[#This Row],[data_ciencia]]),"")</f>
        <v>2.0833333333333332E-2</v>
      </c>
      <c r="W700" s="24">
        <f>IFERROR(IF(Table_ocorrencias11[[#This Row],[data_saida]]="","",Table_ocorrencias11[[#This Row],[data_saida]]),"")</f>
        <v>3.4722222222222224E-2</v>
      </c>
      <c r="X700" s="24">
        <f>IFERROR(IF(Table_ocorrencias11[[#This Row],[data_chegada]]="","",Table_ocorrencias11[[#This Row],[data_chegada]]),"")</f>
        <v>4.8611111111111112E-2</v>
      </c>
      <c r="Y700" s="24">
        <f>IFERROR(IF(Table_ocorrencias11[[#This Row],[data_conclusao]]="","",Table_ocorrencias11[[#This Row],[data_conclusao]]),"")</f>
        <v>9.0277777777777776E-2</v>
      </c>
      <c r="Z700" s="22">
        <v>1828</v>
      </c>
      <c r="AA700" s="22">
        <v>962</v>
      </c>
      <c r="AB700" s="22">
        <v>9</v>
      </c>
      <c r="AC700" s="22">
        <v>3869903</v>
      </c>
      <c r="AD700" s="22">
        <v>3870430</v>
      </c>
      <c r="AE700" s="22">
        <v>3865339</v>
      </c>
      <c r="AF700" s="22">
        <v>34286</v>
      </c>
      <c r="AG700" s="23">
        <v>44134</v>
      </c>
      <c r="AH700" s="22" t="s">
        <v>5714</v>
      </c>
      <c r="AI700" s="22" t="s">
        <v>167</v>
      </c>
      <c r="AJ700" s="22" t="s">
        <v>414</v>
      </c>
      <c r="AK700" s="22" t="s">
        <v>1258</v>
      </c>
      <c r="AL700" s="25">
        <v>2.0833333333333332E-2</v>
      </c>
      <c r="AM700" s="26">
        <v>3.4722222222222224E-2</v>
      </c>
      <c r="AN700" s="26">
        <v>4.8611111111111112E-2</v>
      </c>
      <c r="AO700" s="26">
        <v>9.0277777777777776E-2</v>
      </c>
      <c r="AP700" s="22" t="s">
        <v>5718</v>
      </c>
      <c r="AQ700" s="22" t="s">
        <v>5719</v>
      </c>
      <c r="AR700" s="22">
        <v>12</v>
      </c>
      <c r="AS700" s="22" t="s">
        <v>2480</v>
      </c>
      <c r="AT700" s="22" t="s">
        <v>5720</v>
      </c>
      <c r="AU700" s="22" t="s">
        <v>5715</v>
      </c>
      <c r="AV700" s="27" t="s">
        <v>276</v>
      </c>
      <c r="AW700" s="22" t="s">
        <v>5716</v>
      </c>
      <c r="AX700" s="22" t="s">
        <v>5717</v>
      </c>
      <c r="AY700" s="22" t="b">
        <v>1</v>
      </c>
      <c r="AZ700" s="22" t="s">
        <v>273</v>
      </c>
      <c r="BA700" s="22" t="b">
        <v>0</v>
      </c>
      <c r="BB700" s="22"/>
      <c r="BC700" s="22"/>
    </row>
    <row r="701" spans="1:55" hidden="1" x14ac:dyDescent="0.25">
      <c r="A701" s="31" t="str">
        <f>IFERROR(TEXT(Table_ocorrencias11[[#This Row],[caso_n]],"000")&amp;Table_ocorrencias11[[#This Row],[ponto]]&amp;"/"&amp;YEAR(Table_ocorrencias11[[#This Row],[DATA PLANTÃO]]),"")</f>
        <v>963.9/2020</v>
      </c>
      <c r="B701" s="31" t="str">
        <f>IFERROR(IF(Table_ocorrencias11[[#This Row],[GDL]] = "","", Table_ocorrencias11[[#This Row],[GDL]]&amp;"/"&amp;YEAR(Table_ocorrencias11[[#This Row],[data_plantao]])),"")</f>
        <v>34331/2020</v>
      </c>
      <c r="C701" s="31" t="str">
        <f>IF(Table_ocorrencias11[[#This Row],[fotos_gdl]] = TRUE,"ENVIADAS","PENDENTE")</f>
        <v>ENVIADAS</v>
      </c>
      <c r="D701" s="23">
        <f>IFERROR(Table_ocorrencias11[[#This Row],[data_plantao]],"")</f>
        <v>44135</v>
      </c>
      <c r="E701" s="31" t="str">
        <f>IFERROR(Table_ocorrencias11[[#This Row],[CIODS]],"")</f>
        <v>D692745</v>
      </c>
      <c r="F701" s="31" t="str">
        <f>IFERROR(Table_ocorrencias11[[#This Row],[natureza3]],"")</f>
        <v>Homicídio</v>
      </c>
      <c r="G701" s="31" t="str">
        <f>IFERROR(Table_ocorrencias11[[#This Row],[tipo_local]],"")</f>
        <v>Externo</v>
      </c>
      <c r="H701" s="31" t="str">
        <f>IFERROR(IF(Table_ocorrencias11[[#This Row],[instrumento9]] = 0,"",Table_ocorrencias11[[#This Row],[instrumento9]]),"")</f>
        <v/>
      </c>
      <c r="I701" s="31" t="str">
        <f>IFERROR(VLOOKUP(Table_ocorrencias11[[#This Row],[matricula_perito]],Table_peritos[],2,FALSE),"")</f>
        <v>NÃO CADASTRADO</v>
      </c>
      <c r="J701" s="31" t="str">
        <f>IFERROR(VLOOKUP(Table_ocorrencias11[[#This Row],[matricula_auxiliar]],Table_auxiliares[],2,FALSE),"")</f>
        <v>BRUNA TATIANE DA SILVA OLIVEIRA</v>
      </c>
      <c r="K701" s="31" t="str">
        <f>IFERROR(VLOOKUP(Table_ocorrencias11[[#This Row],[matricula_delegado]],Table_delegados[],2,FALSE),"")</f>
        <v>JOAO BAPTISTA DE BRITTO ALVES FILHO</v>
      </c>
      <c r="L701" s="31" t="str">
        <f>IFERROR(Table_ocorrencias11[[#This Row],[viatura4]],"")</f>
        <v>UP004</v>
      </c>
      <c r="M701" s="31" t="str">
        <f>IFERROR(IF(Table_ocorrencias11[[#This Row],[DPH2]] ="","",Table_ocorrencias11[[#This Row],[DPH2]]&amp;"º DPH"),"")</f>
        <v>12º DPH</v>
      </c>
      <c r="N701" s="31" t="str">
        <f>UPPER(IFERROR(VLOOKUP(Table_ocorrencias11[[#This Row],[municipio]],Table_municipios[],2,FALSE),""))</f>
        <v>JABOATÃO DOS GUARARAPES</v>
      </c>
      <c r="O701" s="31" t="str">
        <f>UPPER(IFERROR(Table_ocorrencias11[[#This Row],[bairro7]],""))</f>
        <v>BARRA DE JANGADA</v>
      </c>
      <c r="P701" s="31" t="str">
        <f>IFERROR(IF(Table_ocorrencias11[[#This Row],[rua8]] ="","",Table_ocorrencias11[[#This Row],[rua8]]),"")</f>
        <v>RUA JOÃO DE DEUS, 159</v>
      </c>
      <c r="Q701" s="31" t="str">
        <f>IFERROR(IF(Table_ocorrencias11[[#This Row],[latitude5]] ="","",Table_ocorrencias11[[#This Row],[latitude5]]),"")</f>
        <v/>
      </c>
      <c r="R701" s="31" t="str">
        <f>IFERROR(IF(Table_ocorrencias11[[#This Row],[longitude6]] ="","",Table_ocorrencias11[[#This Row],[longitude6]]),"")</f>
        <v/>
      </c>
      <c r="S701" s="31" t="str">
        <f>IFERROR(UPPER(VLOOKUP(Table_ocorrencias11[[#This Row],[ocorrencia_id]],Table_vitimas[],3,FALSE) &amp; " (NIC: "&amp; VLOOKUP(Table_ocorrencias11[[#This Row],[ocorrencia_id]],Table_vitimas[],9,FALSE)) &amp;")","")</f>
        <v>VINICIUS MATHEUS DA SILVA SOUZA (NIC: 114073)</v>
      </c>
      <c r="T70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1" s="31" t="str">
        <f>UPPER(IFERROR(Table_ocorrencias11[[#This Row],[descricao]],""))</f>
        <v>PERITO EWERTON DE GÓIS NUNES</v>
      </c>
      <c r="V701" s="24">
        <f>IFERROR(IF(Table_ocorrencias11[[#This Row],[data_ciencia]]="","",Table_ocorrencias11[[#This Row],[data_ciencia]]),"")</f>
        <v>7.6388888888888895E-2</v>
      </c>
      <c r="W701" s="24" t="str">
        <f>IFERROR(IF(Table_ocorrencias11[[#This Row],[data_saida]]="","",Table_ocorrencias11[[#This Row],[data_saida]]),"")</f>
        <v/>
      </c>
      <c r="X701" s="24" t="str">
        <f>IFERROR(IF(Table_ocorrencias11[[#This Row],[data_chegada]]="","",Table_ocorrencias11[[#This Row],[data_chegada]]),"")</f>
        <v/>
      </c>
      <c r="Y701" s="24" t="str">
        <f>IFERROR(IF(Table_ocorrencias11[[#This Row],[data_conclusao]]="","",Table_ocorrencias11[[#This Row],[data_conclusao]]),"")</f>
        <v/>
      </c>
      <c r="Z701" s="22">
        <v>1829</v>
      </c>
      <c r="AA701" s="22">
        <v>963</v>
      </c>
      <c r="AB701" s="22">
        <v>12</v>
      </c>
      <c r="AC701" s="22">
        <v>0</v>
      </c>
      <c r="AD701" s="22">
        <v>3876080</v>
      </c>
      <c r="AE701" s="22">
        <v>2139065</v>
      </c>
      <c r="AF701" s="22">
        <v>34331</v>
      </c>
      <c r="AG701" s="23">
        <v>44135</v>
      </c>
      <c r="AH701" s="22" t="s">
        <v>5726</v>
      </c>
      <c r="AI701" s="22" t="s">
        <v>167</v>
      </c>
      <c r="AJ701" s="22" t="s">
        <v>168</v>
      </c>
      <c r="AK701" s="22" t="s">
        <v>255</v>
      </c>
      <c r="AL701" s="25">
        <v>7.6388888888888895E-2</v>
      </c>
      <c r="AM701" s="26"/>
      <c r="AN701" s="26"/>
      <c r="AO701" s="26"/>
      <c r="AP701" s="22"/>
      <c r="AQ701" s="22"/>
      <c r="AR701" s="22">
        <v>10</v>
      </c>
      <c r="AS701" s="22" t="s">
        <v>1263</v>
      </c>
      <c r="AT701" s="22" t="s">
        <v>5727</v>
      </c>
      <c r="AU701" s="22" t="s">
        <v>5728</v>
      </c>
      <c r="AV701" s="27"/>
      <c r="AW701" s="22" t="s">
        <v>5729</v>
      </c>
      <c r="AX701" s="22" t="s">
        <v>5730</v>
      </c>
      <c r="AY701" s="22" t="b">
        <v>1</v>
      </c>
      <c r="AZ701" s="22" t="s">
        <v>273</v>
      </c>
      <c r="BA701" s="22" t="b">
        <v>0</v>
      </c>
      <c r="BB701" s="22"/>
      <c r="BC701" s="22"/>
    </row>
    <row r="702" spans="1:55" hidden="1" x14ac:dyDescent="0.25">
      <c r="A702" s="31" t="str">
        <f>IFERROR(TEXT(Table_ocorrencias11[[#This Row],[caso_n]],"000")&amp;Table_ocorrencias11[[#This Row],[ponto]]&amp;"/"&amp;YEAR(Table_ocorrencias11[[#This Row],[DATA PLANTÃO]]),"")</f>
        <v>964.9/2020</v>
      </c>
      <c r="B702" s="31" t="str">
        <f>IFERROR(IF(Table_ocorrencias11[[#This Row],[GDL]] = "","", Table_ocorrencias11[[#This Row],[GDL]]&amp;"/"&amp;YEAR(Table_ocorrencias11[[#This Row],[data_plantao]])),"")</f>
        <v/>
      </c>
      <c r="C702" s="31" t="str">
        <f>IF(Table_ocorrencias11[[#This Row],[fotos_gdl]] = TRUE,"ENVIADAS","PENDENTE")</f>
        <v>PENDENTE</v>
      </c>
      <c r="D702" s="23">
        <f>IFERROR(Table_ocorrencias11[[#This Row],[data_plantao]],"")</f>
        <v>44136</v>
      </c>
      <c r="E702" s="31" t="str">
        <f>IFERROR(Table_ocorrencias11[[#This Row],[CIODS]],"")</f>
        <v>D692839</v>
      </c>
      <c r="F702" s="31" t="str">
        <f>IFERROR(Table_ocorrencias11[[#This Row],[natureza3]],"")</f>
        <v>Homicídio</v>
      </c>
      <c r="G702" s="31" t="str">
        <f>IFERROR(Table_ocorrencias11[[#This Row],[tipo_local]],"")</f>
        <v>Interno</v>
      </c>
      <c r="H702" s="31" t="str">
        <f>IFERROR(IF(Table_ocorrencias11[[#This Row],[instrumento9]] = 0,"",Table_ocorrencias11[[#This Row],[instrumento9]]),"")</f>
        <v/>
      </c>
      <c r="I702" s="31" t="str">
        <f>IFERROR(VLOOKUP(Table_ocorrencias11[[#This Row],[matricula_perito]],Table_peritos[],2,FALSE),"")</f>
        <v>MOISEIS GAUTHIER</v>
      </c>
      <c r="J702" s="31" t="str">
        <f>IFERROR(VLOOKUP(Table_ocorrencias11[[#This Row],[matricula_auxiliar]],Table_auxiliares[],2,FALSE),"")</f>
        <v>FELIPE JOSÉ DE LIMA ALBUQUERQUE</v>
      </c>
      <c r="K702" s="31" t="str">
        <f>IFERROR(VLOOKUP(Table_ocorrencias11[[#This Row],[matricula_delegado]],Table_delegados[],2,FALSE),"")</f>
        <v>ROBERTO DE LIMA FERREIRA</v>
      </c>
      <c r="L702" s="31" t="str">
        <f>IFERROR(Table_ocorrencias11[[#This Row],[viatura4]],"")</f>
        <v>UP006</v>
      </c>
      <c r="M702" s="31" t="str">
        <f>IFERROR(IF(Table_ocorrencias11[[#This Row],[DPH2]] ="","",Table_ocorrencias11[[#This Row],[DPH2]]&amp;"º DPH"),"")</f>
        <v>10º DPH</v>
      </c>
      <c r="N702" s="31" t="str">
        <f>UPPER(IFERROR(VLOOKUP(Table_ocorrencias11[[#This Row],[municipio]],Table_municipios[],2,FALSE),""))</f>
        <v>CAMARAGIBE</v>
      </c>
      <c r="O702" s="31" t="str">
        <f>UPPER(IFERROR(Table_ocorrencias11[[#This Row],[bairro7]],""))</f>
        <v>CENTRO</v>
      </c>
      <c r="P702" s="31" t="str">
        <f>IFERROR(IF(Table_ocorrencias11[[#This Row],[rua8]] ="","",Table_ocorrencias11[[#This Row],[rua8]]),"")</f>
        <v>RUA ROBERVAL LUNA DE OLIVEIRA 140</v>
      </c>
      <c r="Q702" s="31" t="str">
        <f>IFERROR(IF(Table_ocorrencias11[[#This Row],[latitude5]] ="","",Table_ocorrencias11[[#This Row],[latitude5]]),"")</f>
        <v>-8.021883</v>
      </c>
      <c r="R702" s="31" t="str">
        <f>IFERROR(IF(Table_ocorrencias11[[#This Row],[longitude6]] ="","",Table_ocorrencias11[[#This Row],[longitude6]]),"")</f>
        <v>-34.999400</v>
      </c>
      <c r="S702" s="31" t="str">
        <f>IFERROR(UPPER(VLOOKUP(Table_ocorrencias11[[#This Row],[ocorrencia_id]],Table_vitimas[],3,FALSE) &amp; " (NIC: "&amp; VLOOKUP(Table_ocorrencias11[[#This Row],[ocorrencia_id]],Table_vitimas[],9,FALSE)) &amp;")","")</f>
        <v>RENATO JOSÉ DUARTE VIEIRA DA SILVA (NIC: 114072)</v>
      </c>
      <c r="T70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02" s="31" t="str">
        <f>UPPER(IFERROR(Table_ocorrencias11[[#This Row],[descricao]],""))</f>
        <v>PM: 984573940</v>
      </c>
      <c r="V702" s="24">
        <f>IFERROR(IF(Table_ocorrencias11[[#This Row],[data_ciencia]]="","",Table_ocorrencias11[[#This Row],[data_ciencia]]),"")</f>
        <v>0.78472222222222221</v>
      </c>
      <c r="W702" s="24">
        <f>IFERROR(IF(Table_ocorrencias11[[#This Row],[data_saida]]="","",Table_ocorrencias11[[#This Row],[data_saida]]),"")</f>
        <v>0.80555555555555558</v>
      </c>
      <c r="X702" s="24">
        <f>IFERROR(IF(Table_ocorrencias11[[#This Row],[data_chegada]]="","",Table_ocorrencias11[[#This Row],[data_chegada]]),"")</f>
        <v>0.82291666666666663</v>
      </c>
      <c r="Y702" s="24">
        <f>IFERROR(IF(Table_ocorrencias11[[#This Row],[data_conclusao]]="","",Table_ocorrencias11[[#This Row],[data_conclusao]]),"")</f>
        <v>0.86111111111111116</v>
      </c>
      <c r="Z702" s="22">
        <v>1830</v>
      </c>
      <c r="AA702" s="22">
        <v>964</v>
      </c>
      <c r="AB702" s="22">
        <v>10</v>
      </c>
      <c r="AC702" s="22">
        <v>3871282</v>
      </c>
      <c r="AD702" s="22">
        <v>3870367</v>
      </c>
      <c r="AE702" s="22">
        <v>3864723</v>
      </c>
      <c r="AF702" s="22"/>
      <c r="AG702" s="23">
        <v>44136</v>
      </c>
      <c r="AH702" s="22" t="s">
        <v>5736</v>
      </c>
      <c r="AI702" s="22" t="s">
        <v>167</v>
      </c>
      <c r="AJ702" s="22" t="s">
        <v>414</v>
      </c>
      <c r="AK702" s="22" t="s">
        <v>1258</v>
      </c>
      <c r="AL702" s="25">
        <v>0.78472222222222221</v>
      </c>
      <c r="AM702" s="26">
        <v>0.80555555555555558</v>
      </c>
      <c r="AN702" s="26">
        <v>0.82291666666666663</v>
      </c>
      <c r="AO702" s="26">
        <v>0.86111111111111116</v>
      </c>
      <c r="AP702" s="22" t="s">
        <v>5740</v>
      </c>
      <c r="AQ702" s="22" t="s">
        <v>5741</v>
      </c>
      <c r="AR702" s="22">
        <v>4</v>
      </c>
      <c r="AS702" s="22" t="s">
        <v>265</v>
      </c>
      <c r="AT702" s="22" t="s">
        <v>5737</v>
      </c>
      <c r="AU702" s="22" t="s">
        <v>283</v>
      </c>
      <c r="AV702" s="27"/>
      <c r="AW702" s="22" t="s">
        <v>5738</v>
      </c>
      <c r="AX702" s="22" t="s">
        <v>5739</v>
      </c>
      <c r="AY702" s="22" t="b">
        <v>0</v>
      </c>
      <c r="AZ702" s="22" t="s">
        <v>273</v>
      </c>
      <c r="BA702" s="22" t="b">
        <v>0</v>
      </c>
      <c r="BB702" s="22"/>
      <c r="BC702" s="22"/>
    </row>
    <row r="703" spans="1:55" hidden="1" x14ac:dyDescent="0.25">
      <c r="A703" s="31" t="str">
        <f>IFERROR(TEXT(Table_ocorrencias11[[#This Row],[caso_n]],"000")&amp;Table_ocorrencias11[[#This Row],[ponto]]&amp;"/"&amp;YEAR(Table_ocorrencias11[[#This Row],[DATA PLANTÃO]]),"")</f>
        <v>965.9/2020</v>
      </c>
      <c r="B703" s="31" t="str">
        <f>IFERROR(IF(Table_ocorrencias11[[#This Row],[GDL]] = "","", Table_ocorrencias11[[#This Row],[GDL]]&amp;"/"&amp;YEAR(Table_ocorrencias11[[#This Row],[data_plantao]])),"")</f>
        <v>34370/2020</v>
      </c>
      <c r="C703" s="31" t="str">
        <f>IF(Table_ocorrencias11[[#This Row],[fotos_gdl]] = TRUE,"ENVIADAS","PENDENTE")</f>
        <v>ENVIADAS</v>
      </c>
      <c r="D703" s="23">
        <f>IFERROR(Table_ocorrencias11[[#This Row],[data_plantao]],"")</f>
        <v>44136</v>
      </c>
      <c r="E703" s="31" t="str">
        <f>IFERROR(Table_ocorrencias11[[#This Row],[CIODS]],"")</f>
        <v>D692913</v>
      </c>
      <c r="F703" s="31" t="str">
        <f>IFERROR(Table_ocorrencias11[[#This Row],[natureza3]],"")</f>
        <v>Homicídio</v>
      </c>
      <c r="G703" s="31" t="str">
        <f>IFERROR(Table_ocorrencias11[[#This Row],[tipo_local]],"")</f>
        <v>Externo</v>
      </c>
      <c r="H703" s="31" t="str">
        <f>IFERROR(IF(Table_ocorrencias11[[#This Row],[instrumento9]] = 0,"",Table_ocorrencias11[[#This Row],[instrumento9]]),"")</f>
        <v>PÉRFURO-CONTUNDENTE</v>
      </c>
      <c r="I703" s="31" t="str">
        <f>IFERROR(VLOOKUP(Table_ocorrencias11[[#This Row],[matricula_perito]],Table_peritos[],2,FALSE),"")</f>
        <v>DIEGO NUNES TELES DE MENDONÇA</v>
      </c>
      <c r="J703" s="31" t="str">
        <f>IFERROR(VLOOKUP(Table_ocorrencias11[[#This Row],[matricula_auxiliar]],Table_auxiliares[],2,FALSE),"")</f>
        <v>ANDREZA CRISTINA MAIA DOS SANTOS</v>
      </c>
      <c r="K703" s="31" t="str">
        <f>IFERROR(VLOOKUP(Table_ocorrencias11[[#This Row],[matricula_delegado]],Table_delegados[],2,FALSE),"")</f>
        <v>FRANCISCA ERICA DA SILVA BEZERRA</v>
      </c>
      <c r="L703" s="31" t="str">
        <f>IFERROR(Table_ocorrencias11[[#This Row],[viatura4]],"")</f>
        <v>UP004</v>
      </c>
      <c r="M703" s="31" t="str">
        <f>IFERROR(IF(Table_ocorrencias11[[#This Row],[DPH2]] ="","",Table_ocorrencias11[[#This Row],[DPH2]]&amp;"º DPH"),"")</f>
        <v>4º DPH</v>
      </c>
      <c r="N703" s="31" t="str">
        <f>UPPER(IFERROR(VLOOKUP(Table_ocorrencias11[[#This Row],[municipio]],Table_municipios[],2,FALSE),""))</f>
        <v>RECIFE</v>
      </c>
      <c r="O703" s="31" t="str">
        <f>UPPER(IFERROR(Table_ocorrencias11[[#This Row],[bairro7]],""))</f>
        <v>AREIAS</v>
      </c>
      <c r="P703" s="31" t="str">
        <f>IFERROR(IF(Table_ocorrencias11[[#This Row],[rua8]] ="","",Table_ocorrencias11[[#This Row],[rua8]]),"")</f>
        <v>RUA JURUPATA</v>
      </c>
      <c r="Q703" s="31" t="str">
        <f>IFERROR(IF(Table_ocorrencias11[[#This Row],[latitude5]] ="","",Table_ocorrencias11[[#This Row],[latitude5]]),"")</f>
        <v>-8,100056</v>
      </c>
      <c r="R703" s="31" t="str">
        <f>IFERROR(IF(Table_ocorrencias11[[#This Row],[longitude6]] ="","",Table_ocorrencias11[[#This Row],[longitude6]]),"")</f>
        <v>-34,936970</v>
      </c>
      <c r="S703" s="31" t="str">
        <f>IFERROR(UPPER(VLOOKUP(Table_ocorrencias11[[#This Row],[ocorrencia_id]],Table_vitimas[],3,FALSE) &amp; " (NIC: "&amp; VLOOKUP(Table_ocorrencias11[[#This Row],[ocorrencia_id]],Table_vitimas[],9,FALSE)) &amp;")","")</f>
        <v>ISAMAX JOSE DA SILVA ROCHA (NIC: 111572)</v>
      </c>
      <c r="T70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03" s="31" t="str">
        <f>UPPER(IFERROR(Table_ocorrencias11[[#This Row],[descricao]],""))</f>
        <v>PM 988613313 SGT WANDERLEY</v>
      </c>
      <c r="V703" s="24">
        <f>IFERROR(IF(Table_ocorrencias11[[#This Row],[data_ciencia]]="","",Table_ocorrencias11[[#This Row],[data_ciencia]]),"")</f>
        <v>4.8611111111111112E-2</v>
      </c>
      <c r="W703" s="24">
        <f>IFERROR(IF(Table_ocorrencias11[[#This Row],[data_saida]]="","",Table_ocorrencias11[[#This Row],[data_saida]]),"")</f>
        <v>5.5555555555555552E-2</v>
      </c>
      <c r="X703" s="24">
        <f>IFERROR(IF(Table_ocorrencias11[[#This Row],[data_chegada]]="","",Table_ocorrencias11[[#This Row],[data_chegada]]),"")</f>
        <v>6.9444444444444448E-2</v>
      </c>
      <c r="Y703" s="24">
        <f>IFERROR(IF(Table_ocorrencias11[[#This Row],[data_conclusao]]="","",Table_ocorrencias11[[#This Row],[data_conclusao]]),"")</f>
        <v>0.10416666666666667</v>
      </c>
      <c r="Z703" s="22">
        <v>1831</v>
      </c>
      <c r="AA703" s="22">
        <v>965</v>
      </c>
      <c r="AB703" s="22">
        <v>4</v>
      </c>
      <c r="AC703" s="22">
        <v>3869148</v>
      </c>
      <c r="AD703" s="22">
        <v>3876098</v>
      </c>
      <c r="AE703" s="22">
        <v>2724782</v>
      </c>
      <c r="AF703" s="22">
        <v>34370</v>
      </c>
      <c r="AG703" s="23">
        <v>44136</v>
      </c>
      <c r="AH703" s="22" t="s">
        <v>5748</v>
      </c>
      <c r="AI703" s="22" t="s">
        <v>167</v>
      </c>
      <c r="AJ703" s="22" t="s">
        <v>168</v>
      </c>
      <c r="AK703" s="22" t="s">
        <v>255</v>
      </c>
      <c r="AL703" s="25">
        <v>4.8611111111111112E-2</v>
      </c>
      <c r="AM703" s="26">
        <v>5.5555555555555552E-2</v>
      </c>
      <c r="AN703" s="26">
        <v>6.9444444444444448E-2</v>
      </c>
      <c r="AO703" s="26">
        <v>0.10416666666666667</v>
      </c>
      <c r="AP703" s="22" t="s">
        <v>5756</v>
      </c>
      <c r="AQ703" s="22" t="s">
        <v>5757</v>
      </c>
      <c r="AR703" s="22">
        <v>14</v>
      </c>
      <c r="AS703" s="22" t="s">
        <v>4423</v>
      </c>
      <c r="AT703" s="22" t="s">
        <v>5758</v>
      </c>
      <c r="AU703" s="22" t="s">
        <v>5749</v>
      </c>
      <c r="AV703" s="27" t="s">
        <v>276</v>
      </c>
      <c r="AW703" s="22" t="s">
        <v>5750</v>
      </c>
      <c r="AX703" s="22" t="s">
        <v>5751</v>
      </c>
      <c r="AY703" s="22" t="b">
        <v>1</v>
      </c>
      <c r="AZ703" s="22" t="s">
        <v>273</v>
      </c>
      <c r="BA703" s="22" t="b">
        <v>0</v>
      </c>
      <c r="BB703" s="22"/>
      <c r="BC703" s="22"/>
    </row>
    <row r="704" spans="1:55" hidden="1" x14ac:dyDescent="0.25">
      <c r="A704" s="31" t="str">
        <f>IFERROR(TEXT(Table_ocorrencias11[[#This Row],[caso_n]],"000")&amp;Table_ocorrencias11[[#This Row],[ponto]]&amp;"/"&amp;YEAR(Table_ocorrencias11[[#This Row],[DATA PLANTÃO]]),"")</f>
        <v>966.9/2020</v>
      </c>
      <c r="B704" s="31" t="str">
        <f>IFERROR(IF(Table_ocorrencias11[[#This Row],[GDL]] = "","", Table_ocorrencias11[[#This Row],[GDL]]&amp;"/"&amp;YEAR(Table_ocorrencias11[[#This Row],[data_plantao]])),"")</f>
        <v>34371/2020</v>
      </c>
      <c r="C704" s="31" t="str">
        <f>IF(Table_ocorrencias11[[#This Row],[fotos_gdl]] = TRUE,"ENVIADAS","PENDENTE")</f>
        <v>ENVIADAS</v>
      </c>
      <c r="D704" s="23">
        <f>IFERROR(Table_ocorrencias11[[#This Row],[data_plantao]],"")</f>
        <v>44136</v>
      </c>
      <c r="E704" s="31" t="str">
        <f>IFERROR(Table_ocorrencias11[[#This Row],[CIODS]],"")</f>
        <v>D692909</v>
      </c>
      <c r="F704" s="31" t="str">
        <f>IFERROR(Table_ocorrencias11[[#This Row],[natureza3]],"")</f>
        <v>Homicídio</v>
      </c>
      <c r="G704" s="31" t="str">
        <f>IFERROR(Table_ocorrencias11[[#This Row],[tipo_local]],"")</f>
        <v>Interno</v>
      </c>
      <c r="H704" s="31" t="str">
        <f>IFERROR(IF(Table_ocorrencias11[[#This Row],[instrumento9]] = 0,"",Table_ocorrencias11[[#This Row],[instrumento9]]),"")</f>
        <v>PÉRFURO-CONTUNDENTE</v>
      </c>
      <c r="I704" s="31" t="str">
        <f>IFERROR(VLOOKUP(Table_ocorrencias11[[#This Row],[matricula_perito]],Table_peritos[],2,FALSE),"")</f>
        <v>BETSON FERNANDO DELGADO DOS SANTOS ANDRADE</v>
      </c>
      <c r="J704" s="31" t="str">
        <f>IFERROR(VLOOKUP(Table_ocorrencias11[[#This Row],[matricula_auxiliar]],Table_auxiliares[],2,FALSE),"")</f>
        <v>HILTON PESSOA DE FREITAS NETO</v>
      </c>
      <c r="K704" s="31" t="str">
        <f>IFERROR(VLOOKUP(Table_ocorrencias11[[#This Row],[matricula_delegado]],Table_delegados[],2,FALSE),"")</f>
        <v>ADYR MARTENS DE ALMEIDA</v>
      </c>
      <c r="L704" s="31" t="str">
        <f>IFERROR(Table_ocorrencias11[[#This Row],[viatura4]],"")</f>
        <v>UP006</v>
      </c>
      <c r="M704" s="31" t="str">
        <f>IFERROR(IF(Table_ocorrencias11[[#This Row],[DPH2]] ="","",Table_ocorrencias11[[#This Row],[DPH2]]&amp;"º DPH"),"")</f>
        <v>7º DPH</v>
      </c>
      <c r="N704" s="31" t="str">
        <f>UPPER(IFERROR(VLOOKUP(Table_ocorrencias11[[#This Row],[municipio]],Table_municipios[],2,FALSE),""))</f>
        <v>PAULISTA</v>
      </c>
      <c r="O704" s="31" t="str">
        <f>UPPER(IFERROR(Table_ocorrencias11[[#This Row],[bairro7]],""))</f>
        <v>ENGENHO MARANGUAPE</v>
      </c>
      <c r="P704" s="31" t="str">
        <f>IFERROR(IF(Table_ocorrencias11[[#This Row],[rua8]] ="","",Table_ocorrencias11[[#This Row],[rua8]]),"")</f>
        <v>R. CORONEL PAULINO PEREIRA, 10</v>
      </c>
      <c r="Q704" s="31" t="str">
        <f>IFERROR(IF(Table_ocorrencias11[[#This Row],[latitude5]] ="","",Table_ocorrencias11[[#This Row],[latitude5]]),"")</f>
        <v>-7.9201348</v>
      </c>
      <c r="R704" s="31" t="str">
        <f>IFERROR(IF(Table_ocorrencias11[[#This Row],[longitude6]] ="","",Table_ocorrencias11[[#This Row],[longitude6]]),"")</f>
        <v>-34.8422857</v>
      </c>
      <c r="S704" s="31" t="str">
        <f>IFERROR(UPPER(VLOOKUP(Table_ocorrencias11[[#This Row],[ocorrencia_id]],Table_vitimas[],3,FALSE) &amp; " (NIC: "&amp; VLOOKUP(Table_ocorrencias11[[#This Row],[ocorrencia_id]],Table_vitimas[],9,FALSE)) &amp;")","")</f>
        <v>JOÃO VITOR FERREIRA (NIC: 114076)</v>
      </c>
      <c r="T70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04" s="31" t="str">
        <f>UPPER(IFERROR(Table_ocorrencias11[[#This Row],[descricao]],""))</f>
        <v>PAF, MASCULINO, INTERNO, SIMPLES. PM: SGT. MEIRELLES 983662821</v>
      </c>
      <c r="V704" s="24">
        <f>IFERROR(IF(Table_ocorrencias11[[#This Row],[data_ciencia]]="","",Table_ocorrencias11[[#This Row],[data_ciencia]]),"")</f>
        <v>4.8611111111111112E-2</v>
      </c>
      <c r="W704" s="24">
        <f>IFERROR(IF(Table_ocorrencias11[[#This Row],[data_saida]]="","",Table_ocorrencias11[[#This Row],[data_saida]]),"")</f>
        <v>6.5972222222222224E-2</v>
      </c>
      <c r="X704" s="24">
        <f>IFERROR(IF(Table_ocorrencias11[[#This Row],[data_chegada]]="","",Table_ocorrencias11[[#This Row],[data_chegada]]),"")</f>
        <v>8.3333333333333329E-2</v>
      </c>
      <c r="Y704" s="24">
        <f>IFERROR(IF(Table_ocorrencias11[[#This Row],[data_conclusao]]="","",Table_ocorrencias11[[#This Row],[data_conclusao]]),"")</f>
        <v>0.14583333333333334</v>
      </c>
      <c r="Z704" s="22">
        <v>1832</v>
      </c>
      <c r="AA704" s="22">
        <v>966</v>
      </c>
      <c r="AB704" s="22">
        <v>7</v>
      </c>
      <c r="AC704" s="22">
        <v>3869903</v>
      </c>
      <c r="AD704" s="22">
        <v>3865967</v>
      </c>
      <c r="AE704" s="22">
        <v>2960397</v>
      </c>
      <c r="AF704" s="22">
        <v>34371</v>
      </c>
      <c r="AG704" s="23">
        <v>44136</v>
      </c>
      <c r="AH704" s="22" t="s">
        <v>5752</v>
      </c>
      <c r="AI704" s="22" t="s">
        <v>167</v>
      </c>
      <c r="AJ704" s="22" t="s">
        <v>414</v>
      </c>
      <c r="AK704" s="22" t="s">
        <v>1258</v>
      </c>
      <c r="AL704" s="25">
        <v>4.8611111111111112E-2</v>
      </c>
      <c r="AM704" s="26">
        <v>6.5972222222222224E-2</v>
      </c>
      <c r="AN704" s="26">
        <v>8.3333333333333329E-2</v>
      </c>
      <c r="AO704" s="26">
        <v>0.14583333333333334</v>
      </c>
      <c r="AP704" s="22" t="s">
        <v>5764</v>
      </c>
      <c r="AQ704" s="22" t="s">
        <v>5765</v>
      </c>
      <c r="AR704" s="22">
        <v>13</v>
      </c>
      <c r="AS704" s="22" t="s">
        <v>458</v>
      </c>
      <c r="AT704" s="22" t="s">
        <v>5766</v>
      </c>
      <c r="AU704" s="22" t="s">
        <v>5753</v>
      </c>
      <c r="AV704" s="27" t="s">
        <v>276</v>
      </c>
      <c r="AW704" s="22" t="s">
        <v>5754</v>
      </c>
      <c r="AX704" s="22" t="s">
        <v>5755</v>
      </c>
      <c r="AY704" s="22" t="b">
        <v>1</v>
      </c>
      <c r="AZ704" s="22" t="s">
        <v>273</v>
      </c>
      <c r="BA704" s="22" t="b">
        <v>0</v>
      </c>
      <c r="BB704" s="22"/>
      <c r="BC704" s="22"/>
    </row>
    <row r="705" spans="1:55" hidden="1" x14ac:dyDescent="0.25">
      <c r="A705" s="31" t="str">
        <f>IFERROR(TEXT(Table_ocorrencias11[[#This Row],[caso_n]],"000")&amp;Table_ocorrencias11[[#This Row],[ponto]]&amp;"/"&amp;YEAR(Table_ocorrencias11[[#This Row],[DATA PLANTÃO]]),"")</f>
        <v>967.9/2020</v>
      </c>
      <c r="B705" s="31" t="str">
        <f>IFERROR(IF(Table_ocorrencias11[[#This Row],[GDL]] = "","", Table_ocorrencias11[[#This Row],[GDL]]&amp;"/"&amp;YEAR(Table_ocorrencias11[[#This Row],[data_plantao]])),"")</f>
        <v>34380/2020</v>
      </c>
      <c r="C705" s="31" t="str">
        <f>IF(Table_ocorrencias11[[#This Row],[fotos_gdl]] = TRUE,"ENVIADAS","PENDENTE")</f>
        <v>ENVIADAS</v>
      </c>
      <c r="D705" s="23">
        <f>IFERROR(Table_ocorrencias11[[#This Row],[data_plantao]],"")</f>
        <v>44137</v>
      </c>
      <c r="E705" s="31" t="str">
        <f>IFERROR(Table_ocorrencias11[[#This Row],[CIODS]],"")</f>
        <v>D692926</v>
      </c>
      <c r="F705" s="31" t="str">
        <f>IFERROR(Table_ocorrencias11[[#This Row],[natureza3]],"")</f>
        <v>Homicídio</v>
      </c>
      <c r="G705" s="31" t="str">
        <f>IFERROR(Table_ocorrencias11[[#This Row],[tipo_local]],"")</f>
        <v>Externo</v>
      </c>
      <c r="H705" s="31" t="str">
        <f>IFERROR(IF(Table_ocorrencias11[[#This Row],[instrumento9]] = 0,"",Table_ocorrencias11[[#This Row],[instrumento9]]),"")</f>
        <v>PÉRFURO-CONTUNDENTE</v>
      </c>
      <c r="I705" s="31" t="str">
        <f>IFERROR(VLOOKUP(Table_ocorrencias11[[#This Row],[matricula_perito]],Table_peritos[],2,FALSE),"")</f>
        <v>AUGUSTO GUILHERME FEITOSA CACHO BORGES</v>
      </c>
      <c r="J705" s="31" t="str">
        <f>IFERROR(VLOOKUP(Table_ocorrencias11[[#This Row],[matricula_auxiliar]],Table_auxiliares[],2,FALSE),"")</f>
        <v>JÚLIO CÉSAR DINIZ</v>
      </c>
      <c r="K705" s="31" t="str">
        <f>IFERROR(VLOOKUP(Table_ocorrencias11[[#This Row],[matricula_delegado]],Table_delegados[],2,FALSE),"")</f>
        <v>ROBERTO DE LIMA FERREIRA</v>
      </c>
      <c r="L705" s="31" t="str">
        <f>IFERROR(Table_ocorrencias11[[#This Row],[viatura4]],"")</f>
        <v>UP004</v>
      </c>
      <c r="M705" s="31" t="str">
        <f>IFERROR(IF(Table_ocorrencias11[[#This Row],[DPH2]] ="","",Table_ocorrencias11[[#This Row],[DPH2]]&amp;"º DPH"),"")</f>
        <v>9º DPH</v>
      </c>
      <c r="N705" s="31" t="str">
        <f>UPPER(IFERROR(VLOOKUP(Table_ocorrencias11[[#This Row],[municipio]],Table_municipios[],2,FALSE),""))</f>
        <v>OLINDA</v>
      </c>
      <c r="O705" s="31" t="str">
        <f>UPPER(IFERROR(Table_ocorrencias11[[#This Row],[bairro7]],""))</f>
        <v>AGUAS COMPRIDAS</v>
      </c>
      <c r="P705" s="31" t="str">
        <f>IFERROR(IF(Table_ocorrencias11[[#This Row],[rua8]] ="","",Table_ocorrencias11[[#This Row],[rua8]]),"")</f>
        <v>RUA 6 DE JANEIRO, 114</v>
      </c>
      <c r="Q705" s="31" t="str">
        <f>IFERROR(IF(Table_ocorrencias11[[#This Row],[latitude5]] ="","",Table_ocorrencias11[[#This Row],[latitude5]]),"")</f>
        <v>-7.990249</v>
      </c>
      <c r="R705" s="31" t="str">
        <f>IFERROR(IF(Table_ocorrencias11[[#This Row],[longitude6]] ="","",Table_ocorrencias11[[#This Row],[longitude6]]),"")</f>
        <v>-34.895679</v>
      </c>
      <c r="S705" s="31" t="str">
        <f>IFERROR(UPPER(VLOOKUP(Table_ocorrencias11[[#This Row],[ocorrencia_id]],Table_vitimas[],3,FALSE) &amp; " (NIC: "&amp; VLOOKUP(Table_ocorrencias11[[#This Row],[ocorrencia_id]],Table_vitimas[],9,FALSE)) &amp;")","")</f>
        <v>LUANN VICTOR BEZERRA FERREIRA (NIC: 114078)</v>
      </c>
      <c r="T70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5" s="31" t="str">
        <f>UPPER(IFERROR(Table_ocorrencias11[[#This Row],[descricao]],""))</f>
        <v>PAF, MASC, PM SGT LOURENÇO 081 98497.3037</v>
      </c>
      <c r="V705" s="24">
        <f>IFERROR(IF(Table_ocorrencias11[[#This Row],[data_ciencia]]="","",Table_ocorrencias11[[#This Row],[data_ciencia]]),"")</f>
        <v>0.26041666666666669</v>
      </c>
      <c r="W705" s="24">
        <f>IFERROR(IF(Table_ocorrencias11[[#This Row],[data_saida]]="","",Table_ocorrencias11[[#This Row],[data_saida]]),"")</f>
        <v>0.30208333333333331</v>
      </c>
      <c r="X705" s="24">
        <f>IFERROR(IF(Table_ocorrencias11[[#This Row],[data_chegada]]="","",Table_ocorrencias11[[#This Row],[data_chegada]]),"")</f>
        <v>0.31944444444444442</v>
      </c>
      <c r="Y705" s="24">
        <f>IFERROR(IF(Table_ocorrencias11[[#This Row],[data_conclusao]]="","",Table_ocorrencias11[[#This Row],[data_conclusao]]),"")</f>
        <v>0.34166666666666667</v>
      </c>
      <c r="Z705" s="22">
        <v>1833</v>
      </c>
      <c r="AA705" s="22">
        <v>967</v>
      </c>
      <c r="AB705" s="22">
        <v>9</v>
      </c>
      <c r="AC705" s="22">
        <v>3870731</v>
      </c>
      <c r="AD705" s="22">
        <v>3867595</v>
      </c>
      <c r="AE705" s="22">
        <v>3864723</v>
      </c>
      <c r="AF705" s="22">
        <v>34380</v>
      </c>
      <c r="AG705" s="23">
        <v>44137</v>
      </c>
      <c r="AH705" s="22" t="s">
        <v>5773</v>
      </c>
      <c r="AI705" s="22" t="s">
        <v>167</v>
      </c>
      <c r="AJ705" s="22" t="s">
        <v>168</v>
      </c>
      <c r="AK705" s="22" t="s">
        <v>255</v>
      </c>
      <c r="AL705" s="25">
        <v>0.26041666666666669</v>
      </c>
      <c r="AM705" s="26">
        <v>0.30208333333333331</v>
      </c>
      <c r="AN705" s="26">
        <v>0.31944444444444442</v>
      </c>
      <c r="AO705" s="26">
        <v>0.34166666666666667</v>
      </c>
      <c r="AP705" s="22" t="s">
        <v>5777</v>
      </c>
      <c r="AQ705" s="22" t="s">
        <v>5778</v>
      </c>
      <c r="AR705" s="22">
        <v>12</v>
      </c>
      <c r="AS705" s="22" t="s">
        <v>3614</v>
      </c>
      <c r="AT705" s="22" t="s">
        <v>5779</v>
      </c>
      <c r="AU705" s="22" t="s">
        <v>5774</v>
      </c>
      <c r="AV705" s="27" t="s">
        <v>276</v>
      </c>
      <c r="AW705" s="22" t="s">
        <v>5775</v>
      </c>
      <c r="AX705" s="22" t="s">
        <v>5776</v>
      </c>
      <c r="AY705" s="22" t="b">
        <v>1</v>
      </c>
      <c r="AZ705" s="22" t="s">
        <v>273</v>
      </c>
      <c r="BA705" s="22" t="b">
        <v>0</v>
      </c>
      <c r="BB705" s="22"/>
      <c r="BC705" s="22"/>
    </row>
    <row r="706" spans="1:55" hidden="1" x14ac:dyDescent="0.25">
      <c r="A706" s="31" t="str">
        <f>IFERROR(TEXT(Table_ocorrencias11[[#This Row],[caso_n]],"000")&amp;Table_ocorrencias11[[#This Row],[ponto]]&amp;"/"&amp;YEAR(Table_ocorrencias11[[#This Row],[DATA PLANTÃO]]),"")</f>
        <v>968.9/2020</v>
      </c>
      <c r="B706" s="31" t="str">
        <f>IFERROR(IF(Table_ocorrencias11[[#This Row],[GDL]] = "","", Table_ocorrencias11[[#This Row],[GDL]]&amp;"/"&amp;YEAR(Table_ocorrencias11[[#This Row],[data_plantao]])),"")</f>
        <v>34410/2020</v>
      </c>
      <c r="C706" s="31" t="str">
        <f>IF(Table_ocorrencias11[[#This Row],[fotos_gdl]] = TRUE,"ENVIADAS","PENDENTE")</f>
        <v>PENDENTE</v>
      </c>
      <c r="D706" s="23">
        <f>IFERROR(Table_ocorrencias11[[#This Row],[data_plantao]],"")</f>
        <v>44137</v>
      </c>
      <c r="E706" s="31" t="str">
        <f>IFERROR(Table_ocorrencias11[[#This Row],[CIODS]],"")</f>
        <v>D692957</v>
      </c>
      <c r="F706" s="31" t="str">
        <f>IFERROR(Table_ocorrencias11[[#This Row],[natureza3]],"")</f>
        <v>Morte a esclarecer</v>
      </c>
      <c r="G706" s="31" t="str">
        <f>IFERROR(Table_ocorrencias11[[#This Row],[tipo_local]],"")</f>
        <v>Externo</v>
      </c>
      <c r="H706" s="31" t="str">
        <f>IFERROR(IF(Table_ocorrencias11[[#This Row],[instrumento9]] = 0,"",Table_ocorrencias11[[#This Row],[instrumento9]]),"")</f>
        <v>OUTROS</v>
      </c>
      <c r="I706" s="31" t="str">
        <f>IFERROR(VLOOKUP(Table_ocorrencias11[[#This Row],[matricula_perito]],Table_peritos[],2,FALSE),"")</f>
        <v>DIEGO NUNES TELES DE MENDONÇA</v>
      </c>
      <c r="J706" s="31" t="str">
        <f>IFERROR(VLOOKUP(Table_ocorrencias11[[#This Row],[matricula_auxiliar]],Table_auxiliares[],2,FALSE),"")</f>
        <v>ERIVALDO CAMARA CORREIA</v>
      </c>
      <c r="K706" s="31" t="str">
        <f>IFERROR(VLOOKUP(Table_ocorrencias11[[#This Row],[matricula_delegado]],Table_delegados[],2,FALSE),"")</f>
        <v>PAULO GUSTAVO COELHO DIAS</v>
      </c>
      <c r="L706" s="31" t="str">
        <f>IFERROR(Table_ocorrencias11[[#This Row],[viatura4]],"")</f>
        <v>UP006</v>
      </c>
      <c r="M706" s="31" t="str">
        <f>IFERROR(IF(Table_ocorrencias11[[#This Row],[DPH2]] ="","",Table_ocorrencias11[[#This Row],[DPH2]]&amp;"º DPH"),"")</f>
        <v>14º DPH</v>
      </c>
      <c r="N706" s="31" t="str">
        <f>UPPER(IFERROR(VLOOKUP(Table_ocorrencias11[[#This Row],[municipio]],Table_municipios[],2,FALSE),""))</f>
        <v>CABO DE SANTO AGOSTINHO</v>
      </c>
      <c r="O706" s="31" t="str">
        <f>UPPER(IFERROR(Table_ocorrencias11[[#This Row],[bairro7]],""))</f>
        <v>BR - 101</v>
      </c>
      <c r="P706" s="31" t="str">
        <f>IFERROR(IF(Table_ocorrencias11[[#This Row],[rua8]] ="","",Table_ocorrencias11[[#This Row],[rua8]]),"")</f>
        <v>AO LADO DA EMPRESA WHITE MARTINS KM-32</v>
      </c>
      <c r="Q706" s="31" t="str">
        <f>IFERROR(IF(Table_ocorrencias11[[#This Row],[latitude5]] ="","",Table_ocorrencias11[[#This Row],[latitude5]]),"")</f>
        <v>-8.2805720</v>
      </c>
      <c r="R706" s="31" t="str">
        <f>IFERROR(IF(Table_ocorrencias11[[#This Row],[longitude6]] ="","",Table_ocorrencias11[[#This Row],[longitude6]]),"")</f>
        <v>-35.0389870</v>
      </c>
      <c r="S706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0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6" s="31" t="str">
        <f>UPPER(IFERROR(Table_ocorrencias11[[#This Row],[descricao]],""))</f>
        <v>MASC.  EM ADIANTADO ESTADO DE DECOMPOSIÇÃO.</v>
      </c>
      <c r="V706" s="24">
        <f>IFERROR(IF(Table_ocorrencias11[[#This Row],[data_ciencia]]="","",Table_ocorrencias11[[#This Row],[data_ciencia]]),"")</f>
        <v>0.59722222222222221</v>
      </c>
      <c r="W706" s="24">
        <f>IFERROR(IF(Table_ocorrencias11[[#This Row],[data_saida]]="","",Table_ocorrencias11[[#This Row],[data_saida]]),"")</f>
        <v>0.61805555555555558</v>
      </c>
      <c r="X706" s="24">
        <f>IFERROR(IF(Table_ocorrencias11[[#This Row],[data_chegada]]="","",Table_ocorrencias11[[#This Row],[data_chegada]]),"")</f>
        <v>0.64583333333333337</v>
      </c>
      <c r="Y706" s="24">
        <f>IFERROR(IF(Table_ocorrencias11[[#This Row],[data_conclusao]]="","",Table_ocorrencias11[[#This Row],[data_conclusao]]),"")</f>
        <v>0.68055555555555558</v>
      </c>
      <c r="Z706" s="22">
        <v>1834</v>
      </c>
      <c r="AA706" s="22">
        <v>968</v>
      </c>
      <c r="AB706" s="22">
        <v>14</v>
      </c>
      <c r="AC706" s="22">
        <v>3869148</v>
      </c>
      <c r="AD706" s="22">
        <v>1195204</v>
      </c>
      <c r="AE706" s="22">
        <v>2725371</v>
      </c>
      <c r="AF706" s="22">
        <v>34410</v>
      </c>
      <c r="AG706" s="23">
        <v>44137</v>
      </c>
      <c r="AH706" s="22" t="s">
        <v>5794</v>
      </c>
      <c r="AI706" s="22" t="s">
        <v>425</v>
      </c>
      <c r="AJ706" s="22" t="s">
        <v>168</v>
      </c>
      <c r="AK706" s="22" t="s">
        <v>1258</v>
      </c>
      <c r="AL706" s="25">
        <v>0.59722222222222221</v>
      </c>
      <c r="AM706" s="26">
        <v>0.61805555555555558</v>
      </c>
      <c r="AN706" s="26">
        <v>0.64583333333333337</v>
      </c>
      <c r="AO706" s="26">
        <v>0.68055555555555558</v>
      </c>
      <c r="AP706" s="22" t="s">
        <v>5795</v>
      </c>
      <c r="AQ706" s="22" t="s">
        <v>5796</v>
      </c>
      <c r="AR706" s="22">
        <v>3</v>
      </c>
      <c r="AS706" s="22" t="s">
        <v>5797</v>
      </c>
      <c r="AT706" s="22" t="s">
        <v>5798</v>
      </c>
      <c r="AU706" s="22" t="s">
        <v>471</v>
      </c>
      <c r="AV706" s="27" t="s">
        <v>433</v>
      </c>
      <c r="AW706" s="22" t="s">
        <v>5799</v>
      </c>
      <c r="AX706" s="22" t="s">
        <v>5800</v>
      </c>
      <c r="AY706" s="22" t="b">
        <v>0</v>
      </c>
      <c r="AZ706" s="22" t="s">
        <v>273</v>
      </c>
      <c r="BA706" s="22" t="b">
        <v>0</v>
      </c>
      <c r="BB706" s="22"/>
      <c r="BC706" s="22"/>
    </row>
    <row r="707" spans="1:55" hidden="1" x14ac:dyDescent="0.25">
      <c r="A707" s="31" t="str">
        <f>IFERROR(TEXT(Table_ocorrencias11[[#This Row],[caso_n]],"000")&amp;Table_ocorrencias11[[#This Row],[ponto]]&amp;"/"&amp;YEAR(Table_ocorrencias11[[#This Row],[DATA PLANTÃO]]),"")</f>
        <v>969.9/2020</v>
      </c>
      <c r="B707" s="31" t="str">
        <f>IFERROR(IF(Table_ocorrencias11[[#This Row],[GDL]] = "","", Table_ocorrencias11[[#This Row],[GDL]]&amp;"/"&amp;YEAR(Table_ocorrencias11[[#This Row],[data_plantao]])),"")</f>
        <v>34416/2020</v>
      </c>
      <c r="C707" s="31" t="str">
        <f>IF(Table_ocorrencias11[[#This Row],[fotos_gdl]] = TRUE,"ENVIADAS","PENDENTE")</f>
        <v>PENDENTE</v>
      </c>
      <c r="D707" s="23">
        <f>IFERROR(Table_ocorrencias11[[#This Row],[data_plantao]],"")</f>
        <v>44137</v>
      </c>
      <c r="E707" s="31" t="str">
        <f>IFERROR(Table_ocorrencias11[[#This Row],[CIODS]],"")</f>
        <v>D692988</v>
      </c>
      <c r="F707" s="31" t="str">
        <f>IFERROR(Table_ocorrencias11[[#This Row],[natureza3]],"")</f>
        <v>Homicídio</v>
      </c>
      <c r="G707" s="31" t="str">
        <f>IFERROR(Table_ocorrencias11[[#This Row],[tipo_local]],"")</f>
        <v>Externo</v>
      </c>
      <c r="H707" s="31" t="str">
        <f>IFERROR(IF(Table_ocorrencias11[[#This Row],[instrumento9]] = 0,"",Table_ocorrencias11[[#This Row],[instrumento9]]),"")</f>
        <v/>
      </c>
      <c r="I707" s="31" t="str">
        <f>IFERROR(VLOOKUP(Table_ocorrencias11[[#This Row],[matricula_perito]],Table_peritos[],2,FALSE),"")</f>
        <v>AUGUSTO GUILHERME FEITOSA CACHO BORGES</v>
      </c>
      <c r="J707" s="31" t="str">
        <f>IFERROR(VLOOKUP(Table_ocorrencias11[[#This Row],[matricula_auxiliar]],Table_auxiliares[],2,FALSE),"")</f>
        <v>THIAGO ANDRÉ</v>
      </c>
      <c r="K707" s="31" t="str">
        <f>IFERROR(VLOOKUP(Table_ocorrencias11[[#This Row],[matricula_delegado]],Table_delegados[],2,FALSE),"")</f>
        <v>PAULO GUSTAVO COELHO DIAS</v>
      </c>
      <c r="L707" s="31" t="str">
        <f>IFERROR(Table_ocorrencias11[[#This Row],[viatura4]],"")</f>
        <v>UP004</v>
      </c>
      <c r="M707" s="31" t="str">
        <f>IFERROR(IF(Table_ocorrencias11[[#This Row],[DPH2]] ="","",Table_ocorrencias11[[#This Row],[DPH2]]&amp;"º DPH"),"")</f>
        <v>7º DPH</v>
      </c>
      <c r="N707" s="31" t="str">
        <f>UPPER(IFERROR(VLOOKUP(Table_ocorrencias11[[#This Row],[municipio]],Table_municipios[],2,FALSE),""))</f>
        <v>PAULISTA</v>
      </c>
      <c r="O707" s="31" t="str">
        <f>UPPER(IFERROR(Table_ocorrencias11[[#This Row],[bairro7]],""))</f>
        <v>ALAMEDA</v>
      </c>
      <c r="P707" s="31" t="str">
        <f>IFERROR(IF(Table_ocorrencias11[[#This Row],[rua8]] ="","",Table_ocorrencias11[[#This Row],[rua8]]),"")</f>
        <v>RUA 22</v>
      </c>
      <c r="Q707" s="31" t="str">
        <f>IFERROR(IF(Table_ocorrencias11[[#This Row],[latitude5]] ="","",Table_ocorrencias11[[#This Row],[latitude5]]),"")</f>
        <v>-7.933224</v>
      </c>
      <c r="R707" s="31" t="str">
        <f>IFERROR(IF(Table_ocorrencias11[[#This Row],[longitude6]] ="","",Table_ocorrencias11[[#This Row],[longitude6]]),"")</f>
        <v>-34.867072</v>
      </c>
      <c r="S707" s="31" t="str">
        <f>IFERROR(UPPER(VLOOKUP(Table_ocorrencias11[[#This Row],[ocorrencia_id]],Table_vitimas[],3,FALSE) &amp; " (NIC: "&amp; VLOOKUP(Table_ocorrencias11[[#This Row],[ocorrencia_id]],Table_vitimas[],9,FALSE)) &amp;")","")</f>
        <v>EDNALDO DINIZ DE OLIVEIRA JUNIOR (NIC: 111566)</v>
      </c>
      <c r="T70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7" s="31" t="str">
        <f>UPPER(IFERROR(Table_ocorrencias11[[#This Row],[descricao]],""))</f>
        <v/>
      </c>
      <c r="V707" s="24">
        <f>IFERROR(IF(Table_ocorrencias11[[#This Row],[data_ciencia]]="","",Table_ocorrencias11[[#This Row],[data_ciencia]]),"")</f>
        <v>0.79027777777777775</v>
      </c>
      <c r="W707" s="24">
        <f>IFERROR(IF(Table_ocorrencias11[[#This Row],[data_saida]]="","",Table_ocorrencias11[[#This Row],[data_saida]]),"")</f>
        <v>0.80555555555555558</v>
      </c>
      <c r="X707" s="24">
        <f>IFERROR(IF(Table_ocorrencias11[[#This Row],[data_chegada]]="","",Table_ocorrencias11[[#This Row],[data_chegada]]),"")</f>
        <v>0.82291666666666663</v>
      </c>
      <c r="Y707" s="24">
        <f>IFERROR(IF(Table_ocorrencias11[[#This Row],[data_conclusao]]="","",Table_ocorrencias11[[#This Row],[data_conclusao]]),"")</f>
        <v>0.86458333333333337</v>
      </c>
      <c r="Z707" s="22">
        <v>1835</v>
      </c>
      <c r="AA707" s="22">
        <v>969</v>
      </c>
      <c r="AB707" s="22">
        <v>7</v>
      </c>
      <c r="AC707" s="22">
        <v>3870731</v>
      </c>
      <c r="AD707" s="22">
        <v>3870464</v>
      </c>
      <c r="AE707" s="22">
        <v>2725371</v>
      </c>
      <c r="AF707" s="22">
        <v>34416</v>
      </c>
      <c r="AG707" s="23">
        <v>44137</v>
      </c>
      <c r="AH707" s="22" t="s">
        <v>5783</v>
      </c>
      <c r="AI707" s="22" t="s">
        <v>167</v>
      </c>
      <c r="AJ707" s="22" t="s">
        <v>168</v>
      </c>
      <c r="AK707" s="22" t="s">
        <v>255</v>
      </c>
      <c r="AL707" s="25">
        <v>0.79027777777777775</v>
      </c>
      <c r="AM707" s="26">
        <v>0.80555555555555558</v>
      </c>
      <c r="AN707" s="26">
        <v>0.82291666666666663</v>
      </c>
      <c r="AO707" s="26">
        <v>0.86458333333333337</v>
      </c>
      <c r="AP707" s="22" t="s">
        <v>5814</v>
      </c>
      <c r="AQ707" s="22" t="s">
        <v>5815</v>
      </c>
      <c r="AR707" s="22">
        <v>13</v>
      </c>
      <c r="AS707" s="22" t="s">
        <v>5784</v>
      </c>
      <c r="AT707" s="22" t="s">
        <v>614</v>
      </c>
      <c r="AU707" s="22" t="s">
        <v>5785</v>
      </c>
      <c r="AV707" s="27"/>
      <c r="AW707" s="22" t="s">
        <v>5786</v>
      </c>
      <c r="AX707" s="22"/>
      <c r="AY707" s="22" t="b">
        <v>0</v>
      </c>
      <c r="AZ707" s="22" t="s">
        <v>273</v>
      </c>
      <c r="BA707" s="22" t="b">
        <v>0</v>
      </c>
      <c r="BB707" s="22"/>
      <c r="BC707" s="22"/>
    </row>
    <row r="708" spans="1:55" hidden="1" x14ac:dyDescent="0.25">
      <c r="A708" s="31" t="str">
        <f>IFERROR(TEXT(Table_ocorrencias11[[#This Row],[caso_n]],"000")&amp;Table_ocorrencias11[[#This Row],[ponto]]&amp;"/"&amp;YEAR(Table_ocorrencias11[[#This Row],[DATA PLANTÃO]]),"")</f>
        <v>970.9/2020</v>
      </c>
      <c r="B708" s="31" t="str">
        <f>IFERROR(IF(Table_ocorrencias11[[#This Row],[GDL]] = "","", Table_ocorrencias11[[#This Row],[GDL]]&amp;"/"&amp;YEAR(Table_ocorrencias11[[#This Row],[data_plantao]])),"")</f>
        <v/>
      </c>
      <c r="C708" s="31" t="str">
        <f>IF(Table_ocorrencias11[[#This Row],[fotos_gdl]] = TRUE,"ENVIADAS","PENDENTE")</f>
        <v>PENDENTE</v>
      </c>
      <c r="D708" s="23">
        <f>IFERROR(Table_ocorrencias11[[#This Row],[data_plantao]],"")</f>
        <v>44137</v>
      </c>
      <c r="E708" s="31" t="str">
        <f>IFERROR(Table_ocorrencias11[[#This Row],[CIODS]],"")</f>
        <v>D692993</v>
      </c>
      <c r="F708" s="31" t="str">
        <f>IFERROR(Table_ocorrencias11[[#This Row],[natureza3]],"")</f>
        <v>Homicídio</v>
      </c>
      <c r="G708" s="31" t="str">
        <f>IFERROR(Table_ocorrencias11[[#This Row],[tipo_local]],"")</f>
        <v>Externo</v>
      </c>
      <c r="H708" s="31" t="str">
        <f>IFERROR(IF(Table_ocorrencias11[[#This Row],[instrumento9]] = 0,"",Table_ocorrencias11[[#This Row],[instrumento9]]),"")</f>
        <v/>
      </c>
      <c r="I708" s="31" t="str">
        <f>IFERROR(VLOOKUP(Table_ocorrencias11[[#This Row],[matricula_perito]],Table_peritos[],2,FALSE),"")</f>
        <v>DIEGO NUNES TELES DE MENDONÇA</v>
      </c>
      <c r="J708" s="31" t="str">
        <f>IFERROR(VLOOKUP(Table_ocorrencias11[[#This Row],[matricula_auxiliar]],Table_auxiliares[],2,FALSE),"")</f>
        <v>FELIPE FRAGOSO MARINHO DE LIMA</v>
      </c>
      <c r="K708" s="31" t="str">
        <f>IFERROR(VLOOKUP(Table_ocorrencias11[[#This Row],[matricula_delegado]],Table_delegados[],2,FALSE),"")</f>
        <v>FELIPE MONTEIRO COSTA</v>
      </c>
      <c r="L708" s="31" t="str">
        <f>IFERROR(Table_ocorrencias11[[#This Row],[viatura4]],"")</f>
        <v>UP006</v>
      </c>
      <c r="M708" s="31" t="str">
        <f>IFERROR(IF(Table_ocorrencias11[[#This Row],[DPH2]] ="","",Table_ocorrencias11[[#This Row],[DPH2]]&amp;"º DPH"),"")</f>
        <v>3º DPH</v>
      </c>
      <c r="N708" s="31" t="str">
        <f>UPPER(IFERROR(VLOOKUP(Table_ocorrencias11[[#This Row],[municipio]],Table_municipios[],2,FALSE),""))</f>
        <v>RECIFE</v>
      </c>
      <c r="O708" s="31" t="str">
        <f>UPPER(IFERROR(Table_ocorrencias11[[#This Row],[bairro7]],""))</f>
        <v>BOA VIAGEM</v>
      </c>
      <c r="P708" s="31" t="str">
        <f>IFERROR(IF(Table_ocorrencias11[[#This Row],[rua8]] ="","",Table_ocorrencias11[[#This Row],[rua8]]),"")</f>
        <v>CARLOS PEREIRA FALCAO, 600</v>
      </c>
      <c r="Q708" s="31" t="str">
        <f>IFERROR(IF(Table_ocorrencias11[[#This Row],[latitude5]] ="","",Table_ocorrencias11[[#This Row],[latitude5]]),"")</f>
        <v/>
      </c>
      <c r="R708" s="31" t="str">
        <f>IFERROR(IF(Table_ocorrencias11[[#This Row],[longitude6]] ="","",Table_ocorrencias11[[#This Row],[longitude6]]),"")</f>
        <v/>
      </c>
      <c r="S708" s="31" t="str">
        <f>IFERROR(UPPER(VLOOKUP(Table_ocorrencias11[[#This Row],[ocorrencia_id]],Table_vitimas[],3,FALSE) &amp; " (NIC: "&amp; VLOOKUP(Table_ocorrencias11[[#This Row],[ocorrencia_id]],Table_vitimas[],9,FALSE)) &amp;")","")</f>
        <v>IGOR BERNARDO DOS SANTOS GOMES (NIC: 114079)</v>
      </c>
      <c r="T70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08" s="31" t="str">
        <f>UPPER(IFERROR(Table_ocorrencias11[[#This Row],[descricao]],""))</f>
        <v>VÍTIMA ENCONTRADA NO INTERIOR DE UM CARRO, EM ESTADO AVANÇADO DE PUTREFAÇÃO.</v>
      </c>
      <c r="V708" s="24">
        <f>IFERROR(IF(Table_ocorrencias11[[#This Row],[data_ciencia]]="","",Table_ocorrencias11[[#This Row],[data_ciencia]]),"")</f>
        <v>0.84722222222222221</v>
      </c>
      <c r="W708" s="24" t="str">
        <f>IFERROR(IF(Table_ocorrencias11[[#This Row],[data_saida]]="","",Table_ocorrencias11[[#This Row],[data_saida]]),"")</f>
        <v/>
      </c>
      <c r="X708" s="24" t="str">
        <f>IFERROR(IF(Table_ocorrencias11[[#This Row],[data_chegada]]="","",Table_ocorrencias11[[#This Row],[data_chegada]]),"")</f>
        <v/>
      </c>
      <c r="Y708" s="24" t="str">
        <f>IFERROR(IF(Table_ocorrencias11[[#This Row],[data_conclusao]]="","",Table_ocorrencias11[[#This Row],[data_conclusao]]),"")</f>
        <v/>
      </c>
      <c r="Z708" s="22">
        <v>1836</v>
      </c>
      <c r="AA708" s="22">
        <v>970</v>
      </c>
      <c r="AB708" s="22">
        <v>3</v>
      </c>
      <c r="AC708" s="22">
        <v>3869148</v>
      </c>
      <c r="AD708" s="22">
        <v>3872629</v>
      </c>
      <c r="AE708" s="22">
        <v>2724723</v>
      </c>
      <c r="AF708" s="22"/>
      <c r="AG708" s="23">
        <v>44137</v>
      </c>
      <c r="AH708" s="22" t="s">
        <v>5787</v>
      </c>
      <c r="AI708" s="22" t="s">
        <v>167</v>
      </c>
      <c r="AJ708" s="22" t="s">
        <v>168</v>
      </c>
      <c r="AK708" s="22" t="s">
        <v>1258</v>
      </c>
      <c r="AL708" s="25">
        <v>0.84722222222222221</v>
      </c>
      <c r="AM708" s="26"/>
      <c r="AN708" s="26"/>
      <c r="AO708" s="26"/>
      <c r="AP708" s="22"/>
      <c r="AQ708" s="22"/>
      <c r="AR708" s="22">
        <v>14</v>
      </c>
      <c r="AS708" s="22" t="s">
        <v>1561</v>
      </c>
      <c r="AT708" s="22" t="s">
        <v>5788</v>
      </c>
      <c r="AU708" s="22" t="s">
        <v>283</v>
      </c>
      <c r="AV708" s="27"/>
      <c r="AW708" s="22" t="s">
        <v>5789</v>
      </c>
      <c r="AX708" s="22" t="s">
        <v>5790</v>
      </c>
      <c r="AY708" s="22" t="b">
        <v>0</v>
      </c>
      <c r="AZ708" s="22" t="s">
        <v>273</v>
      </c>
      <c r="BA708" s="22" t="b">
        <v>0</v>
      </c>
      <c r="BB708" s="22"/>
      <c r="BC708" s="22"/>
    </row>
    <row r="709" spans="1:55" hidden="1" x14ac:dyDescent="0.25">
      <c r="A709" s="31" t="str">
        <f>IFERROR(TEXT(Table_ocorrencias11[[#This Row],[caso_n]],"000")&amp;Table_ocorrencias11[[#This Row],[ponto]]&amp;"/"&amp;YEAR(Table_ocorrencias11[[#This Row],[DATA PLANTÃO]]),"")</f>
        <v>971.9/2020</v>
      </c>
      <c r="B709" s="31" t="str">
        <f>IFERROR(IF(Table_ocorrencias11[[#This Row],[GDL]] = "","", Table_ocorrencias11[[#This Row],[GDL]]&amp;"/"&amp;YEAR(Table_ocorrencias11[[#This Row],[data_plantao]])),"")</f>
        <v>34586/2020</v>
      </c>
      <c r="C709" s="31" t="str">
        <f>IF(Table_ocorrencias11[[#This Row],[fotos_gdl]] = TRUE,"ENVIADAS","PENDENTE")</f>
        <v>ENVIADAS</v>
      </c>
      <c r="D709" s="23">
        <f>IFERROR(Table_ocorrencias11[[#This Row],[data_plantao]],"")</f>
        <v>44137</v>
      </c>
      <c r="E709" s="31" t="str">
        <f>IFERROR(Table_ocorrencias11[[#This Row],[CIODS]],"")</f>
        <v>D693038</v>
      </c>
      <c r="F709" s="31" t="str">
        <f>IFERROR(Table_ocorrencias11[[#This Row],[natureza3]],"")</f>
        <v>Homicídio</v>
      </c>
      <c r="G709" s="31" t="str">
        <f>IFERROR(Table_ocorrencias11[[#This Row],[tipo_local]],"")</f>
        <v>Externo</v>
      </c>
      <c r="H709" s="31" t="str">
        <f>IFERROR(IF(Table_ocorrencias11[[#This Row],[instrumento9]] = 0,"",Table_ocorrencias11[[#This Row],[instrumento9]]),"")</f>
        <v>PÉRFURO-CONTUNDENTE</v>
      </c>
      <c r="I709" s="31" t="str">
        <f>IFERROR(VLOOKUP(Table_ocorrencias11[[#This Row],[matricula_perito]],Table_peritos[],2,FALSE),"")</f>
        <v>AUGUSTO GUILHERME FEITOSA CACHO BORGES</v>
      </c>
      <c r="J709" s="31" t="str">
        <f>IFERROR(VLOOKUP(Table_ocorrencias11[[#This Row],[matricula_auxiliar]],Table_auxiliares[],2,FALSE),"")</f>
        <v>ERIVALDO CAMARA CORREIA</v>
      </c>
      <c r="K709" s="31" t="str">
        <f>IFERROR(VLOOKUP(Table_ocorrencias11[[#This Row],[matricula_delegado]],Table_delegados[],2,FALSE),"")</f>
        <v>FELIPE MONTEIRO COSTA</v>
      </c>
      <c r="L709" s="31" t="str">
        <f>IFERROR(Table_ocorrencias11[[#This Row],[viatura4]],"")</f>
        <v>UP006</v>
      </c>
      <c r="M709" s="31" t="str">
        <f>IFERROR(IF(Table_ocorrencias11[[#This Row],[DPH2]] ="","",Table_ocorrencias11[[#This Row],[DPH2]]&amp;"º DPH"),"")</f>
        <v>6º DPH</v>
      </c>
      <c r="N709" s="31" t="str">
        <f>UPPER(IFERROR(VLOOKUP(Table_ocorrencias11[[#This Row],[municipio]],Table_municipios[],2,FALSE),""))</f>
        <v>IGARASSU</v>
      </c>
      <c r="O709" s="31" t="str">
        <f>UPPER(IFERROR(Table_ocorrencias11[[#This Row],[bairro7]],""))</f>
        <v>ENGENHO NOVO</v>
      </c>
      <c r="P709" s="31" t="str">
        <f>IFERROR(IF(Table_ocorrencias11[[#This Row],[rua8]] ="","",Table_ocorrencias11[[#This Row],[rua8]]),"")</f>
        <v>ENGENHO NOVO</v>
      </c>
      <c r="Q709" s="31" t="str">
        <f>IFERROR(IF(Table_ocorrencias11[[#This Row],[latitude5]] ="","",Table_ocorrencias11[[#This Row],[latitude5]]),"")</f>
        <v>-7.838136</v>
      </c>
      <c r="R709" s="31" t="str">
        <f>IFERROR(IF(Table_ocorrencias11[[#This Row],[longitude6]] ="","",Table_ocorrencias11[[#This Row],[longitude6]]),"")</f>
        <v>-34.886631</v>
      </c>
      <c r="S70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114075)</v>
      </c>
      <c r="T70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09" s="31" t="str">
        <f>UPPER(IFERROR(Table_ocorrencias11[[#This Row],[descricao]],""))</f>
        <v>VÍTIMA LESIONADA POR PAF.</v>
      </c>
      <c r="V709" s="24">
        <f>IFERROR(IF(Table_ocorrencias11[[#This Row],[data_ciencia]]="","",Table_ocorrencias11[[#This Row],[data_ciencia]]),"")</f>
        <v>0.14583333333333334</v>
      </c>
      <c r="W709" s="24">
        <f>IFERROR(IF(Table_ocorrencias11[[#This Row],[data_saida]]="","",Table_ocorrencias11[[#This Row],[data_saida]]),"")</f>
        <v>0.16666666666666666</v>
      </c>
      <c r="X709" s="24">
        <f>IFERROR(IF(Table_ocorrencias11[[#This Row],[data_chegada]]="","",Table_ocorrencias11[[#This Row],[data_chegada]]),"")</f>
        <v>0.19444444444444445</v>
      </c>
      <c r="Y709" s="24">
        <f>IFERROR(IF(Table_ocorrencias11[[#This Row],[data_conclusao]]="","",Table_ocorrencias11[[#This Row],[data_conclusao]]),"")</f>
        <v>0.21041666666666667</v>
      </c>
      <c r="Z709" s="22">
        <v>1837</v>
      </c>
      <c r="AA709" s="22">
        <v>971</v>
      </c>
      <c r="AB709" s="22">
        <v>6</v>
      </c>
      <c r="AC709" s="22">
        <v>3870731</v>
      </c>
      <c r="AD709" s="22">
        <v>1195204</v>
      </c>
      <c r="AE709" s="22">
        <v>2724723</v>
      </c>
      <c r="AF709" s="22">
        <v>34586</v>
      </c>
      <c r="AG709" s="23">
        <v>44137</v>
      </c>
      <c r="AH709" s="22" t="s">
        <v>5791</v>
      </c>
      <c r="AI709" s="22" t="s">
        <v>167</v>
      </c>
      <c r="AJ709" s="22" t="s">
        <v>168</v>
      </c>
      <c r="AK709" s="22" t="s">
        <v>1258</v>
      </c>
      <c r="AL709" s="25">
        <v>0.14583333333333334</v>
      </c>
      <c r="AM709" s="26">
        <v>0.16666666666666666</v>
      </c>
      <c r="AN709" s="26">
        <v>0.19444444444444445</v>
      </c>
      <c r="AO709" s="26">
        <v>0.21041666666666667</v>
      </c>
      <c r="AP709" s="22" t="s">
        <v>5810</v>
      </c>
      <c r="AQ709" s="22" t="s">
        <v>5811</v>
      </c>
      <c r="AR709" s="22">
        <v>6</v>
      </c>
      <c r="AS709" s="22" t="s">
        <v>5792</v>
      </c>
      <c r="AT709" s="22" t="s">
        <v>5792</v>
      </c>
      <c r="AU709" s="22"/>
      <c r="AV709" s="27" t="s">
        <v>276</v>
      </c>
      <c r="AW709" s="22" t="s">
        <v>5793</v>
      </c>
      <c r="AX709" s="22" t="s">
        <v>5812</v>
      </c>
      <c r="AY709" s="22" t="b">
        <v>1</v>
      </c>
      <c r="AZ709" s="22" t="s">
        <v>273</v>
      </c>
      <c r="BA709" s="22" t="b">
        <v>0</v>
      </c>
      <c r="BB709" s="22"/>
      <c r="BC709" s="22"/>
    </row>
    <row r="710" spans="1:55" hidden="1" x14ac:dyDescent="0.25">
      <c r="A710" s="31" t="str">
        <f>IFERROR(TEXT(Table_ocorrencias11[[#This Row],[caso_n]],"000")&amp;Table_ocorrencias11[[#This Row],[ponto]]&amp;"/"&amp;YEAR(Table_ocorrencias11[[#This Row],[DATA PLANTÃO]]),"")</f>
        <v>972.9/2020</v>
      </c>
      <c r="B710" s="31" t="str">
        <f>IFERROR(IF(Table_ocorrencias11[[#This Row],[GDL]] = "","", Table_ocorrencias11[[#This Row],[GDL]]&amp;"/"&amp;YEAR(Table_ocorrencias11[[#This Row],[data_plantao]])),"")</f>
        <v>34598/2020</v>
      </c>
      <c r="C710" s="31" t="str">
        <f>IF(Table_ocorrencias11[[#This Row],[fotos_gdl]] = TRUE,"ENVIADAS","PENDENTE")</f>
        <v>PENDENTE</v>
      </c>
      <c r="D710" s="23">
        <f>IFERROR(Table_ocorrencias11[[#This Row],[data_plantao]],"")</f>
        <v>44138</v>
      </c>
      <c r="E710" s="31" t="str">
        <f>IFERROR(Table_ocorrencias11[[#This Row],[CIODS]],"")</f>
        <v>D693103</v>
      </c>
      <c r="F710" s="31" t="str">
        <f>IFERROR(Table_ocorrencias11[[#This Row],[natureza3]],"")</f>
        <v>Homicídio</v>
      </c>
      <c r="G710" s="31" t="str">
        <f>IFERROR(Table_ocorrencias11[[#This Row],[tipo_local]],"")</f>
        <v>Interno</v>
      </c>
      <c r="H710" s="31" t="str">
        <f>IFERROR(IF(Table_ocorrencias11[[#This Row],[instrumento9]] = 0,"",Table_ocorrencias11[[#This Row],[instrumento9]]),"")</f>
        <v>PÉRFURO-CONTUNDENTE</v>
      </c>
      <c r="I710" s="31" t="str">
        <f>IFERROR(VLOOKUP(Table_ocorrencias11[[#This Row],[matricula_perito]],Table_peritos[],2,FALSE),"")</f>
        <v>RANON BARROS BEZERRA</v>
      </c>
      <c r="J710" s="31" t="str">
        <f>IFERROR(VLOOKUP(Table_ocorrencias11[[#This Row],[matricula_auxiliar]],Table_auxiliares[],2,FALSE),"")</f>
        <v>HILTON PESSOA DE FREITAS NETO</v>
      </c>
      <c r="K710" s="31" t="str">
        <f>IFERROR(VLOOKUP(Table_ocorrencias11[[#This Row],[matricula_delegado]],Table_delegados[],2,FALSE),"")</f>
        <v>SERGIO RICARDO FERREIRA DE VASCONCELOS</v>
      </c>
      <c r="L710" s="31" t="str">
        <f>IFERROR(Table_ocorrencias11[[#This Row],[viatura4]],"")</f>
        <v>UP006</v>
      </c>
      <c r="M710" s="31" t="str">
        <f>IFERROR(IF(Table_ocorrencias11[[#This Row],[DPH2]] ="","",Table_ocorrencias11[[#This Row],[DPH2]]&amp;"º DPH"),"")</f>
        <v>10º DPH</v>
      </c>
      <c r="N710" s="31" t="str">
        <f>UPPER(IFERROR(VLOOKUP(Table_ocorrencias11[[#This Row],[municipio]],Table_municipios[],2,FALSE),""))</f>
        <v>CAMARAGIBE</v>
      </c>
      <c r="O710" s="31" t="str">
        <f>UPPER(IFERROR(Table_ocorrencias11[[#This Row],[bairro7]],""))</f>
        <v>ALBERTO MAIA</v>
      </c>
      <c r="P710" s="31" t="str">
        <f>IFERROR(IF(Table_ocorrencias11[[#This Row],[rua8]] ="","",Table_ocorrencias11[[#This Row],[rua8]]),"")</f>
        <v>RUA ALEXANDRIA</v>
      </c>
      <c r="Q710" s="31" t="str">
        <f>IFERROR(IF(Table_ocorrencias11[[#This Row],[latitude5]] ="","",Table_ocorrencias11[[#This Row],[latitude5]]),"")</f>
        <v>-8.026635</v>
      </c>
      <c r="R710" s="31" t="str">
        <f>IFERROR(IF(Table_ocorrencias11[[#This Row],[longitude6]] ="","",Table_ocorrencias11[[#This Row],[longitude6]]),"")</f>
        <v>-35.013925</v>
      </c>
      <c r="S710" s="31" t="str">
        <f>IFERROR(UPPER(VLOOKUP(Table_ocorrencias11[[#This Row],[ocorrencia_id]],Table_vitimas[],3,FALSE) &amp; " (NIC: "&amp; VLOOKUP(Table_ocorrencias11[[#This Row],[ocorrencia_id]],Table_vitimas[],9,FALSE)) &amp;")","")</f>
        <v>ADRIANO PEREIRA DA SILVA (NIC: 114080)</v>
      </c>
      <c r="T71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0" s="31" t="str">
        <f>UPPER(IFERROR(Table_ocorrencias11[[#This Row],[descricao]],""))</f>
        <v>PAF - MASC_x000D_
CB TRINDADE: 988121191</v>
      </c>
      <c r="V710" s="24">
        <f>IFERROR(IF(Table_ocorrencias11[[#This Row],[data_ciencia]]="","",Table_ocorrencias11[[#This Row],[data_ciencia]]),"")</f>
        <v>0.80902777777777779</v>
      </c>
      <c r="W710" s="24">
        <f>IFERROR(IF(Table_ocorrencias11[[#This Row],[data_saida]]="","",Table_ocorrencias11[[#This Row],[data_saida]]),"")</f>
        <v>0.82986111111111116</v>
      </c>
      <c r="X710" s="24">
        <f>IFERROR(IF(Table_ocorrencias11[[#This Row],[data_chegada]]="","",Table_ocorrencias11[[#This Row],[data_chegada]]),"")</f>
        <v>0.84722222222222221</v>
      </c>
      <c r="Y710" s="24">
        <f>IFERROR(IF(Table_ocorrencias11[[#This Row],[data_conclusao]]="","",Table_ocorrencias11[[#This Row],[data_conclusao]]),"")</f>
        <v>0.875</v>
      </c>
      <c r="Z710" s="22">
        <v>1838</v>
      </c>
      <c r="AA710" s="22">
        <v>972</v>
      </c>
      <c r="AB710" s="22">
        <v>10</v>
      </c>
      <c r="AC710" s="22">
        <v>3866670</v>
      </c>
      <c r="AD710" s="22">
        <v>3865967</v>
      </c>
      <c r="AE710" s="22">
        <v>2139219</v>
      </c>
      <c r="AF710" s="22">
        <v>34598</v>
      </c>
      <c r="AG710" s="23">
        <v>44138</v>
      </c>
      <c r="AH710" s="22" t="s">
        <v>5832</v>
      </c>
      <c r="AI710" s="22" t="s">
        <v>167</v>
      </c>
      <c r="AJ710" s="22" t="s">
        <v>414</v>
      </c>
      <c r="AK710" s="22" t="s">
        <v>1258</v>
      </c>
      <c r="AL710" s="25">
        <v>0.80902777777777779</v>
      </c>
      <c r="AM710" s="26">
        <v>0.82986111111111116</v>
      </c>
      <c r="AN710" s="26">
        <v>0.84722222222222221</v>
      </c>
      <c r="AO710" s="26">
        <v>0.875</v>
      </c>
      <c r="AP710" s="22" t="s">
        <v>5838</v>
      </c>
      <c r="AQ710" s="22" t="s">
        <v>5839</v>
      </c>
      <c r="AR710" s="22">
        <v>4</v>
      </c>
      <c r="AS710" s="22" t="s">
        <v>5833</v>
      </c>
      <c r="AT710" s="22" t="s">
        <v>5834</v>
      </c>
      <c r="AU710" s="22" t="s">
        <v>5835</v>
      </c>
      <c r="AV710" s="27" t="s">
        <v>276</v>
      </c>
      <c r="AW710" s="22" t="s">
        <v>5836</v>
      </c>
      <c r="AX710" s="22" t="s">
        <v>5837</v>
      </c>
      <c r="AY710" s="22" t="b">
        <v>0</v>
      </c>
      <c r="AZ710" s="22" t="s">
        <v>273</v>
      </c>
      <c r="BA710" s="22" t="b">
        <v>0</v>
      </c>
      <c r="BB710" s="22"/>
      <c r="BC710" s="22"/>
    </row>
    <row r="711" spans="1:55" hidden="1" x14ac:dyDescent="0.25">
      <c r="A711" s="31" t="str">
        <f>IFERROR(TEXT(Table_ocorrencias11[[#This Row],[caso_n]],"000")&amp;Table_ocorrencias11[[#This Row],[ponto]]&amp;"/"&amp;YEAR(Table_ocorrencias11[[#This Row],[DATA PLANTÃO]]),"")</f>
        <v>973.9/2020</v>
      </c>
      <c r="B711" s="31" t="str">
        <f>IFERROR(IF(Table_ocorrencias11[[#This Row],[GDL]] = "","", Table_ocorrencias11[[#This Row],[GDL]]&amp;"/"&amp;YEAR(Table_ocorrencias11[[#This Row],[data_plantao]])),"")</f>
        <v>42403/2020</v>
      </c>
      <c r="C711" s="31" t="str">
        <f>IF(Table_ocorrencias11[[#This Row],[fotos_gdl]] = TRUE,"ENVIADAS","PENDENTE")</f>
        <v>PENDENTE</v>
      </c>
      <c r="D711" s="23">
        <f>IFERROR(Table_ocorrencias11[[#This Row],[data_plantao]],"")</f>
        <v>44139</v>
      </c>
      <c r="E711" s="31" t="str">
        <f>IFERROR(Table_ocorrencias11[[#This Row],[CIODS]],"")</f>
        <v>D693135</v>
      </c>
      <c r="F711" s="31" t="str">
        <f>IFERROR(Table_ocorrencias11[[#This Row],[natureza3]],"")</f>
        <v>Homicídio</v>
      </c>
      <c r="G711" s="31" t="str">
        <f>IFERROR(Table_ocorrencias11[[#This Row],[tipo_local]],"")</f>
        <v>Externo</v>
      </c>
      <c r="H711" s="31" t="str">
        <f>IFERROR(IF(Table_ocorrencias11[[#This Row],[instrumento9]] = 0,"",Table_ocorrencias11[[#This Row],[instrumento9]]),"")</f>
        <v/>
      </c>
      <c r="I711" s="31" t="str">
        <f>IFERROR(VLOOKUP(Table_ocorrencias11[[#This Row],[matricula_perito]],Table_peritos[],2,FALSE),"")</f>
        <v>BETSON FERNANDO DELGADO DOS SANTOS ANDRADE</v>
      </c>
      <c r="J711" s="31" t="str">
        <f>IFERROR(VLOOKUP(Table_ocorrencias11[[#This Row],[matricula_auxiliar]],Table_auxiliares[],2,FALSE),"")</f>
        <v>THIAGO ANDRÉ</v>
      </c>
      <c r="K711" s="31" t="str">
        <f>IFERROR(VLOOKUP(Table_ocorrencias11[[#This Row],[matricula_delegado]],Table_delegados[],2,FALSE),"")</f>
        <v>ICARO BARROS SCHNEIDER</v>
      </c>
      <c r="L711" s="31" t="str">
        <f>IFERROR(Table_ocorrencias11[[#This Row],[viatura4]],"")</f>
        <v>UP004</v>
      </c>
      <c r="M711" s="31" t="str">
        <f>IFERROR(IF(Table_ocorrencias11[[#This Row],[DPH2]] ="","",Table_ocorrencias11[[#This Row],[DPH2]]&amp;"º DPH"),"")</f>
        <v>13º DPH</v>
      </c>
      <c r="N711" s="31" t="str">
        <f>UPPER(IFERROR(VLOOKUP(Table_ocorrencias11[[#This Row],[municipio]],Table_municipios[],2,FALSE),""))</f>
        <v>MORENO</v>
      </c>
      <c r="O711" s="31" t="str">
        <f>UPPER(IFERROR(Table_ocorrencias11[[#This Row],[bairro7]],""))</f>
        <v>ENGENHO SAVUNDA</v>
      </c>
      <c r="P711" s="31" t="str">
        <f>IFERROR(IF(Table_ocorrencias11[[#This Row],[rua8]] ="","",Table_ocorrencias11[[#This Row],[rua8]]),"")</f>
        <v/>
      </c>
      <c r="Q711" s="31" t="str">
        <f>IFERROR(IF(Table_ocorrencias11[[#This Row],[latitude5]] ="","",Table_ocorrencias11[[#This Row],[latitude5]]),"")</f>
        <v>-8.167801</v>
      </c>
      <c r="R711" s="31" t="str">
        <f>IFERROR(IF(Table_ocorrencias11[[#This Row],[longitude6]] ="","",Table_ocorrencias11[[#This Row],[longitude6]]),"")</f>
        <v>-35.143579</v>
      </c>
      <c r="S71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114082)</v>
      </c>
      <c r="T71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11" s="31" t="str">
        <f>UPPER(IFERROR(Table_ocorrencias11[[#This Row],[descricao]],""))</f>
        <v/>
      </c>
      <c r="V711" s="24">
        <f>IFERROR(IF(Table_ocorrencias11[[#This Row],[data_ciencia]]="","",Table_ocorrencias11[[#This Row],[data_ciencia]]),"")</f>
        <v>0.29236111111111113</v>
      </c>
      <c r="W711" s="24" t="str">
        <f>IFERROR(IF(Table_ocorrencias11[[#This Row],[data_saida]]="","",Table_ocorrencias11[[#This Row],[data_saida]]),"")</f>
        <v/>
      </c>
      <c r="X711" s="24" t="str">
        <f>IFERROR(IF(Table_ocorrencias11[[#This Row],[data_chegada]]="","",Table_ocorrencias11[[#This Row],[data_chegada]]),"")</f>
        <v/>
      </c>
      <c r="Y711" s="24" t="str">
        <f>IFERROR(IF(Table_ocorrencias11[[#This Row],[data_conclusao]]="","",Table_ocorrencias11[[#This Row],[data_conclusao]]),"")</f>
        <v/>
      </c>
      <c r="Z711" s="22">
        <v>1839</v>
      </c>
      <c r="AA711" s="22">
        <v>973</v>
      </c>
      <c r="AB711" s="22">
        <v>13</v>
      </c>
      <c r="AC711" s="22">
        <v>3869903</v>
      </c>
      <c r="AD711" s="22">
        <v>3870464</v>
      </c>
      <c r="AE711" s="22">
        <v>2724715</v>
      </c>
      <c r="AF711" s="22">
        <v>42403</v>
      </c>
      <c r="AG711" s="23">
        <v>44139</v>
      </c>
      <c r="AH711" s="22" t="s">
        <v>5844</v>
      </c>
      <c r="AI711" s="22" t="s">
        <v>167</v>
      </c>
      <c r="AJ711" s="22" t="s">
        <v>168</v>
      </c>
      <c r="AK711" s="22" t="s">
        <v>255</v>
      </c>
      <c r="AL711" s="25">
        <v>0.29236111111111113</v>
      </c>
      <c r="AM711" s="26"/>
      <c r="AN711" s="26"/>
      <c r="AO711" s="26"/>
      <c r="AP711" s="22" t="s">
        <v>5845</v>
      </c>
      <c r="AQ711" s="22" t="s">
        <v>5846</v>
      </c>
      <c r="AR711" s="22">
        <v>11</v>
      </c>
      <c r="AS711" s="22" t="s">
        <v>5847</v>
      </c>
      <c r="AT711" s="22" t="s">
        <v>283</v>
      </c>
      <c r="AU711" s="22" t="s">
        <v>283</v>
      </c>
      <c r="AV711" s="27"/>
      <c r="AW711" s="22" t="s">
        <v>5848</v>
      </c>
      <c r="AX711" s="22" t="s">
        <v>283</v>
      </c>
      <c r="AY711" s="22" t="b">
        <v>0</v>
      </c>
      <c r="AZ711" s="22" t="s">
        <v>273</v>
      </c>
      <c r="BA711" s="22" t="b">
        <v>0</v>
      </c>
      <c r="BB711" s="22"/>
      <c r="BC711" s="22"/>
    </row>
    <row r="712" spans="1:55" hidden="1" x14ac:dyDescent="0.25">
      <c r="A712" s="31" t="str">
        <f>IFERROR(TEXT(Table_ocorrencias11[[#This Row],[caso_n]],"000")&amp;Table_ocorrencias11[[#This Row],[ponto]]&amp;"/"&amp;YEAR(Table_ocorrencias11[[#This Row],[DATA PLANTÃO]]),"")</f>
        <v>974.9/2020</v>
      </c>
      <c r="B712" s="31" t="str">
        <f>IFERROR(IF(Table_ocorrencias11[[#This Row],[GDL]] = "","", Table_ocorrencias11[[#This Row],[GDL]]&amp;"/"&amp;YEAR(Table_ocorrencias11[[#This Row],[data_plantao]])),"")</f>
        <v>34733/2020</v>
      </c>
      <c r="C712" s="31" t="str">
        <f>IF(Table_ocorrencias11[[#This Row],[fotos_gdl]] = TRUE,"ENVIADAS","PENDENTE")</f>
        <v>ENVIADAS</v>
      </c>
      <c r="D712" s="23">
        <f>IFERROR(Table_ocorrencias11[[#This Row],[data_plantao]],"")</f>
        <v>44139</v>
      </c>
      <c r="E712" s="31" t="str">
        <f>IFERROR(Table_ocorrencias11[[#This Row],[CIODS]],"")</f>
        <v>D693222</v>
      </c>
      <c r="F712" s="31" t="str">
        <f>IFERROR(Table_ocorrencias11[[#This Row],[natureza3]],"")</f>
        <v>Homicídio</v>
      </c>
      <c r="G712" s="31" t="str">
        <f>IFERROR(Table_ocorrencias11[[#This Row],[tipo_local]],"")</f>
        <v>Externo</v>
      </c>
      <c r="H712" s="31" t="str">
        <f>IFERROR(IF(Table_ocorrencias11[[#This Row],[instrumento9]] = 0,"",Table_ocorrencias11[[#This Row],[instrumento9]]),"")</f>
        <v>PÉRFURO-CONTUNDENTE</v>
      </c>
      <c r="I712" s="31" t="str">
        <f>IFERROR(VLOOKUP(Table_ocorrencias11[[#This Row],[matricula_perito]],Table_peritos[],2,FALSE),"")</f>
        <v>VICTOR CEZAR LUCENA TAVARES DE SÁ LEITÃO</v>
      </c>
      <c r="J712" s="31" t="str">
        <f>IFERROR(VLOOKUP(Table_ocorrencias11[[#This Row],[matricula_auxiliar]],Table_auxiliares[],2,FALSE),"")</f>
        <v>RICARDO ALEXANDRE MELO DA SILVA</v>
      </c>
      <c r="K712" s="31" t="str">
        <f>IFERROR(VLOOKUP(Table_ocorrencias11[[#This Row],[matricula_delegado]],Table_delegados[],2,FALSE),"")</f>
        <v>BRUNO MARCIO DE AMORIM MAGALHAES</v>
      </c>
      <c r="L712" s="31" t="str">
        <f>IFERROR(Table_ocorrencias11[[#This Row],[viatura4]],"")</f>
        <v>UP004</v>
      </c>
      <c r="M712" s="31" t="str">
        <f>IFERROR(IF(Table_ocorrencias11[[#This Row],[DPH2]] ="","",Table_ocorrencias11[[#This Row],[DPH2]]&amp;"º DPH"),"")</f>
        <v>3º DPH</v>
      </c>
      <c r="N712" s="31" t="str">
        <f>UPPER(IFERROR(VLOOKUP(Table_ocorrencias11[[#This Row],[municipio]],Table_municipios[],2,FALSE),""))</f>
        <v>RECIFE</v>
      </c>
      <c r="O712" s="31" t="str">
        <f>UPPER(IFERROR(Table_ocorrencias11[[#This Row],[bairro7]],""))</f>
        <v>IPSEP</v>
      </c>
      <c r="P712" s="31" t="str">
        <f>IFERROR(IF(Table_ocorrencias11[[#This Row],[rua8]] ="","",Table_ocorrencias11[[#This Row],[rua8]]),"")</f>
        <v>PRAÇA DO JACARÉ/SUDENE/EMLURB</v>
      </c>
      <c r="Q712" s="31" t="str">
        <f>IFERROR(IF(Table_ocorrencias11[[#This Row],[latitude5]] ="","",Table_ocorrencias11[[#This Row],[latitude5]]),"")</f>
        <v>-8.118214</v>
      </c>
      <c r="R712" s="31" t="str">
        <f>IFERROR(IF(Table_ocorrencias11[[#This Row],[longitude6]] ="","",Table_ocorrencias11[[#This Row],[longitude6]]),"")</f>
        <v>-34917969</v>
      </c>
      <c r="S712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114081)</v>
      </c>
      <c r="T71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2" s="31" t="str">
        <f>UPPER(IFERROR(Table_ocorrencias11[[#This Row],[descricao]],""))</f>
        <v>PAF/EXTERNO/MASCULINO PM: 97468857/986825784</v>
      </c>
      <c r="V712" s="24">
        <f>IFERROR(IF(Table_ocorrencias11[[#This Row],[data_ciencia]]="","",Table_ocorrencias11[[#This Row],[data_ciencia]]),"")</f>
        <v>9.7222222222222224E-3</v>
      </c>
      <c r="W712" s="24">
        <f>IFERROR(IF(Table_ocorrencias11[[#This Row],[data_saida]]="","",Table_ocorrencias11[[#This Row],[data_saida]]),"")</f>
        <v>2.7777777777777776E-2</v>
      </c>
      <c r="X712" s="24">
        <f>IFERROR(IF(Table_ocorrencias11[[#This Row],[data_chegada]]="","",Table_ocorrencias11[[#This Row],[data_chegada]]),"")</f>
        <v>3.5416666666666666E-2</v>
      </c>
      <c r="Y712" s="24">
        <f>IFERROR(IF(Table_ocorrencias11[[#This Row],[data_conclusao]]="","",Table_ocorrencias11[[#This Row],[data_conclusao]]),"")</f>
        <v>0.58125000000000004</v>
      </c>
      <c r="Z712" s="22">
        <v>1840</v>
      </c>
      <c r="AA712" s="22">
        <v>974</v>
      </c>
      <c r="AB712" s="22">
        <v>3</v>
      </c>
      <c r="AC712" s="22">
        <v>3866947</v>
      </c>
      <c r="AD712" s="22">
        <v>3867641</v>
      </c>
      <c r="AE712" s="22">
        <v>2960419</v>
      </c>
      <c r="AF712" s="22">
        <v>34733</v>
      </c>
      <c r="AG712" s="23">
        <v>44139</v>
      </c>
      <c r="AH712" s="22" t="s">
        <v>5870</v>
      </c>
      <c r="AI712" s="22" t="s">
        <v>167</v>
      </c>
      <c r="AJ712" s="22" t="s">
        <v>168</v>
      </c>
      <c r="AK712" s="22" t="s">
        <v>255</v>
      </c>
      <c r="AL712" s="25">
        <v>9.7222222222222224E-3</v>
      </c>
      <c r="AM712" s="26">
        <v>2.7777777777777776E-2</v>
      </c>
      <c r="AN712" s="26">
        <v>3.5416666666666666E-2</v>
      </c>
      <c r="AO712" s="26">
        <v>0.58125000000000004</v>
      </c>
      <c r="AP712" s="22" t="s">
        <v>5871</v>
      </c>
      <c r="AQ712" s="22" t="s">
        <v>5872</v>
      </c>
      <c r="AR712" s="22">
        <v>14</v>
      </c>
      <c r="AS712" s="22" t="s">
        <v>3551</v>
      </c>
      <c r="AT712" s="22" t="s">
        <v>5873</v>
      </c>
      <c r="AU712" s="22" t="s">
        <v>5874</v>
      </c>
      <c r="AV712" s="27" t="s">
        <v>276</v>
      </c>
      <c r="AW712" s="22" t="s">
        <v>5875</v>
      </c>
      <c r="AX712" s="22" t="s">
        <v>5876</v>
      </c>
      <c r="AY712" s="22" t="b">
        <v>1</v>
      </c>
      <c r="AZ712" s="22" t="s">
        <v>273</v>
      </c>
      <c r="BA712" s="22" t="b">
        <v>0</v>
      </c>
      <c r="BB712" s="22"/>
      <c r="BC712" s="22"/>
    </row>
    <row r="713" spans="1:55" hidden="1" x14ac:dyDescent="0.25">
      <c r="A713" s="31" t="str">
        <f>IFERROR(TEXT(Table_ocorrencias11[[#This Row],[caso_n]],"000")&amp;Table_ocorrencias11[[#This Row],[ponto]]&amp;"/"&amp;YEAR(Table_ocorrencias11[[#This Row],[DATA PLANTÃO]]),"")</f>
        <v>975.9/2020</v>
      </c>
      <c r="B713" s="31" t="str">
        <f>IFERROR(IF(Table_ocorrencias11[[#This Row],[GDL]] = "","", Table_ocorrencias11[[#This Row],[GDL]]&amp;"/"&amp;YEAR(Table_ocorrencias11[[#This Row],[data_plantao]])),"")</f>
        <v>41460/2020</v>
      </c>
      <c r="C713" s="31" t="str">
        <f>IF(Table_ocorrencias11[[#This Row],[fotos_gdl]] = TRUE,"ENVIADAS","PENDENTE")</f>
        <v>ENVIADAS</v>
      </c>
      <c r="D713" s="23">
        <f>IFERROR(Table_ocorrencias11[[#This Row],[data_plantao]],"")</f>
        <v>44139</v>
      </c>
      <c r="E713" s="31" t="str">
        <f>IFERROR(Table_ocorrencias11[[#This Row],[CIODS]],"")</f>
        <v>D693230</v>
      </c>
      <c r="F713" s="31" t="str">
        <f>IFERROR(Table_ocorrencias11[[#This Row],[natureza3]],"")</f>
        <v>Homicídio</v>
      </c>
      <c r="G713" s="31" t="str">
        <f>IFERROR(Table_ocorrencias11[[#This Row],[tipo_local]],"")</f>
        <v>Externo</v>
      </c>
      <c r="H713" s="31" t="str">
        <f>IFERROR(IF(Table_ocorrencias11[[#This Row],[instrumento9]] = 0,"",Table_ocorrencias11[[#This Row],[instrumento9]]),"")</f>
        <v>PÉRFURO-CONTUNDENTE</v>
      </c>
      <c r="I713" s="31" t="str">
        <f>IFERROR(VLOOKUP(Table_ocorrencias11[[#This Row],[matricula_perito]],Table_peritos[],2,FALSE),"")</f>
        <v>BETSON FERNANDO DELGADO DOS SANTOS ANDRADE</v>
      </c>
      <c r="J713" s="31" t="str">
        <f>IFERROR(VLOOKUP(Table_ocorrencias11[[#This Row],[matricula_auxiliar]],Table_auxiliares[],2,FALSE),"")</f>
        <v>BRENO HENRIQUE DANTAS DOS SANTOS</v>
      </c>
      <c r="K713" s="31" t="str">
        <f>IFERROR(VLOOKUP(Table_ocorrencias11[[#This Row],[matricula_delegado]],Table_delegados[],2,FALSE),"")</f>
        <v>ADYR MARTENS DE ALMEIDA</v>
      </c>
      <c r="L713" s="31" t="str">
        <f>IFERROR(Table_ocorrencias11[[#This Row],[viatura4]],"")</f>
        <v>UP004</v>
      </c>
      <c r="M713" s="31" t="str">
        <f>IFERROR(IF(Table_ocorrencias11[[#This Row],[DPH2]] ="","",Table_ocorrencias11[[#This Row],[DPH2]]&amp;"º DPH"),"")</f>
        <v>2º DPH</v>
      </c>
      <c r="N713" s="31" t="str">
        <f>UPPER(IFERROR(VLOOKUP(Table_ocorrencias11[[#This Row],[municipio]],Table_municipios[],2,FALSE),""))</f>
        <v>RECIFE</v>
      </c>
      <c r="O713" s="31" t="str">
        <f>UPPER(IFERROR(Table_ocorrencias11[[#This Row],[bairro7]],""))</f>
        <v>AGUA FRIA</v>
      </c>
      <c r="P713" s="31" t="str">
        <f>IFERROR(IF(Table_ocorrencias11[[#This Row],[rua8]] ="","",Table_ocorrencias11[[#This Row],[rua8]]),"")</f>
        <v>RUA DA LEITERIA</v>
      </c>
      <c r="Q713" s="31" t="str">
        <f>IFERROR(IF(Table_ocorrencias11[[#This Row],[latitude5]] ="","",Table_ocorrencias11[[#This Row],[latitude5]]),"")</f>
        <v>-8.01937</v>
      </c>
      <c r="R713" s="31" t="str">
        <f>IFERROR(IF(Table_ocorrencias11[[#This Row],[longitude6]] ="","",Table_ocorrencias11[[#This Row],[longitude6]]),"")</f>
        <v>-34.89448</v>
      </c>
      <c r="S713" s="31" t="str">
        <f>IFERROR(UPPER(VLOOKUP(Table_ocorrencias11[[#This Row],[ocorrencia_id]],Table_vitimas[],3,FALSE) &amp; " (NIC: "&amp; VLOOKUP(Table_ocorrencias11[[#This Row],[ocorrencia_id]],Table_vitimas[],9,FALSE)) &amp;")","")</f>
        <v>ISAAC ANTONIO DOMINGOS (NIC: 111568)</v>
      </c>
      <c r="T71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 DNA /</v>
      </c>
      <c r="U713" s="31" t="str">
        <f>UPPER(IFERROR(Table_ocorrencias11[[#This Row],[descricao]],""))</f>
        <v>PAF-MASC-EXT</v>
      </c>
      <c r="V713" s="24">
        <f>IFERROR(IF(Table_ocorrencias11[[#This Row],[data_ciencia]]="","",Table_ocorrencias11[[#This Row],[data_ciencia]]),"")</f>
        <v>6.9444444444444448E-2</v>
      </c>
      <c r="W713" s="24">
        <f>IFERROR(IF(Table_ocorrencias11[[#This Row],[data_saida]]="","",Table_ocorrencias11[[#This Row],[data_saida]]),"")</f>
        <v>8.3333333333333329E-2</v>
      </c>
      <c r="X713" s="24">
        <f>IFERROR(IF(Table_ocorrencias11[[#This Row],[data_chegada]]="","",Table_ocorrencias11[[#This Row],[data_chegada]]),"")</f>
        <v>9.7222222222222224E-2</v>
      </c>
      <c r="Y713" s="24">
        <f>IFERROR(IF(Table_ocorrencias11[[#This Row],[data_conclusao]]="","",Table_ocorrencias11[[#This Row],[data_conclusao]]),"")</f>
        <v>0.13819444444444445</v>
      </c>
      <c r="Z713" s="22">
        <v>1841</v>
      </c>
      <c r="AA713" s="22">
        <v>975</v>
      </c>
      <c r="AB713" s="22">
        <v>2</v>
      </c>
      <c r="AC713" s="22">
        <v>3869903</v>
      </c>
      <c r="AD713" s="22">
        <v>3867820</v>
      </c>
      <c r="AE713" s="22">
        <v>2960397</v>
      </c>
      <c r="AF713" s="22">
        <v>41460</v>
      </c>
      <c r="AG713" s="23">
        <v>44139</v>
      </c>
      <c r="AH713" s="22" t="s">
        <v>5864</v>
      </c>
      <c r="AI713" s="22" t="s">
        <v>167</v>
      </c>
      <c r="AJ713" s="22" t="s">
        <v>168</v>
      </c>
      <c r="AK713" s="22" t="s">
        <v>255</v>
      </c>
      <c r="AL713" s="25">
        <v>6.9444444444444448E-2</v>
      </c>
      <c r="AM713" s="26">
        <v>8.3333333333333329E-2</v>
      </c>
      <c r="AN713" s="26">
        <v>9.7222222222222224E-2</v>
      </c>
      <c r="AO713" s="26">
        <v>0.13819444444444445</v>
      </c>
      <c r="AP713" s="22" t="s">
        <v>5865</v>
      </c>
      <c r="AQ713" s="22" t="s">
        <v>5866</v>
      </c>
      <c r="AR713" s="22">
        <v>14</v>
      </c>
      <c r="AS713" s="22" t="s">
        <v>3335</v>
      </c>
      <c r="AT713" s="22" t="s">
        <v>5867</v>
      </c>
      <c r="AU713" s="22" t="s">
        <v>5868</v>
      </c>
      <c r="AV713" s="27" t="s">
        <v>276</v>
      </c>
      <c r="AW713" s="22" t="s">
        <v>5869</v>
      </c>
      <c r="AX713" s="22" t="s">
        <v>4830</v>
      </c>
      <c r="AY713" s="22" t="b">
        <v>1</v>
      </c>
      <c r="AZ713" s="22" t="s">
        <v>273</v>
      </c>
      <c r="BA713" s="22" t="b">
        <v>0</v>
      </c>
      <c r="BB713" s="22"/>
      <c r="BC713" s="22"/>
    </row>
    <row r="714" spans="1:55" hidden="1" x14ac:dyDescent="0.25">
      <c r="A714" s="31" t="str">
        <f>IFERROR(TEXT(Table_ocorrencias11[[#This Row],[caso_n]],"000")&amp;Table_ocorrencias11[[#This Row],[ponto]]&amp;"/"&amp;YEAR(Table_ocorrencias11[[#This Row],[DATA PLANTÃO]]),"")</f>
        <v>976.9/2020</v>
      </c>
      <c r="B714" s="31" t="str">
        <f>IFERROR(IF(Table_ocorrencias11[[#This Row],[GDL]] = "","", Table_ocorrencias11[[#This Row],[GDL]]&amp;"/"&amp;YEAR(Table_ocorrencias11[[#This Row],[data_plantao]])),"")</f>
        <v>34985/2020</v>
      </c>
      <c r="C714" s="31" t="str">
        <f>IF(Table_ocorrencias11[[#This Row],[fotos_gdl]] = TRUE,"ENVIADAS","PENDENTE")</f>
        <v>PENDENTE</v>
      </c>
      <c r="D714" s="23">
        <f>IFERROR(Table_ocorrencias11[[#This Row],[data_plantao]],"")</f>
        <v>44140</v>
      </c>
      <c r="E714" s="31" t="str">
        <f>IFERROR(Table_ocorrencias11[[#This Row],[CIODS]],"")</f>
        <v>D693259</v>
      </c>
      <c r="F714" s="31" t="str">
        <f>IFERROR(Table_ocorrencias11[[#This Row],[natureza3]],"")</f>
        <v>Homicídio</v>
      </c>
      <c r="G714" s="31" t="str">
        <f>IFERROR(Table_ocorrencias11[[#This Row],[tipo_local]],"")</f>
        <v>Externo</v>
      </c>
      <c r="H714" s="31" t="str">
        <f>IFERROR(IF(Table_ocorrencias11[[#This Row],[instrumento9]] = 0,"",Table_ocorrencias11[[#This Row],[instrumento9]]),"")</f>
        <v>PÉRFURO-CONTUNDENTE</v>
      </c>
      <c r="I714" s="31" t="str">
        <f>IFERROR(VLOOKUP(Table_ocorrencias11[[#This Row],[matricula_perito]],Table_peritos[],2,FALSE),"")</f>
        <v>DIEGO NUNES TELES DE MENDONÇA</v>
      </c>
      <c r="J714" s="31" t="str">
        <f>IFERROR(VLOOKUP(Table_ocorrencias11[[#This Row],[matricula_auxiliar]],Table_auxiliares[],2,FALSE),"")</f>
        <v>THIAGO CHALEGRE</v>
      </c>
      <c r="K714" s="31" t="str">
        <f>IFERROR(VLOOKUP(Table_ocorrencias11[[#This Row],[matricula_delegado]],Table_delegados[],2,FALSE),"")</f>
        <v>FRANCISCO OCELIO LIMA RIBEIRO</v>
      </c>
      <c r="L714" s="31" t="str">
        <f>IFERROR(Table_ocorrencias11[[#This Row],[viatura4]],"")</f>
        <v>UP004</v>
      </c>
      <c r="M714" s="31" t="str">
        <f>IFERROR(IF(Table_ocorrencias11[[#This Row],[DPH2]] ="","",Table_ocorrencias11[[#This Row],[DPH2]]&amp;"º DPH"),"")</f>
        <v>3º DPH</v>
      </c>
      <c r="N714" s="31" t="str">
        <f>UPPER(IFERROR(VLOOKUP(Table_ocorrencias11[[#This Row],[municipio]],Table_municipios[],2,FALSE),""))</f>
        <v>RECIFE</v>
      </c>
      <c r="O714" s="31" t="str">
        <f>UPPER(IFERROR(Table_ocorrencias11[[#This Row],[bairro7]],""))</f>
        <v>BRASILIA TEIMOSA</v>
      </c>
      <c r="P714" s="31" t="str">
        <f>IFERROR(IF(Table_ocorrencias11[[#This Row],[rua8]] ="","",Table_ocorrencias11[[#This Row],[rua8]]),"")</f>
        <v>AV BRASILIA FORMOSA</v>
      </c>
      <c r="Q714" s="31" t="str">
        <f>IFERROR(IF(Table_ocorrencias11[[#This Row],[latitude5]] ="","",Table_ocorrencias11[[#This Row],[latitude5]]),"")</f>
        <v>-8,0771190</v>
      </c>
      <c r="R714" s="31" t="str">
        <f>IFERROR(IF(Table_ocorrencias11[[#This Row],[longitude6]] ="","",Table_ocorrencias11[[#This Row],[longitude6]]),"")</f>
        <v>-34,8748370</v>
      </c>
      <c r="S714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114071)</v>
      </c>
      <c r="T71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14" s="31" t="str">
        <f>UPPER(IFERROR(Table_ocorrencias11[[#This Row],[descricao]],""))</f>
        <v>MASC - ENROLADO NO PLÁSTICO_x000D_
PM FREITAS: 994445086 / 986680632</v>
      </c>
      <c r="V714" s="24">
        <f>IFERROR(IF(Table_ocorrencias11[[#This Row],[data_ciencia]]="","",Table_ocorrencias11[[#This Row],[data_ciencia]]),"")</f>
        <v>0.4861111111111111</v>
      </c>
      <c r="W714" s="24">
        <f>IFERROR(IF(Table_ocorrencias11[[#This Row],[data_saida]]="","",Table_ocorrencias11[[#This Row],[data_saida]]),"")</f>
        <v>0.49305555555555558</v>
      </c>
      <c r="X714" s="24">
        <f>IFERROR(IF(Table_ocorrencias11[[#This Row],[data_chegada]]="","",Table_ocorrencias11[[#This Row],[data_chegada]]),"")</f>
        <v>0.51388888888888884</v>
      </c>
      <c r="Y714" s="24">
        <f>IFERROR(IF(Table_ocorrencias11[[#This Row],[data_conclusao]]="","",Table_ocorrencias11[[#This Row],[data_conclusao]]),"")</f>
        <v>0.55555555555555558</v>
      </c>
      <c r="Z714" s="22">
        <v>1842</v>
      </c>
      <c r="AA714" s="22">
        <v>976</v>
      </c>
      <c r="AB714" s="22">
        <v>3</v>
      </c>
      <c r="AC714" s="22">
        <v>3869148</v>
      </c>
      <c r="AD714" s="22">
        <v>3868877</v>
      </c>
      <c r="AE714" s="22">
        <v>3467520</v>
      </c>
      <c r="AF714" s="22">
        <v>34985</v>
      </c>
      <c r="AG714" s="23">
        <v>44140</v>
      </c>
      <c r="AH714" s="22" t="s">
        <v>5889</v>
      </c>
      <c r="AI714" s="22" t="s">
        <v>167</v>
      </c>
      <c r="AJ714" s="22" t="s">
        <v>168</v>
      </c>
      <c r="AK714" s="22" t="s">
        <v>255</v>
      </c>
      <c r="AL714" s="25">
        <v>0.4861111111111111</v>
      </c>
      <c r="AM714" s="26">
        <v>0.49305555555555558</v>
      </c>
      <c r="AN714" s="26">
        <v>0.51388888888888884</v>
      </c>
      <c r="AO714" s="26">
        <v>0.55555555555555558</v>
      </c>
      <c r="AP714" s="22" t="s">
        <v>5890</v>
      </c>
      <c r="AQ714" s="22" t="s">
        <v>5891</v>
      </c>
      <c r="AR714" s="22">
        <v>14</v>
      </c>
      <c r="AS714" s="22" t="s">
        <v>5892</v>
      </c>
      <c r="AT714" s="22" t="s">
        <v>3409</v>
      </c>
      <c r="AU714" s="22" t="s">
        <v>5893</v>
      </c>
      <c r="AV714" s="27" t="s">
        <v>276</v>
      </c>
      <c r="AW714" s="22" t="s">
        <v>5894</v>
      </c>
      <c r="AX714" s="22" t="s">
        <v>5895</v>
      </c>
      <c r="AY714" s="22" t="b">
        <v>0</v>
      </c>
      <c r="AZ714" s="22" t="s">
        <v>273</v>
      </c>
      <c r="BA714" s="22" t="b">
        <v>0</v>
      </c>
      <c r="BB714" s="22"/>
      <c r="BC714" s="22"/>
    </row>
    <row r="715" spans="1:55" hidden="1" x14ac:dyDescent="0.25">
      <c r="A715" s="31" t="str">
        <f>IFERROR(TEXT(Table_ocorrencias11[[#This Row],[caso_n]],"000")&amp;Table_ocorrencias11[[#This Row],[ponto]]&amp;"/"&amp;YEAR(Table_ocorrencias11[[#This Row],[DATA PLANTÃO]]),"")</f>
        <v>977.9/2020</v>
      </c>
      <c r="B715" s="31" t="str">
        <f>IFERROR(IF(Table_ocorrencias11[[#This Row],[GDL]] = "","", Table_ocorrencias11[[#This Row],[GDL]]&amp;"/"&amp;YEAR(Table_ocorrencias11[[#This Row],[data_plantao]])),"")</f>
        <v>34970/2020</v>
      </c>
      <c r="C715" s="31" t="str">
        <f>IF(Table_ocorrencias11[[#This Row],[fotos_gdl]] = TRUE,"ENVIADAS","PENDENTE")</f>
        <v>ENVIADAS</v>
      </c>
      <c r="D715" s="23">
        <f>IFERROR(Table_ocorrencias11[[#This Row],[data_plantao]],"")</f>
        <v>44140</v>
      </c>
      <c r="E715" s="31" t="str">
        <f>IFERROR(Table_ocorrencias11[[#This Row],[CIODS]],"")</f>
        <v>D693321</v>
      </c>
      <c r="F715" s="31" t="str">
        <f>IFERROR(Table_ocorrencias11[[#This Row],[natureza3]],"")</f>
        <v>Homicídio</v>
      </c>
      <c r="G715" s="31" t="str">
        <f>IFERROR(Table_ocorrencias11[[#This Row],[tipo_local]],"")</f>
        <v>Interno</v>
      </c>
      <c r="H715" s="31" t="str">
        <f>IFERROR(IF(Table_ocorrencias11[[#This Row],[instrumento9]] = 0,"",Table_ocorrencias11[[#This Row],[instrumento9]]),"")</f>
        <v>PÉRFURO-CONTUNDENTE</v>
      </c>
      <c r="I715" s="31" t="str">
        <f>IFERROR(VLOOKUP(Table_ocorrencias11[[#This Row],[matricula_perito]],Table_peritos[],2,FALSE),"")</f>
        <v>FERNANDO HENRIQUE LEAL BENEVIDES</v>
      </c>
      <c r="J715" s="31" t="str">
        <f>IFERROR(VLOOKUP(Table_ocorrencias11[[#This Row],[matricula_auxiliar]],Table_auxiliares[],2,FALSE),"")</f>
        <v>ANDREZA CRISTINA MAIA DOS SANTOS</v>
      </c>
      <c r="K715" s="31" t="str">
        <f>IFERROR(VLOOKUP(Table_ocorrencias11[[#This Row],[matricula_delegado]],Table_delegados[],2,FALSE),"")</f>
        <v>JOAQUIM MARINOSIO RODRIGUES BRAGA NETO</v>
      </c>
      <c r="L715" s="31" t="str">
        <f>IFERROR(Table_ocorrencias11[[#This Row],[viatura4]],"")</f>
        <v>UP006</v>
      </c>
      <c r="M715" s="31" t="str">
        <f>IFERROR(IF(Table_ocorrencias11[[#This Row],[DPH2]] ="","",Table_ocorrencias11[[#This Row],[DPH2]]&amp;"º DPH"),"")</f>
        <v>10º DPH</v>
      </c>
      <c r="N715" s="31" t="str">
        <f>UPPER(IFERROR(VLOOKUP(Table_ocorrencias11[[#This Row],[municipio]],Table_municipios[],2,FALSE),""))</f>
        <v>CAMARAGIBE</v>
      </c>
      <c r="O715" s="31" t="str">
        <f>UPPER(IFERROR(Table_ocorrencias11[[#This Row],[bairro7]],""))</f>
        <v>CENTRO</v>
      </c>
      <c r="P715" s="31" t="str">
        <f>IFERROR(IF(Table_ocorrencias11[[#This Row],[rua8]] ="","",Table_ocorrencias11[[#This Row],[rua8]]),"")</f>
        <v>AV. BELMIRO CORREIA</v>
      </c>
      <c r="Q715" s="31" t="str">
        <f>IFERROR(IF(Table_ocorrencias11[[#This Row],[latitude5]] ="","",Table_ocorrencias11[[#This Row],[latitude5]]),"")</f>
        <v/>
      </c>
      <c r="R715" s="31" t="str">
        <f>IFERROR(IF(Table_ocorrencias11[[#This Row],[longitude6]] ="","",Table_ocorrencias11[[#This Row],[longitude6]]),"")</f>
        <v/>
      </c>
      <c r="S715" s="31" t="str">
        <f>IFERROR(UPPER(VLOOKUP(Table_ocorrencias11[[#This Row],[ocorrencia_id]],Table_vitimas[],3,FALSE) &amp; " (NIC: "&amp; VLOOKUP(Table_ocorrencias11[[#This Row],[ocorrencia_id]],Table_vitimas[],9,FALSE)) &amp;")","")</f>
        <v>MARCONE BARBOSA DA SILVA (NIC: 113806)</v>
      </c>
      <c r="T71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5" s="31" t="str">
        <f>UPPER(IFERROR(Table_ocorrencias11[[#This Row],[descricao]],""))</f>
        <v>PM 988154304</v>
      </c>
      <c r="V715" s="24">
        <f>IFERROR(IF(Table_ocorrencias11[[#This Row],[data_ciencia]]="","",Table_ocorrencias11[[#This Row],[data_ciencia]]),"")</f>
        <v>0.89583333333333337</v>
      </c>
      <c r="W715" s="24">
        <f>IFERROR(IF(Table_ocorrencias11[[#This Row],[data_saida]]="","",Table_ocorrencias11[[#This Row],[data_saida]]),"")</f>
        <v>0.89652777777777781</v>
      </c>
      <c r="X715" s="24">
        <f>IFERROR(IF(Table_ocorrencias11[[#This Row],[data_chegada]]="","",Table_ocorrencias11[[#This Row],[data_chegada]]),"")</f>
        <v>0.91388888888888886</v>
      </c>
      <c r="Y715" s="24">
        <f>IFERROR(IF(Table_ocorrencias11[[#This Row],[data_conclusao]]="","",Table_ocorrencias11[[#This Row],[data_conclusao]]),"")</f>
        <v>0.95833333333333337</v>
      </c>
      <c r="Z715" s="22">
        <v>1843</v>
      </c>
      <c r="AA715" s="22">
        <v>977</v>
      </c>
      <c r="AB715" s="22">
        <v>10</v>
      </c>
      <c r="AC715" s="22">
        <v>2962063</v>
      </c>
      <c r="AD715" s="22">
        <v>3876098</v>
      </c>
      <c r="AE715" s="22">
        <v>1492225</v>
      </c>
      <c r="AF715" s="22">
        <v>34970</v>
      </c>
      <c r="AG715" s="23">
        <v>44140</v>
      </c>
      <c r="AH715" s="22" t="s">
        <v>5884</v>
      </c>
      <c r="AI715" s="22" t="s">
        <v>167</v>
      </c>
      <c r="AJ715" s="22" t="s">
        <v>414</v>
      </c>
      <c r="AK715" s="22" t="s">
        <v>1258</v>
      </c>
      <c r="AL715" s="25">
        <v>0.89583333333333337</v>
      </c>
      <c r="AM715" s="26">
        <v>0.89652777777777781</v>
      </c>
      <c r="AN715" s="26">
        <v>0.91388888888888886</v>
      </c>
      <c r="AO715" s="26">
        <v>0.95833333333333337</v>
      </c>
      <c r="AP715" s="22"/>
      <c r="AQ715" s="22"/>
      <c r="AR715" s="22">
        <v>4</v>
      </c>
      <c r="AS715" s="22" t="s">
        <v>265</v>
      </c>
      <c r="AT715" s="22" t="s">
        <v>5885</v>
      </c>
      <c r="AU715" s="22" t="s">
        <v>5886</v>
      </c>
      <c r="AV715" s="27" t="s">
        <v>276</v>
      </c>
      <c r="AW715" s="22" t="s">
        <v>5887</v>
      </c>
      <c r="AX715" s="22" t="s">
        <v>5888</v>
      </c>
      <c r="AY715" s="22" t="b">
        <v>1</v>
      </c>
      <c r="AZ715" s="22" t="s">
        <v>273</v>
      </c>
      <c r="BA715" s="22" t="b">
        <v>0</v>
      </c>
      <c r="BB715" s="22"/>
      <c r="BC715" s="22"/>
    </row>
    <row r="716" spans="1:55" hidden="1" x14ac:dyDescent="0.25">
      <c r="A716" s="31" t="str">
        <f>IFERROR(TEXT(Table_ocorrencias11[[#This Row],[caso_n]],"000")&amp;Table_ocorrencias11[[#This Row],[ponto]]&amp;"/"&amp;YEAR(Table_ocorrencias11[[#This Row],[DATA PLANTÃO]]),"")</f>
        <v>978.9/2020</v>
      </c>
      <c r="B716" s="31" t="str">
        <f>IFERROR(IF(Table_ocorrencias11[[#This Row],[GDL]] = "","", Table_ocorrencias11[[#This Row],[GDL]]&amp;"/"&amp;YEAR(Table_ocorrencias11[[#This Row],[data_plantao]])),"")</f>
        <v>34971/2020</v>
      </c>
      <c r="C716" s="31" t="str">
        <f>IF(Table_ocorrencias11[[#This Row],[fotos_gdl]] = TRUE,"ENVIADAS","PENDENTE")</f>
        <v>ENVIADAS</v>
      </c>
      <c r="D716" s="23">
        <f>IFERROR(Table_ocorrencias11[[#This Row],[data_plantao]],"")</f>
        <v>44140</v>
      </c>
      <c r="E716" s="31" t="str">
        <f>IFERROR(Table_ocorrencias11[[#This Row],[CIODS]],"")</f>
        <v>D693323</v>
      </c>
      <c r="F716" s="31" t="str">
        <f>IFERROR(Table_ocorrencias11[[#This Row],[natureza3]],"")</f>
        <v>Homicídio</v>
      </c>
      <c r="G716" s="31" t="str">
        <f>IFERROR(Table_ocorrencias11[[#This Row],[tipo_local]],"")</f>
        <v>Externo</v>
      </c>
      <c r="H716" s="31" t="str">
        <f>IFERROR(IF(Table_ocorrencias11[[#This Row],[instrumento9]] = 0,"",Table_ocorrencias11[[#This Row],[instrumento9]]),"")</f>
        <v>PÉRFURO-CONTUNDENTE</v>
      </c>
      <c r="I716" s="31" t="str">
        <f>IFERROR(VLOOKUP(Table_ocorrencias11[[#This Row],[matricula_perito]],Table_peritos[],2,FALSE),"")</f>
        <v>DIEGO NUNES TELES DE MENDONÇA</v>
      </c>
      <c r="J716" s="31" t="str">
        <f>IFERROR(VLOOKUP(Table_ocorrencias11[[#This Row],[matricula_auxiliar]],Table_auxiliares[],2,FALSE),"")</f>
        <v>HILTON PESSOA DE FREITAS NETO</v>
      </c>
      <c r="K716" s="31" t="str">
        <f>IFERROR(VLOOKUP(Table_ocorrencias11[[#This Row],[matricula_delegado]],Table_delegados[],2,FALSE),"")</f>
        <v>PAULO GUSTAVO COELHO DIAS</v>
      </c>
      <c r="L716" s="31" t="str">
        <f>IFERROR(Table_ocorrencias11[[#This Row],[viatura4]],"")</f>
        <v>UP004</v>
      </c>
      <c r="M716" s="31" t="str">
        <f>IFERROR(IF(Table_ocorrencias11[[#This Row],[DPH2]] ="","",Table_ocorrencias11[[#This Row],[DPH2]]&amp;"º DPH"),"")</f>
        <v>4º DPH</v>
      </c>
      <c r="N716" s="31" t="str">
        <f>UPPER(IFERROR(VLOOKUP(Table_ocorrencias11[[#This Row],[municipio]],Table_municipios[],2,FALSE),""))</f>
        <v>RECIFE</v>
      </c>
      <c r="O716" s="31" t="str">
        <f>UPPER(IFERROR(Table_ocorrencias11[[#This Row],[bairro7]],""))</f>
        <v>AREIAS</v>
      </c>
      <c r="P716" s="31" t="str">
        <f>IFERROR(IF(Table_ocorrencias11[[#This Row],[rua8]] ="","",Table_ocorrencias11[[#This Row],[rua8]]),"")</f>
        <v>RUA ARISBELO</v>
      </c>
      <c r="Q716" s="31" t="str">
        <f>IFERROR(IF(Table_ocorrencias11[[#This Row],[latitude5]] ="","",Table_ocorrencias11[[#This Row],[latitude5]]),"")</f>
        <v>-8.0881280</v>
      </c>
      <c r="R716" s="31" t="str">
        <f>IFERROR(IF(Table_ocorrencias11[[#This Row],[longitude6]] ="","",Table_ocorrencias11[[#This Row],[longitude6]]),"")</f>
        <v>-34.9314410</v>
      </c>
      <c r="S716" s="31" t="str">
        <f>IFERROR(UPPER(VLOOKUP(Table_ocorrencias11[[#This Row],[ocorrencia_id]],Table_vitimas[],3,FALSE) &amp; " (NIC: "&amp; VLOOKUP(Table_ocorrencias11[[#This Row],[ocorrencia_id]],Table_vitimas[],9,FALSE)) &amp;")","")</f>
        <v>EVERSON FRANCISCO SILVA DE ALMEIDA (NIC: 114087)</v>
      </c>
      <c r="T71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6" s="31" t="str">
        <f>UPPER(IFERROR(Table_ocorrencias11[[#This Row],[descricao]],""))</f>
        <v>PAF - MASC_x000D_
PM CB MARLON: 983846700</v>
      </c>
      <c r="V716" s="24">
        <f>IFERROR(IF(Table_ocorrencias11[[#This Row],[data_ciencia]]="","",Table_ocorrencias11[[#This Row],[data_ciencia]]),"")</f>
        <v>0.91319444444444442</v>
      </c>
      <c r="W716" s="24">
        <f>IFERROR(IF(Table_ocorrencias11[[#This Row],[data_saida]]="","",Table_ocorrencias11[[#This Row],[data_saida]]),"")</f>
        <v>0.93055555555555558</v>
      </c>
      <c r="X716" s="24">
        <f>IFERROR(IF(Table_ocorrencias11[[#This Row],[data_chegada]]="","",Table_ocorrencias11[[#This Row],[data_chegada]]),"")</f>
        <v>0.94097222222222221</v>
      </c>
      <c r="Y716" s="24">
        <f>IFERROR(IF(Table_ocorrencias11[[#This Row],[data_conclusao]]="","",Table_ocorrencias11[[#This Row],[data_conclusao]]),"")</f>
        <v>0.96875</v>
      </c>
      <c r="Z716" s="22">
        <v>1844</v>
      </c>
      <c r="AA716" s="22">
        <v>978</v>
      </c>
      <c r="AB716" s="22">
        <v>4</v>
      </c>
      <c r="AC716" s="22">
        <v>3869148</v>
      </c>
      <c r="AD716" s="22">
        <v>3865967</v>
      </c>
      <c r="AE716" s="22">
        <v>2725371</v>
      </c>
      <c r="AF716" s="22">
        <v>34971</v>
      </c>
      <c r="AG716" s="23">
        <v>44140</v>
      </c>
      <c r="AH716" s="22" t="s">
        <v>5896</v>
      </c>
      <c r="AI716" s="22" t="s">
        <v>167</v>
      </c>
      <c r="AJ716" s="22" t="s">
        <v>168</v>
      </c>
      <c r="AK716" s="22" t="s">
        <v>255</v>
      </c>
      <c r="AL716" s="25">
        <v>0.91319444444444442</v>
      </c>
      <c r="AM716" s="26">
        <v>0.93055555555555558</v>
      </c>
      <c r="AN716" s="26">
        <v>0.94097222222222221</v>
      </c>
      <c r="AO716" s="26">
        <v>0.96875</v>
      </c>
      <c r="AP716" s="22" t="s">
        <v>5897</v>
      </c>
      <c r="AQ716" s="22" t="s">
        <v>5898</v>
      </c>
      <c r="AR716" s="22">
        <v>14</v>
      </c>
      <c r="AS716" s="22" t="s">
        <v>4423</v>
      </c>
      <c r="AT716" s="22" t="s">
        <v>5899</v>
      </c>
      <c r="AU716" s="22" t="s">
        <v>5900</v>
      </c>
      <c r="AV716" s="27" t="s">
        <v>276</v>
      </c>
      <c r="AW716" s="22" t="s">
        <v>5901</v>
      </c>
      <c r="AX716" s="22" t="s">
        <v>5902</v>
      </c>
      <c r="AY716" s="22" t="b">
        <v>1</v>
      </c>
      <c r="AZ716" s="22" t="s">
        <v>273</v>
      </c>
      <c r="BA716" s="22" t="b">
        <v>0</v>
      </c>
      <c r="BB716" s="22"/>
      <c r="BC716" s="22"/>
    </row>
    <row r="717" spans="1:55" hidden="1" x14ac:dyDescent="0.25">
      <c r="A717" s="31" t="str">
        <f>IFERROR(TEXT(Table_ocorrencias11[[#This Row],[caso_n]],"000")&amp;Table_ocorrencias11[[#This Row],[ponto]]&amp;"/"&amp;YEAR(Table_ocorrencias11[[#This Row],[DATA PLANTÃO]]),"")</f>
        <v>979.9/2020</v>
      </c>
      <c r="B717" s="31" t="str">
        <f>IFERROR(IF(Table_ocorrencias11[[#This Row],[GDL]] = "","", Table_ocorrencias11[[#This Row],[GDL]]&amp;"/"&amp;YEAR(Table_ocorrencias11[[#This Row],[data_plantao]])),"")</f>
        <v>35077/2020</v>
      </c>
      <c r="C717" s="31" t="str">
        <f>IF(Table_ocorrencias11[[#This Row],[fotos_gdl]] = TRUE,"ENVIADAS","PENDENTE")</f>
        <v>ENVIADAS</v>
      </c>
      <c r="D717" s="23">
        <f>IFERROR(Table_ocorrencias11[[#This Row],[data_plantao]],"")</f>
        <v>44141</v>
      </c>
      <c r="E717" s="31" t="str">
        <f>IFERROR(Table_ocorrencias11[[#This Row],[CIODS]],"")</f>
        <v>D693340</v>
      </c>
      <c r="F717" s="31" t="str">
        <f>IFERROR(Table_ocorrencias11[[#This Row],[natureza3]],"")</f>
        <v>Homicídio</v>
      </c>
      <c r="G717" s="31" t="str">
        <f>IFERROR(Table_ocorrencias11[[#This Row],[tipo_local]],"")</f>
        <v>Interno</v>
      </c>
      <c r="H717" s="31" t="str">
        <f>IFERROR(IF(Table_ocorrencias11[[#This Row],[instrumento9]] = 0,"",Table_ocorrencias11[[#This Row],[instrumento9]]),"")</f>
        <v>OUTROS</v>
      </c>
      <c r="I717" s="31" t="str">
        <f>IFERROR(VLOOKUP(Table_ocorrencias11[[#This Row],[matricula_perito]],Table_peritos[],2,FALSE),"")</f>
        <v>DOUGLAS DE OLIVEIRA MENDONÇA</v>
      </c>
      <c r="J717" s="31" t="str">
        <f>IFERROR(VLOOKUP(Table_ocorrencias11[[#This Row],[matricula_auxiliar]],Table_auxiliares[],2,FALSE),"")</f>
        <v>SANDRA CABRAL</v>
      </c>
      <c r="K717" s="31" t="str">
        <f>IFERROR(VLOOKUP(Table_ocorrencias11[[#This Row],[matricula_delegado]],Table_delegados[],2,FALSE),"")</f>
        <v>MARCOS DE CASTRO GUIMARAES JUNIOR</v>
      </c>
      <c r="L717" s="31" t="str">
        <f>IFERROR(Table_ocorrencias11[[#This Row],[viatura4]],"")</f>
        <v>UP004</v>
      </c>
      <c r="M717" s="31" t="str">
        <f>IFERROR(IF(Table_ocorrencias11[[#This Row],[DPH2]] ="","",Table_ocorrencias11[[#This Row],[DPH2]]&amp;"º DPH"),"")</f>
        <v>12º DPH</v>
      </c>
      <c r="N717" s="31" t="str">
        <f>UPPER(IFERROR(VLOOKUP(Table_ocorrencias11[[#This Row],[municipio]],Table_municipios[],2,FALSE),""))</f>
        <v>JABOATÃO DOS GUARARAPES</v>
      </c>
      <c r="O717" s="31" t="str">
        <f>UPPER(IFERROR(Table_ocorrencias11[[#This Row],[bairro7]],""))</f>
        <v>CANDEIAS</v>
      </c>
      <c r="P717" s="31" t="str">
        <f>IFERROR(IF(Table_ocorrencias11[[#This Row],[rua8]] ="","",Table_ocorrencias11[[#This Row],[rua8]]),"")</f>
        <v>RUA ÁGUAS CLARAS</v>
      </c>
      <c r="Q717" s="31" t="str">
        <f>IFERROR(IF(Table_ocorrencias11[[#This Row],[latitude5]] ="","",Table_ocorrencias11[[#This Row],[latitude5]]),"")</f>
        <v>8°11'37.896"</v>
      </c>
      <c r="R717" s="31" t="str">
        <f>IFERROR(IF(Table_ocorrencias11[[#This Row],[longitude6]] ="","",Table_ocorrencias11[[#This Row],[longitude6]]),"")</f>
        <v>34°55'38.766"</v>
      </c>
      <c r="S717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114083)</v>
      </c>
      <c r="T71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17" s="31" t="str">
        <f>UPPER(IFERROR(Table_ocorrencias11[[#This Row],[descricao]],""))</f>
        <v>FEMININO - INTERNO - CB LUIZ 997886731</v>
      </c>
      <c r="V717" s="24">
        <f>IFERROR(IF(Table_ocorrencias11[[#This Row],[data_ciencia]]="","",Table_ocorrencias11[[#This Row],[data_ciencia]]),"")</f>
        <v>0.3888888888888889</v>
      </c>
      <c r="W717" s="24">
        <f>IFERROR(IF(Table_ocorrencias11[[#This Row],[data_saida]]="","",Table_ocorrencias11[[#This Row],[data_saida]]),"")</f>
        <v>0.4375</v>
      </c>
      <c r="X717" s="24">
        <f>IFERROR(IF(Table_ocorrencias11[[#This Row],[data_chegada]]="","",Table_ocorrencias11[[#This Row],[data_chegada]]),"")</f>
        <v>0.4861111111111111</v>
      </c>
      <c r="Y717" s="24">
        <f>IFERROR(IF(Table_ocorrencias11[[#This Row],[data_conclusao]]="","",Table_ocorrencias11[[#This Row],[data_conclusao]]),"")</f>
        <v>0.51388888888888884</v>
      </c>
      <c r="Z717" s="22">
        <v>1845</v>
      </c>
      <c r="AA717" s="22">
        <v>979</v>
      </c>
      <c r="AB717" s="22">
        <v>12</v>
      </c>
      <c r="AC717" s="22">
        <v>3870707</v>
      </c>
      <c r="AD717" s="22">
        <v>3872726</v>
      </c>
      <c r="AE717" s="22">
        <v>3865126</v>
      </c>
      <c r="AF717" s="22">
        <v>35077</v>
      </c>
      <c r="AG717" s="23">
        <v>44141</v>
      </c>
      <c r="AH717" s="22" t="s">
        <v>5915</v>
      </c>
      <c r="AI717" s="22" t="s">
        <v>167</v>
      </c>
      <c r="AJ717" s="22" t="s">
        <v>414</v>
      </c>
      <c r="AK717" s="22" t="s">
        <v>255</v>
      </c>
      <c r="AL717" s="25">
        <v>0.3888888888888889</v>
      </c>
      <c r="AM717" s="26">
        <v>0.4375</v>
      </c>
      <c r="AN717" s="26">
        <v>0.4861111111111111</v>
      </c>
      <c r="AO717" s="26">
        <v>0.51388888888888884</v>
      </c>
      <c r="AP717" s="22" t="s">
        <v>5920</v>
      </c>
      <c r="AQ717" s="22" t="s">
        <v>5921</v>
      </c>
      <c r="AR717" s="22">
        <v>10</v>
      </c>
      <c r="AS717" s="22" t="s">
        <v>5079</v>
      </c>
      <c r="AT717" s="22" t="s">
        <v>5916</v>
      </c>
      <c r="AU717" s="22" t="s">
        <v>5917</v>
      </c>
      <c r="AV717" s="27" t="s">
        <v>433</v>
      </c>
      <c r="AW717" s="22" t="s">
        <v>5918</v>
      </c>
      <c r="AX717" s="22" t="s">
        <v>5919</v>
      </c>
      <c r="AY717" s="22" t="b">
        <v>1</v>
      </c>
      <c r="AZ717" s="22" t="s">
        <v>273</v>
      </c>
      <c r="BA717" s="22" t="b">
        <v>0</v>
      </c>
      <c r="BB717" s="22"/>
      <c r="BC717" s="22"/>
    </row>
    <row r="718" spans="1:55" hidden="1" x14ac:dyDescent="0.25">
      <c r="A718" s="31" t="str">
        <f>IFERROR(TEXT(Table_ocorrencias11[[#This Row],[caso_n]],"000")&amp;Table_ocorrencias11[[#This Row],[ponto]]&amp;"/"&amp;YEAR(Table_ocorrencias11[[#This Row],[DATA PLANTÃO]]),"")</f>
        <v>980.9/2020</v>
      </c>
      <c r="B718" s="31" t="str">
        <f>IFERROR(IF(Table_ocorrencias11[[#This Row],[GDL]] = "","", Table_ocorrencias11[[#This Row],[GDL]]&amp;"/"&amp;YEAR(Table_ocorrencias11[[#This Row],[data_plantao]])),"")</f>
        <v>35089/2020</v>
      </c>
      <c r="C718" s="31" t="str">
        <f>IF(Table_ocorrencias11[[#This Row],[fotos_gdl]] = TRUE,"ENVIADAS","PENDENTE")</f>
        <v>ENVIADAS</v>
      </c>
      <c r="D718" s="23">
        <f>IFERROR(Table_ocorrencias11[[#This Row],[data_plantao]],"")</f>
        <v>44141</v>
      </c>
      <c r="E718" s="31" t="str">
        <f>IFERROR(Table_ocorrencias11[[#This Row],[CIODS]],"")</f>
        <v>D693364</v>
      </c>
      <c r="F718" s="31" t="str">
        <f>IFERROR(Table_ocorrencias11[[#This Row],[natureza3]],"")</f>
        <v>Homicídio</v>
      </c>
      <c r="G718" s="31" t="str">
        <f>IFERROR(Table_ocorrencias11[[#This Row],[tipo_local]],"")</f>
        <v>Externo</v>
      </c>
      <c r="H718" s="31" t="str">
        <f>IFERROR(IF(Table_ocorrencias11[[#This Row],[instrumento9]] = 0,"",Table_ocorrencias11[[#This Row],[instrumento9]]),"")</f>
        <v>PÉRFURO-CONTUNDENTE</v>
      </c>
      <c r="I718" s="31" t="str">
        <f>IFERROR(VLOOKUP(Table_ocorrencias11[[#This Row],[matricula_perito]],Table_peritos[],2,FALSE),"")</f>
        <v>DIEGO NUNES TELES DE MENDONÇA</v>
      </c>
      <c r="J718" s="31" t="str">
        <f>IFERROR(VLOOKUP(Table_ocorrencias11[[#This Row],[matricula_auxiliar]],Table_auxiliares[],2,FALSE),"")</f>
        <v>JÚLIO CÉSAR DINIZ</v>
      </c>
      <c r="K718" s="31" t="str">
        <f>IFERROR(VLOOKUP(Table_ocorrencias11[[#This Row],[matricula_delegado]],Table_delegados[],2,FALSE),"")</f>
        <v>DIEGO JARDIM FEITOSA</v>
      </c>
      <c r="L718" s="31" t="str">
        <f>IFERROR(Table_ocorrencias11[[#This Row],[viatura4]],"")</f>
        <v>UP006</v>
      </c>
      <c r="M718" s="31" t="str">
        <f>IFERROR(IF(Table_ocorrencias11[[#This Row],[DPH2]] ="","",Table_ocorrencias11[[#This Row],[DPH2]]&amp;"º DPH"),"")</f>
        <v>6º DPH</v>
      </c>
      <c r="N718" s="31" t="str">
        <f>UPPER(IFERROR(VLOOKUP(Table_ocorrencias11[[#This Row],[municipio]],Table_municipios[],2,FALSE),""))</f>
        <v>IGARASSU</v>
      </c>
      <c r="O718" s="31" t="str">
        <f>UPPER(IFERROR(Table_ocorrencias11[[#This Row],[bairro7]],""))</f>
        <v>AGAMENON MAGALHÃES</v>
      </c>
      <c r="P718" s="31" t="str">
        <f>IFERROR(IF(Table_ocorrencias11[[#This Row],[rua8]] ="","",Table_ocorrencias11[[#This Row],[rua8]]),"")</f>
        <v>RUA HENRIQUE DIAS</v>
      </c>
      <c r="Q718" s="31" t="str">
        <f>IFERROR(IF(Table_ocorrencias11[[#This Row],[latitude5]] ="","",Table_ocorrencias11[[#This Row],[latitude5]]),"")</f>
        <v>-7.8299670</v>
      </c>
      <c r="R718" s="31" t="str">
        <f>IFERROR(IF(Table_ocorrencias11[[#This Row],[longitude6]] ="","",Table_ocorrencias11[[#This Row],[longitude6]]),"")</f>
        <v>-34.9182910</v>
      </c>
      <c r="S718" s="31" t="str">
        <f>IFERROR(UPPER(VLOOKUP(Table_ocorrencias11[[#This Row],[ocorrencia_id]],Table_vitimas[],3,FALSE) &amp; " (NIC: "&amp; VLOOKUP(Table_ocorrencias11[[#This Row],[ocorrencia_id]],Table_vitimas[],9,FALSE)) &amp;")","")</f>
        <v>WILLIMS MARTINS DA SILVA (NIC: 114089)</v>
      </c>
      <c r="T71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8" s="31" t="str">
        <f>UPPER(IFERROR(Table_ocorrencias11[[#This Row],[descricao]],""))</f>
        <v>PAF, EXTERNO, MASC. POSSIVELMENTE EX-PRESIDIÁRIO. PM NO LOCAL 81 - 983392191</v>
      </c>
      <c r="V718" s="24">
        <f>IFERROR(IF(Table_ocorrencias11[[#This Row],[data_ciencia]]="","",Table_ocorrencias11[[#This Row],[data_ciencia]]),"")</f>
        <v>0.55555555555555558</v>
      </c>
      <c r="W718" s="24">
        <f>IFERROR(IF(Table_ocorrencias11[[#This Row],[data_saida]]="","",Table_ocorrencias11[[#This Row],[data_saida]]),"")</f>
        <v>0.59722222222222221</v>
      </c>
      <c r="X718" s="24">
        <f>IFERROR(IF(Table_ocorrencias11[[#This Row],[data_chegada]]="","",Table_ocorrencias11[[#This Row],[data_chegada]]),"")</f>
        <v>0.625</v>
      </c>
      <c r="Y718" s="24">
        <f>IFERROR(IF(Table_ocorrencias11[[#This Row],[data_conclusao]]="","",Table_ocorrencias11[[#This Row],[data_conclusao]]),"")</f>
        <v>0.65277777777777779</v>
      </c>
      <c r="Z718" s="22">
        <v>1846</v>
      </c>
      <c r="AA718" s="22">
        <v>980</v>
      </c>
      <c r="AB718" s="22">
        <v>6</v>
      </c>
      <c r="AC718" s="22">
        <v>3869148</v>
      </c>
      <c r="AD718" s="22">
        <v>3867595</v>
      </c>
      <c r="AE718" s="22">
        <v>3864944</v>
      </c>
      <c r="AF718" s="22">
        <v>35089</v>
      </c>
      <c r="AG718" s="23">
        <v>44141</v>
      </c>
      <c r="AH718" s="22" t="s">
        <v>5929</v>
      </c>
      <c r="AI718" s="22" t="s">
        <v>167</v>
      </c>
      <c r="AJ718" s="22" t="s">
        <v>168</v>
      </c>
      <c r="AK718" s="22" t="s">
        <v>1258</v>
      </c>
      <c r="AL718" s="25">
        <v>0.55555555555555558</v>
      </c>
      <c r="AM718" s="26">
        <v>0.59722222222222221</v>
      </c>
      <c r="AN718" s="26">
        <v>0.625</v>
      </c>
      <c r="AO718" s="26">
        <v>0.65277777777777779</v>
      </c>
      <c r="AP718" s="22" t="s">
        <v>5930</v>
      </c>
      <c r="AQ718" s="22" t="s">
        <v>5931</v>
      </c>
      <c r="AR718" s="22">
        <v>6</v>
      </c>
      <c r="AS718" s="22" t="s">
        <v>1427</v>
      </c>
      <c r="AT718" s="22" t="s">
        <v>5932</v>
      </c>
      <c r="AU718" s="22" t="s">
        <v>5933</v>
      </c>
      <c r="AV718" s="27" t="s">
        <v>276</v>
      </c>
      <c r="AW718" s="22" t="s">
        <v>5934</v>
      </c>
      <c r="AX718" s="22" t="s">
        <v>5935</v>
      </c>
      <c r="AY718" s="22" t="b">
        <v>1</v>
      </c>
      <c r="AZ718" s="22" t="s">
        <v>273</v>
      </c>
      <c r="BA718" s="22" t="b">
        <v>0</v>
      </c>
      <c r="BB718" s="22"/>
      <c r="BC718" s="22"/>
    </row>
    <row r="719" spans="1:55" hidden="1" x14ac:dyDescent="0.25">
      <c r="A719" s="31" t="str">
        <f>IFERROR(TEXT(Table_ocorrencias11[[#This Row],[caso_n]],"000")&amp;Table_ocorrencias11[[#This Row],[ponto]]&amp;"/"&amp;YEAR(Table_ocorrencias11[[#This Row],[DATA PLANTÃO]]),"")</f>
        <v>981.9/2020</v>
      </c>
      <c r="B719" s="31" t="str">
        <f>IFERROR(IF(Table_ocorrencias11[[#This Row],[GDL]] = "","", Table_ocorrencias11[[#This Row],[GDL]]&amp;"/"&amp;YEAR(Table_ocorrencias11[[#This Row],[data_plantao]])),"")</f>
        <v>35122/2020</v>
      </c>
      <c r="C719" s="31" t="str">
        <f>IF(Table_ocorrencias11[[#This Row],[fotos_gdl]] = TRUE,"ENVIADAS","PENDENTE")</f>
        <v>ENVIADAS</v>
      </c>
      <c r="D719" s="23">
        <f>IFERROR(Table_ocorrencias11[[#This Row],[data_plantao]],"")</f>
        <v>44141</v>
      </c>
      <c r="E719" s="31" t="str">
        <f>IFERROR(Table_ocorrencias11[[#This Row],[CIODS]],"")</f>
        <v>D693407</v>
      </c>
      <c r="F719" s="31" t="str">
        <f>IFERROR(Table_ocorrencias11[[#This Row],[natureza3]],"")</f>
        <v>Homicídio</v>
      </c>
      <c r="G719" s="31" t="str">
        <f>IFERROR(Table_ocorrencias11[[#This Row],[tipo_local]],"")</f>
        <v>Externo</v>
      </c>
      <c r="H719" s="31" t="str">
        <f>IFERROR(IF(Table_ocorrencias11[[#This Row],[instrumento9]] = 0,"",Table_ocorrencias11[[#This Row],[instrumento9]]),"")</f>
        <v>PÉRFURO-CONTUNDENTE</v>
      </c>
      <c r="I719" s="31" t="str">
        <f>IFERROR(VLOOKUP(Table_ocorrencias11[[#This Row],[matricula_perito]],Table_peritos[],2,FALSE),"")</f>
        <v>CARLOS ARMANDO CORREIA LYRA</v>
      </c>
      <c r="J719" s="31" t="str">
        <f>IFERROR(VLOOKUP(Table_ocorrencias11[[#This Row],[matricula_auxiliar]],Table_auxiliares[],2,FALSE),"")</f>
        <v>ALMIR CARLOS DE SOUZA</v>
      </c>
      <c r="K719" s="31" t="str">
        <f>IFERROR(VLOOKUP(Table_ocorrencias11[[#This Row],[matricula_delegado]],Table_delegados[],2,FALSE),"")</f>
        <v>EDUARDO ALBERTO VILHENA SARAIVA</v>
      </c>
      <c r="L719" s="31" t="str">
        <f>IFERROR(Table_ocorrencias11[[#This Row],[viatura4]],"")</f>
        <v>UP006</v>
      </c>
      <c r="M719" s="31" t="str">
        <f>IFERROR(IF(Table_ocorrencias11[[#This Row],[DPH2]] ="","",Table_ocorrencias11[[#This Row],[DPH2]]&amp;"º DPH"),"")</f>
        <v>10º DPH</v>
      </c>
      <c r="N719" s="31" t="str">
        <f>UPPER(IFERROR(VLOOKUP(Table_ocorrencias11[[#This Row],[municipio]],Table_municipios[],2,FALSE),""))</f>
        <v>CAMARAGIBE</v>
      </c>
      <c r="O719" s="31" t="str">
        <f>UPPER(IFERROR(Table_ocorrencias11[[#This Row],[bairro7]],""))</f>
        <v>LOT. SÃO JOÃO SÃO PAULO</v>
      </c>
      <c r="P719" s="31" t="str">
        <f>IFERROR(IF(Table_ocorrencias11[[#This Row],[rua8]] ="","",Table_ocorrencias11[[#This Row],[rua8]]),"")</f>
        <v>RUA BOM JESUS</v>
      </c>
      <c r="Q719" s="31" t="str">
        <f>IFERROR(IF(Table_ocorrencias11[[#This Row],[latitude5]] ="","",Table_ocorrencias11[[#This Row],[latitude5]]),"")</f>
        <v>S8°0'20.026</v>
      </c>
      <c r="R719" s="31" t="str">
        <f>IFERROR(IF(Table_ocorrencias11[[#This Row],[longitude6]] ="","",Table_ocorrencias11[[#This Row],[longitude6]]),"")</f>
        <v>w35°0'36.991</v>
      </c>
      <c r="S719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114092)</v>
      </c>
      <c r="T71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19" s="31" t="str">
        <f>UPPER(IFERROR(Table_ocorrencias11[[#This Row],[descricao]],""))</f>
        <v>PAF  - SGT GUSTAVO 984617946</v>
      </c>
      <c r="V719" s="24">
        <f>IFERROR(IF(Table_ocorrencias11[[#This Row],[data_ciencia]]="","",Table_ocorrencias11[[#This Row],[data_ciencia]]),"")</f>
        <v>0.875</v>
      </c>
      <c r="W719" s="24">
        <f>IFERROR(IF(Table_ocorrencias11[[#This Row],[data_saida]]="","",Table_ocorrencias11[[#This Row],[data_saida]]),"")</f>
        <v>0.89583333333333337</v>
      </c>
      <c r="X719" s="24">
        <f>IFERROR(IF(Table_ocorrencias11[[#This Row],[data_chegada]]="","",Table_ocorrencias11[[#This Row],[data_chegada]]),"")</f>
        <v>0.92152777777777772</v>
      </c>
      <c r="Y719" s="24">
        <f>IFERROR(IF(Table_ocorrencias11[[#This Row],[data_conclusao]]="","",Table_ocorrencias11[[#This Row],[data_conclusao]]),"")</f>
        <v>0.94791666666666663</v>
      </c>
      <c r="Z719" s="22">
        <v>1847</v>
      </c>
      <c r="AA719" s="22">
        <v>981</v>
      </c>
      <c r="AB719" s="22">
        <v>10</v>
      </c>
      <c r="AC719" s="22">
        <v>3869091</v>
      </c>
      <c r="AD719" s="22">
        <v>1586920</v>
      </c>
      <c r="AE719" s="22">
        <v>2725673</v>
      </c>
      <c r="AF719" s="22">
        <v>35122</v>
      </c>
      <c r="AG719" s="23">
        <v>44141</v>
      </c>
      <c r="AH719" s="22" t="s">
        <v>5936</v>
      </c>
      <c r="AI719" s="22" t="s">
        <v>167</v>
      </c>
      <c r="AJ719" s="22" t="s">
        <v>168</v>
      </c>
      <c r="AK719" s="22" t="s">
        <v>1258</v>
      </c>
      <c r="AL719" s="25">
        <v>0.875</v>
      </c>
      <c r="AM719" s="26">
        <v>0.89583333333333337</v>
      </c>
      <c r="AN719" s="26">
        <v>0.92152777777777772</v>
      </c>
      <c r="AO719" s="26">
        <v>0.94791666666666663</v>
      </c>
      <c r="AP719" s="22" t="s">
        <v>5937</v>
      </c>
      <c r="AQ719" s="22" t="s">
        <v>5938</v>
      </c>
      <c r="AR719" s="22">
        <v>4</v>
      </c>
      <c r="AS719" s="22" t="s">
        <v>5939</v>
      </c>
      <c r="AT719" s="22" t="s">
        <v>5940</v>
      </c>
      <c r="AU719" s="22" t="s">
        <v>5941</v>
      </c>
      <c r="AV719" s="27" t="s">
        <v>276</v>
      </c>
      <c r="AW719" s="22" t="s">
        <v>5942</v>
      </c>
      <c r="AX719" s="22" t="s">
        <v>5943</v>
      </c>
      <c r="AY719" s="22" t="b">
        <v>1</v>
      </c>
      <c r="AZ719" s="22" t="s">
        <v>273</v>
      </c>
      <c r="BA719" s="22" t="b">
        <v>0</v>
      </c>
      <c r="BB719" s="22"/>
      <c r="BC719" s="22"/>
    </row>
    <row r="720" spans="1:55" hidden="1" x14ac:dyDescent="0.25">
      <c r="A720" s="31" t="str">
        <f>IFERROR(TEXT(Table_ocorrencias11[[#This Row],[caso_n]],"000")&amp;Table_ocorrencias11[[#This Row],[ponto]]&amp;"/"&amp;YEAR(Table_ocorrencias11[[#This Row],[DATA PLANTÃO]]),"")</f>
        <v>982.9/2020</v>
      </c>
      <c r="B720" s="31" t="str">
        <f>IFERROR(IF(Table_ocorrencias11[[#This Row],[GDL]] = "","", Table_ocorrencias11[[#This Row],[GDL]]&amp;"/"&amp;YEAR(Table_ocorrencias11[[#This Row],[data_plantao]])),"")</f>
        <v>35123/2020</v>
      </c>
      <c r="C720" s="31" t="str">
        <f>IF(Table_ocorrencias11[[#This Row],[fotos_gdl]] = TRUE,"ENVIADAS","PENDENTE")</f>
        <v>PENDENTE</v>
      </c>
      <c r="D720" s="23">
        <f>IFERROR(Table_ocorrencias11[[#This Row],[data_plantao]],"")</f>
        <v>44141</v>
      </c>
      <c r="E720" s="31" t="str">
        <f>IFERROR(Table_ocorrencias11[[#This Row],[CIODS]],"")</f>
        <v>D693410</v>
      </c>
      <c r="F720" s="31" t="str">
        <f>IFERROR(Table_ocorrencias11[[#This Row],[natureza3]],"")</f>
        <v>Homicídio</v>
      </c>
      <c r="G720" s="31" t="str">
        <f>IFERROR(Table_ocorrencias11[[#This Row],[tipo_local]],"")</f>
        <v>Interno</v>
      </c>
      <c r="H720" s="31" t="str">
        <f>IFERROR(IF(Table_ocorrencias11[[#This Row],[instrumento9]] = 0,"",Table_ocorrencias11[[#This Row],[instrumento9]]),"")</f>
        <v>PÉRFURO-CONTUNDENTE</v>
      </c>
      <c r="I720" s="31" t="str">
        <f>IFERROR(VLOOKUP(Table_ocorrencias11[[#This Row],[matricula_perito]],Table_peritos[],2,FALSE),"")</f>
        <v>DOUGLAS DE OLIVEIRA MENDONÇA</v>
      </c>
      <c r="J720" s="31" t="str">
        <f>IFERROR(VLOOKUP(Table_ocorrencias11[[#This Row],[matricula_auxiliar]],Table_auxiliares[],2,FALSE),"")</f>
        <v>THIAGO ANDRÉ</v>
      </c>
      <c r="K720" s="31" t="str">
        <f>IFERROR(VLOOKUP(Table_ocorrencias11[[#This Row],[matricula_delegado]],Table_delegados[],2,FALSE),"")</f>
        <v>SERGIO RICARDO FERREIRA DE VASCONCELOS</v>
      </c>
      <c r="L720" s="31" t="str">
        <f>IFERROR(Table_ocorrencias11[[#This Row],[viatura4]],"")</f>
        <v>UP004</v>
      </c>
      <c r="M720" s="31" t="str">
        <f>IFERROR(IF(Table_ocorrencias11[[#This Row],[DPH2]] ="","",Table_ocorrencias11[[#This Row],[DPH2]]&amp;"º DPH"),"")</f>
        <v>3º DPH</v>
      </c>
      <c r="N720" s="31" t="str">
        <f>UPPER(IFERROR(VLOOKUP(Table_ocorrencias11[[#This Row],[municipio]],Table_municipios[],2,FALSE),""))</f>
        <v>RECIFE</v>
      </c>
      <c r="O720" s="31" t="str">
        <f>UPPER(IFERROR(Table_ocorrencias11[[#This Row],[bairro7]],""))</f>
        <v>IMBIRIBEIRA</v>
      </c>
      <c r="P720" s="31" t="str">
        <f>IFERROR(IF(Table_ocorrencias11[[#This Row],[rua8]] ="","",Table_ocorrencias11[[#This Row],[rua8]]),"")</f>
        <v>RUA ALVES DE SOUZA, S/N</v>
      </c>
      <c r="Q720" s="31" t="str">
        <f>IFERROR(IF(Table_ocorrencias11[[#This Row],[latitude5]] ="","",Table_ocorrencias11[[#This Row],[latitude5]]),"")</f>
        <v>8,096384</v>
      </c>
      <c r="R720" s="31" t="str">
        <f>IFERROR(IF(Table_ocorrencias11[[#This Row],[longitude6]] ="","",Table_ocorrencias11[[#This Row],[longitude6]]),"")</f>
        <v>34,919704</v>
      </c>
      <c r="S720" s="31" t="str">
        <f>IFERROR(UPPER(VLOOKUP(Table_ocorrencias11[[#This Row],[ocorrencia_id]],Table_vitimas[],3,FALSE) &amp; " (NIC: "&amp; VLOOKUP(Table_ocorrencias11[[#This Row],[ocorrencia_id]],Table_vitimas[],9,FALSE)) &amp;")","")</f>
        <v>MARIA SUELY DA SILVA (NIC: 114095)</v>
      </c>
      <c r="T72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0" s="31" t="str">
        <f>UPPER(IFERROR(Table_ocorrencias11[[#This Row],[descricao]],""))</f>
        <v>PM 986825784</v>
      </c>
      <c r="V720" s="24">
        <f>IFERROR(IF(Table_ocorrencias11[[#This Row],[data_ciencia]]="","",Table_ocorrencias11[[#This Row],[data_ciencia]]),"")</f>
        <v>0.90972222222222221</v>
      </c>
      <c r="W720" s="24">
        <f>IFERROR(IF(Table_ocorrencias11[[#This Row],[data_saida]]="","",Table_ocorrencias11[[#This Row],[data_saida]]),"")</f>
        <v>0.93055555555555558</v>
      </c>
      <c r="X720" s="24">
        <f>IFERROR(IF(Table_ocorrencias11[[#This Row],[data_chegada]]="","",Table_ocorrencias11[[#This Row],[data_chegada]]),"")</f>
        <v>0.94097222222222221</v>
      </c>
      <c r="Y720" s="24">
        <f>IFERROR(IF(Table_ocorrencias11[[#This Row],[data_conclusao]]="","",Table_ocorrencias11[[#This Row],[data_conclusao]]),"")</f>
        <v>0.97916666666666663</v>
      </c>
      <c r="Z720" s="22">
        <v>1848</v>
      </c>
      <c r="AA720" s="22">
        <v>982</v>
      </c>
      <c r="AB720" s="22">
        <v>3</v>
      </c>
      <c r="AC720" s="22">
        <v>3870707</v>
      </c>
      <c r="AD720" s="22">
        <v>3870464</v>
      </c>
      <c r="AE720" s="22">
        <v>2139219</v>
      </c>
      <c r="AF720" s="22">
        <v>35123</v>
      </c>
      <c r="AG720" s="23">
        <v>44141</v>
      </c>
      <c r="AH720" s="22" t="s">
        <v>5922</v>
      </c>
      <c r="AI720" s="22" t="s">
        <v>167</v>
      </c>
      <c r="AJ720" s="22" t="s">
        <v>414</v>
      </c>
      <c r="AK720" s="22" t="s">
        <v>255</v>
      </c>
      <c r="AL720" s="25">
        <v>0.90972222222222221</v>
      </c>
      <c r="AM720" s="26">
        <v>0.93055555555555558</v>
      </c>
      <c r="AN720" s="26">
        <v>0.94097222222222221</v>
      </c>
      <c r="AO720" s="26">
        <v>0.97916666666666663</v>
      </c>
      <c r="AP720" s="22" t="s">
        <v>5923</v>
      </c>
      <c r="AQ720" s="22" t="s">
        <v>5924</v>
      </c>
      <c r="AR720" s="22">
        <v>14</v>
      </c>
      <c r="AS720" s="22" t="s">
        <v>345</v>
      </c>
      <c r="AT720" s="22" t="s">
        <v>5925</v>
      </c>
      <c r="AU720" s="22" t="s">
        <v>5926</v>
      </c>
      <c r="AV720" s="27" t="s">
        <v>276</v>
      </c>
      <c r="AW720" s="22" t="s">
        <v>5927</v>
      </c>
      <c r="AX720" s="22" t="s">
        <v>5928</v>
      </c>
      <c r="AY720" s="22" t="b">
        <v>0</v>
      </c>
      <c r="AZ720" s="22" t="s">
        <v>273</v>
      </c>
      <c r="BA720" s="22" t="b">
        <v>0</v>
      </c>
      <c r="BB720" s="22"/>
      <c r="BC720" s="22"/>
    </row>
    <row r="721" spans="1:55" hidden="1" x14ac:dyDescent="0.25">
      <c r="A721" s="31" t="str">
        <f>IFERROR(TEXT(Table_ocorrencias11[[#This Row],[caso_n]],"000")&amp;Table_ocorrencias11[[#This Row],[ponto]]&amp;"/"&amp;YEAR(Table_ocorrencias11[[#This Row],[DATA PLANTÃO]]),"")</f>
        <v>983.9/2020</v>
      </c>
      <c r="B721" s="31" t="str">
        <f>IFERROR(IF(Table_ocorrencias11[[#This Row],[GDL]] = "","", Table_ocorrencias11[[#This Row],[GDL]]&amp;"/"&amp;YEAR(Table_ocorrencias11[[#This Row],[data_plantao]])),"")</f>
        <v>35254/2020</v>
      </c>
      <c r="C721" s="31" t="str">
        <f>IF(Table_ocorrencias11[[#This Row],[fotos_gdl]] = TRUE,"ENVIADAS","PENDENTE")</f>
        <v>ENVIADAS</v>
      </c>
      <c r="D721" s="23">
        <f>IFERROR(Table_ocorrencias11[[#This Row],[data_plantao]],"")</f>
        <v>44142</v>
      </c>
      <c r="E721" s="31" t="str">
        <f>IFERROR(Table_ocorrencias11[[#This Row],[CIODS]],"")</f>
        <v>D693381</v>
      </c>
      <c r="F721" s="31" t="str">
        <f>IFERROR(Table_ocorrencias11[[#This Row],[natureza3]],"")</f>
        <v>Ossada</v>
      </c>
      <c r="G721" s="31" t="str">
        <f>IFERROR(Table_ocorrencias11[[#This Row],[tipo_local]],"")</f>
        <v>Externo</v>
      </c>
      <c r="H721" s="31" t="str">
        <f>IFERROR(IF(Table_ocorrencias11[[#This Row],[instrumento9]] = 0,"",Table_ocorrencias11[[#This Row],[instrumento9]]),"")</f>
        <v>OUTROS</v>
      </c>
      <c r="I721" s="31" t="str">
        <f>IFERROR(VLOOKUP(Table_ocorrencias11[[#This Row],[matricula_perito]],Table_peritos[],2,FALSE),"")</f>
        <v>RAISSA MATOS FONTES</v>
      </c>
      <c r="J721" s="31" t="str">
        <f>IFERROR(VLOOKUP(Table_ocorrencias11[[#This Row],[matricula_auxiliar]],Table_auxiliares[],2,FALSE),"")</f>
        <v>ANDREZA CRISTINA MAIA DOS SANTOS</v>
      </c>
      <c r="K721" s="31" t="str">
        <f>IFERROR(VLOOKUP(Table_ocorrencias11[[#This Row],[matricula_delegado]],Table_delegados[],2,FALSE),"")</f>
        <v>AUSENTE</v>
      </c>
      <c r="L721" s="31" t="str">
        <f>IFERROR(Table_ocorrencias11[[#This Row],[viatura4]],"")</f>
        <v>UP006</v>
      </c>
      <c r="M721" s="31" t="str">
        <f>IFERROR(IF(Table_ocorrencias11[[#This Row],[DPH2]] ="","",Table_ocorrencias11[[#This Row],[DPH2]]&amp;"º DPH"),"")</f>
        <v>7º DPH</v>
      </c>
      <c r="N721" s="31" t="str">
        <f>UPPER(IFERROR(VLOOKUP(Table_ocorrencias11[[#This Row],[municipio]],Table_municipios[],2,FALSE),""))</f>
        <v>PAULISTA</v>
      </c>
      <c r="O721" s="31" t="str">
        <f>UPPER(IFERROR(Table_ocorrencias11[[#This Row],[bairro7]],""))</f>
        <v>JAGUARANA</v>
      </c>
      <c r="P721" s="31" t="str">
        <f>IFERROR(IF(Table_ocorrencias11[[#This Row],[rua8]] ="","",Table_ocorrencias11[[#This Row],[rua8]]),"")</f>
        <v>COMUNIDADE PORTO ARTHUR</v>
      </c>
      <c r="Q721" s="31" t="str">
        <f>IFERROR(IF(Table_ocorrencias11[[#This Row],[latitude5]] ="","",Table_ocorrencias11[[#This Row],[latitude5]]),"")</f>
        <v>-7,5417</v>
      </c>
      <c r="R721" s="31" t="str">
        <f>IFERROR(IF(Table_ocorrencias11[[#This Row],[longitude6]] ="","",Table_ocorrencias11[[#This Row],[longitude6]]),"")</f>
        <v>-34,5134</v>
      </c>
      <c r="S721" s="31" t="str">
        <f>IFERROR(UPPER(VLOOKUP(Table_ocorrencias11[[#This Row],[ocorrencia_id]],Table_vitimas[],3,FALSE) &amp; " (NIC: "&amp; VLOOKUP(Table_ocorrencias11[[#This Row],[ocorrencia_id]],Table_vitimas[],9,FALSE)) &amp;")","")</f>
        <v>IDENTIDADE DESCONHECIDA (NIC: 114093)</v>
      </c>
      <c r="T72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21" s="31" t="str">
        <f>UPPER(IFERROR(Table_ocorrencias11[[#This Row],[descricao]],""))</f>
        <v>OSSADA ENCONTRADA DENTRO DO MANGUE</v>
      </c>
      <c r="V721" s="24">
        <f>IFERROR(IF(Table_ocorrencias11[[#This Row],[data_ciencia]]="","",Table_ocorrencias11[[#This Row],[data_ciencia]]),"")</f>
        <v>0.3125</v>
      </c>
      <c r="W721" s="24">
        <f>IFERROR(IF(Table_ocorrencias11[[#This Row],[data_saida]]="","",Table_ocorrencias11[[#This Row],[data_saida]]),"")</f>
        <v>0.375</v>
      </c>
      <c r="X721" s="24">
        <f>IFERROR(IF(Table_ocorrencias11[[#This Row],[data_chegada]]="","",Table_ocorrencias11[[#This Row],[data_chegada]]),"")</f>
        <v>0.39583333333333331</v>
      </c>
      <c r="Y721" s="24">
        <f>IFERROR(IF(Table_ocorrencias11[[#This Row],[data_conclusao]]="","",Table_ocorrencias11[[#This Row],[data_conclusao]]),"")</f>
        <v>0.45833333333333331</v>
      </c>
      <c r="Z721" s="22">
        <v>1849</v>
      </c>
      <c r="AA721" s="22">
        <v>983</v>
      </c>
      <c r="AB721" s="22">
        <v>7</v>
      </c>
      <c r="AC721" s="22">
        <v>3869105</v>
      </c>
      <c r="AD721" s="22">
        <v>3876098</v>
      </c>
      <c r="AE721" s="22">
        <v>0</v>
      </c>
      <c r="AF721" s="22">
        <v>35254</v>
      </c>
      <c r="AG721" s="23">
        <v>44142</v>
      </c>
      <c r="AH721" s="22" t="s">
        <v>5954</v>
      </c>
      <c r="AI721" s="22" t="s">
        <v>5650</v>
      </c>
      <c r="AJ721" s="22" t="s">
        <v>168</v>
      </c>
      <c r="AK721" s="22" t="s">
        <v>1258</v>
      </c>
      <c r="AL721" s="25">
        <v>0.3125</v>
      </c>
      <c r="AM721" s="26">
        <v>0.375</v>
      </c>
      <c r="AN721" s="26">
        <v>0.39583333333333331</v>
      </c>
      <c r="AO721" s="26">
        <v>0.45833333333333331</v>
      </c>
      <c r="AP721" s="22" t="s">
        <v>5958</v>
      </c>
      <c r="AQ721" s="22" t="s">
        <v>5959</v>
      </c>
      <c r="AR721" s="22">
        <v>13</v>
      </c>
      <c r="AS721" s="22" t="s">
        <v>2385</v>
      </c>
      <c r="AT721" s="22" t="s">
        <v>5955</v>
      </c>
      <c r="AU721" s="22" t="s">
        <v>5960</v>
      </c>
      <c r="AV721" s="27" t="s">
        <v>433</v>
      </c>
      <c r="AW721" s="22" t="s">
        <v>5956</v>
      </c>
      <c r="AX721" s="22" t="s">
        <v>6009</v>
      </c>
      <c r="AY721" s="22" t="b">
        <v>1</v>
      </c>
      <c r="AZ721" s="22" t="s">
        <v>273</v>
      </c>
      <c r="BA721" s="22" t="b">
        <v>0</v>
      </c>
      <c r="BB721" s="22"/>
      <c r="BC721" s="22"/>
    </row>
    <row r="722" spans="1:55" hidden="1" x14ac:dyDescent="0.25">
      <c r="A722" s="31" t="str">
        <f>IFERROR(TEXT(Table_ocorrencias11[[#This Row],[caso_n]],"000")&amp;Table_ocorrencias11[[#This Row],[ponto]]&amp;"/"&amp;YEAR(Table_ocorrencias11[[#This Row],[DATA PLANTÃO]]),"")</f>
        <v>984.9/2020</v>
      </c>
      <c r="B722" s="31" t="str">
        <f>IFERROR(IF(Table_ocorrencias11[[#This Row],[GDL]] = "","", Table_ocorrencias11[[#This Row],[GDL]]&amp;"/"&amp;YEAR(Table_ocorrencias11[[#This Row],[data_plantao]])),"")</f>
        <v>35239/2020</v>
      </c>
      <c r="C722" s="31" t="str">
        <f>IF(Table_ocorrencias11[[#This Row],[fotos_gdl]] = TRUE,"ENVIADAS","PENDENTE")</f>
        <v>ENVIADAS</v>
      </c>
      <c r="D722" s="23">
        <f>IFERROR(Table_ocorrencias11[[#This Row],[data_plantao]],"")</f>
        <v>44143</v>
      </c>
      <c r="E722" s="31" t="str">
        <f>IFERROR(Table_ocorrencias11[[#This Row],[CIODS]],"")</f>
        <v>D693635</v>
      </c>
      <c r="F722" s="31" t="str">
        <f>IFERROR(Table_ocorrencias11[[#This Row],[natureza3]],"")</f>
        <v>Homicídio</v>
      </c>
      <c r="G722" s="31" t="str">
        <f>IFERROR(Table_ocorrencias11[[#This Row],[tipo_local]],"")</f>
        <v>Externo</v>
      </c>
      <c r="H722" s="31" t="str">
        <f>IFERROR(IF(Table_ocorrencias11[[#This Row],[instrumento9]] = 0,"",Table_ocorrencias11[[#This Row],[instrumento9]]),"")</f>
        <v>PÉRFURO-CONTUNDENTE</v>
      </c>
      <c r="I722" s="31" t="str">
        <f>IFERROR(VLOOKUP(Table_ocorrencias11[[#This Row],[matricula_perito]],Table_peritos[],2,FALSE),"")</f>
        <v>RODION MALINOVSKY DE OLIVEIRA GOMES</v>
      </c>
      <c r="J722" s="31" t="str">
        <f>IFERROR(VLOOKUP(Table_ocorrencias11[[#This Row],[matricula_auxiliar]],Table_auxiliares[],2,FALSE),"")</f>
        <v>ALMIR CARLOS DE SOUZA</v>
      </c>
      <c r="K722" s="31" t="str">
        <f>IFERROR(VLOOKUP(Table_ocorrencias11[[#This Row],[matricula_delegado]],Table_delegados[],2,FALSE),"")</f>
        <v>SERGIO RICARDO FERREIRA DE VASCONCELOS</v>
      </c>
      <c r="L722" s="31" t="str">
        <f>IFERROR(Table_ocorrencias11[[#This Row],[viatura4]],"")</f>
        <v>UP006</v>
      </c>
      <c r="M722" s="31" t="str">
        <f>IFERROR(IF(Table_ocorrencias11[[#This Row],[DPH2]] ="","",Table_ocorrencias11[[#This Row],[DPH2]]&amp;"º DPH"),"")</f>
        <v>14º DPH</v>
      </c>
      <c r="N722" s="31" t="str">
        <f>UPPER(IFERROR(VLOOKUP(Table_ocorrencias11[[#This Row],[municipio]],Table_municipios[],2,FALSE),""))</f>
        <v>CABO DE SANTO AGOSTINHO</v>
      </c>
      <c r="O722" s="31" t="str">
        <f>UPPER(IFERROR(Table_ocorrencias11[[#This Row],[bairro7]],""))</f>
        <v>CIDADE GARAPU</v>
      </c>
      <c r="P722" s="31" t="str">
        <f>IFERROR(IF(Table_ocorrencias11[[#This Row],[rua8]] ="","",Table_ocorrencias11[[#This Row],[rua8]]),"")</f>
        <v>AV. 4, Nº 12</v>
      </c>
      <c r="Q722" s="31" t="str">
        <f>IFERROR(IF(Table_ocorrencias11[[#This Row],[latitude5]] ="","",Table_ocorrencias11[[#This Row],[latitude5]]),"")</f>
        <v>8.284620</v>
      </c>
      <c r="R722" s="31" t="str">
        <f>IFERROR(IF(Table_ocorrencias11[[#This Row],[longitude6]] ="","",Table_ocorrencias11[[#This Row],[longitude6]]),"")</f>
        <v>35.014250</v>
      </c>
      <c r="S722" s="31" t="str">
        <f>IFERROR(UPPER(VLOOKUP(Table_ocorrencias11[[#This Row],[ocorrencia_id]],Table_vitimas[],3,FALSE) &amp; " (NIC: "&amp; VLOOKUP(Table_ocorrencias11[[#This Row],[ocorrencia_id]],Table_vitimas[],9,FALSE)) &amp;")","")</f>
        <v>ROBERTO PEDRO DA PAZ (NIC: 114085)</v>
      </c>
      <c r="T72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22" s="31" t="str">
        <f>UPPER(IFERROR(Table_ocorrencias11[[#This Row],[descricao]],""))</f>
        <v>PAF, MASCULINO. SD VICTOR LIMA 997093566</v>
      </c>
      <c r="V722" s="24">
        <f>IFERROR(IF(Table_ocorrencias11[[#This Row],[data_ciencia]]="","",Table_ocorrencias11[[#This Row],[data_ciencia]]),"")</f>
        <v>0.8125</v>
      </c>
      <c r="W722" s="24">
        <f>IFERROR(IF(Table_ocorrencias11[[#This Row],[data_saida]]="","",Table_ocorrencias11[[#This Row],[data_saida]]),"")</f>
        <v>0.81597222222222221</v>
      </c>
      <c r="X722" s="24">
        <f>IFERROR(IF(Table_ocorrencias11[[#This Row],[data_chegada]]="","",Table_ocorrencias11[[#This Row],[data_chegada]]),"")</f>
        <v>0.84027777777777779</v>
      </c>
      <c r="Y722" s="24">
        <f>IFERROR(IF(Table_ocorrencias11[[#This Row],[data_conclusao]]="","",Table_ocorrencias11[[#This Row],[data_conclusao]]),"")</f>
        <v>0.875</v>
      </c>
      <c r="Z722" s="22">
        <v>1850</v>
      </c>
      <c r="AA722" s="22">
        <v>984</v>
      </c>
      <c r="AB722" s="22">
        <v>14</v>
      </c>
      <c r="AC722" s="22">
        <v>1917099</v>
      </c>
      <c r="AD722" s="22">
        <v>1586920</v>
      </c>
      <c r="AE722" s="22">
        <v>2139219</v>
      </c>
      <c r="AF722" s="22">
        <v>35239</v>
      </c>
      <c r="AG722" s="23">
        <v>44143</v>
      </c>
      <c r="AH722" s="22" t="s">
        <v>5962</v>
      </c>
      <c r="AI722" s="22" t="s">
        <v>167</v>
      </c>
      <c r="AJ722" s="22" t="s">
        <v>168</v>
      </c>
      <c r="AK722" s="22" t="s">
        <v>1258</v>
      </c>
      <c r="AL722" s="25">
        <v>0.8125</v>
      </c>
      <c r="AM722" s="26">
        <v>0.81597222222222221</v>
      </c>
      <c r="AN722" s="26">
        <v>0.84027777777777779</v>
      </c>
      <c r="AO722" s="26">
        <v>0.875</v>
      </c>
      <c r="AP722" s="22" t="s">
        <v>5986</v>
      </c>
      <c r="AQ722" s="22" t="s">
        <v>5987</v>
      </c>
      <c r="AR722" s="22">
        <v>3</v>
      </c>
      <c r="AS722" s="22" t="s">
        <v>5963</v>
      </c>
      <c r="AT722" s="22" t="s">
        <v>5964</v>
      </c>
      <c r="AU722" s="22" t="s">
        <v>5965</v>
      </c>
      <c r="AV722" s="27" t="s">
        <v>276</v>
      </c>
      <c r="AW722" s="22" t="s">
        <v>5966</v>
      </c>
      <c r="AX722" s="22" t="s">
        <v>5967</v>
      </c>
      <c r="AY722" s="22" t="b">
        <v>1</v>
      </c>
      <c r="AZ722" s="22" t="s">
        <v>273</v>
      </c>
      <c r="BA722" s="22" t="b">
        <v>0</v>
      </c>
      <c r="BB722" s="22"/>
      <c r="BC722" s="22"/>
    </row>
    <row r="723" spans="1:55" hidden="1" x14ac:dyDescent="0.25">
      <c r="A723" s="31" t="str">
        <f>IFERROR(TEXT(Table_ocorrencias11[[#This Row],[caso_n]],"000")&amp;Table_ocorrencias11[[#This Row],[ponto]]&amp;"/"&amp;YEAR(Table_ocorrencias11[[#This Row],[DATA PLANTÃO]]),"")</f>
        <v>985.9/2020</v>
      </c>
      <c r="B723" s="31" t="str">
        <f>IFERROR(IF(Table_ocorrencias11[[#This Row],[GDL]] = "","", Table_ocorrencias11[[#This Row],[GDL]]&amp;"/"&amp;YEAR(Table_ocorrencias11[[#This Row],[data_plantao]])),"")</f>
        <v>35776/2020</v>
      </c>
      <c r="C723" s="31" t="str">
        <f>IF(Table_ocorrencias11[[#This Row],[fotos_gdl]] = TRUE,"ENVIADAS","PENDENTE")</f>
        <v>PENDENTE</v>
      </c>
      <c r="D723" s="23">
        <f>IFERROR(Table_ocorrencias11[[#This Row],[data_plantao]],"")</f>
        <v>44143</v>
      </c>
      <c r="E723" s="31" t="str">
        <f>IFERROR(Table_ocorrencias11[[#This Row],[CIODS]],"")</f>
        <v>D693638</v>
      </c>
      <c r="F723" s="31" t="str">
        <f>IFERROR(Table_ocorrencias11[[#This Row],[natureza3]],"")</f>
        <v>Homicídio</v>
      </c>
      <c r="G723" s="31" t="str">
        <f>IFERROR(Table_ocorrencias11[[#This Row],[tipo_local]],"")</f>
        <v>Externo</v>
      </c>
      <c r="H723" s="31" t="str">
        <f>IFERROR(IF(Table_ocorrencias11[[#This Row],[instrumento9]] = 0,"",Table_ocorrencias11[[#This Row],[instrumento9]]),"")</f>
        <v/>
      </c>
      <c r="I723" s="31" t="str">
        <f>IFERROR(VLOOKUP(Table_ocorrencias11[[#This Row],[matricula_perito]],Table_peritos[],2,FALSE),"")</f>
        <v>TADEU MORAIS CRUZ</v>
      </c>
      <c r="J723" s="31" t="str">
        <f>IFERROR(VLOOKUP(Table_ocorrencias11[[#This Row],[matricula_auxiliar]],Table_auxiliares[],2,FALSE),"")</f>
        <v>THIAGO ANDRÉ</v>
      </c>
      <c r="K723" s="31" t="str">
        <f>IFERROR(VLOOKUP(Table_ocorrencias11[[#This Row],[matricula_delegado]],Table_delegados[],2,FALSE),"")</f>
        <v>JOAO BAPTISTA DE BRITTO ALVES FILHO</v>
      </c>
      <c r="L723" s="31" t="str">
        <f>IFERROR(Table_ocorrencias11[[#This Row],[viatura4]],"")</f>
        <v>UP004</v>
      </c>
      <c r="M723" s="31" t="str">
        <f>IFERROR(IF(Table_ocorrencias11[[#This Row],[DPH2]] ="","",Table_ocorrencias11[[#This Row],[DPH2]]&amp;"º DPH"),"")</f>
        <v>7º DPH</v>
      </c>
      <c r="N723" s="31" t="str">
        <f>UPPER(IFERROR(VLOOKUP(Table_ocorrencias11[[#This Row],[municipio]],Table_municipios[],2,FALSE),""))</f>
        <v>PAULISTA</v>
      </c>
      <c r="O723" s="31" t="str">
        <f>UPPER(IFERROR(Table_ocorrencias11[[#This Row],[bairro7]],""))</f>
        <v>PARATIBE</v>
      </c>
      <c r="P723" s="31" t="str">
        <f>IFERROR(IF(Table_ocorrencias11[[#This Row],[rua8]] ="","",Table_ocorrencias11[[#This Row],[rua8]]),"")</f>
        <v>RUA CAMALEÃO</v>
      </c>
      <c r="Q723" s="31" t="str">
        <f>IFERROR(IF(Table_ocorrencias11[[#This Row],[latitude5]] ="","",Table_ocorrencias11[[#This Row],[latitude5]]),"")</f>
        <v>7° 56' 7"</v>
      </c>
      <c r="R723" s="31" t="str">
        <f>IFERROR(IF(Table_ocorrencias11[[#This Row],[longitude6]] ="","",Table_ocorrencias11[[#This Row],[longitude6]]),"")</f>
        <v>34° 54' 6"</v>
      </c>
      <c r="S723" s="31" t="str">
        <f>IFERROR(UPPER(VLOOKUP(Table_ocorrencias11[[#This Row],[ocorrencia_id]],Table_vitimas[],3,FALSE) &amp; " (NIC: "&amp; VLOOKUP(Table_ocorrencias11[[#This Row],[ocorrencia_id]],Table_vitimas[],9,FALSE)) &amp;")","")</f>
        <v>ITALO LUAN RIBEIRO ALVES (NIC: 114097)</v>
      </c>
      <c r="T72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3" s="31" t="str">
        <f>UPPER(IFERROR(Table_ocorrencias11[[#This Row],[descricao]],""))</f>
        <v>PAF, EXTERNO - SGT BARBOSA 981291528</v>
      </c>
      <c r="V723" s="24">
        <f>IFERROR(IF(Table_ocorrencias11[[#This Row],[data_ciencia]]="","",Table_ocorrencias11[[#This Row],[data_ciencia]]),"")</f>
        <v>0.80208333333333337</v>
      </c>
      <c r="W723" s="24">
        <f>IFERROR(IF(Table_ocorrencias11[[#This Row],[data_saida]]="","",Table_ocorrencias11[[#This Row],[data_saida]]),"")</f>
        <v>0.81944444444444442</v>
      </c>
      <c r="X723" s="24">
        <f>IFERROR(IF(Table_ocorrencias11[[#This Row],[data_chegada]]="","",Table_ocorrencias11[[#This Row],[data_chegada]]),"")</f>
        <v>0.84375</v>
      </c>
      <c r="Y723" s="24">
        <f>IFERROR(IF(Table_ocorrencias11[[#This Row],[data_conclusao]]="","",Table_ocorrencias11[[#This Row],[data_conclusao]]),"")</f>
        <v>0.875</v>
      </c>
      <c r="Z723" s="22">
        <v>1851</v>
      </c>
      <c r="AA723" s="22">
        <v>985</v>
      </c>
      <c r="AB723" s="22">
        <v>7</v>
      </c>
      <c r="AC723" s="22">
        <v>2962136</v>
      </c>
      <c r="AD723" s="22">
        <v>3870464</v>
      </c>
      <c r="AE723" s="22">
        <v>2139065</v>
      </c>
      <c r="AF723" s="22">
        <v>35776</v>
      </c>
      <c r="AG723" s="23">
        <v>44143</v>
      </c>
      <c r="AH723" s="22" t="s">
        <v>5968</v>
      </c>
      <c r="AI723" s="22" t="s">
        <v>167</v>
      </c>
      <c r="AJ723" s="22" t="s">
        <v>168</v>
      </c>
      <c r="AK723" s="22" t="s">
        <v>255</v>
      </c>
      <c r="AL723" s="25">
        <v>0.80208333333333337</v>
      </c>
      <c r="AM723" s="26">
        <v>0.81944444444444442</v>
      </c>
      <c r="AN723" s="26">
        <v>0.84375</v>
      </c>
      <c r="AO723" s="26">
        <v>0.875</v>
      </c>
      <c r="AP723" s="22" t="s">
        <v>5984</v>
      </c>
      <c r="AQ723" s="22" t="s">
        <v>5985</v>
      </c>
      <c r="AR723" s="22">
        <v>13</v>
      </c>
      <c r="AS723" s="22" t="s">
        <v>497</v>
      </c>
      <c r="AT723" s="22" t="s">
        <v>5969</v>
      </c>
      <c r="AU723" s="22" t="s">
        <v>5970</v>
      </c>
      <c r="AV723" s="27"/>
      <c r="AW723" s="22" t="s">
        <v>5971</v>
      </c>
      <c r="AX723" s="22" t="s">
        <v>5972</v>
      </c>
      <c r="AY723" s="22" t="b">
        <v>0</v>
      </c>
      <c r="AZ723" s="22" t="s">
        <v>273</v>
      </c>
      <c r="BA723" s="22" t="b">
        <v>0</v>
      </c>
      <c r="BB723" s="22"/>
      <c r="BC723" s="22"/>
    </row>
    <row r="724" spans="1:55" hidden="1" x14ac:dyDescent="0.25">
      <c r="A724" s="31" t="str">
        <f>IFERROR(TEXT(Table_ocorrencias11[[#This Row],[caso_n]],"000")&amp;Table_ocorrencias11[[#This Row],[ponto]]&amp;"/"&amp;YEAR(Table_ocorrencias11[[#This Row],[DATA PLANTÃO]]),"")</f>
        <v>986.9/2020</v>
      </c>
      <c r="B724" s="31" t="str">
        <f>IFERROR(IF(Table_ocorrencias11[[#This Row],[GDL]] = "","", Table_ocorrencias11[[#This Row],[GDL]]&amp;"/"&amp;YEAR(Table_ocorrencias11[[#This Row],[data_plantao]])),"")</f>
        <v/>
      </c>
      <c r="C724" s="31" t="str">
        <f>IF(Table_ocorrencias11[[#This Row],[fotos_gdl]] = TRUE,"ENVIADAS","PENDENTE")</f>
        <v>PENDENTE</v>
      </c>
      <c r="D724" s="23">
        <f>IFERROR(Table_ocorrencias11[[#This Row],[data_plantao]],"")</f>
        <v>44143</v>
      </c>
      <c r="E724" s="31" t="str">
        <f>IFERROR(Table_ocorrencias11[[#This Row],[CIODS]],"")</f>
        <v>D693648</v>
      </c>
      <c r="F724" s="31" t="str">
        <f>IFERROR(Table_ocorrencias11[[#This Row],[natureza3]],"")</f>
        <v>Homicídio</v>
      </c>
      <c r="G724" s="31" t="str">
        <f>IFERROR(Table_ocorrencias11[[#This Row],[tipo_local]],"")</f>
        <v>Misto</v>
      </c>
      <c r="H724" s="31" t="str">
        <f>IFERROR(IF(Table_ocorrencias11[[#This Row],[instrumento9]] = 0,"",Table_ocorrencias11[[#This Row],[instrumento9]]),"")</f>
        <v/>
      </c>
      <c r="I724" s="31" t="str">
        <f>IFERROR(VLOOKUP(Table_ocorrencias11[[#This Row],[matricula_perito]],Table_peritos[],2,FALSE),"")</f>
        <v>TADEU MORAIS CRUZ</v>
      </c>
      <c r="J724" s="31" t="str">
        <f>IFERROR(VLOOKUP(Table_ocorrencias11[[#This Row],[matricula_auxiliar]],Table_auxiliares[],2,FALSE),"")</f>
        <v>THIAGO ANDRÉ</v>
      </c>
      <c r="K724" s="31" t="str">
        <f>IFERROR(VLOOKUP(Table_ocorrencias11[[#This Row],[matricula_delegado]],Table_delegados[],2,FALSE),"")</f>
        <v>SERGIO RICARDO FERREIRA DE VASCONCELOS</v>
      </c>
      <c r="L724" s="31" t="str">
        <f>IFERROR(Table_ocorrencias11[[#This Row],[viatura4]],"")</f>
        <v>UP004</v>
      </c>
      <c r="M724" s="31" t="str">
        <f>IFERROR(IF(Table_ocorrencias11[[#This Row],[DPH2]] ="","",Table_ocorrencias11[[#This Row],[DPH2]]&amp;"º DPH"),"")</f>
        <v>5º DPH</v>
      </c>
      <c r="N724" s="31" t="str">
        <f>UPPER(IFERROR(VLOOKUP(Table_ocorrencias11[[#This Row],[municipio]],Table_municipios[],2,FALSE),""))</f>
        <v>RECIFE</v>
      </c>
      <c r="O724" s="31" t="str">
        <f>UPPER(IFERROR(Table_ocorrencias11[[#This Row],[bairro7]],""))</f>
        <v>GUABIRABA</v>
      </c>
      <c r="P724" s="31" t="str">
        <f>IFERROR(IF(Table_ocorrencias11[[#This Row],[rua8]] ="","",Table_ocorrencias11[[#This Row],[rua8]]),"")</f>
        <v>SEGUNDA TRAVESSA DA RECUPERAÇÃO</v>
      </c>
      <c r="Q724" s="31" t="str">
        <f>IFERROR(IF(Table_ocorrencias11[[#This Row],[latitude5]] ="","",Table_ocorrencias11[[#This Row],[latitude5]]),"")</f>
        <v>7° 56' 17"</v>
      </c>
      <c r="R724" s="31" t="str">
        <f>IFERROR(IF(Table_ocorrencias11[[#This Row],[longitude6]] ="","",Table_ocorrencias11[[#This Row],[longitude6]]),"")</f>
        <v>34° 54' 53"</v>
      </c>
      <c r="S724" s="31" t="str">
        <f>IFERROR(UPPER(VLOOKUP(Table_ocorrencias11[[#This Row],[ocorrencia_id]],Table_vitimas[],3,FALSE) &amp; " (NIC: "&amp; VLOOKUP(Table_ocorrencias11[[#This Row],[ocorrencia_id]],Table_vitimas[],9,FALSE)) &amp;")","")</f>
        <v>MOISES PEREIRA NASCIMENTO (NIC: 114094)</v>
      </c>
      <c r="T72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24" s="31" t="str">
        <f>UPPER(IFERROR(Table_ocorrencias11[[#This Row],[descricao]],""))</f>
        <v/>
      </c>
      <c r="V724" s="24">
        <f>IFERROR(IF(Table_ocorrencias11[[#This Row],[data_ciencia]]="","",Table_ocorrencias11[[#This Row],[data_ciencia]]),"")</f>
        <v>0.85416666666666663</v>
      </c>
      <c r="W724" s="24">
        <f>IFERROR(IF(Table_ocorrencias11[[#This Row],[data_saida]]="","",Table_ocorrencias11[[#This Row],[data_saida]]),"")</f>
        <v>0.85416666666666663</v>
      </c>
      <c r="X724" s="24">
        <f>IFERROR(IF(Table_ocorrencias11[[#This Row],[data_chegada]]="","",Table_ocorrencias11[[#This Row],[data_chegada]]),"")</f>
        <v>0.88888888888888884</v>
      </c>
      <c r="Y724" s="24">
        <f>IFERROR(IF(Table_ocorrencias11[[#This Row],[data_conclusao]]="","",Table_ocorrencias11[[#This Row],[data_conclusao]]),"")</f>
        <v>0.91666666666666663</v>
      </c>
      <c r="Z724" s="22">
        <v>1852</v>
      </c>
      <c r="AA724" s="22">
        <v>986</v>
      </c>
      <c r="AB724" s="22">
        <v>5</v>
      </c>
      <c r="AC724" s="22">
        <v>2962136</v>
      </c>
      <c r="AD724" s="22">
        <v>3870464</v>
      </c>
      <c r="AE724" s="22">
        <v>2139219</v>
      </c>
      <c r="AF724" s="22"/>
      <c r="AG724" s="23">
        <v>44143</v>
      </c>
      <c r="AH724" s="22" t="s">
        <v>5978</v>
      </c>
      <c r="AI724" s="22" t="s">
        <v>167</v>
      </c>
      <c r="AJ724" s="22" t="s">
        <v>1310</v>
      </c>
      <c r="AK724" s="22" t="s">
        <v>255</v>
      </c>
      <c r="AL724" s="25">
        <v>0.85416666666666663</v>
      </c>
      <c r="AM724" s="26">
        <v>0.85416666666666663</v>
      </c>
      <c r="AN724" s="26">
        <v>0.88888888888888884</v>
      </c>
      <c r="AO724" s="26">
        <v>0.91666666666666663</v>
      </c>
      <c r="AP724" s="22" t="s">
        <v>5979</v>
      </c>
      <c r="AQ724" s="22" t="s">
        <v>5980</v>
      </c>
      <c r="AR724" s="22">
        <v>14</v>
      </c>
      <c r="AS724" s="22" t="s">
        <v>1313</v>
      </c>
      <c r="AT724" s="22" t="s">
        <v>5981</v>
      </c>
      <c r="AU724" s="22" t="s">
        <v>5982</v>
      </c>
      <c r="AV724" s="27"/>
      <c r="AW724" s="22" t="s">
        <v>5983</v>
      </c>
      <c r="AX724" s="22" t="s">
        <v>283</v>
      </c>
      <c r="AY724" s="22" t="b">
        <v>0</v>
      </c>
      <c r="AZ724" s="22" t="s">
        <v>273</v>
      </c>
      <c r="BA724" s="22" t="b">
        <v>0</v>
      </c>
      <c r="BB724" s="22"/>
      <c r="BC724" s="22"/>
    </row>
    <row r="725" spans="1:55" hidden="1" x14ac:dyDescent="0.25">
      <c r="A725" s="31" t="str">
        <f>IFERROR(TEXT(Table_ocorrencias11[[#This Row],[caso_n]],"000")&amp;Table_ocorrencias11[[#This Row],[ponto]]&amp;"/"&amp;YEAR(Table_ocorrencias11[[#This Row],[DATA PLANTÃO]]),"")</f>
        <v>987.9/2020</v>
      </c>
      <c r="B725" s="31" t="str">
        <f>IFERROR(IF(Table_ocorrencias11[[#This Row],[GDL]] = "","", Table_ocorrencias11[[#This Row],[GDL]]&amp;"/"&amp;YEAR(Table_ocorrencias11[[#This Row],[data_plantao]])),"")</f>
        <v>35240/2020</v>
      </c>
      <c r="C725" s="31" t="str">
        <f>IF(Table_ocorrencias11[[#This Row],[fotos_gdl]] = TRUE,"ENVIADAS","PENDENTE")</f>
        <v>ENVIADAS</v>
      </c>
      <c r="D725" s="23">
        <f>IFERROR(Table_ocorrencias11[[#This Row],[data_plantao]],"")</f>
        <v>44143</v>
      </c>
      <c r="E725" s="31" t="str">
        <f>IFERROR(Table_ocorrencias11[[#This Row],[CIODS]],"")</f>
        <v>D693671</v>
      </c>
      <c r="F725" s="31" t="str">
        <f>IFERROR(Table_ocorrencias11[[#This Row],[natureza3]],"")</f>
        <v>Homicídio</v>
      </c>
      <c r="G725" s="31" t="str">
        <f>IFERROR(Table_ocorrencias11[[#This Row],[tipo_local]],"")</f>
        <v>Externo</v>
      </c>
      <c r="H725" s="31" t="str">
        <f>IFERROR(IF(Table_ocorrencias11[[#This Row],[instrumento9]] = 0,"",Table_ocorrencias11[[#This Row],[instrumento9]]),"")</f>
        <v>PÉRFURO-CONTUNDENTE</v>
      </c>
      <c r="I725" s="31" t="str">
        <f>IFERROR(VLOOKUP(Table_ocorrencias11[[#This Row],[matricula_perito]],Table_peritos[],2,FALSE),"")</f>
        <v>RANON BARROS BEZERRA</v>
      </c>
      <c r="J725" s="31" t="str">
        <f>IFERROR(VLOOKUP(Table_ocorrencias11[[#This Row],[matricula_auxiliar]],Table_auxiliares[],2,FALSE),"")</f>
        <v>RICARDO ALEXANDRE MELO DA SILVA</v>
      </c>
      <c r="K725" s="31" t="str">
        <f>IFERROR(VLOOKUP(Table_ocorrencias11[[#This Row],[matricula_delegado]],Table_delegados[],2,FALSE),"")</f>
        <v>FABIO LACERDA MACHADO</v>
      </c>
      <c r="L725" s="31" t="str">
        <f>IFERROR(Table_ocorrencias11[[#This Row],[viatura4]],"")</f>
        <v>UP004</v>
      </c>
      <c r="M725" s="31" t="str">
        <f>IFERROR(IF(Table_ocorrencias11[[#This Row],[DPH2]] ="","",Table_ocorrencias11[[#This Row],[DPH2]]&amp;"º DPH"),"")</f>
        <v>10º DPH</v>
      </c>
      <c r="N725" s="31" t="str">
        <f>UPPER(IFERROR(VLOOKUP(Table_ocorrencias11[[#This Row],[municipio]],Table_municipios[],2,FALSE),""))</f>
        <v>CAMARAGIBE</v>
      </c>
      <c r="O725" s="31" t="str">
        <f>UPPER(IFERROR(Table_ocorrencias11[[#This Row],[bairro7]],""))</f>
        <v>VILA DA FÁBRICA</v>
      </c>
      <c r="P725" s="31" t="str">
        <f>IFERROR(IF(Table_ocorrencias11[[#This Row],[rua8]] ="","",Table_ocorrencias11[[#This Row],[rua8]]),"")</f>
        <v>RUA BEIRA RIO</v>
      </c>
      <c r="Q725" s="31" t="str">
        <f>IFERROR(IF(Table_ocorrencias11[[#This Row],[latitude5]] ="","",Table_ocorrencias11[[#This Row],[latitude5]]),"")</f>
        <v>-8.011696</v>
      </c>
      <c r="R725" s="31" t="str">
        <f>IFERROR(IF(Table_ocorrencias11[[#This Row],[longitude6]] ="","",Table_ocorrencias11[[#This Row],[longitude6]]),"")</f>
        <v>-34.975043</v>
      </c>
      <c r="S725" s="31" t="str">
        <f>IFERROR(UPPER(VLOOKUP(Table_ocorrencias11[[#This Row],[ocorrencia_id]],Table_vitimas[],3,FALSE) &amp; " (NIC: "&amp; VLOOKUP(Table_ocorrencias11[[#This Row],[ocorrencia_id]],Table_vitimas[],9,FALSE)) &amp;")","")</f>
        <v>LEANDRO NASCIMENTO DE ANDRADE (NIC: 114096)</v>
      </c>
      <c r="T72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5" s="31" t="str">
        <f>UPPER(IFERROR(Table_ocorrencias11[[#This Row],[descricao]],""))</f>
        <v>QUADRUPLO HOMICÍDIO COM 3 VÍTIMAS EM ÓBITO EM UM. HOSPITALAR. PM SGT SATURNINO 81 98433.5856</v>
      </c>
      <c r="V725" s="24">
        <f>IFERROR(IF(Table_ocorrencias11[[#This Row],[data_ciencia]]="","",Table_ocorrencias11[[#This Row],[data_ciencia]]),"")</f>
        <v>0.93055555555555558</v>
      </c>
      <c r="W725" s="24">
        <f>IFERROR(IF(Table_ocorrencias11[[#This Row],[data_saida]]="","",Table_ocorrencias11[[#This Row],[data_saida]]),"")</f>
        <v>0.94097222222222221</v>
      </c>
      <c r="X725" s="24">
        <f>IFERROR(IF(Table_ocorrencias11[[#This Row],[data_chegada]]="","",Table_ocorrencias11[[#This Row],[data_chegada]]),"")</f>
        <v>0.95138888888888884</v>
      </c>
      <c r="Y725" s="24">
        <f>IFERROR(IF(Table_ocorrencias11[[#This Row],[data_conclusao]]="","",Table_ocorrencias11[[#This Row],[data_conclusao]]),"")</f>
        <v>0.98611111111111116</v>
      </c>
      <c r="Z725" s="22">
        <v>1853</v>
      </c>
      <c r="AA725" s="22">
        <v>987</v>
      </c>
      <c r="AB725" s="22">
        <v>10</v>
      </c>
      <c r="AC725" s="22">
        <v>3866670</v>
      </c>
      <c r="AD725" s="22">
        <v>3867641</v>
      </c>
      <c r="AE725" s="22">
        <v>3864235</v>
      </c>
      <c r="AF725" s="22">
        <v>35240</v>
      </c>
      <c r="AG725" s="23">
        <v>44143</v>
      </c>
      <c r="AH725" s="22" t="s">
        <v>5973</v>
      </c>
      <c r="AI725" s="22" t="s">
        <v>167</v>
      </c>
      <c r="AJ725" s="22" t="s">
        <v>168</v>
      </c>
      <c r="AK725" s="22" t="s">
        <v>255</v>
      </c>
      <c r="AL725" s="25">
        <v>0.93055555555555558</v>
      </c>
      <c r="AM725" s="26">
        <v>0.94097222222222221</v>
      </c>
      <c r="AN725" s="26">
        <v>0.95138888888888884</v>
      </c>
      <c r="AO725" s="26">
        <v>0.98611111111111116</v>
      </c>
      <c r="AP725" s="22" t="s">
        <v>6002</v>
      </c>
      <c r="AQ725" s="22" t="s">
        <v>6003</v>
      </c>
      <c r="AR725" s="22">
        <v>4</v>
      </c>
      <c r="AS725" s="22" t="s">
        <v>3507</v>
      </c>
      <c r="AT725" s="22" t="s">
        <v>5974</v>
      </c>
      <c r="AU725" s="22" t="s">
        <v>5975</v>
      </c>
      <c r="AV725" s="27" t="s">
        <v>276</v>
      </c>
      <c r="AW725" s="22" t="s">
        <v>5976</v>
      </c>
      <c r="AX725" s="22" t="s">
        <v>5977</v>
      </c>
      <c r="AY725" s="22" t="b">
        <v>1</v>
      </c>
      <c r="AZ725" s="22" t="s">
        <v>273</v>
      </c>
      <c r="BA725" s="22" t="b">
        <v>0</v>
      </c>
      <c r="BB725" s="22"/>
      <c r="BC725" s="22"/>
    </row>
    <row r="726" spans="1:55" hidden="1" x14ac:dyDescent="0.25">
      <c r="A726" s="31" t="str">
        <f>IFERROR(TEXT(Table_ocorrencias11[[#This Row],[caso_n]],"000")&amp;Table_ocorrencias11[[#This Row],[ponto]]&amp;"/"&amp;YEAR(Table_ocorrencias11[[#This Row],[DATA PLANTÃO]]),"")</f>
        <v>988.9/2020</v>
      </c>
      <c r="B726" s="31" t="str">
        <f>IFERROR(IF(Table_ocorrencias11[[#This Row],[GDL]] = "","", Table_ocorrencias11[[#This Row],[GDL]]&amp;"/"&amp;YEAR(Table_ocorrencias11[[#This Row],[data_plantao]])),"")</f>
        <v>35435/2020</v>
      </c>
      <c r="C726" s="31" t="str">
        <f>IF(Table_ocorrencias11[[#This Row],[fotos_gdl]] = TRUE,"ENVIADAS","PENDENTE")</f>
        <v>ENVIADAS</v>
      </c>
      <c r="D726" s="23">
        <f>IFERROR(Table_ocorrencias11[[#This Row],[data_plantao]],"")</f>
        <v>44144</v>
      </c>
      <c r="E726" s="31" t="str">
        <f>IFERROR(Table_ocorrencias11[[#This Row],[CIODS]],"")</f>
        <v>D693825</v>
      </c>
      <c r="F726" s="31" t="str">
        <f>IFERROR(Table_ocorrencias11[[#This Row],[natureza3]],"")</f>
        <v>Duplo Homicídio</v>
      </c>
      <c r="G726" s="31" t="str">
        <f>IFERROR(Table_ocorrencias11[[#This Row],[tipo_local]],"")</f>
        <v>Interno</v>
      </c>
      <c r="H726" s="31" t="str">
        <f>IFERROR(IF(Table_ocorrencias11[[#This Row],[instrumento9]] = 0,"",Table_ocorrencias11[[#This Row],[instrumento9]]),"")</f>
        <v>PÉRFURO-CONTUNDENTE</v>
      </c>
      <c r="I726" s="31" t="str">
        <f>IFERROR(VLOOKUP(Table_ocorrencias11[[#This Row],[matricula_perito]],Table_peritos[],2,FALSE),"")</f>
        <v>RODION MALINOVSKY DE OLIVEIRA GOMES</v>
      </c>
      <c r="J726" s="31" t="str">
        <f>IFERROR(VLOOKUP(Table_ocorrencias11[[#This Row],[matricula_auxiliar]],Table_auxiliares[],2,FALSE),"")</f>
        <v>THAYSE BATISTA</v>
      </c>
      <c r="K726" s="31" t="str">
        <f>IFERROR(VLOOKUP(Table_ocorrencias11[[#This Row],[matricula_delegado]],Table_delegados[],2,FALSE),"")</f>
        <v>FRANCISCA ERICA DA SILVA BEZERRA</v>
      </c>
      <c r="L726" s="31" t="str">
        <f>IFERROR(Table_ocorrencias11[[#This Row],[viatura4]],"")</f>
        <v>UP004</v>
      </c>
      <c r="M726" s="31" t="str">
        <f>IFERROR(IF(Table_ocorrencias11[[#This Row],[DPH2]] ="","",Table_ocorrencias11[[#This Row],[DPH2]]&amp;"º DPH"),"")</f>
        <v>4º DPH</v>
      </c>
      <c r="N726" s="31" t="str">
        <f>UPPER(IFERROR(VLOOKUP(Table_ocorrencias11[[#This Row],[municipio]],Table_municipios[],2,FALSE),""))</f>
        <v>RECIFE</v>
      </c>
      <c r="O726" s="31" t="str">
        <f>UPPER(IFERROR(Table_ocorrencias11[[#This Row],[bairro7]],""))</f>
        <v>COQUEIRAL</v>
      </c>
      <c r="P726" s="31" t="str">
        <f>IFERROR(IF(Table_ocorrencias11[[#This Row],[rua8]] ="","",Table_ocorrencias11[[#This Row],[rua8]]),"")</f>
        <v>RUA ESCADA, Nº55</v>
      </c>
      <c r="Q726" s="31" t="str">
        <f>IFERROR(IF(Table_ocorrencias11[[#This Row],[latitude5]] ="","",Table_ocorrencias11[[#This Row],[latitude5]]),"")</f>
        <v>-8.084360</v>
      </c>
      <c r="R726" s="31" t="str">
        <f>IFERROR(IF(Table_ocorrencias11[[#This Row],[longitude6]] ="","",Table_ocorrencias11[[#This Row],[longitude6]]),"")</f>
        <v>-34.968480</v>
      </c>
      <c r="S726" s="31" t="str">
        <f>IFERROR(UPPER(VLOOKUP(Table_ocorrencias11[[#This Row],[ocorrencia_id]],Table_vitimas[],3,FALSE) &amp; " (NIC: "&amp; VLOOKUP(Table_ocorrencias11[[#This Row],[ocorrencia_id]],Table_vitimas[],9,FALSE)) &amp;")","")</f>
        <v>ÉRIKA FREIRE ELOI DA SILVA (NIC: 114101)</v>
      </c>
      <c r="T72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6" s="31" t="str">
        <f>UPPER(IFERROR(Table_ocorrencias11[[#This Row],[descricao]],""))</f>
        <v>SG CARLOS 987649084</v>
      </c>
      <c r="V726" s="24">
        <f>IFERROR(IF(Table_ocorrencias11[[#This Row],[data_ciencia]]="","",Table_ocorrencias11[[#This Row],[data_ciencia]]),"")</f>
        <v>0.1736111111111111</v>
      </c>
      <c r="W726" s="24">
        <f>IFERROR(IF(Table_ocorrencias11[[#This Row],[data_saida]]="","",Table_ocorrencias11[[#This Row],[data_saida]]),"")</f>
        <v>0.1875</v>
      </c>
      <c r="X726" s="24">
        <f>IFERROR(IF(Table_ocorrencias11[[#This Row],[data_chegada]]="","",Table_ocorrencias11[[#This Row],[data_chegada]]),"")</f>
        <v>0.2013888888888889</v>
      </c>
      <c r="Y726" s="24">
        <f>IFERROR(IF(Table_ocorrencias11[[#This Row],[data_conclusao]]="","",Table_ocorrencias11[[#This Row],[data_conclusao]]),"")</f>
        <v>0.25694444444444442</v>
      </c>
      <c r="Z726" s="22">
        <v>1854</v>
      </c>
      <c r="AA726" s="22">
        <v>988</v>
      </c>
      <c r="AB726" s="22">
        <v>4</v>
      </c>
      <c r="AC726" s="22">
        <v>1917099</v>
      </c>
      <c r="AD726" s="22">
        <v>3870430</v>
      </c>
      <c r="AE726" s="22">
        <v>2724782</v>
      </c>
      <c r="AF726" s="22">
        <v>35435</v>
      </c>
      <c r="AG726" s="23">
        <v>44144</v>
      </c>
      <c r="AH726" s="22" t="s">
        <v>6024</v>
      </c>
      <c r="AI726" s="22" t="s">
        <v>302</v>
      </c>
      <c r="AJ726" s="22" t="s">
        <v>414</v>
      </c>
      <c r="AK726" s="22" t="s">
        <v>255</v>
      </c>
      <c r="AL726" s="25">
        <v>0.1736111111111111</v>
      </c>
      <c r="AM726" s="26">
        <v>0.1875</v>
      </c>
      <c r="AN726" s="26">
        <v>0.2013888888888889</v>
      </c>
      <c r="AO726" s="26">
        <v>0.25694444444444442</v>
      </c>
      <c r="AP726" s="22" t="s">
        <v>6025</v>
      </c>
      <c r="AQ726" s="22" t="s">
        <v>6026</v>
      </c>
      <c r="AR726" s="22">
        <v>14</v>
      </c>
      <c r="AS726" s="22" t="s">
        <v>2218</v>
      </c>
      <c r="AT726" s="22" t="s">
        <v>6027</v>
      </c>
      <c r="AU726" s="22" t="s">
        <v>6028</v>
      </c>
      <c r="AV726" s="27" t="s">
        <v>276</v>
      </c>
      <c r="AW726" s="22" t="s">
        <v>6029</v>
      </c>
      <c r="AX726" s="22" t="s">
        <v>6030</v>
      </c>
      <c r="AY726" s="22" t="b">
        <v>1</v>
      </c>
      <c r="AZ726" s="22" t="s">
        <v>273</v>
      </c>
      <c r="BA726" s="22" t="b">
        <v>0</v>
      </c>
      <c r="BB726" s="22"/>
      <c r="BC726" s="22"/>
    </row>
    <row r="727" spans="1:55" hidden="1" x14ac:dyDescent="0.25">
      <c r="A727" s="31" t="str">
        <f>IFERROR(TEXT(Table_ocorrencias11[[#This Row],[caso_n]],"000")&amp;Table_ocorrencias11[[#This Row],[ponto]]&amp;"/"&amp;YEAR(Table_ocorrencias11[[#This Row],[DATA PLANTÃO]]),"")</f>
        <v>989.9/2020</v>
      </c>
      <c r="B727" s="31" t="str">
        <f>IFERROR(IF(Table_ocorrencias11[[#This Row],[GDL]] = "","", Table_ocorrencias11[[#This Row],[GDL]]&amp;"/"&amp;YEAR(Table_ocorrencias11[[#This Row],[data_plantao]])),"")</f>
        <v>35567/2020</v>
      </c>
      <c r="C727" s="31" t="str">
        <f>IF(Table_ocorrencias11[[#This Row],[fotos_gdl]] = TRUE,"ENVIADAS","PENDENTE")</f>
        <v>ENVIADAS</v>
      </c>
      <c r="D727" s="23">
        <f>IFERROR(Table_ocorrencias11[[#This Row],[data_plantao]],"")</f>
        <v>44145</v>
      </c>
      <c r="E727" s="31" t="str">
        <f>IFERROR(Table_ocorrencias11[[#This Row],[CIODS]],"")</f>
        <v>D693861</v>
      </c>
      <c r="F727" s="31" t="str">
        <f>IFERROR(Table_ocorrencias11[[#This Row],[natureza3]],"")</f>
        <v>Homicídio</v>
      </c>
      <c r="G727" s="31" t="str">
        <f>IFERROR(Table_ocorrencias11[[#This Row],[tipo_local]],"")</f>
        <v>Externo</v>
      </c>
      <c r="H727" s="31" t="str">
        <f>IFERROR(IF(Table_ocorrencias11[[#This Row],[instrumento9]] = 0,"",Table_ocorrencias11[[#This Row],[instrumento9]]),"")</f>
        <v>PÉRFURO-CONTUNDENTE</v>
      </c>
      <c r="I727" s="31" t="str">
        <f>IFERROR(VLOOKUP(Table_ocorrencias11[[#This Row],[matricula_perito]],Table_peritos[],2,FALSE),"")</f>
        <v>RANON BARROS BEZERRA</v>
      </c>
      <c r="J727" s="31" t="str">
        <f>IFERROR(VLOOKUP(Table_ocorrencias11[[#This Row],[matricula_auxiliar]],Table_auxiliares[],2,FALSE),"")</f>
        <v>TALITA ATANAZIO ROSA</v>
      </c>
      <c r="K727" s="31" t="str">
        <f>IFERROR(VLOOKUP(Table_ocorrencias11[[#This Row],[matricula_delegado]],Table_delegados[],2,FALSE),"")</f>
        <v>VANESSA BASTOS FERREIRA GOMES</v>
      </c>
      <c r="L727" s="31" t="str">
        <f>IFERROR(Table_ocorrencias11[[#This Row],[viatura4]],"")</f>
        <v>UP006</v>
      </c>
      <c r="M727" s="31" t="str">
        <f>IFERROR(IF(Table_ocorrencias11[[#This Row],[DPH2]] ="","",Table_ocorrencias11[[#This Row],[DPH2]]&amp;"º DPH"),"")</f>
        <v>14º DPH</v>
      </c>
      <c r="N727" s="31" t="str">
        <f>UPPER(IFERROR(VLOOKUP(Table_ocorrencias11[[#This Row],[municipio]],Table_municipios[],2,FALSE),""))</f>
        <v>CABO DE SANTO AGOSTINHO</v>
      </c>
      <c r="O727" s="31" t="str">
        <f>UPPER(IFERROR(Table_ocorrencias11[[#This Row],[bairro7]],""))</f>
        <v>PONTE DOS CARVALHOS</v>
      </c>
      <c r="P727" s="31" t="str">
        <f>IFERROR(IF(Table_ocorrencias11[[#This Row],[rua8]] ="","",Table_ocorrencias11[[#This Row],[rua8]]),"")</f>
        <v>Av. Nossa Senhora do Bom Conselho</v>
      </c>
      <c r="Q727" s="31" t="str">
        <f>IFERROR(IF(Table_ocorrencias11[[#This Row],[latitude5]] ="","",Table_ocorrencias11[[#This Row],[latitude5]]),"")</f>
        <v>-8,236546</v>
      </c>
      <c r="R727" s="31" t="str">
        <f>IFERROR(IF(Table_ocorrencias11[[#This Row],[longitude6]] ="","",Table_ocorrencias11[[#This Row],[longitude6]]),"")</f>
        <v>-34,981825</v>
      </c>
      <c r="S727" s="31" t="str">
        <f>IFERROR(UPPER(VLOOKUP(Table_ocorrencias11[[#This Row],[ocorrencia_id]],Table_vitimas[],3,FALSE) &amp; " (NIC: "&amp; VLOOKUP(Table_ocorrencias11[[#This Row],[ocorrencia_id]],Table_vitimas[],9,FALSE)) &amp;")","")</f>
        <v>LEAN CAVALCANTI RESENDE DA SILVA (NIC: 114103)</v>
      </c>
      <c r="T72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7" s="31" t="str">
        <f>UPPER(IFERROR(Table_ocorrencias11[[#This Row],[descricao]],""))</f>
        <v>GILSON-999005155</v>
      </c>
      <c r="V727" s="24">
        <f>IFERROR(IF(Table_ocorrencias11[[#This Row],[data_ciencia]]="","",Table_ocorrencias11[[#This Row],[data_ciencia]]),"")</f>
        <v>0.55555555555555558</v>
      </c>
      <c r="W727" s="24">
        <f>IFERROR(IF(Table_ocorrencias11[[#This Row],[data_saida]]="","",Table_ocorrencias11[[#This Row],[data_saida]]),"")</f>
        <v>0.58333333333333337</v>
      </c>
      <c r="X727" s="24">
        <f>IFERROR(IF(Table_ocorrencias11[[#This Row],[data_chegada]]="","",Table_ocorrencias11[[#This Row],[data_chegada]]),"")</f>
        <v>0.62152777777777779</v>
      </c>
      <c r="Y727" s="24">
        <f>IFERROR(IF(Table_ocorrencias11[[#This Row],[data_conclusao]]="","",Table_ocorrencias11[[#This Row],[data_conclusao]]),"")</f>
        <v>0.64930555555555558</v>
      </c>
      <c r="Z727" s="22">
        <v>1856</v>
      </c>
      <c r="AA727" s="22">
        <v>989</v>
      </c>
      <c r="AB727" s="22">
        <v>14</v>
      </c>
      <c r="AC727" s="22">
        <v>3866670</v>
      </c>
      <c r="AD727" s="22">
        <v>3875598</v>
      </c>
      <c r="AE727" s="22">
        <v>3865541</v>
      </c>
      <c r="AF727" s="22">
        <v>35567</v>
      </c>
      <c r="AG727" s="23">
        <v>44145</v>
      </c>
      <c r="AH727" s="22" t="s">
        <v>6053</v>
      </c>
      <c r="AI727" s="22" t="s">
        <v>167</v>
      </c>
      <c r="AJ727" s="22" t="s">
        <v>168</v>
      </c>
      <c r="AK727" s="22" t="s">
        <v>1258</v>
      </c>
      <c r="AL727" s="25">
        <v>0.55555555555555558</v>
      </c>
      <c r="AM727" s="26">
        <v>0.58333333333333337</v>
      </c>
      <c r="AN727" s="26">
        <v>0.62152777777777779</v>
      </c>
      <c r="AO727" s="26">
        <v>0.64930555555555558</v>
      </c>
      <c r="AP727" s="22" t="s">
        <v>6057</v>
      </c>
      <c r="AQ727" s="22" t="s">
        <v>6058</v>
      </c>
      <c r="AR727" s="22">
        <v>3</v>
      </c>
      <c r="AS727" s="22" t="s">
        <v>281</v>
      </c>
      <c r="AT727" s="22" t="s">
        <v>6059</v>
      </c>
      <c r="AU727" s="22" t="s">
        <v>6054</v>
      </c>
      <c r="AV727" s="27" t="s">
        <v>276</v>
      </c>
      <c r="AW727" s="22" t="s">
        <v>6055</v>
      </c>
      <c r="AX727" s="22" t="s">
        <v>6056</v>
      </c>
      <c r="AY727" s="22" t="b">
        <v>1</v>
      </c>
      <c r="AZ727" s="22" t="s">
        <v>273</v>
      </c>
      <c r="BA727" s="22" t="b">
        <v>0</v>
      </c>
      <c r="BB727" s="22"/>
      <c r="BC727" s="22"/>
    </row>
    <row r="728" spans="1:55" hidden="1" x14ac:dyDescent="0.25">
      <c r="A728" s="31" t="str">
        <f>IFERROR(TEXT(Table_ocorrencias11[[#This Row],[caso_n]],"000")&amp;Table_ocorrencias11[[#This Row],[ponto]]&amp;"/"&amp;YEAR(Table_ocorrencias11[[#This Row],[DATA PLANTÃO]]),"")</f>
        <v>990.9/2020</v>
      </c>
      <c r="B728" s="31" t="str">
        <f>IFERROR(IF(Table_ocorrencias11[[#This Row],[GDL]] = "","", Table_ocorrencias11[[#This Row],[GDL]]&amp;"/"&amp;YEAR(Table_ocorrencias11[[#This Row],[data_plantao]])),"")</f>
        <v>35610/2020</v>
      </c>
      <c r="C728" s="31" t="str">
        <f>IF(Table_ocorrencias11[[#This Row],[fotos_gdl]] = TRUE,"ENVIADAS","PENDENTE")</f>
        <v>PENDENTE</v>
      </c>
      <c r="D728" s="23">
        <f>IFERROR(Table_ocorrencias11[[#This Row],[data_plantao]],"")</f>
        <v>44146</v>
      </c>
      <c r="E728" s="31" t="str">
        <f>IFERROR(Table_ocorrencias11[[#This Row],[CIODS]],"")</f>
        <v>D693921</v>
      </c>
      <c r="F728" s="31" t="str">
        <f>IFERROR(Table_ocorrencias11[[#This Row],[natureza3]],"")</f>
        <v>Homicídio</v>
      </c>
      <c r="G728" s="31" t="str">
        <f>IFERROR(Table_ocorrencias11[[#This Row],[tipo_local]],"")</f>
        <v>Externo</v>
      </c>
      <c r="H728" s="31" t="str">
        <f>IFERROR(IF(Table_ocorrencias11[[#This Row],[instrumento9]] = 0,"",Table_ocorrencias11[[#This Row],[instrumento9]]),"")</f>
        <v>PÉRFURO-CONTUNDENTE</v>
      </c>
      <c r="I728" s="31" t="str">
        <f>IFERROR(VLOOKUP(Table_ocorrencias11[[#This Row],[matricula_perito]],Table_peritos[],2,FALSE),"")</f>
        <v>TADEU MORAIS CRUZ</v>
      </c>
      <c r="J728" s="31" t="str">
        <f>IFERROR(VLOOKUP(Table_ocorrencias11[[#This Row],[matricula_auxiliar]],Table_auxiliares[],2,FALSE),"")</f>
        <v>HILTON PESSOA DE FREITAS NETO</v>
      </c>
      <c r="K728" s="31" t="str">
        <f>IFERROR(VLOOKUP(Table_ocorrencias11[[#This Row],[matricula_delegado]],Table_delegados[],2,FALSE),"")</f>
        <v>IAN CAMPOS MOREIRA</v>
      </c>
      <c r="L728" s="31" t="str">
        <f>IFERROR(Table_ocorrencias11[[#This Row],[viatura4]],"")</f>
        <v>UP006</v>
      </c>
      <c r="M728" s="31" t="str">
        <f>IFERROR(IF(Table_ocorrencias11[[#This Row],[DPH2]] ="","",Table_ocorrencias11[[#This Row],[DPH2]]&amp;"º DPH"),"")</f>
        <v>5º DPH</v>
      </c>
      <c r="N728" s="31" t="str">
        <f>UPPER(IFERROR(VLOOKUP(Table_ocorrencias11[[#This Row],[municipio]],Table_municipios[],2,FALSE),""))</f>
        <v>RECIFE</v>
      </c>
      <c r="O728" s="31" t="str">
        <f>UPPER(IFERROR(Table_ocorrencias11[[#This Row],[bairro7]],""))</f>
        <v>CASA AMARELA</v>
      </c>
      <c r="P728" s="31" t="str">
        <f>IFERROR(IF(Table_ocorrencias11[[#This Row],[rua8]] ="","",Table_ocorrencias11[[#This Row],[rua8]]),"")</f>
        <v>AV. ESTRADA DO ARRAIAL</v>
      </c>
      <c r="Q728" s="31" t="str">
        <f>IFERROR(IF(Table_ocorrencias11[[#This Row],[latitude5]] ="","",Table_ocorrencias11[[#This Row],[latitude5]]),"")</f>
        <v>8°1'44"</v>
      </c>
      <c r="R728" s="31" t="str">
        <f>IFERROR(IF(Table_ocorrencias11[[#This Row],[longitude6]] ="","",Table_ocorrencias11[[#This Row],[longitude6]]),"")</f>
        <v>34°55'30"</v>
      </c>
      <c r="S728" s="31" t="str">
        <f>IFERROR(UPPER(VLOOKUP(Table_ocorrencias11[[#This Row],[ocorrencia_id]],Table_vitimas[],3,FALSE) &amp; " (NIC: "&amp; VLOOKUP(Table_ocorrencias11[[#This Row],[ocorrencia_id]],Table_vitimas[],9,FALSE)) &amp;")","")</f>
        <v>JEHOVAH CLAUDINO RODRIGUES (NIC: 114099)</v>
      </c>
      <c r="T728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8" s="31" t="str">
        <f>UPPER(IFERROR(Table_ocorrencias11[[#This Row],[descricao]],""))</f>
        <v>PAF - MASC_x000D_
PM: 997356407</v>
      </c>
      <c r="V728" s="24">
        <f>IFERROR(IF(Table_ocorrencias11[[#This Row],[data_ciencia]]="","",Table_ocorrencias11[[#This Row],[data_ciencia]]),"")</f>
        <v>0.27569444444444446</v>
      </c>
      <c r="W728" s="24">
        <f>IFERROR(IF(Table_ocorrencias11[[#This Row],[data_saida]]="","",Table_ocorrencias11[[#This Row],[data_saida]]),"")</f>
        <v>0.30208333333333331</v>
      </c>
      <c r="X728" s="24">
        <f>IFERROR(IF(Table_ocorrencias11[[#This Row],[data_chegada]]="","",Table_ocorrencias11[[#This Row],[data_chegada]]),"")</f>
        <v>0.3125</v>
      </c>
      <c r="Y728" s="24">
        <f>IFERROR(IF(Table_ocorrencias11[[#This Row],[data_conclusao]]="","",Table_ocorrencias11[[#This Row],[data_conclusao]]),"")</f>
        <v>0.34027777777777779</v>
      </c>
      <c r="Z728" s="22">
        <v>1857</v>
      </c>
      <c r="AA728" s="22">
        <v>990</v>
      </c>
      <c r="AB728" s="22">
        <v>5</v>
      </c>
      <c r="AC728" s="22">
        <v>2962136</v>
      </c>
      <c r="AD728" s="22">
        <v>3865967</v>
      </c>
      <c r="AE728" s="22">
        <v>2724707</v>
      </c>
      <c r="AF728" s="22">
        <v>35610</v>
      </c>
      <c r="AG728" s="23">
        <v>44146</v>
      </c>
      <c r="AH728" s="22" t="s">
        <v>6065</v>
      </c>
      <c r="AI728" s="22" t="s">
        <v>167</v>
      </c>
      <c r="AJ728" s="22" t="s">
        <v>168</v>
      </c>
      <c r="AK728" s="22" t="s">
        <v>1258</v>
      </c>
      <c r="AL728" s="25">
        <v>0.27569444444444446</v>
      </c>
      <c r="AM728" s="26">
        <v>0.30208333333333331</v>
      </c>
      <c r="AN728" s="26">
        <v>0.3125</v>
      </c>
      <c r="AO728" s="26">
        <v>0.34027777777777779</v>
      </c>
      <c r="AP728" s="22" t="s">
        <v>6066</v>
      </c>
      <c r="AQ728" s="22" t="s">
        <v>6067</v>
      </c>
      <c r="AR728" s="22">
        <v>14</v>
      </c>
      <c r="AS728" s="22" t="s">
        <v>4190</v>
      </c>
      <c r="AT728" s="22" t="s">
        <v>6068</v>
      </c>
      <c r="AU728" s="22" t="s">
        <v>6069</v>
      </c>
      <c r="AV728" s="27" t="s">
        <v>276</v>
      </c>
      <c r="AW728" s="22" t="s">
        <v>6070</v>
      </c>
      <c r="AX728" s="22" t="s">
        <v>6071</v>
      </c>
      <c r="AY728" s="22" t="b">
        <v>0</v>
      </c>
      <c r="AZ728" s="22" t="s">
        <v>273</v>
      </c>
      <c r="BA728" s="22" t="b">
        <v>0</v>
      </c>
      <c r="BB728" s="22"/>
      <c r="BC728" s="22"/>
    </row>
    <row r="729" spans="1:55" hidden="1" x14ac:dyDescent="0.25">
      <c r="A729" s="31" t="str">
        <f>IFERROR(TEXT(Table_ocorrencias11[[#This Row],[caso_n]],"000")&amp;Table_ocorrencias11[[#This Row],[ponto]]&amp;"/"&amp;YEAR(Table_ocorrencias11[[#This Row],[DATA PLANTÃO]]),"")</f>
        <v>991.9/2020</v>
      </c>
      <c r="B729" s="31" t="str">
        <f>IFERROR(IF(Table_ocorrencias11[[#This Row],[GDL]] = "","", Table_ocorrencias11[[#This Row],[GDL]]&amp;"/"&amp;YEAR(Table_ocorrencias11[[#This Row],[data_plantao]])),"")</f>
        <v>35747/2020</v>
      </c>
      <c r="C729" s="31" t="str">
        <f>IF(Table_ocorrencias11[[#This Row],[fotos_gdl]] = TRUE,"ENVIADAS","PENDENTE")</f>
        <v>ENVIADAS</v>
      </c>
      <c r="D729" s="23">
        <f>IFERROR(Table_ocorrencias11[[#This Row],[data_plantao]],"")</f>
        <v>44146</v>
      </c>
      <c r="E729" s="31" t="str">
        <f>IFERROR(Table_ocorrencias11[[#This Row],[CIODS]],"")</f>
        <v>D693955</v>
      </c>
      <c r="F729" s="31" t="str">
        <f>IFERROR(Table_ocorrencias11[[#This Row],[natureza3]],"")</f>
        <v>Homicídio</v>
      </c>
      <c r="G729" s="31" t="str">
        <f>IFERROR(Table_ocorrencias11[[#This Row],[tipo_local]],"")</f>
        <v>Externo</v>
      </c>
      <c r="H729" s="31" t="str">
        <f>IFERROR(IF(Table_ocorrencias11[[#This Row],[instrumento9]] = 0,"",Table_ocorrencias11[[#This Row],[instrumento9]]),"")</f>
        <v>PÉRFURO-CONTUNDENTE</v>
      </c>
      <c r="I729" s="31" t="str">
        <f>IFERROR(VLOOKUP(Table_ocorrencias11[[#This Row],[matricula_perito]],Table_peritos[],2,FALSE),"")</f>
        <v>BETSON FERNANDO DELGADO DOS SANTOS ANDRADE</v>
      </c>
      <c r="J729" s="31" t="str">
        <f>IFERROR(VLOOKUP(Table_ocorrencias11[[#This Row],[matricula_auxiliar]],Table_auxiliares[],2,FALSE),"")</f>
        <v>THAYSE BATISTA</v>
      </c>
      <c r="K729" s="31" t="str">
        <f>IFERROR(VLOOKUP(Table_ocorrencias11[[#This Row],[matricula_delegado]],Table_delegados[],2,FALSE),"")</f>
        <v>VICTOR HUGO JARDIM RONDON</v>
      </c>
      <c r="L729" s="31" t="str">
        <f>IFERROR(Table_ocorrencias11[[#This Row],[viatura4]],"")</f>
        <v>UP006</v>
      </c>
      <c r="M729" s="31" t="str">
        <f>IFERROR(IF(Table_ocorrencias11[[#This Row],[DPH2]] ="","",Table_ocorrencias11[[#This Row],[DPH2]]&amp;"º DPH"),"")</f>
        <v>13º DPH</v>
      </c>
      <c r="N729" s="31" t="str">
        <f>UPPER(IFERROR(VLOOKUP(Table_ocorrencias11[[#This Row],[municipio]],Table_municipios[],2,FALSE),""))</f>
        <v>JABOATÃO DOS GUARARAPES</v>
      </c>
      <c r="O729" s="31" t="str">
        <f>UPPER(IFERROR(Table_ocorrencias11[[#This Row],[bairro7]],""))</f>
        <v>MONTE GUARARAPES</v>
      </c>
      <c r="P729" s="31" t="str">
        <f>IFERROR(IF(Table_ocorrencias11[[#This Row],[rua8]] ="","",Table_ocorrencias11[[#This Row],[rua8]]),"")</f>
        <v>RUA POTEGIR</v>
      </c>
      <c r="Q729" s="31" t="str">
        <f>IFERROR(IF(Table_ocorrencias11[[#This Row],[latitude5]] ="","",Table_ocorrencias11[[#This Row],[latitude5]]),"")</f>
        <v>-8.152620</v>
      </c>
      <c r="R729" s="31" t="str">
        <f>IFERROR(IF(Table_ocorrencias11[[#This Row],[longitude6]] ="","",Table_ocorrencias11[[#This Row],[longitude6]]),"")</f>
        <v>-34.9344</v>
      </c>
      <c r="S729" s="31" t="str">
        <f>IFERROR(UPPER(VLOOKUP(Table_ocorrencias11[[#This Row],[ocorrencia_id]],Table_vitimas[],3,FALSE) &amp; " (NIC: "&amp; VLOOKUP(Table_ocorrencias11[[#This Row],[ocorrencia_id]],Table_vitimas[],9,FALSE)) &amp;")","")</f>
        <v>WELLINGTON FIRMINO TEIXEIRA (NIC: 114104)</v>
      </c>
      <c r="T729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29" s="31" t="str">
        <f>UPPER(IFERROR(Table_ocorrencias11[[#This Row],[descricao]],""))</f>
        <v/>
      </c>
      <c r="V729" s="24">
        <f>IFERROR(IF(Table_ocorrencias11[[#This Row],[data_ciencia]]="","",Table_ocorrencias11[[#This Row],[data_ciencia]]),"")</f>
        <v>0.56805555555555554</v>
      </c>
      <c r="W729" s="24">
        <f>IFERROR(IF(Table_ocorrencias11[[#This Row],[data_saida]]="","",Table_ocorrencias11[[#This Row],[data_saida]]),"")</f>
        <v>0.58333333333333337</v>
      </c>
      <c r="X729" s="24">
        <f>IFERROR(IF(Table_ocorrencias11[[#This Row],[data_chegada]]="","",Table_ocorrencias11[[#This Row],[data_chegada]]),"")</f>
        <v>0.61111111111111116</v>
      </c>
      <c r="Y729" s="24">
        <f>IFERROR(IF(Table_ocorrencias11[[#This Row],[data_conclusao]]="","",Table_ocorrencias11[[#This Row],[data_conclusao]]),"")</f>
        <v>0.64583333333333337</v>
      </c>
      <c r="Z729" s="22">
        <v>1858</v>
      </c>
      <c r="AA729" s="22">
        <v>991</v>
      </c>
      <c r="AB729" s="22">
        <v>13</v>
      </c>
      <c r="AC729" s="22">
        <v>3869903</v>
      </c>
      <c r="AD729" s="22">
        <v>3870430</v>
      </c>
      <c r="AE729" s="22">
        <v>2725053</v>
      </c>
      <c r="AF729" s="22">
        <v>35747</v>
      </c>
      <c r="AG729" s="23">
        <v>44146</v>
      </c>
      <c r="AH729" s="22" t="s">
        <v>6087</v>
      </c>
      <c r="AI729" s="22" t="s">
        <v>167</v>
      </c>
      <c r="AJ729" s="22" t="s">
        <v>168</v>
      </c>
      <c r="AK729" s="22" t="s">
        <v>1258</v>
      </c>
      <c r="AL729" s="25">
        <v>0.56805555555555554</v>
      </c>
      <c r="AM729" s="26">
        <v>0.58333333333333337</v>
      </c>
      <c r="AN729" s="26">
        <v>0.61111111111111116</v>
      </c>
      <c r="AO729" s="26">
        <v>0.64583333333333337</v>
      </c>
      <c r="AP729" s="22" t="s">
        <v>6103</v>
      </c>
      <c r="AQ729" s="22" t="s">
        <v>6104</v>
      </c>
      <c r="AR729" s="22">
        <v>10</v>
      </c>
      <c r="AS729" s="22" t="s">
        <v>6088</v>
      </c>
      <c r="AT729" s="22" t="s">
        <v>6089</v>
      </c>
      <c r="AU729" s="22" t="s">
        <v>6090</v>
      </c>
      <c r="AV729" s="27" t="s">
        <v>276</v>
      </c>
      <c r="AW729" s="22" t="s">
        <v>6091</v>
      </c>
      <c r="AX729" s="22" t="s">
        <v>283</v>
      </c>
      <c r="AY729" s="22" t="b">
        <v>1</v>
      </c>
      <c r="AZ729" s="22" t="s">
        <v>273</v>
      </c>
      <c r="BA729" s="22" t="b">
        <v>0</v>
      </c>
      <c r="BB729" s="22"/>
      <c r="BC729" s="22"/>
    </row>
    <row r="730" spans="1:55" hidden="1" x14ac:dyDescent="0.25">
      <c r="A730" s="31" t="str">
        <f>IFERROR(TEXT(Table_ocorrencias11[[#This Row],[caso_n]],"000")&amp;Table_ocorrencias11[[#This Row],[ponto]]&amp;"/"&amp;YEAR(Table_ocorrencias11[[#This Row],[DATA PLANTÃO]]),"")</f>
        <v>992.9/2020</v>
      </c>
      <c r="B730" s="31" t="str">
        <f>IFERROR(IF(Table_ocorrencias11[[#This Row],[GDL]] = "","", Table_ocorrencias11[[#This Row],[GDL]]&amp;"/"&amp;YEAR(Table_ocorrencias11[[#This Row],[data_plantao]])),"")</f>
        <v>35760/2020</v>
      </c>
      <c r="C730" s="31" t="str">
        <f>IF(Table_ocorrencias11[[#This Row],[fotos_gdl]] = TRUE,"ENVIADAS","PENDENTE")</f>
        <v>ENVIADAS</v>
      </c>
      <c r="D730" s="23">
        <f>IFERROR(Table_ocorrencias11[[#This Row],[data_plantao]],"")</f>
        <v>44146</v>
      </c>
      <c r="E730" s="31" t="str">
        <f>IFERROR(Table_ocorrencias11[[#This Row],[CIODS]],"")</f>
        <v>D693963</v>
      </c>
      <c r="F730" s="31" t="str">
        <f>IFERROR(Table_ocorrencias11[[#This Row],[natureza3]],"")</f>
        <v>Morte a esclarecer</v>
      </c>
      <c r="G730" s="31" t="str">
        <f>IFERROR(Table_ocorrencias11[[#This Row],[tipo_local]],"")</f>
        <v>Interno</v>
      </c>
      <c r="H730" s="31" t="str">
        <f>IFERROR(IF(Table_ocorrencias11[[#This Row],[instrumento9]] = 0,"",Table_ocorrencias11[[#This Row],[instrumento9]]),"")</f>
        <v>OUTROS</v>
      </c>
      <c r="I730" s="31" t="str">
        <f>IFERROR(VLOOKUP(Table_ocorrencias11[[#This Row],[matricula_perito]],Table_peritos[],2,FALSE),"")</f>
        <v>BETSON FERNANDO DELGADO DOS SANTOS ANDRADE</v>
      </c>
      <c r="J730" s="31" t="str">
        <f>IFERROR(VLOOKUP(Table_ocorrencias11[[#This Row],[matricula_auxiliar]],Table_auxiliares[],2,FALSE),"")</f>
        <v>HILTON PESSOA DE FREITAS NETO</v>
      </c>
      <c r="K730" s="31" t="str">
        <f>IFERROR(VLOOKUP(Table_ocorrencias11[[#This Row],[matricula_delegado]],Table_delegados[],2,FALSE),"")</f>
        <v>BRENO VAREJAO DE AZEVEDO</v>
      </c>
      <c r="L730" s="31" t="str">
        <f>IFERROR(Table_ocorrencias11[[#This Row],[viatura4]],"")</f>
        <v>UP006</v>
      </c>
      <c r="M730" s="31" t="str">
        <f>IFERROR(IF(Table_ocorrencias11[[#This Row],[DPH2]] ="","",Table_ocorrencias11[[#This Row],[DPH2]]&amp;"º DPH"),"")</f>
        <v>2º DPH</v>
      </c>
      <c r="N730" s="31" t="str">
        <f>UPPER(IFERROR(VLOOKUP(Table_ocorrencias11[[#This Row],[municipio]],Table_municipios[],2,FALSE),""))</f>
        <v>RECIFE</v>
      </c>
      <c r="O730" s="31" t="str">
        <f>UPPER(IFERROR(Table_ocorrencias11[[#This Row],[bairro7]],""))</f>
        <v>ROSARINHO</v>
      </c>
      <c r="P730" s="31" t="str">
        <f>IFERROR(IF(Table_ocorrencias11[[#This Row],[rua8]] ="","",Table_ocorrencias11[[#This Row],[rua8]]),"")</f>
        <v>RUA ENG. SAMPAIO</v>
      </c>
      <c r="Q730" s="31" t="str">
        <f>IFERROR(IF(Table_ocorrencias11[[#This Row],[latitude5]] ="","",Table_ocorrencias11[[#This Row],[latitude5]]),"")</f>
        <v>-8.033828</v>
      </c>
      <c r="R730" s="31" t="str">
        <f>IFERROR(IF(Table_ocorrencias11[[#This Row],[longitude6]] ="","",Table_ocorrencias11[[#This Row],[longitude6]]),"")</f>
        <v>-34.897165</v>
      </c>
      <c r="S730" s="31" t="str">
        <f>IFERROR(UPPER(VLOOKUP(Table_ocorrencias11[[#This Row],[ocorrencia_id]],Table_vitimas[],3,FALSE) &amp; " (NIC: "&amp; VLOOKUP(Table_ocorrencias11[[#This Row],[ocorrencia_id]],Table_vitimas[],9,FALSE)) &amp;")","")</f>
        <v>LUCIO CAHU TORRES (NIC: 113017)</v>
      </c>
      <c r="T730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730" s="31" t="str">
        <f>UPPER(IFERROR(Table_ocorrencias11[[#This Row],[descricao]],""))</f>
        <v>PM CB RENATA: 986307601</v>
      </c>
      <c r="V730" s="24">
        <f>IFERROR(IF(Table_ocorrencias11[[#This Row],[data_ciencia]]="","",Table_ocorrencias11[[#This Row],[data_ciencia]]),"")</f>
        <v>0.69791666666666663</v>
      </c>
      <c r="W730" s="24">
        <f>IFERROR(IF(Table_ocorrencias11[[#This Row],[data_saida]]="","",Table_ocorrencias11[[#This Row],[data_saida]]),"")</f>
        <v>0.71527777777777779</v>
      </c>
      <c r="X730" s="24">
        <f>IFERROR(IF(Table_ocorrencias11[[#This Row],[data_chegada]]="","",Table_ocorrencias11[[#This Row],[data_chegada]]),"")</f>
        <v>0.72916666666666663</v>
      </c>
      <c r="Y730" s="24">
        <f>IFERROR(IF(Table_ocorrencias11[[#This Row],[data_conclusao]]="","",Table_ocorrencias11[[#This Row],[data_conclusao]]),"")</f>
        <v>0.79166666666666663</v>
      </c>
      <c r="Z730" s="22">
        <v>1860</v>
      </c>
      <c r="AA730" s="22">
        <v>992</v>
      </c>
      <c r="AB730" s="22">
        <v>2</v>
      </c>
      <c r="AC730" s="22">
        <v>3869903</v>
      </c>
      <c r="AD730" s="22">
        <v>3865967</v>
      </c>
      <c r="AE730" s="22">
        <v>2725550</v>
      </c>
      <c r="AF730" s="22">
        <v>35760</v>
      </c>
      <c r="AG730" s="23">
        <v>44146</v>
      </c>
      <c r="AH730" s="22" t="s">
        <v>6107</v>
      </c>
      <c r="AI730" s="22" t="s">
        <v>425</v>
      </c>
      <c r="AJ730" s="22" t="s">
        <v>414</v>
      </c>
      <c r="AK730" s="22" t="s">
        <v>1258</v>
      </c>
      <c r="AL730" s="25">
        <v>0.69791666666666663</v>
      </c>
      <c r="AM730" s="26">
        <v>0.71527777777777779</v>
      </c>
      <c r="AN730" s="26">
        <v>0.72916666666666663</v>
      </c>
      <c r="AO730" s="26">
        <v>0.79166666666666663</v>
      </c>
      <c r="AP730" s="22" t="s">
        <v>6120</v>
      </c>
      <c r="AQ730" s="22" t="s">
        <v>6121</v>
      </c>
      <c r="AR730" s="22">
        <v>14</v>
      </c>
      <c r="AS730" s="22" t="s">
        <v>6108</v>
      </c>
      <c r="AT730" s="22" t="s">
        <v>6109</v>
      </c>
      <c r="AU730" s="22" t="s">
        <v>6112</v>
      </c>
      <c r="AV730" s="27" t="s">
        <v>433</v>
      </c>
      <c r="AW730" s="22" t="s">
        <v>6110</v>
      </c>
      <c r="AX730" s="22" t="s">
        <v>6111</v>
      </c>
      <c r="AY730" s="22" t="b">
        <v>1</v>
      </c>
      <c r="AZ730" s="22" t="s">
        <v>273</v>
      </c>
      <c r="BA730" s="22" t="b">
        <v>0</v>
      </c>
      <c r="BB730" s="22"/>
      <c r="BC730" s="22"/>
    </row>
    <row r="731" spans="1:55" hidden="1" x14ac:dyDescent="0.25">
      <c r="A731" s="31" t="str">
        <f>IFERROR(TEXT(Table_ocorrencias11[[#This Row],[caso_n]],"000")&amp;Table_ocorrencias11[[#This Row],[ponto]]&amp;"/"&amp;YEAR(Table_ocorrencias11[[#This Row],[DATA PLANTÃO]]),"")</f>
        <v>993.9/2020</v>
      </c>
      <c r="B731" s="31" t="str">
        <f>IFERROR(IF(Table_ocorrencias11[[#This Row],[GDL]] = "","", Table_ocorrencias11[[#This Row],[GDL]]&amp;"/"&amp;YEAR(Table_ocorrencias11[[#This Row],[data_plantao]])),"")</f>
        <v>35778/2020</v>
      </c>
      <c r="C731" s="31" t="str">
        <f>IF(Table_ocorrencias11[[#This Row],[fotos_gdl]] = TRUE,"ENVIADAS","PENDENTE")</f>
        <v>ENVIADAS</v>
      </c>
      <c r="D731" s="23">
        <f>IFERROR(Table_ocorrencias11[[#This Row],[data_plantao]],"")</f>
        <v>44146</v>
      </c>
      <c r="E731" s="31" t="str">
        <f>IFERROR(Table_ocorrencias11[[#This Row],[CIODS]],"")</f>
        <v>D694012</v>
      </c>
      <c r="F731" s="31" t="str">
        <f>IFERROR(Table_ocorrencias11[[#This Row],[natureza3]],"")</f>
        <v>Homicídio</v>
      </c>
      <c r="G731" s="31" t="str">
        <f>IFERROR(Table_ocorrencias11[[#This Row],[tipo_local]],"")</f>
        <v>Externo</v>
      </c>
      <c r="H731" s="31" t="str">
        <f>IFERROR(IF(Table_ocorrencias11[[#This Row],[instrumento9]] = 0,"",Table_ocorrencias11[[#This Row],[instrumento9]]),"")</f>
        <v>PÉRFURO-CONTUNDENTE</v>
      </c>
      <c r="I731" s="31" t="str">
        <f>IFERROR(VLOOKUP(Table_ocorrencias11[[#This Row],[matricula_perito]],Table_peritos[],2,FALSE),"")</f>
        <v>TADEU MORAIS CRUZ</v>
      </c>
      <c r="J731" s="31" t="str">
        <f>IFERROR(VLOOKUP(Table_ocorrencias11[[#This Row],[matricula_auxiliar]],Table_auxiliares[],2,FALSE),"")</f>
        <v>THAYSE BATISTA</v>
      </c>
      <c r="K731" s="31" t="str">
        <f>IFERROR(VLOOKUP(Table_ocorrencias11[[#This Row],[matricula_delegado]],Table_delegados[],2,FALSE),"")</f>
        <v>MARIO DE OLIVEIRA MELO JUNIOR</v>
      </c>
      <c r="L731" s="31" t="str">
        <f>IFERROR(Table_ocorrencias11[[#This Row],[viatura4]],"")</f>
        <v>UP006</v>
      </c>
      <c r="M731" s="31" t="str">
        <f>IFERROR(IF(Table_ocorrencias11[[#This Row],[DPH2]] ="","",Table_ocorrencias11[[#This Row],[DPH2]]&amp;"º DPH"),"")</f>
        <v>3º DPH</v>
      </c>
      <c r="N731" s="31" t="str">
        <f>UPPER(IFERROR(VLOOKUP(Table_ocorrencias11[[#This Row],[municipio]],Table_municipios[],2,FALSE),""))</f>
        <v>RECIFE</v>
      </c>
      <c r="O731" s="31" t="str">
        <f>UPPER(IFERROR(Table_ocorrencias11[[#This Row],[bairro7]],""))</f>
        <v>BRASILIATEIMOSA</v>
      </c>
      <c r="P731" s="31" t="str">
        <f>IFERROR(IF(Table_ocorrencias11[[#This Row],[rua8]] ="","",Table_ocorrencias11[[#This Row],[rua8]]),"")</f>
        <v>RUA FRANCISCO VAL PASSO</v>
      </c>
      <c r="Q731" s="31" t="str">
        <f>IFERROR(IF(Table_ocorrencias11[[#This Row],[latitude5]] ="","",Table_ocorrencias11[[#This Row],[latitude5]]),"")</f>
        <v>8°4'59''</v>
      </c>
      <c r="R731" s="31" t="str">
        <f>IFERROR(IF(Table_ocorrencias11[[#This Row],[longitude6]] ="","",Table_ocorrencias11[[#This Row],[longitude6]]),"")</f>
        <v>34°53'1''</v>
      </c>
      <c r="S731" s="31" t="str">
        <f>IFERROR(UPPER(VLOOKUP(Table_ocorrencias11[[#This Row],[ocorrencia_id]],Table_vitimas[],3,FALSE) &amp; " (NIC: "&amp; VLOOKUP(Table_ocorrencias11[[#This Row],[ocorrencia_id]],Table_vitimas[],9,FALSE)) &amp;")","")</f>
        <v>SANDRA CECILIA DA SILVA (NIC: 114106)</v>
      </c>
      <c r="T731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31" s="31" t="str">
        <f>UPPER(IFERROR(Table_ocorrencias11[[#This Row],[descricao]],""))</f>
        <v>PAF -  FEMININO 98545-8635 PM (OBS.: O N° DOC É O PRONTUÁRIO CARCERÁRIO)</v>
      </c>
      <c r="V731" s="24">
        <f>IFERROR(IF(Table_ocorrencias11[[#This Row],[data_ciencia]]="","",Table_ocorrencias11[[#This Row],[data_ciencia]]),"")</f>
        <v>0.94791666666666663</v>
      </c>
      <c r="W731" s="24">
        <f>IFERROR(IF(Table_ocorrencias11[[#This Row],[data_saida]]="","",Table_ocorrencias11[[#This Row],[data_saida]]),"")</f>
        <v>0.95486111111111116</v>
      </c>
      <c r="X731" s="24">
        <f>IFERROR(IF(Table_ocorrencias11[[#This Row],[data_chegada]]="","",Table_ocorrencias11[[#This Row],[data_chegada]]),"")</f>
        <v>0.96527777777777779</v>
      </c>
      <c r="Y731" s="24">
        <f>IFERROR(IF(Table_ocorrencias11[[#This Row],[data_conclusao]]="","",Table_ocorrencias11[[#This Row],[data_conclusao]]),"")</f>
        <v>0.99305555555555558</v>
      </c>
      <c r="Z731" s="22">
        <v>1861</v>
      </c>
      <c r="AA731" s="22">
        <v>993</v>
      </c>
      <c r="AB731" s="22">
        <v>3</v>
      </c>
      <c r="AC731" s="22">
        <v>2962136</v>
      </c>
      <c r="AD731" s="22">
        <v>3870430</v>
      </c>
      <c r="AE731" s="22">
        <v>3864243</v>
      </c>
      <c r="AF731" s="22">
        <v>35778</v>
      </c>
      <c r="AG731" s="23">
        <v>44146</v>
      </c>
      <c r="AH731" s="22" t="s">
        <v>6122</v>
      </c>
      <c r="AI731" s="22" t="s">
        <v>167</v>
      </c>
      <c r="AJ731" s="22" t="s">
        <v>168</v>
      </c>
      <c r="AK731" s="22" t="s">
        <v>1258</v>
      </c>
      <c r="AL731" s="25">
        <v>0.94791666666666663</v>
      </c>
      <c r="AM731" s="26">
        <v>0.95486111111111116</v>
      </c>
      <c r="AN731" s="26">
        <v>0.96527777777777779</v>
      </c>
      <c r="AO731" s="26">
        <v>0.99305555555555558</v>
      </c>
      <c r="AP731" s="22" t="s">
        <v>6127</v>
      </c>
      <c r="AQ731" s="22" t="s">
        <v>6128</v>
      </c>
      <c r="AR731" s="22">
        <v>14</v>
      </c>
      <c r="AS731" s="22" t="s">
        <v>6123</v>
      </c>
      <c r="AT731" s="22" t="s">
        <v>6124</v>
      </c>
      <c r="AU731" s="22" t="s">
        <v>6125</v>
      </c>
      <c r="AV731" s="27" t="s">
        <v>276</v>
      </c>
      <c r="AW731" s="22" t="s">
        <v>6126</v>
      </c>
      <c r="AX731" s="22" t="s">
        <v>6143</v>
      </c>
      <c r="AY731" s="22" t="b">
        <v>1</v>
      </c>
      <c r="AZ731" s="22" t="s">
        <v>273</v>
      </c>
      <c r="BA731" s="22" t="b">
        <v>0</v>
      </c>
      <c r="BB731" s="22"/>
      <c r="BC731" s="22"/>
    </row>
    <row r="732" spans="1:55" hidden="1" x14ac:dyDescent="0.25">
      <c r="A732" s="31" t="str">
        <f>IFERROR(TEXT(Table_ocorrencias11[[#This Row],[caso_n]],"000")&amp;Table_ocorrencias11[[#This Row],[ponto]]&amp;"/"&amp;YEAR(Table_ocorrencias11[[#This Row],[DATA PLANTÃO]]),"")</f>
        <v>994.9/2020</v>
      </c>
      <c r="B732" s="31" t="str">
        <f>IFERROR(IF(Table_ocorrencias11[[#This Row],[GDL]] = "","", Table_ocorrencias11[[#This Row],[GDL]]&amp;"/"&amp;YEAR(Table_ocorrencias11[[#This Row],[data_plantao]])),"")</f>
        <v>35988/2020</v>
      </c>
      <c r="C732" s="31" t="str">
        <f>IF(Table_ocorrencias11[[#This Row],[fotos_gdl]] = TRUE,"ENVIADAS","PENDENTE")</f>
        <v>ENVIADAS</v>
      </c>
      <c r="D732" s="23">
        <f>IFERROR(Table_ocorrencias11[[#This Row],[data_plantao]],"")</f>
        <v>44147</v>
      </c>
      <c r="E732" s="31" t="str">
        <f>IFERROR(Table_ocorrencias11[[#This Row],[CIODS]],"")</f>
        <v>D694055</v>
      </c>
      <c r="F732" s="31" t="str">
        <f>IFERROR(Table_ocorrencias11[[#This Row],[natureza3]],"")</f>
        <v>Homicídio</v>
      </c>
      <c r="G732" s="31" t="str">
        <f>IFERROR(Table_ocorrencias11[[#This Row],[tipo_local]],"")</f>
        <v>Externo</v>
      </c>
      <c r="H732" s="31" t="str">
        <f>IFERROR(IF(Table_ocorrencias11[[#This Row],[instrumento9]] = 0,"",Table_ocorrencias11[[#This Row],[instrumento9]]),"")</f>
        <v>PÉRFURO-CONTUNDENTE</v>
      </c>
      <c r="I732" s="31" t="str">
        <f>IFERROR(VLOOKUP(Table_ocorrencias11[[#This Row],[matricula_perito]],Table_peritos[],2,FALSE),"")</f>
        <v>FERNANDO HENRIQUE LEAL BENEVIDES</v>
      </c>
      <c r="J732" s="31" t="str">
        <f>IFERROR(VLOOKUP(Table_ocorrencias11[[#This Row],[matricula_auxiliar]],Table_auxiliares[],2,FALSE),"")</f>
        <v>RICARDO ALEXANDRE MELO DA SILVA</v>
      </c>
      <c r="K732" s="31" t="str">
        <f>IFERROR(VLOOKUP(Table_ocorrencias11[[#This Row],[matricula_delegado]],Table_delegados[],2,FALSE),"")</f>
        <v>BRUNO DE UGALDE MELLO</v>
      </c>
      <c r="L732" s="31" t="str">
        <f>IFERROR(Table_ocorrencias11[[#This Row],[viatura4]],"")</f>
        <v>UP004</v>
      </c>
      <c r="M732" s="31" t="str">
        <f>IFERROR(IF(Table_ocorrencias11[[#This Row],[DPH2]] ="","",Table_ocorrencias11[[#This Row],[DPH2]]&amp;"º DPH"),"")</f>
        <v>5º DPH</v>
      </c>
      <c r="N732" s="31" t="str">
        <f>UPPER(IFERROR(VLOOKUP(Table_ocorrencias11[[#This Row],[municipio]],Table_municipios[],2,FALSE),""))</f>
        <v>RECIFE</v>
      </c>
      <c r="O732" s="31" t="str">
        <f>UPPER(IFERROR(Table_ocorrencias11[[#This Row],[bairro7]],""))</f>
        <v>NOVA DESCOBERTA</v>
      </c>
      <c r="P732" s="31" t="str">
        <f>IFERROR(IF(Table_ocorrencias11[[#This Row],[rua8]] ="","",Table_ocorrencias11[[#This Row],[rua8]]),"")</f>
        <v>RUA NOVA DESCOBERTA</v>
      </c>
      <c r="Q732" s="31" t="str">
        <f>IFERROR(IF(Table_ocorrencias11[[#This Row],[latitude5]] ="","",Table_ocorrencias11[[#This Row],[latitude5]]),"")</f>
        <v/>
      </c>
      <c r="R732" s="31" t="str">
        <f>IFERROR(IF(Table_ocorrencias11[[#This Row],[longitude6]] ="","",Table_ocorrencias11[[#This Row],[longitude6]]),"")</f>
        <v/>
      </c>
      <c r="S732" s="31" t="str">
        <f>IFERROR(UPPER(VLOOKUP(Table_ocorrencias11[[#This Row],[ocorrencia_id]],Table_vitimas[],3,FALSE) &amp; " (NIC: "&amp; VLOOKUP(Table_ocorrencias11[[#This Row],[ocorrencia_id]],Table_vitimas[],9,FALSE)) &amp;")","")</f>
        <v>GREIDSON GOMES FRANKLIN (NIC: 114090)</v>
      </c>
      <c r="T732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32" s="31" t="str">
        <f>UPPER(IFERROR(Table_ocorrencias11[[#This Row],[descricao]],""))</f>
        <v>PM 985435614 /PAF MASCULINO</v>
      </c>
      <c r="V732" s="24">
        <f>IFERROR(IF(Table_ocorrencias11[[#This Row],[data_ciencia]]="","",Table_ocorrencias11[[#This Row],[data_ciencia]]),"")</f>
        <v>0.6020833333333333</v>
      </c>
      <c r="W732" s="24" t="str">
        <f>IFERROR(IF(Table_ocorrencias11[[#This Row],[data_saida]]="","",Table_ocorrencias11[[#This Row],[data_saida]]),"")</f>
        <v/>
      </c>
      <c r="X732" s="24" t="str">
        <f>IFERROR(IF(Table_ocorrencias11[[#This Row],[data_chegada]]="","",Table_ocorrencias11[[#This Row],[data_chegada]]),"")</f>
        <v/>
      </c>
      <c r="Y732" s="24" t="str">
        <f>IFERROR(IF(Table_ocorrencias11[[#This Row],[data_conclusao]]="","",Table_ocorrencias11[[#This Row],[data_conclusao]]),"")</f>
        <v/>
      </c>
      <c r="Z732" s="22">
        <v>1862</v>
      </c>
      <c r="AA732" s="22">
        <v>994</v>
      </c>
      <c r="AB732" s="22">
        <v>5</v>
      </c>
      <c r="AC732" s="22">
        <v>2962063</v>
      </c>
      <c r="AD732" s="22">
        <v>3867641</v>
      </c>
      <c r="AE732" s="22">
        <v>3865339</v>
      </c>
      <c r="AF732" s="22">
        <v>35988</v>
      </c>
      <c r="AG732" s="23">
        <v>44147</v>
      </c>
      <c r="AH732" s="22" t="s">
        <v>6133</v>
      </c>
      <c r="AI732" s="22" t="s">
        <v>167</v>
      </c>
      <c r="AJ732" s="22" t="s">
        <v>168</v>
      </c>
      <c r="AK732" s="22" t="s">
        <v>255</v>
      </c>
      <c r="AL732" s="25">
        <v>0.6020833333333333</v>
      </c>
      <c r="AM732" s="26"/>
      <c r="AN732" s="26"/>
      <c r="AO732" s="26"/>
      <c r="AP732" s="22"/>
      <c r="AQ732" s="22"/>
      <c r="AR732" s="22">
        <v>14</v>
      </c>
      <c r="AS732" s="22" t="s">
        <v>2270</v>
      </c>
      <c r="AT732" s="22" t="s">
        <v>6134</v>
      </c>
      <c r="AU732" s="22" t="s">
        <v>6135</v>
      </c>
      <c r="AV732" s="27" t="s">
        <v>276</v>
      </c>
      <c r="AW732" s="22" t="s">
        <v>6136</v>
      </c>
      <c r="AX732" s="22" t="s">
        <v>6137</v>
      </c>
      <c r="AY732" s="22" t="b">
        <v>1</v>
      </c>
      <c r="AZ732" s="22" t="s">
        <v>273</v>
      </c>
      <c r="BA732" s="22" t="b">
        <v>0</v>
      </c>
      <c r="BB732" s="22"/>
      <c r="BC732" s="22"/>
    </row>
    <row r="733" spans="1:55" hidden="1" x14ac:dyDescent="0.25">
      <c r="A733" s="31" t="str">
        <f>IFERROR(TEXT(Table_ocorrencias11[[#This Row],[caso_n]],"000")&amp;Table_ocorrencias11[[#This Row],[ponto]]&amp;"/"&amp;YEAR(Table_ocorrencias11[[#This Row],[DATA PLANTÃO]]),"")</f>
        <v>995.9/2020</v>
      </c>
      <c r="B733" s="31" t="str">
        <f>IFERROR(IF(Table_ocorrencias11[[#This Row],[GDL]] = "","", Table_ocorrencias11[[#This Row],[GDL]]&amp;"/"&amp;YEAR(Table_ocorrencias11[[#This Row],[data_plantao]])),"")</f>
        <v>35996/2020</v>
      </c>
      <c r="C733" s="31" t="str">
        <f>IF(Table_ocorrencias11[[#This Row],[fotos_gdl]] = TRUE,"ENVIADAS","PENDENTE")</f>
        <v>PENDENTE</v>
      </c>
      <c r="D733" s="23">
        <f>IFERROR(Table_ocorrencias11[[#This Row],[data_plantao]],"")</f>
        <v>44147</v>
      </c>
      <c r="E733" s="31" t="str">
        <f>IFERROR(Table_ocorrencias11[[#This Row],[CIODS]],"")</f>
        <v>D694061</v>
      </c>
      <c r="F733" s="31" t="str">
        <f>IFERROR(Table_ocorrencias11[[#This Row],[natureza3]],"")</f>
        <v>Homicídio</v>
      </c>
      <c r="G733" s="31" t="str">
        <f>IFERROR(Table_ocorrencias11[[#This Row],[tipo_local]],"")</f>
        <v>Externo</v>
      </c>
      <c r="H733" s="31" t="str">
        <f>IFERROR(IF(Table_ocorrencias11[[#This Row],[instrumento9]] = 0,"",Table_ocorrencias11[[#This Row],[instrumento9]]),"")</f>
        <v>PÉRFURO-CONTUNDENTE</v>
      </c>
      <c r="I733" s="31" t="str">
        <f>IFERROR(VLOOKUP(Table_ocorrencias11[[#This Row],[matricula_perito]],Table_peritos[],2,FALSE),"")</f>
        <v>DIEGO NUNES TELES DE MENDONÇA</v>
      </c>
      <c r="J733" s="31" t="str">
        <f>IFERROR(VLOOKUP(Table_ocorrencias11[[#This Row],[matricula_auxiliar]],Table_auxiliares[],2,FALSE),"")</f>
        <v>THIAGO ANDRÉ</v>
      </c>
      <c r="K733" s="31" t="str">
        <f>IFERROR(VLOOKUP(Table_ocorrencias11[[#This Row],[matricula_delegado]],Table_delegados[],2,FALSE),"")</f>
        <v>BRUNO DE UGALDE MELLO</v>
      </c>
      <c r="L733" s="31" t="str">
        <f>IFERROR(Table_ocorrencias11[[#This Row],[viatura4]],"")</f>
        <v>UP004</v>
      </c>
      <c r="M733" s="31" t="str">
        <f>IFERROR(IF(Table_ocorrencias11[[#This Row],[DPH2]] ="","",Table_ocorrencias11[[#This Row],[DPH2]]&amp;"º DPH"),"")</f>
        <v>2º DPH</v>
      </c>
      <c r="N733" s="31" t="str">
        <f>UPPER(IFERROR(VLOOKUP(Table_ocorrencias11[[#This Row],[municipio]],Table_municipios[],2,FALSE),""))</f>
        <v>RECIFE</v>
      </c>
      <c r="O733" s="31" t="str">
        <f>UPPER(IFERROR(Table_ocorrencias11[[#This Row],[bairro7]],""))</f>
        <v>ARRUDA</v>
      </c>
      <c r="P733" s="31" t="str">
        <f>IFERROR(IF(Table_ocorrencias11[[#This Row],[rua8]] ="","",Table_ocorrencias11[[#This Row],[rua8]]),"")</f>
        <v>RUA DO TRIUNFO</v>
      </c>
      <c r="Q733" s="31" t="str">
        <f>IFERROR(IF(Table_ocorrencias11[[#This Row],[latitude5]] ="","",Table_ocorrencias11[[#This Row],[latitude5]]),"")</f>
        <v>-8.023187</v>
      </c>
      <c r="R733" s="31" t="str">
        <f>IFERROR(IF(Table_ocorrencias11[[#This Row],[longitude6]] ="","",Table_ocorrencias11[[#This Row],[longitude6]]),"")</f>
        <v>-34.893671</v>
      </c>
      <c r="S733" s="31" t="str">
        <f>IFERROR(UPPER(VLOOKUP(Table_ocorrencias11[[#This Row],[ocorrencia_id]],Table_vitimas[],3,FALSE) &amp; " (NIC: "&amp; VLOOKUP(Table_ocorrencias11[[#This Row],[ocorrencia_id]],Table_vitimas[],9,FALSE)) &amp;")","")</f>
        <v>DANIEL DE LIMA (NIC: 113824)</v>
      </c>
      <c r="T733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33" s="31" t="str">
        <f>UPPER(IFERROR(Table_ocorrencias11[[#This Row],[descricao]],""))</f>
        <v>PM SGT TOMÉ 988960967</v>
      </c>
      <c r="V733" s="24">
        <f>IFERROR(IF(Table_ocorrencias11[[#This Row],[data_ciencia]]="","",Table_ocorrencias11[[#This Row],[data_ciencia]]),"")</f>
        <v>0.63680555555555551</v>
      </c>
      <c r="W733" s="24" t="str">
        <f>IFERROR(IF(Table_ocorrencias11[[#This Row],[data_saida]]="","",Table_ocorrencias11[[#This Row],[data_saida]]),"")</f>
        <v/>
      </c>
      <c r="X733" s="24" t="str">
        <f>IFERROR(IF(Table_ocorrencias11[[#This Row],[data_chegada]]="","",Table_ocorrencias11[[#This Row],[data_chegada]]),"")</f>
        <v/>
      </c>
      <c r="Y733" s="24" t="str">
        <f>IFERROR(IF(Table_ocorrencias11[[#This Row],[data_conclusao]]="","",Table_ocorrencias11[[#This Row],[data_conclusao]]),"")</f>
        <v/>
      </c>
      <c r="Z733" s="22">
        <v>1863</v>
      </c>
      <c r="AA733" s="22">
        <v>995</v>
      </c>
      <c r="AB733" s="22">
        <v>2</v>
      </c>
      <c r="AC733" s="22">
        <v>3869148</v>
      </c>
      <c r="AD733" s="22">
        <v>3870464</v>
      </c>
      <c r="AE733" s="22">
        <v>3865339</v>
      </c>
      <c r="AF733" s="22">
        <v>35996</v>
      </c>
      <c r="AG733" s="23">
        <v>44147</v>
      </c>
      <c r="AH733" s="22" t="s">
        <v>6138</v>
      </c>
      <c r="AI733" s="22" t="s">
        <v>167</v>
      </c>
      <c r="AJ733" s="22" t="s">
        <v>168</v>
      </c>
      <c r="AK733" s="22" t="s">
        <v>255</v>
      </c>
      <c r="AL733" s="25">
        <v>0.63680555555555551</v>
      </c>
      <c r="AM733" s="26"/>
      <c r="AN733" s="26"/>
      <c r="AO733" s="26"/>
      <c r="AP733" s="22" t="s">
        <v>6156</v>
      </c>
      <c r="AQ733" s="22" t="s">
        <v>6157</v>
      </c>
      <c r="AR733" s="22">
        <v>14</v>
      </c>
      <c r="AS733" s="22" t="s">
        <v>5148</v>
      </c>
      <c r="AT733" s="22" t="s">
        <v>6139</v>
      </c>
      <c r="AU733" s="22" t="s">
        <v>6140</v>
      </c>
      <c r="AV733" s="27" t="s">
        <v>276</v>
      </c>
      <c r="AW733" s="22" t="s">
        <v>6141</v>
      </c>
      <c r="AX733" s="22" t="s">
        <v>6142</v>
      </c>
      <c r="AY733" s="22" t="b">
        <v>0</v>
      </c>
      <c r="AZ733" s="22" t="s">
        <v>273</v>
      </c>
      <c r="BA733" s="22" t="b">
        <v>0</v>
      </c>
      <c r="BB733" s="22"/>
      <c r="BC733" s="22"/>
    </row>
    <row r="734" spans="1:55" hidden="1" x14ac:dyDescent="0.25">
      <c r="A734" s="31" t="str">
        <f>IFERROR(TEXT(Table_ocorrencias11[[#This Row],[caso_n]],"000")&amp;Table_ocorrencias11[[#This Row],[ponto]]&amp;"/"&amp;YEAR(Table_ocorrencias11[[#This Row],[DATA PLANTÃO]]),"")</f>
        <v>996.9/2020</v>
      </c>
      <c r="B734" s="31" t="str">
        <f>IFERROR(IF(Table_ocorrencias11[[#This Row],[GDL]] = "","", Table_ocorrencias11[[#This Row],[GDL]]&amp;"/"&amp;YEAR(Table_ocorrencias11[[#This Row],[data_plantao]])),"")</f>
        <v>36014/2020</v>
      </c>
      <c r="C734" s="31" t="str">
        <f>IF(Table_ocorrencias11[[#This Row],[fotos_gdl]] = TRUE,"ENVIADAS","PENDENTE")</f>
        <v>ENVIADAS</v>
      </c>
      <c r="D734" s="23">
        <f>IFERROR(Table_ocorrencias11[[#This Row],[data_plantao]],"")</f>
        <v>44147</v>
      </c>
      <c r="E734" s="31" t="str">
        <f>IFERROR(Table_ocorrencias11[[#This Row],[CIODS]],"")</f>
        <v>D694104</v>
      </c>
      <c r="F734" s="31" t="str">
        <f>IFERROR(Table_ocorrencias11[[#This Row],[natureza3]],"")</f>
        <v>Homicídio</v>
      </c>
      <c r="G734" s="31" t="str">
        <f>IFERROR(Table_ocorrencias11[[#This Row],[tipo_local]],"")</f>
        <v>Externo</v>
      </c>
      <c r="H734" s="31" t="str">
        <f>IFERROR(IF(Table_ocorrencias11[[#This Row],[instrumento9]] = 0,"",Table_ocorrencias11[[#This Row],[instrumento9]]),"")</f>
        <v>PÉRFURO-CONTUNDENTE</v>
      </c>
      <c r="I734" s="31" t="str">
        <f>IFERROR(VLOOKUP(Table_ocorrencias11[[#This Row],[matricula_perito]],Table_peritos[],2,FALSE),"")</f>
        <v>DIEGO NUNES TELES DE MENDONÇA</v>
      </c>
      <c r="J734" s="31" t="str">
        <f>IFERROR(VLOOKUP(Table_ocorrencias11[[#This Row],[matricula_auxiliar]],Table_auxiliares[],2,FALSE),"")</f>
        <v>BRENO HENRIQUE DANTAS DOS SANTOS</v>
      </c>
      <c r="K734" s="31" t="str">
        <f>IFERROR(VLOOKUP(Table_ocorrencias11[[#This Row],[matricula_delegado]],Table_delegados[],2,FALSE),"")</f>
        <v>JOAO BAPTISTA DE BRITTO ALVES FILHO</v>
      </c>
      <c r="L734" s="31" t="str">
        <f>IFERROR(Table_ocorrencias11[[#This Row],[viatura4]],"")</f>
        <v>UP004</v>
      </c>
      <c r="M734" s="31" t="str">
        <f>IFERROR(IF(Table_ocorrencias11[[#This Row],[DPH2]] ="","",Table_ocorrencias11[[#This Row],[DPH2]]&amp;"º DPH"),"")</f>
        <v>14º DPH</v>
      </c>
      <c r="N734" s="31" t="str">
        <f>UPPER(IFERROR(VLOOKUP(Table_ocorrencias11[[#This Row],[municipio]],Table_municipios[],2,FALSE),""))</f>
        <v>CABO DE SANTO AGOSTINHO</v>
      </c>
      <c r="O734" s="31" t="str">
        <f>UPPER(IFERROR(Table_ocorrencias11[[#This Row],[bairro7]],""))</f>
        <v>XAREU/ITAPUAMA</v>
      </c>
      <c r="P734" s="31" t="str">
        <f>IFERROR(IF(Table_ocorrencias11[[#This Row],[rua8]] ="","",Table_ocorrencias11[[#This Row],[rua8]]),"")</f>
        <v>BEIRA MAR</v>
      </c>
      <c r="Q734" s="31" t="str">
        <f>IFERROR(IF(Table_ocorrencias11[[#This Row],[latitude5]] ="","",Table_ocorrencias11[[#This Row],[latitude5]]),"")</f>
        <v>-8.301826</v>
      </c>
      <c r="R734" s="31" t="str">
        <f>IFERROR(IF(Table_ocorrencias11[[#This Row],[longitude6]] ="","",Table_ocorrencias11[[#This Row],[longitude6]]),"")</f>
        <v>-34.948803</v>
      </c>
      <c r="S734" s="31" t="str">
        <f>IFERROR(UPPER(VLOOKUP(Table_ocorrencias11[[#This Row],[ocorrencia_id]],Table_vitimas[],3,FALSE) &amp; " (NIC: "&amp; VLOOKUP(Table_ocorrencias11[[#This Row],[ocorrencia_id]],Table_vitimas[],9,FALSE)) &amp;")","")</f>
        <v>FELIPE LUIZ DA SILVA (NIC: 114100)</v>
      </c>
      <c r="T734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>BALÍSTICO /</v>
      </c>
      <c r="U734" s="31" t="str">
        <f>UPPER(IFERROR(Table_ocorrencias11[[#This Row],[descricao]],""))</f>
        <v>LAURINDO-99351-8864</v>
      </c>
      <c r="V734" s="24">
        <f>IFERROR(IF(Table_ocorrencias11[[#This Row],[data_ciencia]]="","",Table_ocorrencias11[[#This Row],[data_ciencia]]),"")</f>
        <v>0.90902777777777777</v>
      </c>
      <c r="W734" s="24">
        <f>IFERROR(IF(Table_ocorrencias11[[#This Row],[data_saida]]="","",Table_ocorrencias11[[#This Row],[data_saida]]),"")</f>
        <v>0.92361111111111116</v>
      </c>
      <c r="X734" s="24">
        <f>IFERROR(IF(Table_ocorrencias11[[#This Row],[data_chegada]]="","",Table_ocorrencias11[[#This Row],[data_chegada]]),"")</f>
        <v>0.96527777777777779</v>
      </c>
      <c r="Y734" s="24">
        <f>IFERROR(IF(Table_ocorrencias11[[#This Row],[data_conclusao]]="","",Table_ocorrencias11[[#This Row],[data_conclusao]]),"")</f>
        <v>0.99305555555555558</v>
      </c>
      <c r="Z734" s="22">
        <v>1864</v>
      </c>
      <c r="AA734" s="22">
        <v>996</v>
      </c>
      <c r="AB734" s="22">
        <v>14</v>
      </c>
      <c r="AC734" s="22">
        <v>3869148</v>
      </c>
      <c r="AD734" s="22">
        <v>3867820</v>
      </c>
      <c r="AE734" s="22">
        <v>2139065</v>
      </c>
      <c r="AF734" s="22">
        <v>36014</v>
      </c>
      <c r="AG734" s="23">
        <v>44147</v>
      </c>
      <c r="AH734" s="22" t="s">
        <v>6164</v>
      </c>
      <c r="AI734" s="22" t="s">
        <v>167</v>
      </c>
      <c r="AJ734" s="22" t="s">
        <v>168</v>
      </c>
      <c r="AK734" s="22" t="s">
        <v>255</v>
      </c>
      <c r="AL734" s="25">
        <v>0.90902777777777777</v>
      </c>
      <c r="AM734" s="26">
        <v>0.92361111111111116</v>
      </c>
      <c r="AN734" s="26">
        <v>0.96527777777777779</v>
      </c>
      <c r="AO734" s="26">
        <v>0.99305555555555558</v>
      </c>
      <c r="AP734" s="22" t="s">
        <v>6170</v>
      </c>
      <c r="AQ734" s="22" t="s">
        <v>6171</v>
      </c>
      <c r="AR734" s="22">
        <v>3</v>
      </c>
      <c r="AS734" s="22" t="s">
        <v>6165</v>
      </c>
      <c r="AT734" s="22" t="s">
        <v>6166</v>
      </c>
      <c r="AU734" s="22" t="s">
        <v>6167</v>
      </c>
      <c r="AV734" s="27" t="s">
        <v>276</v>
      </c>
      <c r="AW734" s="22" t="s">
        <v>6168</v>
      </c>
      <c r="AX734" s="22" t="s">
        <v>6169</v>
      </c>
      <c r="AY734" s="22" t="b">
        <v>1</v>
      </c>
      <c r="AZ734" s="22" t="s">
        <v>273</v>
      </c>
      <c r="BA734" s="22" t="b">
        <v>0</v>
      </c>
      <c r="BB734" s="22"/>
      <c r="BC734" s="22"/>
    </row>
    <row r="735" spans="1:55" hidden="1" x14ac:dyDescent="0.25">
      <c r="A735" s="31" t="str">
        <f>IFERROR(TEXT(Table_ocorrencias11[[#This Row],[caso_n]],"000")&amp;Table_ocorrencias11[[#This Row],[ponto]]&amp;"/"&amp;YEAR(Table_ocorrencias11[[#This Row],[DATA PLANTÃO]]),"")</f>
        <v>997.9/2020</v>
      </c>
      <c r="B735" s="31" t="str">
        <f>IFERROR(IF(Table_ocorrencias11[[#This Row],[GDL]] = "","", Table_ocorrencias11[[#This Row],[GDL]]&amp;"/"&amp;YEAR(Table_ocorrencias11[[#This Row],[data_plantao]])),"")</f>
        <v>36043/2020</v>
      </c>
      <c r="C735" s="31" t="str">
        <f>IF(Table_ocorrencias11[[#This Row],[fotos_gdl]] = TRUE,"ENVIADAS","PENDENTE")</f>
        <v>PENDENTE</v>
      </c>
      <c r="D735" s="23">
        <f>IFERROR(Table_ocorrencias11[[#This Row],[data_plantao]],"")</f>
        <v>44148</v>
      </c>
      <c r="E735" s="31" t="str">
        <f>IFERROR(Table_ocorrencias11[[#This Row],[CIODS]],"")</f>
        <v>D694128</v>
      </c>
      <c r="F735" s="31" t="str">
        <f>IFERROR(Table_ocorrencias11[[#This Row],[natureza3]],"")</f>
        <v>Homicídio</v>
      </c>
      <c r="G735" s="31" t="str">
        <f>IFERROR(Table_ocorrencias11[[#This Row],[tipo_local]],"")</f>
        <v/>
      </c>
      <c r="H735" s="31" t="str">
        <f>IFERROR(IF(Table_ocorrencias11[[#This Row],[instrumento9]] = 0,"",Table_ocorrencias11[[#This Row],[instrumento9]]),"")</f>
        <v/>
      </c>
      <c r="I735" s="31" t="str">
        <f>IFERROR(VLOOKUP(Table_ocorrencias11[[#This Row],[matricula_perito]],Table_peritos[],2,FALSE),"")</f>
        <v>FERNANDO HENRIQUE LEAL BENEVIDES</v>
      </c>
      <c r="J735" s="31" t="str">
        <f>IFERROR(VLOOKUP(Table_ocorrencias11[[#This Row],[matricula_auxiliar]],Table_auxiliares[],2,FALSE),"")</f>
        <v>THIAGO ANDRÉ</v>
      </c>
      <c r="K735" s="31" t="str">
        <f>IFERROR(VLOOKUP(Table_ocorrencias11[[#This Row],[matricula_delegado]],Table_delegados[],2,FALSE),"")</f>
        <v>JOAO BAPTISTA DE BRITTO ALVES FILHO</v>
      </c>
      <c r="L735" s="31" t="str">
        <f>IFERROR(Table_ocorrencias11[[#This Row],[viatura4]],"")</f>
        <v/>
      </c>
      <c r="M735" s="31" t="str">
        <f>IFERROR(IF(Table_ocorrencias11[[#This Row],[DPH2]] ="","",Table_ocorrencias11[[#This Row],[DPH2]]&amp;"º DPH"),"")</f>
        <v>5º DPH</v>
      </c>
      <c r="N735" s="31" t="str">
        <f>UPPER(IFERROR(VLOOKUP(Table_ocorrencias11[[#This Row],[municipio]],Table_municipios[],2,FALSE),""))</f>
        <v>RECIFE</v>
      </c>
      <c r="O735" s="31" t="str">
        <f>UPPER(IFERROR(Table_ocorrencias11[[#This Row],[bairro7]],""))</f>
        <v>NOVA DESCOBERTA</v>
      </c>
      <c r="P735" s="31" t="str">
        <f>IFERROR(IF(Table_ocorrencias11[[#This Row],[rua8]] ="","",Table_ocorrencias11[[#This Row],[rua8]]),"")</f>
        <v/>
      </c>
      <c r="Q735" s="31" t="str">
        <f>IFERROR(IF(Table_ocorrencias11[[#This Row],[latitude5]] ="","",Table_ocorrencias11[[#This Row],[latitude5]]),"")</f>
        <v/>
      </c>
      <c r="R735" s="31" t="str">
        <f>IFERROR(IF(Table_ocorrencias11[[#This Row],[longitude6]] ="","",Table_ocorrencias11[[#This Row],[longitude6]]),"")</f>
        <v/>
      </c>
      <c r="S735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35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35" s="31" t="str">
        <f>UPPER(IFERROR(Table_ocorrencias11[[#This Row],[descricao]],""))</f>
        <v>LAT.-8°,0046005    LONG. -34°,9293874</v>
      </c>
      <c r="V735" s="24">
        <f>IFERROR(IF(Table_ocorrencias11[[#This Row],[data_ciencia]]="","",Table_ocorrencias11[[#This Row],[data_ciencia]]),"")</f>
        <v>0.25</v>
      </c>
      <c r="W735" s="24" t="str">
        <f>IFERROR(IF(Table_ocorrencias11[[#This Row],[data_saida]]="","",Table_ocorrencias11[[#This Row],[data_saida]]),"")</f>
        <v/>
      </c>
      <c r="X735" s="24" t="str">
        <f>IFERROR(IF(Table_ocorrencias11[[#This Row],[data_chegada]]="","",Table_ocorrencias11[[#This Row],[data_chegada]]),"")</f>
        <v/>
      </c>
      <c r="Y735" s="24" t="str">
        <f>IFERROR(IF(Table_ocorrencias11[[#This Row],[data_conclusao]]="","",Table_ocorrencias11[[#This Row],[data_conclusao]]),"")</f>
        <v/>
      </c>
      <c r="Z735" s="22">
        <v>1865</v>
      </c>
      <c r="AA735" s="22">
        <v>997</v>
      </c>
      <c r="AB735" s="22">
        <v>5</v>
      </c>
      <c r="AC735" s="22">
        <v>2962063</v>
      </c>
      <c r="AD735" s="22">
        <v>3870464</v>
      </c>
      <c r="AE735" s="22">
        <v>2139065</v>
      </c>
      <c r="AF735" s="22">
        <v>36043</v>
      </c>
      <c r="AG735" s="23">
        <v>44148</v>
      </c>
      <c r="AH735" s="22" t="s">
        <v>6178</v>
      </c>
      <c r="AI735" s="22" t="s">
        <v>167</v>
      </c>
      <c r="AJ735" s="22" t="s">
        <v>283</v>
      </c>
      <c r="AK735" s="22" t="s">
        <v>283</v>
      </c>
      <c r="AL735" s="25">
        <v>0.25</v>
      </c>
      <c r="AM735" s="26"/>
      <c r="AN735" s="26"/>
      <c r="AO735" s="26"/>
      <c r="AP735" s="22"/>
      <c r="AQ735" s="22"/>
      <c r="AR735" s="22">
        <v>14</v>
      </c>
      <c r="AS735" s="22" t="s">
        <v>2270</v>
      </c>
      <c r="AT735" s="22" t="s">
        <v>283</v>
      </c>
      <c r="AU735" s="22" t="s">
        <v>283</v>
      </c>
      <c r="AV735" s="27"/>
      <c r="AW735" s="22" t="s">
        <v>6179</v>
      </c>
      <c r="AX735" s="22" t="s">
        <v>6185</v>
      </c>
      <c r="AY735" s="22" t="b">
        <v>0</v>
      </c>
      <c r="AZ735" s="22" t="s">
        <v>273</v>
      </c>
      <c r="BA735" s="22" t="b">
        <v>0</v>
      </c>
      <c r="BB735" s="22"/>
      <c r="BC735" s="22"/>
    </row>
    <row r="736" spans="1:55" hidden="1" x14ac:dyDescent="0.25">
      <c r="A736" s="31" t="str">
        <f>IFERROR(TEXT(Table_ocorrencias11[[#This Row],[caso_n]],"000")&amp;Table_ocorrencias11[[#This Row],[ponto]]&amp;"/"&amp;YEAR(Table_ocorrencias11[[#This Row],[DATA PLANTÃO]]),"")</f>
        <v>998.9/2020</v>
      </c>
      <c r="B736" s="31" t="str">
        <f>IFERROR(IF(Table_ocorrencias11[[#This Row],[GDL]] = "","", Table_ocorrencias11[[#This Row],[GDL]]&amp;"/"&amp;YEAR(Table_ocorrencias11[[#This Row],[data_plantao]])),"")</f>
        <v>36123/2020</v>
      </c>
      <c r="C736" s="31" t="str">
        <f>IF(Table_ocorrencias11[[#This Row],[fotos_gdl]] = TRUE,"ENVIADAS","PENDENTE")</f>
        <v>ENVIADAS</v>
      </c>
      <c r="D736" s="23">
        <f>IFERROR(Table_ocorrencias11[[#This Row],[data_plantao]],"")</f>
        <v>44148</v>
      </c>
      <c r="E736" s="31" t="str">
        <f>IFERROR(Table_ocorrencias11[[#This Row],[CIODS]],"")</f>
        <v>D694139</v>
      </c>
      <c r="F736" s="31" t="str">
        <f>IFERROR(Table_ocorrencias11[[#This Row],[natureza3]],"")</f>
        <v>Homicídio</v>
      </c>
      <c r="G736" s="31" t="str">
        <f>IFERROR(Table_ocorrencias11[[#This Row],[tipo_local]],"")</f>
        <v>Externo</v>
      </c>
      <c r="H736" s="31" t="str">
        <f>IFERROR(IF(Table_ocorrencias11[[#This Row],[instrumento9]] = 0,"",Table_ocorrencias11[[#This Row],[instrumento9]]),"")</f>
        <v>OUTROS</v>
      </c>
      <c r="I736" s="31" t="str">
        <f>IFERROR(VLOOKUP(Table_ocorrencias11[[#This Row],[matricula_perito]],Table_peritos[],2,FALSE),"")</f>
        <v>VICTOR CEZAR LUCENA TAVARES DE SÁ LEITÃO</v>
      </c>
      <c r="J736" s="31" t="str">
        <f>IFERROR(VLOOKUP(Table_ocorrencias11[[#This Row],[matricula_auxiliar]],Table_auxiliares[],2,FALSE),"")</f>
        <v>THAYSE BATISTA</v>
      </c>
      <c r="K736" s="31" t="str">
        <f>IFERROR(VLOOKUP(Table_ocorrencias11[[#This Row],[matricula_delegado]],Table_delegados[],2,FALSE),"")</f>
        <v>FRANCISCO OCELIO LIMA RIBEIRO</v>
      </c>
      <c r="L736" s="31" t="str">
        <f>IFERROR(Table_ocorrencias11[[#This Row],[viatura4]],"")</f>
        <v>UP006</v>
      </c>
      <c r="M736" s="31" t="str">
        <f>IFERROR(IF(Table_ocorrencias11[[#This Row],[DPH2]] ="","",Table_ocorrencias11[[#This Row],[DPH2]]&amp;"º DPH"),"")</f>
        <v>5º DPH</v>
      </c>
      <c r="N736" s="31" t="str">
        <f>UPPER(IFERROR(VLOOKUP(Table_ocorrencias11[[#This Row],[municipio]],Table_municipios[],2,FALSE),""))</f>
        <v>RECIFE</v>
      </c>
      <c r="O736" s="31" t="str">
        <f>UPPER(IFERROR(Table_ocorrencias11[[#This Row],[bairro7]],""))</f>
        <v>LINHA DO TIRO</v>
      </c>
      <c r="P736" s="31" t="str">
        <f>IFERROR(IF(Table_ocorrencias11[[#This Row],[rua8]] ="","",Table_ocorrencias11[[#This Row],[rua8]]),"")</f>
        <v>RUA PROF JOSÉ ARMARINO DOS REIS</v>
      </c>
      <c r="Q736" s="31" t="str">
        <f>IFERROR(IF(Table_ocorrencias11[[#This Row],[latitude5]] ="","",Table_ocorrencias11[[#This Row],[latitude5]]),"")</f>
        <v>-8.013309</v>
      </c>
      <c r="R736" s="31" t="str">
        <f>IFERROR(IF(Table_ocorrencias11[[#This Row],[longitude6]] ="","",Table_ocorrencias11[[#This Row],[longitude6]]),"")</f>
        <v>-34.905931</v>
      </c>
      <c r="S736" s="31" t="str">
        <f>IFERROR(UPPER(VLOOKUP(Table_ocorrencias11[[#This Row],[ocorrencia_id]],Table_vitimas[],3,FALSE) &amp; " (NIC: "&amp; VLOOKUP(Table_ocorrencias11[[#This Row],[ocorrencia_id]],Table_vitimas[],9,FALSE)) &amp;")","")</f>
        <v>ABIGAIL PEIXE DA SILVA (NIC: 114102)</v>
      </c>
      <c r="T736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 xml:space="preserve"> DNA /</v>
      </c>
      <c r="U736" s="31" t="str">
        <f>UPPER(IFERROR(Table_ocorrencias11[[#This Row],[descricao]],""))</f>
        <v>FEMININO/ SEM ROUPA - OBJ CONTUNDENTE (SG MURILO 98718-6785)</v>
      </c>
      <c r="V736" s="24">
        <f>IFERROR(IF(Table_ocorrencias11[[#This Row],[data_ciencia]]="","",Table_ocorrencias11[[#This Row],[data_ciencia]]),"")</f>
        <v>0.40277777777777779</v>
      </c>
      <c r="W736" s="24">
        <f>IFERROR(IF(Table_ocorrencias11[[#This Row],[data_saida]]="","",Table_ocorrencias11[[#This Row],[data_saida]]),"")</f>
        <v>0.41666666666666669</v>
      </c>
      <c r="X736" s="24">
        <f>IFERROR(IF(Table_ocorrencias11[[#This Row],[data_chegada]]="","",Table_ocorrencias11[[#This Row],[data_chegada]]),"")</f>
        <v>0.4375</v>
      </c>
      <c r="Y736" s="24">
        <f>IFERROR(IF(Table_ocorrencias11[[#This Row],[data_conclusao]]="","",Table_ocorrencias11[[#This Row],[data_conclusao]]),"")</f>
        <v>0.47222222222222221</v>
      </c>
      <c r="Z736" s="22">
        <v>1866</v>
      </c>
      <c r="AA736" s="22">
        <v>998</v>
      </c>
      <c r="AB736" s="22">
        <v>5</v>
      </c>
      <c r="AC736" s="22">
        <v>3866947</v>
      </c>
      <c r="AD736" s="22">
        <v>3870430</v>
      </c>
      <c r="AE736" s="22">
        <v>3467520</v>
      </c>
      <c r="AF736" s="22">
        <v>36123</v>
      </c>
      <c r="AG736" s="23">
        <v>44148</v>
      </c>
      <c r="AH736" s="22" t="s">
        <v>6180</v>
      </c>
      <c r="AI736" s="22" t="s">
        <v>167</v>
      </c>
      <c r="AJ736" s="22" t="s">
        <v>168</v>
      </c>
      <c r="AK736" s="22" t="s">
        <v>1258</v>
      </c>
      <c r="AL736" s="25">
        <v>0.40277777777777779</v>
      </c>
      <c r="AM736" s="26">
        <v>0.41666666666666669</v>
      </c>
      <c r="AN736" s="26">
        <v>0.4375</v>
      </c>
      <c r="AO736" s="26">
        <v>0.47222222222222221</v>
      </c>
      <c r="AP736" s="22" t="s">
        <v>6186</v>
      </c>
      <c r="AQ736" s="22" t="s">
        <v>6187</v>
      </c>
      <c r="AR736" s="22">
        <v>14</v>
      </c>
      <c r="AS736" s="22" t="s">
        <v>766</v>
      </c>
      <c r="AT736" s="22" t="s">
        <v>6181</v>
      </c>
      <c r="AU736" s="22" t="s">
        <v>6182</v>
      </c>
      <c r="AV736" s="27" t="s">
        <v>433</v>
      </c>
      <c r="AW736" s="22" t="s">
        <v>6183</v>
      </c>
      <c r="AX736" s="22" t="s">
        <v>6184</v>
      </c>
      <c r="AY736" s="22" t="b">
        <v>1</v>
      </c>
      <c r="AZ736" s="22" t="s">
        <v>273</v>
      </c>
      <c r="BA736" s="22" t="b">
        <v>0</v>
      </c>
      <c r="BB736" s="22"/>
      <c r="BC736" s="22"/>
    </row>
    <row r="737" spans="1:55" hidden="1" x14ac:dyDescent="0.25">
      <c r="A737" s="31" t="str">
        <f>IFERROR(TEXT(Table_ocorrencias11[[#This Row],[caso_n]],"000")&amp;Table_ocorrencias11[[#This Row],[ponto]]&amp;"/"&amp;YEAR(Table_ocorrencias11[[#This Row],[DATA PLANTÃO]]),"")</f>
        <v>999.9/2020</v>
      </c>
      <c r="B737" s="31" t="str">
        <f>IFERROR(IF(Table_ocorrencias11[[#This Row],[GDL]] = "","", Table_ocorrencias11[[#This Row],[GDL]]&amp;"/"&amp;YEAR(Table_ocorrencias11[[#This Row],[data_plantao]])),"")</f>
        <v>36219/2020</v>
      </c>
      <c r="C737" s="31" t="str">
        <f>IF(Table_ocorrencias11[[#This Row],[fotos_gdl]] = TRUE,"ENVIADAS","PENDENTE")</f>
        <v>ENVIADAS</v>
      </c>
      <c r="D737" s="23">
        <f>IFERROR(Table_ocorrencias11[[#This Row],[data_plantao]],"")</f>
        <v>44149</v>
      </c>
      <c r="E737" s="31" t="str">
        <f>IFERROR(Table_ocorrencias11[[#This Row],[CIODS]],"")</f>
        <v>D694282</v>
      </c>
      <c r="F737" s="31" t="str">
        <f>IFERROR(Table_ocorrencias11[[#This Row],[natureza3]],"")</f>
        <v>Homicídio</v>
      </c>
      <c r="G737" s="31" t="str">
        <f>IFERROR(Table_ocorrencias11[[#This Row],[tipo_local]],"")</f>
        <v>Externo</v>
      </c>
      <c r="H737" s="31" t="str">
        <f>IFERROR(IF(Table_ocorrencias11[[#This Row],[instrumento9]] = 0,"",Table_ocorrencias11[[#This Row],[instrumento9]]),"")</f>
        <v>PÉRFURO-CONTUNDENTE</v>
      </c>
      <c r="I737" s="31" t="str">
        <f>IFERROR(VLOOKUP(Table_ocorrencias11[[#This Row],[matricula_perito]],Table_peritos[],2,FALSE),"")</f>
        <v>VICTOR CEZAR LUCENA TAVARES DE SÁ LEITÃO</v>
      </c>
      <c r="J737" s="31" t="str">
        <f>IFERROR(VLOOKUP(Table_ocorrencias11[[#This Row],[matricula_auxiliar]],Table_auxiliares[],2,FALSE),"")</f>
        <v>TALITA ATANAZIO ROSA</v>
      </c>
      <c r="K737" s="31" t="str">
        <f>IFERROR(VLOOKUP(Table_ocorrencias11[[#This Row],[matricula_delegado]],Table_delegados[],2,FALSE),"")</f>
        <v>FRANCISCA ERICA DA SILVA BEZERRA</v>
      </c>
      <c r="L737" s="31" t="str">
        <f>IFERROR(Table_ocorrencias11[[#This Row],[viatura4]],"")</f>
        <v>UP006</v>
      </c>
      <c r="M737" s="31" t="str">
        <f>IFERROR(IF(Table_ocorrencias11[[#This Row],[DPH2]] ="","",Table_ocorrencias11[[#This Row],[DPH2]]&amp;"º DPH"),"")</f>
        <v>10º DPH</v>
      </c>
      <c r="N737" s="31" t="str">
        <f>UPPER(IFERROR(VLOOKUP(Table_ocorrencias11[[#This Row],[municipio]],Table_municipios[],2,FALSE),""))</f>
        <v>SÃO LOURENÇO DA MATA</v>
      </c>
      <c r="O737" s="31" t="str">
        <f>UPPER(IFERROR(Table_ocorrencias11[[#This Row],[bairro7]],""))</f>
        <v>CHÃ DA TÁBUA</v>
      </c>
      <c r="P737" s="31" t="str">
        <f>IFERROR(IF(Table_ocorrencias11[[#This Row],[rua8]] ="","",Table_ocorrencias11[[#This Row],[rua8]]),"")</f>
        <v>AVENINA 8 DE MAIO, 1558</v>
      </c>
      <c r="Q737" s="31" t="str">
        <f>IFERROR(IF(Table_ocorrencias11[[#This Row],[latitude5]] ="","",Table_ocorrencias11[[#This Row],[latitude5]]),"")</f>
        <v>-7,981419</v>
      </c>
      <c r="R737" s="31" t="str">
        <f>IFERROR(IF(Table_ocorrencias11[[#This Row],[longitude6]] ="","",Table_ocorrencias11[[#This Row],[longitude6]]),"")</f>
        <v>-35,025213</v>
      </c>
      <c r="S737" s="31" t="str">
        <f>IFERROR(UPPER(VLOOKUP(Table_ocorrencias11[[#This Row],[ocorrencia_id]],Table_vitimas[],3,FALSE) &amp; " (NIC: "&amp; VLOOKUP(Table_ocorrencias11[[#This Row],[ocorrencia_id]],Table_vitimas[],9,FALSE)) &amp;")","")</f>
        <v/>
      </c>
      <c r="T737" s="31" t="str">
        <f>UPPER(IF(COUNTIFS(Table_vestigios[ocorrencia_id],Table_ocorrencias11[[#This Row],[ocorrencia_id]],Table_vestigios[tipo],"Balístico") &gt; 0,"Balístico /","")
&amp; IF(COUNTIFS(Table_vestigios[ocorrencia_id],Table_ocorrencias11[[#This Row],[ocorrencia_id]],Table_vestigios[tipo],"DNA") &gt; 0," DNA /","")
&amp; IF(COUNTIFS(Table_vestigios[ocorrencia_id],Table_ocorrencias11[[#This Row],[ocorrencia_id]],Table_vestigios[tipo],"Papiloscópico") &gt; 0," Papiloscópico /","")
&amp; IF(COUNTIFS(Table_vestigios[ocorrencia_id],Table_ocorrencias11[[#This Row],[ocorrencia_id]],Table_vestigios[tipo],"Entorpecentes") &gt; 0," Entorpecentes /",""))</f>
        <v/>
      </c>
      <c r="U737" s="31" t="str">
        <f>UPPER(IFERROR(Table_ocorrencias11[[#This Row],[descricao]],""))</f>
        <v>CABO GLAUBER: 84037463</v>
      </c>
      <c r="V737" s="24">
        <f>IFERROR(IF(Table_ocorrencias11[[#This Row],[data_ciencia]]="","",Table_ocorrencias11[[#This Row],[data_ciencia]]),"")</f>
        <v>0.53749999999999998</v>
      </c>
      <c r="W737" s="24">
        <f>IFERROR(IF(Table_ocorrencias11[[#This Row],[data_saida]]="","",Table_ocorrencias11[[#This Row],[data_saida]]),"")</f>
        <v>0.5625</v>
      </c>
      <c r="X737" s="24">
        <f>IFERROR(IF(Table_ocorrencias11[[#This Row],[data_chegada]]="","",Table_ocorrencias11[[#This Row],[data_chegada]]),"")</f>
        <v>0.59027777777777779</v>
      </c>
      <c r="Y737" s="24">
        <f>IFERROR(IF(Table_ocorrencias11[[#This Row],[data_conclusao]]="","",Table_ocorrencias11[[#This Row],[data_conclusao]]),"")</f>
        <v>0.625</v>
      </c>
      <c r="Z737" s="22">
        <v>1867</v>
      </c>
      <c r="AA737" s="22">
        <v>999</v>
      </c>
      <c r="AB737" s="22">
        <v>10</v>
      </c>
      <c r="AC737" s="22">
        <v>3866947</v>
      </c>
      <c r="AD737" s="22">
        <v>3875598</v>
      </c>
      <c r="AE737" s="22">
        <v>2724782</v>
      </c>
      <c r="AF737" s="22">
        <v>36219</v>
      </c>
      <c r="AG737" s="23">
        <v>44149</v>
      </c>
      <c r="AH737" s="22" t="s">
        <v>6194</v>
      </c>
      <c r="AI737" s="22" t="s">
        <v>167</v>
      </c>
      <c r="AJ737" s="22" t="s">
        <v>168</v>
      </c>
      <c r="AK737" s="22" t="s">
        <v>1258</v>
      </c>
      <c r="AL737" s="25">
        <v>0.53749999999999998</v>
      </c>
      <c r="AM737" s="26">
        <v>0.5625</v>
      </c>
      <c r="AN737" s="26">
        <v>0.59027777777777779</v>
      </c>
      <c r="AO737" s="26">
        <v>0.625</v>
      </c>
      <c r="AP737" s="22" t="s">
        <v>6200</v>
      </c>
      <c r="AQ737" s="22" t="s">
        <v>6201</v>
      </c>
      <c r="AR737" s="22">
        <v>15</v>
      </c>
      <c r="AS737" s="22" t="s">
        <v>6195</v>
      </c>
      <c r="AT737" s="22" t="s">
        <v>6196</v>
      </c>
      <c r="AU737" s="22" t="s">
        <v>6197</v>
      </c>
      <c r="AV737" s="27" t="s">
        <v>276</v>
      </c>
      <c r="AW737" s="22" t="s">
        <v>6198</v>
      </c>
      <c r="AX737" s="22" t="s">
        <v>6199</v>
      </c>
      <c r="AY737" s="22" t="b">
        <v>1</v>
      </c>
      <c r="AZ737" s="22" t="s">
        <v>273</v>
      </c>
      <c r="BA737" s="22" t="b">
        <v>0</v>
      </c>
      <c r="BB737" s="22"/>
      <c r="BC737" s="22"/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8"/>
  <sheetViews>
    <sheetView showGridLines="0" topLeftCell="A560" zoomScale="90" zoomScaleNormal="90" workbookViewId="0">
      <selection activeCell="E578" sqref="E578"/>
    </sheetView>
  </sheetViews>
  <sheetFormatPr defaultRowHeight="15" customHeight="1" x14ac:dyDescent="0.25"/>
  <cols>
    <col min="1" max="1" width="12.42578125" style="102" bestFit="1" customWidth="1"/>
    <col min="2" max="2" width="14.28515625" style="102" bestFit="1" customWidth="1"/>
    <col min="3" max="3" width="20.85546875" style="102" bestFit="1" customWidth="1"/>
    <col min="4" max="4" width="23.140625" style="102" bestFit="1" customWidth="1"/>
    <col min="5" max="5" width="11.85546875" style="102" bestFit="1" customWidth="1"/>
    <col min="6" max="6" width="38.5703125" style="102" bestFit="1" customWidth="1"/>
    <col min="7" max="7" width="24" style="102" bestFit="1" customWidth="1"/>
    <col min="8" max="8" width="19" style="102" bestFit="1" customWidth="1"/>
    <col min="9" max="9" width="29.7109375" style="102" bestFit="1" customWidth="1"/>
    <col min="10" max="10" width="49.42578125" style="102" bestFit="1" customWidth="1"/>
    <col min="11" max="11" width="28.85546875" style="102" bestFit="1" customWidth="1"/>
    <col min="12" max="12" width="43.85546875" style="102" bestFit="1" customWidth="1"/>
    <col min="13" max="13" width="13.85546875" style="102" bestFit="1" customWidth="1"/>
    <col min="14" max="14" width="30.7109375" style="102" bestFit="1" customWidth="1"/>
    <col min="15" max="18" width="22.42578125" style="102" customWidth="1"/>
    <col min="19" max="19" width="18.5703125" style="102" bestFit="1" customWidth="1"/>
    <col min="20" max="20" width="35.7109375" style="102" bestFit="1" customWidth="1"/>
    <col min="21" max="21" width="152.5703125" style="102" customWidth="1"/>
    <col min="22" max="22" width="83.5703125" style="102" bestFit="1" customWidth="1"/>
    <col min="23" max="23" width="91.28515625" style="102" bestFit="1" customWidth="1"/>
    <col min="24" max="24" width="59.85546875" style="102" bestFit="1" customWidth="1"/>
    <col min="25" max="31" width="13.7109375" style="102" customWidth="1"/>
    <col min="32" max="32" width="10.5703125" style="102" bestFit="1" customWidth="1"/>
    <col min="33" max="34" width="42" style="102" customWidth="1"/>
    <col min="35" max="16384" width="9.140625" style="102"/>
  </cols>
  <sheetData>
    <row r="1" spans="1:38" s="56" customFormat="1" ht="104.25" customHeight="1" x14ac:dyDescent="0.25">
      <c r="A1" s="167" t="s">
        <v>11839</v>
      </c>
      <c r="B1" s="168"/>
      <c r="C1" s="168"/>
      <c r="D1" s="168"/>
      <c r="E1" s="168"/>
      <c r="F1" s="168"/>
      <c r="G1" s="168"/>
      <c r="H1" s="168"/>
      <c r="I1" s="168"/>
      <c r="J1" s="167"/>
      <c r="K1" s="168"/>
      <c r="M1" s="168"/>
      <c r="N1" s="168"/>
      <c r="O1" s="168"/>
      <c r="P1" s="167"/>
      <c r="Q1" s="168" t="s">
        <v>664</v>
      </c>
      <c r="R1" s="168"/>
      <c r="T1" s="167" t="s">
        <v>664</v>
      </c>
      <c r="U1" s="168"/>
      <c r="V1" s="167"/>
      <c r="W1" s="168"/>
      <c r="AI1" s="168"/>
      <c r="AJ1" s="168"/>
      <c r="AK1" s="168"/>
      <c r="AL1" s="168"/>
    </row>
    <row r="2" spans="1:38" s="115" customFormat="1" ht="27.75" customHeight="1" x14ac:dyDescent="0.25">
      <c r="A2" s="109" t="s">
        <v>208</v>
      </c>
      <c r="B2" s="110" t="s">
        <v>155</v>
      </c>
      <c r="C2" s="109" t="s">
        <v>8101</v>
      </c>
      <c r="D2" s="111" t="s">
        <v>229</v>
      </c>
      <c r="E2" s="109" t="s">
        <v>157</v>
      </c>
      <c r="F2" s="109" t="s">
        <v>206</v>
      </c>
      <c r="G2" s="109" t="s">
        <v>8102</v>
      </c>
      <c r="H2" s="109" t="s">
        <v>8103</v>
      </c>
      <c r="I2" s="109" t="s">
        <v>8104</v>
      </c>
      <c r="J2" s="109" t="s">
        <v>231</v>
      </c>
      <c r="K2" s="109" t="s">
        <v>216</v>
      </c>
      <c r="L2" s="109" t="s">
        <v>8105</v>
      </c>
      <c r="M2" s="109" t="s">
        <v>217</v>
      </c>
      <c r="N2" s="112" t="s">
        <v>8106</v>
      </c>
      <c r="O2" s="113" t="s">
        <v>8107</v>
      </c>
      <c r="P2" s="113" t="s">
        <v>8108</v>
      </c>
      <c r="Q2" s="113" t="s">
        <v>8109</v>
      </c>
      <c r="R2" s="113" t="s">
        <v>8110</v>
      </c>
      <c r="S2" s="109" t="s">
        <v>106</v>
      </c>
      <c r="T2" s="109" t="s">
        <v>8111</v>
      </c>
      <c r="U2" s="109" t="s">
        <v>8112</v>
      </c>
      <c r="V2" s="109" t="s">
        <v>8113</v>
      </c>
      <c r="W2" s="109" t="s">
        <v>8114</v>
      </c>
      <c r="X2" s="109" t="s">
        <v>213</v>
      </c>
      <c r="Y2" s="109" t="s">
        <v>8115</v>
      </c>
      <c r="Z2" s="109" t="s">
        <v>8116</v>
      </c>
      <c r="AA2" s="109" t="s">
        <v>8117</v>
      </c>
      <c r="AB2" s="109" t="s">
        <v>8118</v>
      </c>
      <c r="AC2" s="109" t="s">
        <v>8119</v>
      </c>
      <c r="AD2" s="109" t="s">
        <v>8120</v>
      </c>
      <c r="AE2" s="109" t="s">
        <v>8121</v>
      </c>
      <c r="AF2" s="114" t="s">
        <v>8122</v>
      </c>
    </row>
    <row r="3" spans="1:38" ht="15" customHeight="1" x14ac:dyDescent="0.25">
      <c r="A3" s="116" t="s">
        <v>8123</v>
      </c>
      <c r="B3" s="117" t="s">
        <v>8124</v>
      </c>
      <c r="C3" s="116" t="s">
        <v>8125</v>
      </c>
      <c r="D3" s="118">
        <v>43831</v>
      </c>
      <c r="E3" s="116" t="s">
        <v>8126</v>
      </c>
      <c r="F3" s="116">
        <v>104803</v>
      </c>
      <c r="G3" s="116" t="s">
        <v>8127</v>
      </c>
      <c r="H3" s="116" t="s">
        <v>8128</v>
      </c>
      <c r="I3" s="116" t="s">
        <v>8129</v>
      </c>
      <c r="J3" s="116" t="s">
        <v>179</v>
      </c>
      <c r="K3" s="116" t="s">
        <v>2881</v>
      </c>
      <c r="L3" s="116" t="s">
        <v>9</v>
      </c>
      <c r="M3" s="116" t="s">
        <v>1258</v>
      </c>
      <c r="N3" s="118">
        <v>43831</v>
      </c>
      <c r="O3" s="119">
        <v>0.2638888888888889</v>
      </c>
      <c r="P3" s="119">
        <v>0.30555555555555552</v>
      </c>
      <c r="Q3" s="119">
        <v>0.31944444444444448</v>
      </c>
      <c r="R3" s="119">
        <v>0.3611111111111111</v>
      </c>
      <c r="S3" s="116" t="s">
        <v>113</v>
      </c>
      <c r="T3" s="116"/>
      <c r="U3" s="116" t="s">
        <v>8130</v>
      </c>
      <c r="V3" s="116" t="s">
        <v>2454</v>
      </c>
      <c r="W3" s="116" t="s">
        <v>8131</v>
      </c>
      <c r="X3" s="116" t="s">
        <v>276</v>
      </c>
      <c r="Y3" s="116" t="s">
        <v>250</v>
      </c>
      <c r="Z3" s="116" t="s">
        <v>8132</v>
      </c>
      <c r="AA3" s="116" t="s">
        <v>8129</v>
      </c>
      <c r="AB3" s="116" t="s">
        <v>8129</v>
      </c>
      <c r="AC3" s="116" t="s">
        <v>8129</v>
      </c>
      <c r="AD3" s="116" t="s">
        <v>8132</v>
      </c>
      <c r="AE3" s="116" t="s">
        <v>8132</v>
      </c>
      <c r="AF3" s="116" t="s">
        <v>8133</v>
      </c>
    </row>
    <row r="4" spans="1:38" ht="15" customHeight="1" x14ac:dyDescent="0.25">
      <c r="A4" s="116" t="s">
        <v>8134</v>
      </c>
      <c r="B4" s="120" t="s">
        <v>8135</v>
      </c>
      <c r="C4" s="116" t="s">
        <v>8125</v>
      </c>
      <c r="D4" s="118">
        <v>43831</v>
      </c>
      <c r="E4" s="116" t="s">
        <v>8136</v>
      </c>
      <c r="F4" s="116">
        <v>105415</v>
      </c>
      <c r="G4" s="116" t="s">
        <v>8137</v>
      </c>
      <c r="H4" s="116" t="s">
        <v>8138</v>
      </c>
      <c r="I4" s="116" t="s">
        <v>8129</v>
      </c>
      <c r="J4" s="116" t="s">
        <v>176</v>
      </c>
      <c r="K4" s="116" t="s">
        <v>2881</v>
      </c>
      <c r="L4" s="116" t="s">
        <v>19</v>
      </c>
      <c r="M4" s="116" t="s">
        <v>255</v>
      </c>
      <c r="N4" s="118">
        <v>43831</v>
      </c>
      <c r="O4" s="119">
        <v>0.3923611111111111</v>
      </c>
      <c r="P4" s="119">
        <v>0.40902777777777777</v>
      </c>
      <c r="Q4" s="119">
        <v>0.42083333333333334</v>
      </c>
      <c r="R4" s="119">
        <v>0.44375000000000003</v>
      </c>
      <c r="S4" s="116" t="s">
        <v>115</v>
      </c>
      <c r="T4" s="116"/>
      <c r="U4" s="116" t="s">
        <v>8139</v>
      </c>
      <c r="V4" s="116" t="s">
        <v>8140</v>
      </c>
      <c r="W4" s="116" t="s">
        <v>8141</v>
      </c>
      <c r="X4" s="116" t="s">
        <v>8137</v>
      </c>
      <c r="Y4" s="116" t="s">
        <v>8142</v>
      </c>
      <c r="Z4" s="116" t="s">
        <v>8129</v>
      </c>
      <c r="AA4" s="116" t="s">
        <v>8129</v>
      </c>
      <c r="AB4" s="116" t="s">
        <v>8129</v>
      </c>
      <c r="AC4" s="116" t="s">
        <v>8129</v>
      </c>
      <c r="AD4" s="116" t="s">
        <v>8129</v>
      </c>
      <c r="AE4" s="116" t="s">
        <v>8129</v>
      </c>
      <c r="AF4" s="116" t="s">
        <v>8133</v>
      </c>
    </row>
    <row r="5" spans="1:38" ht="15" customHeight="1" x14ac:dyDescent="0.25">
      <c r="A5" s="116" t="s">
        <v>8143</v>
      </c>
      <c r="B5" s="120" t="s">
        <v>8144</v>
      </c>
      <c r="C5" s="116" t="s">
        <v>8125</v>
      </c>
      <c r="D5" s="118">
        <v>43831</v>
      </c>
      <c r="E5" s="116" t="s">
        <v>8145</v>
      </c>
      <c r="F5" s="116">
        <v>105400</v>
      </c>
      <c r="G5" s="116" t="s">
        <v>8127</v>
      </c>
      <c r="H5" s="116" t="s">
        <v>8128</v>
      </c>
      <c r="I5" s="116" t="s">
        <v>8129</v>
      </c>
      <c r="J5" s="116" t="s">
        <v>169</v>
      </c>
      <c r="K5" s="116" t="s">
        <v>2658</v>
      </c>
      <c r="L5" s="116" t="s">
        <v>9</v>
      </c>
      <c r="M5" s="116" t="s">
        <v>1258</v>
      </c>
      <c r="N5" s="118">
        <v>43831</v>
      </c>
      <c r="O5" s="119">
        <v>0.40625</v>
      </c>
      <c r="P5" s="119">
        <v>0.41666666666666669</v>
      </c>
      <c r="Q5" s="119">
        <v>0.42708333333333331</v>
      </c>
      <c r="R5" s="119">
        <v>0.46875</v>
      </c>
      <c r="S5" s="116" t="s">
        <v>113</v>
      </c>
      <c r="T5" s="116"/>
      <c r="U5" s="116" t="s">
        <v>8146</v>
      </c>
      <c r="V5" s="116" t="s">
        <v>8147</v>
      </c>
      <c r="W5" s="116" t="s">
        <v>8148</v>
      </c>
      <c r="X5" s="116" t="s">
        <v>481</v>
      </c>
      <c r="Y5" s="116" t="s">
        <v>8142</v>
      </c>
      <c r="Z5" s="116" t="s">
        <v>8129</v>
      </c>
      <c r="AA5" s="116" t="s">
        <v>8129</v>
      </c>
      <c r="AB5" s="116" t="s">
        <v>8129</v>
      </c>
      <c r="AC5" s="116" t="s">
        <v>8129</v>
      </c>
      <c r="AD5" s="116" t="s">
        <v>8129</v>
      </c>
      <c r="AE5" s="116" t="s">
        <v>8129</v>
      </c>
      <c r="AF5" s="116" t="s">
        <v>8133</v>
      </c>
    </row>
    <row r="6" spans="1:38" ht="15" customHeight="1" x14ac:dyDescent="0.25">
      <c r="A6" s="116" t="s">
        <v>8149</v>
      </c>
      <c r="B6" s="120" t="s">
        <v>8150</v>
      </c>
      <c r="C6" s="116" t="s">
        <v>8129</v>
      </c>
      <c r="D6" s="118">
        <v>43832</v>
      </c>
      <c r="E6" s="116" t="s">
        <v>8151</v>
      </c>
      <c r="F6" s="116">
        <v>105422</v>
      </c>
      <c r="G6" s="116" t="s">
        <v>8127</v>
      </c>
      <c r="H6" s="116" t="s">
        <v>8128</v>
      </c>
      <c r="I6" s="116" t="s">
        <v>8129</v>
      </c>
      <c r="J6" s="116" t="s">
        <v>189</v>
      </c>
      <c r="K6" s="116" t="s">
        <v>8152</v>
      </c>
      <c r="L6" s="116" t="s">
        <v>16</v>
      </c>
      <c r="M6" s="116" t="s">
        <v>1258</v>
      </c>
      <c r="N6" s="118">
        <v>43832</v>
      </c>
      <c r="O6" s="119">
        <v>0.64583333333333337</v>
      </c>
      <c r="P6" s="119">
        <v>0.65277777777777779</v>
      </c>
      <c r="Q6" s="119">
        <v>0.69791666666666663</v>
      </c>
      <c r="R6" s="119">
        <v>0.73958333333333337</v>
      </c>
      <c r="S6" s="116" t="s">
        <v>122</v>
      </c>
      <c r="T6" s="116"/>
      <c r="U6" s="116" t="s">
        <v>8153</v>
      </c>
      <c r="V6" s="116" t="s">
        <v>2454</v>
      </c>
      <c r="W6" s="116" t="s">
        <v>11699</v>
      </c>
      <c r="X6" s="116" t="s">
        <v>8154</v>
      </c>
      <c r="Y6" s="116" t="s">
        <v>8142</v>
      </c>
      <c r="Z6" s="116" t="s">
        <v>8129</v>
      </c>
      <c r="AA6" s="116" t="s">
        <v>8129</v>
      </c>
      <c r="AB6" s="116" t="s">
        <v>8129</v>
      </c>
      <c r="AC6" s="116" t="s">
        <v>8129</v>
      </c>
      <c r="AD6" s="116" t="s">
        <v>8129</v>
      </c>
      <c r="AE6" s="116" t="s">
        <v>8129</v>
      </c>
      <c r="AF6" s="116" t="s">
        <v>8133</v>
      </c>
    </row>
    <row r="7" spans="1:38" ht="15" customHeight="1" x14ac:dyDescent="0.25">
      <c r="A7" s="116" t="s">
        <v>8155</v>
      </c>
      <c r="B7" s="120" t="s">
        <v>8156</v>
      </c>
      <c r="C7" s="116" t="s">
        <v>8132</v>
      </c>
      <c r="D7" s="118">
        <v>43832</v>
      </c>
      <c r="E7" s="116" t="s">
        <v>8157</v>
      </c>
      <c r="F7" s="116">
        <v>105424</v>
      </c>
      <c r="G7" s="116" t="s">
        <v>8127</v>
      </c>
      <c r="H7" s="116" t="s">
        <v>8128</v>
      </c>
      <c r="I7" s="116" t="s">
        <v>8129</v>
      </c>
      <c r="J7" s="116" t="s">
        <v>176</v>
      </c>
      <c r="K7" s="116" t="s">
        <v>1942</v>
      </c>
      <c r="L7" s="116" t="s">
        <v>8158</v>
      </c>
      <c r="M7" s="116" t="s">
        <v>255</v>
      </c>
      <c r="N7" s="118">
        <v>43833</v>
      </c>
      <c r="O7" s="119">
        <v>0.13055555555555556</v>
      </c>
      <c r="P7" s="119">
        <v>0.14305555555555557</v>
      </c>
      <c r="Q7" s="119">
        <v>0.14791666666666667</v>
      </c>
      <c r="R7" s="119">
        <v>0.16944444444444443</v>
      </c>
      <c r="S7" s="116" t="s">
        <v>112</v>
      </c>
      <c r="T7" s="116"/>
      <c r="U7" s="116" t="s">
        <v>8159</v>
      </c>
      <c r="V7" s="116" t="s">
        <v>2454</v>
      </c>
      <c r="W7" s="116" t="s">
        <v>11699</v>
      </c>
      <c r="X7" s="116" t="s">
        <v>276</v>
      </c>
      <c r="Y7" s="116" t="s">
        <v>8142</v>
      </c>
      <c r="Z7" s="116" t="s">
        <v>8129</v>
      </c>
      <c r="AA7" s="116" t="s">
        <v>8129</v>
      </c>
      <c r="AB7" s="116" t="s">
        <v>8129</v>
      </c>
      <c r="AC7" s="116" t="s">
        <v>8129</v>
      </c>
      <c r="AD7" s="116" t="s">
        <v>8129</v>
      </c>
      <c r="AE7" s="116" t="s">
        <v>8129</v>
      </c>
      <c r="AF7" s="116" t="s">
        <v>8133</v>
      </c>
    </row>
    <row r="8" spans="1:38" ht="15" customHeight="1" x14ac:dyDescent="0.25">
      <c r="A8" s="116" t="s">
        <v>8160</v>
      </c>
      <c r="B8" s="120" t="s">
        <v>8161</v>
      </c>
      <c r="C8" s="116" t="s">
        <v>8132</v>
      </c>
      <c r="D8" s="118">
        <v>43833</v>
      </c>
      <c r="E8" s="116" t="s">
        <v>8162</v>
      </c>
      <c r="F8" s="116">
        <v>105416</v>
      </c>
      <c r="G8" s="116" t="s">
        <v>8127</v>
      </c>
      <c r="H8" s="116" t="s">
        <v>8128</v>
      </c>
      <c r="I8" s="116" t="s">
        <v>8129</v>
      </c>
      <c r="J8" s="116" t="s">
        <v>179</v>
      </c>
      <c r="K8" s="116" t="s">
        <v>8163</v>
      </c>
      <c r="L8" s="116" t="s">
        <v>72</v>
      </c>
      <c r="M8" s="116" t="s">
        <v>1258</v>
      </c>
      <c r="N8" s="118">
        <v>43833</v>
      </c>
      <c r="O8" s="119">
        <v>0.63888888888888895</v>
      </c>
      <c r="P8" s="119">
        <v>0.64583333333333337</v>
      </c>
      <c r="Q8" s="119">
        <v>0.65625</v>
      </c>
      <c r="R8" s="119">
        <v>0.6875</v>
      </c>
      <c r="S8" s="116" t="s">
        <v>113</v>
      </c>
      <c r="T8" s="116"/>
      <c r="U8" s="116" t="s">
        <v>8164</v>
      </c>
      <c r="V8" s="116" t="s">
        <v>8165</v>
      </c>
      <c r="W8" s="116" t="s">
        <v>8166</v>
      </c>
      <c r="X8" s="116" t="s">
        <v>276</v>
      </c>
      <c r="Y8" s="116" t="s">
        <v>8142</v>
      </c>
      <c r="Z8" s="116" t="s">
        <v>8129</v>
      </c>
      <c r="AA8" s="116" t="s">
        <v>8129</v>
      </c>
      <c r="AB8" s="116" t="s">
        <v>8129</v>
      </c>
      <c r="AC8" s="116" t="s">
        <v>8129</v>
      </c>
      <c r="AD8" s="116" t="s">
        <v>8129</v>
      </c>
      <c r="AE8" s="116" t="s">
        <v>8129</v>
      </c>
      <c r="AF8" s="116" t="s">
        <v>8133</v>
      </c>
    </row>
    <row r="9" spans="1:38" ht="15" customHeight="1" x14ac:dyDescent="0.25">
      <c r="A9" s="116" t="s">
        <v>8167</v>
      </c>
      <c r="B9" s="120" t="s">
        <v>8168</v>
      </c>
      <c r="C9" s="116" t="s">
        <v>8169</v>
      </c>
      <c r="D9" s="118">
        <v>43833</v>
      </c>
      <c r="E9" s="116" t="s">
        <v>8170</v>
      </c>
      <c r="F9" s="116">
        <v>105418</v>
      </c>
      <c r="G9" s="116" t="s">
        <v>8127</v>
      </c>
      <c r="H9" s="116" t="s">
        <v>8128</v>
      </c>
      <c r="I9" s="116" t="s">
        <v>8129</v>
      </c>
      <c r="J9" s="116" t="s">
        <v>173</v>
      </c>
      <c r="K9" s="116" t="s">
        <v>8163</v>
      </c>
      <c r="L9" s="116" t="s">
        <v>25</v>
      </c>
      <c r="M9" s="116" t="s">
        <v>255</v>
      </c>
      <c r="N9" s="118">
        <v>43833</v>
      </c>
      <c r="O9" s="119">
        <v>0.65277777777777779</v>
      </c>
      <c r="P9" s="119">
        <v>0.66666666666666663</v>
      </c>
      <c r="Q9" s="119">
        <v>0.67361111111111116</v>
      </c>
      <c r="R9" s="119">
        <v>0.71875</v>
      </c>
      <c r="S9" s="116" t="s">
        <v>115</v>
      </c>
      <c r="T9" s="116"/>
      <c r="U9" s="116" t="s">
        <v>8171</v>
      </c>
      <c r="V9" s="116" t="s">
        <v>293</v>
      </c>
      <c r="W9" s="116" t="s">
        <v>8172</v>
      </c>
      <c r="X9" s="116" t="s">
        <v>276</v>
      </c>
      <c r="Y9" s="116" t="s">
        <v>8142</v>
      </c>
      <c r="Z9" s="116" t="s">
        <v>8129</v>
      </c>
      <c r="AA9" s="116" t="s">
        <v>8129</v>
      </c>
      <c r="AB9" s="116" t="s">
        <v>8129</v>
      </c>
      <c r="AC9" s="116" t="s">
        <v>8129</v>
      </c>
      <c r="AD9" s="116" t="s">
        <v>8129</v>
      </c>
      <c r="AE9" s="116" t="s">
        <v>8129</v>
      </c>
      <c r="AF9" s="116" t="s">
        <v>8133</v>
      </c>
    </row>
    <row r="10" spans="1:38" ht="15" customHeight="1" x14ac:dyDescent="0.25">
      <c r="A10" s="120" t="s">
        <v>8173</v>
      </c>
      <c r="B10" s="120" t="s">
        <v>8174</v>
      </c>
      <c r="C10" s="120" t="s">
        <v>8132</v>
      </c>
      <c r="D10" s="121">
        <v>43833</v>
      </c>
      <c r="E10" s="120">
        <v>662295</v>
      </c>
      <c r="F10" s="120">
        <v>105420</v>
      </c>
      <c r="G10" s="120" t="s">
        <v>8175</v>
      </c>
      <c r="H10" s="120" t="s">
        <v>8128</v>
      </c>
      <c r="I10" s="120" t="s">
        <v>8129</v>
      </c>
      <c r="J10" s="116" t="s">
        <v>236</v>
      </c>
      <c r="K10" s="120" t="s">
        <v>3005</v>
      </c>
      <c r="L10" s="120" t="s">
        <v>8176</v>
      </c>
      <c r="M10" s="120" t="s">
        <v>278</v>
      </c>
      <c r="N10" s="121">
        <v>43833</v>
      </c>
      <c r="O10" s="106">
        <v>0.81944444444444453</v>
      </c>
      <c r="P10" s="122">
        <v>0.83333333333333337</v>
      </c>
      <c r="Q10" s="122">
        <v>0.875</v>
      </c>
      <c r="R10" s="122">
        <v>0.91666666666666663</v>
      </c>
      <c r="S10" s="120" t="s">
        <v>135</v>
      </c>
      <c r="T10" s="120"/>
      <c r="U10" s="120" t="s">
        <v>8177</v>
      </c>
      <c r="V10" s="120" t="s">
        <v>8178</v>
      </c>
      <c r="W10" s="120" t="s">
        <v>8179</v>
      </c>
      <c r="X10" s="116" t="s">
        <v>276</v>
      </c>
      <c r="Y10" s="120" t="s">
        <v>8142</v>
      </c>
      <c r="Z10" s="120" t="s">
        <v>8129</v>
      </c>
      <c r="AA10" s="120" t="s">
        <v>8129</v>
      </c>
      <c r="AB10" s="120" t="s">
        <v>8129</v>
      </c>
      <c r="AC10" s="120" t="s">
        <v>8129</v>
      </c>
      <c r="AD10" s="120" t="s">
        <v>8129</v>
      </c>
      <c r="AE10" s="120" t="s">
        <v>8129</v>
      </c>
      <c r="AF10" s="120" t="s">
        <v>8133</v>
      </c>
    </row>
    <row r="11" spans="1:38" ht="15" customHeight="1" x14ac:dyDescent="0.25">
      <c r="A11" s="116" t="s">
        <v>8180</v>
      </c>
      <c r="B11" s="120" t="s">
        <v>8181</v>
      </c>
      <c r="C11" s="116" t="s">
        <v>8132</v>
      </c>
      <c r="D11" s="118">
        <v>43468</v>
      </c>
      <c r="E11" s="116">
        <v>662309</v>
      </c>
      <c r="F11" s="116">
        <v>105425</v>
      </c>
      <c r="G11" s="120" t="s">
        <v>8175</v>
      </c>
      <c r="H11" s="120" t="s">
        <v>8128</v>
      </c>
      <c r="I11" s="120" t="s">
        <v>8129</v>
      </c>
      <c r="J11" s="116" t="s">
        <v>179</v>
      </c>
      <c r="K11" s="116" t="s">
        <v>2881</v>
      </c>
      <c r="L11" s="116" t="s">
        <v>72</v>
      </c>
      <c r="M11" s="116" t="s">
        <v>1258</v>
      </c>
      <c r="N11" s="118">
        <v>43468</v>
      </c>
      <c r="O11" s="119">
        <v>0.91666666666666663</v>
      </c>
      <c r="P11" s="119">
        <v>0.93402777777777779</v>
      </c>
      <c r="Q11" s="119">
        <v>0.96875</v>
      </c>
      <c r="R11" s="119">
        <v>1.0416666666666666E-2</v>
      </c>
      <c r="S11" s="116" t="s">
        <v>122</v>
      </c>
      <c r="T11" s="116"/>
      <c r="U11" s="116" t="s">
        <v>8182</v>
      </c>
      <c r="V11" s="116" t="s">
        <v>8183</v>
      </c>
      <c r="W11" s="116" t="s">
        <v>8184</v>
      </c>
      <c r="X11" s="116" t="s">
        <v>276</v>
      </c>
      <c r="Y11" s="116" t="s">
        <v>8142</v>
      </c>
      <c r="Z11" s="116" t="s">
        <v>8129</v>
      </c>
      <c r="AA11" s="116" t="s">
        <v>8129</v>
      </c>
      <c r="AB11" s="116" t="s">
        <v>8132</v>
      </c>
      <c r="AC11" s="116" t="s">
        <v>8129</v>
      </c>
      <c r="AD11" s="116" t="s">
        <v>8129</v>
      </c>
      <c r="AE11" s="116" t="s">
        <v>8129</v>
      </c>
      <c r="AF11" s="116" t="s">
        <v>8133</v>
      </c>
    </row>
    <row r="12" spans="1:38" ht="15" customHeight="1" x14ac:dyDescent="0.25">
      <c r="A12" s="116" t="s">
        <v>8185</v>
      </c>
      <c r="B12" s="120" t="s">
        <v>6883</v>
      </c>
      <c r="C12" s="116" t="s">
        <v>8132</v>
      </c>
      <c r="D12" s="118">
        <v>43834</v>
      </c>
      <c r="E12" s="116" t="s">
        <v>8186</v>
      </c>
      <c r="F12" s="116">
        <v>105427</v>
      </c>
      <c r="G12" s="116" t="s">
        <v>8127</v>
      </c>
      <c r="H12" s="116" t="s">
        <v>8128</v>
      </c>
      <c r="I12" s="116" t="s">
        <v>8129</v>
      </c>
      <c r="J12" s="116" t="s">
        <v>187</v>
      </c>
      <c r="K12" s="116" t="s">
        <v>8187</v>
      </c>
      <c r="L12" s="116" t="s">
        <v>23</v>
      </c>
      <c r="M12" s="116" t="s">
        <v>1258</v>
      </c>
      <c r="N12" s="118">
        <v>43834</v>
      </c>
      <c r="O12" s="119">
        <v>0.3888888888888889</v>
      </c>
      <c r="P12" s="119">
        <v>0</v>
      </c>
      <c r="Q12" s="119">
        <v>0</v>
      </c>
      <c r="R12" s="119">
        <v>0</v>
      </c>
      <c r="S12" s="116" t="s">
        <v>118</v>
      </c>
      <c r="T12" s="116"/>
      <c r="U12" s="116" t="s">
        <v>8188</v>
      </c>
      <c r="V12" s="116" t="s">
        <v>293</v>
      </c>
      <c r="W12" s="116" t="s">
        <v>8189</v>
      </c>
      <c r="X12" s="116" t="s">
        <v>2454</v>
      </c>
      <c r="Y12" s="116" t="s">
        <v>8142</v>
      </c>
      <c r="Z12" s="116" t="s">
        <v>8129</v>
      </c>
      <c r="AA12" s="116" t="s">
        <v>8129</v>
      </c>
      <c r="AB12" s="116" t="s">
        <v>8129</v>
      </c>
      <c r="AC12" s="116" t="s">
        <v>8129</v>
      </c>
      <c r="AD12" s="116" t="s">
        <v>8129</v>
      </c>
      <c r="AE12" s="116" t="s">
        <v>8129</v>
      </c>
      <c r="AF12" s="116" t="s">
        <v>8133</v>
      </c>
    </row>
    <row r="13" spans="1:38" ht="15" customHeight="1" x14ac:dyDescent="0.25">
      <c r="A13" s="116" t="s">
        <v>8190</v>
      </c>
      <c r="B13" s="120" t="s">
        <v>3200</v>
      </c>
      <c r="C13" s="116" t="s">
        <v>8125</v>
      </c>
      <c r="D13" s="118">
        <v>43469</v>
      </c>
      <c r="E13" s="116" t="s">
        <v>8191</v>
      </c>
      <c r="F13" s="116">
        <v>105432</v>
      </c>
      <c r="G13" s="116" t="s">
        <v>8127</v>
      </c>
      <c r="H13" s="116" t="s">
        <v>8128</v>
      </c>
      <c r="I13" s="116" t="s">
        <v>8129</v>
      </c>
      <c r="J13" s="116" t="s">
        <v>180</v>
      </c>
      <c r="K13" s="116" t="s">
        <v>8187</v>
      </c>
      <c r="L13" s="116" t="s">
        <v>9</v>
      </c>
      <c r="M13" s="116" t="s">
        <v>255</v>
      </c>
      <c r="N13" s="118">
        <v>43834</v>
      </c>
      <c r="O13" s="119">
        <v>0.66666666666666663</v>
      </c>
      <c r="P13" s="119">
        <v>0.68055555555555547</v>
      </c>
      <c r="Q13" s="119">
        <v>0.70486111111111116</v>
      </c>
      <c r="R13" s="119">
        <v>0.72916666666666663</v>
      </c>
      <c r="S13" s="116" t="s">
        <v>118</v>
      </c>
      <c r="T13" s="116"/>
      <c r="U13" s="116" t="s">
        <v>8192</v>
      </c>
      <c r="V13" s="116" t="s">
        <v>293</v>
      </c>
      <c r="W13" s="116" t="s">
        <v>8193</v>
      </c>
      <c r="X13" s="116" t="s">
        <v>276</v>
      </c>
      <c r="Y13" s="116" t="s">
        <v>8142</v>
      </c>
      <c r="Z13" s="116" t="s">
        <v>8129</v>
      </c>
      <c r="AA13" s="116" t="s">
        <v>8129</v>
      </c>
      <c r="AB13" s="116" t="s">
        <v>8129</v>
      </c>
      <c r="AC13" s="116" t="s">
        <v>8129</v>
      </c>
      <c r="AD13" s="116" t="s">
        <v>8129</v>
      </c>
      <c r="AE13" s="116" t="s">
        <v>8129</v>
      </c>
      <c r="AF13" s="116" t="s">
        <v>8133</v>
      </c>
    </row>
    <row r="14" spans="1:38" ht="15" customHeight="1" x14ac:dyDescent="0.25">
      <c r="A14" s="116" t="s">
        <v>8194</v>
      </c>
      <c r="B14" s="120" t="s">
        <v>2906</v>
      </c>
      <c r="C14" s="116" t="s">
        <v>8195</v>
      </c>
      <c r="D14" s="118">
        <v>43469</v>
      </c>
      <c r="E14" s="116" t="s">
        <v>8196</v>
      </c>
      <c r="F14" s="116">
        <v>105419</v>
      </c>
      <c r="G14" s="116" t="s">
        <v>8127</v>
      </c>
      <c r="H14" s="116" t="s">
        <v>8128</v>
      </c>
      <c r="I14" s="116" t="s">
        <v>8129</v>
      </c>
      <c r="J14" s="116" t="s">
        <v>236</v>
      </c>
      <c r="K14" s="116" t="s">
        <v>8197</v>
      </c>
      <c r="L14" s="116" t="s">
        <v>71</v>
      </c>
      <c r="M14" s="116" t="s">
        <v>255</v>
      </c>
      <c r="N14" s="118">
        <v>43834</v>
      </c>
      <c r="O14" s="119">
        <v>0.99861111111111101</v>
      </c>
      <c r="P14" s="119">
        <v>1.0416666666666666E-2</v>
      </c>
      <c r="Q14" s="119">
        <v>3.125E-2</v>
      </c>
      <c r="R14" s="119">
        <v>7.2916666666666671E-2</v>
      </c>
      <c r="S14" s="116" t="s">
        <v>115</v>
      </c>
      <c r="T14" s="116"/>
      <c r="U14" s="116" t="s">
        <v>8198</v>
      </c>
      <c r="V14" s="116" t="s">
        <v>2603</v>
      </c>
      <c r="W14" s="116" t="s">
        <v>8199</v>
      </c>
      <c r="X14" s="116" t="s">
        <v>276</v>
      </c>
      <c r="Y14" s="116" t="s">
        <v>8142</v>
      </c>
      <c r="Z14" s="116" t="s">
        <v>8129</v>
      </c>
      <c r="AA14" s="116" t="s">
        <v>8129</v>
      </c>
      <c r="AB14" s="116" t="s">
        <v>8132</v>
      </c>
      <c r="AC14" s="116" t="s">
        <v>8129</v>
      </c>
      <c r="AD14" s="116" t="s">
        <v>8129</v>
      </c>
      <c r="AE14" s="116" t="s">
        <v>8129</v>
      </c>
      <c r="AF14" s="116" t="s">
        <v>8133</v>
      </c>
    </row>
    <row r="15" spans="1:38" ht="15" customHeight="1" x14ac:dyDescent="0.25">
      <c r="A15" s="116" t="s">
        <v>8200</v>
      </c>
      <c r="B15" s="120" t="s">
        <v>8201</v>
      </c>
      <c r="C15" s="116"/>
      <c r="D15" s="118">
        <v>43835</v>
      </c>
      <c r="E15" s="116" t="s">
        <v>8202</v>
      </c>
      <c r="F15" s="116">
        <v>105430</v>
      </c>
      <c r="G15" s="116" t="s">
        <v>8127</v>
      </c>
      <c r="H15" s="116" t="s">
        <v>8128</v>
      </c>
      <c r="I15" s="116" t="s">
        <v>8129</v>
      </c>
      <c r="J15" s="116" t="s">
        <v>174</v>
      </c>
      <c r="K15" s="116" t="s">
        <v>2658</v>
      </c>
      <c r="L15" s="116" t="s">
        <v>30</v>
      </c>
      <c r="M15" s="116" t="s">
        <v>255</v>
      </c>
      <c r="N15" s="118">
        <v>43835</v>
      </c>
      <c r="O15" s="119">
        <v>0.37222222222222223</v>
      </c>
      <c r="P15" s="119">
        <v>0.38541666666666669</v>
      </c>
      <c r="Q15" s="119">
        <v>0.39166666666666666</v>
      </c>
      <c r="R15" s="119">
        <v>0.4375</v>
      </c>
      <c r="S15" s="116" t="s">
        <v>112</v>
      </c>
      <c r="T15" s="116"/>
      <c r="U15" s="116" t="s">
        <v>8203</v>
      </c>
      <c r="V15" s="116" t="s">
        <v>8204</v>
      </c>
      <c r="W15" s="116" t="s">
        <v>8205</v>
      </c>
      <c r="X15" s="116" t="s">
        <v>276</v>
      </c>
      <c r="Y15" s="116" t="s">
        <v>8142</v>
      </c>
      <c r="Z15" s="116" t="s">
        <v>8129</v>
      </c>
      <c r="AA15" s="116" t="s">
        <v>8129</v>
      </c>
      <c r="AB15" s="116" t="s">
        <v>8132</v>
      </c>
      <c r="AC15" s="116" t="s">
        <v>8129</v>
      </c>
      <c r="AD15" s="116" t="s">
        <v>8129</v>
      </c>
      <c r="AE15" s="116" t="s">
        <v>8129</v>
      </c>
      <c r="AF15" s="116" t="s">
        <v>8133</v>
      </c>
    </row>
    <row r="16" spans="1:38" ht="15" customHeight="1" x14ac:dyDescent="0.25">
      <c r="A16" s="116" t="s">
        <v>8206</v>
      </c>
      <c r="B16" s="120" t="s">
        <v>4664</v>
      </c>
      <c r="C16" s="116" t="s">
        <v>8169</v>
      </c>
      <c r="D16" s="118">
        <v>43835</v>
      </c>
      <c r="E16" s="116" t="s">
        <v>8207</v>
      </c>
      <c r="F16" s="116">
        <v>105426</v>
      </c>
      <c r="G16" s="116" t="s">
        <v>8127</v>
      </c>
      <c r="H16" s="116" t="s">
        <v>8128</v>
      </c>
      <c r="I16" s="116" t="s">
        <v>8129</v>
      </c>
      <c r="J16" s="116" t="s">
        <v>188</v>
      </c>
      <c r="K16" s="116" t="s">
        <v>8187</v>
      </c>
      <c r="L16" s="116" t="s">
        <v>68</v>
      </c>
      <c r="M16" s="116" t="s">
        <v>255</v>
      </c>
      <c r="N16" s="118">
        <v>43835</v>
      </c>
      <c r="O16" s="119">
        <v>0.83888888888888891</v>
      </c>
      <c r="P16" s="119">
        <v>0.84722222222222221</v>
      </c>
      <c r="Q16" s="119">
        <v>0.86111111111111116</v>
      </c>
      <c r="R16" s="119">
        <v>0.90277777777777779</v>
      </c>
      <c r="S16" s="116" t="s">
        <v>133</v>
      </c>
      <c r="T16" s="116"/>
      <c r="U16" s="116" t="s">
        <v>8208</v>
      </c>
      <c r="V16" s="116" t="s">
        <v>8209</v>
      </c>
      <c r="W16" s="116" t="s">
        <v>8210</v>
      </c>
      <c r="X16" s="116" t="s">
        <v>276</v>
      </c>
      <c r="Y16" s="116" t="s">
        <v>8142</v>
      </c>
      <c r="Z16" s="116" t="s">
        <v>8129</v>
      </c>
      <c r="AA16" s="116" t="s">
        <v>8129</v>
      </c>
      <c r="AB16" s="116" t="s">
        <v>8132</v>
      </c>
      <c r="AC16" s="116" t="s">
        <v>8129</v>
      </c>
      <c r="AD16" s="116" t="s">
        <v>8129</v>
      </c>
      <c r="AE16" s="116" t="s">
        <v>8129</v>
      </c>
      <c r="AF16" s="116" t="s">
        <v>8133</v>
      </c>
    </row>
    <row r="17" spans="1:32" ht="15" customHeight="1" x14ac:dyDescent="0.25">
      <c r="A17" s="116" t="s">
        <v>8211</v>
      </c>
      <c r="B17" s="120" t="s">
        <v>8212</v>
      </c>
      <c r="C17" s="116"/>
      <c r="D17" s="118">
        <v>43835</v>
      </c>
      <c r="E17" s="116" t="s">
        <v>8213</v>
      </c>
      <c r="F17" s="116">
        <v>105431</v>
      </c>
      <c r="G17" s="116" t="s">
        <v>8127</v>
      </c>
      <c r="H17" s="116" t="s">
        <v>8138</v>
      </c>
      <c r="I17" s="116" t="s">
        <v>8129</v>
      </c>
      <c r="J17" s="116" t="s">
        <v>174</v>
      </c>
      <c r="K17" s="116" t="s">
        <v>8187</v>
      </c>
      <c r="L17" s="116" t="s">
        <v>30</v>
      </c>
      <c r="M17" s="116" t="s">
        <v>255</v>
      </c>
      <c r="N17" s="118">
        <v>43835</v>
      </c>
      <c r="O17" s="119">
        <v>0.94236111111111109</v>
      </c>
      <c r="P17" s="119">
        <v>0.95138888888888884</v>
      </c>
      <c r="Q17" s="119">
        <v>0.96527777777777779</v>
      </c>
      <c r="R17" s="119">
        <v>2.9166666666666664E-2</v>
      </c>
      <c r="S17" s="116" t="s">
        <v>126</v>
      </c>
      <c r="T17" s="116"/>
      <c r="U17" s="116" t="s">
        <v>8214</v>
      </c>
      <c r="V17" s="116" t="s">
        <v>8215</v>
      </c>
      <c r="W17" s="116" t="s">
        <v>8216</v>
      </c>
      <c r="X17" s="116" t="s">
        <v>276</v>
      </c>
      <c r="Y17" s="116" t="s">
        <v>8142</v>
      </c>
      <c r="Z17" s="116" t="s">
        <v>8129</v>
      </c>
      <c r="AA17" s="116" t="s">
        <v>8129</v>
      </c>
      <c r="AB17" s="116" t="s">
        <v>8132</v>
      </c>
      <c r="AC17" s="116" t="s">
        <v>8129</v>
      </c>
      <c r="AD17" s="116" t="s">
        <v>8129</v>
      </c>
      <c r="AE17" s="116" t="s">
        <v>8129</v>
      </c>
      <c r="AF17" s="116" t="s">
        <v>8133</v>
      </c>
    </row>
    <row r="18" spans="1:32" ht="15" customHeight="1" x14ac:dyDescent="0.25">
      <c r="A18" s="116" t="s">
        <v>8217</v>
      </c>
      <c r="B18" s="120" t="s">
        <v>8218</v>
      </c>
      <c r="C18" s="116" t="s">
        <v>8195</v>
      </c>
      <c r="D18" s="118">
        <v>43835</v>
      </c>
      <c r="E18" s="116" t="s">
        <v>8219</v>
      </c>
      <c r="F18" s="116">
        <v>105423</v>
      </c>
      <c r="G18" s="116" t="s">
        <v>8127</v>
      </c>
      <c r="H18" s="116" t="s">
        <v>8128</v>
      </c>
      <c r="I18" s="116" t="s">
        <v>8129</v>
      </c>
      <c r="J18" s="116" t="s">
        <v>184</v>
      </c>
      <c r="K18" s="116" t="s">
        <v>8187</v>
      </c>
      <c r="L18" s="116" t="s">
        <v>68</v>
      </c>
      <c r="M18" s="116" t="s">
        <v>255</v>
      </c>
      <c r="N18" s="118">
        <v>43836</v>
      </c>
      <c r="O18" s="119">
        <v>7.1527777777777787E-2</v>
      </c>
      <c r="P18" s="119">
        <v>7.9861111111111105E-2</v>
      </c>
      <c r="Q18" s="119">
        <v>9.375E-2</v>
      </c>
      <c r="R18" s="119">
        <v>0.12847222222222224</v>
      </c>
      <c r="S18" s="116" t="s">
        <v>118</v>
      </c>
      <c r="T18" s="116"/>
      <c r="U18" s="116" t="s">
        <v>8220</v>
      </c>
      <c r="V18" s="116" t="s">
        <v>8221</v>
      </c>
      <c r="W18" s="116" t="s">
        <v>8222</v>
      </c>
      <c r="X18" s="116" t="s">
        <v>276</v>
      </c>
      <c r="Y18" s="116" t="s">
        <v>8142</v>
      </c>
      <c r="Z18" s="116" t="s">
        <v>8129</v>
      </c>
      <c r="AA18" s="116" t="s">
        <v>8129</v>
      </c>
      <c r="AB18" s="116" t="s">
        <v>8132</v>
      </c>
      <c r="AC18" s="116" t="s">
        <v>8129</v>
      </c>
      <c r="AD18" s="116" t="s">
        <v>8129</v>
      </c>
      <c r="AE18" s="116" t="s">
        <v>8129</v>
      </c>
      <c r="AF18" s="116" t="s">
        <v>8133</v>
      </c>
    </row>
    <row r="19" spans="1:32" ht="15" customHeight="1" x14ac:dyDescent="0.25">
      <c r="A19" s="120" t="s">
        <v>8223</v>
      </c>
      <c r="B19" s="120" t="s">
        <v>8224</v>
      </c>
      <c r="C19" s="120" t="s">
        <v>8169</v>
      </c>
      <c r="D19" s="121">
        <v>43835</v>
      </c>
      <c r="E19" s="120" t="s">
        <v>8225</v>
      </c>
      <c r="F19" s="120">
        <v>105417</v>
      </c>
      <c r="G19" s="120" t="s">
        <v>8127</v>
      </c>
      <c r="H19" s="120" t="s">
        <v>8128</v>
      </c>
      <c r="I19" s="120" t="s">
        <v>8129</v>
      </c>
      <c r="J19" s="120" t="s">
        <v>188</v>
      </c>
      <c r="K19" s="120" t="s">
        <v>2649</v>
      </c>
      <c r="L19" s="120" t="s">
        <v>72</v>
      </c>
      <c r="M19" s="120" t="s">
        <v>1258</v>
      </c>
      <c r="N19" s="121">
        <v>43836</v>
      </c>
      <c r="O19" s="106">
        <v>0.22569444444444445</v>
      </c>
      <c r="P19" s="122">
        <v>0.25</v>
      </c>
      <c r="Q19" s="122">
        <v>0.26041666666666669</v>
      </c>
      <c r="R19" s="122">
        <v>0.29166666666666669</v>
      </c>
      <c r="S19" s="120" t="s">
        <v>113</v>
      </c>
      <c r="T19" s="120"/>
      <c r="U19" s="120" t="s">
        <v>8226</v>
      </c>
      <c r="V19" s="120" t="s">
        <v>293</v>
      </c>
      <c r="W19" s="120" t="s">
        <v>8227</v>
      </c>
      <c r="X19" s="116" t="s">
        <v>276</v>
      </c>
      <c r="Y19" s="116" t="s">
        <v>8142</v>
      </c>
      <c r="Z19" s="116" t="s">
        <v>8129</v>
      </c>
      <c r="AA19" s="120" t="s">
        <v>8132</v>
      </c>
      <c r="AB19" s="116" t="s">
        <v>8129</v>
      </c>
      <c r="AC19" s="116" t="s">
        <v>8129</v>
      </c>
      <c r="AD19" s="116" t="s">
        <v>8129</v>
      </c>
      <c r="AE19" s="116" t="s">
        <v>8129</v>
      </c>
      <c r="AF19" s="120" t="s">
        <v>8133</v>
      </c>
    </row>
    <row r="20" spans="1:32" ht="15" customHeight="1" x14ac:dyDescent="0.25">
      <c r="A20" s="116" t="s">
        <v>8228</v>
      </c>
      <c r="B20" s="120" t="s">
        <v>8229</v>
      </c>
      <c r="C20" s="116" t="s">
        <v>8195</v>
      </c>
      <c r="D20" s="121">
        <v>43836</v>
      </c>
      <c r="E20" s="116" t="s">
        <v>8230</v>
      </c>
      <c r="F20" s="116">
        <v>105434</v>
      </c>
      <c r="G20" s="116" t="s">
        <v>8127</v>
      </c>
      <c r="H20" s="116" t="s">
        <v>8128</v>
      </c>
      <c r="I20" s="116" t="s">
        <v>8129</v>
      </c>
      <c r="J20" s="116" t="s">
        <v>169</v>
      </c>
      <c r="K20" s="116" t="s">
        <v>2881</v>
      </c>
      <c r="L20" s="116" t="s">
        <v>71</v>
      </c>
      <c r="M20" s="116" t="s">
        <v>255</v>
      </c>
      <c r="N20" s="118">
        <v>43836</v>
      </c>
      <c r="O20" s="119">
        <v>0.84375</v>
      </c>
      <c r="P20" s="119">
        <v>0.85416666666666663</v>
      </c>
      <c r="Q20" s="119">
        <v>0.875</v>
      </c>
      <c r="R20" s="119">
        <v>0.90625</v>
      </c>
      <c r="S20" s="116" t="s">
        <v>124</v>
      </c>
      <c r="T20" s="116"/>
      <c r="U20" s="116" t="s">
        <v>8231</v>
      </c>
      <c r="V20" s="116" t="s">
        <v>8232</v>
      </c>
      <c r="W20" s="116" t="s">
        <v>8233</v>
      </c>
      <c r="X20" s="116" t="s">
        <v>276</v>
      </c>
      <c r="Y20" s="116" t="s">
        <v>8142</v>
      </c>
      <c r="Z20" s="116" t="s">
        <v>8129</v>
      </c>
      <c r="AA20" s="116" t="s">
        <v>8129</v>
      </c>
      <c r="AB20" s="116" t="s">
        <v>8132</v>
      </c>
      <c r="AC20" s="116" t="s">
        <v>8129</v>
      </c>
      <c r="AD20" s="116" t="s">
        <v>8129</v>
      </c>
      <c r="AE20" s="116" t="s">
        <v>8129</v>
      </c>
      <c r="AF20" s="116" t="s">
        <v>8133</v>
      </c>
    </row>
    <row r="21" spans="1:32" ht="15" customHeight="1" x14ac:dyDescent="0.25">
      <c r="A21" s="116" t="s">
        <v>8234</v>
      </c>
      <c r="B21" s="120" t="s">
        <v>8235</v>
      </c>
      <c r="C21" s="116" t="s">
        <v>8129</v>
      </c>
      <c r="D21" s="118">
        <v>43836</v>
      </c>
      <c r="E21" s="116" t="s">
        <v>8236</v>
      </c>
      <c r="F21" s="116">
        <v>105433</v>
      </c>
      <c r="G21" s="116" t="s">
        <v>8127</v>
      </c>
      <c r="H21" s="116" t="s">
        <v>8138</v>
      </c>
      <c r="I21" s="116" t="s">
        <v>8129</v>
      </c>
      <c r="J21" s="116" t="s">
        <v>179</v>
      </c>
      <c r="K21" s="116" t="s">
        <v>2881</v>
      </c>
      <c r="L21" s="116" t="s">
        <v>44</v>
      </c>
      <c r="M21" s="116" t="s">
        <v>1258</v>
      </c>
      <c r="N21" s="118">
        <v>43837</v>
      </c>
      <c r="O21" s="119" t="s">
        <v>8237</v>
      </c>
      <c r="P21" s="119" t="s">
        <v>8238</v>
      </c>
      <c r="Q21" s="119" t="s">
        <v>8239</v>
      </c>
      <c r="R21" s="119" t="s">
        <v>8240</v>
      </c>
      <c r="S21" s="116" t="s">
        <v>111</v>
      </c>
      <c r="T21" s="116"/>
      <c r="U21" s="116" t="s">
        <v>8241</v>
      </c>
      <c r="V21" s="116" t="s">
        <v>293</v>
      </c>
      <c r="W21" s="116" t="s">
        <v>8131</v>
      </c>
      <c r="X21" s="116" t="s">
        <v>276</v>
      </c>
      <c r="Y21" s="116" t="s">
        <v>8142</v>
      </c>
      <c r="Z21" s="116" t="s">
        <v>8129</v>
      </c>
      <c r="AA21" s="116" t="s">
        <v>8129</v>
      </c>
      <c r="AB21" s="116" t="s">
        <v>8129</v>
      </c>
      <c r="AC21" s="116" t="s">
        <v>8129</v>
      </c>
      <c r="AD21" s="116" t="s">
        <v>8129</v>
      </c>
      <c r="AE21" s="116" t="s">
        <v>8129</v>
      </c>
      <c r="AF21" s="116" t="s">
        <v>8133</v>
      </c>
    </row>
    <row r="22" spans="1:32" ht="15" customHeight="1" x14ac:dyDescent="0.25">
      <c r="A22" s="116" t="s">
        <v>8242</v>
      </c>
      <c r="B22" s="120" t="s">
        <v>8243</v>
      </c>
      <c r="C22" s="116" t="s">
        <v>8169</v>
      </c>
      <c r="D22" s="118">
        <v>43837</v>
      </c>
      <c r="E22" s="116" t="s">
        <v>8244</v>
      </c>
      <c r="F22" s="116">
        <v>105435</v>
      </c>
      <c r="G22" s="116" t="s">
        <v>8127</v>
      </c>
      <c r="H22" s="116" t="s">
        <v>8128</v>
      </c>
      <c r="I22" s="116" t="s">
        <v>8129</v>
      </c>
      <c r="J22" s="116" t="s">
        <v>193</v>
      </c>
      <c r="K22" s="116" t="s">
        <v>8245</v>
      </c>
      <c r="L22" s="116" t="s">
        <v>25</v>
      </c>
      <c r="M22" s="116" t="s">
        <v>255</v>
      </c>
      <c r="N22" s="118">
        <v>43837</v>
      </c>
      <c r="O22" s="119">
        <v>0.4375</v>
      </c>
      <c r="P22" s="119">
        <v>0.4513888888888889</v>
      </c>
      <c r="Q22" s="119">
        <v>0.4861111111111111</v>
      </c>
      <c r="R22" s="119">
        <v>0.5625</v>
      </c>
      <c r="S22" s="116" t="s">
        <v>124</v>
      </c>
      <c r="T22" s="116"/>
      <c r="U22" s="116" t="s">
        <v>8246</v>
      </c>
      <c r="V22" s="116" t="s">
        <v>293</v>
      </c>
      <c r="W22" s="116" t="s">
        <v>8247</v>
      </c>
      <c r="X22" s="116" t="s">
        <v>276</v>
      </c>
      <c r="Y22" s="116" t="s">
        <v>8142</v>
      </c>
      <c r="Z22" s="116" t="s">
        <v>8129</v>
      </c>
      <c r="AA22" s="116" t="s">
        <v>8129</v>
      </c>
      <c r="AB22" s="116" t="s">
        <v>8129</v>
      </c>
      <c r="AC22" s="116" t="s">
        <v>8129</v>
      </c>
      <c r="AD22" s="116" t="s">
        <v>8129</v>
      </c>
      <c r="AE22" s="116" t="s">
        <v>8129</v>
      </c>
      <c r="AF22" s="116" t="s">
        <v>8133</v>
      </c>
    </row>
    <row r="23" spans="1:32" ht="15" customHeight="1" x14ac:dyDescent="0.25">
      <c r="A23" s="116" t="s">
        <v>8248</v>
      </c>
      <c r="B23" s="120" t="s">
        <v>8249</v>
      </c>
      <c r="C23" s="116" t="s">
        <v>8129</v>
      </c>
      <c r="D23" s="118">
        <v>43837</v>
      </c>
      <c r="E23" s="116" t="s">
        <v>8250</v>
      </c>
      <c r="F23" s="116">
        <v>105414</v>
      </c>
      <c r="G23" s="116" t="s">
        <v>8127</v>
      </c>
      <c r="H23" s="116" t="s">
        <v>8128</v>
      </c>
      <c r="I23" s="116" t="s">
        <v>8129</v>
      </c>
      <c r="J23" s="116" t="s">
        <v>189</v>
      </c>
      <c r="K23" s="116" t="s">
        <v>8245</v>
      </c>
      <c r="L23" s="116" t="s">
        <v>72</v>
      </c>
      <c r="M23" s="116" t="s">
        <v>255</v>
      </c>
      <c r="N23" s="118">
        <v>43837</v>
      </c>
      <c r="O23" s="119">
        <v>0.58124999999999993</v>
      </c>
      <c r="P23" s="119">
        <v>0.60416666666666663</v>
      </c>
      <c r="Q23" s="119">
        <v>0.625</v>
      </c>
      <c r="R23" s="119">
        <v>0.65277777777777779</v>
      </c>
      <c r="S23" s="116" t="s">
        <v>124</v>
      </c>
      <c r="T23" s="116"/>
      <c r="U23" s="116" t="s">
        <v>8251</v>
      </c>
      <c r="V23" s="116" t="s">
        <v>8252</v>
      </c>
      <c r="W23" s="120" t="s">
        <v>8227</v>
      </c>
      <c r="X23" s="116" t="s">
        <v>276</v>
      </c>
      <c r="Y23" s="116" t="s">
        <v>8142</v>
      </c>
      <c r="Z23" s="116" t="s">
        <v>8129</v>
      </c>
      <c r="AA23" s="116" t="s">
        <v>8129</v>
      </c>
      <c r="AB23" s="116" t="s">
        <v>8129</v>
      </c>
      <c r="AC23" s="116" t="s">
        <v>8129</v>
      </c>
      <c r="AD23" s="116" t="s">
        <v>8129</v>
      </c>
      <c r="AE23" s="116" t="s">
        <v>8129</v>
      </c>
      <c r="AF23" s="116" t="s">
        <v>8133</v>
      </c>
    </row>
    <row r="24" spans="1:32" ht="15" customHeight="1" x14ac:dyDescent="0.25">
      <c r="A24" s="120" t="s">
        <v>8253</v>
      </c>
      <c r="B24" s="120" t="s">
        <v>8254</v>
      </c>
      <c r="C24" s="120" t="s">
        <v>8129</v>
      </c>
      <c r="D24" s="121">
        <v>43837</v>
      </c>
      <c r="E24" s="120" t="s">
        <v>8255</v>
      </c>
      <c r="F24" s="120">
        <v>105428</v>
      </c>
      <c r="G24" s="120" t="s">
        <v>8127</v>
      </c>
      <c r="H24" s="120" t="s">
        <v>8128</v>
      </c>
      <c r="I24" s="120" t="s">
        <v>8129</v>
      </c>
      <c r="J24" s="120" t="s">
        <v>236</v>
      </c>
      <c r="K24" s="120" t="s">
        <v>8256</v>
      </c>
      <c r="L24" s="120" t="s">
        <v>8257</v>
      </c>
      <c r="M24" s="120" t="s">
        <v>255</v>
      </c>
      <c r="N24" s="121">
        <v>43837</v>
      </c>
      <c r="O24" s="106">
        <v>0.86111111111111116</v>
      </c>
      <c r="P24" s="122">
        <v>0.87847222222222221</v>
      </c>
      <c r="Q24" s="122">
        <v>0.90625</v>
      </c>
      <c r="R24" s="122">
        <v>0.94444444444444453</v>
      </c>
      <c r="S24" s="120" t="s">
        <v>133</v>
      </c>
      <c r="T24" s="120"/>
      <c r="U24" s="120" t="s">
        <v>8258</v>
      </c>
      <c r="V24" s="120" t="s">
        <v>8259</v>
      </c>
      <c r="W24" s="120" t="s">
        <v>8260</v>
      </c>
      <c r="X24" s="116" t="s">
        <v>8154</v>
      </c>
      <c r="Y24" s="120" t="s">
        <v>8142</v>
      </c>
      <c r="Z24" s="120" t="s">
        <v>8129</v>
      </c>
      <c r="AA24" s="120" t="s">
        <v>8129</v>
      </c>
      <c r="AB24" s="120" t="s">
        <v>8129</v>
      </c>
      <c r="AC24" s="120" t="s">
        <v>8129</v>
      </c>
      <c r="AD24" s="120" t="s">
        <v>8129</v>
      </c>
      <c r="AE24" s="120" t="s">
        <v>8129</v>
      </c>
      <c r="AF24" s="116" t="s">
        <v>8133</v>
      </c>
    </row>
    <row r="25" spans="1:32" ht="15" customHeight="1" x14ac:dyDescent="0.25">
      <c r="A25" s="116" t="s">
        <v>8261</v>
      </c>
      <c r="B25" s="120" t="s">
        <v>8262</v>
      </c>
      <c r="C25" s="116" t="s">
        <v>8169</v>
      </c>
      <c r="D25" s="121">
        <v>43837</v>
      </c>
      <c r="E25" s="116" t="s">
        <v>8263</v>
      </c>
      <c r="F25" s="116">
        <v>105436</v>
      </c>
      <c r="G25" s="116" t="s">
        <v>8127</v>
      </c>
      <c r="H25" s="116" t="s">
        <v>8128</v>
      </c>
      <c r="I25" s="120" t="s">
        <v>8129</v>
      </c>
      <c r="J25" s="116" t="s">
        <v>193</v>
      </c>
      <c r="K25" s="116" t="s">
        <v>2649</v>
      </c>
      <c r="L25" s="116" t="s">
        <v>25</v>
      </c>
      <c r="M25" s="116" t="s">
        <v>1258</v>
      </c>
      <c r="N25" s="118">
        <v>43837</v>
      </c>
      <c r="O25" s="119">
        <v>0.90972222222222221</v>
      </c>
      <c r="P25" s="119">
        <v>0.92361111111111116</v>
      </c>
      <c r="Q25" s="119">
        <v>0.94444444444444453</v>
      </c>
      <c r="R25" s="119">
        <v>0.97916666666666663</v>
      </c>
      <c r="S25" s="116" t="s">
        <v>129</v>
      </c>
      <c r="T25" s="116"/>
      <c r="U25" s="116" t="s">
        <v>8264</v>
      </c>
      <c r="V25" s="116" t="s">
        <v>2454</v>
      </c>
      <c r="W25" s="116" t="s">
        <v>8265</v>
      </c>
      <c r="X25" s="116" t="s">
        <v>276</v>
      </c>
      <c r="Y25" s="120" t="s">
        <v>8142</v>
      </c>
      <c r="Z25" s="120" t="s">
        <v>8129</v>
      </c>
      <c r="AA25" s="120" t="s">
        <v>8129</v>
      </c>
      <c r="AB25" s="116" t="s">
        <v>8132</v>
      </c>
      <c r="AC25" s="120" t="s">
        <v>8129</v>
      </c>
      <c r="AD25" s="120" t="s">
        <v>8129</v>
      </c>
      <c r="AE25" s="120" t="s">
        <v>8129</v>
      </c>
      <c r="AF25" s="116" t="s">
        <v>8133</v>
      </c>
    </row>
    <row r="26" spans="1:32" ht="15" customHeight="1" x14ac:dyDescent="0.25">
      <c r="A26" s="116" t="s">
        <v>8266</v>
      </c>
      <c r="B26" s="120" t="s">
        <v>8267</v>
      </c>
      <c r="C26" s="116" t="s">
        <v>8169</v>
      </c>
      <c r="D26" s="121">
        <v>43837</v>
      </c>
      <c r="E26" s="116" t="s">
        <v>8268</v>
      </c>
      <c r="F26" s="116">
        <v>105439</v>
      </c>
      <c r="G26" s="116" t="s">
        <v>8127</v>
      </c>
      <c r="H26" s="116" t="s">
        <v>8128</v>
      </c>
      <c r="I26" s="116" t="s">
        <v>8129</v>
      </c>
      <c r="J26" s="116" t="s">
        <v>189</v>
      </c>
      <c r="K26" s="116" t="s">
        <v>8256</v>
      </c>
      <c r="L26" s="116" t="s">
        <v>72</v>
      </c>
      <c r="M26" s="116" t="s">
        <v>278</v>
      </c>
      <c r="N26" s="118">
        <v>43837</v>
      </c>
      <c r="O26" s="119">
        <v>0.90972222222222221</v>
      </c>
      <c r="P26" s="119">
        <v>0.93055555555555547</v>
      </c>
      <c r="Q26" s="119">
        <v>0.95833333333333337</v>
      </c>
      <c r="R26" s="119">
        <v>0.99305555555555547</v>
      </c>
      <c r="S26" s="116" t="s">
        <v>131</v>
      </c>
      <c r="T26" s="116"/>
      <c r="U26" s="116" t="s">
        <v>8269</v>
      </c>
      <c r="V26" s="116" t="s">
        <v>8270</v>
      </c>
      <c r="W26" s="120" t="s">
        <v>8271</v>
      </c>
      <c r="X26" s="116" t="s">
        <v>276</v>
      </c>
      <c r="Y26" s="120" t="s">
        <v>8142</v>
      </c>
      <c r="Z26" s="120" t="s">
        <v>8129</v>
      </c>
      <c r="AA26" s="120" t="s">
        <v>8129</v>
      </c>
      <c r="AB26" s="116" t="s">
        <v>8129</v>
      </c>
      <c r="AC26" s="120" t="s">
        <v>8129</v>
      </c>
      <c r="AD26" s="120" t="s">
        <v>8129</v>
      </c>
      <c r="AE26" s="120" t="s">
        <v>8129</v>
      </c>
      <c r="AF26" s="116" t="s">
        <v>8133</v>
      </c>
    </row>
    <row r="27" spans="1:32" ht="15" customHeight="1" x14ac:dyDescent="0.25">
      <c r="A27" s="116" t="s">
        <v>8272</v>
      </c>
      <c r="B27" s="120" t="s">
        <v>8273</v>
      </c>
      <c r="C27" s="116" t="s">
        <v>8132</v>
      </c>
      <c r="D27" s="118">
        <v>43838</v>
      </c>
      <c r="E27" s="116" t="s">
        <v>8274</v>
      </c>
      <c r="F27" s="116">
        <v>105447</v>
      </c>
      <c r="G27" s="116" t="s">
        <v>8127</v>
      </c>
      <c r="H27" s="116" t="s">
        <v>8128</v>
      </c>
      <c r="I27" s="116" t="s">
        <v>8129</v>
      </c>
      <c r="J27" s="116" t="s">
        <v>191</v>
      </c>
      <c r="K27" s="116" t="s">
        <v>8275</v>
      </c>
      <c r="L27" s="116" t="s">
        <v>8158</v>
      </c>
      <c r="M27" s="116" t="s">
        <v>1258</v>
      </c>
      <c r="N27" s="118">
        <v>43838</v>
      </c>
      <c r="O27" s="119">
        <v>0.48125000000000001</v>
      </c>
      <c r="P27" s="119">
        <v>0.48958333333333331</v>
      </c>
      <c r="Q27" s="119">
        <v>0.5</v>
      </c>
      <c r="R27" s="119">
        <v>0.53472222222222221</v>
      </c>
      <c r="S27" s="116" t="s">
        <v>115</v>
      </c>
      <c r="T27" s="116"/>
      <c r="U27" s="116" t="s">
        <v>8276</v>
      </c>
      <c r="V27" s="120" t="s">
        <v>293</v>
      </c>
      <c r="W27" s="120" t="s">
        <v>8277</v>
      </c>
      <c r="X27" s="116" t="s">
        <v>8278</v>
      </c>
      <c r="Y27" s="116" t="s">
        <v>8142</v>
      </c>
      <c r="Z27" s="116" t="s">
        <v>8129</v>
      </c>
      <c r="AA27" s="116" t="s">
        <v>8129</v>
      </c>
      <c r="AB27" s="116" t="s">
        <v>8129</v>
      </c>
      <c r="AC27" s="116" t="s">
        <v>8129</v>
      </c>
      <c r="AD27" s="116" t="s">
        <v>8129</v>
      </c>
      <c r="AE27" s="116" t="s">
        <v>8129</v>
      </c>
      <c r="AF27" s="116" t="s">
        <v>8133</v>
      </c>
    </row>
    <row r="28" spans="1:32" ht="15" customHeight="1" x14ac:dyDescent="0.25">
      <c r="A28" s="116" t="s">
        <v>8279</v>
      </c>
      <c r="B28" s="120" t="s">
        <v>8280</v>
      </c>
      <c r="C28" s="116" t="s">
        <v>8195</v>
      </c>
      <c r="D28" s="118">
        <v>43838</v>
      </c>
      <c r="E28" s="116" t="s">
        <v>8281</v>
      </c>
      <c r="F28" s="116">
        <v>105446</v>
      </c>
      <c r="G28" s="116" t="s">
        <v>8127</v>
      </c>
      <c r="H28" s="116" t="s">
        <v>8128</v>
      </c>
      <c r="I28" s="116" t="s">
        <v>8129</v>
      </c>
      <c r="J28" s="116" t="s">
        <v>175</v>
      </c>
      <c r="K28" s="116" t="s">
        <v>8275</v>
      </c>
      <c r="L28" s="116" t="s">
        <v>71</v>
      </c>
      <c r="M28" s="116" t="s">
        <v>255</v>
      </c>
      <c r="N28" s="118">
        <v>43838</v>
      </c>
      <c r="O28" s="119">
        <v>0.54166666666666663</v>
      </c>
      <c r="P28" s="119">
        <v>0.5625</v>
      </c>
      <c r="Q28" s="119">
        <v>0.58333333333333337</v>
      </c>
      <c r="R28" s="119">
        <v>0.60902777777777783</v>
      </c>
      <c r="S28" s="116" t="s">
        <v>111</v>
      </c>
      <c r="T28" s="116"/>
      <c r="U28" s="116" t="s">
        <v>8282</v>
      </c>
      <c r="V28" s="116" t="s">
        <v>8283</v>
      </c>
      <c r="W28" s="120" t="s">
        <v>8284</v>
      </c>
      <c r="X28" s="116" t="s">
        <v>276</v>
      </c>
      <c r="Y28" s="116" t="s">
        <v>8142</v>
      </c>
      <c r="Z28" s="116" t="s">
        <v>8129</v>
      </c>
      <c r="AA28" s="116" t="s">
        <v>8129</v>
      </c>
      <c r="AB28" s="116" t="s">
        <v>8132</v>
      </c>
      <c r="AC28" s="116" t="s">
        <v>8129</v>
      </c>
      <c r="AD28" s="116" t="s">
        <v>8129</v>
      </c>
      <c r="AE28" s="116" t="s">
        <v>8129</v>
      </c>
      <c r="AF28" s="116" t="s">
        <v>8133</v>
      </c>
    </row>
    <row r="29" spans="1:32" ht="15" customHeight="1" x14ac:dyDescent="0.25">
      <c r="A29" s="116" t="s">
        <v>8285</v>
      </c>
      <c r="B29" s="120" t="s">
        <v>8286</v>
      </c>
      <c r="C29" s="116" t="s">
        <v>8132</v>
      </c>
      <c r="D29" s="118">
        <v>43838</v>
      </c>
      <c r="E29" s="116" t="s">
        <v>8287</v>
      </c>
      <c r="F29" s="116">
        <v>105449</v>
      </c>
      <c r="G29" s="116" t="s">
        <v>8127</v>
      </c>
      <c r="H29" s="116" t="s">
        <v>8128</v>
      </c>
      <c r="I29" s="116" t="s">
        <v>8129</v>
      </c>
      <c r="J29" s="116" t="s">
        <v>173</v>
      </c>
      <c r="K29" s="116" t="s">
        <v>8288</v>
      </c>
      <c r="L29" s="116" t="s">
        <v>8158</v>
      </c>
      <c r="M29" s="116" t="s">
        <v>1258</v>
      </c>
      <c r="N29" s="118">
        <v>43838</v>
      </c>
      <c r="O29" s="119">
        <v>0.61111111111111105</v>
      </c>
      <c r="P29" s="119">
        <v>0.625</v>
      </c>
      <c r="Q29" s="119">
        <v>0.66319444444444442</v>
      </c>
      <c r="R29" s="119">
        <v>0.70486111111111116</v>
      </c>
      <c r="S29" s="116" t="s">
        <v>137</v>
      </c>
      <c r="T29" s="116"/>
      <c r="U29" s="116" t="s">
        <v>8289</v>
      </c>
      <c r="V29" s="116" t="s">
        <v>293</v>
      </c>
      <c r="W29" s="120" t="s">
        <v>8290</v>
      </c>
      <c r="X29" s="116" t="s">
        <v>8154</v>
      </c>
      <c r="Y29" s="116" t="s">
        <v>8142</v>
      </c>
      <c r="Z29" s="116" t="s">
        <v>8129</v>
      </c>
      <c r="AA29" s="116" t="s">
        <v>8129</v>
      </c>
      <c r="AB29" s="116" t="s">
        <v>8129</v>
      </c>
      <c r="AC29" s="116" t="s">
        <v>8129</v>
      </c>
      <c r="AD29" s="116" t="s">
        <v>8129</v>
      </c>
      <c r="AE29" s="116" t="s">
        <v>8129</v>
      </c>
      <c r="AF29" s="116" t="s">
        <v>8133</v>
      </c>
    </row>
    <row r="30" spans="1:32" ht="15" customHeight="1" x14ac:dyDescent="0.25">
      <c r="A30" s="116" t="s">
        <v>8291</v>
      </c>
      <c r="B30" s="120" t="s">
        <v>8292</v>
      </c>
      <c r="C30" s="116" t="s">
        <v>8195</v>
      </c>
      <c r="D30" s="118">
        <v>43838</v>
      </c>
      <c r="E30" s="116" t="s">
        <v>8293</v>
      </c>
      <c r="F30" s="116">
        <v>105448</v>
      </c>
      <c r="G30" s="116" t="s">
        <v>8127</v>
      </c>
      <c r="H30" s="116" t="s">
        <v>8128</v>
      </c>
      <c r="I30" s="116" t="s">
        <v>8129</v>
      </c>
      <c r="J30" s="116" t="s">
        <v>173</v>
      </c>
      <c r="K30" s="116" t="s">
        <v>1942</v>
      </c>
      <c r="L30" s="116" t="s">
        <v>71</v>
      </c>
      <c r="M30" s="116" t="s">
        <v>255</v>
      </c>
      <c r="N30" s="118">
        <v>43474</v>
      </c>
      <c r="O30" s="119">
        <v>0.12152777777777778</v>
      </c>
      <c r="P30" s="119">
        <v>0.13194444444444445</v>
      </c>
      <c r="Q30" s="119">
        <v>0.14583333333333334</v>
      </c>
      <c r="R30" s="119">
        <v>0.17361111111111113</v>
      </c>
      <c r="S30" s="116" t="s">
        <v>126</v>
      </c>
      <c r="T30" s="116"/>
      <c r="U30" s="116" t="s">
        <v>8294</v>
      </c>
      <c r="V30" s="116" t="s">
        <v>8295</v>
      </c>
      <c r="W30" s="120" t="s">
        <v>8296</v>
      </c>
      <c r="X30" s="116" t="s">
        <v>276</v>
      </c>
      <c r="Y30" s="116" t="s">
        <v>8142</v>
      </c>
      <c r="Z30" s="116" t="s">
        <v>8129</v>
      </c>
      <c r="AA30" s="116" t="s">
        <v>8129</v>
      </c>
      <c r="AB30" s="116" t="s">
        <v>8132</v>
      </c>
      <c r="AC30" s="116" t="s">
        <v>8129</v>
      </c>
      <c r="AD30" s="116" t="s">
        <v>8129</v>
      </c>
      <c r="AE30" s="116" t="s">
        <v>8129</v>
      </c>
      <c r="AF30" s="116" t="s">
        <v>8133</v>
      </c>
    </row>
    <row r="31" spans="1:32" ht="15" customHeight="1" x14ac:dyDescent="0.25">
      <c r="A31" s="116" t="s">
        <v>8297</v>
      </c>
      <c r="B31" s="123" t="s">
        <v>8298</v>
      </c>
      <c r="C31" s="116" t="s">
        <v>8125</v>
      </c>
      <c r="D31" s="118">
        <v>43839</v>
      </c>
      <c r="E31" s="116" t="s">
        <v>8299</v>
      </c>
      <c r="F31" s="116">
        <v>105437</v>
      </c>
      <c r="G31" s="116" t="s">
        <v>8127</v>
      </c>
      <c r="H31" s="116" t="s">
        <v>8128</v>
      </c>
      <c r="I31" s="116" t="s">
        <v>8129</v>
      </c>
      <c r="J31" s="116" t="s">
        <v>187</v>
      </c>
      <c r="K31" s="116" t="s">
        <v>2658</v>
      </c>
      <c r="L31" s="116" t="s">
        <v>25</v>
      </c>
      <c r="M31" s="116" t="s">
        <v>255</v>
      </c>
      <c r="N31" s="118">
        <v>43475</v>
      </c>
      <c r="O31" s="119">
        <v>0.12152777777777778</v>
      </c>
      <c r="P31" s="119">
        <v>0.13541666666666666</v>
      </c>
      <c r="Q31" s="119">
        <v>0.18055555555555555</v>
      </c>
      <c r="R31" s="119">
        <v>0.21527777777777779</v>
      </c>
      <c r="S31" s="116" t="s">
        <v>133</v>
      </c>
      <c r="T31" s="116"/>
      <c r="U31" s="116" t="s">
        <v>8300</v>
      </c>
      <c r="V31" s="116" t="s">
        <v>8301</v>
      </c>
      <c r="W31" s="120" t="s">
        <v>8302</v>
      </c>
      <c r="X31" s="116" t="s">
        <v>276</v>
      </c>
      <c r="Y31" s="116" t="s">
        <v>8142</v>
      </c>
      <c r="Z31" s="116" t="s">
        <v>8129</v>
      </c>
      <c r="AA31" s="116" t="s">
        <v>8129</v>
      </c>
      <c r="AB31" s="116" t="s">
        <v>8132</v>
      </c>
      <c r="AC31" s="116" t="s">
        <v>8129</v>
      </c>
      <c r="AD31" s="116" t="s">
        <v>8129</v>
      </c>
      <c r="AE31" s="116" t="s">
        <v>8129</v>
      </c>
      <c r="AF31" s="116" t="s">
        <v>8133</v>
      </c>
    </row>
    <row r="32" spans="1:32" ht="15" customHeight="1" x14ac:dyDescent="0.25">
      <c r="A32" s="116" t="s">
        <v>8303</v>
      </c>
      <c r="B32" s="120" t="s">
        <v>8304</v>
      </c>
      <c r="C32" s="116" t="s">
        <v>8195</v>
      </c>
      <c r="D32" s="118">
        <v>43840</v>
      </c>
      <c r="E32" s="116" t="s">
        <v>8305</v>
      </c>
      <c r="F32" s="116">
        <v>105438</v>
      </c>
      <c r="G32" s="116" t="s">
        <v>8127</v>
      </c>
      <c r="H32" s="116" t="s">
        <v>8138</v>
      </c>
      <c r="I32" s="116" t="s">
        <v>8129</v>
      </c>
      <c r="J32" s="116" t="s">
        <v>191</v>
      </c>
      <c r="K32" s="116" t="s">
        <v>8306</v>
      </c>
      <c r="L32" s="116" t="s">
        <v>71</v>
      </c>
      <c r="M32" s="116" t="s">
        <v>255</v>
      </c>
      <c r="N32" s="118">
        <v>43475</v>
      </c>
      <c r="O32" s="119">
        <v>0.33680555555555558</v>
      </c>
      <c r="P32" s="119">
        <v>0.34375</v>
      </c>
      <c r="Q32" s="119">
        <v>0.375</v>
      </c>
      <c r="R32" s="119">
        <v>0.40277777777777773</v>
      </c>
      <c r="S32" s="116" t="s">
        <v>135</v>
      </c>
      <c r="T32" s="116"/>
      <c r="U32" s="116" t="s">
        <v>8307</v>
      </c>
      <c r="V32" s="116" t="s">
        <v>8308</v>
      </c>
      <c r="W32" s="120" t="s">
        <v>8309</v>
      </c>
      <c r="X32" s="116" t="s">
        <v>276</v>
      </c>
      <c r="Y32" s="116" t="s">
        <v>8142</v>
      </c>
      <c r="Z32" s="116" t="s">
        <v>8129</v>
      </c>
      <c r="AA32" s="116" t="s">
        <v>8129</v>
      </c>
      <c r="AB32" s="116" t="s">
        <v>8132</v>
      </c>
      <c r="AC32" s="116" t="s">
        <v>8132</v>
      </c>
      <c r="AD32" s="116" t="s">
        <v>8129</v>
      </c>
      <c r="AE32" s="116" t="s">
        <v>8129</v>
      </c>
      <c r="AF32" s="116" t="s">
        <v>8133</v>
      </c>
    </row>
    <row r="33" spans="1:32" ht="15" customHeight="1" x14ac:dyDescent="0.25">
      <c r="A33" s="116" t="s">
        <v>8310</v>
      </c>
      <c r="B33" s="120" t="s">
        <v>8311</v>
      </c>
      <c r="C33" s="116" t="s">
        <v>8132</v>
      </c>
      <c r="D33" s="118">
        <v>43840</v>
      </c>
      <c r="E33" s="116" t="s">
        <v>8312</v>
      </c>
      <c r="F33" s="116">
        <v>105445</v>
      </c>
      <c r="G33" s="116" t="s">
        <v>8127</v>
      </c>
      <c r="H33" s="116" t="s">
        <v>8138</v>
      </c>
      <c r="I33" s="116" t="s">
        <v>8129</v>
      </c>
      <c r="J33" s="116" t="s">
        <v>184</v>
      </c>
      <c r="K33" s="116" t="s">
        <v>8313</v>
      </c>
      <c r="L33" s="116" t="s">
        <v>8158</v>
      </c>
      <c r="M33" s="116" t="s">
        <v>1258</v>
      </c>
      <c r="N33" s="118">
        <v>43475</v>
      </c>
      <c r="O33" s="119">
        <v>0.37291666666666662</v>
      </c>
      <c r="P33" s="119">
        <v>0.3923611111111111</v>
      </c>
      <c r="Q33" s="119">
        <v>0.42986111111111108</v>
      </c>
      <c r="R33" s="119">
        <v>0.5</v>
      </c>
      <c r="S33" s="116" t="s">
        <v>122</v>
      </c>
      <c r="T33" s="116"/>
      <c r="U33" s="116" t="s">
        <v>8314</v>
      </c>
      <c r="V33" s="116" t="s">
        <v>8295</v>
      </c>
      <c r="W33" s="120" t="s">
        <v>8315</v>
      </c>
      <c r="X33" s="116" t="s">
        <v>8154</v>
      </c>
      <c r="Y33" s="116" t="s">
        <v>8142</v>
      </c>
      <c r="Z33" s="116" t="s">
        <v>8129</v>
      </c>
      <c r="AA33" s="116" t="s">
        <v>8129</v>
      </c>
      <c r="AB33" s="116" t="s">
        <v>8132</v>
      </c>
      <c r="AC33" s="116" t="s">
        <v>8132</v>
      </c>
      <c r="AD33" s="116" t="s">
        <v>8129</v>
      </c>
      <c r="AE33" s="116" t="s">
        <v>8129</v>
      </c>
      <c r="AF33" s="116" t="s">
        <v>8133</v>
      </c>
    </row>
    <row r="34" spans="1:32" ht="15" customHeight="1" x14ac:dyDescent="0.25">
      <c r="A34" s="116" t="s">
        <v>8316</v>
      </c>
      <c r="B34" s="120" t="s">
        <v>8317</v>
      </c>
      <c r="C34" s="116" t="s">
        <v>8195</v>
      </c>
      <c r="D34" s="118">
        <v>43840</v>
      </c>
      <c r="E34" s="116" t="s">
        <v>8318</v>
      </c>
      <c r="F34" s="116">
        <v>105909</v>
      </c>
      <c r="G34" s="116" t="s">
        <v>8127</v>
      </c>
      <c r="H34" s="116" t="s">
        <v>8128</v>
      </c>
      <c r="I34" s="116" t="s">
        <v>8129</v>
      </c>
      <c r="J34" s="116" t="s">
        <v>173</v>
      </c>
      <c r="K34" s="116" t="s">
        <v>8256</v>
      </c>
      <c r="L34" s="116" t="s">
        <v>71</v>
      </c>
      <c r="M34" s="116" t="s">
        <v>255</v>
      </c>
      <c r="N34" s="118">
        <v>43475</v>
      </c>
      <c r="O34" s="119">
        <v>0.76597222222222217</v>
      </c>
      <c r="P34" s="119">
        <v>0.77083333333333337</v>
      </c>
      <c r="Q34" s="119">
        <v>0.78472222222222221</v>
      </c>
      <c r="R34" s="119">
        <v>0.83333333333333337</v>
      </c>
      <c r="S34" s="116" t="s">
        <v>8319</v>
      </c>
      <c r="T34" s="116"/>
      <c r="U34" s="116" t="s">
        <v>8320</v>
      </c>
      <c r="V34" s="116" t="s">
        <v>8295</v>
      </c>
      <c r="W34" s="120" t="s">
        <v>8321</v>
      </c>
      <c r="X34" s="116" t="s">
        <v>4968</v>
      </c>
      <c r="Y34" s="116" t="s">
        <v>8142</v>
      </c>
      <c r="Z34" s="116" t="s">
        <v>8129</v>
      </c>
      <c r="AA34" s="116" t="s">
        <v>8129</v>
      </c>
      <c r="AB34" s="116" t="s">
        <v>8129</v>
      </c>
      <c r="AC34" s="116" t="s">
        <v>8129</v>
      </c>
      <c r="AD34" s="116" t="s">
        <v>8129</v>
      </c>
      <c r="AE34" s="116" t="s">
        <v>8129</v>
      </c>
      <c r="AF34" s="116" t="s">
        <v>8133</v>
      </c>
    </row>
    <row r="35" spans="1:32" ht="15" customHeight="1" x14ac:dyDescent="0.25">
      <c r="A35" s="116" t="s">
        <v>8322</v>
      </c>
      <c r="B35" s="120" t="s">
        <v>8323</v>
      </c>
      <c r="C35" s="116" t="s">
        <v>8169</v>
      </c>
      <c r="D35" s="118">
        <v>43840</v>
      </c>
      <c r="E35" s="116" t="s">
        <v>8324</v>
      </c>
      <c r="F35" s="116">
        <v>105443</v>
      </c>
      <c r="G35" s="116" t="s">
        <v>8127</v>
      </c>
      <c r="H35" s="116" t="s">
        <v>8128</v>
      </c>
      <c r="I35" s="116" t="s">
        <v>8129</v>
      </c>
      <c r="J35" s="116" t="s">
        <v>191</v>
      </c>
      <c r="K35" s="116" t="s">
        <v>8187</v>
      </c>
      <c r="L35" s="116" t="s">
        <v>12</v>
      </c>
      <c r="M35" s="116" t="s">
        <v>1258</v>
      </c>
      <c r="N35" s="118">
        <v>43475</v>
      </c>
      <c r="O35" s="119">
        <v>0.83333333333333337</v>
      </c>
      <c r="P35" s="119">
        <v>0.84722222222222221</v>
      </c>
      <c r="Q35" s="119">
        <v>0.86111111111111116</v>
      </c>
      <c r="R35" s="119">
        <v>0.88888888888888884</v>
      </c>
      <c r="S35" s="116" t="s">
        <v>8325</v>
      </c>
      <c r="T35" s="116"/>
      <c r="U35" s="116" t="s">
        <v>8326</v>
      </c>
      <c r="V35" s="116" t="s">
        <v>293</v>
      </c>
      <c r="W35" s="116" t="s">
        <v>8327</v>
      </c>
      <c r="X35" s="116" t="s">
        <v>276</v>
      </c>
      <c r="Y35" s="116" t="s">
        <v>8142</v>
      </c>
      <c r="Z35" s="116" t="s">
        <v>8129</v>
      </c>
      <c r="AA35" s="116" t="s">
        <v>8129</v>
      </c>
      <c r="AB35" s="116" t="s">
        <v>8129</v>
      </c>
      <c r="AC35" s="116" t="s">
        <v>8129</v>
      </c>
      <c r="AD35" s="116" t="s">
        <v>8129</v>
      </c>
      <c r="AE35" s="116" t="s">
        <v>8129</v>
      </c>
      <c r="AF35" s="116" t="s">
        <v>8133</v>
      </c>
    </row>
    <row r="36" spans="1:32" ht="15" customHeight="1" x14ac:dyDescent="0.25">
      <c r="A36" s="116" t="s">
        <v>8328</v>
      </c>
      <c r="B36" s="120" t="s">
        <v>8329</v>
      </c>
      <c r="C36" s="116" t="s">
        <v>8132</v>
      </c>
      <c r="D36" s="118">
        <v>43840</v>
      </c>
      <c r="E36" s="116" t="s">
        <v>8330</v>
      </c>
      <c r="F36" s="116">
        <v>105910</v>
      </c>
      <c r="G36" s="116" t="s">
        <v>8127</v>
      </c>
      <c r="H36" s="116" t="s">
        <v>8128</v>
      </c>
      <c r="I36" s="116" t="s">
        <v>8129</v>
      </c>
      <c r="J36" s="116" t="s">
        <v>184</v>
      </c>
      <c r="K36" s="116" t="s">
        <v>8256</v>
      </c>
      <c r="L36" s="116" t="s">
        <v>8158</v>
      </c>
      <c r="M36" s="116" t="s">
        <v>255</v>
      </c>
      <c r="N36" s="118">
        <v>43475</v>
      </c>
      <c r="O36" s="119">
        <v>0.88750000000000007</v>
      </c>
      <c r="P36" s="119">
        <v>0.89236111111111116</v>
      </c>
      <c r="Q36" s="119">
        <v>0.89930555555555547</v>
      </c>
      <c r="R36" s="119">
        <v>0.93611111111111101</v>
      </c>
      <c r="S36" s="116" t="s">
        <v>8331</v>
      </c>
      <c r="T36" s="116"/>
      <c r="U36" s="116" t="s">
        <v>8332</v>
      </c>
      <c r="V36" s="116" t="s">
        <v>8333</v>
      </c>
      <c r="W36" s="120" t="s">
        <v>8334</v>
      </c>
      <c r="X36" s="116" t="s">
        <v>276</v>
      </c>
      <c r="Y36" s="116" t="s">
        <v>8142</v>
      </c>
      <c r="Z36" s="116" t="s">
        <v>8132</v>
      </c>
      <c r="AA36" s="116" t="s">
        <v>8129</v>
      </c>
      <c r="AB36" s="116" t="s">
        <v>8129</v>
      </c>
      <c r="AC36" s="116" t="s">
        <v>8129</v>
      </c>
      <c r="AD36" s="116" t="s">
        <v>8129</v>
      </c>
      <c r="AE36" s="116" t="s">
        <v>8129</v>
      </c>
      <c r="AF36" s="116" t="s">
        <v>8133</v>
      </c>
    </row>
    <row r="37" spans="1:32" ht="15" customHeight="1" x14ac:dyDescent="0.25">
      <c r="A37" s="116" t="s">
        <v>8335</v>
      </c>
      <c r="B37" s="120" t="s">
        <v>8336</v>
      </c>
      <c r="C37" s="116" t="s">
        <v>8132</v>
      </c>
      <c r="D37" s="118">
        <v>43840</v>
      </c>
      <c r="E37" s="116" t="s">
        <v>8337</v>
      </c>
      <c r="F37" s="116">
        <v>105441</v>
      </c>
      <c r="G37" s="116" t="s">
        <v>8127</v>
      </c>
      <c r="H37" s="116" t="s">
        <v>8128</v>
      </c>
      <c r="I37" s="116" t="s">
        <v>8129</v>
      </c>
      <c r="J37" s="116" t="s">
        <v>191</v>
      </c>
      <c r="K37" s="116" t="s">
        <v>8256</v>
      </c>
      <c r="L37" s="116" t="s">
        <v>12</v>
      </c>
      <c r="M37" s="116" t="s">
        <v>1258</v>
      </c>
      <c r="N37" s="118">
        <v>43475</v>
      </c>
      <c r="O37" s="119">
        <v>0.91319444444444453</v>
      </c>
      <c r="P37" s="119">
        <v>0.92361111111111116</v>
      </c>
      <c r="Q37" s="119">
        <v>0.95833333333333337</v>
      </c>
      <c r="R37" s="119">
        <v>0.97916666666666663</v>
      </c>
      <c r="S37" s="116" t="s">
        <v>118</v>
      </c>
      <c r="T37" s="116"/>
      <c r="U37" s="116" t="s">
        <v>8338</v>
      </c>
      <c r="V37" s="116" t="s">
        <v>8339</v>
      </c>
      <c r="W37" s="116" t="s">
        <v>8271</v>
      </c>
      <c r="X37" s="116" t="s">
        <v>276</v>
      </c>
      <c r="Y37" s="116" t="s">
        <v>8142</v>
      </c>
      <c r="Z37" s="116" t="s">
        <v>8129</v>
      </c>
      <c r="AA37" s="116" t="s">
        <v>8129</v>
      </c>
      <c r="AB37" s="116" t="s">
        <v>8129</v>
      </c>
      <c r="AC37" s="116" t="s">
        <v>8129</v>
      </c>
      <c r="AD37" s="116" t="s">
        <v>8129</v>
      </c>
      <c r="AE37" s="116" t="s">
        <v>8129</v>
      </c>
      <c r="AF37" s="116" t="s">
        <v>8133</v>
      </c>
    </row>
    <row r="38" spans="1:32" ht="15" customHeight="1" x14ac:dyDescent="0.25">
      <c r="A38" s="116" t="s">
        <v>8340</v>
      </c>
      <c r="B38" s="120" t="s">
        <v>8341</v>
      </c>
      <c r="C38" s="116" t="s">
        <v>8195</v>
      </c>
      <c r="D38" s="118">
        <v>43841</v>
      </c>
      <c r="E38" s="116" t="s">
        <v>8342</v>
      </c>
      <c r="F38" s="116">
        <v>105894</v>
      </c>
      <c r="G38" s="116" t="s">
        <v>8127</v>
      </c>
      <c r="H38" s="116" t="s">
        <v>8128</v>
      </c>
      <c r="I38" s="116" t="s">
        <v>8129</v>
      </c>
      <c r="J38" s="116" t="s">
        <v>179</v>
      </c>
      <c r="K38" s="116" t="s">
        <v>2600</v>
      </c>
      <c r="L38" s="116" t="s">
        <v>71</v>
      </c>
      <c r="M38" s="116" t="s">
        <v>255</v>
      </c>
      <c r="N38" s="118">
        <v>43477</v>
      </c>
      <c r="O38" s="119">
        <v>6.25E-2</v>
      </c>
      <c r="P38" s="119">
        <v>6.9444444444444434E-2</v>
      </c>
      <c r="Q38" s="119">
        <v>7.9861111111111105E-2</v>
      </c>
      <c r="R38" s="119">
        <v>0.1076388888888889</v>
      </c>
      <c r="S38" s="116" t="s">
        <v>113</v>
      </c>
      <c r="T38" s="116"/>
      <c r="U38" s="116" t="s">
        <v>8343</v>
      </c>
      <c r="V38" s="116" t="s">
        <v>8344</v>
      </c>
      <c r="W38" s="120" t="s">
        <v>8284</v>
      </c>
      <c r="X38" s="116" t="s">
        <v>276</v>
      </c>
      <c r="Y38" s="116" t="s">
        <v>8142</v>
      </c>
      <c r="Z38" s="116" t="s">
        <v>8129</v>
      </c>
      <c r="AA38" s="116" t="s">
        <v>8129</v>
      </c>
      <c r="AB38" s="116" t="s">
        <v>8129</v>
      </c>
      <c r="AC38" s="116" t="s">
        <v>8129</v>
      </c>
      <c r="AD38" s="116" t="s">
        <v>8129</v>
      </c>
      <c r="AE38" s="116" t="s">
        <v>8129</v>
      </c>
      <c r="AF38" s="116" t="s">
        <v>8133</v>
      </c>
    </row>
    <row r="39" spans="1:32" ht="15" customHeight="1" x14ac:dyDescent="0.25">
      <c r="A39" s="116" t="s">
        <v>8345</v>
      </c>
      <c r="B39" s="120" t="s">
        <v>8346</v>
      </c>
      <c r="C39" s="116" t="s">
        <v>8129</v>
      </c>
      <c r="D39" s="118">
        <v>43842</v>
      </c>
      <c r="E39" s="116" t="s">
        <v>8347</v>
      </c>
      <c r="F39" s="116">
        <v>105442</v>
      </c>
      <c r="G39" s="116" t="s">
        <v>8127</v>
      </c>
      <c r="H39" s="116" t="s">
        <v>8128</v>
      </c>
      <c r="I39" s="116" t="s">
        <v>8129</v>
      </c>
      <c r="J39" s="116" t="s">
        <v>189</v>
      </c>
      <c r="K39" s="116" t="s">
        <v>2649</v>
      </c>
      <c r="L39" s="116" t="s">
        <v>19</v>
      </c>
      <c r="M39" s="116" t="s">
        <v>1258</v>
      </c>
      <c r="N39" s="118">
        <v>43477</v>
      </c>
      <c r="O39" s="119">
        <v>0.59375</v>
      </c>
      <c r="P39" s="119">
        <v>0.60763888888888895</v>
      </c>
      <c r="Q39" s="119">
        <v>0.64583333333333337</v>
      </c>
      <c r="R39" s="119">
        <v>0.67361111111111116</v>
      </c>
      <c r="S39" s="116" t="s">
        <v>135</v>
      </c>
      <c r="T39" s="116"/>
      <c r="U39" s="116" t="s">
        <v>8348</v>
      </c>
      <c r="V39" s="116" t="s">
        <v>8349</v>
      </c>
      <c r="W39" s="116" t="s">
        <v>8350</v>
      </c>
      <c r="X39" s="116" t="s">
        <v>276</v>
      </c>
      <c r="Y39" s="116" t="s">
        <v>8142</v>
      </c>
      <c r="Z39" s="116" t="s">
        <v>8132</v>
      </c>
      <c r="AA39" s="116" t="s">
        <v>8129</v>
      </c>
      <c r="AB39" s="116" t="s">
        <v>8129</v>
      </c>
      <c r="AC39" s="116" t="s">
        <v>8129</v>
      </c>
      <c r="AD39" s="116" t="s">
        <v>8129</v>
      </c>
      <c r="AE39" s="116" t="s">
        <v>8129</v>
      </c>
      <c r="AF39" s="116" t="s">
        <v>8133</v>
      </c>
    </row>
    <row r="40" spans="1:32" ht="15" customHeight="1" x14ac:dyDescent="0.25">
      <c r="A40" s="116" t="s">
        <v>8351</v>
      </c>
      <c r="B40" s="120" t="s">
        <v>8352</v>
      </c>
      <c r="C40" s="116" t="s">
        <v>8169</v>
      </c>
      <c r="D40" s="118">
        <v>43842</v>
      </c>
      <c r="E40" s="116" t="s">
        <v>8353</v>
      </c>
      <c r="F40" s="116">
        <v>105450</v>
      </c>
      <c r="G40" s="116" t="s">
        <v>8127</v>
      </c>
      <c r="H40" s="116" t="s">
        <v>8138</v>
      </c>
      <c r="I40" s="116" t="s">
        <v>8129</v>
      </c>
      <c r="J40" s="116" t="s">
        <v>193</v>
      </c>
      <c r="K40" s="116" t="s">
        <v>1942</v>
      </c>
      <c r="L40" s="116" t="s">
        <v>73</v>
      </c>
      <c r="M40" s="116" t="s">
        <v>255</v>
      </c>
      <c r="N40" s="118">
        <v>43477</v>
      </c>
      <c r="O40" s="119">
        <v>0.82847222222222217</v>
      </c>
      <c r="P40" s="119">
        <v>0.83333333333333337</v>
      </c>
      <c r="Q40" s="119">
        <v>0.85416666666666663</v>
      </c>
      <c r="R40" s="119">
        <v>0.90416666666666667</v>
      </c>
      <c r="S40" s="116" t="s">
        <v>114</v>
      </c>
      <c r="T40" s="116"/>
      <c r="U40" s="116" t="s">
        <v>8354</v>
      </c>
      <c r="V40" s="116" t="s">
        <v>8355</v>
      </c>
      <c r="W40" s="116" t="s">
        <v>8356</v>
      </c>
      <c r="X40" s="116" t="s">
        <v>276</v>
      </c>
      <c r="Y40" s="116" t="s">
        <v>8142</v>
      </c>
      <c r="Z40" s="116" t="s">
        <v>8129</v>
      </c>
      <c r="AA40" s="116" t="s">
        <v>8132</v>
      </c>
      <c r="AB40" s="116" t="s">
        <v>8132</v>
      </c>
      <c r="AC40" s="116" t="s">
        <v>8129</v>
      </c>
      <c r="AD40" s="116" t="s">
        <v>8129</v>
      </c>
      <c r="AE40" s="116" t="s">
        <v>8132</v>
      </c>
      <c r="AF40" s="116" t="s">
        <v>8133</v>
      </c>
    </row>
    <row r="41" spans="1:32" ht="15" customHeight="1" x14ac:dyDescent="0.25">
      <c r="A41" s="116" t="s">
        <v>8357</v>
      </c>
      <c r="B41" s="120" t="s">
        <v>8358</v>
      </c>
      <c r="C41" s="116" t="s">
        <v>8132</v>
      </c>
      <c r="D41" s="118">
        <v>43842</v>
      </c>
      <c r="E41" s="116" t="s">
        <v>8359</v>
      </c>
      <c r="F41" s="116">
        <v>105421</v>
      </c>
      <c r="G41" s="116" t="s">
        <v>8127</v>
      </c>
      <c r="H41" s="116" t="s">
        <v>8128</v>
      </c>
      <c r="I41" s="116" t="s">
        <v>8129</v>
      </c>
      <c r="J41" s="116" t="s">
        <v>180</v>
      </c>
      <c r="K41" s="116" t="s">
        <v>1942</v>
      </c>
      <c r="L41" s="116" t="s">
        <v>8158</v>
      </c>
      <c r="M41" s="116" t="s">
        <v>255</v>
      </c>
      <c r="N41" s="118">
        <v>43477</v>
      </c>
      <c r="O41" s="119">
        <v>0.99652777777777779</v>
      </c>
      <c r="P41" s="119">
        <v>1.0416666666666666E-2</v>
      </c>
      <c r="Q41" s="119">
        <v>2.4305555555555556E-2</v>
      </c>
      <c r="R41" s="119">
        <v>4.8611111111111112E-2</v>
      </c>
      <c r="S41" s="116" t="s">
        <v>129</v>
      </c>
      <c r="T41" s="116"/>
      <c r="U41" s="116" t="s">
        <v>8360</v>
      </c>
      <c r="V41" s="116" t="s">
        <v>8361</v>
      </c>
      <c r="W41" s="116" t="s">
        <v>8362</v>
      </c>
      <c r="X41" s="116" t="s">
        <v>276</v>
      </c>
      <c r="Y41" s="116" t="s">
        <v>8142</v>
      </c>
      <c r="Z41" s="116" t="s">
        <v>8129</v>
      </c>
      <c r="AA41" s="116" t="s">
        <v>8129</v>
      </c>
      <c r="AB41" s="116" t="s">
        <v>8129</v>
      </c>
      <c r="AC41" s="116" t="s">
        <v>8129</v>
      </c>
      <c r="AD41" s="116" t="s">
        <v>8129</v>
      </c>
      <c r="AE41" s="116" t="s">
        <v>8129</v>
      </c>
      <c r="AF41" s="116" t="s">
        <v>8133</v>
      </c>
    </row>
    <row r="42" spans="1:32" ht="15" customHeight="1" x14ac:dyDescent="0.25">
      <c r="A42" s="116" t="s">
        <v>8363</v>
      </c>
      <c r="B42" s="120" t="s">
        <v>8364</v>
      </c>
      <c r="C42" s="116" t="s">
        <v>8195</v>
      </c>
      <c r="D42" s="118">
        <v>43843</v>
      </c>
      <c r="E42" s="116" t="s">
        <v>8365</v>
      </c>
      <c r="F42" s="116">
        <v>104779</v>
      </c>
      <c r="G42" s="116" t="s">
        <v>8127</v>
      </c>
      <c r="H42" s="116" t="s">
        <v>8128</v>
      </c>
      <c r="I42" s="116" t="s">
        <v>8129</v>
      </c>
      <c r="J42" s="116" t="s">
        <v>192</v>
      </c>
      <c r="K42" s="116" t="s">
        <v>105</v>
      </c>
      <c r="L42" s="116" t="s">
        <v>72</v>
      </c>
      <c r="M42" s="116" t="s">
        <v>255</v>
      </c>
      <c r="N42" s="118">
        <v>43478</v>
      </c>
      <c r="O42" s="119">
        <v>0.27013888888888887</v>
      </c>
      <c r="P42" s="119">
        <v>0.31944444444444448</v>
      </c>
      <c r="Q42" s="119">
        <v>0.3659722222222222</v>
      </c>
      <c r="R42" s="119">
        <v>0.39583333333333331</v>
      </c>
      <c r="S42" s="116" t="s">
        <v>118</v>
      </c>
      <c r="T42" s="116"/>
      <c r="U42" s="116" t="s">
        <v>8366</v>
      </c>
      <c r="V42" s="116" t="s">
        <v>8367</v>
      </c>
      <c r="W42" s="116" t="s">
        <v>8368</v>
      </c>
      <c r="X42" s="116" t="s">
        <v>8369</v>
      </c>
      <c r="Y42" s="116" t="s">
        <v>8142</v>
      </c>
      <c r="Z42" s="116" t="s">
        <v>8129</v>
      </c>
      <c r="AA42" s="116" t="s">
        <v>8132</v>
      </c>
      <c r="AB42" s="116" t="s">
        <v>8132</v>
      </c>
      <c r="AC42" s="116" t="s">
        <v>8129</v>
      </c>
      <c r="AD42" s="116" t="s">
        <v>8129</v>
      </c>
      <c r="AE42" s="116" t="s">
        <v>8129</v>
      </c>
      <c r="AF42" s="116" t="s">
        <v>8133</v>
      </c>
    </row>
    <row r="43" spans="1:32" ht="15" customHeight="1" x14ac:dyDescent="0.25">
      <c r="A43" s="116" t="s">
        <v>8370</v>
      </c>
      <c r="B43" s="120" t="s">
        <v>8371</v>
      </c>
      <c r="C43" s="116" t="s">
        <v>8125</v>
      </c>
      <c r="D43" s="118">
        <v>43843</v>
      </c>
      <c r="E43" s="116" t="s">
        <v>8372</v>
      </c>
      <c r="F43" s="116">
        <v>105891</v>
      </c>
      <c r="G43" s="116" t="s">
        <v>8127</v>
      </c>
      <c r="H43" s="116" t="s">
        <v>8128</v>
      </c>
      <c r="I43" s="116" t="s">
        <v>8129</v>
      </c>
      <c r="J43" s="116" t="s">
        <v>173</v>
      </c>
      <c r="K43" s="116" t="s">
        <v>8373</v>
      </c>
      <c r="L43" s="116" t="s">
        <v>25</v>
      </c>
      <c r="M43" s="116" t="s">
        <v>255</v>
      </c>
      <c r="N43" s="118">
        <v>43478</v>
      </c>
      <c r="O43" s="119">
        <v>0.66319444444444442</v>
      </c>
      <c r="P43" s="119">
        <v>0.68402777777777779</v>
      </c>
      <c r="Q43" s="119">
        <v>0.71875</v>
      </c>
      <c r="R43" s="119">
        <v>0.79861111111111116</v>
      </c>
      <c r="S43" s="116" t="s">
        <v>135</v>
      </c>
      <c r="T43" s="116"/>
      <c r="U43" s="116" t="s">
        <v>8374</v>
      </c>
      <c r="V43" s="116" t="s">
        <v>8375</v>
      </c>
      <c r="W43" s="116" t="s">
        <v>8376</v>
      </c>
      <c r="X43" s="116" t="s">
        <v>481</v>
      </c>
      <c r="Y43" s="116" t="s">
        <v>8142</v>
      </c>
      <c r="Z43" s="116" t="s">
        <v>8129</v>
      </c>
      <c r="AA43" s="116" t="s">
        <v>8132</v>
      </c>
      <c r="AB43" s="116" t="s">
        <v>8129</v>
      </c>
      <c r="AC43" s="116" t="s">
        <v>8129</v>
      </c>
      <c r="AD43" s="116" t="s">
        <v>8129</v>
      </c>
      <c r="AE43" s="116" t="s">
        <v>8129</v>
      </c>
      <c r="AF43" s="116" t="s">
        <v>8133</v>
      </c>
    </row>
    <row r="44" spans="1:32" ht="15" customHeight="1" x14ac:dyDescent="0.25">
      <c r="A44" s="116" t="s">
        <v>8377</v>
      </c>
      <c r="B44" s="120" t="s">
        <v>8378</v>
      </c>
      <c r="C44" s="116" t="s">
        <v>8195</v>
      </c>
      <c r="D44" s="118">
        <v>43844</v>
      </c>
      <c r="E44" s="116" t="s">
        <v>8379</v>
      </c>
      <c r="F44" s="116">
        <v>105895</v>
      </c>
      <c r="G44" s="116" t="s">
        <v>8127</v>
      </c>
      <c r="H44" s="116" t="s">
        <v>8138</v>
      </c>
      <c r="I44" s="116" t="s">
        <v>8129</v>
      </c>
      <c r="J44" s="116" t="s">
        <v>236</v>
      </c>
      <c r="K44" s="116" t="s">
        <v>8288</v>
      </c>
      <c r="L44" s="116" t="s">
        <v>71</v>
      </c>
      <c r="M44" s="116" t="s">
        <v>255</v>
      </c>
      <c r="N44" s="118">
        <v>43479</v>
      </c>
      <c r="O44" s="119">
        <v>0.55486111111111114</v>
      </c>
      <c r="P44" s="119">
        <v>0.56944444444444442</v>
      </c>
      <c r="Q44" s="119">
        <v>0.59027777777777779</v>
      </c>
      <c r="R44" s="119">
        <v>0.63194444444444442</v>
      </c>
      <c r="S44" s="116" t="s">
        <v>133</v>
      </c>
      <c r="T44" s="116"/>
      <c r="U44" s="116" t="s">
        <v>8380</v>
      </c>
      <c r="V44" s="116" t="s">
        <v>8381</v>
      </c>
      <c r="W44" s="116" t="s">
        <v>8382</v>
      </c>
      <c r="X44" s="116" t="s">
        <v>276</v>
      </c>
      <c r="Y44" s="116" t="s">
        <v>8142</v>
      </c>
      <c r="Z44" s="116" t="s">
        <v>8129</v>
      </c>
      <c r="AA44" s="116" t="s">
        <v>8132</v>
      </c>
      <c r="AB44" s="116" t="s">
        <v>8132</v>
      </c>
      <c r="AC44" s="116" t="s">
        <v>8129</v>
      </c>
      <c r="AD44" s="116" t="s">
        <v>8129</v>
      </c>
      <c r="AE44" s="116" t="s">
        <v>8129</v>
      </c>
      <c r="AF44" s="116" t="s">
        <v>8133</v>
      </c>
    </row>
    <row r="45" spans="1:32" ht="15" customHeight="1" x14ac:dyDescent="0.25">
      <c r="A45" s="116" t="s">
        <v>8383</v>
      </c>
      <c r="B45" s="120" t="s">
        <v>8384</v>
      </c>
      <c r="C45" s="116" t="s">
        <v>8132</v>
      </c>
      <c r="D45" s="118">
        <v>43844</v>
      </c>
      <c r="E45" s="116" t="s">
        <v>8385</v>
      </c>
      <c r="F45" s="116">
        <v>105896</v>
      </c>
      <c r="G45" s="116" t="s">
        <v>8127</v>
      </c>
      <c r="H45" s="116" t="s">
        <v>8128</v>
      </c>
      <c r="I45" s="116" t="s">
        <v>8129</v>
      </c>
      <c r="J45" s="116" t="s">
        <v>187</v>
      </c>
      <c r="K45" s="116" t="s">
        <v>2658</v>
      </c>
      <c r="L45" s="116" t="s">
        <v>8158</v>
      </c>
      <c r="M45" s="116" t="s">
        <v>255</v>
      </c>
      <c r="N45" s="118">
        <v>43479</v>
      </c>
      <c r="O45" s="119">
        <v>0.71666666666666667</v>
      </c>
      <c r="P45" s="119">
        <v>0.72916666666666663</v>
      </c>
      <c r="Q45" s="119">
        <v>0.76388888888888884</v>
      </c>
      <c r="R45" s="119">
        <v>0.79513888888888884</v>
      </c>
      <c r="S45" s="116" t="s">
        <v>133</v>
      </c>
      <c r="T45" s="116"/>
      <c r="U45" s="116" t="s">
        <v>8386</v>
      </c>
      <c r="V45" s="116" t="s">
        <v>8387</v>
      </c>
      <c r="W45" s="116" t="s">
        <v>8388</v>
      </c>
      <c r="X45" s="116" t="s">
        <v>276</v>
      </c>
      <c r="Y45" s="116" t="s">
        <v>8142</v>
      </c>
      <c r="Z45" s="116" t="s">
        <v>8129</v>
      </c>
      <c r="AA45" s="116" t="s">
        <v>8129</v>
      </c>
      <c r="AB45" s="116" t="s">
        <v>8129</v>
      </c>
      <c r="AC45" s="116" t="s">
        <v>8129</v>
      </c>
      <c r="AD45" s="116" t="s">
        <v>8129</v>
      </c>
      <c r="AE45" s="116" t="s">
        <v>8129</v>
      </c>
      <c r="AF45" s="116" t="s">
        <v>8133</v>
      </c>
    </row>
    <row r="46" spans="1:32" ht="15" customHeight="1" x14ac:dyDescent="0.25">
      <c r="A46" s="116" t="s">
        <v>8389</v>
      </c>
      <c r="B46" s="120" t="s">
        <v>8390</v>
      </c>
      <c r="C46" s="116" t="s">
        <v>8132</v>
      </c>
      <c r="D46" s="118">
        <v>43844</v>
      </c>
      <c r="E46" s="116" t="s">
        <v>8391</v>
      </c>
      <c r="F46" s="116">
        <v>105440</v>
      </c>
      <c r="G46" s="116" t="s">
        <v>8127</v>
      </c>
      <c r="H46" s="116" t="s">
        <v>8128</v>
      </c>
      <c r="I46" s="116" t="s">
        <v>8129</v>
      </c>
      <c r="J46" s="116" t="s">
        <v>180</v>
      </c>
      <c r="K46" s="116" t="s">
        <v>2658</v>
      </c>
      <c r="L46" s="116" t="s">
        <v>7</v>
      </c>
      <c r="M46" s="116" t="s">
        <v>1258</v>
      </c>
      <c r="N46" s="118">
        <v>43479</v>
      </c>
      <c r="O46" s="119">
        <v>0.77777777777777779</v>
      </c>
      <c r="P46" s="119">
        <v>0.8125</v>
      </c>
      <c r="Q46" s="119">
        <v>0.83680555555555547</v>
      </c>
      <c r="R46" s="119">
        <v>0.86111111111111116</v>
      </c>
      <c r="S46" s="116" t="s">
        <v>118</v>
      </c>
      <c r="T46" s="116"/>
      <c r="U46" s="116" t="s">
        <v>8392</v>
      </c>
      <c r="V46" s="116" t="s">
        <v>8393</v>
      </c>
      <c r="W46" s="116" t="s">
        <v>8394</v>
      </c>
      <c r="X46" s="116" t="s">
        <v>276</v>
      </c>
      <c r="Y46" s="116" t="s">
        <v>8142</v>
      </c>
      <c r="Z46" s="116" t="s">
        <v>8129</v>
      </c>
      <c r="AA46" s="116" t="s">
        <v>8132</v>
      </c>
      <c r="AB46" s="116" t="s">
        <v>8129</v>
      </c>
      <c r="AC46" s="116" t="s">
        <v>8129</v>
      </c>
      <c r="AD46" s="116" t="s">
        <v>8129</v>
      </c>
      <c r="AE46" s="116" t="s">
        <v>8129</v>
      </c>
      <c r="AF46" s="116" t="s">
        <v>8133</v>
      </c>
    </row>
    <row r="47" spans="1:32" ht="15" customHeight="1" x14ac:dyDescent="0.25">
      <c r="A47" s="116" t="s">
        <v>8395</v>
      </c>
      <c r="B47" s="120" t="s">
        <v>8396</v>
      </c>
      <c r="C47" s="116" t="s">
        <v>8195</v>
      </c>
      <c r="D47" s="118">
        <v>43844</v>
      </c>
      <c r="E47" s="116" t="s">
        <v>8397</v>
      </c>
      <c r="F47" s="116">
        <v>105897</v>
      </c>
      <c r="G47" s="116" t="s">
        <v>8127</v>
      </c>
      <c r="H47" s="116" t="s">
        <v>8128</v>
      </c>
      <c r="I47" s="116" t="s">
        <v>8129</v>
      </c>
      <c r="J47" s="116" t="s">
        <v>236</v>
      </c>
      <c r="K47" s="116" t="s">
        <v>2600</v>
      </c>
      <c r="L47" s="116" t="s">
        <v>71</v>
      </c>
      <c r="M47" s="116" t="s">
        <v>255</v>
      </c>
      <c r="N47" s="118">
        <v>43479</v>
      </c>
      <c r="O47" s="119">
        <v>0.82291666666666663</v>
      </c>
      <c r="P47" s="119">
        <v>0.84722222222222221</v>
      </c>
      <c r="Q47" s="119">
        <v>0.875</v>
      </c>
      <c r="R47" s="119">
        <v>0.90972222222222221</v>
      </c>
      <c r="S47" s="116" t="s">
        <v>135</v>
      </c>
      <c r="T47" s="116"/>
      <c r="U47" s="116" t="s">
        <v>8398</v>
      </c>
      <c r="V47" s="116" t="s">
        <v>8399</v>
      </c>
      <c r="W47" s="116" t="s">
        <v>8400</v>
      </c>
      <c r="X47" s="116" t="s">
        <v>276</v>
      </c>
      <c r="Y47" s="116" t="s">
        <v>8142</v>
      </c>
      <c r="Z47" s="116" t="s">
        <v>8129</v>
      </c>
      <c r="AA47" s="116" t="s">
        <v>8129</v>
      </c>
      <c r="AB47" s="116" t="s">
        <v>8132</v>
      </c>
      <c r="AC47" s="116" t="s">
        <v>8129</v>
      </c>
      <c r="AD47" s="116" t="s">
        <v>8129</v>
      </c>
      <c r="AE47" s="116" t="s">
        <v>8129</v>
      </c>
      <c r="AF47" s="116" t="s">
        <v>8133</v>
      </c>
    </row>
    <row r="48" spans="1:32" ht="15" customHeight="1" x14ac:dyDescent="0.25">
      <c r="A48" s="116" t="s">
        <v>8401</v>
      </c>
      <c r="B48" s="120" t="s">
        <v>8402</v>
      </c>
      <c r="C48" s="116" t="s">
        <v>8132</v>
      </c>
      <c r="D48" s="118">
        <v>43844</v>
      </c>
      <c r="E48" s="116" t="s">
        <v>8403</v>
      </c>
      <c r="F48" s="116">
        <v>105900</v>
      </c>
      <c r="G48" s="116" t="s">
        <v>8127</v>
      </c>
      <c r="H48" s="116" t="s">
        <v>8128</v>
      </c>
      <c r="I48" s="116" t="s">
        <v>8129</v>
      </c>
      <c r="J48" s="116" t="s">
        <v>187</v>
      </c>
      <c r="K48" s="116" t="s">
        <v>2881</v>
      </c>
      <c r="L48" s="116" t="s">
        <v>8158</v>
      </c>
      <c r="M48" s="116" t="s">
        <v>278</v>
      </c>
      <c r="N48" s="118">
        <v>43479</v>
      </c>
      <c r="O48" s="119">
        <v>0.86249999999999993</v>
      </c>
      <c r="P48" s="119">
        <v>0.88888888888888884</v>
      </c>
      <c r="Q48" s="119">
        <v>0.91666666666666663</v>
      </c>
      <c r="R48" s="119">
        <v>0.94444444444444453</v>
      </c>
      <c r="S48" s="116" t="s">
        <v>129</v>
      </c>
      <c r="T48" s="116"/>
      <c r="U48" s="116" t="s">
        <v>8404</v>
      </c>
      <c r="V48" s="116" t="s">
        <v>8405</v>
      </c>
      <c r="W48" s="116" t="s">
        <v>8406</v>
      </c>
      <c r="X48" s="116" t="s">
        <v>276</v>
      </c>
      <c r="Y48" s="116" t="s">
        <v>8142</v>
      </c>
      <c r="Z48" s="116" t="s">
        <v>8132</v>
      </c>
      <c r="AA48" s="116" t="s">
        <v>8129</v>
      </c>
      <c r="AB48" s="116" t="s">
        <v>8132</v>
      </c>
      <c r="AC48" s="116" t="s">
        <v>8129</v>
      </c>
      <c r="AD48" s="116" t="s">
        <v>8129</v>
      </c>
      <c r="AE48" s="116" t="s">
        <v>8129</v>
      </c>
      <c r="AF48" s="116" t="s">
        <v>8133</v>
      </c>
    </row>
    <row r="49" spans="1:32" ht="15" customHeight="1" x14ac:dyDescent="0.25">
      <c r="A49" s="116" t="s">
        <v>8407</v>
      </c>
      <c r="B49" s="120" t="s">
        <v>8408</v>
      </c>
      <c r="C49" s="116" t="s">
        <v>8132</v>
      </c>
      <c r="D49" s="118">
        <v>43844</v>
      </c>
      <c r="E49" s="116" t="s">
        <v>8409</v>
      </c>
      <c r="F49" s="116">
        <v>105893</v>
      </c>
      <c r="G49" s="116" t="s">
        <v>8127</v>
      </c>
      <c r="H49" s="116" t="s">
        <v>8128</v>
      </c>
      <c r="I49" s="116" t="s">
        <v>8129</v>
      </c>
      <c r="J49" s="116" t="s">
        <v>180</v>
      </c>
      <c r="K49" s="116" t="s">
        <v>2600</v>
      </c>
      <c r="L49" s="116" t="s">
        <v>7</v>
      </c>
      <c r="M49" s="116" t="s">
        <v>1258</v>
      </c>
      <c r="N49" s="118">
        <v>43479</v>
      </c>
      <c r="O49" s="119">
        <v>0.875</v>
      </c>
      <c r="P49" s="119">
        <v>0.89236111111111116</v>
      </c>
      <c r="Q49" s="119">
        <v>0.90972222222222221</v>
      </c>
      <c r="R49" s="119">
        <v>0.9375</v>
      </c>
      <c r="S49" s="116" t="s">
        <v>120</v>
      </c>
      <c r="T49" s="116"/>
      <c r="U49" s="116" t="s">
        <v>8410</v>
      </c>
      <c r="V49" s="116" t="s">
        <v>8411</v>
      </c>
      <c r="W49" s="116" t="s">
        <v>8412</v>
      </c>
      <c r="X49" s="116" t="s">
        <v>276</v>
      </c>
      <c r="Y49" s="116" t="s">
        <v>8142</v>
      </c>
      <c r="Z49" s="116" t="s">
        <v>8129</v>
      </c>
      <c r="AA49" s="116" t="s">
        <v>8129</v>
      </c>
      <c r="AB49" s="116" t="s">
        <v>8132</v>
      </c>
      <c r="AC49" s="116" t="s">
        <v>8132</v>
      </c>
      <c r="AD49" s="116" t="s">
        <v>8129</v>
      </c>
      <c r="AE49" s="116" t="s">
        <v>8129</v>
      </c>
      <c r="AF49" s="116" t="s">
        <v>8133</v>
      </c>
    </row>
    <row r="50" spans="1:32" ht="15" customHeight="1" x14ac:dyDescent="0.25">
      <c r="A50" s="116" t="s">
        <v>8413</v>
      </c>
      <c r="B50" s="120" t="s">
        <v>8414</v>
      </c>
      <c r="C50" s="116" t="s">
        <v>8129</v>
      </c>
      <c r="D50" s="118">
        <v>43845</v>
      </c>
      <c r="E50" s="116" t="s">
        <v>8415</v>
      </c>
      <c r="F50" s="116">
        <v>105903</v>
      </c>
      <c r="G50" s="116" t="s">
        <v>8127</v>
      </c>
      <c r="H50" s="116" t="s">
        <v>8128</v>
      </c>
      <c r="I50" s="116" t="s">
        <v>8129</v>
      </c>
      <c r="J50" s="116" t="s">
        <v>193</v>
      </c>
      <c r="K50" s="116" t="s">
        <v>8416</v>
      </c>
      <c r="L50" s="116" t="s">
        <v>7</v>
      </c>
      <c r="M50" s="116" t="s">
        <v>1258</v>
      </c>
      <c r="N50" s="118">
        <v>43845</v>
      </c>
      <c r="O50" s="119">
        <v>0.75347222222222221</v>
      </c>
      <c r="P50" s="119">
        <v>0.80555555555555547</v>
      </c>
      <c r="Q50" s="119">
        <v>0.85069444444444453</v>
      </c>
      <c r="R50" s="119">
        <v>0.88888888888888884</v>
      </c>
      <c r="S50" s="116" t="s">
        <v>137</v>
      </c>
      <c r="T50" s="116"/>
      <c r="U50" s="116" t="s">
        <v>8417</v>
      </c>
      <c r="V50" s="116" t="s">
        <v>8418</v>
      </c>
      <c r="W50" s="116" t="s">
        <v>8419</v>
      </c>
      <c r="X50" s="116" t="s">
        <v>276</v>
      </c>
      <c r="Y50" s="116" t="s">
        <v>8142</v>
      </c>
      <c r="Z50" s="116" t="s">
        <v>8129</v>
      </c>
      <c r="AA50" s="116" t="s">
        <v>8129</v>
      </c>
      <c r="AB50" s="116" t="s">
        <v>8132</v>
      </c>
      <c r="AC50" s="116" t="s">
        <v>8129</v>
      </c>
      <c r="AD50" s="116" t="s">
        <v>8129</v>
      </c>
      <c r="AE50" s="116" t="s">
        <v>8129</v>
      </c>
      <c r="AF50" s="116" t="s">
        <v>8133</v>
      </c>
    </row>
    <row r="51" spans="1:32" ht="15" customHeight="1" x14ac:dyDescent="0.25">
      <c r="A51" s="116" t="s">
        <v>8420</v>
      </c>
      <c r="B51" s="120" t="s">
        <v>8421</v>
      </c>
      <c r="C51" s="116" t="s">
        <v>8129</v>
      </c>
      <c r="D51" s="118">
        <v>43845</v>
      </c>
      <c r="E51" s="116" t="s">
        <v>8422</v>
      </c>
      <c r="F51" s="116">
        <v>105902</v>
      </c>
      <c r="G51" s="116" t="s">
        <v>8127</v>
      </c>
      <c r="H51" s="116" t="s">
        <v>8138</v>
      </c>
      <c r="I51" s="116" t="s">
        <v>8129</v>
      </c>
      <c r="J51" s="116" t="s">
        <v>193</v>
      </c>
      <c r="K51" s="116" t="s">
        <v>8423</v>
      </c>
      <c r="L51" s="116" t="s">
        <v>7</v>
      </c>
      <c r="M51" s="116" t="s">
        <v>1258</v>
      </c>
      <c r="N51" s="118">
        <v>43845</v>
      </c>
      <c r="O51" s="119">
        <v>0.84722222222222221</v>
      </c>
      <c r="P51" s="119">
        <v>0.84722222222222221</v>
      </c>
      <c r="Q51" s="119">
        <v>0.90972222222222221</v>
      </c>
      <c r="R51" s="119">
        <v>0.95138888888888884</v>
      </c>
      <c r="S51" s="116" t="s">
        <v>135</v>
      </c>
      <c r="T51" s="116"/>
      <c r="U51" s="116" t="s">
        <v>8424</v>
      </c>
      <c r="V51" s="116" t="s">
        <v>8425</v>
      </c>
      <c r="W51" s="116" t="s">
        <v>8426</v>
      </c>
      <c r="X51" s="116" t="s">
        <v>276</v>
      </c>
      <c r="Y51" s="116" t="s">
        <v>8142</v>
      </c>
      <c r="Z51" s="116" t="s">
        <v>8132</v>
      </c>
      <c r="AA51" s="116" t="s">
        <v>8129</v>
      </c>
      <c r="AB51" s="116" t="s">
        <v>8132</v>
      </c>
      <c r="AC51" s="116" t="s">
        <v>8129</v>
      </c>
      <c r="AD51" s="116" t="s">
        <v>8129</v>
      </c>
      <c r="AE51" s="116" t="s">
        <v>8129</v>
      </c>
      <c r="AF51" s="116" t="s">
        <v>8133</v>
      </c>
    </row>
    <row r="52" spans="1:32" ht="15" customHeight="1" x14ac:dyDescent="0.25">
      <c r="A52" s="116" t="s">
        <v>8427</v>
      </c>
      <c r="B52" s="120" t="s">
        <v>8428</v>
      </c>
      <c r="C52" s="116" t="s">
        <v>8129</v>
      </c>
      <c r="D52" s="118">
        <v>43845</v>
      </c>
      <c r="E52" s="116" t="s">
        <v>8429</v>
      </c>
      <c r="F52" s="116">
        <v>105898</v>
      </c>
      <c r="G52" s="116" t="s">
        <v>8127</v>
      </c>
      <c r="H52" s="116" t="s">
        <v>8128</v>
      </c>
      <c r="I52" s="116" t="s">
        <v>8129</v>
      </c>
      <c r="J52" s="116" t="s">
        <v>184</v>
      </c>
      <c r="K52" s="116" t="s">
        <v>8430</v>
      </c>
      <c r="L52" s="116" t="s">
        <v>72</v>
      </c>
      <c r="M52" s="116" t="s">
        <v>255</v>
      </c>
      <c r="N52" s="118">
        <v>43845</v>
      </c>
      <c r="O52" s="119">
        <v>0.91666666666666663</v>
      </c>
      <c r="P52" s="119">
        <v>0.95138888888888884</v>
      </c>
      <c r="Q52" s="119">
        <v>0.96875</v>
      </c>
      <c r="R52" s="119">
        <v>0.99861111111111101</v>
      </c>
      <c r="S52" s="116" t="s">
        <v>113</v>
      </c>
      <c r="T52" s="116"/>
      <c r="U52" s="116" t="s">
        <v>8431</v>
      </c>
      <c r="V52" s="116" t="s">
        <v>8432</v>
      </c>
      <c r="W52" s="116" t="s">
        <v>8433</v>
      </c>
      <c r="X52" s="116" t="s">
        <v>276</v>
      </c>
      <c r="Y52" s="116" t="s">
        <v>8142</v>
      </c>
      <c r="Z52" s="116" t="s">
        <v>8132</v>
      </c>
      <c r="AA52" s="116" t="s">
        <v>8129</v>
      </c>
      <c r="AB52" s="116" t="s">
        <v>8129</v>
      </c>
      <c r="AC52" s="116" t="s">
        <v>8129</v>
      </c>
      <c r="AD52" s="116" t="s">
        <v>8129</v>
      </c>
      <c r="AE52" s="116" t="s">
        <v>8129</v>
      </c>
      <c r="AF52" s="116" t="s">
        <v>8133</v>
      </c>
    </row>
    <row r="53" spans="1:32" ht="15" customHeight="1" x14ac:dyDescent="0.25">
      <c r="A53" s="120" t="s">
        <v>8434</v>
      </c>
      <c r="B53" s="120" t="s">
        <v>8435</v>
      </c>
      <c r="C53" s="120" t="s">
        <v>8129</v>
      </c>
      <c r="D53" s="118">
        <v>43845</v>
      </c>
      <c r="E53" s="120" t="s">
        <v>8436</v>
      </c>
      <c r="F53" s="120">
        <v>105429</v>
      </c>
      <c r="G53" s="120" t="s">
        <v>8127</v>
      </c>
      <c r="H53" s="120" t="s">
        <v>8138</v>
      </c>
      <c r="I53" s="120" t="s">
        <v>8129</v>
      </c>
      <c r="J53" s="120" t="s">
        <v>193</v>
      </c>
      <c r="K53" s="120" t="s">
        <v>8423</v>
      </c>
      <c r="L53" s="120" t="s">
        <v>7</v>
      </c>
      <c r="M53" s="120" t="s">
        <v>255</v>
      </c>
      <c r="N53" s="121">
        <v>43846</v>
      </c>
      <c r="O53" s="106">
        <v>0.99305555555555547</v>
      </c>
      <c r="P53" s="122">
        <v>1.3888888888888888E-2</v>
      </c>
      <c r="Q53" s="122">
        <v>2.7777777777777776E-2</v>
      </c>
      <c r="R53" s="122">
        <v>6.9444444444444434E-2</v>
      </c>
      <c r="S53" s="120" t="s">
        <v>133</v>
      </c>
      <c r="T53" s="120"/>
      <c r="U53" s="120" t="s">
        <v>8437</v>
      </c>
      <c r="V53" s="120" t="s">
        <v>8438</v>
      </c>
      <c r="W53" s="120" t="s">
        <v>8439</v>
      </c>
      <c r="X53" s="120" t="s">
        <v>276</v>
      </c>
      <c r="Y53" s="120" t="s">
        <v>8142</v>
      </c>
      <c r="Z53" s="120" t="s">
        <v>8129</v>
      </c>
      <c r="AA53" s="120" t="s">
        <v>8129</v>
      </c>
      <c r="AB53" s="120" t="s">
        <v>8129</v>
      </c>
      <c r="AC53" s="120" t="s">
        <v>8129</v>
      </c>
      <c r="AD53" s="120" t="s">
        <v>8129</v>
      </c>
      <c r="AE53" s="120" t="s">
        <v>8129</v>
      </c>
      <c r="AF53" s="120" t="s">
        <v>8133</v>
      </c>
    </row>
    <row r="54" spans="1:32" ht="15" customHeight="1" x14ac:dyDescent="0.25">
      <c r="A54" s="116" t="s">
        <v>8440</v>
      </c>
      <c r="B54" s="120" t="s">
        <v>8441</v>
      </c>
      <c r="C54" s="116" t="s">
        <v>8125</v>
      </c>
      <c r="D54" s="118">
        <v>43845</v>
      </c>
      <c r="E54" s="116" t="s">
        <v>8436</v>
      </c>
      <c r="F54" s="116">
        <v>105907</v>
      </c>
      <c r="G54" s="116" t="s">
        <v>8127</v>
      </c>
      <c r="H54" s="116" t="s">
        <v>8128</v>
      </c>
      <c r="I54" s="116" t="s">
        <v>8129</v>
      </c>
      <c r="J54" s="116" t="s">
        <v>191</v>
      </c>
      <c r="K54" s="116" t="s">
        <v>8442</v>
      </c>
      <c r="L54" s="116" t="s">
        <v>25</v>
      </c>
      <c r="M54" s="116" t="s">
        <v>1258</v>
      </c>
      <c r="N54" s="118">
        <v>43846</v>
      </c>
      <c r="O54" s="119">
        <v>6.9444444444444441E-3</v>
      </c>
      <c r="P54" s="119">
        <v>1.3888888888888888E-2</v>
      </c>
      <c r="Q54" s="119">
        <v>3.4722222222222224E-2</v>
      </c>
      <c r="R54" s="119">
        <v>6.25E-2</v>
      </c>
      <c r="S54" s="116" t="s">
        <v>131</v>
      </c>
      <c r="T54" s="116"/>
      <c r="U54" s="116" t="s">
        <v>8443</v>
      </c>
      <c r="V54" s="116" t="s">
        <v>8444</v>
      </c>
      <c r="W54" s="116" t="s">
        <v>8445</v>
      </c>
      <c r="X54" s="120" t="s">
        <v>276</v>
      </c>
      <c r="Y54" s="120" t="s">
        <v>8142</v>
      </c>
      <c r="Z54" s="116" t="s">
        <v>8129</v>
      </c>
      <c r="AA54" s="116" t="s">
        <v>8129</v>
      </c>
      <c r="AB54" s="116" t="s">
        <v>8129</v>
      </c>
      <c r="AC54" s="116" t="s">
        <v>8129</v>
      </c>
      <c r="AD54" s="116" t="s">
        <v>8129</v>
      </c>
      <c r="AE54" s="116" t="s">
        <v>8129</v>
      </c>
      <c r="AF54" s="116" t="s">
        <v>8133</v>
      </c>
    </row>
    <row r="55" spans="1:32" ht="15" customHeight="1" x14ac:dyDescent="0.25">
      <c r="A55" s="116" t="s">
        <v>8446</v>
      </c>
      <c r="B55" s="120" t="s">
        <v>8447</v>
      </c>
      <c r="C55" s="116" t="s">
        <v>8129</v>
      </c>
      <c r="D55" s="118">
        <v>43845</v>
      </c>
      <c r="E55" s="116" t="s">
        <v>8448</v>
      </c>
      <c r="F55" s="116">
        <v>105444</v>
      </c>
      <c r="G55" s="116" t="s">
        <v>8127</v>
      </c>
      <c r="H55" s="116" t="s">
        <v>8138</v>
      </c>
      <c r="I55" s="116" t="s">
        <v>8129</v>
      </c>
      <c r="J55" s="116" t="s">
        <v>184</v>
      </c>
      <c r="K55" s="120" t="s">
        <v>8423</v>
      </c>
      <c r="L55" s="116" t="s">
        <v>72</v>
      </c>
      <c r="M55" s="116" t="s">
        <v>1258</v>
      </c>
      <c r="N55" s="118">
        <v>43846</v>
      </c>
      <c r="O55" s="119">
        <v>0.2638888888888889</v>
      </c>
      <c r="P55" s="119">
        <v>0.28263888888888888</v>
      </c>
      <c r="Q55" s="119">
        <v>0.30208333333333331</v>
      </c>
      <c r="R55" s="119">
        <v>0.35625000000000001</v>
      </c>
      <c r="S55" s="116" t="s">
        <v>124</v>
      </c>
      <c r="T55" s="116"/>
      <c r="U55" s="116" t="s">
        <v>8449</v>
      </c>
      <c r="V55" s="116" t="s">
        <v>8450</v>
      </c>
      <c r="W55" s="116" t="s">
        <v>8451</v>
      </c>
      <c r="X55" s="116" t="s">
        <v>481</v>
      </c>
      <c r="Y55" s="116" t="s">
        <v>250</v>
      </c>
      <c r="Z55" s="116" t="s">
        <v>8129</v>
      </c>
      <c r="AA55" s="116" t="s">
        <v>8132</v>
      </c>
      <c r="AB55" s="116" t="s">
        <v>8129</v>
      </c>
      <c r="AC55" s="116" t="s">
        <v>8129</v>
      </c>
      <c r="AD55" s="116" t="s">
        <v>8129</v>
      </c>
      <c r="AE55" s="116" t="s">
        <v>8129</v>
      </c>
      <c r="AF55" s="116" t="s">
        <v>8133</v>
      </c>
    </row>
    <row r="56" spans="1:32" ht="15" customHeight="1" x14ac:dyDescent="0.25">
      <c r="A56" s="116" t="s">
        <v>8452</v>
      </c>
      <c r="B56" s="120" t="s">
        <v>8453</v>
      </c>
      <c r="C56" s="116" t="s">
        <v>8125</v>
      </c>
      <c r="D56" s="124">
        <v>43846</v>
      </c>
      <c r="E56" s="116" t="s">
        <v>8454</v>
      </c>
      <c r="F56" s="116">
        <v>155892</v>
      </c>
      <c r="G56" s="116" t="s">
        <v>8137</v>
      </c>
      <c r="H56" s="116" t="s">
        <v>8128</v>
      </c>
      <c r="I56" s="116" t="s">
        <v>8129</v>
      </c>
      <c r="J56" s="116" t="s">
        <v>179</v>
      </c>
      <c r="K56" s="116" t="s">
        <v>8455</v>
      </c>
      <c r="L56" s="116" t="s">
        <v>73</v>
      </c>
      <c r="M56" s="116" t="s">
        <v>255</v>
      </c>
      <c r="N56" s="118">
        <v>43846</v>
      </c>
      <c r="O56" s="119">
        <v>0.60069444444444442</v>
      </c>
      <c r="P56" s="119">
        <v>0.61111111111111105</v>
      </c>
      <c r="Q56" s="119">
        <v>0.625</v>
      </c>
      <c r="R56" s="119">
        <v>0.65972222222222221</v>
      </c>
      <c r="S56" s="116" t="s">
        <v>118</v>
      </c>
      <c r="T56" s="116"/>
      <c r="U56" s="116" t="s">
        <v>8456</v>
      </c>
      <c r="V56" s="116" t="s">
        <v>8457</v>
      </c>
      <c r="W56" s="116" t="s">
        <v>8458</v>
      </c>
      <c r="X56" s="116" t="s">
        <v>8459</v>
      </c>
      <c r="Y56" s="116" t="s">
        <v>8142</v>
      </c>
      <c r="Z56" s="116" t="s">
        <v>8129</v>
      </c>
      <c r="AA56" s="116" t="s">
        <v>8129</v>
      </c>
      <c r="AB56" s="116" t="s">
        <v>8129</v>
      </c>
      <c r="AC56" s="116" t="s">
        <v>8129</v>
      </c>
      <c r="AD56" s="116" t="s">
        <v>8129</v>
      </c>
      <c r="AE56" s="116" t="s">
        <v>8129</v>
      </c>
      <c r="AF56" s="116" t="s">
        <v>8133</v>
      </c>
    </row>
    <row r="57" spans="1:32" ht="15" customHeight="1" x14ac:dyDescent="0.25">
      <c r="A57" s="116" t="s">
        <v>8460</v>
      </c>
      <c r="B57" s="120" t="s">
        <v>8461</v>
      </c>
      <c r="C57" s="116" t="s">
        <v>8125</v>
      </c>
      <c r="D57" s="124">
        <v>43846</v>
      </c>
      <c r="E57" s="116" t="s">
        <v>8462</v>
      </c>
      <c r="F57" s="116">
        <v>105899</v>
      </c>
      <c r="G57" s="116" t="s">
        <v>8127</v>
      </c>
      <c r="H57" s="116" t="s">
        <v>8128</v>
      </c>
      <c r="I57" s="116" t="s">
        <v>8129</v>
      </c>
      <c r="J57" s="116" t="s">
        <v>173</v>
      </c>
      <c r="K57" s="116" t="s">
        <v>8256</v>
      </c>
      <c r="L57" s="116" t="s">
        <v>71</v>
      </c>
      <c r="M57" s="116" t="s">
        <v>1258</v>
      </c>
      <c r="N57" s="118">
        <v>43846</v>
      </c>
      <c r="O57" s="119">
        <v>0.81041666666666667</v>
      </c>
      <c r="P57" s="119">
        <v>0.82291666666666663</v>
      </c>
      <c r="Q57" s="119">
        <v>0.84375</v>
      </c>
      <c r="R57" s="119">
        <v>0.875</v>
      </c>
      <c r="S57" s="116" t="s">
        <v>135</v>
      </c>
      <c r="T57" s="116"/>
      <c r="U57" s="116" t="s">
        <v>8463</v>
      </c>
      <c r="V57" s="116" t="s">
        <v>8464</v>
      </c>
      <c r="W57" s="116" t="s">
        <v>8465</v>
      </c>
      <c r="X57" s="116" t="s">
        <v>276</v>
      </c>
      <c r="Y57" s="116" t="s">
        <v>8142</v>
      </c>
      <c r="Z57" s="116" t="s">
        <v>8129</v>
      </c>
      <c r="AA57" s="116" t="s">
        <v>8129</v>
      </c>
      <c r="AB57" s="116" t="s">
        <v>8129</v>
      </c>
      <c r="AC57" s="116" t="s">
        <v>8129</v>
      </c>
      <c r="AD57" s="116" t="s">
        <v>8129</v>
      </c>
      <c r="AE57" s="116" t="s">
        <v>8129</v>
      </c>
      <c r="AF57" s="116" t="s">
        <v>8133</v>
      </c>
    </row>
    <row r="58" spans="1:32" ht="15" customHeight="1" x14ac:dyDescent="0.25">
      <c r="A58" s="116" t="s">
        <v>8466</v>
      </c>
      <c r="B58" s="120" t="s">
        <v>8467</v>
      </c>
      <c r="C58" s="116" t="s">
        <v>8132</v>
      </c>
      <c r="D58" s="118">
        <v>43846</v>
      </c>
      <c r="E58" s="116" t="s">
        <v>8468</v>
      </c>
      <c r="F58" s="116">
        <v>105915</v>
      </c>
      <c r="G58" s="116" t="s">
        <v>8127</v>
      </c>
      <c r="H58" s="116" t="s">
        <v>8128</v>
      </c>
      <c r="I58" s="116" t="s">
        <v>8129</v>
      </c>
      <c r="J58" s="116" t="s">
        <v>236</v>
      </c>
      <c r="K58" s="116" t="s">
        <v>8469</v>
      </c>
      <c r="L58" s="116" t="s">
        <v>8158</v>
      </c>
      <c r="M58" s="116" t="s">
        <v>255</v>
      </c>
      <c r="N58" s="118">
        <v>43846</v>
      </c>
      <c r="O58" s="119">
        <v>0.85763888888888884</v>
      </c>
      <c r="P58" s="119">
        <v>0.86805555555555547</v>
      </c>
      <c r="Q58" s="119">
        <v>0.88888888888888884</v>
      </c>
      <c r="R58" s="119">
        <v>0.92361111111111116</v>
      </c>
      <c r="S58" s="116" t="s">
        <v>126</v>
      </c>
      <c r="T58" s="116"/>
      <c r="U58" s="116" t="s">
        <v>8470</v>
      </c>
      <c r="V58" s="116" t="s">
        <v>8471</v>
      </c>
      <c r="W58" s="116" t="s">
        <v>8356</v>
      </c>
      <c r="X58" s="116" t="s">
        <v>276</v>
      </c>
      <c r="Y58" s="116" t="s">
        <v>8142</v>
      </c>
      <c r="Z58" s="116" t="s">
        <v>8129</v>
      </c>
      <c r="AA58" s="116" t="s">
        <v>8129</v>
      </c>
      <c r="AB58" s="116" t="s">
        <v>8129</v>
      </c>
      <c r="AC58" s="116" t="s">
        <v>8132</v>
      </c>
      <c r="AD58" s="116" t="s">
        <v>8129</v>
      </c>
      <c r="AE58" s="116" t="s">
        <v>8129</v>
      </c>
      <c r="AF58" s="116" t="s">
        <v>8133</v>
      </c>
    </row>
    <row r="59" spans="1:32" ht="15" customHeight="1" x14ac:dyDescent="0.25">
      <c r="A59" s="116" t="s">
        <v>8472</v>
      </c>
      <c r="B59" s="120" t="s">
        <v>8473</v>
      </c>
      <c r="C59" s="116" t="s">
        <v>8129</v>
      </c>
      <c r="D59" s="118">
        <v>43847</v>
      </c>
      <c r="E59" s="116" t="s">
        <v>8474</v>
      </c>
      <c r="F59" s="116">
        <v>105911</v>
      </c>
      <c r="G59" s="116" t="s">
        <v>8127</v>
      </c>
      <c r="H59" s="116" t="s">
        <v>8128</v>
      </c>
      <c r="I59" s="116" t="s">
        <v>8129</v>
      </c>
      <c r="J59" s="116" t="s">
        <v>187</v>
      </c>
      <c r="K59" s="116" t="s">
        <v>8469</v>
      </c>
      <c r="L59" s="116" t="s">
        <v>7</v>
      </c>
      <c r="M59" s="116" t="s">
        <v>1258</v>
      </c>
      <c r="N59" s="118">
        <v>43847</v>
      </c>
      <c r="O59" s="119">
        <v>0.61805555555555558</v>
      </c>
      <c r="P59" s="119">
        <v>0.63541666666666663</v>
      </c>
      <c r="Q59" s="119">
        <v>0.66666666666666663</v>
      </c>
      <c r="R59" s="119">
        <v>0.69791666666666663</v>
      </c>
      <c r="S59" s="116" t="s">
        <v>135</v>
      </c>
      <c r="T59" s="116"/>
      <c r="U59" s="116" t="s">
        <v>8475</v>
      </c>
      <c r="V59" s="116" t="s">
        <v>8476</v>
      </c>
      <c r="W59" s="116" t="s">
        <v>8477</v>
      </c>
      <c r="X59" s="116" t="s">
        <v>276</v>
      </c>
      <c r="Y59" s="116" t="s">
        <v>8142</v>
      </c>
      <c r="Z59" s="116" t="s">
        <v>8129</v>
      </c>
      <c r="AA59" s="116" t="s">
        <v>8129</v>
      </c>
      <c r="AB59" s="116" t="s">
        <v>8132</v>
      </c>
      <c r="AC59" s="116" t="s">
        <v>8129</v>
      </c>
      <c r="AD59" s="116" t="s">
        <v>8129</v>
      </c>
      <c r="AE59" s="116" t="s">
        <v>8129</v>
      </c>
      <c r="AF59" s="116" t="s">
        <v>8133</v>
      </c>
    </row>
    <row r="60" spans="1:32" ht="15" customHeight="1" x14ac:dyDescent="0.25">
      <c r="A60" s="116" t="s">
        <v>8478</v>
      </c>
      <c r="B60" s="120" t="s">
        <v>8479</v>
      </c>
      <c r="C60" s="116" t="s">
        <v>8129</v>
      </c>
      <c r="D60" s="118">
        <v>43847</v>
      </c>
      <c r="E60" s="116" t="s">
        <v>8480</v>
      </c>
      <c r="F60" s="116">
        <v>105912</v>
      </c>
      <c r="G60" s="116" t="s">
        <v>8127</v>
      </c>
      <c r="H60" s="116" t="s">
        <v>8128</v>
      </c>
      <c r="I60" s="116" t="s">
        <v>8129</v>
      </c>
      <c r="J60" s="116" t="s">
        <v>180</v>
      </c>
      <c r="K60" s="116" t="s">
        <v>2658</v>
      </c>
      <c r="L60" s="116" t="s">
        <v>58</v>
      </c>
      <c r="M60" s="116" t="s">
        <v>278</v>
      </c>
      <c r="N60" s="118">
        <v>43848</v>
      </c>
      <c r="O60" s="119">
        <v>0.11805555555555557</v>
      </c>
      <c r="P60" s="119">
        <v>0.125</v>
      </c>
      <c r="Q60" s="119">
        <v>0.1388888888888889</v>
      </c>
      <c r="R60" s="119">
        <v>0.16666666666666666</v>
      </c>
      <c r="S60" s="116" t="s">
        <v>115</v>
      </c>
      <c r="T60" s="116"/>
      <c r="U60" s="116" t="s">
        <v>8481</v>
      </c>
      <c r="V60" s="116" t="s">
        <v>8295</v>
      </c>
      <c r="W60" s="116" t="s">
        <v>8482</v>
      </c>
      <c r="X60" s="116" t="s">
        <v>276</v>
      </c>
      <c r="Y60" s="116" t="s">
        <v>8142</v>
      </c>
      <c r="Z60" s="116" t="s">
        <v>8129</v>
      </c>
      <c r="AA60" s="116" t="s">
        <v>8132</v>
      </c>
      <c r="AB60" s="116" t="s">
        <v>8129</v>
      </c>
      <c r="AC60" s="116" t="s">
        <v>8129</v>
      </c>
      <c r="AD60" s="116" t="s">
        <v>8129</v>
      </c>
      <c r="AE60" s="116" t="s">
        <v>8129</v>
      </c>
      <c r="AF60" s="116" t="s">
        <v>8133</v>
      </c>
    </row>
    <row r="61" spans="1:32" ht="15" customHeight="1" x14ac:dyDescent="0.25">
      <c r="A61" s="120" t="s">
        <v>8483</v>
      </c>
      <c r="B61" s="120" t="s">
        <v>8484</v>
      </c>
      <c r="C61" s="116" t="s">
        <v>8485</v>
      </c>
      <c r="D61" s="121">
        <v>43847</v>
      </c>
      <c r="E61" s="120" t="s">
        <v>8486</v>
      </c>
      <c r="F61" s="120">
        <v>105905</v>
      </c>
      <c r="G61" s="120" t="s">
        <v>8127</v>
      </c>
      <c r="H61" s="120" t="s">
        <v>8128</v>
      </c>
      <c r="I61" s="120" t="s">
        <v>8129</v>
      </c>
      <c r="J61" s="120" t="s">
        <v>189</v>
      </c>
      <c r="K61" s="120" t="s">
        <v>8423</v>
      </c>
      <c r="L61" s="120" t="s">
        <v>10</v>
      </c>
      <c r="M61" s="120" t="s">
        <v>255</v>
      </c>
      <c r="N61" s="121">
        <v>43848</v>
      </c>
      <c r="O61" s="106">
        <v>0.17708333333333334</v>
      </c>
      <c r="P61" s="106">
        <v>0.1875</v>
      </c>
      <c r="Q61" s="106">
        <v>0.20138888888888887</v>
      </c>
      <c r="R61" s="106">
        <v>0.22916666666666666</v>
      </c>
      <c r="S61" s="120" t="s">
        <v>131</v>
      </c>
      <c r="T61" s="120"/>
      <c r="U61" s="120" t="s">
        <v>8487</v>
      </c>
      <c r="V61" s="116" t="s">
        <v>8295</v>
      </c>
      <c r="W61" s="116" t="s">
        <v>8394</v>
      </c>
      <c r="X61" s="116" t="s">
        <v>276</v>
      </c>
      <c r="Y61" s="116" t="s">
        <v>8142</v>
      </c>
      <c r="Z61" s="120" t="s">
        <v>8129</v>
      </c>
      <c r="AA61" s="120" t="s">
        <v>8129</v>
      </c>
      <c r="AB61" s="120" t="s">
        <v>8129</v>
      </c>
      <c r="AC61" s="120" t="s">
        <v>8129</v>
      </c>
      <c r="AD61" s="120" t="s">
        <v>8129</v>
      </c>
      <c r="AE61" s="120" t="s">
        <v>8129</v>
      </c>
      <c r="AF61" s="120" t="s">
        <v>8133</v>
      </c>
    </row>
    <row r="62" spans="1:32" ht="15" customHeight="1" x14ac:dyDescent="0.25">
      <c r="A62" s="116" t="s">
        <v>8488</v>
      </c>
      <c r="B62" s="120" t="s">
        <v>8489</v>
      </c>
      <c r="C62" s="116" t="s">
        <v>8125</v>
      </c>
      <c r="D62" s="118">
        <v>43848</v>
      </c>
      <c r="E62" s="116" t="s">
        <v>8490</v>
      </c>
      <c r="F62" s="116">
        <v>105914</v>
      </c>
      <c r="G62" s="120" t="s">
        <v>8127</v>
      </c>
      <c r="H62" s="120" t="s">
        <v>8128</v>
      </c>
      <c r="I62" s="120" t="s">
        <v>8129</v>
      </c>
      <c r="J62" s="116" t="s">
        <v>236</v>
      </c>
      <c r="K62" s="116" t="s">
        <v>8275</v>
      </c>
      <c r="L62" s="116" t="s">
        <v>73</v>
      </c>
      <c r="M62" s="116" t="s">
        <v>1258</v>
      </c>
      <c r="N62" s="121">
        <v>43848</v>
      </c>
      <c r="O62" s="119">
        <v>0.83750000000000002</v>
      </c>
      <c r="P62" s="119">
        <v>0.90277777777777779</v>
      </c>
      <c r="Q62" s="119">
        <v>0.92361111111111116</v>
      </c>
      <c r="R62" s="119">
        <v>2.4305555555555556E-2</v>
      </c>
      <c r="S62" s="120" t="s">
        <v>133</v>
      </c>
      <c r="T62" s="116"/>
      <c r="U62" s="116" t="s">
        <v>8491</v>
      </c>
      <c r="V62" s="116" t="s">
        <v>8492</v>
      </c>
      <c r="W62" s="116" t="s">
        <v>8493</v>
      </c>
      <c r="X62" s="116" t="s">
        <v>276</v>
      </c>
      <c r="Y62" s="116" t="s">
        <v>8142</v>
      </c>
      <c r="Z62" s="120" t="s">
        <v>8129</v>
      </c>
      <c r="AA62" s="116" t="s">
        <v>8132</v>
      </c>
      <c r="AB62" s="116" t="s">
        <v>8132</v>
      </c>
      <c r="AC62" s="120" t="s">
        <v>8129</v>
      </c>
      <c r="AD62" s="120" t="s">
        <v>8129</v>
      </c>
      <c r="AE62" s="120" t="s">
        <v>8129</v>
      </c>
      <c r="AF62" s="120" t="s">
        <v>8133</v>
      </c>
    </row>
    <row r="63" spans="1:32" ht="15" customHeight="1" x14ac:dyDescent="0.25">
      <c r="A63" s="116" t="s">
        <v>8494</v>
      </c>
      <c r="B63" s="120" t="s">
        <v>8495</v>
      </c>
      <c r="C63" s="116" t="s">
        <v>8132</v>
      </c>
      <c r="D63" s="118">
        <v>43848</v>
      </c>
      <c r="E63" s="116" t="s">
        <v>8496</v>
      </c>
      <c r="F63" s="116">
        <v>105916</v>
      </c>
      <c r="G63" s="116" t="s">
        <v>8127</v>
      </c>
      <c r="H63" s="116" t="s">
        <v>8128</v>
      </c>
      <c r="I63" s="116" t="s">
        <v>8129</v>
      </c>
      <c r="J63" s="116" t="s">
        <v>179</v>
      </c>
      <c r="K63" s="116" t="s">
        <v>3030</v>
      </c>
      <c r="L63" s="116" t="s">
        <v>8158</v>
      </c>
      <c r="M63" s="116" t="s">
        <v>255</v>
      </c>
      <c r="N63" s="118">
        <v>43848</v>
      </c>
      <c r="O63" s="119">
        <v>0.89583333333333337</v>
      </c>
      <c r="P63" s="119">
        <v>0.90972222222222221</v>
      </c>
      <c r="Q63" s="119">
        <v>0.93055555555555547</v>
      </c>
      <c r="R63" s="119">
        <v>0.98611111111111116</v>
      </c>
      <c r="S63" s="116" t="s">
        <v>135</v>
      </c>
      <c r="T63" s="116"/>
      <c r="U63" s="116" t="s">
        <v>8497</v>
      </c>
      <c r="V63" s="116" t="s">
        <v>8498</v>
      </c>
      <c r="W63" s="116" t="s">
        <v>8499</v>
      </c>
      <c r="X63" s="116" t="s">
        <v>276</v>
      </c>
      <c r="Y63" s="116" t="s">
        <v>8142</v>
      </c>
      <c r="Z63" s="116" t="s">
        <v>8129</v>
      </c>
      <c r="AA63" s="116" t="s">
        <v>8132</v>
      </c>
      <c r="AB63" s="116" t="s">
        <v>8132</v>
      </c>
      <c r="AC63" s="116" t="s">
        <v>8129</v>
      </c>
      <c r="AD63" s="116" t="s">
        <v>8129</v>
      </c>
      <c r="AE63" s="116" t="s">
        <v>8129</v>
      </c>
      <c r="AF63" s="116" t="s">
        <v>8133</v>
      </c>
    </row>
    <row r="64" spans="1:32" ht="15" customHeight="1" x14ac:dyDescent="0.25">
      <c r="A64" s="116" t="s">
        <v>8500</v>
      </c>
      <c r="B64" s="120" t="s">
        <v>8501</v>
      </c>
      <c r="C64" s="116" t="s">
        <v>8485</v>
      </c>
      <c r="D64" s="118">
        <v>43848</v>
      </c>
      <c r="E64" s="116" t="s">
        <v>8502</v>
      </c>
      <c r="F64" s="116">
        <v>105920</v>
      </c>
      <c r="G64" s="116" t="s">
        <v>8127</v>
      </c>
      <c r="H64" s="116" t="s">
        <v>8128</v>
      </c>
      <c r="I64" s="116" t="s">
        <v>8129</v>
      </c>
      <c r="J64" s="116" t="s">
        <v>173</v>
      </c>
      <c r="K64" s="116" t="s">
        <v>8187</v>
      </c>
      <c r="L64" s="116" t="s">
        <v>65</v>
      </c>
      <c r="M64" s="116" t="s">
        <v>278</v>
      </c>
      <c r="N64" s="118">
        <v>43848</v>
      </c>
      <c r="O64" s="119">
        <v>0.98263888888888884</v>
      </c>
      <c r="P64" s="119">
        <v>0.99305555555555547</v>
      </c>
      <c r="Q64" s="119">
        <v>1.3888888888888888E-2</v>
      </c>
      <c r="R64" s="119">
        <v>8.3333333333333329E-2</v>
      </c>
      <c r="S64" s="116" t="s">
        <v>3117</v>
      </c>
      <c r="T64" s="116"/>
      <c r="U64" s="116" t="s">
        <v>8503</v>
      </c>
      <c r="V64" s="116" t="s">
        <v>8504</v>
      </c>
      <c r="W64" s="116" t="s">
        <v>8505</v>
      </c>
      <c r="X64" s="116" t="s">
        <v>276</v>
      </c>
      <c r="Y64" s="116" t="s">
        <v>8142</v>
      </c>
      <c r="Z64" s="116" t="s">
        <v>8129</v>
      </c>
      <c r="AA64" s="116" t="s">
        <v>8129</v>
      </c>
      <c r="AB64" s="116" t="s">
        <v>8132</v>
      </c>
      <c r="AC64" s="116" t="s">
        <v>8129</v>
      </c>
      <c r="AD64" s="116" t="s">
        <v>8129</v>
      </c>
      <c r="AE64" s="116" t="s">
        <v>8129</v>
      </c>
      <c r="AF64" s="116" t="s">
        <v>8133</v>
      </c>
    </row>
    <row r="65" spans="1:32" ht="15" customHeight="1" x14ac:dyDescent="0.25">
      <c r="A65" s="116" t="s">
        <v>8506</v>
      </c>
      <c r="B65" s="120" t="s">
        <v>8507</v>
      </c>
      <c r="C65" s="116" t="s">
        <v>8125</v>
      </c>
      <c r="D65" s="118">
        <v>43849</v>
      </c>
      <c r="E65" s="116" t="s">
        <v>8508</v>
      </c>
      <c r="F65" s="116">
        <v>105917</v>
      </c>
      <c r="G65" s="116" t="s">
        <v>8127</v>
      </c>
      <c r="H65" s="116" t="s">
        <v>8128</v>
      </c>
      <c r="I65" s="116" t="s">
        <v>8129</v>
      </c>
      <c r="J65" s="116" t="s">
        <v>186</v>
      </c>
      <c r="K65" s="116" t="s">
        <v>8509</v>
      </c>
      <c r="L65" s="116" t="s">
        <v>35</v>
      </c>
      <c r="M65" s="116" t="s">
        <v>1258</v>
      </c>
      <c r="N65" s="118">
        <v>43849</v>
      </c>
      <c r="O65" s="119">
        <v>0.78472222222222221</v>
      </c>
      <c r="P65" s="119">
        <v>0.86111111111111116</v>
      </c>
      <c r="Q65" s="119">
        <v>0.89236111111111116</v>
      </c>
      <c r="R65" s="119">
        <v>0.93402777777777779</v>
      </c>
      <c r="S65" s="116" t="s">
        <v>3117</v>
      </c>
      <c r="T65" s="116"/>
      <c r="U65" s="116" t="s">
        <v>8510</v>
      </c>
      <c r="V65" s="116" t="s">
        <v>8511</v>
      </c>
      <c r="W65" s="116" t="s">
        <v>8512</v>
      </c>
      <c r="X65" s="116" t="s">
        <v>8513</v>
      </c>
      <c r="Y65" s="116" t="s">
        <v>8142</v>
      </c>
      <c r="Z65" s="116" t="s">
        <v>8129</v>
      </c>
      <c r="AA65" s="116" t="s">
        <v>8129</v>
      </c>
      <c r="AB65" s="116" t="s">
        <v>8129</v>
      </c>
      <c r="AC65" s="116" t="s">
        <v>8129</v>
      </c>
      <c r="AD65" s="116" t="s">
        <v>8129</v>
      </c>
      <c r="AE65" s="116" t="s">
        <v>8129</v>
      </c>
      <c r="AF65" s="116" t="s">
        <v>8133</v>
      </c>
    </row>
    <row r="66" spans="1:32" ht="15" customHeight="1" x14ac:dyDescent="0.25">
      <c r="A66" s="116" t="s">
        <v>8514</v>
      </c>
      <c r="B66" s="120" t="s">
        <v>8515</v>
      </c>
      <c r="C66" s="116"/>
      <c r="D66" s="118">
        <v>43849</v>
      </c>
      <c r="E66" s="116" t="s">
        <v>8516</v>
      </c>
      <c r="F66" s="116">
        <v>105924</v>
      </c>
      <c r="G66" s="116" t="s">
        <v>8127</v>
      </c>
      <c r="H66" s="116" t="s">
        <v>8128</v>
      </c>
      <c r="I66" s="116" t="s">
        <v>8129</v>
      </c>
      <c r="J66" s="116" t="s">
        <v>187</v>
      </c>
      <c r="K66" s="116" t="s">
        <v>2881</v>
      </c>
      <c r="L66" s="116" t="s">
        <v>72</v>
      </c>
      <c r="M66" s="116" t="s">
        <v>255</v>
      </c>
      <c r="N66" s="118">
        <v>43849</v>
      </c>
      <c r="O66" s="119">
        <v>0.84583333333333333</v>
      </c>
      <c r="P66" s="119"/>
      <c r="Q66" s="119"/>
      <c r="R66" s="119"/>
      <c r="S66" s="116" t="s">
        <v>2638</v>
      </c>
      <c r="T66" s="116"/>
      <c r="U66" s="116" t="s">
        <v>8517</v>
      </c>
      <c r="V66" s="116" t="s">
        <v>8518</v>
      </c>
      <c r="W66" s="116" t="s">
        <v>8519</v>
      </c>
      <c r="X66" s="116" t="s">
        <v>276</v>
      </c>
      <c r="Y66" s="116" t="s">
        <v>8142</v>
      </c>
      <c r="Z66" s="116" t="s">
        <v>8129</v>
      </c>
      <c r="AA66" s="116" t="s">
        <v>8129</v>
      </c>
      <c r="AB66" s="116" t="s">
        <v>8129</v>
      </c>
      <c r="AC66" s="116" t="s">
        <v>8129</v>
      </c>
      <c r="AD66" s="116" t="s">
        <v>8129</v>
      </c>
      <c r="AE66" s="116" t="s">
        <v>8129</v>
      </c>
      <c r="AF66" s="116" t="s">
        <v>8133</v>
      </c>
    </row>
    <row r="67" spans="1:32" ht="15" customHeight="1" x14ac:dyDescent="0.25">
      <c r="A67" s="116" t="s">
        <v>8520</v>
      </c>
      <c r="B67" s="120" t="s">
        <v>8521</v>
      </c>
      <c r="C67" s="116" t="s">
        <v>8125</v>
      </c>
      <c r="D67" s="118">
        <v>43850</v>
      </c>
      <c r="E67" s="116" t="s">
        <v>8522</v>
      </c>
      <c r="F67" s="116">
        <v>105399</v>
      </c>
      <c r="G67" s="116" t="s">
        <v>8127</v>
      </c>
      <c r="H67" s="116" t="s">
        <v>8128</v>
      </c>
      <c r="I67" s="116" t="s">
        <v>8129</v>
      </c>
      <c r="J67" s="116" t="s">
        <v>192</v>
      </c>
      <c r="K67" s="116" t="s">
        <v>2881</v>
      </c>
      <c r="L67" s="116" t="s">
        <v>10</v>
      </c>
      <c r="M67" s="116" t="s">
        <v>255</v>
      </c>
      <c r="N67" s="118">
        <v>43850</v>
      </c>
      <c r="O67" s="125">
        <v>0.29166666666666669</v>
      </c>
      <c r="P67" s="125">
        <v>0.3125</v>
      </c>
      <c r="Q67" s="125">
        <v>0.32777777777777778</v>
      </c>
      <c r="R67" s="125">
        <v>0.35416666666666669</v>
      </c>
      <c r="S67" s="116" t="s">
        <v>114</v>
      </c>
      <c r="T67" s="116"/>
      <c r="U67" s="116" t="s">
        <v>8523</v>
      </c>
      <c r="V67" s="116" t="s">
        <v>8524</v>
      </c>
      <c r="W67" s="116" t="s">
        <v>8525</v>
      </c>
      <c r="X67" s="116" t="s">
        <v>744</v>
      </c>
      <c r="Y67" s="116" t="s">
        <v>8142</v>
      </c>
      <c r="Z67" s="116" t="s">
        <v>8129</v>
      </c>
      <c r="AA67" s="116" t="s">
        <v>8129</v>
      </c>
      <c r="AB67" s="116" t="s">
        <v>8129</v>
      </c>
      <c r="AC67" s="116" t="s">
        <v>8129</v>
      </c>
      <c r="AD67" s="116" t="s">
        <v>8129</v>
      </c>
      <c r="AE67" s="116" t="s">
        <v>8129</v>
      </c>
      <c r="AF67" s="116" t="s">
        <v>8133</v>
      </c>
    </row>
    <row r="68" spans="1:32" ht="15" customHeight="1" x14ac:dyDescent="0.25">
      <c r="A68" s="120" t="s">
        <v>8526</v>
      </c>
      <c r="B68" s="120" t="s">
        <v>8527</v>
      </c>
      <c r="C68" s="116" t="s">
        <v>8125</v>
      </c>
      <c r="D68" s="121">
        <v>43850</v>
      </c>
      <c r="E68" s="120" t="s">
        <v>8528</v>
      </c>
      <c r="F68" s="120">
        <v>105901</v>
      </c>
      <c r="G68" s="120" t="s">
        <v>8127</v>
      </c>
      <c r="H68" s="120" t="s">
        <v>8128</v>
      </c>
      <c r="I68" s="120" t="s">
        <v>8129</v>
      </c>
      <c r="J68" s="120" t="s">
        <v>180</v>
      </c>
      <c r="K68" s="120" t="s">
        <v>8529</v>
      </c>
      <c r="L68" s="120" t="s">
        <v>73</v>
      </c>
      <c r="M68" s="120" t="s">
        <v>1258</v>
      </c>
      <c r="N68" s="121">
        <v>43850</v>
      </c>
      <c r="O68" s="106">
        <v>0.36458333333333331</v>
      </c>
      <c r="P68" s="122">
        <v>0.375</v>
      </c>
      <c r="Q68" s="122">
        <v>0.43402777777777773</v>
      </c>
      <c r="R68" s="122">
        <v>0.47569444444444442</v>
      </c>
      <c r="S68" s="120" t="s">
        <v>135</v>
      </c>
      <c r="T68" s="120"/>
      <c r="U68" s="120" t="s">
        <v>8530</v>
      </c>
      <c r="V68" s="120" t="s">
        <v>8531</v>
      </c>
      <c r="W68" s="120" t="s">
        <v>8532</v>
      </c>
      <c r="X68" s="116" t="s">
        <v>8533</v>
      </c>
      <c r="Y68" s="116" t="s">
        <v>8142</v>
      </c>
      <c r="Z68" s="116" t="s">
        <v>8129</v>
      </c>
      <c r="AA68" s="116" t="s">
        <v>8132</v>
      </c>
      <c r="AB68" s="116" t="s">
        <v>8132</v>
      </c>
      <c r="AC68" s="116" t="s">
        <v>8129</v>
      </c>
      <c r="AD68" s="116" t="s">
        <v>8129</v>
      </c>
      <c r="AE68" s="116" t="s">
        <v>8129</v>
      </c>
      <c r="AF68" s="120" t="s">
        <v>8133</v>
      </c>
    </row>
    <row r="69" spans="1:32" ht="15" customHeight="1" x14ac:dyDescent="0.25">
      <c r="A69" s="116" t="s">
        <v>8534</v>
      </c>
      <c r="B69" s="120" t="s">
        <v>8535</v>
      </c>
      <c r="C69" s="116" t="s">
        <v>8125</v>
      </c>
      <c r="D69" s="121">
        <v>43850</v>
      </c>
      <c r="E69" s="116" t="s">
        <v>8536</v>
      </c>
      <c r="F69" s="116">
        <v>105918</v>
      </c>
      <c r="G69" s="116" t="s">
        <v>8127</v>
      </c>
      <c r="H69" s="116" t="s">
        <v>8128</v>
      </c>
      <c r="I69" s="116" t="s">
        <v>8129</v>
      </c>
      <c r="J69" s="116" t="s">
        <v>184</v>
      </c>
      <c r="K69" s="116" t="s">
        <v>8537</v>
      </c>
      <c r="L69" s="116" t="s">
        <v>71</v>
      </c>
      <c r="M69" s="116" t="s">
        <v>278</v>
      </c>
      <c r="N69" s="118">
        <v>43850</v>
      </c>
      <c r="O69" s="119">
        <v>0.42986111111111108</v>
      </c>
      <c r="P69" s="119">
        <v>0.4375</v>
      </c>
      <c r="Q69" s="119">
        <v>0.4548611111111111</v>
      </c>
      <c r="R69" s="119">
        <v>0.4826388888888889</v>
      </c>
      <c r="S69" s="116" t="s">
        <v>124</v>
      </c>
      <c r="T69" s="116"/>
      <c r="U69" s="116" t="s">
        <v>8538</v>
      </c>
      <c r="V69" s="116" t="s">
        <v>8295</v>
      </c>
      <c r="W69" s="116" t="s">
        <v>8539</v>
      </c>
      <c r="X69" s="116" t="s">
        <v>744</v>
      </c>
      <c r="Y69" s="116" t="s">
        <v>8142</v>
      </c>
      <c r="Z69" s="116" t="s">
        <v>8129</v>
      </c>
      <c r="AA69" s="116" t="s">
        <v>8132</v>
      </c>
      <c r="AB69" s="116" t="s">
        <v>8129</v>
      </c>
      <c r="AC69" s="116" t="s">
        <v>8129</v>
      </c>
      <c r="AD69" s="116" t="s">
        <v>8129</v>
      </c>
      <c r="AE69" s="116" t="s">
        <v>8129</v>
      </c>
      <c r="AF69" s="116" t="s">
        <v>8133</v>
      </c>
    </row>
    <row r="70" spans="1:32" ht="15" customHeight="1" x14ac:dyDescent="0.25">
      <c r="A70" s="120" t="s">
        <v>8540</v>
      </c>
      <c r="B70" s="120" t="s">
        <v>8541</v>
      </c>
      <c r="C70" s="116" t="s">
        <v>8125</v>
      </c>
      <c r="D70" s="121">
        <v>43850</v>
      </c>
      <c r="E70" s="120" t="s">
        <v>8542</v>
      </c>
      <c r="F70" s="120">
        <v>105908</v>
      </c>
      <c r="G70" s="120" t="s">
        <v>8127</v>
      </c>
      <c r="H70" s="120" t="s">
        <v>8128</v>
      </c>
      <c r="I70" s="120" t="s">
        <v>8129</v>
      </c>
      <c r="J70" s="120" t="s">
        <v>180</v>
      </c>
      <c r="K70" s="120" t="s">
        <v>105</v>
      </c>
      <c r="L70" s="120" t="s">
        <v>73</v>
      </c>
      <c r="M70" s="120" t="s">
        <v>1258</v>
      </c>
      <c r="N70" s="121">
        <v>43850</v>
      </c>
      <c r="O70" s="106">
        <v>0.5</v>
      </c>
      <c r="P70" s="122">
        <v>0.50694444444444442</v>
      </c>
      <c r="Q70" s="122">
        <v>0.52777777777777779</v>
      </c>
      <c r="R70" s="122">
        <v>0.5625</v>
      </c>
      <c r="S70" s="120" t="s">
        <v>133</v>
      </c>
      <c r="T70" s="120"/>
      <c r="U70" s="120" t="s">
        <v>8543</v>
      </c>
      <c r="V70" s="120" t="s">
        <v>8544</v>
      </c>
      <c r="W70" s="116" t="s">
        <v>8539</v>
      </c>
      <c r="X70" s="116" t="s">
        <v>8513</v>
      </c>
      <c r="Y70" s="116" t="s">
        <v>8142</v>
      </c>
      <c r="Z70" s="116" t="s">
        <v>8132</v>
      </c>
      <c r="AA70" s="116" t="s">
        <v>8129</v>
      </c>
      <c r="AB70" s="116" t="s">
        <v>8129</v>
      </c>
      <c r="AC70" s="116" t="s">
        <v>8129</v>
      </c>
      <c r="AD70" s="116" t="s">
        <v>8129</v>
      </c>
      <c r="AE70" s="116" t="s">
        <v>8129</v>
      </c>
      <c r="AF70" s="120" t="s">
        <v>8133</v>
      </c>
    </row>
    <row r="71" spans="1:32" ht="15" customHeight="1" x14ac:dyDescent="0.25">
      <c r="A71" s="116" t="s">
        <v>8545</v>
      </c>
      <c r="B71" s="120" t="s">
        <v>8546</v>
      </c>
      <c r="C71" s="116" t="s">
        <v>8125</v>
      </c>
      <c r="D71" s="121">
        <v>43850</v>
      </c>
      <c r="E71" s="116" t="s">
        <v>8547</v>
      </c>
      <c r="F71" s="116">
        <v>105929</v>
      </c>
      <c r="G71" s="116" t="s">
        <v>8127</v>
      </c>
      <c r="H71" s="116" t="s">
        <v>8138</v>
      </c>
      <c r="I71" s="116" t="s">
        <v>8129</v>
      </c>
      <c r="J71" s="116" t="s">
        <v>184</v>
      </c>
      <c r="K71" s="116" t="s">
        <v>8529</v>
      </c>
      <c r="L71" s="116" t="s">
        <v>71</v>
      </c>
      <c r="M71" s="116" t="s">
        <v>255</v>
      </c>
      <c r="N71" s="118">
        <v>43850</v>
      </c>
      <c r="O71" s="119">
        <v>0.52083333333333337</v>
      </c>
      <c r="P71" s="119">
        <v>0.56944444444444442</v>
      </c>
      <c r="Q71" s="119">
        <v>0.59375</v>
      </c>
      <c r="R71" s="119">
        <v>0.64583333333333337</v>
      </c>
      <c r="S71" s="116" t="s">
        <v>2945</v>
      </c>
      <c r="T71" s="116"/>
      <c r="U71" s="116" t="s">
        <v>8548</v>
      </c>
      <c r="V71" s="116" t="s">
        <v>8549</v>
      </c>
      <c r="W71" s="116" t="s">
        <v>8550</v>
      </c>
      <c r="X71" s="116" t="s">
        <v>276</v>
      </c>
      <c r="Y71" s="116" t="s">
        <v>8142</v>
      </c>
      <c r="Z71" s="116" t="s">
        <v>8132</v>
      </c>
      <c r="AA71" s="116" t="s">
        <v>8129</v>
      </c>
      <c r="AB71" s="116" t="s">
        <v>8132</v>
      </c>
      <c r="AC71" s="116" t="s">
        <v>8132</v>
      </c>
      <c r="AD71" s="116" t="s">
        <v>8129</v>
      </c>
      <c r="AE71" s="116" t="s">
        <v>8129</v>
      </c>
      <c r="AF71" s="116" t="s">
        <v>8133</v>
      </c>
    </row>
    <row r="72" spans="1:32" ht="15" customHeight="1" x14ac:dyDescent="0.25">
      <c r="A72" s="116" t="s">
        <v>8551</v>
      </c>
      <c r="B72" s="120" t="s">
        <v>8552</v>
      </c>
      <c r="C72" s="116" t="s">
        <v>8125</v>
      </c>
      <c r="D72" s="121">
        <v>43850</v>
      </c>
      <c r="E72" s="116" t="s">
        <v>8553</v>
      </c>
      <c r="F72" s="116">
        <v>105922</v>
      </c>
      <c r="G72" s="116" t="s">
        <v>8127</v>
      </c>
      <c r="H72" s="116" t="s">
        <v>8138</v>
      </c>
      <c r="I72" s="116" t="s">
        <v>8129</v>
      </c>
      <c r="J72" s="116" t="s">
        <v>192</v>
      </c>
      <c r="K72" s="116" t="s">
        <v>2881</v>
      </c>
      <c r="L72" s="116" t="s">
        <v>10</v>
      </c>
      <c r="M72" s="116" t="s">
        <v>255</v>
      </c>
      <c r="N72" s="118">
        <v>43850</v>
      </c>
      <c r="O72" s="119">
        <v>0.7270833333333333</v>
      </c>
      <c r="P72" s="119">
        <v>0.73611111111111116</v>
      </c>
      <c r="Q72" s="119">
        <v>0.75</v>
      </c>
      <c r="R72" s="119">
        <v>0.77777777777777779</v>
      </c>
      <c r="S72" s="116" t="s">
        <v>2601</v>
      </c>
      <c r="T72" s="116"/>
      <c r="U72" s="116" t="s">
        <v>8554</v>
      </c>
      <c r="V72" s="116" t="s">
        <v>8555</v>
      </c>
      <c r="W72" s="116" t="s">
        <v>8556</v>
      </c>
      <c r="X72" s="116" t="s">
        <v>8513</v>
      </c>
      <c r="Y72" s="116" t="s">
        <v>8142</v>
      </c>
      <c r="Z72" s="116" t="s">
        <v>8129</v>
      </c>
      <c r="AA72" s="116" t="s">
        <v>8129</v>
      </c>
      <c r="AB72" s="116" t="s">
        <v>8132</v>
      </c>
      <c r="AC72" s="116" t="s">
        <v>8129</v>
      </c>
      <c r="AD72" s="116" t="s">
        <v>8129</v>
      </c>
      <c r="AE72" s="116" t="s">
        <v>8129</v>
      </c>
      <c r="AF72" s="116" t="s">
        <v>8133</v>
      </c>
    </row>
    <row r="73" spans="1:32" ht="15" customHeight="1" x14ac:dyDescent="0.25">
      <c r="A73" s="116" t="s">
        <v>8557</v>
      </c>
      <c r="B73" s="120" t="s">
        <v>8558</v>
      </c>
      <c r="C73" s="116" t="s">
        <v>8125</v>
      </c>
      <c r="D73" s="118">
        <v>43851</v>
      </c>
      <c r="E73" s="116" t="s">
        <v>8559</v>
      </c>
      <c r="F73" s="116">
        <v>105921</v>
      </c>
      <c r="G73" s="116" t="s">
        <v>8127</v>
      </c>
      <c r="H73" s="116" t="s">
        <v>8128</v>
      </c>
      <c r="I73" s="116" t="s">
        <v>8129</v>
      </c>
      <c r="J73" s="116" t="s">
        <v>236</v>
      </c>
      <c r="K73" s="116" t="s">
        <v>8306</v>
      </c>
      <c r="L73" s="116" t="s">
        <v>21</v>
      </c>
      <c r="M73" s="116" t="s">
        <v>255</v>
      </c>
      <c r="N73" s="118">
        <v>43851</v>
      </c>
      <c r="O73" s="119">
        <v>0.30902777777777779</v>
      </c>
      <c r="P73" s="119">
        <v>0.33333333333333331</v>
      </c>
      <c r="Q73" s="119">
        <v>0.36458333333333331</v>
      </c>
      <c r="R73" s="119">
        <v>0.42708333333333331</v>
      </c>
      <c r="S73" s="116" t="s">
        <v>8560</v>
      </c>
      <c r="T73" s="116"/>
      <c r="U73" s="116" t="s">
        <v>8561</v>
      </c>
      <c r="V73" s="116" t="s">
        <v>8562</v>
      </c>
      <c r="W73" s="116"/>
      <c r="X73" s="116" t="s">
        <v>8563</v>
      </c>
      <c r="Y73" s="116" t="s">
        <v>250</v>
      </c>
      <c r="Z73" s="116" t="s">
        <v>8129</v>
      </c>
      <c r="AA73" s="116" t="s">
        <v>8132</v>
      </c>
      <c r="AB73" s="116" t="s">
        <v>8129</v>
      </c>
      <c r="AC73" s="116" t="s">
        <v>8132</v>
      </c>
      <c r="AD73" s="116" t="s">
        <v>8129</v>
      </c>
      <c r="AE73" s="116" t="s">
        <v>8129</v>
      </c>
      <c r="AF73" s="116" t="s">
        <v>8133</v>
      </c>
    </row>
    <row r="74" spans="1:32" ht="15" customHeight="1" x14ac:dyDescent="0.25">
      <c r="A74" s="116" t="s">
        <v>8564</v>
      </c>
      <c r="B74" s="120" t="s">
        <v>8565</v>
      </c>
      <c r="C74" s="116" t="s">
        <v>8125</v>
      </c>
      <c r="D74" s="118">
        <v>43851</v>
      </c>
      <c r="E74" s="116" t="s">
        <v>8566</v>
      </c>
      <c r="F74" s="116">
        <v>105919</v>
      </c>
      <c r="G74" s="116" t="s">
        <v>8127</v>
      </c>
      <c r="H74" s="116" t="s">
        <v>8128</v>
      </c>
      <c r="I74" s="116" t="s">
        <v>8129</v>
      </c>
      <c r="J74" s="116" t="s">
        <v>179</v>
      </c>
      <c r="K74" s="116" t="s">
        <v>8423</v>
      </c>
      <c r="L74" s="116" t="s">
        <v>25</v>
      </c>
      <c r="M74" s="116" t="s">
        <v>255</v>
      </c>
      <c r="N74" s="118">
        <v>43851</v>
      </c>
      <c r="O74" s="119">
        <v>0.54861111111111105</v>
      </c>
      <c r="P74" s="119">
        <v>0.56944444444444442</v>
      </c>
      <c r="Q74" s="119">
        <v>0.61458333333333337</v>
      </c>
      <c r="R74" s="119">
        <v>0.65625</v>
      </c>
      <c r="S74" s="116" t="s">
        <v>137</v>
      </c>
      <c r="T74" s="116"/>
      <c r="U74" s="116" t="s">
        <v>8567</v>
      </c>
      <c r="V74" s="116" t="s">
        <v>8568</v>
      </c>
      <c r="W74" s="116" t="s">
        <v>8569</v>
      </c>
      <c r="X74" s="116" t="s">
        <v>8570</v>
      </c>
      <c r="Y74" s="116" t="s">
        <v>8142</v>
      </c>
      <c r="Z74" s="116" t="s">
        <v>8129</v>
      </c>
      <c r="AA74" s="116" t="s">
        <v>8132</v>
      </c>
      <c r="AB74" s="116" t="s">
        <v>8129</v>
      </c>
      <c r="AC74" s="116" t="s">
        <v>8129</v>
      </c>
      <c r="AD74" s="116" t="s">
        <v>8129</v>
      </c>
      <c r="AE74" s="116" t="s">
        <v>8129</v>
      </c>
      <c r="AF74" s="116" t="s">
        <v>8133</v>
      </c>
    </row>
    <row r="75" spans="1:32" ht="15" customHeight="1" x14ac:dyDescent="0.25">
      <c r="A75" s="120" t="s">
        <v>8571</v>
      </c>
      <c r="B75" s="120" t="s">
        <v>8572</v>
      </c>
      <c r="C75" s="120" t="s">
        <v>8125</v>
      </c>
      <c r="D75" s="121">
        <v>43851</v>
      </c>
      <c r="E75" s="120" t="s">
        <v>8573</v>
      </c>
      <c r="F75" s="120">
        <v>105930</v>
      </c>
      <c r="G75" s="120" t="s">
        <v>8127</v>
      </c>
      <c r="H75" s="120" t="s">
        <v>8128</v>
      </c>
      <c r="I75" s="120" t="s">
        <v>8129</v>
      </c>
      <c r="J75" s="120" t="s">
        <v>173</v>
      </c>
      <c r="K75" s="120" t="s">
        <v>2982</v>
      </c>
      <c r="L75" s="120" t="s">
        <v>10</v>
      </c>
      <c r="M75" s="120" t="s">
        <v>1258</v>
      </c>
      <c r="N75" s="121">
        <v>43851</v>
      </c>
      <c r="O75" s="106">
        <v>0.6333333333333333</v>
      </c>
      <c r="P75" s="122">
        <v>0.64583333333333337</v>
      </c>
      <c r="Q75" s="122">
        <v>0.65277777777777779</v>
      </c>
      <c r="R75" s="122">
        <v>0.67708333333333337</v>
      </c>
      <c r="S75" s="120" t="s">
        <v>2730</v>
      </c>
      <c r="T75" s="120"/>
      <c r="U75" s="120" t="s">
        <v>8574</v>
      </c>
      <c r="V75" s="120" t="s">
        <v>8295</v>
      </c>
      <c r="W75" s="120" t="s">
        <v>8575</v>
      </c>
      <c r="X75" s="116" t="s">
        <v>8513</v>
      </c>
      <c r="Y75" s="120" t="s">
        <v>8142</v>
      </c>
      <c r="Z75" s="120" t="s">
        <v>8129</v>
      </c>
      <c r="AA75" s="120" t="s">
        <v>8129</v>
      </c>
      <c r="AB75" s="120" t="s">
        <v>8132</v>
      </c>
      <c r="AC75" s="120" t="s">
        <v>8129</v>
      </c>
      <c r="AD75" s="120" t="s">
        <v>8129</v>
      </c>
      <c r="AE75" s="120" t="s">
        <v>8129</v>
      </c>
      <c r="AF75" s="120" t="s">
        <v>8133</v>
      </c>
    </row>
    <row r="76" spans="1:32" ht="15" customHeight="1" x14ac:dyDescent="0.25">
      <c r="A76" s="116" t="s">
        <v>8576</v>
      </c>
      <c r="B76" s="120" t="s">
        <v>8577</v>
      </c>
      <c r="C76" s="116" t="s">
        <v>8125</v>
      </c>
      <c r="D76" s="118">
        <v>43851</v>
      </c>
      <c r="E76" s="116" t="s">
        <v>8578</v>
      </c>
      <c r="F76" s="116">
        <v>105928</v>
      </c>
      <c r="G76" s="116" t="s">
        <v>8127</v>
      </c>
      <c r="H76" s="116" t="s">
        <v>8128</v>
      </c>
      <c r="I76" s="116" t="s">
        <v>8129</v>
      </c>
      <c r="J76" s="116" t="s">
        <v>236</v>
      </c>
      <c r="K76" s="116"/>
      <c r="L76" s="116" t="s">
        <v>21</v>
      </c>
      <c r="M76" s="116" t="s">
        <v>255</v>
      </c>
      <c r="N76" s="118">
        <v>43851</v>
      </c>
      <c r="O76" s="119">
        <v>0.84652777777777777</v>
      </c>
      <c r="P76" s="119">
        <v>0.86458333333333337</v>
      </c>
      <c r="Q76" s="119">
        <v>0.89583333333333337</v>
      </c>
      <c r="R76" s="119">
        <v>0.9375</v>
      </c>
      <c r="S76" s="116" t="s">
        <v>2990</v>
      </c>
      <c r="T76" s="116"/>
      <c r="U76" s="116" t="s">
        <v>8579</v>
      </c>
      <c r="V76" s="116" t="s">
        <v>8580</v>
      </c>
      <c r="W76" s="116" t="s">
        <v>8581</v>
      </c>
      <c r="X76" s="116" t="s">
        <v>8513</v>
      </c>
      <c r="Y76" s="116" t="s">
        <v>8142</v>
      </c>
      <c r="Z76" s="116" t="s">
        <v>8129</v>
      </c>
      <c r="AA76" s="116" t="s">
        <v>8129</v>
      </c>
      <c r="AB76" s="116" t="s">
        <v>8132</v>
      </c>
      <c r="AC76" s="116" t="s">
        <v>8129</v>
      </c>
      <c r="AD76" s="116" t="s">
        <v>8129</v>
      </c>
      <c r="AE76" s="116" t="s">
        <v>8129</v>
      </c>
      <c r="AF76" s="116" t="s">
        <v>8133</v>
      </c>
    </row>
    <row r="77" spans="1:32" ht="15" customHeight="1" x14ac:dyDescent="0.25">
      <c r="A77" s="120" t="s">
        <v>8582</v>
      </c>
      <c r="B77" s="120" t="s">
        <v>8583</v>
      </c>
      <c r="C77" s="120" t="s">
        <v>8132</v>
      </c>
      <c r="D77" s="121">
        <v>43851</v>
      </c>
      <c r="E77" s="120" t="s">
        <v>8584</v>
      </c>
      <c r="F77" s="120">
        <v>106192</v>
      </c>
      <c r="G77" s="120" t="s">
        <v>8127</v>
      </c>
      <c r="H77" s="120" t="s">
        <v>8128</v>
      </c>
      <c r="I77" s="120" t="s">
        <v>8129</v>
      </c>
      <c r="J77" s="120" t="s">
        <v>173</v>
      </c>
      <c r="K77" s="120" t="s">
        <v>8585</v>
      </c>
      <c r="L77" s="120" t="s">
        <v>10</v>
      </c>
      <c r="M77" s="120" t="s">
        <v>255</v>
      </c>
      <c r="N77" s="121">
        <v>43851</v>
      </c>
      <c r="O77" s="106">
        <v>0.97916666666666663</v>
      </c>
      <c r="P77" s="122">
        <v>0.99305555555555547</v>
      </c>
      <c r="Q77" s="122">
        <v>1.0416666666666666E-2</v>
      </c>
      <c r="R77" s="122">
        <v>4.1666666666666664E-2</v>
      </c>
      <c r="S77" s="120" t="s">
        <v>2615</v>
      </c>
      <c r="T77" s="120"/>
      <c r="U77" s="120" t="s">
        <v>8586</v>
      </c>
      <c r="V77" s="120" t="s">
        <v>8587</v>
      </c>
      <c r="W77" s="120" t="s">
        <v>8433</v>
      </c>
      <c r="X77" s="120" t="s">
        <v>8513</v>
      </c>
      <c r="Y77" s="120" t="s">
        <v>8142</v>
      </c>
      <c r="Z77" s="120" t="s">
        <v>8129</v>
      </c>
      <c r="AA77" s="120" t="s">
        <v>8129</v>
      </c>
      <c r="AB77" s="120" t="s">
        <v>8129</v>
      </c>
      <c r="AC77" s="120" t="s">
        <v>8129</v>
      </c>
      <c r="AD77" s="120" t="s">
        <v>8129</v>
      </c>
      <c r="AE77" s="120" t="s">
        <v>8129</v>
      </c>
      <c r="AF77" s="120" t="s">
        <v>8133</v>
      </c>
    </row>
    <row r="78" spans="1:32" ht="15" customHeight="1" x14ac:dyDescent="0.25">
      <c r="A78" s="116" t="s">
        <v>8588</v>
      </c>
      <c r="B78" s="120" t="s">
        <v>8589</v>
      </c>
      <c r="C78" s="116" t="s">
        <v>8590</v>
      </c>
      <c r="D78" s="118">
        <v>43851</v>
      </c>
      <c r="E78" s="116" t="s">
        <v>8591</v>
      </c>
      <c r="F78" s="116">
        <v>105926</v>
      </c>
      <c r="G78" s="116" t="s">
        <v>8127</v>
      </c>
      <c r="H78" s="116" t="s">
        <v>8138</v>
      </c>
      <c r="I78" s="116" t="s">
        <v>8129</v>
      </c>
      <c r="J78" s="116" t="s">
        <v>179</v>
      </c>
      <c r="K78" s="116" t="s">
        <v>2649</v>
      </c>
      <c r="L78" s="116" t="s">
        <v>25</v>
      </c>
      <c r="M78" s="116" t="s">
        <v>1258</v>
      </c>
      <c r="N78" s="118">
        <v>43851</v>
      </c>
      <c r="O78" s="119">
        <v>0.95138888888888884</v>
      </c>
      <c r="P78" s="119">
        <v>0.95486111111111116</v>
      </c>
      <c r="Q78" s="119">
        <v>0.96527777777777779</v>
      </c>
      <c r="R78" s="119">
        <v>0</v>
      </c>
      <c r="S78" s="116" t="s">
        <v>8592</v>
      </c>
      <c r="T78" s="116"/>
      <c r="U78" s="116" t="s">
        <v>8593</v>
      </c>
      <c r="V78" s="116" t="s">
        <v>8594</v>
      </c>
      <c r="W78" s="116" t="s">
        <v>8595</v>
      </c>
      <c r="X78" s="116" t="s">
        <v>8596</v>
      </c>
      <c r="Y78" s="116" t="s">
        <v>8142</v>
      </c>
      <c r="Z78" s="116" t="s">
        <v>8129</v>
      </c>
      <c r="AA78" s="116" t="s">
        <v>8129</v>
      </c>
      <c r="AB78" s="116" t="s">
        <v>8132</v>
      </c>
      <c r="AC78" s="116" t="s">
        <v>8129</v>
      </c>
      <c r="AD78" s="116" t="s">
        <v>8129</v>
      </c>
      <c r="AE78" s="116" t="s">
        <v>8129</v>
      </c>
      <c r="AF78" s="116" t="s">
        <v>8133</v>
      </c>
    </row>
    <row r="79" spans="1:32" ht="15" customHeight="1" x14ac:dyDescent="0.25">
      <c r="A79" s="116" t="s">
        <v>8597</v>
      </c>
      <c r="B79" s="120" t="s">
        <v>8598</v>
      </c>
      <c r="C79" s="116" t="s">
        <v>8125</v>
      </c>
      <c r="D79" s="118">
        <v>43852</v>
      </c>
      <c r="E79" s="116" t="s">
        <v>8599</v>
      </c>
      <c r="F79" s="116">
        <v>105927</v>
      </c>
      <c r="G79" s="116" t="s">
        <v>8127</v>
      </c>
      <c r="H79" s="116" t="s">
        <v>8138</v>
      </c>
      <c r="I79" s="116" t="s">
        <v>8129</v>
      </c>
      <c r="J79" s="116" t="s">
        <v>193</v>
      </c>
      <c r="K79" s="116" t="s">
        <v>8600</v>
      </c>
      <c r="L79" s="116" t="s">
        <v>73</v>
      </c>
      <c r="M79" s="116" t="s">
        <v>1258</v>
      </c>
      <c r="N79" s="118">
        <v>43852</v>
      </c>
      <c r="O79" s="119">
        <v>0.34375</v>
      </c>
      <c r="P79" s="119">
        <v>0.34722222222222227</v>
      </c>
      <c r="Q79" s="119">
        <v>0.36805555555555558</v>
      </c>
      <c r="R79" s="119">
        <v>0.4236111111111111</v>
      </c>
      <c r="S79" s="116" t="s">
        <v>2945</v>
      </c>
      <c r="T79" s="116"/>
      <c r="U79" s="116" t="s">
        <v>8601</v>
      </c>
      <c r="V79" s="116" t="s">
        <v>8602</v>
      </c>
      <c r="W79" s="116" t="s">
        <v>8603</v>
      </c>
      <c r="X79" s="116" t="s">
        <v>8513</v>
      </c>
      <c r="Y79" s="116" t="s">
        <v>8142</v>
      </c>
      <c r="Z79" s="116" t="s">
        <v>8129</v>
      </c>
      <c r="AA79" s="116" t="s">
        <v>8129</v>
      </c>
      <c r="AB79" s="116" t="s">
        <v>8129</v>
      </c>
      <c r="AC79" s="116" t="s">
        <v>8129</v>
      </c>
      <c r="AD79" s="116" t="s">
        <v>8129</v>
      </c>
      <c r="AE79" s="116" t="s">
        <v>8129</v>
      </c>
      <c r="AF79" s="116" t="s">
        <v>8133</v>
      </c>
    </row>
    <row r="80" spans="1:32" ht="15" customHeight="1" x14ac:dyDescent="0.25">
      <c r="A80" s="116" t="s">
        <v>8604</v>
      </c>
      <c r="B80" s="120" t="s">
        <v>8605</v>
      </c>
      <c r="C80" s="116" t="s">
        <v>8195</v>
      </c>
      <c r="D80" s="118">
        <v>43852</v>
      </c>
      <c r="E80" s="116" t="s">
        <v>8606</v>
      </c>
      <c r="F80" s="116">
        <v>106194</v>
      </c>
      <c r="G80" s="116" t="s">
        <v>8127</v>
      </c>
      <c r="H80" s="116" t="s">
        <v>8128</v>
      </c>
      <c r="I80" s="116" t="s">
        <v>8129</v>
      </c>
      <c r="J80" s="116" t="s">
        <v>189</v>
      </c>
      <c r="K80" s="116" t="s">
        <v>3209</v>
      </c>
      <c r="L80" s="116" t="s">
        <v>71</v>
      </c>
      <c r="M80" s="116" t="s">
        <v>255</v>
      </c>
      <c r="N80" s="118">
        <v>43487</v>
      </c>
      <c r="O80" s="119">
        <v>0.63541666666666663</v>
      </c>
      <c r="P80" s="119">
        <v>0.65416666666666667</v>
      </c>
      <c r="Q80" s="119">
        <v>0.69444444444444453</v>
      </c>
      <c r="R80" s="119">
        <v>0.74305555555555547</v>
      </c>
      <c r="S80" s="116" t="s">
        <v>8607</v>
      </c>
      <c r="T80" s="116"/>
      <c r="U80" s="116" t="s">
        <v>1799</v>
      </c>
      <c r="V80" s="116" t="s">
        <v>8608</v>
      </c>
      <c r="W80" s="116" t="s">
        <v>8148</v>
      </c>
      <c r="X80" s="116" t="s">
        <v>744</v>
      </c>
      <c r="Y80" s="116" t="s">
        <v>8142</v>
      </c>
      <c r="Z80" s="116" t="s">
        <v>8129</v>
      </c>
      <c r="AA80" s="116" t="s">
        <v>8132</v>
      </c>
      <c r="AB80" s="116" t="s">
        <v>8129</v>
      </c>
      <c r="AC80" s="116" t="s">
        <v>8129</v>
      </c>
      <c r="AD80" s="116" t="s">
        <v>8129</v>
      </c>
      <c r="AE80" s="116" t="s">
        <v>8129</v>
      </c>
      <c r="AF80" s="116" t="s">
        <v>8133</v>
      </c>
    </row>
    <row r="81" spans="1:32" ht="15" customHeight="1" x14ac:dyDescent="0.25">
      <c r="A81" s="116" t="s">
        <v>8609</v>
      </c>
      <c r="B81" s="120" t="s">
        <v>8610</v>
      </c>
      <c r="C81" s="116" t="s">
        <v>8195</v>
      </c>
      <c r="D81" s="118">
        <v>43853</v>
      </c>
      <c r="E81" s="116" t="s">
        <v>8611</v>
      </c>
      <c r="F81" s="116">
        <v>106199</v>
      </c>
      <c r="G81" s="116" t="s">
        <v>8127</v>
      </c>
      <c r="H81" s="116" t="s">
        <v>8128</v>
      </c>
      <c r="I81" s="116" t="s">
        <v>8129</v>
      </c>
      <c r="J81" s="116" t="s">
        <v>187</v>
      </c>
      <c r="K81" s="116" t="s">
        <v>105</v>
      </c>
      <c r="L81" s="116" t="s">
        <v>17</v>
      </c>
      <c r="M81" s="116" t="s">
        <v>1258</v>
      </c>
      <c r="N81" s="118">
        <v>43488</v>
      </c>
      <c r="O81" s="119">
        <v>0.31944444444444448</v>
      </c>
      <c r="P81" s="119">
        <v>0.33958333333333335</v>
      </c>
      <c r="Q81" s="119">
        <v>0.34861111111111115</v>
      </c>
      <c r="R81" s="119">
        <v>0.37152777777777773</v>
      </c>
      <c r="S81" s="116" t="s">
        <v>115</v>
      </c>
      <c r="T81" s="116"/>
      <c r="U81" s="116" t="s">
        <v>8612</v>
      </c>
      <c r="V81" s="116" t="s">
        <v>8613</v>
      </c>
      <c r="W81" s="116" t="s">
        <v>8614</v>
      </c>
      <c r="X81" s="116" t="s">
        <v>744</v>
      </c>
      <c r="Y81" s="116" t="s">
        <v>8142</v>
      </c>
      <c r="Z81" s="116" t="s">
        <v>8129</v>
      </c>
      <c r="AA81" s="116" t="s">
        <v>8129</v>
      </c>
      <c r="AB81" s="116" t="s">
        <v>8129</v>
      </c>
      <c r="AC81" s="116" t="s">
        <v>8129</v>
      </c>
      <c r="AD81" s="116" t="s">
        <v>8129</v>
      </c>
      <c r="AE81" s="116" t="s">
        <v>8129</v>
      </c>
      <c r="AF81" s="116" t="s">
        <v>8133</v>
      </c>
    </row>
    <row r="82" spans="1:32" ht="15" customHeight="1" x14ac:dyDescent="0.25">
      <c r="A82" s="116" t="s">
        <v>8615</v>
      </c>
      <c r="B82" s="120" t="s">
        <v>8616</v>
      </c>
      <c r="C82" s="116" t="s">
        <v>8125</v>
      </c>
      <c r="D82" s="118">
        <v>43853</v>
      </c>
      <c r="E82" s="116" t="s">
        <v>8617</v>
      </c>
      <c r="F82" s="116">
        <v>105923</v>
      </c>
      <c r="G82" s="116" t="s">
        <v>8127</v>
      </c>
      <c r="H82" s="116" t="s">
        <v>8128</v>
      </c>
      <c r="I82" s="116" t="s">
        <v>8129</v>
      </c>
      <c r="J82" s="116" t="s">
        <v>180</v>
      </c>
      <c r="K82" s="116" t="s">
        <v>8618</v>
      </c>
      <c r="L82" s="116" t="s">
        <v>25</v>
      </c>
      <c r="M82" s="116" t="s">
        <v>255</v>
      </c>
      <c r="N82" s="118">
        <v>43488</v>
      </c>
      <c r="O82" s="119">
        <v>0.34375</v>
      </c>
      <c r="P82" s="119">
        <v>0.36458333333333331</v>
      </c>
      <c r="Q82" s="119">
        <v>0.38541666666666669</v>
      </c>
      <c r="R82" s="119">
        <v>0.51041666666666663</v>
      </c>
      <c r="S82" s="116" t="s">
        <v>115</v>
      </c>
      <c r="T82" s="116"/>
      <c r="U82" s="116" t="s">
        <v>8619</v>
      </c>
      <c r="V82" s="116" t="s">
        <v>8620</v>
      </c>
      <c r="W82" s="116" t="s">
        <v>8621</v>
      </c>
      <c r="X82" s="116" t="s">
        <v>8621</v>
      </c>
      <c r="Y82" s="116" t="s">
        <v>8142</v>
      </c>
      <c r="Z82" s="116" t="s">
        <v>8129</v>
      </c>
      <c r="AA82" s="116" t="s">
        <v>8129</v>
      </c>
      <c r="AB82" s="116" t="s">
        <v>8129</v>
      </c>
      <c r="AC82" s="116" t="s">
        <v>8129</v>
      </c>
      <c r="AD82" s="116" t="s">
        <v>8129</v>
      </c>
      <c r="AE82" s="116" t="s">
        <v>8129</v>
      </c>
      <c r="AF82" s="116" t="s">
        <v>8133</v>
      </c>
    </row>
    <row r="83" spans="1:32" ht="15" customHeight="1" x14ac:dyDescent="0.25">
      <c r="A83" s="116" t="s">
        <v>8622</v>
      </c>
      <c r="B83" s="120"/>
      <c r="C83" s="116"/>
      <c r="D83" s="118"/>
      <c r="E83" s="116" t="s">
        <v>8623</v>
      </c>
      <c r="F83" s="116"/>
      <c r="G83" s="116" t="s">
        <v>8127</v>
      </c>
      <c r="H83" s="116" t="s">
        <v>8138</v>
      </c>
      <c r="I83" s="116"/>
      <c r="J83" s="116" t="s">
        <v>173</v>
      </c>
      <c r="K83" s="116"/>
      <c r="L83" s="116" t="s">
        <v>72</v>
      </c>
      <c r="M83" s="116" t="s">
        <v>255</v>
      </c>
      <c r="N83" s="118">
        <v>43488</v>
      </c>
      <c r="O83" s="119">
        <v>0.55902777777777779</v>
      </c>
      <c r="P83" s="119"/>
      <c r="Q83" s="119"/>
      <c r="R83" s="119"/>
      <c r="S83" s="116" t="s">
        <v>2624</v>
      </c>
      <c r="T83" s="116"/>
      <c r="U83" s="116" t="s">
        <v>8624</v>
      </c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 t="s">
        <v>8133</v>
      </c>
    </row>
    <row r="84" spans="1:32" ht="15" customHeight="1" x14ac:dyDescent="0.25">
      <c r="A84" s="116" t="s">
        <v>8625</v>
      </c>
      <c r="B84" s="120" t="s">
        <v>8626</v>
      </c>
      <c r="C84" s="116" t="s">
        <v>8129</v>
      </c>
      <c r="D84" s="118">
        <v>43853</v>
      </c>
      <c r="E84" s="116" t="s">
        <v>8627</v>
      </c>
      <c r="F84" s="116">
        <v>106201</v>
      </c>
      <c r="G84" s="116" t="s">
        <v>8127</v>
      </c>
      <c r="H84" s="116" t="s">
        <v>8138</v>
      </c>
      <c r="I84" s="116" t="s">
        <v>8129</v>
      </c>
      <c r="J84" s="116" t="s">
        <v>187</v>
      </c>
      <c r="K84" s="116" t="s">
        <v>8152</v>
      </c>
      <c r="L84" s="116" t="s">
        <v>17</v>
      </c>
      <c r="M84" s="116" t="s">
        <v>1258</v>
      </c>
      <c r="N84" s="118">
        <v>43488</v>
      </c>
      <c r="O84" s="119">
        <v>0.62847222222222221</v>
      </c>
      <c r="P84" s="119">
        <v>0.63888888888888895</v>
      </c>
      <c r="Q84" s="119">
        <v>0.625</v>
      </c>
      <c r="R84" s="119"/>
      <c r="S84" s="116" t="s">
        <v>8628</v>
      </c>
      <c r="T84" s="116"/>
      <c r="U84" s="116" t="s">
        <v>8629</v>
      </c>
      <c r="V84" s="116" t="s">
        <v>8630</v>
      </c>
      <c r="W84" s="116" t="s">
        <v>8631</v>
      </c>
      <c r="X84" s="116" t="s">
        <v>8632</v>
      </c>
      <c r="Y84" s="116" t="s">
        <v>250</v>
      </c>
      <c r="Z84" s="116" t="s">
        <v>8132</v>
      </c>
      <c r="AA84" s="116" t="s">
        <v>8132</v>
      </c>
      <c r="AB84" s="116" t="s">
        <v>8129</v>
      </c>
      <c r="AC84" s="116" t="s">
        <v>8129</v>
      </c>
      <c r="AD84" s="116" t="s">
        <v>8129</v>
      </c>
      <c r="AE84" s="116" t="s">
        <v>8129</v>
      </c>
      <c r="AF84" s="116" t="s">
        <v>8133</v>
      </c>
    </row>
    <row r="85" spans="1:32" ht="15" customHeight="1" x14ac:dyDescent="0.25">
      <c r="A85" s="116" t="s">
        <v>8633</v>
      </c>
      <c r="B85" s="120" t="s">
        <v>8634</v>
      </c>
      <c r="C85" s="116" t="s">
        <v>8125</v>
      </c>
      <c r="D85" s="118">
        <v>43853</v>
      </c>
      <c r="E85" s="116" t="s">
        <v>8635</v>
      </c>
      <c r="F85" s="116">
        <v>105913</v>
      </c>
      <c r="G85" s="116" t="s">
        <v>8127</v>
      </c>
      <c r="H85" s="116" t="s">
        <v>8128</v>
      </c>
      <c r="I85" s="116" t="s">
        <v>8129</v>
      </c>
      <c r="J85" s="116" t="s">
        <v>180</v>
      </c>
      <c r="K85" s="116" t="s">
        <v>8152</v>
      </c>
      <c r="L85" s="116" t="s">
        <v>25</v>
      </c>
      <c r="M85" s="116" t="s">
        <v>278</v>
      </c>
      <c r="N85" s="118">
        <v>43488</v>
      </c>
      <c r="O85" s="119">
        <v>0.6875</v>
      </c>
      <c r="P85" s="119">
        <v>0.69791666666666663</v>
      </c>
      <c r="Q85" s="119">
        <v>0.70833333333333337</v>
      </c>
      <c r="R85" s="119">
        <v>0.75</v>
      </c>
      <c r="S85" s="116" t="s">
        <v>8628</v>
      </c>
      <c r="T85" s="116"/>
      <c r="U85" s="116" t="s">
        <v>8636</v>
      </c>
      <c r="V85" s="116" t="s">
        <v>8637</v>
      </c>
      <c r="W85" s="116" t="s">
        <v>8638</v>
      </c>
      <c r="X85" s="116" t="s">
        <v>276</v>
      </c>
      <c r="Y85" s="116" t="s">
        <v>8142</v>
      </c>
      <c r="Z85" s="116" t="s">
        <v>8129</v>
      </c>
      <c r="AA85" s="116" t="s">
        <v>8129</v>
      </c>
      <c r="AB85" s="116" t="s">
        <v>8132</v>
      </c>
      <c r="AC85" s="116" t="s">
        <v>8129</v>
      </c>
      <c r="AD85" s="116" t="s">
        <v>8129</v>
      </c>
      <c r="AE85" s="116" t="s">
        <v>8129</v>
      </c>
      <c r="AF85" s="116" t="s">
        <v>8133</v>
      </c>
    </row>
    <row r="86" spans="1:32" ht="15" customHeight="1" x14ac:dyDescent="0.25">
      <c r="A86" s="116" t="s">
        <v>8639</v>
      </c>
      <c r="B86" s="120" t="s">
        <v>8640</v>
      </c>
      <c r="C86" s="116" t="s">
        <v>8129</v>
      </c>
      <c r="D86" s="118">
        <v>43853</v>
      </c>
      <c r="E86" s="116" t="s">
        <v>8641</v>
      </c>
      <c r="F86" s="116">
        <v>106200</v>
      </c>
      <c r="G86" s="116" t="s">
        <v>8127</v>
      </c>
      <c r="H86" s="116" t="s">
        <v>8128</v>
      </c>
      <c r="I86" s="116" t="s">
        <v>8129</v>
      </c>
      <c r="J86" s="116" t="s">
        <v>173</v>
      </c>
      <c r="K86" s="116" t="s">
        <v>8373</v>
      </c>
      <c r="L86" s="116" t="s">
        <v>72</v>
      </c>
      <c r="M86" s="116" t="s">
        <v>278</v>
      </c>
      <c r="N86" s="118">
        <v>43488</v>
      </c>
      <c r="O86" s="119">
        <v>0.65972222222222221</v>
      </c>
      <c r="P86" s="119">
        <v>0.66666666666666663</v>
      </c>
      <c r="Q86" s="119">
        <v>0.70833333333333337</v>
      </c>
      <c r="R86" s="119">
        <v>0.76041666666666663</v>
      </c>
      <c r="S86" s="116" t="s">
        <v>8642</v>
      </c>
      <c r="T86" s="116"/>
      <c r="U86" s="116" t="s">
        <v>8643</v>
      </c>
      <c r="V86" s="116" t="s">
        <v>8644</v>
      </c>
      <c r="W86" s="116" t="s">
        <v>8645</v>
      </c>
      <c r="X86" s="116" t="s">
        <v>8513</v>
      </c>
      <c r="Y86" s="116" t="s">
        <v>8142</v>
      </c>
      <c r="Z86" s="116" t="s">
        <v>8129</v>
      </c>
      <c r="AA86" s="116" t="s">
        <v>8129</v>
      </c>
      <c r="AB86" s="116" t="s">
        <v>8132</v>
      </c>
      <c r="AC86" s="116" t="s">
        <v>8129</v>
      </c>
      <c r="AD86" s="116" t="s">
        <v>8129</v>
      </c>
      <c r="AE86" s="116" t="s">
        <v>8129</v>
      </c>
      <c r="AF86" s="116" t="s">
        <v>8133</v>
      </c>
    </row>
    <row r="87" spans="1:32" ht="15" customHeight="1" x14ac:dyDescent="0.25">
      <c r="A87" s="116" t="s">
        <v>8646</v>
      </c>
      <c r="B87" s="120" t="s">
        <v>8647</v>
      </c>
      <c r="C87" s="116" t="s">
        <v>8132</v>
      </c>
      <c r="D87" s="118">
        <v>43855</v>
      </c>
      <c r="E87" s="116" t="s">
        <v>8648</v>
      </c>
      <c r="F87" s="116">
        <v>106202</v>
      </c>
      <c r="G87" s="116" t="s">
        <v>8127</v>
      </c>
      <c r="H87" s="116" t="s">
        <v>8128</v>
      </c>
      <c r="I87" s="116" t="s">
        <v>8129</v>
      </c>
      <c r="J87" s="116" t="s">
        <v>172</v>
      </c>
      <c r="K87" s="116" t="s">
        <v>8649</v>
      </c>
      <c r="L87" s="116" t="s">
        <v>11</v>
      </c>
      <c r="M87" s="116" t="s">
        <v>1258</v>
      </c>
      <c r="N87" s="118">
        <v>43855</v>
      </c>
      <c r="O87" s="119">
        <v>0.25694444444444448</v>
      </c>
      <c r="P87" s="119">
        <v>0.2986111111111111</v>
      </c>
      <c r="Q87" s="119">
        <v>0.3263888888888889</v>
      </c>
      <c r="R87" s="119">
        <v>0.36805555555555558</v>
      </c>
      <c r="S87" s="116" t="s">
        <v>129</v>
      </c>
      <c r="T87" s="116"/>
      <c r="U87" s="116" t="s">
        <v>8650</v>
      </c>
      <c r="V87" s="116" t="s">
        <v>8651</v>
      </c>
      <c r="W87" s="116" t="s">
        <v>8652</v>
      </c>
      <c r="X87" s="116" t="s">
        <v>8513</v>
      </c>
      <c r="Y87" s="116" t="s">
        <v>8142</v>
      </c>
      <c r="Z87" s="116" t="s">
        <v>8129</v>
      </c>
      <c r="AA87" s="116" t="s">
        <v>8129</v>
      </c>
      <c r="AB87" s="116" t="s">
        <v>8129</v>
      </c>
      <c r="AC87" s="116" t="s">
        <v>8129</v>
      </c>
      <c r="AD87" s="116" t="s">
        <v>8129</v>
      </c>
      <c r="AE87" s="116" t="s">
        <v>8129</v>
      </c>
      <c r="AF87" s="116" t="s">
        <v>8133</v>
      </c>
    </row>
    <row r="88" spans="1:32" ht="15" customHeight="1" x14ac:dyDescent="0.25">
      <c r="A88" s="116" t="s">
        <v>8653</v>
      </c>
      <c r="B88" s="120" t="s">
        <v>8654</v>
      </c>
      <c r="C88" s="116"/>
      <c r="D88" s="118">
        <v>43855</v>
      </c>
      <c r="E88" s="116" t="s">
        <v>8655</v>
      </c>
      <c r="F88" s="116">
        <v>106209</v>
      </c>
      <c r="G88" s="116" t="s">
        <v>8127</v>
      </c>
      <c r="H88" s="116" t="s">
        <v>8128</v>
      </c>
      <c r="I88" s="116" t="s">
        <v>8129</v>
      </c>
      <c r="J88" s="116" t="s">
        <v>188</v>
      </c>
      <c r="K88" s="116" t="s">
        <v>8187</v>
      </c>
      <c r="L88" s="116" t="s">
        <v>24</v>
      </c>
      <c r="M88" s="116" t="s">
        <v>255</v>
      </c>
      <c r="N88" s="118">
        <v>43855</v>
      </c>
      <c r="O88" s="119">
        <v>0.53055555555555556</v>
      </c>
      <c r="P88" s="119">
        <v>0.55208333333333337</v>
      </c>
      <c r="Q88" s="119">
        <v>0.58333333333333337</v>
      </c>
      <c r="R88" s="119">
        <v>0.625</v>
      </c>
      <c r="S88" s="116" t="s">
        <v>8656</v>
      </c>
      <c r="T88" s="116"/>
      <c r="U88" s="116" t="s">
        <v>8657</v>
      </c>
      <c r="V88" s="116" t="s">
        <v>8658</v>
      </c>
      <c r="W88" s="116" t="s">
        <v>8659</v>
      </c>
      <c r="X88" s="116" t="s">
        <v>8513</v>
      </c>
      <c r="Y88" s="116" t="s">
        <v>8142</v>
      </c>
      <c r="Z88" s="116" t="s">
        <v>8129</v>
      </c>
      <c r="AA88" s="116" t="s">
        <v>8129</v>
      </c>
      <c r="AB88" s="116" t="s">
        <v>8132</v>
      </c>
      <c r="AC88" s="116" t="s">
        <v>8129</v>
      </c>
      <c r="AD88" s="116" t="s">
        <v>8129</v>
      </c>
      <c r="AE88" s="116" t="s">
        <v>8129</v>
      </c>
      <c r="AF88" s="116" t="s">
        <v>8133</v>
      </c>
    </row>
    <row r="89" spans="1:32" ht="15" customHeight="1" x14ac:dyDescent="0.25">
      <c r="A89" s="116" t="s">
        <v>8660</v>
      </c>
      <c r="B89" s="120" t="s">
        <v>8661</v>
      </c>
      <c r="C89" s="116" t="s">
        <v>8125</v>
      </c>
      <c r="D89" s="118">
        <v>43855</v>
      </c>
      <c r="E89" s="116" t="s">
        <v>8662</v>
      </c>
      <c r="F89" s="116">
        <v>106208</v>
      </c>
      <c r="G89" s="116" t="s">
        <v>8127</v>
      </c>
      <c r="H89" s="116" t="s">
        <v>8128</v>
      </c>
      <c r="I89" s="116" t="s">
        <v>8129</v>
      </c>
      <c r="J89" s="116" t="s">
        <v>184</v>
      </c>
      <c r="K89" s="116" t="s">
        <v>2658</v>
      </c>
      <c r="L89" s="116" t="s">
        <v>10</v>
      </c>
      <c r="M89" s="116" t="s">
        <v>255</v>
      </c>
      <c r="N89" s="118">
        <v>43855</v>
      </c>
      <c r="O89" s="119">
        <v>0.80555555555555547</v>
      </c>
      <c r="P89" s="119">
        <v>0.82291666666666663</v>
      </c>
      <c r="Q89" s="119">
        <v>0.84375</v>
      </c>
      <c r="R89" s="119">
        <v>0.88541666666666663</v>
      </c>
      <c r="S89" s="116" t="s">
        <v>124</v>
      </c>
      <c r="T89" s="116"/>
      <c r="U89" s="116" t="s">
        <v>8663</v>
      </c>
      <c r="V89" s="116" t="s">
        <v>8664</v>
      </c>
      <c r="W89" s="116" t="s">
        <v>8665</v>
      </c>
      <c r="X89" s="116" t="s">
        <v>8666</v>
      </c>
      <c r="Y89" s="116" t="s">
        <v>8142</v>
      </c>
      <c r="Z89" s="116" t="s">
        <v>8129</v>
      </c>
      <c r="AA89" s="116" t="s">
        <v>8129</v>
      </c>
      <c r="AB89" s="116" t="s">
        <v>8132</v>
      </c>
      <c r="AC89" s="116" t="s">
        <v>8129</v>
      </c>
      <c r="AD89" s="116" t="s">
        <v>8129</v>
      </c>
      <c r="AE89" s="116" t="s">
        <v>8129</v>
      </c>
      <c r="AF89" s="116" t="s">
        <v>8133</v>
      </c>
    </row>
    <row r="90" spans="1:32" ht="15" customHeight="1" x14ac:dyDescent="0.25">
      <c r="A90" s="116" t="s">
        <v>8667</v>
      </c>
      <c r="B90" s="120" t="s">
        <v>8668</v>
      </c>
      <c r="C90" s="116" t="s">
        <v>8132</v>
      </c>
      <c r="D90" s="118">
        <v>43855</v>
      </c>
      <c r="E90" s="116" t="s">
        <v>8669</v>
      </c>
      <c r="F90" s="116">
        <v>106210</v>
      </c>
      <c r="G90" s="116" t="s">
        <v>8127</v>
      </c>
      <c r="H90" s="116" t="s">
        <v>8138</v>
      </c>
      <c r="I90" s="116" t="s">
        <v>8132</v>
      </c>
      <c r="J90" s="116" t="s">
        <v>172</v>
      </c>
      <c r="K90" s="116" t="s">
        <v>8585</v>
      </c>
      <c r="L90" s="116" t="s">
        <v>11</v>
      </c>
      <c r="M90" s="116" t="s">
        <v>1258</v>
      </c>
      <c r="N90" s="118">
        <v>43855</v>
      </c>
      <c r="O90" s="119">
        <v>0.87847222222222221</v>
      </c>
      <c r="P90" s="119">
        <v>0.88888888888888884</v>
      </c>
      <c r="Q90" s="119">
        <v>0.90416666666666667</v>
      </c>
      <c r="R90" s="119">
        <v>0.9375</v>
      </c>
      <c r="S90" s="116" t="s">
        <v>8670</v>
      </c>
      <c r="T90" s="116"/>
      <c r="U90" s="116" t="s">
        <v>8671</v>
      </c>
      <c r="V90" s="116" t="s">
        <v>8672</v>
      </c>
      <c r="W90" s="116" t="s">
        <v>8673</v>
      </c>
      <c r="X90" s="116" t="s">
        <v>8666</v>
      </c>
      <c r="Y90" s="116" t="s">
        <v>8142</v>
      </c>
      <c r="Z90" s="116" t="s">
        <v>8129</v>
      </c>
      <c r="AA90" s="116" t="s">
        <v>8129</v>
      </c>
      <c r="AB90" s="116" t="s">
        <v>8132</v>
      </c>
      <c r="AC90" s="116" t="s">
        <v>8129</v>
      </c>
      <c r="AD90" s="116" t="s">
        <v>8129</v>
      </c>
      <c r="AE90" s="116" t="s">
        <v>8129</v>
      </c>
      <c r="AF90" s="116" t="s">
        <v>8133</v>
      </c>
    </row>
    <row r="91" spans="1:32" ht="15" customHeight="1" x14ac:dyDescent="0.25">
      <c r="A91" s="116" t="s">
        <v>8674</v>
      </c>
      <c r="B91" s="120" t="s">
        <v>8675</v>
      </c>
      <c r="C91" s="116" t="s">
        <v>8125</v>
      </c>
      <c r="D91" s="118">
        <v>43855</v>
      </c>
      <c r="E91" s="116" t="s">
        <v>8676</v>
      </c>
      <c r="F91" s="116">
        <v>106196</v>
      </c>
      <c r="G91" s="116" t="s">
        <v>8127</v>
      </c>
      <c r="H91" s="116" t="s">
        <v>8128</v>
      </c>
      <c r="I91" s="116" t="s">
        <v>8129</v>
      </c>
      <c r="J91" s="116" t="s">
        <v>184</v>
      </c>
      <c r="K91" s="116" t="s">
        <v>8677</v>
      </c>
      <c r="L91" s="116" t="s">
        <v>10</v>
      </c>
      <c r="M91" s="116" t="s">
        <v>255</v>
      </c>
      <c r="N91" s="118">
        <v>43855</v>
      </c>
      <c r="O91" s="119">
        <v>0.92013888888888884</v>
      </c>
      <c r="P91" s="119">
        <v>0.93055555555555547</v>
      </c>
      <c r="Q91" s="119">
        <v>0.95694444444444438</v>
      </c>
      <c r="R91" s="119">
        <v>0</v>
      </c>
      <c r="S91" s="116" t="s">
        <v>133</v>
      </c>
      <c r="T91" s="116"/>
      <c r="U91" s="116" t="s">
        <v>8678</v>
      </c>
      <c r="V91" s="116" t="s">
        <v>8679</v>
      </c>
      <c r="W91" s="116" t="s">
        <v>8680</v>
      </c>
      <c r="X91" s="116" t="s">
        <v>8513</v>
      </c>
      <c r="Y91" s="116" t="s">
        <v>8142</v>
      </c>
      <c r="Z91" s="116" t="s">
        <v>8129</v>
      </c>
      <c r="AA91" s="116" t="s">
        <v>8129</v>
      </c>
      <c r="AB91" s="116" t="s">
        <v>8129</v>
      </c>
      <c r="AC91" s="116" t="s">
        <v>8132</v>
      </c>
      <c r="AD91" s="116" t="s">
        <v>8129</v>
      </c>
      <c r="AE91" s="116" t="s">
        <v>8129</v>
      </c>
      <c r="AF91" s="116" t="s">
        <v>8133</v>
      </c>
    </row>
    <row r="92" spans="1:32" ht="15" customHeight="1" x14ac:dyDescent="0.25">
      <c r="A92" s="116" t="s">
        <v>8681</v>
      </c>
      <c r="B92" s="120" t="s">
        <v>8682</v>
      </c>
      <c r="C92" s="116"/>
      <c r="D92" s="118"/>
      <c r="E92" s="116" t="s">
        <v>8683</v>
      </c>
      <c r="F92" s="116"/>
      <c r="G92" s="116" t="s">
        <v>8127</v>
      </c>
      <c r="H92" s="116" t="s">
        <v>8128</v>
      </c>
      <c r="I92" s="116"/>
      <c r="J92" s="116" t="s">
        <v>188</v>
      </c>
      <c r="K92" s="116"/>
      <c r="L92" s="116" t="s">
        <v>24</v>
      </c>
      <c r="M92" s="116">
        <v>0</v>
      </c>
      <c r="N92" s="118">
        <v>43855</v>
      </c>
      <c r="O92" s="119">
        <v>0.9291666666666667</v>
      </c>
      <c r="P92" s="119"/>
      <c r="Q92" s="119"/>
      <c r="R92" s="119"/>
      <c r="S92" s="116" t="s">
        <v>113</v>
      </c>
      <c r="T92" s="116"/>
      <c r="U92" s="116" t="s">
        <v>8684</v>
      </c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 t="s">
        <v>8133</v>
      </c>
    </row>
    <row r="93" spans="1:32" ht="15" customHeight="1" x14ac:dyDescent="0.25">
      <c r="A93" s="116" t="s">
        <v>8685</v>
      </c>
      <c r="B93" s="120" t="s">
        <v>8686</v>
      </c>
      <c r="C93" s="116"/>
      <c r="D93" s="118"/>
      <c r="E93" s="116"/>
      <c r="F93" s="116"/>
      <c r="G93" s="116" t="s">
        <v>8127</v>
      </c>
      <c r="H93" s="116" t="s">
        <v>8128</v>
      </c>
      <c r="I93" s="116"/>
      <c r="J93" s="116" t="s">
        <v>179</v>
      </c>
      <c r="K93" s="116"/>
      <c r="L93" s="116" t="s">
        <v>72</v>
      </c>
      <c r="M93" s="116">
        <v>0</v>
      </c>
      <c r="N93" s="118">
        <v>43856</v>
      </c>
      <c r="O93" s="119">
        <v>0</v>
      </c>
      <c r="P93" s="119"/>
      <c r="Q93" s="119"/>
      <c r="R93" s="119"/>
      <c r="S93" s="116">
        <v>0</v>
      </c>
      <c r="T93" s="116"/>
      <c r="U93" s="116">
        <v>0</v>
      </c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 t="s">
        <v>8133</v>
      </c>
    </row>
    <row r="94" spans="1:32" ht="15" customHeight="1" x14ac:dyDescent="0.25">
      <c r="A94" s="116" t="s">
        <v>8687</v>
      </c>
      <c r="B94" s="120" t="s">
        <v>8688</v>
      </c>
      <c r="C94" s="116" t="s">
        <v>8132</v>
      </c>
      <c r="D94" s="118">
        <v>43856</v>
      </c>
      <c r="E94" s="116" t="s">
        <v>8689</v>
      </c>
      <c r="F94" s="116">
        <v>106203</v>
      </c>
      <c r="G94" s="116" t="s">
        <v>8127</v>
      </c>
      <c r="H94" s="116" t="s">
        <v>8128</v>
      </c>
      <c r="I94" s="116" t="s">
        <v>8129</v>
      </c>
      <c r="J94" s="116" t="s">
        <v>187</v>
      </c>
      <c r="K94" s="116" t="s">
        <v>2881</v>
      </c>
      <c r="L94" s="116" t="s">
        <v>8158</v>
      </c>
      <c r="M94" s="116" t="s">
        <v>255</v>
      </c>
      <c r="N94" s="118">
        <v>43856</v>
      </c>
      <c r="O94" s="119">
        <v>0.70833333333333337</v>
      </c>
      <c r="P94" s="119">
        <v>0.74305555555555547</v>
      </c>
      <c r="Q94" s="119">
        <v>0.77083333333333337</v>
      </c>
      <c r="R94" s="119">
        <v>0.80555555555555547</v>
      </c>
      <c r="S94" s="116" t="s">
        <v>8690</v>
      </c>
      <c r="T94" s="116"/>
      <c r="U94" s="116" t="s">
        <v>8691</v>
      </c>
      <c r="V94" s="116" t="s">
        <v>8692</v>
      </c>
      <c r="W94" s="116" t="s">
        <v>8290</v>
      </c>
      <c r="X94" s="116" t="s">
        <v>276</v>
      </c>
      <c r="Y94" s="116" t="s">
        <v>8142</v>
      </c>
      <c r="Z94" s="116" t="s">
        <v>8129</v>
      </c>
      <c r="AA94" s="116" t="s">
        <v>8129</v>
      </c>
      <c r="AB94" s="116" t="s">
        <v>8129</v>
      </c>
      <c r="AC94" s="116" t="s">
        <v>8129</v>
      </c>
      <c r="AD94" s="116" t="s">
        <v>8129</v>
      </c>
      <c r="AE94" s="116" t="s">
        <v>8129</v>
      </c>
      <c r="AF94" s="116" t="s">
        <v>8133</v>
      </c>
    </row>
    <row r="95" spans="1:32" ht="15" customHeight="1" x14ac:dyDescent="0.25">
      <c r="A95" s="116" t="s">
        <v>8693</v>
      </c>
      <c r="B95" s="120" t="s">
        <v>8694</v>
      </c>
      <c r="C95" s="116" t="s">
        <v>8129</v>
      </c>
      <c r="D95" s="118">
        <v>43856</v>
      </c>
      <c r="E95" s="116" t="s">
        <v>8695</v>
      </c>
      <c r="F95" s="116">
        <v>106207</v>
      </c>
      <c r="G95" s="116" t="s">
        <v>8127</v>
      </c>
      <c r="H95" s="116" t="s">
        <v>8128</v>
      </c>
      <c r="I95" s="116" t="s">
        <v>8129</v>
      </c>
      <c r="J95" s="116" t="s">
        <v>173</v>
      </c>
      <c r="K95" s="116" t="s">
        <v>8187</v>
      </c>
      <c r="L95" s="116" t="s">
        <v>8</v>
      </c>
      <c r="M95" s="116" t="s">
        <v>255</v>
      </c>
      <c r="N95" s="118">
        <v>43857</v>
      </c>
      <c r="O95" s="119">
        <v>0.24305555555555555</v>
      </c>
      <c r="P95" s="119">
        <v>0.25694444444444448</v>
      </c>
      <c r="Q95" s="119">
        <v>0.2638888888888889</v>
      </c>
      <c r="R95" s="119">
        <v>0.29166666666666669</v>
      </c>
      <c r="S95" s="116" t="s">
        <v>8690</v>
      </c>
      <c r="T95" s="116"/>
      <c r="U95" s="116" t="s">
        <v>8696</v>
      </c>
      <c r="V95" s="116" t="s">
        <v>293</v>
      </c>
      <c r="W95" s="116" t="s">
        <v>8575</v>
      </c>
      <c r="X95" s="116" t="s">
        <v>276</v>
      </c>
      <c r="Y95" s="116" t="s">
        <v>8142</v>
      </c>
      <c r="Z95" s="116" t="s">
        <v>8129</v>
      </c>
      <c r="AA95" s="116" t="s">
        <v>8129</v>
      </c>
      <c r="AB95" s="116" t="s">
        <v>8129</v>
      </c>
      <c r="AC95" s="116" t="s">
        <v>8129</v>
      </c>
      <c r="AD95" s="116" t="s">
        <v>8129</v>
      </c>
      <c r="AE95" s="116" t="s">
        <v>8129</v>
      </c>
      <c r="AF95" s="116" t="s">
        <v>8133</v>
      </c>
    </row>
    <row r="96" spans="1:32" ht="15" customHeight="1" x14ac:dyDescent="0.25">
      <c r="A96" s="120" t="s">
        <v>8697</v>
      </c>
      <c r="B96" s="120" t="s">
        <v>8698</v>
      </c>
      <c r="C96" s="120" t="s">
        <v>8129</v>
      </c>
      <c r="D96" s="121">
        <v>43857</v>
      </c>
      <c r="E96" s="120">
        <v>0</v>
      </c>
      <c r="F96" s="120">
        <v>94354</v>
      </c>
      <c r="G96" s="120" t="s">
        <v>8127</v>
      </c>
      <c r="H96" s="120" t="s">
        <v>8138</v>
      </c>
      <c r="I96" s="120" t="s">
        <v>8129</v>
      </c>
      <c r="J96" s="120" t="s">
        <v>191</v>
      </c>
      <c r="K96" s="120" t="s">
        <v>8455</v>
      </c>
      <c r="L96" s="120" t="s">
        <v>10</v>
      </c>
      <c r="M96" s="120" t="s">
        <v>255</v>
      </c>
      <c r="N96" s="121">
        <v>43857</v>
      </c>
      <c r="O96" s="106">
        <v>0.45833333333333331</v>
      </c>
      <c r="P96" s="122">
        <v>0.47916666666666669</v>
      </c>
      <c r="Q96" s="122">
        <v>0.5</v>
      </c>
      <c r="R96" s="122">
        <v>0.52777777777777779</v>
      </c>
      <c r="S96" s="120" t="s">
        <v>8699</v>
      </c>
      <c r="T96" s="120"/>
      <c r="U96" s="120" t="s">
        <v>8700</v>
      </c>
      <c r="V96" s="120" t="s">
        <v>8701</v>
      </c>
      <c r="W96" s="120" t="s">
        <v>8290</v>
      </c>
      <c r="X96" s="120" t="s">
        <v>8513</v>
      </c>
      <c r="Y96" s="120" t="s">
        <v>8142</v>
      </c>
      <c r="Z96" s="120" t="s">
        <v>8129</v>
      </c>
      <c r="AA96" s="120" t="s">
        <v>8129</v>
      </c>
      <c r="AB96" s="120" t="s">
        <v>8129</v>
      </c>
      <c r="AC96" s="120" t="s">
        <v>8129</v>
      </c>
      <c r="AD96" s="120" t="s">
        <v>8129</v>
      </c>
      <c r="AE96" s="120" t="s">
        <v>8129</v>
      </c>
      <c r="AF96" s="120" t="s">
        <v>8133</v>
      </c>
    </row>
    <row r="97" spans="1:32" ht="15" customHeight="1" x14ac:dyDescent="0.25">
      <c r="A97" s="120" t="s">
        <v>8702</v>
      </c>
      <c r="B97" s="120" t="s">
        <v>8703</v>
      </c>
      <c r="C97" s="120" t="s">
        <v>8125</v>
      </c>
      <c r="D97" s="121">
        <v>43857</v>
      </c>
      <c r="E97" s="120" t="s">
        <v>8704</v>
      </c>
      <c r="F97" s="120">
        <v>106206</v>
      </c>
      <c r="G97" s="120" t="s">
        <v>8127</v>
      </c>
      <c r="H97" s="120" t="s">
        <v>8128</v>
      </c>
      <c r="I97" s="120" t="s">
        <v>8129</v>
      </c>
      <c r="J97" s="120" t="s">
        <v>189</v>
      </c>
      <c r="K97" s="120" t="s">
        <v>8705</v>
      </c>
      <c r="L97" s="120" t="s">
        <v>25</v>
      </c>
      <c r="M97" s="120" t="s">
        <v>255</v>
      </c>
      <c r="N97" s="121">
        <v>43857</v>
      </c>
      <c r="O97" s="106">
        <v>0.54166666666666663</v>
      </c>
      <c r="P97" s="122">
        <v>0.5625</v>
      </c>
      <c r="Q97" s="122">
        <v>0.58333333333333337</v>
      </c>
      <c r="R97" s="122">
        <v>0.61805555555555558</v>
      </c>
      <c r="S97" s="120" t="s">
        <v>8706</v>
      </c>
      <c r="T97" s="120"/>
      <c r="U97" s="120" t="s">
        <v>8707</v>
      </c>
      <c r="V97" s="120" t="s">
        <v>8620</v>
      </c>
      <c r="W97" s="120" t="s">
        <v>8708</v>
      </c>
      <c r="X97" s="120" t="s">
        <v>481</v>
      </c>
      <c r="Y97" s="120" t="s">
        <v>8142</v>
      </c>
      <c r="Z97" s="120" t="s">
        <v>8129</v>
      </c>
      <c r="AA97" s="120" t="s">
        <v>8129</v>
      </c>
      <c r="AB97" s="120" t="s">
        <v>8129</v>
      </c>
      <c r="AC97" s="120" t="s">
        <v>8129</v>
      </c>
      <c r="AD97" s="120" t="s">
        <v>8129</v>
      </c>
      <c r="AE97" s="120" t="s">
        <v>8129</v>
      </c>
      <c r="AF97" s="120" t="s">
        <v>8133</v>
      </c>
    </row>
    <row r="98" spans="1:32" ht="15" customHeight="1" x14ac:dyDescent="0.25">
      <c r="A98" s="116" t="s">
        <v>8709</v>
      </c>
      <c r="B98" s="120" t="s">
        <v>8710</v>
      </c>
      <c r="C98" s="116" t="s">
        <v>8132</v>
      </c>
      <c r="D98" s="121">
        <v>43858</v>
      </c>
      <c r="E98" s="116" t="s">
        <v>8711</v>
      </c>
      <c r="F98" s="116">
        <v>106229</v>
      </c>
      <c r="G98" s="116" t="s">
        <v>8127</v>
      </c>
      <c r="H98" s="116" t="s">
        <v>8128</v>
      </c>
      <c r="I98" s="116" t="s">
        <v>8129</v>
      </c>
      <c r="J98" s="116" t="s">
        <v>179</v>
      </c>
      <c r="K98" s="116" t="s">
        <v>8600</v>
      </c>
      <c r="L98" s="116" t="s">
        <v>8158</v>
      </c>
      <c r="M98" s="116" t="s">
        <v>1258</v>
      </c>
      <c r="N98" s="118">
        <v>43858</v>
      </c>
      <c r="O98" s="119">
        <v>0.40277777777777773</v>
      </c>
      <c r="P98" s="119">
        <v>0.40972222222222227</v>
      </c>
      <c r="Q98" s="119">
        <v>0.4513888888888889</v>
      </c>
      <c r="R98" s="119">
        <v>0.49305555555555558</v>
      </c>
      <c r="S98" s="116" t="s">
        <v>8712</v>
      </c>
      <c r="T98" s="116"/>
      <c r="U98" s="116" t="s">
        <v>8713</v>
      </c>
      <c r="V98" s="116" t="s">
        <v>8714</v>
      </c>
      <c r="W98" s="116" t="s">
        <v>8715</v>
      </c>
      <c r="X98" s="116" t="s">
        <v>276</v>
      </c>
      <c r="Y98" s="116" t="s">
        <v>8142</v>
      </c>
      <c r="Z98" s="116" t="s">
        <v>8129</v>
      </c>
      <c r="AA98" s="116" t="s">
        <v>8129</v>
      </c>
      <c r="AB98" s="116" t="s">
        <v>8132</v>
      </c>
      <c r="AC98" s="116" t="s">
        <v>8129</v>
      </c>
      <c r="AD98" s="116" t="s">
        <v>8129</v>
      </c>
      <c r="AE98" s="116" t="s">
        <v>8129</v>
      </c>
      <c r="AF98" s="116" t="s">
        <v>8133</v>
      </c>
    </row>
    <row r="99" spans="1:32" ht="15" customHeight="1" x14ac:dyDescent="0.25">
      <c r="A99" s="116" t="s">
        <v>8716</v>
      </c>
      <c r="B99" s="120" t="s">
        <v>8717</v>
      </c>
      <c r="C99" s="116" t="s">
        <v>8129</v>
      </c>
      <c r="D99" s="118">
        <v>43859</v>
      </c>
      <c r="E99" s="116" t="s">
        <v>8718</v>
      </c>
      <c r="F99" s="116">
        <v>106204</v>
      </c>
      <c r="G99" s="116" t="s">
        <v>8127</v>
      </c>
      <c r="H99" s="116" t="s">
        <v>8128</v>
      </c>
      <c r="I99" s="116" t="s">
        <v>8129</v>
      </c>
      <c r="J99" s="116" t="s">
        <v>173</v>
      </c>
      <c r="K99" s="116" t="s">
        <v>8423</v>
      </c>
      <c r="L99" s="116" t="s">
        <v>72</v>
      </c>
      <c r="M99" s="116" t="s">
        <v>255</v>
      </c>
      <c r="N99" s="118">
        <v>43859</v>
      </c>
      <c r="O99" s="119">
        <v>0.39930555555555558</v>
      </c>
      <c r="P99" s="119">
        <v>0.40972222222222227</v>
      </c>
      <c r="Q99" s="119">
        <v>0.42708333333333331</v>
      </c>
      <c r="R99" s="119">
        <v>0.45833333333333331</v>
      </c>
      <c r="S99" s="116" t="s">
        <v>129</v>
      </c>
      <c r="T99" s="116"/>
      <c r="U99" s="116" t="s">
        <v>8719</v>
      </c>
      <c r="V99" s="116" t="s">
        <v>8720</v>
      </c>
      <c r="W99" s="116" t="s">
        <v>8721</v>
      </c>
      <c r="X99" s="116" t="s">
        <v>276</v>
      </c>
      <c r="Y99" s="116" t="s">
        <v>8142</v>
      </c>
      <c r="Z99" s="116" t="s">
        <v>8129</v>
      </c>
      <c r="AA99" s="116" t="s">
        <v>8129</v>
      </c>
      <c r="AB99" s="116" t="s">
        <v>8132</v>
      </c>
      <c r="AC99" s="116" t="s">
        <v>8129</v>
      </c>
      <c r="AD99" s="116" t="s">
        <v>8129</v>
      </c>
      <c r="AE99" s="116" t="s">
        <v>8129</v>
      </c>
      <c r="AF99" s="116" t="s">
        <v>8133</v>
      </c>
    </row>
    <row r="100" spans="1:32" ht="15" customHeight="1" x14ac:dyDescent="0.25">
      <c r="A100" s="116" t="s">
        <v>8722</v>
      </c>
      <c r="B100" s="120" t="s">
        <v>8723</v>
      </c>
      <c r="C100" s="116" t="s">
        <v>8195</v>
      </c>
      <c r="D100" s="118">
        <v>43860</v>
      </c>
      <c r="E100" s="116" t="s">
        <v>8724</v>
      </c>
      <c r="F100" s="116">
        <v>106225</v>
      </c>
      <c r="G100" s="116" t="s">
        <v>8127</v>
      </c>
      <c r="H100" s="116" t="s">
        <v>8128</v>
      </c>
      <c r="I100" s="116" t="s">
        <v>8129</v>
      </c>
      <c r="J100" s="116" t="s">
        <v>236</v>
      </c>
      <c r="K100" s="116" t="s">
        <v>8163</v>
      </c>
      <c r="L100" s="116" t="s">
        <v>71</v>
      </c>
      <c r="M100" s="116" t="s">
        <v>278</v>
      </c>
      <c r="N100" s="118">
        <v>43860</v>
      </c>
      <c r="O100" s="119">
        <v>0.42430555555555555</v>
      </c>
      <c r="P100" s="119">
        <v>0.4375</v>
      </c>
      <c r="Q100" s="119">
        <v>0.44791666666666669</v>
      </c>
      <c r="R100" s="119">
        <v>0.48958333333333331</v>
      </c>
      <c r="S100" s="116" t="s">
        <v>115</v>
      </c>
      <c r="T100" s="116"/>
      <c r="U100" s="116" t="s">
        <v>8725</v>
      </c>
      <c r="V100" s="116" t="s">
        <v>8726</v>
      </c>
      <c r="W100" s="116" t="s">
        <v>8721</v>
      </c>
      <c r="X100" s="116" t="s">
        <v>276</v>
      </c>
      <c r="Y100" s="116" t="s">
        <v>8142</v>
      </c>
      <c r="Z100" s="116" t="s">
        <v>8129</v>
      </c>
      <c r="AA100" s="116" t="s">
        <v>8129</v>
      </c>
      <c r="AB100" s="116" t="s">
        <v>8129</v>
      </c>
      <c r="AC100" s="116" t="s">
        <v>8132</v>
      </c>
      <c r="AD100" s="116" t="s">
        <v>8129</v>
      </c>
      <c r="AE100" s="116" t="s">
        <v>8129</v>
      </c>
      <c r="AF100" s="116" t="s">
        <v>8133</v>
      </c>
    </row>
    <row r="101" spans="1:32" ht="15" customHeight="1" x14ac:dyDescent="0.25">
      <c r="A101" s="116" t="s">
        <v>8727</v>
      </c>
      <c r="B101" s="120" t="s">
        <v>8728</v>
      </c>
      <c r="C101" s="116" t="s">
        <v>8125</v>
      </c>
      <c r="D101" s="118">
        <v>43860</v>
      </c>
      <c r="E101" s="116" t="s">
        <v>8729</v>
      </c>
      <c r="F101" s="116">
        <v>106227</v>
      </c>
      <c r="G101" s="116" t="s">
        <v>8127</v>
      </c>
      <c r="H101" s="116" t="s">
        <v>8128</v>
      </c>
      <c r="I101" s="116" t="s">
        <v>8129</v>
      </c>
      <c r="J101" s="116" t="s">
        <v>173</v>
      </c>
      <c r="K101" s="116" t="s">
        <v>2600</v>
      </c>
      <c r="L101" s="116" t="s">
        <v>25</v>
      </c>
      <c r="M101" s="116" t="s">
        <v>255</v>
      </c>
      <c r="N101" s="118">
        <v>43861</v>
      </c>
      <c r="O101" s="119">
        <v>3.8194444444444441E-2</v>
      </c>
      <c r="P101" s="119">
        <v>5.2083333333333336E-2</v>
      </c>
      <c r="Q101" s="119">
        <v>7.2916666666666671E-2</v>
      </c>
      <c r="R101" s="119">
        <v>9.7222222222222224E-2</v>
      </c>
      <c r="S101" s="116" t="s">
        <v>3103</v>
      </c>
      <c r="T101" s="116"/>
      <c r="U101" s="116" t="s">
        <v>8730</v>
      </c>
      <c r="V101" s="116" t="s">
        <v>8731</v>
      </c>
      <c r="W101" s="116" t="s">
        <v>8732</v>
      </c>
      <c r="X101" s="116" t="s">
        <v>276</v>
      </c>
      <c r="Y101" s="116" t="s">
        <v>8142</v>
      </c>
      <c r="Z101" s="116" t="s">
        <v>8129</v>
      </c>
      <c r="AA101" s="116" t="s">
        <v>8129</v>
      </c>
      <c r="AB101" s="116" t="s">
        <v>8129</v>
      </c>
      <c r="AC101" s="116" t="s">
        <v>8129</v>
      </c>
      <c r="AD101" s="116" t="s">
        <v>8129</v>
      </c>
      <c r="AE101" s="116" t="s">
        <v>8129</v>
      </c>
      <c r="AF101" s="116" t="s">
        <v>8133</v>
      </c>
    </row>
    <row r="102" spans="1:32" ht="15" customHeight="1" x14ac:dyDescent="0.25">
      <c r="A102" s="116" t="s">
        <v>8733</v>
      </c>
      <c r="B102" s="120" t="s">
        <v>8734</v>
      </c>
      <c r="C102" s="116" t="s">
        <v>8132</v>
      </c>
      <c r="D102" s="118">
        <v>43861</v>
      </c>
      <c r="E102" s="116" t="s">
        <v>8735</v>
      </c>
      <c r="F102" s="126">
        <v>106214</v>
      </c>
      <c r="G102" s="116" t="s">
        <v>8137</v>
      </c>
      <c r="H102" s="116" t="s">
        <v>8138</v>
      </c>
      <c r="I102" s="116" t="s">
        <v>8129</v>
      </c>
      <c r="J102" s="116" t="s">
        <v>172</v>
      </c>
      <c r="K102" s="116" t="s">
        <v>8736</v>
      </c>
      <c r="L102" s="116" t="s">
        <v>10</v>
      </c>
      <c r="M102" s="116" t="s">
        <v>1258</v>
      </c>
      <c r="N102" s="118">
        <v>43861</v>
      </c>
      <c r="O102" s="119">
        <v>0.67986111111111114</v>
      </c>
      <c r="P102" s="119">
        <v>0.69444444444444453</v>
      </c>
      <c r="Q102" s="119">
        <v>0.71180555555555547</v>
      </c>
      <c r="R102" s="119">
        <v>0.75347222222222221</v>
      </c>
      <c r="S102" s="116" t="s">
        <v>113</v>
      </c>
      <c r="T102" s="116"/>
      <c r="U102" s="116" t="s">
        <v>8737</v>
      </c>
      <c r="V102" s="116" t="s">
        <v>8738</v>
      </c>
      <c r="W102" s="116" t="s">
        <v>8739</v>
      </c>
      <c r="X102" s="116" t="s">
        <v>481</v>
      </c>
      <c r="Y102" s="116" t="s">
        <v>250</v>
      </c>
      <c r="Z102" s="116" t="s">
        <v>8129</v>
      </c>
      <c r="AA102" s="116" t="s">
        <v>8129</v>
      </c>
      <c r="AB102" s="116" t="s">
        <v>8129</v>
      </c>
      <c r="AC102" s="116" t="s">
        <v>8129</v>
      </c>
      <c r="AD102" s="116" t="s">
        <v>8129</v>
      </c>
      <c r="AE102" s="116" t="s">
        <v>8129</v>
      </c>
      <c r="AF102" s="116" t="s">
        <v>8133</v>
      </c>
    </row>
    <row r="103" spans="1:32" ht="15" customHeight="1" x14ac:dyDescent="0.25">
      <c r="A103" s="116" t="s">
        <v>8740</v>
      </c>
      <c r="B103" s="120" t="s">
        <v>8741</v>
      </c>
      <c r="C103" s="116" t="s">
        <v>8132</v>
      </c>
      <c r="D103" s="118">
        <v>43861</v>
      </c>
      <c r="E103" s="116" t="s">
        <v>8742</v>
      </c>
      <c r="F103" s="116">
        <v>106224</v>
      </c>
      <c r="G103" s="116" t="s">
        <v>8137</v>
      </c>
      <c r="H103" s="116" t="s">
        <v>8128</v>
      </c>
      <c r="I103" s="116" t="s">
        <v>8129</v>
      </c>
      <c r="J103" s="116" t="s">
        <v>179</v>
      </c>
      <c r="K103" s="116" t="s">
        <v>8455</v>
      </c>
      <c r="L103" s="116" t="s">
        <v>72</v>
      </c>
      <c r="M103" s="116" t="s">
        <v>255</v>
      </c>
      <c r="N103" s="118">
        <v>43861</v>
      </c>
      <c r="O103" s="119">
        <v>0.70486111111111116</v>
      </c>
      <c r="P103" s="119">
        <v>0.71527777777777779</v>
      </c>
      <c r="Q103" s="119">
        <v>0.72916666666666663</v>
      </c>
      <c r="R103" s="119">
        <v>0.76388888888888884</v>
      </c>
      <c r="S103" s="116" t="s">
        <v>8743</v>
      </c>
      <c r="T103" s="116"/>
      <c r="U103" s="116" t="s">
        <v>8744</v>
      </c>
      <c r="V103" s="116" t="s">
        <v>293</v>
      </c>
      <c r="W103" s="116" t="s">
        <v>8745</v>
      </c>
      <c r="X103" s="116" t="s">
        <v>8621</v>
      </c>
      <c r="Y103" s="116" t="s">
        <v>8142</v>
      </c>
      <c r="Z103" s="116" t="s">
        <v>8129</v>
      </c>
      <c r="AA103" s="116" t="s">
        <v>8129</v>
      </c>
      <c r="AB103" s="116" t="s">
        <v>8129</v>
      </c>
      <c r="AC103" s="116" t="s">
        <v>8129</v>
      </c>
      <c r="AD103" s="116" t="s">
        <v>8129</v>
      </c>
      <c r="AE103" s="116" t="s">
        <v>8129</v>
      </c>
      <c r="AF103" s="116" t="s">
        <v>8133</v>
      </c>
    </row>
    <row r="104" spans="1:32" ht="15" customHeight="1" x14ac:dyDescent="0.25">
      <c r="A104" s="116" t="s">
        <v>8746</v>
      </c>
      <c r="B104" s="120" t="s">
        <v>8747</v>
      </c>
      <c r="C104" s="116" t="s">
        <v>8132</v>
      </c>
      <c r="D104" s="118">
        <v>43862</v>
      </c>
      <c r="E104" s="116" t="s">
        <v>8748</v>
      </c>
      <c r="F104" s="116">
        <v>106215</v>
      </c>
      <c r="G104" s="116" t="s">
        <v>8127</v>
      </c>
      <c r="H104" s="116" t="s">
        <v>8128</v>
      </c>
      <c r="I104" s="116" t="s">
        <v>8129</v>
      </c>
      <c r="J104" s="116" t="s">
        <v>193</v>
      </c>
      <c r="K104" s="116" t="s">
        <v>8749</v>
      </c>
      <c r="L104" s="116" t="s">
        <v>28</v>
      </c>
      <c r="M104" s="116" t="s">
        <v>255</v>
      </c>
      <c r="N104" s="118">
        <v>43862</v>
      </c>
      <c r="O104" s="119">
        <v>0.80555555555555547</v>
      </c>
      <c r="P104" s="119">
        <v>0.82291666666666663</v>
      </c>
      <c r="Q104" s="119">
        <v>0.83611111111111114</v>
      </c>
      <c r="R104" s="119">
        <v>0.86805555555555547</v>
      </c>
      <c r="S104" s="116" t="s">
        <v>113</v>
      </c>
      <c r="T104" s="116"/>
      <c r="U104" s="116" t="s">
        <v>8750</v>
      </c>
      <c r="V104" s="116" t="s">
        <v>293</v>
      </c>
      <c r="W104" s="116" t="s">
        <v>8751</v>
      </c>
      <c r="X104" s="116" t="s">
        <v>276</v>
      </c>
      <c r="Y104" s="116" t="s">
        <v>8142</v>
      </c>
      <c r="Z104" s="116" t="s">
        <v>8129</v>
      </c>
      <c r="AA104" s="116" t="s">
        <v>8129</v>
      </c>
      <c r="AB104" s="116" t="s">
        <v>8132</v>
      </c>
      <c r="AC104" s="116" t="s">
        <v>8129</v>
      </c>
      <c r="AD104" s="116" t="s">
        <v>8129</v>
      </c>
      <c r="AE104" s="116" t="s">
        <v>8129</v>
      </c>
      <c r="AF104" s="116" t="s">
        <v>8752</v>
      </c>
    </row>
    <row r="105" spans="1:32" ht="15" customHeight="1" x14ac:dyDescent="0.25">
      <c r="A105" s="116" t="s">
        <v>8753</v>
      </c>
      <c r="B105" s="120" t="s">
        <v>8754</v>
      </c>
      <c r="C105" s="116" t="s">
        <v>8195</v>
      </c>
      <c r="D105" s="118">
        <v>43862</v>
      </c>
      <c r="E105" s="116" t="s">
        <v>8755</v>
      </c>
      <c r="F105" s="116">
        <v>106216</v>
      </c>
      <c r="G105" s="116" t="s">
        <v>8127</v>
      </c>
      <c r="H105" s="116" t="s">
        <v>8128</v>
      </c>
      <c r="I105" s="116" t="s">
        <v>8129</v>
      </c>
      <c r="J105" s="116" t="s">
        <v>189</v>
      </c>
      <c r="K105" s="116" t="s">
        <v>1942</v>
      </c>
      <c r="L105" s="116" t="s">
        <v>73</v>
      </c>
      <c r="M105" s="116" t="s">
        <v>255</v>
      </c>
      <c r="N105" s="118">
        <v>43862</v>
      </c>
      <c r="O105" s="119">
        <v>0.9145833333333333</v>
      </c>
      <c r="P105" s="119">
        <v>0.93055555555555547</v>
      </c>
      <c r="Q105" s="119">
        <v>0.95138888888888884</v>
      </c>
      <c r="R105" s="119">
        <v>0.98611111111111116</v>
      </c>
      <c r="S105" s="116" t="s">
        <v>113</v>
      </c>
      <c r="T105" s="116"/>
      <c r="U105" s="116" t="s">
        <v>8756</v>
      </c>
      <c r="V105" s="116" t="s">
        <v>8757</v>
      </c>
      <c r="W105" s="116" t="s">
        <v>8758</v>
      </c>
      <c r="X105" s="116" t="s">
        <v>276</v>
      </c>
      <c r="Y105" s="116" t="s">
        <v>8142</v>
      </c>
      <c r="Z105" s="116" t="s">
        <v>8129</v>
      </c>
      <c r="AA105" s="116" t="s">
        <v>8129</v>
      </c>
      <c r="AB105" s="116" t="s">
        <v>8129</v>
      </c>
      <c r="AC105" s="116" t="s">
        <v>8129</v>
      </c>
      <c r="AD105" s="116" t="s">
        <v>8129</v>
      </c>
      <c r="AE105" s="116" t="s">
        <v>8129</v>
      </c>
      <c r="AF105" s="116" t="s">
        <v>8752</v>
      </c>
    </row>
    <row r="106" spans="1:32" ht="15" customHeight="1" x14ac:dyDescent="0.25">
      <c r="A106" s="116" t="s">
        <v>8759</v>
      </c>
      <c r="B106" s="120" t="s">
        <v>8760</v>
      </c>
      <c r="C106" s="116" t="s">
        <v>8195</v>
      </c>
      <c r="D106" s="118">
        <v>43862</v>
      </c>
      <c r="E106" s="116" t="s">
        <v>8761</v>
      </c>
      <c r="F106" s="116">
        <v>106211</v>
      </c>
      <c r="G106" s="116" t="s">
        <v>8127</v>
      </c>
      <c r="H106" s="116" t="s">
        <v>8128</v>
      </c>
      <c r="I106" s="116" t="s">
        <v>8129</v>
      </c>
      <c r="J106" s="116" t="s">
        <v>236</v>
      </c>
      <c r="K106" s="116" t="s">
        <v>8749</v>
      </c>
      <c r="L106" s="116" t="s">
        <v>71</v>
      </c>
      <c r="M106" s="116" t="s">
        <v>1258</v>
      </c>
      <c r="N106" s="118">
        <v>43862</v>
      </c>
      <c r="O106" s="119">
        <v>0.97916666666666663</v>
      </c>
      <c r="P106" s="119">
        <v>0.98958333333333337</v>
      </c>
      <c r="Q106" s="119">
        <v>1.7361111111111112E-2</v>
      </c>
      <c r="R106" s="119">
        <v>5.2083333333333336E-2</v>
      </c>
      <c r="S106" s="116" t="s">
        <v>8762</v>
      </c>
      <c r="T106" s="116"/>
      <c r="U106" s="116" t="s">
        <v>8763</v>
      </c>
      <c r="V106" s="116" t="s">
        <v>8764</v>
      </c>
      <c r="W106" s="116" t="s">
        <v>8765</v>
      </c>
      <c r="X106" s="116" t="s">
        <v>276</v>
      </c>
      <c r="Y106" s="116" t="s">
        <v>8142</v>
      </c>
      <c r="Z106" s="116" t="s">
        <v>8129</v>
      </c>
      <c r="AA106" s="116" t="s">
        <v>8129</v>
      </c>
      <c r="AB106" s="116" t="s">
        <v>8129</v>
      </c>
      <c r="AC106" s="116" t="s">
        <v>8129</v>
      </c>
      <c r="AD106" s="116" t="s">
        <v>8129</v>
      </c>
      <c r="AE106" s="116" t="s">
        <v>8129</v>
      </c>
      <c r="AF106" s="116" t="s">
        <v>8752</v>
      </c>
    </row>
    <row r="107" spans="1:32" ht="15" customHeight="1" x14ac:dyDescent="0.25">
      <c r="A107" s="116" t="s">
        <v>8766</v>
      </c>
      <c r="B107" s="120" t="s">
        <v>8767</v>
      </c>
      <c r="C107" s="116" t="s">
        <v>8132</v>
      </c>
      <c r="D107" s="118">
        <v>43862</v>
      </c>
      <c r="E107" s="116" t="s">
        <v>8768</v>
      </c>
      <c r="F107" s="116">
        <v>106228</v>
      </c>
      <c r="G107" s="116" t="s">
        <v>8127</v>
      </c>
      <c r="H107" s="116" t="s">
        <v>8128</v>
      </c>
      <c r="I107" s="116" t="s">
        <v>8129</v>
      </c>
      <c r="J107" s="116" t="s">
        <v>193</v>
      </c>
      <c r="K107" s="116" t="s">
        <v>1942</v>
      </c>
      <c r="L107" s="116" t="s">
        <v>28</v>
      </c>
      <c r="M107" s="116" t="s">
        <v>255</v>
      </c>
      <c r="N107" s="118">
        <v>43863</v>
      </c>
      <c r="O107" s="119">
        <v>0.19444444444444445</v>
      </c>
      <c r="P107" s="119">
        <v>0.20833333333333334</v>
      </c>
      <c r="Q107" s="119">
        <v>0.25</v>
      </c>
      <c r="R107" s="119">
        <v>0.27291666666666664</v>
      </c>
      <c r="S107" s="116" t="s">
        <v>8769</v>
      </c>
      <c r="T107" s="116"/>
      <c r="U107" s="116" t="s">
        <v>8770</v>
      </c>
      <c r="V107" s="116" t="s">
        <v>8771</v>
      </c>
      <c r="W107" s="116" t="s">
        <v>8772</v>
      </c>
      <c r="X107" s="116" t="s">
        <v>481</v>
      </c>
      <c r="Y107" s="116" t="s">
        <v>8142</v>
      </c>
      <c r="Z107" s="116" t="s">
        <v>8129</v>
      </c>
      <c r="AA107" s="116" t="s">
        <v>8129</v>
      </c>
      <c r="AB107" s="116" t="s">
        <v>8129</v>
      </c>
      <c r="AC107" s="116" t="s">
        <v>8129</v>
      </c>
      <c r="AD107" s="116" t="s">
        <v>8129</v>
      </c>
      <c r="AE107" s="116" t="s">
        <v>8129</v>
      </c>
      <c r="AF107" s="116" t="s">
        <v>8752</v>
      </c>
    </row>
    <row r="108" spans="1:32" ht="15" customHeight="1" x14ac:dyDescent="0.25">
      <c r="A108" s="116" t="s">
        <v>8773</v>
      </c>
      <c r="B108" s="120" t="s">
        <v>8774</v>
      </c>
      <c r="C108" s="116" t="s">
        <v>8195</v>
      </c>
      <c r="D108" s="118">
        <v>43863</v>
      </c>
      <c r="E108" s="116" t="s">
        <v>8775</v>
      </c>
      <c r="F108" s="116">
        <v>106193</v>
      </c>
      <c r="G108" s="116" t="s">
        <v>8127</v>
      </c>
      <c r="H108" s="116" t="s">
        <v>8138</v>
      </c>
      <c r="I108" s="116" t="s">
        <v>8129</v>
      </c>
      <c r="J108" s="116" t="s">
        <v>187</v>
      </c>
      <c r="K108" s="116" t="s">
        <v>8776</v>
      </c>
      <c r="L108" s="116" t="s">
        <v>65</v>
      </c>
      <c r="M108" s="116" t="s">
        <v>255</v>
      </c>
      <c r="N108" s="118">
        <v>43863</v>
      </c>
      <c r="O108" s="119">
        <v>0.25555555555555559</v>
      </c>
      <c r="P108" s="119">
        <v>0.35416666666666669</v>
      </c>
      <c r="Q108" s="119">
        <v>0.36805555555555558</v>
      </c>
      <c r="R108" s="119">
        <v>0.39583333333333331</v>
      </c>
      <c r="S108" s="116" t="s">
        <v>8777</v>
      </c>
      <c r="T108" s="116"/>
      <c r="U108" s="116" t="s">
        <v>8778</v>
      </c>
      <c r="V108" s="116" t="s">
        <v>8779</v>
      </c>
      <c r="W108" s="116" t="s">
        <v>8780</v>
      </c>
      <c r="X108" s="116" t="s">
        <v>8563</v>
      </c>
      <c r="Y108" s="116" t="s">
        <v>8142</v>
      </c>
      <c r="Z108" s="116" t="s">
        <v>8129</v>
      </c>
      <c r="AA108" s="116" t="s">
        <v>8132</v>
      </c>
      <c r="AB108" s="116" t="s">
        <v>8129</v>
      </c>
      <c r="AC108" s="116" t="s">
        <v>8129</v>
      </c>
      <c r="AD108" s="116" t="s">
        <v>8129</v>
      </c>
      <c r="AE108" s="116" t="s">
        <v>8129</v>
      </c>
      <c r="AF108" s="116" t="s">
        <v>8752</v>
      </c>
    </row>
    <row r="109" spans="1:32" ht="15" customHeight="1" x14ac:dyDescent="0.25">
      <c r="A109" s="116" t="s">
        <v>8781</v>
      </c>
      <c r="B109" s="120" t="s">
        <v>8782</v>
      </c>
      <c r="C109" s="116" t="s">
        <v>8125</v>
      </c>
      <c r="D109" s="118">
        <v>43863</v>
      </c>
      <c r="E109" s="116" t="s">
        <v>8783</v>
      </c>
      <c r="F109" s="116">
        <v>106212</v>
      </c>
      <c r="G109" s="116" t="s">
        <v>8127</v>
      </c>
      <c r="H109" s="116" t="s">
        <v>8128</v>
      </c>
      <c r="I109" s="116" t="s">
        <v>8129</v>
      </c>
      <c r="J109" s="116" t="s">
        <v>236</v>
      </c>
      <c r="K109" s="116" t="s">
        <v>8187</v>
      </c>
      <c r="L109" s="116" t="s">
        <v>25</v>
      </c>
      <c r="M109" s="116" t="s">
        <v>255</v>
      </c>
      <c r="N109" s="118">
        <v>43863</v>
      </c>
      <c r="O109" s="119">
        <v>0.625</v>
      </c>
      <c r="P109" s="119">
        <v>0.63541666666666663</v>
      </c>
      <c r="Q109" s="119">
        <v>0.64583333333333337</v>
      </c>
      <c r="R109" s="119">
        <v>0.6875</v>
      </c>
      <c r="S109" s="116" t="s">
        <v>8784</v>
      </c>
      <c r="T109" s="116"/>
      <c r="U109" s="116" t="s">
        <v>8785</v>
      </c>
      <c r="V109" s="116" t="s">
        <v>8786</v>
      </c>
      <c r="W109" s="116" t="s">
        <v>8787</v>
      </c>
      <c r="X109" s="116" t="s">
        <v>8513</v>
      </c>
      <c r="Y109" s="116" t="s">
        <v>8142</v>
      </c>
      <c r="Z109" s="116" t="s">
        <v>8129</v>
      </c>
      <c r="AA109" s="116" t="s">
        <v>8129</v>
      </c>
      <c r="AB109" s="116" t="s">
        <v>8129</v>
      </c>
      <c r="AC109" s="116" t="s">
        <v>8129</v>
      </c>
      <c r="AD109" s="116" t="s">
        <v>8129</v>
      </c>
      <c r="AE109" s="116" t="s">
        <v>8129</v>
      </c>
      <c r="AF109" s="116" t="s">
        <v>8752</v>
      </c>
    </row>
    <row r="110" spans="1:32" ht="15" customHeight="1" x14ac:dyDescent="0.25">
      <c r="A110" s="120" t="s">
        <v>8788</v>
      </c>
      <c r="B110" s="120" t="s">
        <v>8789</v>
      </c>
      <c r="C110" s="120" t="s">
        <v>8195</v>
      </c>
      <c r="D110" s="121">
        <v>43863</v>
      </c>
      <c r="E110" s="120" t="s">
        <v>8790</v>
      </c>
      <c r="F110" s="120">
        <v>105038</v>
      </c>
      <c r="G110" s="127" t="s">
        <v>8127</v>
      </c>
      <c r="H110" s="120" t="s">
        <v>8128</v>
      </c>
      <c r="I110" s="120" t="s">
        <v>8129</v>
      </c>
      <c r="J110" s="120" t="s">
        <v>176</v>
      </c>
      <c r="K110" s="120" t="s">
        <v>2600</v>
      </c>
      <c r="L110" s="120" t="s">
        <v>10</v>
      </c>
      <c r="M110" s="120" t="s">
        <v>255</v>
      </c>
      <c r="N110" s="121">
        <v>43863</v>
      </c>
      <c r="O110" s="106">
        <v>0.17083333333333331</v>
      </c>
      <c r="P110" s="122">
        <v>0.18888888888888888</v>
      </c>
      <c r="Q110" s="122">
        <v>0.20902777777777778</v>
      </c>
      <c r="R110" s="122">
        <v>0.22708333333333333</v>
      </c>
      <c r="S110" s="120" t="s">
        <v>8791</v>
      </c>
      <c r="T110" s="120"/>
      <c r="U110" s="106" t="s">
        <v>8792</v>
      </c>
      <c r="V110" s="120" t="s">
        <v>8587</v>
      </c>
      <c r="W110" s="120" t="s">
        <v>8148</v>
      </c>
      <c r="X110" s="120" t="s">
        <v>8513</v>
      </c>
      <c r="Y110" s="120" t="s">
        <v>8142</v>
      </c>
      <c r="Z110" s="120" t="s">
        <v>8129</v>
      </c>
      <c r="AA110" s="120" t="s">
        <v>8129</v>
      </c>
      <c r="AB110" s="120" t="s">
        <v>8129</v>
      </c>
      <c r="AC110" s="120" t="s">
        <v>8129</v>
      </c>
      <c r="AD110" s="120" t="s">
        <v>8129</v>
      </c>
      <c r="AE110" s="120" t="s">
        <v>8129</v>
      </c>
      <c r="AF110" s="128" t="s">
        <v>8752</v>
      </c>
    </row>
    <row r="111" spans="1:32" ht="15" customHeight="1" x14ac:dyDescent="0.25">
      <c r="A111" s="116" t="s">
        <v>8793</v>
      </c>
      <c r="B111" s="120" t="s">
        <v>8794</v>
      </c>
      <c r="C111" s="116" t="s">
        <v>8132</v>
      </c>
      <c r="D111" s="121">
        <v>43863</v>
      </c>
      <c r="E111" s="116" t="s">
        <v>8795</v>
      </c>
      <c r="F111" s="116">
        <v>106191</v>
      </c>
      <c r="G111" s="116" t="s">
        <v>8127</v>
      </c>
      <c r="H111" s="116" t="s">
        <v>8128</v>
      </c>
      <c r="I111" s="120" t="s">
        <v>8129</v>
      </c>
      <c r="J111" s="116" t="s">
        <v>173</v>
      </c>
      <c r="K111" s="116" t="s">
        <v>8423</v>
      </c>
      <c r="L111" s="116" t="s">
        <v>10</v>
      </c>
      <c r="M111" s="116" t="s">
        <v>255</v>
      </c>
      <c r="N111" s="118">
        <v>43864</v>
      </c>
      <c r="O111" s="119">
        <v>0.22222222222222221</v>
      </c>
      <c r="P111" s="119">
        <v>0.25694444444444448</v>
      </c>
      <c r="Q111" s="119">
        <v>0.2986111111111111</v>
      </c>
      <c r="R111" s="119" t="s">
        <v>1799</v>
      </c>
      <c r="S111" s="116" t="s">
        <v>8796</v>
      </c>
      <c r="T111" s="116"/>
      <c r="U111" s="116" t="s">
        <v>8797</v>
      </c>
      <c r="V111" s="116" t="s">
        <v>8798</v>
      </c>
      <c r="W111" s="116" t="s">
        <v>8799</v>
      </c>
      <c r="X111" s="120" t="s">
        <v>8513</v>
      </c>
      <c r="Y111" s="120" t="s">
        <v>8142</v>
      </c>
      <c r="Z111" s="120" t="s">
        <v>8129</v>
      </c>
      <c r="AA111" s="120" t="s">
        <v>8129</v>
      </c>
      <c r="AB111" s="120" t="s">
        <v>8129</v>
      </c>
      <c r="AC111" s="120" t="s">
        <v>8129</v>
      </c>
      <c r="AD111" s="120" t="s">
        <v>8129</v>
      </c>
      <c r="AE111" s="120" t="s">
        <v>8129</v>
      </c>
      <c r="AF111" s="116" t="s">
        <v>8752</v>
      </c>
    </row>
    <row r="112" spans="1:32" ht="15" customHeight="1" x14ac:dyDescent="0.25">
      <c r="A112" s="116" t="s">
        <v>8800</v>
      </c>
      <c r="B112" s="120" t="s">
        <v>8801</v>
      </c>
      <c r="C112" s="120" t="s">
        <v>8195</v>
      </c>
      <c r="D112" s="121">
        <v>43864</v>
      </c>
      <c r="E112" s="116" t="s">
        <v>8802</v>
      </c>
      <c r="F112" s="116">
        <v>106213</v>
      </c>
      <c r="G112" s="116" t="s">
        <v>8127</v>
      </c>
      <c r="H112" s="116" t="s">
        <v>8128</v>
      </c>
      <c r="I112" s="120" t="s">
        <v>8129</v>
      </c>
      <c r="J112" s="116" t="s">
        <v>179</v>
      </c>
      <c r="K112" s="116" t="s">
        <v>8256</v>
      </c>
      <c r="L112" s="116" t="s">
        <v>73</v>
      </c>
      <c r="M112" s="116" t="s">
        <v>255</v>
      </c>
      <c r="N112" s="118">
        <v>43864</v>
      </c>
      <c r="O112" s="119">
        <v>0.73958333333333337</v>
      </c>
      <c r="P112" s="119">
        <v>0.79861111111111116</v>
      </c>
      <c r="Q112" s="119">
        <v>0.82291666666666663</v>
      </c>
      <c r="R112" s="119">
        <v>0.85069444444444453</v>
      </c>
      <c r="S112" s="116" t="s">
        <v>133</v>
      </c>
      <c r="T112" s="116"/>
      <c r="U112" s="116" t="s">
        <v>8803</v>
      </c>
      <c r="V112" s="116" t="s">
        <v>8804</v>
      </c>
      <c r="W112" s="120" t="s">
        <v>8284</v>
      </c>
      <c r="X112" s="116" t="s">
        <v>8563</v>
      </c>
      <c r="Y112" s="120" t="s">
        <v>8142</v>
      </c>
      <c r="Z112" s="120" t="s">
        <v>8129</v>
      </c>
      <c r="AA112" s="120" t="s">
        <v>8129</v>
      </c>
      <c r="AB112" s="120" t="s">
        <v>8129</v>
      </c>
      <c r="AC112" s="120" t="s">
        <v>8129</v>
      </c>
      <c r="AD112" s="120" t="s">
        <v>8129</v>
      </c>
      <c r="AE112" s="120" t="s">
        <v>8129</v>
      </c>
      <c r="AF112" s="116" t="s">
        <v>8752</v>
      </c>
    </row>
    <row r="113" spans="1:32" ht="15" customHeight="1" x14ac:dyDescent="0.25">
      <c r="A113" s="116" t="s">
        <v>8805</v>
      </c>
      <c r="B113" s="120" t="s">
        <v>8806</v>
      </c>
      <c r="C113" s="116" t="s">
        <v>8132</v>
      </c>
      <c r="D113" s="118">
        <v>43864</v>
      </c>
      <c r="E113" s="116" t="s">
        <v>8807</v>
      </c>
      <c r="F113" s="116">
        <v>106222</v>
      </c>
      <c r="G113" s="116" t="s">
        <v>8127</v>
      </c>
      <c r="H113" s="116" t="s">
        <v>8128</v>
      </c>
      <c r="I113" s="116" t="s">
        <v>8129</v>
      </c>
      <c r="J113" s="116" t="s">
        <v>180</v>
      </c>
      <c r="K113" s="116" t="s">
        <v>8585</v>
      </c>
      <c r="L113" s="116" t="s">
        <v>8158</v>
      </c>
      <c r="M113" s="116" t="s">
        <v>1258</v>
      </c>
      <c r="N113" s="118">
        <v>43864</v>
      </c>
      <c r="O113" s="119">
        <v>0.8881944444444444</v>
      </c>
      <c r="P113" s="119">
        <v>0.89930555555555547</v>
      </c>
      <c r="Q113" s="119">
        <v>0.92361111111111116</v>
      </c>
      <c r="R113" s="119">
        <v>0.95833333333333337</v>
      </c>
      <c r="S113" s="116" t="s">
        <v>135</v>
      </c>
      <c r="T113" s="116"/>
      <c r="U113" s="116" t="s">
        <v>8808</v>
      </c>
      <c r="V113" s="116" t="s">
        <v>8809</v>
      </c>
      <c r="W113" s="120" t="s">
        <v>8810</v>
      </c>
      <c r="X113" s="116" t="s">
        <v>276</v>
      </c>
      <c r="Y113" s="116" t="s">
        <v>8142</v>
      </c>
      <c r="Z113" s="116" t="s">
        <v>8129</v>
      </c>
      <c r="AA113" s="116" t="s">
        <v>8129</v>
      </c>
      <c r="AB113" s="116" t="s">
        <v>8132</v>
      </c>
      <c r="AC113" s="116" t="s">
        <v>8132</v>
      </c>
      <c r="AD113" s="116" t="s">
        <v>8129</v>
      </c>
      <c r="AE113" s="116" t="s">
        <v>8129</v>
      </c>
      <c r="AF113" s="116" t="s">
        <v>8752</v>
      </c>
    </row>
    <row r="114" spans="1:32" ht="15" customHeight="1" x14ac:dyDescent="0.25">
      <c r="A114" s="116" t="s">
        <v>8811</v>
      </c>
      <c r="B114" s="120" t="s">
        <v>8812</v>
      </c>
      <c r="C114" s="116" t="s">
        <v>8132</v>
      </c>
      <c r="D114" s="118">
        <v>43864</v>
      </c>
      <c r="E114" s="116" t="s">
        <v>8813</v>
      </c>
      <c r="F114" s="116">
        <v>105925</v>
      </c>
      <c r="G114" s="116" t="s">
        <v>8127</v>
      </c>
      <c r="H114" s="116" t="s">
        <v>8128</v>
      </c>
      <c r="I114" s="116" t="s">
        <v>8129</v>
      </c>
      <c r="J114" s="116" t="s">
        <v>187</v>
      </c>
      <c r="K114" s="116" t="s">
        <v>8256</v>
      </c>
      <c r="L114" s="116" t="s">
        <v>28</v>
      </c>
      <c r="M114" s="116" t="s">
        <v>278</v>
      </c>
      <c r="N114" s="118">
        <v>43864</v>
      </c>
      <c r="O114" s="119">
        <v>5.9027777777777783E-2</v>
      </c>
      <c r="P114" s="119">
        <v>6.5972222222222224E-2</v>
      </c>
      <c r="Q114" s="119">
        <v>8.3333333333333329E-2</v>
      </c>
      <c r="R114" s="119">
        <v>0.11458333333333333</v>
      </c>
      <c r="S114" s="116" t="s">
        <v>118</v>
      </c>
      <c r="T114" s="116"/>
      <c r="U114" s="116" t="s">
        <v>8814</v>
      </c>
      <c r="V114" s="116" t="s">
        <v>8815</v>
      </c>
      <c r="W114" s="120" t="s">
        <v>8816</v>
      </c>
      <c r="X114" s="116" t="s">
        <v>276</v>
      </c>
      <c r="Y114" s="116" t="s">
        <v>8142</v>
      </c>
      <c r="Z114" s="116" t="s">
        <v>8129</v>
      </c>
      <c r="AA114" s="116" t="s">
        <v>8129</v>
      </c>
      <c r="AB114" s="116" t="s">
        <v>8132</v>
      </c>
      <c r="AC114" s="116" t="s">
        <v>8132</v>
      </c>
      <c r="AD114" s="116" t="s">
        <v>8129</v>
      </c>
      <c r="AE114" s="116" t="s">
        <v>8129</v>
      </c>
      <c r="AF114" s="116" t="s">
        <v>8752</v>
      </c>
    </row>
    <row r="115" spans="1:32" ht="15" customHeight="1" x14ac:dyDescent="0.25">
      <c r="A115" s="116" t="s">
        <v>8817</v>
      </c>
      <c r="B115" s="120" t="s">
        <v>8818</v>
      </c>
      <c r="C115" s="116" t="s">
        <v>8132</v>
      </c>
      <c r="D115" s="118">
        <v>43865</v>
      </c>
      <c r="E115" s="116" t="s">
        <v>8819</v>
      </c>
      <c r="F115" s="116">
        <v>103813</v>
      </c>
      <c r="G115" s="116" t="s">
        <v>8127</v>
      </c>
      <c r="H115" s="116" t="s">
        <v>8128</v>
      </c>
      <c r="I115" s="116" t="s">
        <v>8129</v>
      </c>
      <c r="J115" s="116" t="s">
        <v>182</v>
      </c>
      <c r="K115" s="116" t="s">
        <v>105</v>
      </c>
      <c r="L115" s="116" t="s">
        <v>10</v>
      </c>
      <c r="M115" s="116" t="s">
        <v>255</v>
      </c>
      <c r="N115" s="118">
        <v>43865</v>
      </c>
      <c r="O115" s="119">
        <v>0.31805555555555554</v>
      </c>
      <c r="P115" s="119">
        <v>0.35069444444444442</v>
      </c>
      <c r="Q115" s="119">
        <v>0.35902777777777778</v>
      </c>
      <c r="R115" s="119">
        <v>0.39583333333333331</v>
      </c>
      <c r="S115" s="116" t="s">
        <v>8820</v>
      </c>
      <c r="T115" s="116"/>
      <c r="U115" s="116" t="s">
        <v>8821</v>
      </c>
      <c r="V115" s="116" t="s">
        <v>8822</v>
      </c>
      <c r="W115" s="116" t="s">
        <v>8823</v>
      </c>
      <c r="X115" s="116" t="s">
        <v>276</v>
      </c>
      <c r="Y115" s="116" t="s">
        <v>8142</v>
      </c>
      <c r="Z115" s="116" t="s">
        <v>8129</v>
      </c>
      <c r="AA115" s="116" t="s">
        <v>8129</v>
      </c>
      <c r="AB115" s="116" t="s">
        <v>8129</v>
      </c>
      <c r="AC115" s="116" t="s">
        <v>8129</v>
      </c>
      <c r="AD115" s="116" t="s">
        <v>8129</v>
      </c>
      <c r="AE115" s="116" t="s">
        <v>8129</v>
      </c>
      <c r="AF115" s="116" t="s">
        <v>8752</v>
      </c>
    </row>
    <row r="116" spans="1:32" ht="15" customHeight="1" x14ac:dyDescent="0.25">
      <c r="A116" s="116" t="s">
        <v>8824</v>
      </c>
      <c r="B116" s="120" t="s">
        <v>8825</v>
      </c>
      <c r="C116" s="116" t="s">
        <v>8132</v>
      </c>
      <c r="D116" s="118">
        <v>43865</v>
      </c>
      <c r="E116" s="116" t="s">
        <v>8826</v>
      </c>
      <c r="F116" s="116">
        <v>106219</v>
      </c>
      <c r="G116" s="116" t="s">
        <v>8127</v>
      </c>
      <c r="H116" s="116" t="s">
        <v>8128</v>
      </c>
      <c r="I116" s="116" t="s">
        <v>8129</v>
      </c>
      <c r="J116" s="116" t="s">
        <v>236</v>
      </c>
      <c r="K116" s="116" t="s">
        <v>8306</v>
      </c>
      <c r="L116" s="116" t="s">
        <v>28</v>
      </c>
      <c r="M116" s="116" t="s">
        <v>278</v>
      </c>
      <c r="N116" s="118">
        <v>43865</v>
      </c>
      <c r="O116" s="119">
        <v>0.56944444444444442</v>
      </c>
      <c r="P116" s="119">
        <v>0.58333333333333337</v>
      </c>
      <c r="Q116" s="119">
        <v>0.625</v>
      </c>
      <c r="R116" s="119">
        <v>0.66666666666666663</v>
      </c>
      <c r="S116" s="116" t="s">
        <v>126</v>
      </c>
      <c r="T116" s="116"/>
      <c r="U116" s="116" t="s">
        <v>8827</v>
      </c>
      <c r="V116" s="116" t="s">
        <v>8828</v>
      </c>
      <c r="W116" s="120" t="s">
        <v>8829</v>
      </c>
      <c r="X116" s="116" t="s">
        <v>276</v>
      </c>
      <c r="Y116" s="116" t="s">
        <v>8142</v>
      </c>
      <c r="Z116" s="116" t="s">
        <v>8129</v>
      </c>
      <c r="AA116" s="116" t="s">
        <v>8129</v>
      </c>
      <c r="AB116" s="116" t="s">
        <v>8132</v>
      </c>
      <c r="AC116" s="116" t="s">
        <v>8129</v>
      </c>
      <c r="AD116" s="116" t="s">
        <v>8129</v>
      </c>
      <c r="AE116" s="116" t="s">
        <v>8129</v>
      </c>
      <c r="AF116" s="116" t="s">
        <v>8752</v>
      </c>
    </row>
    <row r="117" spans="1:32" ht="15" customHeight="1" x14ac:dyDescent="0.25">
      <c r="A117" s="116" t="s">
        <v>8830</v>
      </c>
      <c r="B117" s="120" t="s">
        <v>8831</v>
      </c>
      <c r="C117" s="116" t="s">
        <v>8129</v>
      </c>
      <c r="D117" s="118">
        <v>43865</v>
      </c>
      <c r="E117" s="116" t="s">
        <v>8832</v>
      </c>
      <c r="F117" s="116">
        <v>106223</v>
      </c>
      <c r="G117" s="116" t="s">
        <v>8127</v>
      </c>
      <c r="H117" s="116" t="s">
        <v>8128</v>
      </c>
      <c r="I117" s="116" t="s">
        <v>8129</v>
      </c>
      <c r="J117" s="116" t="s">
        <v>184</v>
      </c>
      <c r="K117" s="116" t="s">
        <v>8455</v>
      </c>
      <c r="L117" s="116" t="s">
        <v>72</v>
      </c>
      <c r="M117" s="116" t="s">
        <v>255</v>
      </c>
      <c r="N117" s="118">
        <v>43865</v>
      </c>
      <c r="O117" s="119">
        <v>0.59444444444444444</v>
      </c>
      <c r="P117" s="119">
        <v>0.6069444444444444</v>
      </c>
      <c r="Q117" s="119">
        <v>0.64027777777777783</v>
      </c>
      <c r="R117" s="119">
        <v>0.67708333333333337</v>
      </c>
      <c r="S117" s="116" t="s">
        <v>122</v>
      </c>
      <c r="T117" s="116"/>
      <c r="U117" s="116" t="s">
        <v>8833</v>
      </c>
      <c r="V117" s="116" t="s">
        <v>8834</v>
      </c>
      <c r="W117" s="116" t="s">
        <v>8835</v>
      </c>
      <c r="X117" s="116" t="s">
        <v>276</v>
      </c>
      <c r="Y117" s="116" t="s">
        <v>8142</v>
      </c>
      <c r="Z117" s="116" t="s">
        <v>8129</v>
      </c>
      <c r="AA117" s="116" t="s">
        <v>8129</v>
      </c>
      <c r="AB117" s="116" t="s">
        <v>8129</v>
      </c>
      <c r="AC117" s="116" t="s">
        <v>8129</v>
      </c>
      <c r="AD117" s="116" t="s">
        <v>8129</v>
      </c>
      <c r="AE117" s="116" t="s">
        <v>8129</v>
      </c>
      <c r="AF117" s="116" t="s">
        <v>8752</v>
      </c>
    </row>
    <row r="118" spans="1:32" ht="15" customHeight="1" x14ac:dyDescent="0.25">
      <c r="A118" s="116" t="s">
        <v>8836</v>
      </c>
      <c r="B118" s="120" t="s">
        <v>8837</v>
      </c>
      <c r="C118" s="116" t="s">
        <v>8132</v>
      </c>
      <c r="D118" s="118">
        <v>43865</v>
      </c>
      <c r="E118" s="116" t="s">
        <v>8838</v>
      </c>
      <c r="F118" s="116">
        <v>106221</v>
      </c>
      <c r="G118" s="116" t="s">
        <v>8127</v>
      </c>
      <c r="H118" s="116" t="s">
        <v>8128</v>
      </c>
      <c r="I118" s="116" t="s">
        <v>8129</v>
      </c>
      <c r="J118" s="116" t="s">
        <v>236</v>
      </c>
      <c r="K118" s="116" t="s">
        <v>8423</v>
      </c>
      <c r="L118" s="116" t="s">
        <v>28</v>
      </c>
      <c r="M118" s="116" t="s">
        <v>278</v>
      </c>
      <c r="N118" s="118">
        <v>43865</v>
      </c>
      <c r="O118" s="119">
        <v>0.82291666666666663</v>
      </c>
      <c r="P118" s="119">
        <v>0.83333333333333337</v>
      </c>
      <c r="Q118" s="119">
        <v>0.88541666666666663</v>
      </c>
      <c r="R118" s="119">
        <v>0.92361111111111116</v>
      </c>
      <c r="S118" s="116" t="s">
        <v>122</v>
      </c>
      <c r="T118" s="116"/>
      <c r="U118" s="116" t="s">
        <v>8839</v>
      </c>
      <c r="V118" s="116" t="s">
        <v>8840</v>
      </c>
      <c r="W118" s="120" t="s">
        <v>8841</v>
      </c>
      <c r="X118" s="116" t="s">
        <v>276</v>
      </c>
      <c r="Y118" s="116" t="s">
        <v>8142</v>
      </c>
      <c r="Z118" s="116" t="s">
        <v>8129</v>
      </c>
      <c r="AA118" s="116" t="s">
        <v>8129</v>
      </c>
      <c r="AB118" s="116" t="s">
        <v>8129</v>
      </c>
      <c r="AC118" s="116" t="s">
        <v>8129</v>
      </c>
      <c r="AD118" s="116" t="s">
        <v>8129</v>
      </c>
      <c r="AE118" s="116" t="s">
        <v>8129</v>
      </c>
      <c r="AF118" s="116" t="s">
        <v>8752</v>
      </c>
    </row>
    <row r="119" spans="1:32" ht="15" customHeight="1" x14ac:dyDescent="0.25">
      <c r="A119" s="116" t="s">
        <v>8842</v>
      </c>
      <c r="B119" s="120" t="s">
        <v>8843</v>
      </c>
      <c r="C119" s="116" t="s">
        <v>8132</v>
      </c>
      <c r="D119" s="118">
        <v>43865</v>
      </c>
      <c r="E119" s="116" t="s">
        <v>8844</v>
      </c>
      <c r="F119" s="116">
        <v>106217</v>
      </c>
      <c r="G119" s="116" t="s">
        <v>8127</v>
      </c>
      <c r="H119" s="116" t="s">
        <v>8138</v>
      </c>
      <c r="I119" s="116" t="s">
        <v>8129</v>
      </c>
      <c r="J119" s="116" t="s">
        <v>184</v>
      </c>
      <c r="K119" s="116" t="s">
        <v>3005</v>
      </c>
      <c r="L119" s="116" t="s">
        <v>72</v>
      </c>
      <c r="M119" s="116" t="s">
        <v>255</v>
      </c>
      <c r="N119" s="118">
        <v>43865</v>
      </c>
      <c r="O119" s="119">
        <v>0.98055555555555562</v>
      </c>
      <c r="P119" s="119">
        <v>0.98958333333333337</v>
      </c>
      <c r="Q119" s="119">
        <v>1.3888888888888888E-2</v>
      </c>
      <c r="R119" s="119">
        <v>4.7916666666666663E-2</v>
      </c>
      <c r="S119" s="116" t="s">
        <v>129</v>
      </c>
      <c r="T119" s="116"/>
      <c r="U119" s="116" t="s">
        <v>8845</v>
      </c>
      <c r="V119" s="116" t="s">
        <v>8846</v>
      </c>
      <c r="W119" s="120" t="s">
        <v>8841</v>
      </c>
      <c r="X119" s="116" t="s">
        <v>276</v>
      </c>
      <c r="Y119" s="116" t="s">
        <v>8142</v>
      </c>
      <c r="Z119" s="116" t="s">
        <v>8129</v>
      </c>
      <c r="AA119" s="116" t="s">
        <v>8129</v>
      </c>
      <c r="AB119" s="116" t="s">
        <v>8132</v>
      </c>
      <c r="AC119" s="116" t="s">
        <v>8129</v>
      </c>
      <c r="AD119" s="116" t="s">
        <v>8129</v>
      </c>
      <c r="AE119" s="116" t="s">
        <v>8129</v>
      </c>
      <c r="AF119" s="116" t="s">
        <v>8752</v>
      </c>
    </row>
    <row r="120" spans="1:32" ht="15" customHeight="1" x14ac:dyDescent="0.25">
      <c r="A120" s="116" t="s">
        <v>8847</v>
      </c>
      <c r="B120" s="120" t="s">
        <v>8848</v>
      </c>
      <c r="C120" s="120" t="s">
        <v>8195</v>
      </c>
      <c r="D120" s="118">
        <v>43866</v>
      </c>
      <c r="E120" s="116" t="s">
        <v>8849</v>
      </c>
      <c r="F120" s="116">
        <v>104828</v>
      </c>
      <c r="G120" s="116" t="s">
        <v>8127</v>
      </c>
      <c r="H120" s="116" t="s">
        <v>8128</v>
      </c>
      <c r="I120" s="116" t="s">
        <v>8129</v>
      </c>
      <c r="J120" s="116" t="s">
        <v>187</v>
      </c>
      <c r="K120" s="116" t="s">
        <v>8197</v>
      </c>
      <c r="L120" s="116" t="s">
        <v>71</v>
      </c>
      <c r="M120" s="116" t="s">
        <v>255</v>
      </c>
      <c r="N120" s="118">
        <v>43866</v>
      </c>
      <c r="O120" s="119">
        <v>0.81597222222222221</v>
      </c>
      <c r="P120" s="119">
        <v>0.82291666666666663</v>
      </c>
      <c r="Q120" s="119">
        <v>0.84027777777777779</v>
      </c>
      <c r="R120" s="119">
        <v>0.875</v>
      </c>
      <c r="S120" s="116" t="s">
        <v>120</v>
      </c>
      <c r="T120" s="116"/>
      <c r="U120" s="116" t="s">
        <v>8850</v>
      </c>
      <c r="V120" s="116" t="s">
        <v>8851</v>
      </c>
      <c r="W120" s="120" t="s">
        <v>8852</v>
      </c>
      <c r="X120" s="116" t="s">
        <v>276</v>
      </c>
      <c r="Y120" s="116" t="s">
        <v>8142</v>
      </c>
      <c r="Z120" s="116" t="s">
        <v>8129</v>
      </c>
      <c r="AA120" s="116" t="s">
        <v>8129</v>
      </c>
      <c r="AB120" s="116" t="s">
        <v>8132</v>
      </c>
      <c r="AC120" s="116" t="s">
        <v>8129</v>
      </c>
      <c r="AD120" s="116" t="s">
        <v>8129</v>
      </c>
      <c r="AE120" s="116" t="s">
        <v>8129</v>
      </c>
      <c r="AF120" s="116" t="s">
        <v>8752</v>
      </c>
    </row>
    <row r="121" spans="1:32" ht="15" customHeight="1" x14ac:dyDescent="0.25">
      <c r="A121" s="116" t="s">
        <v>8853</v>
      </c>
      <c r="B121" s="120" t="s">
        <v>8854</v>
      </c>
      <c r="C121" s="116" t="s">
        <v>8132</v>
      </c>
      <c r="D121" s="118">
        <v>43866</v>
      </c>
      <c r="E121" s="116" t="s">
        <v>8855</v>
      </c>
      <c r="F121" s="116">
        <v>106832</v>
      </c>
      <c r="G121" s="116" t="s">
        <v>8127</v>
      </c>
      <c r="H121" s="116" t="s">
        <v>8128</v>
      </c>
      <c r="I121" s="116" t="s">
        <v>8129</v>
      </c>
      <c r="J121" s="116" t="s">
        <v>191</v>
      </c>
      <c r="K121" s="116" t="s">
        <v>8469</v>
      </c>
      <c r="L121" s="116" t="s">
        <v>8158</v>
      </c>
      <c r="M121" s="116" t="s">
        <v>255</v>
      </c>
      <c r="N121" s="118">
        <v>43866</v>
      </c>
      <c r="O121" s="119">
        <v>0.89583333333333337</v>
      </c>
      <c r="P121" s="119">
        <v>0.90972222222222221</v>
      </c>
      <c r="Q121" s="119">
        <v>0.9375</v>
      </c>
      <c r="R121" s="119">
        <v>0.97222222222222221</v>
      </c>
      <c r="S121" s="116" t="s">
        <v>133</v>
      </c>
      <c r="T121" s="116"/>
      <c r="U121" s="116" t="s">
        <v>8856</v>
      </c>
      <c r="V121" s="116" t="s">
        <v>8857</v>
      </c>
      <c r="W121" s="116" t="s">
        <v>8858</v>
      </c>
      <c r="X121" s="116" t="s">
        <v>276</v>
      </c>
      <c r="Y121" s="116" t="s">
        <v>8142</v>
      </c>
      <c r="Z121" s="116" t="s">
        <v>8129</v>
      </c>
      <c r="AA121" s="116" t="s">
        <v>8129</v>
      </c>
      <c r="AB121" s="116" t="s">
        <v>8132</v>
      </c>
      <c r="AC121" s="116" t="s">
        <v>8129</v>
      </c>
      <c r="AD121" s="116" t="s">
        <v>8129</v>
      </c>
      <c r="AE121" s="116" t="s">
        <v>8129</v>
      </c>
      <c r="AF121" s="116" t="s">
        <v>8752</v>
      </c>
    </row>
    <row r="122" spans="1:32" ht="15" customHeight="1" x14ac:dyDescent="0.25">
      <c r="A122" s="116" t="s">
        <v>8859</v>
      </c>
      <c r="B122" s="120" t="s">
        <v>8860</v>
      </c>
      <c r="C122" s="120" t="s">
        <v>8195</v>
      </c>
      <c r="D122" s="118">
        <v>43868</v>
      </c>
      <c r="E122" s="116" t="s">
        <v>8861</v>
      </c>
      <c r="F122" s="116">
        <v>106197</v>
      </c>
      <c r="G122" s="116" t="s">
        <v>8127</v>
      </c>
      <c r="H122" s="116" t="s">
        <v>8128</v>
      </c>
      <c r="I122" s="116" t="s">
        <v>8129</v>
      </c>
      <c r="J122" s="116" t="s">
        <v>192</v>
      </c>
      <c r="K122" s="116" t="s">
        <v>8862</v>
      </c>
      <c r="L122" s="116" t="s">
        <v>71</v>
      </c>
      <c r="M122" s="116" t="s">
        <v>255</v>
      </c>
      <c r="N122" s="118">
        <v>43868</v>
      </c>
      <c r="O122" s="119">
        <v>0.57291666666666663</v>
      </c>
      <c r="P122" s="119">
        <v>0.58680555555555558</v>
      </c>
      <c r="Q122" s="119">
        <v>0.62847222222222221</v>
      </c>
      <c r="R122" s="119">
        <v>0.65625</v>
      </c>
      <c r="S122" s="116" t="s">
        <v>2990</v>
      </c>
      <c r="T122" s="116"/>
      <c r="U122" s="116" t="s">
        <v>8863</v>
      </c>
      <c r="V122" s="116" t="s">
        <v>8864</v>
      </c>
      <c r="W122" s="116" t="s">
        <v>8865</v>
      </c>
      <c r="X122" s="116" t="s">
        <v>276</v>
      </c>
      <c r="Y122" s="116" t="s">
        <v>8142</v>
      </c>
      <c r="Z122" s="116" t="s">
        <v>8129</v>
      </c>
      <c r="AA122" s="116" t="s">
        <v>8129</v>
      </c>
      <c r="AB122" s="116" t="s">
        <v>8129</v>
      </c>
      <c r="AC122" s="116" t="s">
        <v>8129</v>
      </c>
      <c r="AD122" s="116" t="s">
        <v>8129</v>
      </c>
      <c r="AE122" s="116" t="s">
        <v>8129</v>
      </c>
      <c r="AF122" s="116" t="s">
        <v>8752</v>
      </c>
    </row>
    <row r="123" spans="1:32" ht="15" customHeight="1" x14ac:dyDescent="0.25">
      <c r="A123" s="116" t="s">
        <v>8866</v>
      </c>
      <c r="B123" s="120" t="s">
        <v>8867</v>
      </c>
      <c r="C123" s="116" t="s">
        <v>8132</v>
      </c>
      <c r="D123" s="118">
        <v>43868</v>
      </c>
      <c r="E123" s="116" t="s">
        <v>8868</v>
      </c>
      <c r="F123" s="116">
        <v>106835</v>
      </c>
      <c r="G123" s="116" t="s">
        <v>8127</v>
      </c>
      <c r="H123" s="116" t="s">
        <v>8128</v>
      </c>
      <c r="I123" s="116" t="s">
        <v>8129</v>
      </c>
      <c r="J123" s="116" t="s">
        <v>191</v>
      </c>
      <c r="K123" s="116" t="s">
        <v>8869</v>
      </c>
      <c r="L123" s="116" t="s">
        <v>8158</v>
      </c>
      <c r="M123" s="116" t="s">
        <v>255</v>
      </c>
      <c r="N123" s="118">
        <v>43868</v>
      </c>
      <c r="O123" s="119">
        <v>0.91666666666666663</v>
      </c>
      <c r="P123" s="119">
        <v>0.93402777777777779</v>
      </c>
      <c r="Q123" s="119">
        <v>0.95138888888888884</v>
      </c>
      <c r="R123" s="119">
        <v>0.98611111111111116</v>
      </c>
      <c r="S123" s="116" t="s">
        <v>3117</v>
      </c>
      <c r="T123" s="116"/>
      <c r="U123" s="116" t="s">
        <v>8870</v>
      </c>
      <c r="V123" s="116" t="s">
        <v>8871</v>
      </c>
      <c r="W123" s="120" t="s">
        <v>8810</v>
      </c>
      <c r="X123" s="116" t="s">
        <v>276</v>
      </c>
      <c r="Y123" s="116" t="s">
        <v>8142</v>
      </c>
      <c r="Z123" s="116" t="s">
        <v>8129</v>
      </c>
      <c r="AA123" s="116" t="s">
        <v>8129</v>
      </c>
      <c r="AB123" s="116" t="s">
        <v>8129</v>
      </c>
      <c r="AC123" s="116" t="s">
        <v>8129</v>
      </c>
      <c r="AD123" s="116" t="s">
        <v>8129</v>
      </c>
      <c r="AE123" s="116" t="s">
        <v>8129</v>
      </c>
      <c r="AF123" s="116" t="s">
        <v>8752</v>
      </c>
    </row>
    <row r="124" spans="1:32" ht="15" customHeight="1" x14ac:dyDescent="0.25">
      <c r="A124" s="116" t="s">
        <v>8872</v>
      </c>
      <c r="B124" s="120" t="s">
        <v>8873</v>
      </c>
      <c r="C124" s="116" t="s">
        <v>8132</v>
      </c>
      <c r="D124" s="118">
        <v>43869</v>
      </c>
      <c r="E124" s="116" t="s">
        <v>8874</v>
      </c>
      <c r="F124" s="116">
        <v>106842</v>
      </c>
      <c r="G124" s="116" t="s">
        <v>8137</v>
      </c>
      <c r="H124" s="116" t="s">
        <v>8128</v>
      </c>
      <c r="I124" s="116" t="s">
        <v>8129</v>
      </c>
      <c r="J124" s="116" t="s">
        <v>180</v>
      </c>
      <c r="K124" s="116" t="s">
        <v>8585</v>
      </c>
      <c r="L124" s="116" t="s">
        <v>11</v>
      </c>
      <c r="M124" s="116" t="s">
        <v>255</v>
      </c>
      <c r="N124" s="118">
        <v>43869</v>
      </c>
      <c r="O124" s="119">
        <v>0.3888888888888889</v>
      </c>
      <c r="P124" s="119">
        <v>0.40625</v>
      </c>
      <c r="Q124" s="119">
        <v>0.4375</v>
      </c>
      <c r="R124" s="119">
        <v>0.55208333333333337</v>
      </c>
      <c r="S124" s="116" t="s">
        <v>129</v>
      </c>
      <c r="T124" s="116"/>
      <c r="U124" s="116" t="s">
        <v>8875</v>
      </c>
      <c r="V124" s="116" t="s">
        <v>2454</v>
      </c>
      <c r="W124" s="116" t="s">
        <v>8621</v>
      </c>
      <c r="X124" s="116" t="s">
        <v>8621</v>
      </c>
      <c r="Y124" s="116" t="s">
        <v>8142</v>
      </c>
      <c r="Z124" s="116" t="s">
        <v>8129</v>
      </c>
      <c r="AA124" s="116" t="s">
        <v>8129</v>
      </c>
      <c r="AB124" s="116" t="s">
        <v>8129</v>
      </c>
      <c r="AC124" s="116" t="s">
        <v>8129</v>
      </c>
      <c r="AD124" s="116" t="s">
        <v>8129</v>
      </c>
      <c r="AE124" s="116" t="s">
        <v>8129</v>
      </c>
      <c r="AF124" s="116" t="s">
        <v>8752</v>
      </c>
    </row>
    <row r="125" spans="1:32" ht="15" customHeight="1" x14ac:dyDescent="0.25">
      <c r="A125" s="116" t="s">
        <v>8876</v>
      </c>
      <c r="B125" s="120" t="s">
        <v>8877</v>
      </c>
      <c r="C125" s="116" t="s">
        <v>8129</v>
      </c>
      <c r="D125" s="118">
        <v>43869</v>
      </c>
      <c r="E125" s="116" t="s">
        <v>8878</v>
      </c>
      <c r="F125" s="116">
        <v>106833</v>
      </c>
      <c r="G125" s="116" t="s">
        <v>8127</v>
      </c>
      <c r="H125" s="116" t="s">
        <v>8128</v>
      </c>
      <c r="I125" s="116" t="s">
        <v>8129</v>
      </c>
      <c r="J125" s="116" t="s">
        <v>236</v>
      </c>
      <c r="K125" s="116" t="s">
        <v>8869</v>
      </c>
      <c r="L125" s="116" t="s">
        <v>19</v>
      </c>
      <c r="M125" s="116" t="s">
        <v>1258</v>
      </c>
      <c r="N125" s="118">
        <v>43869</v>
      </c>
      <c r="O125" s="119">
        <v>0.82916666666666661</v>
      </c>
      <c r="P125" s="119">
        <v>0.84027777777777779</v>
      </c>
      <c r="Q125" s="119">
        <v>0.88888888888888884</v>
      </c>
      <c r="R125" s="119">
        <v>0.9375</v>
      </c>
      <c r="S125" s="116" t="s">
        <v>8879</v>
      </c>
      <c r="T125" s="116"/>
      <c r="U125" s="106" t="s">
        <v>8880</v>
      </c>
      <c r="V125" s="106" t="s">
        <v>8881</v>
      </c>
      <c r="W125" s="106" t="s">
        <v>8882</v>
      </c>
      <c r="X125" s="106" t="s">
        <v>8666</v>
      </c>
      <c r="Y125" s="116" t="s">
        <v>8142</v>
      </c>
      <c r="Z125" s="116" t="s">
        <v>8129</v>
      </c>
      <c r="AA125" s="116" t="s">
        <v>8129</v>
      </c>
      <c r="AB125" s="116" t="s">
        <v>8129</v>
      </c>
      <c r="AC125" s="116" t="s">
        <v>8129</v>
      </c>
      <c r="AD125" s="116" t="s">
        <v>8129</v>
      </c>
      <c r="AE125" s="116" t="s">
        <v>8129</v>
      </c>
      <c r="AF125" s="116" t="s">
        <v>8752</v>
      </c>
    </row>
    <row r="126" spans="1:32" ht="15" customHeight="1" x14ac:dyDescent="0.25">
      <c r="A126" s="116" t="s">
        <v>8883</v>
      </c>
      <c r="B126" s="120" t="s">
        <v>8884</v>
      </c>
      <c r="C126" s="116" t="s">
        <v>8132</v>
      </c>
      <c r="D126" s="118">
        <v>43870</v>
      </c>
      <c r="E126" s="116" t="s">
        <v>8885</v>
      </c>
      <c r="F126" s="116">
        <v>106831</v>
      </c>
      <c r="G126" s="116" t="s">
        <v>8127</v>
      </c>
      <c r="H126" s="116" t="s">
        <v>8128</v>
      </c>
      <c r="I126" s="116" t="s">
        <v>8129</v>
      </c>
      <c r="J126" s="116" t="s">
        <v>184</v>
      </c>
      <c r="K126" s="116" t="s">
        <v>1942</v>
      </c>
      <c r="L126" s="116" t="s">
        <v>72</v>
      </c>
      <c r="M126" s="116" t="s">
        <v>255</v>
      </c>
      <c r="N126" s="118">
        <v>43870</v>
      </c>
      <c r="O126" s="119">
        <v>0.40277777777777773</v>
      </c>
      <c r="P126" s="119">
        <v>0.4201388888888889</v>
      </c>
      <c r="Q126" s="119">
        <v>0.45833333333333331</v>
      </c>
      <c r="R126" s="119">
        <v>0.5</v>
      </c>
      <c r="S126" s="116" t="s">
        <v>122</v>
      </c>
      <c r="T126" s="116"/>
      <c r="U126" s="116" t="s">
        <v>8886</v>
      </c>
      <c r="V126" s="116" t="s">
        <v>8887</v>
      </c>
      <c r="W126" s="116" t="s">
        <v>8888</v>
      </c>
      <c r="X126" s="116" t="s">
        <v>8513</v>
      </c>
      <c r="Y126" s="116" t="s">
        <v>8142</v>
      </c>
      <c r="Z126" s="116" t="s">
        <v>8129</v>
      </c>
      <c r="AA126" s="116" t="s">
        <v>8129</v>
      </c>
      <c r="AB126" s="116" t="s">
        <v>8129</v>
      </c>
      <c r="AC126" s="116" t="s">
        <v>8129</v>
      </c>
      <c r="AD126" s="116" t="s">
        <v>8129</v>
      </c>
      <c r="AE126" s="116" t="s">
        <v>8129</v>
      </c>
      <c r="AF126" s="116" t="s">
        <v>8752</v>
      </c>
    </row>
    <row r="127" spans="1:32" ht="15" customHeight="1" x14ac:dyDescent="0.25">
      <c r="A127" s="116" t="s">
        <v>8889</v>
      </c>
      <c r="B127" s="120" t="s">
        <v>8890</v>
      </c>
      <c r="C127" s="116" t="s">
        <v>8132</v>
      </c>
      <c r="D127" s="118">
        <v>43870</v>
      </c>
      <c r="E127" s="116" t="s">
        <v>8891</v>
      </c>
      <c r="F127" s="116">
        <v>106218</v>
      </c>
      <c r="G127" s="116" t="s">
        <v>8127</v>
      </c>
      <c r="H127" s="116" t="s">
        <v>8128</v>
      </c>
      <c r="I127" s="116" t="s">
        <v>8129</v>
      </c>
      <c r="J127" s="116" t="s">
        <v>182</v>
      </c>
      <c r="K127" s="116" t="s">
        <v>2881</v>
      </c>
      <c r="L127" s="116" t="s">
        <v>28</v>
      </c>
      <c r="M127" s="116" t="s">
        <v>278</v>
      </c>
      <c r="N127" s="118">
        <v>43870</v>
      </c>
      <c r="O127" s="119">
        <v>0.82361111111111107</v>
      </c>
      <c r="P127" s="119">
        <v>0.82638888888888884</v>
      </c>
      <c r="Q127" s="119">
        <v>0.83680555555555547</v>
      </c>
      <c r="R127" s="119">
        <v>0.88888888888888884</v>
      </c>
      <c r="S127" s="116" t="s">
        <v>112</v>
      </c>
      <c r="T127" s="116"/>
      <c r="U127" s="116" t="s">
        <v>8892</v>
      </c>
      <c r="V127" s="116" t="s">
        <v>8893</v>
      </c>
      <c r="W127" s="116" t="s">
        <v>8894</v>
      </c>
      <c r="X127" s="116" t="s">
        <v>8513</v>
      </c>
      <c r="Y127" s="116" t="s">
        <v>8142</v>
      </c>
      <c r="Z127" s="116" t="s">
        <v>8129</v>
      </c>
      <c r="AA127" s="116" t="s">
        <v>8129</v>
      </c>
      <c r="AB127" s="116" t="s">
        <v>8129</v>
      </c>
      <c r="AC127" s="116" t="s">
        <v>8132</v>
      </c>
      <c r="AD127" s="116" t="s">
        <v>8129</v>
      </c>
      <c r="AE127" s="116" t="s">
        <v>8129</v>
      </c>
      <c r="AF127" s="116" t="s">
        <v>8752</v>
      </c>
    </row>
    <row r="128" spans="1:32" ht="15" customHeight="1" x14ac:dyDescent="0.25">
      <c r="A128" s="116" t="s">
        <v>8895</v>
      </c>
      <c r="B128" s="120" t="s">
        <v>8896</v>
      </c>
      <c r="C128" s="116" t="s">
        <v>8132</v>
      </c>
      <c r="D128" s="118">
        <v>43870</v>
      </c>
      <c r="E128" s="116" t="s">
        <v>8897</v>
      </c>
      <c r="F128" s="116">
        <v>106836</v>
      </c>
      <c r="G128" s="116" t="s">
        <v>8127</v>
      </c>
      <c r="H128" s="116" t="s">
        <v>8138</v>
      </c>
      <c r="I128" s="116" t="s">
        <v>8129</v>
      </c>
      <c r="J128" s="116" t="s">
        <v>185</v>
      </c>
      <c r="K128" s="116" t="s">
        <v>8749</v>
      </c>
      <c r="L128" s="116" t="s">
        <v>8158</v>
      </c>
      <c r="M128" s="116" t="s">
        <v>8898</v>
      </c>
      <c r="N128" s="118">
        <v>43870</v>
      </c>
      <c r="O128" s="119">
        <v>0.99097222222222225</v>
      </c>
      <c r="P128" s="119">
        <v>0.99652777777777779</v>
      </c>
      <c r="Q128" s="119">
        <v>5.5555555555555552E-2</v>
      </c>
      <c r="R128" s="119">
        <v>8.3333333333333329E-2</v>
      </c>
      <c r="S128" s="116" t="s">
        <v>122</v>
      </c>
      <c r="T128" s="116"/>
      <c r="U128" s="116" t="s">
        <v>8899</v>
      </c>
      <c r="V128" s="116" t="s">
        <v>8900</v>
      </c>
      <c r="W128" s="116" t="s">
        <v>8901</v>
      </c>
      <c r="X128" s="116" t="s">
        <v>8513</v>
      </c>
      <c r="Y128" s="116" t="s">
        <v>8142</v>
      </c>
      <c r="Z128" s="116" t="s">
        <v>8129</v>
      </c>
      <c r="AA128" s="116" t="s">
        <v>8129</v>
      </c>
      <c r="AB128" s="116" t="s">
        <v>8129</v>
      </c>
      <c r="AC128" s="116" t="s">
        <v>8129</v>
      </c>
      <c r="AD128" s="116" t="s">
        <v>8129</v>
      </c>
      <c r="AE128" s="116" t="s">
        <v>8129</v>
      </c>
      <c r="AF128" s="116" t="s">
        <v>8752</v>
      </c>
    </row>
    <row r="129" spans="1:32" ht="15" customHeight="1" x14ac:dyDescent="0.25">
      <c r="A129" s="116" t="s">
        <v>8902</v>
      </c>
      <c r="B129" s="120" t="s">
        <v>8903</v>
      </c>
      <c r="C129" s="116" t="s">
        <v>8129</v>
      </c>
      <c r="D129" s="118">
        <v>43870</v>
      </c>
      <c r="E129" s="116" t="s">
        <v>8904</v>
      </c>
      <c r="F129" s="116">
        <v>106840</v>
      </c>
      <c r="G129" s="116" t="s">
        <v>8127</v>
      </c>
      <c r="H129" s="116" t="s">
        <v>8138</v>
      </c>
      <c r="I129" s="116" t="s">
        <v>8129</v>
      </c>
      <c r="J129" s="116" t="s">
        <v>184</v>
      </c>
      <c r="K129" s="116" t="s">
        <v>2881</v>
      </c>
      <c r="L129" s="116" t="s">
        <v>72</v>
      </c>
      <c r="M129" s="116" t="s">
        <v>1258</v>
      </c>
      <c r="N129" s="118">
        <v>43871</v>
      </c>
      <c r="O129" s="119">
        <v>6.9444444444444447E-4</v>
      </c>
      <c r="P129" s="119">
        <v>2.4305555555555556E-2</v>
      </c>
      <c r="Q129" s="119">
        <v>4.1666666666666664E-2</v>
      </c>
      <c r="R129" s="119">
        <v>7.6388888888888895E-2</v>
      </c>
      <c r="S129" s="116" t="s">
        <v>135</v>
      </c>
      <c r="T129" s="116"/>
      <c r="U129" s="116" t="s">
        <v>8905</v>
      </c>
      <c r="V129" s="116" t="s">
        <v>8906</v>
      </c>
      <c r="W129" s="116" t="s">
        <v>8907</v>
      </c>
      <c r="X129" s="116" t="s">
        <v>8513</v>
      </c>
      <c r="Y129" s="116" t="s">
        <v>8142</v>
      </c>
      <c r="Z129" s="116" t="s">
        <v>8129</v>
      </c>
      <c r="AA129" s="116" t="s">
        <v>8129</v>
      </c>
      <c r="AB129" s="116" t="s">
        <v>8132</v>
      </c>
      <c r="AC129" s="116" t="s">
        <v>8129</v>
      </c>
      <c r="AD129" s="116" t="s">
        <v>8129</v>
      </c>
      <c r="AE129" s="116" t="s">
        <v>8129</v>
      </c>
      <c r="AF129" s="116" t="s">
        <v>8752</v>
      </c>
    </row>
    <row r="130" spans="1:32" ht="15" customHeight="1" x14ac:dyDescent="0.25">
      <c r="A130" s="116" t="s">
        <v>8908</v>
      </c>
      <c r="B130" s="120" t="s">
        <v>8909</v>
      </c>
      <c r="C130" s="116" t="s">
        <v>8132</v>
      </c>
      <c r="D130" s="118">
        <v>43871</v>
      </c>
      <c r="E130" s="116" t="s">
        <v>8910</v>
      </c>
      <c r="F130" s="116">
        <v>106220</v>
      </c>
      <c r="G130" s="116" t="s">
        <v>8137</v>
      </c>
      <c r="H130" s="116" t="s">
        <v>8128</v>
      </c>
      <c r="I130" s="116" t="s">
        <v>8129</v>
      </c>
      <c r="J130" s="116" t="s">
        <v>179</v>
      </c>
      <c r="K130" s="116" t="s">
        <v>8288</v>
      </c>
      <c r="L130" s="116" t="s">
        <v>31</v>
      </c>
      <c r="M130" s="116" t="s">
        <v>278</v>
      </c>
      <c r="N130" s="118">
        <v>43871</v>
      </c>
      <c r="O130" s="119">
        <v>0.47569444444444442</v>
      </c>
      <c r="P130" s="119">
        <v>0.52777777777777779</v>
      </c>
      <c r="Q130" s="119">
        <v>0.5625</v>
      </c>
      <c r="R130" s="119">
        <v>0.60416666666666663</v>
      </c>
      <c r="S130" s="116" t="s">
        <v>135</v>
      </c>
      <c r="T130" s="116"/>
      <c r="U130" s="116" t="s">
        <v>8911</v>
      </c>
      <c r="V130" s="116" t="s">
        <v>8912</v>
      </c>
      <c r="W130" s="116" t="s">
        <v>8913</v>
      </c>
      <c r="X130" s="116" t="s">
        <v>8621</v>
      </c>
      <c r="Y130" s="116" t="s">
        <v>8142</v>
      </c>
      <c r="Z130" s="116" t="s">
        <v>8129</v>
      </c>
      <c r="AA130" s="116" t="s">
        <v>8129</v>
      </c>
      <c r="AB130" s="116" t="s">
        <v>8129</v>
      </c>
      <c r="AC130" s="116" t="s">
        <v>8129</v>
      </c>
      <c r="AD130" s="116" t="s">
        <v>8129</v>
      </c>
      <c r="AE130" s="116" t="s">
        <v>8129</v>
      </c>
      <c r="AF130" s="116" t="s">
        <v>8752</v>
      </c>
    </row>
    <row r="131" spans="1:32" ht="15" customHeight="1" x14ac:dyDescent="0.25">
      <c r="A131" s="116" t="s">
        <v>8914</v>
      </c>
      <c r="B131" s="120" t="s">
        <v>8915</v>
      </c>
      <c r="C131" s="116" t="s">
        <v>8195</v>
      </c>
      <c r="D131" s="118">
        <v>43871</v>
      </c>
      <c r="E131" s="116" t="s">
        <v>8916</v>
      </c>
      <c r="F131" s="116">
        <v>106838</v>
      </c>
      <c r="G131" s="116" t="s">
        <v>8127</v>
      </c>
      <c r="H131" s="116" t="s">
        <v>8128</v>
      </c>
      <c r="I131" s="116" t="s">
        <v>8129</v>
      </c>
      <c r="J131" s="116" t="s">
        <v>175</v>
      </c>
      <c r="K131" s="116" t="s">
        <v>8275</v>
      </c>
      <c r="L131" s="116" t="s">
        <v>54</v>
      </c>
      <c r="M131" s="116" t="s">
        <v>1258</v>
      </c>
      <c r="N131" s="118">
        <v>43871</v>
      </c>
      <c r="O131" s="119">
        <v>0.70208333333333339</v>
      </c>
      <c r="P131" s="119">
        <v>0.73055555555555562</v>
      </c>
      <c r="Q131" s="119">
        <v>0.77708333333333324</v>
      </c>
      <c r="R131" s="119">
        <v>0.80555555555555547</v>
      </c>
      <c r="S131" s="116" t="s">
        <v>8917</v>
      </c>
      <c r="T131" s="116"/>
      <c r="U131" s="116" t="s">
        <v>8918</v>
      </c>
      <c r="V131" s="116" t="s">
        <v>8919</v>
      </c>
      <c r="W131" s="116" t="s">
        <v>8920</v>
      </c>
      <c r="X131" s="116" t="s">
        <v>8513</v>
      </c>
      <c r="Y131" s="116" t="s">
        <v>8142</v>
      </c>
      <c r="Z131" s="116" t="s">
        <v>8129</v>
      </c>
      <c r="AA131" s="116" t="s">
        <v>8129</v>
      </c>
      <c r="AB131" s="116" t="s">
        <v>8132</v>
      </c>
      <c r="AC131" s="116" t="s">
        <v>8129</v>
      </c>
      <c r="AD131" s="116" t="s">
        <v>8129</v>
      </c>
      <c r="AE131" s="116" t="s">
        <v>8129</v>
      </c>
      <c r="AF131" s="116" t="s">
        <v>8752</v>
      </c>
    </row>
    <row r="132" spans="1:32" ht="15" customHeight="1" x14ac:dyDescent="0.25">
      <c r="A132" s="116" t="s">
        <v>8921</v>
      </c>
      <c r="B132" s="120" t="s">
        <v>8922</v>
      </c>
      <c r="C132" s="116" t="s">
        <v>8129</v>
      </c>
      <c r="D132" s="118">
        <v>43871</v>
      </c>
      <c r="E132" s="116" t="s">
        <v>8923</v>
      </c>
      <c r="F132" s="116">
        <v>106839</v>
      </c>
      <c r="G132" s="116" t="s">
        <v>8127</v>
      </c>
      <c r="H132" s="116" t="s">
        <v>8128</v>
      </c>
      <c r="I132" s="116" t="s">
        <v>8129</v>
      </c>
      <c r="J132" s="116" t="s">
        <v>179</v>
      </c>
      <c r="K132" s="116" t="s">
        <v>8924</v>
      </c>
      <c r="L132" s="116" t="s">
        <v>7</v>
      </c>
      <c r="M132" s="116" t="s">
        <v>278</v>
      </c>
      <c r="N132" s="118">
        <v>43871</v>
      </c>
      <c r="O132" s="119">
        <v>0.75</v>
      </c>
      <c r="P132" s="119">
        <v>0.80208333333333337</v>
      </c>
      <c r="Q132" s="119">
        <v>0.81944444444444453</v>
      </c>
      <c r="R132" s="119">
        <v>0.85416666666666663</v>
      </c>
      <c r="S132" s="116" t="s">
        <v>8925</v>
      </c>
      <c r="T132" s="116"/>
      <c r="U132" s="116" t="s">
        <v>8926</v>
      </c>
      <c r="V132" s="116" t="s">
        <v>8418</v>
      </c>
      <c r="W132" s="116" t="s">
        <v>8927</v>
      </c>
      <c r="X132" s="116" t="s">
        <v>8563</v>
      </c>
      <c r="Y132" s="116" t="s">
        <v>8142</v>
      </c>
      <c r="Z132" s="116" t="s">
        <v>8129</v>
      </c>
      <c r="AA132" s="116" t="s">
        <v>8129</v>
      </c>
      <c r="AB132" s="116" t="s">
        <v>8129</v>
      </c>
      <c r="AC132" s="116" t="s">
        <v>8129</v>
      </c>
      <c r="AD132" s="116" t="s">
        <v>8129</v>
      </c>
      <c r="AE132" s="116" t="s">
        <v>8129</v>
      </c>
      <c r="AF132" s="116" t="s">
        <v>8752</v>
      </c>
    </row>
    <row r="133" spans="1:32" ht="15" customHeight="1" x14ac:dyDescent="0.25">
      <c r="A133" s="116" t="s">
        <v>8928</v>
      </c>
      <c r="B133" s="120" t="s">
        <v>8929</v>
      </c>
      <c r="C133" s="120" t="s">
        <v>8195</v>
      </c>
      <c r="D133" s="118">
        <v>43872</v>
      </c>
      <c r="E133" s="116" t="s">
        <v>8930</v>
      </c>
      <c r="F133" s="116">
        <v>106837</v>
      </c>
      <c r="G133" s="116" t="s">
        <v>8127</v>
      </c>
      <c r="H133" s="116" t="s">
        <v>8128</v>
      </c>
      <c r="I133" s="116" t="s">
        <v>8129</v>
      </c>
      <c r="J133" s="116" t="s">
        <v>189</v>
      </c>
      <c r="K133" s="116" t="s">
        <v>8705</v>
      </c>
      <c r="L133" s="116" t="s">
        <v>71</v>
      </c>
      <c r="M133" s="116" t="s">
        <v>255</v>
      </c>
      <c r="N133" s="118">
        <v>43872</v>
      </c>
      <c r="O133" s="119">
        <v>0.50347222222222221</v>
      </c>
      <c r="P133" s="119">
        <v>0.52430555555555558</v>
      </c>
      <c r="Q133" s="119">
        <v>0.54166666666666663</v>
      </c>
      <c r="R133" s="119">
        <v>0.57291666666666663</v>
      </c>
      <c r="S133" s="116" t="s">
        <v>2593</v>
      </c>
      <c r="T133" s="116"/>
      <c r="U133" s="116" t="s">
        <v>8931</v>
      </c>
      <c r="V133" s="116" t="s">
        <v>3059</v>
      </c>
      <c r="W133" s="116" t="s">
        <v>8932</v>
      </c>
      <c r="X133" s="116" t="s">
        <v>8513</v>
      </c>
      <c r="Y133" s="116" t="s">
        <v>8142</v>
      </c>
      <c r="Z133" s="116" t="s">
        <v>8129</v>
      </c>
      <c r="AA133" s="116" t="s">
        <v>8129</v>
      </c>
      <c r="AB133" s="116" t="s">
        <v>8129</v>
      </c>
      <c r="AC133" s="116" t="s">
        <v>8129</v>
      </c>
      <c r="AD133" s="116" t="s">
        <v>8129</v>
      </c>
      <c r="AE133" s="116" t="s">
        <v>8129</v>
      </c>
      <c r="AF133" s="116" t="s">
        <v>8752</v>
      </c>
    </row>
    <row r="134" spans="1:32" ht="15" customHeight="1" x14ac:dyDescent="0.25">
      <c r="A134" s="116" t="s">
        <v>8933</v>
      </c>
      <c r="B134" s="120" t="s">
        <v>8934</v>
      </c>
      <c r="C134" s="116" t="s">
        <v>8132</v>
      </c>
      <c r="D134" s="118">
        <v>43872</v>
      </c>
      <c r="E134" s="116" t="s">
        <v>8935</v>
      </c>
      <c r="F134" s="116">
        <v>104827</v>
      </c>
      <c r="G134" s="116" t="s">
        <v>8127</v>
      </c>
      <c r="H134" s="116" t="s">
        <v>8128</v>
      </c>
      <c r="I134" s="116" t="s">
        <v>8129</v>
      </c>
      <c r="J134" s="116" t="s">
        <v>193</v>
      </c>
      <c r="K134" s="116" t="s">
        <v>8306</v>
      </c>
      <c r="L134" s="116" t="s">
        <v>28</v>
      </c>
      <c r="M134" s="116" t="s">
        <v>1258</v>
      </c>
      <c r="N134" s="118">
        <v>43872</v>
      </c>
      <c r="O134" s="119">
        <v>0.67013888888888884</v>
      </c>
      <c r="P134" s="119">
        <v>0.69097222222222221</v>
      </c>
      <c r="Q134" s="119">
        <v>0.71180555555555547</v>
      </c>
      <c r="R134" s="119">
        <v>0.76041666666666663</v>
      </c>
      <c r="S134" s="116" t="s">
        <v>8936</v>
      </c>
      <c r="T134" s="116"/>
      <c r="U134" s="116" t="s">
        <v>8937</v>
      </c>
      <c r="V134" s="116" t="s">
        <v>8938</v>
      </c>
      <c r="W134" s="116" t="s">
        <v>8433</v>
      </c>
      <c r="X134" s="116" t="s">
        <v>8513</v>
      </c>
      <c r="Y134" s="116" t="s">
        <v>8142</v>
      </c>
      <c r="Z134" s="116" t="s">
        <v>8129</v>
      </c>
      <c r="AA134" s="116" t="s">
        <v>8132</v>
      </c>
      <c r="AB134" s="116" t="s">
        <v>8132</v>
      </c>
      <c r="AC134" s="116" t="s">
        <v>8129</v>
      </c>
      <c r="AD134" s="116" t="s">
        <v>8129</v>
      </c>
      <c r="AE134" s="116" t="s">
        <v>8129</v>
      </c>
      <c r="AF134" s="116" t="s">
        <v>8752</v>
      </c>
    </row>
    <row r="135" spans="1:32" ht="15" customHeight="1" x14ac:dyDescent="0.25">
      <c r="A135" s="116" t="s">
        <v>8939</v>
      </c>
      <c r="B135" s="120" t="s">
        <v>8940</v>
      </c>
      <c r="C135" s="116" t="s">
        <v>8132</v>
      </c>
      <c r="D135" s="118">
        <v>43872</v>
      </c>
      <c r="E135" s="116" t="s">
        <v>8941</v>
      </c>
      <c r="F135" s="116">
        <v>106848</v>
      </c>
      <c r="G135" s="116" t="s">
        <v>8127</v>
      </c>
      <c r="H135" s="116" t="s">
        <v>8128</v>
      </c>
      <c r="I135" s="116" t="s">
        <v>8129</v>
      </c>
      <c r="J135" s="116" t="s">
        <v>236</v>
      </c>
      <c r="K135" s="116" t="s">
        <v>8869</v>
      </c>
      <c r="L135" s="116" t="s">
        <v>8158</v>
      </c>
      <c r="M135" s="116" t="s">
        <v>1258</v>
      </c>
      <c r="N135" s="118">
        <v>43872</v>
      </c>
      <c r="O135" s="119">
        <v>0.89097222222222217</v>
      </c>
      <c r="P135" s="119">
        <v>0.90972222222222221</v>
      </c>
      <c r="Q135" s="119">
        <v>0.92013888888888884</v>
      </c>
      <c r="R135" s="119">
        <v>0.95833333333333337</v>
      </c>
      <c r="S135" s="116" t="s">
        <v>111</v>
      </c>
      <c r="T135" s="116"/>
      <c r="U135" s="116" t="s">
        <v>8942</v>
      </c>
      <c r="V135" s="116" t="s">
        <v>8418</v>
      </c>
      <c r="W135" s="116" t="s">
        <v>8943</v>
      </c>
      <c r="X135" s="116" t="s">
        <v>8513</v>
      </c>
      <c r="Y135" s="116" t="s">
        <v>8142</v>
      </c>
      <c r="Z135" s="116" t="s">
        <v>8129</v>
      </c>
      <c r="AA135" s="116" t="s">
        <v>8129</v>
      </c>
      <c r="AB135" s="116" t="s">
        <v>8129</v>
      </c>
      <c r="AC135" s="116" t="s">
        <v>8132</v>
      </c>
      <c r="AD135" s="116" t="s">
        <v>8129</v>
      </c>
      <c r="AE135" s="116" t="s">
        <v>8129</v>
      </c>
      <c r="AF135" s="116" t="s">
        <v>8752</v>
      </c>
    </row>
    <row r="136" spans="1:32" ht="15" customHeight="1" x14ac:dyDescent="0.25">
      <c r="A136" s="116" t="s">
        <v>8944</v>
      </c>
      <c r="B136" s="120" t="s">
        <v>8945</v>
      </c>
      <c r="C136" s="120" t="s">
        <v>8195</v>
      </c>
      <c r="D136" s="118">
        <v>43872</v>
      </c>
      <c r="E136" s="116" t="s">
        <v>8946</v>
      </c>
      <c r="F136" s="116">
        <v>106847</v>
      </c>
      <c r="G136" s="116" t="s">
        <v>8127</v>
      </c>
      <c r="H136" s="116" t="s">
        <v>8128</v>
      </c>
      <c r="I136" s="116" t="s">
        <v>8129</v>
      </c>
      <c r="J136" s="116" t="s">
        <v>189</v>
      </c>
      <c r="K136" s="116" t="s">
        <v>8947</v>
      </c>
      <c r="L136" s="116" t="s">
        <v>71</v>
      </c>
      <c r="M136" s="116" t="s">
        <v>255</v>
      </c>
      <c r="N136" s="118">
        <v>43872</v>
      </c>
      <c r="O136" s="119">
        <v>0.92361111111111116</v>
      </c>
      <c r="P136" s="119">
        <v>0.94097222222222221</v>
      </c>
      <c r="Q136" s="119">
        <v>0.96180555555555547</v>
      </c>
      <c r="R136" s="119">
        <v>0.98958333333333337</v>
      </c>
      <c r="S136" s="116" t="s">
        <v>133</v>
      </c>
      <c r="T136" s="116"/>
      <c r="U136" s="116" t="s">
        <v>8948</v>
      </c>
      <c r="V136" s="116" t="s">
        <v>8949</v>
      </c>
      <c r="W136" s="116" t="s">
        <v>8950</v>
      </c>
      <c r="X136" s="116" t="s">
        <v>8513</v>
      </c>
      <c r="Y136" s="116" t="s">
        <v>8142</v>
      </c>
      <c r="Z136" s="116" t="s">
        <v>8129</v>
      </c>
      <c r="AA136" s="116" t="s">
        <v>8129</v>
      </c>
      <c r="AB136" s="116" t="s">
        <v>8129</v>
      </c>
      <c r="AC136" s="116" t="s">
        <v>8129</v>
      </c>
      <c r="AD136" s="116" t="s">
        <v>8129</v>
      </c>
      <c r="AE136" s="116" t="s">
        <v>8129</v>
      </c>
      <c r="AF136" s="116" t="s">
        <v>8752</v>
      </c>
    </row>
    <row r="137" spans="1:32" ht="15" customHeight="1" x14ac:dyDescent="0.25">
      <c r="A137" s="116" t="s">
        <v>8951</v>
      </c>
      <c r="B137" s="120" t="s">
        <v>8952</v>
      </c>
      <c r="C137" s="116" t="s">
        <v>8132</v>
      </c>
      <c r="D137" s="118">
        <v>43872</v>
      </c>
      <c r="E137" s="116" t="s">
        <v>8953</v>
      </c>
      <c r="F137" s="116">
        <v>106849</v>
      </c>
      <c r="G137" s="116" t="s">
        <v>8127</v>
      </c>
      <c r="H137" s="116" t="s">
        <v>8128</v>
      </c>
      <c r="I137" s="116" t="s">
        <v>8129</v>
      </c>
      <c r="J137" s="116" t="s">
        <v>193</v>
      </c>
      <c r="K137" s="116" t="s">
        <v>8187</v>
      </c>
      <c r="L137" s="116" t="s">
        <v>28</v>
      </c>
      <c r="M137" s="116" t="s">
        <v>1258</v>
      </c>
      <c r="N137" s="118">
        <v>43873</v>
      </c>
      <c r="O137" s="119">
        <v>4.8611111111111112E-2</v>
      </c>
      <c r="P137" s="119">
        <v>5.5555555555555552E-2</v>
      </c>
      <c r="Q137" s="119">
        <v>6.5972222222222224E-2</v>
      </c>
      <c r="R137" s="119">
        <v>0.1111111111111111</v>
      </c>
      <c r="S137" s="116" t="s">
        <v>8917</v>
      </c>
      <c r="T137" s="116"/>
      <c r="U137" s="116" t="s">
        <v>8954</v>
      </c>
      <c r="V137" s="116" t="s">
        <v>8955</v>
      </c>
      <c r="W137" s="116" t="s">
        <v>8956</v>
      </c>
      <c r="X137" s="116" t="s">
        <v>8513</v>
      </c>
      <c r="Y137" s="116" t="s">
        <v>8142</v>
      </c>
      <c r="Z137" s="116" t="s">
        <v>8129</v>
      </c>
      <c r="AA137" s="116" t="s">
        <v>8129</v>
      </c>
      <c r="AB137" s="116" t="s">
        <v>8132</v>
      </c>
      <c r="AC137" s="116" t="s">
        <v>8129</v>
      </c>
      <c r="AD137" s="116" t="s">
        <v>8129</v>
      </c>
      <c r="AE137" s="116" t="s">
        <v>8129</v>
      </c>
      <c r="AF137" s="116" t="s">
        <v>8752</v>
      </c>
    </row>
    <row r="138" spans="1:32" ht="15" customHeight="1" x14ac:dyDescent="0.25">
      <c r="A138" s="116" t="s">
        <v>8957</v>
      </c>
      <c r="B138" s="120" t="s">
        <v>8958</v>
      </c>
      <c r="C138" s="116"/>
      <c r="D138" s="118">
        <v>43873</v>
      </c>
      <c r="E138" s="116" t="s">
        <v>8959</v>
      </c>
      <c r="F138" s="116">
        <v>106844</v>
      </c>
      <c r="G138" s="116" t="s">
        <v>8127</v>
      </c>
      <c r="H138" s="116" t="s">
        <v>8128</v>
      </c>
      <c r="I138" s="116" t="s">
        <v>8129</v>
      </c>
      <c r="J138" s="116" t="s">
        <v>179</v>
      </c>
      <c r="K138" s="116" t="s">
        <v>8677</v>
      </c>
      <c r="L138" s="116" t="s">
        <v>72</v>
      </c>
      <c r="M138" s="116" t="s">
        <v>255</v>
      </c>
      <c r="N138" s="118">
        <v>43873</v>
      </c>
      <c r="O138" s="119">
        <v>0.6694444444444444</v>
      </c>
      <c r="P138" s="119">
        <v>0.69097222222222221</v>
      </c>
      <c r="Q138" s="119">
        <v>0.72916666666666663</v>
      </c>
      <c r="R138" s="119">
        <v>0.75694444444444453</v>
      </c>
      <c r="S138" s="116" t="s">
        <v>135</v>
      </c>
      <c r="T138" s="116"/>
      <c r="U138" s="116" t="s">
        <v>8960</v>
      </c>
      <c r="V138" s="116" t="s">
        <v>8961</v>
      </c>
      <c r="W138" s="116" t="s">
        <v>8962</v>
      </c>
      <c r="X138" s="116" t="s">
        <v>8621</v>
      </c>
      <c r="Y138" s="116" t="s">
        <v>8142</v>
      </c>
      <c r="Z138" s="116" t="s">
        <v>8129</v>
      </c>
      <c r="AA138" s="116" t="s">
        <v>8129</v>
      </c>
      <c r="AB138" s="116" t="s">
        <v>8129</v>
      </c>
      <c r="AC138" s="116" t="s">
        <v>8129</v>
      </c>
      <c r="AD138" s="116" t="s">
        <v>8129</v>
      </c>
      <c r="AE138" s="116" t="s">
        <v>8129</v>
      </c>
      <c r="AF138" s="116" t="s">
        <v>8752</v>
      </c>
    </row>
    <row r="139" spans="1:32" ht="15" customHeight="1" x14ac:dyDescent="0.25">
      <c r="A139" s="120" t="s">
        <v>8963</v>
      </c>
      <c r="B139" s="120" t="s">
        <v>8964</v>
      </c>
      <c r="C139" s="120" t="s">
        <v>8132</v>
      </c>
      <c r="D139" s="121">
        <v>43873</v>
      </c>
      <c r="E139" s="120" t="s">
        <v>8965</v>
      </c>
      <c r="F139" s="120">
        <v>106843</v>
      </c>
      <c r="G139" s="127" t="s">
        <v>8127</v>
      </c>
      <c r="H139" s="120" t="s">
        <v>8128</v>
      </c>
      <c r="I139" s="120" t="s">
        <v>8129</v>
      </c>
      <c r="J139" s="120" t="s">
        <v>191</v>
      </c>
      <c r="K139" s="120" t="s">
        <v>2690</v>
      </c>
      <c r="L139" s="120" t="s">
        <v>10</v>
      </c>
      <c r="M139" s="120" t="s">
        <v>255</v>
      </c>
      <c r="N139" s="121">
        <v>43873</v>
      </c>
      <c r="O139" s="106">
        <v>0.70347222222222217</v>
      </c>
      <c r="P139" s="122">
        <v>0.72916666666666663</v>
      </c>
      <c r="Q139" s="122">
        <v>0.75694444444444453</v>
      </c>
      <c r="R139" s="122">
        <v>0.77777777777777779</v>
      </c>
      <c r="S139" s="120" t="s">
        <v>135</v>
      </c>
      <c r="T139" s="120"/>
      <c r="U139" s="106" t="s">
        <v>8966</v>
      </c>
      <c r="V139" s="120" t="s">
        <v>8967</v>
      </c>
      <c r="W139" s="120" t="s">
        <v>8968</v>
      </c>
      <c r="X139" s="120" t="s">
        <v>8513</v>
      </c>
      <c r="Y139" s="120" t="s">
        <v>8142</v>
      </c>
      <c r="Z139" s="120" t="s">
        <v>8129</v>
      </c>
      <c r="AA139" s="120" t="s">
        <v>8129</v>
      </c>
      <c r="AB139" s="120" t="s">
        <v>8129</v>
      </c>
      <c r="AC139" s="120" t="s">
        <v>8129</v>
      </c>
      <c r="AD139" s="120" t="s">
        <v>8129</v>
      </c>
      <c r="AE139" s="120" t="s">
        <v>8129</v>
      </c>
      <c r="AF139" s="128" t="s">
        <v>8752</v>
      </c>
    </row>
    <row r="140" spans="1:32" ht="15" customHeight="1" x14ac:dyDescent="0.25">
      <c r="A140" s="116" t="s">
        <v>8969</v>
      </c>
      <c r="B140" s="120" t="s">
        <v>8970</v>
      </c>
      <c r="C140" s="120" t="s">
        <v>8195</v>
      </c>
      <c r="D140" s="121">
        <v>43874</v>
      </c>
      <c r="E140" s="116" t="s">
        <v>8971</v>
      </c>
      <c r="F140" s="116">
        <v>106854</v>
      </c>
      <c r="G140" s="116" t="s">
        <v>8127</v>
      </c>
      <c r="H140" s="116" t="s">
        <v>8128</v>
      </c>
      <c r="I140" s="116" t="s">
        <v>8129</v>
      </c>
      <c r="J140" s="116" t="s">
        <v>185</v>
      </c>
      <c r="K140" s="116" t="s">
        <v>8972</v>
      </c>
      <c r="L140" s="116" t="s">
        <v>73</v>
      </c>
      <c r="M140" s="116" t="s">
        <v>278</v>
      </c>
      <c r="N140" s="118">
        <v>43874</v>
      </c>
      <c r="O140" s="119">
        <v>0.49305555555555558</v>
      </c>
      <c r="P140" s="119">
        <v>0.49652777777777773</v>
      </c>
      <c r="Q140" s="119">
        <v>0.51736111111111105</v>
      </c>
      <c r="R140" s="119">
        <v>0.55208333333333337</v>
      </c>
      <c r="S140" s="116" t="s">
        <v>120</v>
      </c>
      <c r="T140" s="116"/>
      <c r="U140" s="116" t="s">
        <v>8973</v>
      </c>
      <c r="V140" s="116" t="s">
        <v>8974</v>
      </c>
      <c r="W140" s="116" t="s">
        <v>8975</v>
      </c>
      <c r="X140" s="116" t="s">
        <v>8666</v>
      </c>
      <c r="Y140" s="116" t="s">
        <v>8142</v>
      </c>
      <c r="Z140" s="116" t="s">
        <v>8129</v>
      </c>
      <c r="AA140" s="116" t="s">
        <v>8129</v>
      </c>
      <c r="AB140" s="116" t="s">
        <v>8129</v>
      </c>
      <c r="AC140" s="116" t="s">
        <v>8132</v>
      </c>
      <c r="AD140" s="116" t="s">
        <v>8129</v>
      </c>
      <c r="AE140" s="116" t="s">
        <v>8132</v>
      </c>
      <c r="AF140" s="116" t="s">
        <v>8752</v>
      </c>
    </row>
    <row r="141" spans="1:32" ht="15" customHeight="1" x14ac:dyDescent="0.25">
      <c r="A141" s="116" t="s">
        <v>8976</v>
      </c>
      <c r="B141" s="120" t="s">
        <v>8977</v>
      </c>
      <c r="C141" s="116" t="s">
        <v>8132</v>
      </c>
      <c r="D141" s="118">
        <v>43874</v>
      </c>
      <c r="E141" s="116" t="s">
        <v>8978</v>
      </c>
      <c r="F141" s="116">
        <v>106850</v>
      </c>
      <c r="G141" s="116" t="s">
        <v>8127</v>
      </c>
      <c r="H141" s="116" t="s">
        <v>8128</v>
      </c>
      <c r="I141" s="116" t="s">
        <v>8129</v>
      </c>
      <c r="J141" s="116" t="s">
        <v>180</v>
      </c>
      <c r="K141" s="116" t="s">
        <v>8979</v>
      </c>
      <c r="L141" s="116" t="s">
        <v>28</v>
      </c>
      <c r="M141" s="116" t="s">
        <v>8980</v>
      </c>
      <c r="N141" s="118">
        <v>43874</v>
      </c>
      <c r="O141" s="119">
        <v>0.55555555555555558</v>
      </c>
      <c r="P141" s="119">
        <v>0.57291666666666663</v>
      </c>
      <c r="Q141" s="119">
        <v>0.60416666666666663</v>
      </c>
      <c r="R141" s="119">
        <v>0.62847222222222221</v>
      </c>
      <c r="S141" s="116" t="s">
        <v>118</v>
      </c>
      <c r="T141" s="116"/>
      <c r="U141" s="116" t="s">
        <v>8981</v>
      </c>
      <c r="V141" s="116" t="s">
        <v>8982</v>
      </c>
      <c r="W141" s="120" t="s">
        <v>8983</v>
      </c>
      <c r="X141" s="116" t="s">
        <v>8513</v>
      </c>
      <c r="Y141" s="116" t="s">
        <v>8142</v>
      </c>
      <c r="Z141" s="116" t="s">
        <v>8129</v>
      </c>
      <c r="AA141" s="116" t="s">
        <v>8129</v>
      </c>
      <c r="AB141" s="116" t="s">
        <v>8129</v>
      </c>
      <c r="AC141" s="116" t="s">
        <v>8129</v>
      </c>
      <c r="AD141" s="116" t="s">
        <v>8129</v>
      </c>
      <c r="AE141" s="116" t="s">
        <v>8129</v>
      </c>
      <c r="AF141" s="116" t="s">
        <v>8752</v>
      </c>
    </row>
    <row r="142" spans="1:32" ht="15" customHeight="1" x14ac:dyDescent="0.25">
      <c r="A142" s="116" t="s">
        <v>8984</v>
      </c>
      <c r="B142" s="120" t="s">
        <v>8985</v>
      </c>
      <c r="C142" s="120" t="s">
        <v>8195</v>
      </c>
      <c r="D142" s="118">
        <v>43874</v>
      </c>
      <c r="E142" s="116" t="s">
        <v>8986</v>
      </c>
      <c r="F142" s="116">
        <v>106857</v>
      </c>
      <c r="G142" s="116" t="s">
        <v>8127</v>
      </c>
      <c r="H142" s="116" t="s">
        <v>8128</v>
      </c>
      <c r="I142" s="116" t="s">
        <v>8129</v>
      </c>
      <c r="J142" s="116" t="s">
        <v>187</v>
      </c>
      <c r="K142" s="116" t="s">
        <v>105</v>
      </c>
      <c r="L142" s="116" t="s">
        <v>71</v>
      </c>
      <c r="M142" s="116" t="s">
        <v>255</v>
      </c>
      <c r="N142" s="118">
        <v>43874</v>
      </c>
      <c r="O142" s="119">
        <v>0.75138888888888899</v>
      </c>
      <c r="P142" s="119">
        <v>0.76388888888888884</v>
      </c>
      <c r="Q142" s="119">
        <v>0.79861111111111116</v>
      </c>
      <c r="R142" s="119">
        <v>0.83333333333333337</v>
      </c>
      <c r="S142" s="116" t="s">
        <v>118</v>
      </c>
      <c r="T142" s="116"/>
      <c r="U142" s="116" t="s">
        <v>8987</v>
      </c>
      <c r="V142" s="116" t="s">
        <v>8988</v>
      </c>
      <c r="W142" s="120" t="s">
        <v>8989</v>
      </c>
      <c r="X142" s="116" t="s">
        <v>8513</v>
      </c>
      <c r="Y142" s="116" t="s">
        <v>8142</v>
      </c>
      <c r="Z142" s="116" t="s">
        <v>8129</v>
      </c>
      <c r="AA142" s="116" t="s">
        <v>8129</v>
      </c>
      <c r="AB142" s="116" t="s">
        <v>8129</v>
      </c>
      <c r="AC142" s="116" t="s">
        <v>8129</v>
      </c>
      <c r="AD142" s="116" t="s">
        <v>8129</v>
      </c>
      <c r="AE142" s="116" t="s">
        <v>8129</v>
      </c>
      <c r="AF142" s="116" t="s">
        <v>8752</v>
      </c>
    </row>
    <row r="143" spans="1:32" ht="15" customHeight="1" x14ac:dyDescent="0.25">
      <c r="A143" s="116" t="s">
        <v>8990</v>
      </c>
      <c r="B143" s="120" t="s">
        <v>8991</v>
      </c>
      <c r="C143" s="120" t="s">
        <v>8195</v>
      </c>
      <c r="D143" s="118">
        <v>43874</v>
      </c>
      <c r="E143" s="116" t="s">
        <v>8992</v>
      </c>
      <c r="F143" s="116">
        <v>106853</v>
      </c>
      <c r="G143" s="116" t="s">
        <v>8127</v>
      </c>
      <c r="H143" s="116" t="s">
        <v>8128</v>
      </c>
      <c r="I143" s="116" t="s">
        <v>8129</v>
      </c>
      <c r="J143" s="116" t="s">
        <v>185</v>
      </c>
      <c r="K143" s="116" t="s">
        <v>1942</v>
      </c>
      <c r="L143" s="116" t="s">
        <v>73</v>
      </c>
      <c r="M143" s="116" t="s">
        <v>1258</v>
      </c>
      <c r="N143" s="118">
        <v>43874</v>
      </c>
      <c r="O143" s="119">
        <v>0.89583333333333337</v>
      </c>
      <c r="P143" s="119">
        <v>0.89930555555555547</v>
      </c>
      <c r="Q143" s="119">
        <v>0.90625</v>
      </c>
      <c r="R143" s="119">
        <v>0.9375</v>
      </c>
      <c r="S143" s="116" t="s">
        <v>111</v>
      </c>
      <c r="T143" s="116"/>
      <c r="U143" s="116" t="s">
        <v>8993</v>
      </c>
      <c r="V143" s="116" t="s">
        <v>8994</v>
      </c>
      <c r="W143" s="116" t="s">
        <v>8995</v>
      </c>
      <c r="X143" s="116" t="s">
        <v>8996</v>
      </c>
      <c r="Y143" s="116" t="s">
        <v>8142</v>
      </c>
      <c r="Z143" s="116" t="s">
        <v>8129</v>
      </c>
      <c r="AA143" s="116" t="s">
        <v>8129</v>
      </c>
      <c r="AB143" s="116" t="s">
        <v>8132</v>
      </c>
      <c r="AC143" s="116" t="s">
        <v>8129</v>
      </c>
      <c r="AD143" s="116" t="s">
        <v>8129</v>
      </c>
      <c r="AE143" s="116" t="s">
        <v>8129</v>
      </c>
      <c r="AF143" s="116" t="s">
        <v>8752</v>
      </c>
    </row>
    <row r="144" spans="1:32" ht="15" customHeight="1" x14ac:dyDescent="0.25">
      <c r="A144" s="116" t="s">
        <v>8997</v>
      </c>
      <c r="B144" s="120" t="s">
        <v>2694</v>
      </c>
      <c r="C144" s="120" t="s">
        <v>8195</v>
      </c>
      <c r="D144" s="118">
        <v>43875</v>
      </c>
      <c r="E144" s="116" t="s">
        <v>8998</v>
      </c>
      <c r="F144" s="116">
        <v>106851</v>
      </c>
      <c r="G144" s="116" t="s">
        <v>8127</v>
      </c>
      <c r="H144" s="116" t="s">
        <v>8128</v>
      </c>
      <c r="I144" s="116" t="s">
        <v>8129</v>
      </c>
      <c r="J144" s="116" t="s">
        <v>187</v>
      </c>
      <c r="K144" s="116" t="s">
        <v>2881</v>
      </c>
      <c r="L144" s="116" t="s">
        <v>68</v>
      </c>
      <c r="M144" s="116" t="s">
        <v>255</v>
      </c>
      <c r="N144" s="118">
        <v>43875</v>
      </c>
      <c r="O144" s="119">
        <v>0.37152777777777773</v>
      </c>
      <c r="P144" s="119">
        <v>0.37847222222222227</v>
      </c>
      <c r="Q144" s="119">
        <v>0.38541666666666669</v>
      </c>
      <c r="R144" s="119">
        <v>0.4368055555555555</v>
      </c>
      <c r="S144" s="116" t="s">
        <v>112</v>
      </c>
      <c r="T144" s="116"/>
      <c r="U144" s="116" t="s">
        <v>11704</v>
      </c>
      <c r="V144" s="116" t="s">
        <v>8999</v>
      </c>
      <c r="W144" s="120" t="s">
        <v>9000</v>
      </c>
      <c r="X144" s="116" t="s">
        <v>8621</v>
      </c>
      <c r="Y144" s="116" t="s">
        <v>8142</v>
      </c>
      <c r="Z144" s="116" t="s">
        <v>8129</v>
      </c>
      <c r="AA144" s="116" t="s">
        <v>8132</v>
      </c>
      <c r="AB144" s="116" t="s">
        <v>8129</v>
      </c>
      <c r="AC144" s="116" t="s">
        <v>8129</v>
      </c>
      <c r="AD144" s="116" t="s">
        <v>8129</v>
      </c>
      <c r="AE144" s="116" t="s">
        <v>8129</v>
      </c>
      <c r="AF144" s="116" t="s">
        <v>8752</v>
      </c>
    </row>
    <row r="145" spans="1:32" ht="15" customHeight="1" x14ac:dyDescent="0.25">
      <c r="A145" s="116" t="s">
        <v>9001</v>
      </c>
      <c r="B145" s="120" t="s">
        <v>9002</v>
      </c>
      <c r="C145" s="116" t="s">
        <v>8129</v>
      </c>
      <c r="D145" s="118">
        <v>43875</v>
      </c>
      <c r="E145" s="116" t="s">
        <v>9003</v>
      </c>
      <c r="F145" s="116">
        <v>106846</v>
      </c>
      <c r="G145" s="116" t="s">
        <v>8127</v>
      </c>
      <c r="H145" s="116" t="s">
        <v>8138</v>
      </c>
      <c r="I145" s="116" t="s">
        <v>8129</v>
      </c>
      <c r="J145" s="116" t="s">
        <v>182</v>
      </c>
      <c r="K145" s="116" t="s">
        <v>2881</v>
      </c>
      <c r="L145" s="116" t="s">
        <v>72</v>
      </c>
      <c r="M145" s="116" t="s">
        <v>1258</v>
      </c>
      <c r="N145" s="118">
        <v>43875</v>
      </c>
      <c r="O145" s="119">
        <v>0.66249999999999998</v>
      </c>
      <c r="P145" s="119"/>
      <c r="Q145" s="119"/>
      <c r="R145" s="119"/>
      <c r="S145" s="116" t="s">
        <v>115</v>
      </c>
      <c r="T145" s="116"/>
      <c r="U145" s="116" t="s">
        <v>9004</v>
      </c>
      <c r="V145" s="116" t="s">
        <v>293</v>
      </c>
      <c r="W145" s="116" t="s">
        <v>9005</v>
      </c>
      <c r="X145" s="116" t="s">
        <v>276</v>
      </c>
      <c r="Y145" s="116" t="s">
        <v>8142</v>
      </c>
      <c r="Z145" s="116" t="s">
        <v>8129</v>
      </c>
      <c r="AA145" s="116" t="s">
        <v>8129</v>
      </c>
      <c r="AB145" s="116" t="s">
        <v>8129</v>
      </c>
      <c r="AC145" s="116" t="s">
        <v>8129</v>
      </c>
      <c r="AD145" s="116" t="s">
        <v>8129</v>
      </c>
      <c r="AE145" s="116" t="s">
        <v>8129</v>
      </c>
      <c r="AF145" s="116" t="s">
        <v>8752</v>
      </c>
    </row>
    <row r="146" spans="1:32" ht="15" customHeight="1" x14ac:dyDescent="0.25">
      <c r="A146" s="116" t="s">
        <v>9006</v>
      </c>
      <c r="B146" s="120" t="s">
        <v>9007</v>
      </c>
      <c r="C146" s="116" t="s">
        <v>8125</v>
      </c>
      <c r="D146" s="118">
        <v>43875</v>
      </c>
      <c r="E146" s="116" t="s">
        <v>9008</v>
      </c>
      <c r="F146" s="116" t="s">
        <v>9009</v>
      </c>
      <c r="G146" s="116" t="s">
        <v>9010</v>
      </c>
      <c r="H146" s="116" t="s">
        <v>8138</v>
      </c>
      <c r="I146" s="116" t="s">
        <v>8129</v>
      </c>
      <c r="J146" s="116" t="s">
        <v>187</v>
      </c>
      <c r="K146" s="116" t="s">
        <v>9011</v>
      </c>
      <c r="L146" s="116" t="s">
        <v>25</v>
      </c>
      <c r="M146" s="116" t="s">
        <v>9012</v>
      </c>
      <c r="N146" s="118">
        <v>43876</v>
      </c>
      <c r="O146" s="119">
        <v>9.6527777777777768E-2</v>
      </c>
      <c r="P146" s="119">
        <v>0.1111111111111111</v>
      </c>
      <c r="Q146" s="119">
        <v>0.125</v>
      </c>
      <c r="R146" s="119">
        <v>0.15972222222222224</v>
      </c>
      <c r="S146" s="116" t="s">
        <v>114</v>
      </c>
      <c r="T146" s="116"/>
      <c r="U146" s="116" t="s">
        <v>9013</v>
      </c>
      <c r="V146" s="116" t="s">
        <v>9014</v>
      </c>
      <c r="W146" s="116" t="s">
        <v>9015</v>
      </c>
      <c r="X146" s="116" t="s">
        <v>276</v>
      </c>
      <c r="Y146" s="116" t="s">
        <v>8142</v>
      </c>
      <c r="Z146" s="116" t="s">
        <v>8129</v>
      </c>
      <c r="AA146" s="116" t="s">
        <v>8129</v>
      </c>
      <c r="AB146" s="116" t="s">
        <v>8132</v>
      </c>
      <c r="AC146" s="116" t="s">
        <v>8129</v>
      </c>
      <c r="AD146" s="116" t="s">
        <v>8129</v>
      </c>
      <c r="AE146" s="116" t="s">
        <v>8129</v>
      </c>
      <c r="AF146" s="116" t="s">
        <v>8752</v>
      </c>
    </row>
    <row r="147" spans="1:32" ht="15" customHeight="1" x14ac:dyDescent="0.25">
      <c r="A147" s="116" t="s">
        <v>9016</v>
      </c>
      <c r="B147" s="120" t="s">
        <v>9017</v>
      </c>
      <c r="C147" s="116" t="s">
        <v>8129</v>
      </c>
      <c r="D147" s="118">
        <v>43875</v>
      </c>
      <c r="E147" s="116" t="s">
        <v>9018</v>
      </c>
      <c r="F147" s="116">
        <v>106845</v>
      </c>
      <c r="G147" s="116" t="s">
        <v>8127</v>
      </c>
      <c r="H147" s="116" t="s">
        <v>8128</v>
      </c>
      <c r="I147" s="116" t="s">
        <v>8129</v>
      </c>
      <c r="J147" s="116" t="s">
        <v>182</v>
      </c>
      <c r="K147" s="116" t="s">
        <v>9019</v>
      </c>
      <c r="L147" s="116" t="s">
        <v>72</v>
      </c>
      <c r="M147" s="116" t="s">
        <v>9012</v>
      </c>
      <c r="N147" s="118">
        <v>43876</v>
      </c>
      <c r="O147" s="119">
        <v>0.19791666666666666</v>
      </c>
      <c r="P147" s="119">
        <v>0.20138888888888887</v>
      </c>
      <c r="Q147" s="119">
        <v>0.22638888888888889</v>
      </c>
      <c r="R147" s="119">
        <v>0.27916666666666667</v>
      </c>
      <c r="S147" s="116" t="s">
        <v>9020</v>
      </c>
      <c r="T147" s="116"/>
      <c r="U147" s="116" t="s">
        <v>9021</v>
      </c>
      <c r="V147" s="116" t="s">
        <v>9022</v>
      </c>
      <c r="W147" s="116" t="s">
        <v>9023</v>
      </c>
      <c r="X147" s="116" t="s">
        <v>4968</v>
      </c>
      <c r="Y147" s="116" t="s">
        <v>8142</v>
      </c>
      <c r="Z147" s="116" t="s">
        <v>8129</v>
      </c>
      <c r="AA147" s="116" t="s">
        <v>8129</v>
      </c>
      <c r="AB147" s="116" t="s">
        <v>8129</v>
      </c>
      <c r="AC147" s="116" t="s">
        <v>8129</v>
      </c>
      <c r="AD147" s="116" t="s">
        <v>8129</v>
      </c>
      <c r="AE147" s="116" t="s">
        <v>8129</v>
      </c>
      <c r="AF147" s="116" t="s">
        <v>8752</v>
      </c>
    </row>
    <row r="148" spans="1:32" ht="15" customHeight="1" x14ac:dyDescent="0.25">
      <c r="A148" s="116" t="s">
        <v>9024</v>
      </c>
      <c r="B148" s="120" t="s">
        <v>9025</v>
      </c>
      <c r="C148" s="120" t="s">
        <v>8195</v>
      </c>
      <c r="D148" s="118">
        <v>43876</v>
      </c>
      <c r="E148" s="116" t="s">
        <v>9026</v>
      </c>
      <c r="F148" s="116">
        <v>106864</v>
      </c>
      <c r="G148" s="116" t="s">
        <v>8127</v>
      </c>
      <c r="H148" s="116" t="s">
        <v>8128</v>
      </c>
      <c r="I148" s="116" t="s">
        <v>8129</v>
      </c>
      <c r="J148" s="116" t="s">
        <v>169</v>
      </c>
      <c r="K148" s="116" t="s">
        <v>9027</v>
      </c>
      <c r="L148" s="116" t="s">
        <v>73</v>
      </c>
      <c r="M148" s="116" t="s">
        <v>1258</v>
      </c>
      <c r="N148" s="118">
        <v>43876</v>
      </c>
      <c r="O148" s="119">
        <v>0.55902777777777779</v>
      </c>
      <c r="P148" s="119">
        <v>0.5625</v>
      </c>
      <c r="Q148" s="119">
        <v>0.57638888888888895</v>
      </c>
      <c r="R148" s="119">
        <v>0.61458333333333337</v>
      </c>
      <c r="S148" s="116" t="s">
        <v>115</v>
      </c>
      <c r="T148" s="116"/>
      <c r="U148" s="116" t="s">
        <v>9028</v>
      </c>
      <c r="V148" s="116" t="s">
        <v>9029</v>
      </c>
      <c r="W148" s="116" t="s">
        <v>9030</v>
      </c>
      <c r="X148" s="116" t="s">
        <v>4968</v>
      </c>
      <c r="Y148" s="116" t="s">
        <v>8142</v>
      </c>
      <c r="Z148" s="116" t="s">
        <v>8129</v>
      </c>
      <c r="AA148" s="116" t="s">
        <v>8129</v>
      </c>
      <c r="AB148" s="116" t="s">
        <v>8132</v>
      </c>
      <c r="AC148" s="116" t="s">
        <v>8129</v>
      </c>
      <c r="AD148" s="116" t="s">
        <v>8129</v>
      </c>
      <c r="AE148" s="116" t="s">
        <v>8129</v>
      </c>
      <c r="AF148" s="116" t="s">
        <v>8752</v>
      </c>
    </row>
    <row r="149" spans="1:32" ht="15" customHeight="1" x14ac:dyDescent="0.25">
      <c r="A149" s="116" t="s">
        <v>9031</v>
      </c>
      <c r="B149" s="120" t="s">
        <v>9032</v>
      </c>
      <c r="C149" s="120" t="s">
        <v>8195</v>
      </c>
      <c r="D149" s="118">
        <v>43876</v>
      </c>
      <c r="E149" s="116" t="s">
        <v>9033</v>
      </c>
      <c r="F149" s="116">
        <v>106841</v>
      </c>
      <c r="G149" s="116" t="s">
        <v>8127</v>
      </c>
      <c r="H149" s="116" t="s">
        <v>8128</v>
      </c>
      <c r="I149" s="116" t="s">
        <v>8129</v>
      </c>
      <c r="J149" s="116" t="s">
        <v>179</v>
      </c>
      <c r="K149" s="116" t="s">
        <v>9034</v>
      </c>
      <c r="L149" s="116" t="s">
        <v>71</v>
      </c>
      <c r="M149" s="116" t="s">
        <v>255</v>
      </c>
      <c r="N149" s="118">
        <v>43876</v>
      </c>
      <c r="O149" s="119">
        <v>0.58333333333333337</v>
      </c>
      <c r="P149" s="119">
        <v>0.59722222222222221</v>
      </c>
      <c r="Q149" s="119">
        <v>0.625</v>
      </c>
      <c r="R149" s="119">
        <v>0.65277777777777779</v>
      </c>
      <c r="S149" s="116" t="s">
        <v>135</v>
      </c>
      <c r="T149" s="116"/>
      <c r="U149" s="116" t="s">
        <v>9035</v>
      </c>
      <c r="V149" s="116" t="s">
        <v>9036</v>
      </c>
      <c r="W149" s="116" t="s">
        <v>9037</v>
      </c>
      <c r="X149" s="116" t="s">
        <v>276</v>
      </c>
      <c r="Y149" s="116" t="s">
        <v>8142</v>
      </c>
      <c r="Z149" s="116" t="s">
        <v>8129</v>
      </c>
      <c r="AA149" s="116" t="s">
        <v>8129</v>
      </c>
      <c r="AB149" s="116" t="s">
        <v>8129</v>
      </c>
      <c r="AC149" s="116" t="s">
        <v>8129</v>
      </c>
      <c r="AD149" s="116" t="s">
        <v>8129</v>
      </c>
      <c r="AE149" s="116" t="s">
        <v>8129</v>
      </c>
      <c r="AF149" s="116" t="s">
        <v>8752</v>
      </c>
    </row>
    <row r="150" spans="1:32" ht="15" customHeight="1" x14ac:dyDescent="0.25">
      <c r="A150" s="116" t="s">
        <v>9038</v>
      </c>
      <c r="B150" s="120" t="s">
        <v>9039</v>
      </c>
      <c r="C150" s="116" t="s">
        <v>8132</v>
      </c>
      <c r="D150" s="118">
        <v>43876</v>
      </c>
      <c r="E150" s="116" t="s">
        <v>9040</v>
      </c>
      <c r="F150" s="116">
        <v>106867</v>
      </c>
      <c r="G150" s="116" t="s">
        <v>8127</v>
      </c>
      <c r="H150" s="116" t="s">
        <v>8128</v>
      </c>
      <c r="I150" s="116" t="s">
        <v>8129</v>
      </c>
      <c r="J150" s="116" t="s">
        <v>180</v>
      </c>
      <c r="K150" s="116" t="s">
        <v>9027</v>
      </c>
      <c r="L150" s="116" t="s">
        <v>28</v>
      </c>
      <c r="M150" s="116" t="s">
        <v>255</v>
      </c>
      <c r="N150" s="118">
        <v>43876</v>
      </c>
      <c r="O150" s="119">
        <v>0.88680555555555562</v>
      </c>
      <c r="P150" s="119">
        <v>0.89236111111111116</v>
      </c>
      <c r="Q150" s="119">
        <v>0.91666666666666663</v>
      </c>
      <c r="R150" s="119">
        <v>0.95486111111111116</v>
      </c>
      <c r="S150" s="116" t="s">
        <v>129</v>
      </c>
      <c r="T150" s="116"/>
      <c r="U150" s="116" t="s">
        <v>9041</v>
      </c>
      <c r="V150" s="116" t="s">
        <v>9042</v>
      </c>
      <c r="W150" s="116" t="s">
        <v>9043</v>
      </c>
      <c r="X150" s="116" t="s">
        <v>9044</v>
      </c>
      <c r="Y150" s="116" t="s">
        <v>8142</v>
      </c>
      <c r="Z150" s="116" t="s">
        <v>8129</v>
      </c>
      <c r="AA150" s="116" t="s">
        <v>8129</v>
      </c>
      <c r="AB150" s="116" t="s">
        <v>8132</v>
      </c>
      <c r="AC150" s="116" t="s">
        <v>8129</v>
      </c>
      <c r="AD150" s="116" t="s">
        <v>8129</v>
      </c>
      <c r="AE150" s="116" t="s">
        <v>8129</v>
      </c>
      <c r="AF150" s="116" t="s">
        <v>8752</v>
      </c>
    </row>
    <row r="151" spans="1:32" ht="15" customHeight="1" x14ac:dyDescent="0.25">
      <c r="A151" s="116" t="s">
        <v>9045</v>
      </c>
      <c r="B151" s="120" t="s">
        <v>9046</v>
      </c>
      <c r="C151" s="116" t="s">
        <v>8125</v>
      </c>
      <c r="D151" s="118">
        <v>43876</v>
      </c>
      <c r="E151" s="116" t="s">
        <v>9047</v>
      </c>
      <c r="F151" s="116">
        <v>106856</v>
      </c>
      <c r="G151" s="116" t="s">
        <v>8127</v>
      </c>
      <c r="H151" s="116" t="s">
        <v>8128</v>
      </c>
      <c r="I151" s="116" t="s">
        <v>8129</v>
      </c>
      <c r="J151" s="116" t="s">
        <v>169</v>
      </c>
      <c r="K151" s="116" t="s">
        <v>2881</v>
      </c>
      <c r="L151" s="116" t="s">
        <v>73</v>
      </c>
      <c r="M151" s="116" t="s">
        <v>278</v>
      </c>
      <c r="N151" s="118">
        <v>43876</v>
      </c>
      <c r="O151" s="119">
        <v>0.93055555555555547</v>
      </c>
      <c r="P151" s="119">
        <v>0.9375</v>
      </c>
      <c r="Q151" s="119">
        <v>0.94444444444444453</v>
      </c>
      <c r="R151" s="119">
        <v>0.97916666666666663</v>
      </c>
      <c r="S151" s="116" t="s">
        <v>114</v>
      </c>
      <c r="T151" s="116"/>
      <c r="U151" s="116" t="s">
        <v>9048</v>
      </c>
      <c r="V151" s="116" t="s">
        <v>9049</v>
      </c>
      <c r="W151" s="116" t="s">
        <v>9050</v>
      </c>
      <c r="X151" s="116" t="s">
        <v>276</v>
      </c>
      <c r="Y151" s="116" t="s">
        <v>8142</v>
      </c>
      <c r="Z151" s="116" t="s">
        <v>8129</v>
      </c>
      <c r="AA151" s="116" t="s">
        <v>8129</v>
      </c>
      <c r="AB151" s="116" t="s">
        <v>8132</v>
      </c>
      <c r="AC151" s="116" t="s">
        <v>8129</v>
      </c>
      <c r="AD151" s="116" t="s">
        <v>8129</v>
      </c>
      <c r="AE151" s="116" t="s">
        <v>8129</v>
      </c>
      <c r="AF151" s="116" t="s">
        <v>8752</v>
      </c>
    </row>
    <row r="152" spans="1:32" ht="15" customHeight="1" x14ac:dyDescent="0.25">
      <c r="A152" s="116" t="s">
        <v>9051</v>
      </c>
      <c r="B152" s="120" t="s">
        <v>9052</v>
      </c>
      <c r="C152" s="120" t="s">
        <v>8195</v>
      </c>
      <c r="D152" s="118">
        <v>43876</v>
      </c>
      <c r="E152" s="116" t="s">
        <v>9053</v>
      </c>
      <c r="F152" s="116">
        <v>106865</v>
      </c>
      <c r="G152" s="116" t="s">
        <v>8127</v>
      </c>
      <c r="H152" s="116" t="s">
        <v>8128</v>
      </c>
      <c r="I152" s="116" t="s">
        <v>8129</v>
      </c>
      <c r="J152" s="116" t="s">
        <v>179</v>
      </c>
      <c r="K152" s="116" t="s">
        <v>2658</v>
      </c>
      <c r="L152" s="116" t="s">
        <v>71</v>
      </c>
      <c r="M152" s="116" t="s">
        <v>1258</v>
      </c>
      <c r="N152" s="118">
        <v>43876</v>
      </c>
      <c r="O152" s="119">
        <v>0.9375</v>
      </c>
      <c r="P152" s="119">
        <v>0.94444444444444453</v>
      </c>
      <c r="Q152" s="119">
        <v>0.95138888888888884</v>
      </c>
      <c r="R152" s="119">
        <v>0</v>
      </c>
      <c r="S152" s="116" t="s">
        <v>114</v>
      </c>
      <c r="T152" s="116"/>
      <c r="U152" s="116" t="s">
        <v>9054</v>
      </c>
      <c r="V152" s="116" t="s">
        <v>9055</v>
      </c>
      <c r="W152" s="116" t="s">
        <v>9056</v>
      </c>
      <c r="X152" s="116" t="s">
        <v>276</v>
      </c>
      <c r="Y152" s="116" t="s">
        <v>250</v>
      </c>
      <c r="Z152" s="116" t="s">
        <v>8129</v>
      </c>
      <c r="AA152" s="116" t="s">
        <v>8129</v>
      </c>
      <c r="AB152" s="116" t="s">
        <v>8132</v>
      </c>
      <c r="AC152" s="116" t="s">
        <v>8129</v>
      </c>
      <c r="AD152" s="116" t="s">
        <v>8129</v>
      </c>
      <c r="AE152" s="116" t="s">
        <v>8129</v>
      </c>
      <c r="AF152" s="116" t="s">
        <v>8752</v>
      </c>
    </row>
    <row r="153" spans="1:32" ht="15" customHeight="1" x14ac:dyDescent="0.25">
      <c r="A153" s="120" t="s">
        <v>9057</v>
      </c>
      <c r="B153" s="120" t="s">
        <v>9058</v>
      </c>
      <c r="C153" s="120" t="s">
        <v>8195</v>
      </c>
      <c r="D153" s="121">
        <v>43877</v>
      </c>
      <c r="E153" s="120" t="s">
        <v>9059</v>
      </c>
      <c r="F153" s="120">
        <v>106860</v>
      </c>
      <c r="G153" s="127" t="s">
        <v>8127</v>
      </c>
      <c r="H153" s="120" t="s">
        <v>8128</v>
      </c>
      <c r="I153" s="120" t="s">
        <v>8129</v>
      </c>
      <c r="J153" s="120" t="s">
        <v>193</v>
      </c>
      <c r="K153" s="120" t="s">
        <v>8430</v>
      </c>
      <c r="L153" s="120" t="s">
        <v>10</v>
      </c>
      <c r="M153" s="120" t="s">
        <v>255</v>
      </c>
      <c r="N153" s="121">
        <v>43877</v>
      </c>
      <c r="O153" s="106">
        <v>0.88055555555555554</v>
      </c>
      <c r="P153" s="122">
        <v>0.89444444444444438</v>
      </c>
      <c r="Q153" s="122">
        <v>0.95138888888888884</v>
      </c>
      <c r="R153" s="122">
        <v>0.98611111111111116</v>
      </c>
      <c r="S153" s="116" t="s">
        <v>137</v>
      </c>
      <c r="T153" s="120"/>
      <c r="U153" s="106" t="s">
        <v>9060</v>
      </c>
      <c r="V153" s="120" t="s">
        <v>293</v>
      </c>
      <c r="W153" s="120" t="s">
        <v>9061</v>
      </c>
      <c r="X153" s="116" t="s">
        <v>9062</v>
      </c>
      <c r="Y153" s="120" t="s">
        <v>8142</v>
      </c>
      <c r="Z153" s="120" t="s">
        <v>8129</v>
      </c>
      <c r="AA153" s="120" t="s">
        <v>8129</v>
      </c>
      <c r="AB153" s="120" t="s">
        <v>8129</v>
      </c>
      <c r="AC153" s="120" t="s">
        <v>8129</v>
      </c>
      <c r="AD153" s="120" t="s">
        <v>8129</v>
      </c>
      <c r="AE153" s="120" t="s">
        <v>8129</v>
      </c>
      <c r="AF153" s="128" t="s">
        <v>8752</v>
      </c>
    </row>
    <row r="154" spans="1:32" ht="15" customHeight="1" x14ac:dyDescent="0.25">
      <c r="A154" s="116" t="s">
        <v>9063</v>
      </c>
      <c r="B154" s="120" t="s">
        <v>9064</v>
      </c>
      <c r="C154" s="120" t="s">
        <v>8195</v>
      </c>
      <c r="D154" s="121">
        <v>43878</v>
      </c>
      <c r="E154" s="116" t="s">
        <v>9065</v>
      </c>
      <c r="F154" s="116">
        <v>106866</v>
      </c>
      <c r="G154" s="116" t="s">
        <v>8127</v>
      </c>
      <c r="H154" s="120" t="s">
        <v>8128</v>
      </c>
      <c r="I154" s="120" t="s">
        <v>8129</v>
      </c>
      <c r="J154" s="116" t="s">
        <v>191</v>
      </c>
      <c r="K154" s="116" t="s">
        <v>1942</v>
      </c>
      <c r="L154" s="116" t="s">
        <v>73</v>
      </c>
      <c r="M154" s="116" t="s">
        <v>255</v>
      </c>
      <c r="N154" s="118">
        <v>43877</v>
      </c>
      <c r="O154" s="119">
        <v>0.88055555555555554</v>
      </c>
      <c r="P154" s="119">
        <v>0.95486111111111116</v>
      </c>
      <c r="Q154" s="119">
        <v>0.97013888888888899</v>
      </c>
      <c r="R154" s="119">
        <v>0.99791666666666667</v>
      </c>
      <c r="S154" s="116" t="s">
        <v>112</v>
      </c>
      <c r="T154" s="116"/>
      <c r="U154" s="116" t="s">
        <v>9066</v>
      </c>
      <c r="V154" s="116" t="s">
        <v>9067</v>
      </c>
      <c r="W154" s="120" t="s">
        <v>9068</v>
      </c>
      <c r="X154" s="116" t="s">
        <v>276</v>
      </c>
      <c r="Y154" s="120" t="s">
        <v>8142</v>
      </c>
      <c r="Z154" s="120" t="s">
        <v>8129</v>
      </c>
      <c r="AA154" s="120" t="s">
        <v>8129</v>
      </c>
      <c r="AB154" s="120" t="s">
        <v>8129</v>
      </c>
      <c r="AC154" s="120" t="s">
        <v>8129</v>
      </c>
      <c r="AD154" s="120" t="s">
        <v>8129</v>
      </c>
      <c r="AE154" s="120" t="s">
        <v>8129</v>
      </c>
      <c r="AF154" s="116" t="s">
        <v>8752</v>
      </c>
    </row>
    <row r="155" spans="1:32" ht="15" customHeight="1" x14ac:dyDescent="0.25">
      <c r="A155" s="116" t="s">
        <v>9069</v>
      </c>
      <c r="B155" s="120" t="s">
        <v>9070</v>
      </c>
      <c r="C155" s="116" t="s">
        <v>8132</v>
      </c>
      <c r="D155" s="118">
        <v>43879</v>
      </c>
      <c r="E155" s="116" t="s">
        <v>9065</v>
      </c>
      <c r="F155" s="116">
        <v>106871</v>
      </c>
      <c r="G155" s="116" t="s">
        <v>8127</v>
      </c>
      <c r="H155" s="116" t="s">
        <v>8128</v>
      </c>
      <c r="I155" s="116" t="s">
        <v>8132</v>
      </c>
      <c r="J155" s="116" t="s">
        <v>180</v>
      </c>
      <c r="K155" s="116" t="s">
        <v>3209</v>
      </c>
      <c r="L155" s="116" t="s">
        <v>28</v>
      </c>
      <c r="M155" s="116" t="s">
        <v>255</v>
      </c>
      <c r="N155" s="118">
        <v>43879</v>
      </c>
      <c r="O155" s="119">
        <v>0.54861111111111105</v>
      </c>
      <c r="P155" s="119">
        <v>0.5625</v>
      </c>
      <c r="Q155" s="119">
        <v>0.60069444444444442</v>
      </c>
      <c r="R155" s="119">
        <v>0.65625</v>
      </c>
      <c r="S155" s="116" t="s">
        <v>9071</v>
      </c>
      <c r="T155" s="116"/>
      <c r="U155" s="116" t="s">
        <v>9072</v>
      </c>
      <c r="V155" s="116" t="s">
        <v>9073</v>
      </c>
      <c r="W155" s="120" t="s">
        <v>9074</v>
      </c>
      <c r="X155" s="116" t="s">
        <v>276</v>
      </c>
      <c r="Y155" s="116" t="s">
        <v>8142</v>
      </c>
      <c r="Z155" s="116" t="s">
        <v>8129</v>
      </c>
      <c r="AA155" s="116" t="s">
        <v>8132</v>
      </c>
      <c r="AB155" s="116" t="s">
        <v>8129</v>
      </c>
      <c r="AC155" s="116" t="s">
        <v>8129</v>
      </c>
      <c r="AD155" s="116" t="s">
        <v>8132</v>
      </c>
      <c r="AE155" s="116" t="s">
        <v>8129</v>
      </c>
      <c r="AF155" s="116" t="s">
        <v>8752</v>
      </c>
    </row>
    <row r="156" spans="1:32" ht="15" customHeight="1" x14ac:dyDescent="0.25">
      <c r="A156" s="116" t="s">
        <v>9075</v>
      </c>
      <c r="B156" s="120" t="s">
        <v>9076</v>
      </c>
      <c r="C156" s="120" t="s">
        <v>8195</v>
      </c>
      <c r="D156" s="118">
        <v>43880</v>
      </c>
      <c r="E156" s="116" t="s">
        <v>9077</v>
      </c>
      <c r="F156" s="116">
        <v>106861</v>
      </c>
      <c r="G156" s="116" t="s">
        <v>8127</v>
      </c>
      <c r="H156" s="116" t="s">
        <v>8128</v>
      </c>
      <c r="I156" s="120" t="s">
        <v>8129</v>
      </c>
      <c r="J156" s="116" t="s">
        <v>191</v>
      </c>
      <c r="K156" s="116" t="s">
        <v>105</v>
      </c>
      <c r="L156" s="116" t="s">
        <v>73</v>
      </c>
      <c r="M156" s="116" t="s">
        <v>255</v>
      </c>
      <c r="N156" s="118">
        <v>43880</v>
      </c>
      <c r="O156" s="119">
        <v>0.35902777777777778</v>
      </c>
      <c r="P156" s="119">
        <v>0.375</v>
      </c>
      <c r="Q156" s="119">
        <v>0.41666666666666669</v>
      </c>
      <c r="R156" s="119">
        <v>0.44444444444444442</v>
      </c>
      <c r="S156" s="116" t="s">
        <v>137</v>
      </c>
      <c r="T156" s="116"/>
      <c r="U156" s="116" t="s">
        <v>9078</v>
      </c>
      <c r="V156" s="116" t="s">
        <v>9079</v>
      </c>
      <c r="W156" s="120" t="s">
        <v>9080</v>
      </c>
      <c r="X156" s="116" t="s">
        <v>276</v>
      </c>
      <c r="Y156" s="116" t="s">
        <v>8142</v>
      </c>
      <c r="Z156" s="116" t="s">
        <v>8129</v>
      </c>
      <c r="AA156" s="116" t="s">
        <v>8129</v>
      </c>
      <c r="AB156" s="116" t="s">
        <v>8132</v>
      </c>
      <c r="AC156" s="116" t="s">
        <v>8129</v>
      </c>
      <c r="AD156" s="116" t="s">
        <v>8129</v>
      </c>
      <c r="AE156" s="116" t="s">
        <v>8129</v>
      </c>
      <c r="AF156" s="116" t="s">
        <v>8752</v>
      </c>
    </row>
    <row r="157" spans="1:32" ht="15" customHeight="1" x14ac:dyDescent="0.25">
      <c r="A157" s="116" t="s">
        <v>9081</v>
      </c>
      <c r="B157" s="120" t="s">
        <v>9082</v>
      </c>
      <c r="C157" s="116" t="s">
        <v>8129</v>
      </c>
      <c r="D157" s="118">
        <v>43880</v>
      </c>
      <c r="E157" s="116" t="s">
        <v>9083</v>
      </c>
      <c r="F157" s="116">
        <v>106862</v>
      </c>
      <c r="G157" s="116" t="s">
        <v>8127</v>
      </c>
      <c r="H157" s="116" t="s">
        <v>8128</v>
      </c>
      <c r="I157" s="116" t="s">
        <v>8129</v>
      </c>
      <c r="J157" s="116" t="s">
        <v>184</v>
      </c>
      <c r="K157" s="116" t="s">
        <v>8455</v>
      </c>
      <c r="L157" s="116" t="s">
        <v>28</v>
      </c>
      <c r="M157" s="116" t="s">
        <v>278</v>
      </c>
      <c r="N157" s="118">
        <v>43880</v>
      </c>
      <c r="O157" s="119">
        <v>0.43888888888888888</v>
      </c>
      <c r="P157" s="119">
        <v>0.4513888888888889</v>
      </c>
      <c r="Q157" s="119">
        <v>0.47222222222222227</v>
      </c>
      <c r="R157" s="119">
        <v>0.56041666666666667</v>
      </c>
      <c r="S157" s="116" t="s">
        <v>9084</v>
      </c>
      <c r="T157" s="116"/>
      <c r="U157" s="116" t="s">
        <v>9085</v>
      </c>
      <c r="V157" s="116" t="s">
        <v>9086</v>
      </c>
      <c r="W157" s="120" t="s">
        <v>9087</v>
      </c>
      <c r="X157" s="116" t="s">
        <v>276</v>
      </c>
      <c r="Y157" s="116" t="s">
        <v>8142</v>
      </c>
      <c r="Z157" s="116" t="s">
        <v>8129</v>
      </c>
      <c r="AA157" s="116" t="s">
        <v>8129</v>
      </c>
      <c r="AB157" s="116" t="s">
        <v>8129</v>
      </c>
      <c r="AC157" s="116" t="s">
        <v>8129</v>
      </c>
      <c r="AD157" s="116" t="s">
        <v>8129</v>
      </c>
      <c r="AE157" s="116" t="s">
        <v>8129</v>
      </c>
      <c r="AF157" s="116" t="s">
        <v>8752</v>
      </c>
    </row>
    <row r="158" spans="1:32" ht="15" customHeight="1" x14ac:dyDescent="0.25">
      <c r="A158" s="116" t="s">
        <v>9088</v>
      </c>
      <c r="B158" s="120" t="s">
        <v>9089</v>
      </c>
      <c r="C158" s="116" t="s">
        <v>8129</v>
      </c>
      <c r="D158" s="118">
        <v>43880</v>
      </c>
      <c r="E158" s="116" t="s">
        <v>9090</v>
      </c>
      <c r="F158" s="116">
        <v>106890</v>
      </c>
      <c r="G158" s="116" t="s">
        <v>8127</v>
      </c>
      <c r="H158" s="116" t="s">
        <v>8128</v>
      </c>
      <c r="I158" s="116" t="s">
        <v>8129</v>
      </c>
      <c r="J158" s="116" t="s">
        <v>184</v>
      </c>
      <c r="K158" s="116" t="s">
        <v>8455</v>
      </c>
      <c r="L158" s="116" t="s">
        <v>28</v>
      </c>
      <c r="M158" s="116" t="s">
        <v>278</v>
      </c>
      <c r="N158" s="118">
        <v>43880</v>
      </c>
      <c r="O158" s="119">
        <v>0.52083333333333337</v>
      </c>
      <c r="P158" s="119">
        <v>0.56041666666666667</v>
      </c>
      <c r="Q158" s="119">
        <v>0.57291666666666663</v>
      </c>
      <c r="R158" s="119">
        <v>0.60416666666666663</v>
      </c>
      <c r="S158" s="116" t="s">
        <v>9084</v>
      </c>
      <c r="T158" s="116"/>
      <c r="U158" s="116" t="s">
        <v>9091</v>
      </c>
      <c r="V158" s="116" t="s">
        <v>293</v>
      </c>
      <c r="W158" s="120" t="s">
        <v>9092</v>
      </c>
      <c r="X158" s="116" t="s">
        <v>276</v>
      </c>
      <c r="Y158" s="116" t="s">
        <v>8142</v>
      </c>
      <c r="Z158" s="116" t="s">
        <v>8129</v>
      </c>
      <c r="AA158" s="116" t="s">
        <v>8129</v>
      </c>
      <c r="AB158" s="116" t="s">
        <v>8132</v>
      </c>
      <c r="AC158" s="116" t="s">
        <v>8129</v>
      </c>
      <c r="AD158" s="116" t="s">
        <v>8129</v>
      </c>
      <c r="AE158" s="116" t="s">
        <v>8129</v>
      </c>
      <c r="AF158" s="116" t="s">
        <v>8752</v>
      </c>
    </row>
    <row r="159" spans="1:32" ht="15" customHeight="1" x14ac:dyDescent="0.25">
      <c r="A159" s="116" t="s">
        <v>9093</v>
      </c>
      <c r="B159" s="120" t="s">
        <v>9094</v>
      </c>
      <c r="C159" s="116" t="s">
        <v>8132</v>
      </c>
      <c r="D159" s="118">
        <v>43880</v>
      </c>
      <c r="E159" s="116" t="s">
        <v>9095</v>
      </c>
      <c r="F159" s="116">
        <v>106834</v>
      </c>
      <c r="G159" s="116" t="s">
        <v>8127</v>
      </c>
      <c r="H159" s="116" t="s">
        <v>8138</v>
      </c>
      <c r="I159" s="116" t="s">
        <v>8129</v>
      </c>
      <c r="J159" s="116" t="s">
        <v>182</v>
      </c>
      <c r="K159" s="116" t="s">
        <v>3195</v>
      </c>
      <c r="L159" s="116" t="s">
        <v>8158</v>
      </c>
      <c r="M159" s="116" t="s">
        <v>255</v>
      </c>
      <c r="N159" s="118">
        <v>43880</v>
      </c>
      <c r="O159" s="119">
        <v>0.625</v>
      </c>
      <c r="P159" s="119">
        <v>0.62847222222222221</v>
      </c>
      <c r="Q159" s="119">
        <v>0.65625</v>
      </c>
      <c r="R159" s="119">
        <v>0.73611111111111116</v>
      </c>
      <c r="S159" s="116" t="s">
        <v>8784</v>
      </c>
      <c r="T159" s="116"/>
      <c r="U159" s="116" t="s">
        <v>9096</v>
      </c>
      <c r="V159" s="116" t="s">
        <v>3951</v>
      </c>
      <c r="W159" s="116" t="s">
        <v>9097</v>
      </c>
      <c r="X159" s="116" t="s">
        <v>433</v>
      </c>
      <c r="Y159" s="116" t="s">
        <v>9098</v>
      </c>
      <c r="Z159" s="116" t="s">
        <v>8129</v>
      </c>
      <c r="AA159" s="116" t="s">
        <v>8129</v>
      </c>
      <c r="AB159" s="116" t="s">
        <v>8129</v>
      </c>
      <c r="AC159" s="116" t="s">
        <v>8129</v>
      </c>
      <c r="AD159" s="116" t="s">
        <v>8129</v>
      </c>
      <c r="AE159" s="116" t="s">
        <v>8129</v>
      </c>
      <c r="AF159" s="116" t="s">
        <v>8752</v>
      </c>
    </row>
    <row r="160" spans="1:32" ht="15" customHeight="1" x14ac:dyDescent="0.25">
      <c r="A160" s="116" t="s">
        <v>9099</v>
      </c>
      <c r="B160" s="120" t="s">
        <v>9100</v>
      </c>
      <c r="C160" s="120" t="s">
        <v>8195</v>
      </c>
      <c r="D160" s="118">
        <v>43880</v>
      </c>
      <c r="E160" s="116" t="s">
        <v>9101</v>
      </c>
      <c r="F160" s="116">
        <v>106868</v>
      </c>
      <c r="G160" s="116" t="s">
        <v>8137</v>
      </c>
      <c r="H160" s="116" t="s">
        <v>8128</v>
      </c>
      <c r="I160" s="116" t="s">
        <v>8129</v>
      </c>
      <c r="J160" s="116" t="s">
        <v>191</v>
      </c>
      <c r="K160" s="116" t="s">
        <v>8455</v>
      </c>
      <c r="L160" s="116" t="s">
        <v>73</v>
      </c>
      <c r="M160" s="116" t="s">
        <v>1258</v>
      </c>
      <c r="N160" s="118">
        <v>43880</v>
      </c>
      <c r="O160" s="119">
        <v>0.6479166666666667</v>
      </c>
      <c r="P160" s="119">
        <v>0.66666666666666663</v>
      </c>
      <c r="Q160" s="119">
        <v>0.72916666666666663</v>
      </c>
      <c r="R160" s="119">
        <v>0.76388888888888884</v>
      </c>
      <c r="S160" s="116" t="s">
        <v>126</v>
      </c>
      <c r="T160" s="116"/>
      <c r="U160" s="116" t="s">
        <v>9102</v>
      </c>
      <c r="V160" s="116" t="s">
        <v>8295</v>
      </c>
      <c r="W160" s="116" t="s">
        <v>8620</v>
      </c>
      <c r="X160" s="116" t="s">
        <v>8459</v>
      </c>
      <c r="Y160" s="116" t="s">
        <v>8142</v>
      </c>
      <c r="Z160" s="116" t="s">
        <v>8129</v>
      </c>
      <c r="AA160" s="116" t="s">
        <v>8129</v>
      </c>
      <c r="AB160" s="116" t="s">
        <v>8129</v>
      </c>
      <c r="AC160" s="116" t="s">
        <v>8129</v>
      </c>
      <c r="AD160" s="116" t="s">
        <v>8129</v>
      </c>
      <c r="AE160" s="116" t="s">
        <v>8129</v>
      </c>
      <c r="AF160" s="116" t="s">
        <v>8752</v>
      </c>
    </row>
    <row r="161" spans="1:32" ht="15" customHeight="1" x14ac:dyDescent="0.25">
      <c r="A161" s="116" t="s">
        <v>9103</v>
      </c>
      <c r="B161" s="120" t="s">
        <v>9104</v>
      </c>
      <c r="C161" s="116" t="s">
        <v>8132</v>
      </c>
      <c r="D161" s="118">
        <v>43880</v>
      </c>
      <c r="E161" s="116" t="s">
        <v>9105</v>
      </c>
      <c r="F161" s="116">
        <v>106855</v>
      </c>
      <c r="G161" s="116" t="s">
        <v>8127</v>
      </c>
      <c r="H161" s="116" t="s">
        <v>8128</v>
      </c>
      <c r="I161" s="116" t="s">
        <v>8129</v>
      </c>
      <c r="J161" s="116" t="s">
        <v>182</v>
      </c>
      <c r="K161" s="116" t="s">
        <v>8585</v>
      </c>
      <c r="L161" s="116" t="s">
        <v>8158</v>
      </c>
      <c r="M161" s="116" t="s">
        <v>1258</v>
      </c>
      <c r="N161" s="118">
        <v>43880</v>
      </c>
      <c r="O161" s="119">
        <v>0.9375</v>
      </c>
      <c r="P161" s="119">
        <v>0.94166666666666676</v>
      </c>
      <c r="Q161" s="119">
        <v>0.95277777777777783</v>
      </c>
      <c r="R161" s="119">
        <v>1.1111111111111112E-2</v>
      </c>
      <c r="S161" s="116" t="s">
        <v>2624</v>
      </c>
      <c r="T161" s="116"/>
      <c r="U161" s="116" t="s">
        <v>9106</v>
      </c>
      <c r="V161" s="116" t="s">
        <v>9107</v>
      </c>
      <c r="W161" s="116" t="s">
        <v>9108</v>
      </c>
      <c r="X161" s="116" t="s">
        <v>276</v>
      </c>
      <c r="Y161" s="116" t="s">
        <v>8142</v>
      </c>
      <c r="Z161" s="116" t="s">
        <v>8129</v>
      </c>
      <c r="AA161" s="116" t="s">
        <v>8129</v>
      </c>
      <c r="AB161" s="116" t="s">
        <v>8129</v>
      </c>
      <c r="AC161" s="116" t="s">
        <v>8129</v>
      </c>
      <c r="AD161" s="116" t="s">
        <v>8129</v>
      </c>
      <c r="AE161" s="116" t="s">
        <v>8129</v>
      </c>
      <c r="AF161" s="116" t="s">
        <v>8752</v>
      </c>
    </row>
    <row r="162" spans="1:32" ht="15" customHeight="1" x14ac:dyDescent="0.25">
      <c r="A162" s="120" t="s">
        <v>9109</v>
      </c>
      <c r="B162" s="120" t="s">
        <v>9110</v>
      </c>
      <c r="C162" s="120" t="s">
        <v>8132</v>
      </c>
      <c r="D162" s="121">
        <v>43881</v>
      </c>
      <c r="E162" s="120" t="s">
        <v>9111</v>
      </c>
      <c r="F162" s="120">
        <v>106869</v>
      </c>
      <c r="G162" s="127" t="s">
        <v>8127</v>
      </c>
      <c r="H162" s="120" t="s">
        <v>8128</v>
      </c>
      <c r="I162" s="120" t="s">
        <v>8129</v>
      </c>
      <c r="J162" s="120" t="s">
        <v>179</v>
      </c>
      <c r="K162" s="120" t="s">
        <v>2600</v>
      </c>
      <c r="L162" s="120" t="s">
        <v>72</v>
      </c>
      <c r="M162" s="120" t="s">
        <v>255</v>
      </c>
      <c r="N162" s="121">
        <v>43881</v>
      </c>
      <c r="O162" s="106">
        <v>0.96527777777777779</v>
      </c>
      <c r="P162" s="122">
        <v>0.98611111111111116</v>
      </c>
      <c r="Q162" s="122">
        <v>0</v>
      </c>
      <c r="R162" s="122">
        <v>2.7777777777777776E-2</v>
      </c>
      <c r="S162" s="120" t="s">
        <v>9112</v>
      </c>
      <c r="T162" s="120"/>
      <c r="U162" s="106" t="s">
        <v>9113</v>
      </c>
      <c r="V162" s="120" t="s">
        <v>9114</v>
      </c>
      <c r="W162" s="120" t="s">
        <v>8888</v>
      </c>
      <c r="X162" s="116" t="s">
        <v>276</v>
      </c>
      <c r="Y162" s="116" t="s">
        <v>8142</v>
      </c>
      <c r="Z162" s="116" t="s">
        <v>8129</v>
      </c>
      <c r="AA162" s="116" t="s">
        <v>8129</v>
      </c>
      <c r="AB162" s="116" t="s">
        <v>8129</v>
      </c>
      <c r="AC162" s="116" t="s">
        <v>8129</v>
      </c>
      <c r="AD162" s="116" t="s">
        <v>8129</v>
      </c>
      <c r="AE162" s="116" t="s">
        <v>8129</v>
      </c>
      <c r="AF162" s="128" t="s">
        <v>8752</v>
      </c>
    </row>
    <row r="163" spans="1:32" ht="15" customHeight="1" x14ac:dyDescent="0.25">
      <c r="A163" s="120" t="s">
        <v>9115</v>
      </c>
      <c r="B163" s="120" t="s">
        <v>9116</v>
      </c>
      <c r="C163" s="120" t="s">
        <v>8132</v>
      </c>
      <c r="D163" s="121">
        <v>43881</v>
      </c>
      <c r="E163" s="120" t="s">
        <v>9117</v>
      </c>
      <c r="F163" s="120">
        <v>106863</v>
      </c>
      <c r="G163" s="127" t="s">
        <v>8127</v>
      </c>
      <c r="H163" s="120" t="s">
        <v>8128</v>
      </c>
      <c r="I163" s="120" t="s">
        <v>8129</v>
      </c>
      <c r="J163" s="120" t="s">
        <v>179</v>
      </c>
      <c r="K163" s="120" t="s">
        <v>3005</v>
      </c>
      <c r="L163" s="120" t="s">
        <v>10</v>
      </c>
      <c r="M163" s="120" t="s">
        <v>255</v>
      </c>
      <c r="N163" s="121">
        <v>43881</v>
      </c>
      <c r="O163" s="106">
        <v>2.361111111111111E-2</v>
      </c>
      <c r="P163" s="122">
        <v>3.4722222222222224E-2</v>
      </c>
      <c r="Q163" s="122">
        <v>4.1666666666666664E-2</v>
      </c>
      <c r="R163" s="122">
        <v>6.9444444444444434E-2</v>
      </c>
      <c r="S163" s="120" t="s">
        <v>9118</v>
      </c>
      <c r="T163" s="120"/>
      <c r="U163" s="106" t="s">
        <v>9119</v>
      </c>
      <c r="V163" s="120" t="s">
        <v>8822</v>
      </c>
      <c r="W163" s="120" t="s">
        <v>9120</v>
      </c>
      <c r="X163" s="120" t="s">
        <v>4968</v>
      </c>
      <c r="Y163" s="120" t="s">
        <v>8142</v>
      </c>
      <c r="Z163" s="120" t="s">
        <v>8129</v>
      </c>
      <c r="AA163" s="120" t="s">
        <v>8129</v>
      </c>
      <c r="AB163" s="120" t="s">
        <v>8129</v>
      </c>
      <c r="AC163" s="120" t="s">
        <v>8129</v>
      </c>
      <c r="AD163" s="120" t="s">
        <v>8129</v>
      </c>
      <c r="AE163" s="120" t="s">
        <v>8129</v>
      </c>
      <c r="AF163" s="128" t="s">
        <v>8752</v>
      </c>
    </row>
    <row r="164" spans="1:32" ht="15" customHeight="1" x14ac:dyDescent="0.25">
      <c r="A164" s="116" t="s">
        <v>9121</v>
      </c>
      <c r="B164" s="120" t="s">
        <v>9122</v>
      </c>
      <c r="C164" s="116" t="s">
        <v>8195</v>
      </c>
      <c r="D164" s="118">
        <v>43883</v>
      </c>
      <c r="E164" s="116" t="s">
        <v>9123</v>
      </c>
      <c r="F164" s="116">
        <v>106873</v>
      </c>
      <c r="G164" s="116" t="s">
        <v>8127</v>
      </c>
      <c r="H164" s="116" t="s">
        <v>8128</v>
      </c>
      <c r="I164" s="116" t="s">
        <v>8129</v>
      </c>
      <c r="J164" s="116" t="s">
        <v>179</v>
      </c>
      <c r="K164" s="116" t="s">
        <v>9011</v>
      </c>
      <c r="L164" s="116" t="s">
        <v>54</v>
      </c>
      <c r="M164" s="116" t="s">
        <v>1258</v>
      </c>
      <c r="N164" s="118">
        <v>43883</v>
      </c>
      <c r="O164" s="119">
        <v>0.90277777777777779</v>
      </c>
      <c r="P164" s="119">
        <v>0.92013888888888884</v>
      </c>
      <c r="Q164" s="119">
        <v>0.94444444444444453</v>
      </c>
      <c r="R164" s="119">
        <v>0.97222222222222221</v>
      </c>
      <c r="S164" s="116" t="s">
        <v>135</v>
      </c>
      <c r="T164" s="116"/>
      <c r="U164" s="116" t="s">
        <v>9124</v>
      </c>
      <c r="V164" s="116" t="s">
        <v>9125</v>
      </c>
      <c r="W164" s="116" t="s">
        <v>8433</v>
      </c>
      <c r="X164" s="116" t="s">
        <v>276</v>
      </c>
      <c r="Y164" s="116" t="s">
        <v>8142</v>
      </c>
      <c r="Z164" s="116" t="s">
        <v>8129</v>
      </c>
      <c r="AA164" s="116" t="s">
        <v>8129</v>
      </c>
      <c r="AB164" s="116" t="s">
        <v>8129</v>
      </c>
      <c r="AC164" s="116" t="s">
        <v>8129</v>
      </c>
      <c r="AD164" s="116" t="s">
        <v>8129</v>
      </c>
      <c r="AE164" s="116" t="s">
        <v>8129</v>
      </c>
      <c r="AF164" s="116" t="s">
        <v>8752</v>
      </c>
    </row>
    <row r="165" spans="1:32" ht="15" customHeight="1" x14ac:dyDescent="0.25">
      <c r="A165" s="116" t="s">
        <v>9126</v>
      </c>
      <c r="B165" s="120" t="s">
        <v>9127</v>
      </c>
      <c r="C165" s="116" t="s">
        <v>8129</v>
      </c>
      <c r="D165" s="118">
        <v>43884</v>
      </c>
      <c r="E165" s="116" t="s">
        <v>9128</v>
      </c>
      <c r="F165" s="116">
        <v>106870</v>
      </c>
      <c r="G165" s="116" t="s">
        <v>8137</v>
      </c>
      <c r="H165" s="116" t="s">
        <v>8138</v>
      </c>
      <c r="I165" s="116" t="s">
        <v>8129</v>
      </c>
      <c r="J165" s="116" t="s">
        <v>236</v>
      </c>
      <c r="K165" s="116" t="s">
        <v>8924</v>
      </c>
      <c r="L165" s="116" t="s">
        <v>8</v>
      </c>
      <c r="M165" s="116" t="s">
        <v>9129</v>
      </c>
      <c r="N165" s="118">
        <v>43884</v>
      </c>
      <c r="O165" s="119">
        <v>0.51597222222222217</v>
      </c>
      <c r="P165" s="119">
        <v>0.52361111111111114</v>
      </c>
      <c r="Q165" s="119">
        <v>0.54861111111111105</v>
      </c>
      <c r="R165" s="119">
        <v>0.59722222222222221</v>
      </c>
      <c r="S165" s="116" t="s">
        <v>9130</v>
      </c>
      <c r="T165" s="116"/>
      <c r="U165" s="116" t="s">
        <v>9131</v>
      </c>
      <c r="V165" s="116" t="s">
        <v>9132</v>
      </c>
      <c r="W165" s="116" t="s">
        <v>9133</v>
      </c>
      <c r="X165" s="116"/>
      <c r="Y165" s="116" t="s">
        <v>8142</v>
      </c>
      <c r="Z165" s="116" t="s">
        <v>8129</v>
      </c>
      <c r="AA165" s="116" t="s">
        <v>8129</v>
      </c>
      <c r="AB165" s="116" t="s">
        <v>8129</v>
      </c>
      <c r="AC165" s="116" t="s">
        <v>8129</v>
      </c>
      <c r="AD165" s="116" t="s">
        <v>8129</v>
      </c>
      <c r="AE165" s="116" t="s">
        <v>8129</v>
      </c>
      <c r="AF165" s="116" t="s">
        <v>8752</v>
      </c>
    </row>
    <row r="166" spans="1:32" ht="15" customHeight="1" x14ac:dyDescent="0.25">
      <c r="A166" s="116" t="s">
        <v>9134</v>
      </c>
      <c r="B166" s="120" t="s">
        <v>9135</v>
      </c>
      <c r="C166" s="116" t="s">
        <v>8125</v>
      </c>
      <c r="D166" s="118">
        <v>43884</v>
      </c>
      <c r="E166" s="116" t="s">
        <v>9136</v>
      </c>
      <c r="F166" s="116">
        <v>106859</v>
      </c>
      <c r="G166" s="116" t="s">
        <v>8127</v>
      </c>
      <c r="H166" s="116" t="s">
        <v>8128</v>
      </c>
      <c r="I166" s="116" t="s">
        <v>8129</v>
      </c>
      <c r="J166" s="116" t="s">
        <v>173</v>
      </c>
      <c r="K166" s="116" t="s">
        <v>9137</v>
      </c>
      <c r="L166" s="116" t="s">
        <v>9</v>
      </c>
      <c r="M166" s="116" t="s">
        <v>9138</v>
      </c>
      <c r="N166" s="118">
        <v>43884</v>
      </c>
      <c r="O166" s="119">
        <v>0.67361111111111116</v>
      </c>
      <c r="P166" s="119">
        <v>0.68055555555555547</v>
      </c>
      <c r="Q166" s="119">
        <v>0.70138888888888884</v>
      </c>
      <c r="R166" s="119">
        <v>0.75</v>
      </c>
      <c r="S166" s="116" t="s">
        <v>122</v>
      </c>
      <c r="T166" s="116"/>
      <c r="U166" s="116" t="s">
        <v>9139</v>
      </c>
      <c r="V166" s="116" t="s">
        <v>8822</v>
      </c>
      <c r="W166" s="116" t="s">
        <v>9140</v>
      </c>
      <c r="X166" s="116" t="s">
        <v>6747</v>
      </c>
      <c r="Y166" s="116" t="s">
        <v>8142</v>
      </c>
      <c r="Z166" s="116" t="s">
        <v>8129</v>
      </c>
      <c r="AA166" s="116" t="s">
        <v>8132</v>
      </c>
      <c r="AB166" s="116" t="s">
        <v>8129</v>
      </c>
      <c r="AC166" s="116" t="s">
        <v>8129</v>
      </c>
      <c r="AD166" s="116" t="s">
        <v>8129</v>
      </c>
      <c r="AE166" s="116" t="s">
        <v>8129</v>
      </c>
      <c r="AF166" s="116" t="s">
        <v>8752</v>
      </c>
    </row>
    <row r="167" spans="1:32" ht="15" customHeight="1" x14ac:dyDescent="0.25">
      <c r="A167" s="116" t="s">
        <v>9141</v>
      </c>
      <c r="B167" s="120" t="s">
        <v>9142</v>
      </c>
      <c r="C167" s="116" t="s">
        <v>8132</v>
      </c>
      <c r="D167" s="118">
        <v>43884</v>
      </c>
      <c r="E167" s="116" t="s">
        <v>9143</v>
      </c>
      <c r="F167" s="116">
        <v>106889</v>
      </c>
      <c r="G167" s="116" t="s">
        <v>8127</v>
      </c>
      <c r="H167" s="116" t="s">
        <v>8128</v>
      </c>
      <c r="I167" s="116" t="s">
        <v>8129</v>
      </c>
      <c r="J167" s="116" t="s">
        <v>185</v>
      </c>
      <c r="K167" s="116" t="s">
        <v>2881</v>
      </c>
      <c r="L167" s="116" t="s">
        <v>8158</v>
      </c>
      <c r="M167" s="116" t="s">
        <v>1258</v>
      </c>
      <c r="N167" s="118">
        <v>43884</v>
      </c>
      <c r="O167" s="119">
        <v>0.92013888888888884</v>
      </c>
      <c r="P167" s="119">
        <v>0.92708333333333337</v>
      </c>
      <c r="Q167" s="119">
        <v>0.95833333333333337</v>
      </c>
      <c r="R167" s="119">
        <v>0.98958333333333337</v>
      </c>
      <c r="S167" s="116" t="s">
        <v>9144</v>
      </c>
      <c r="T167" s="116"/>
      <c r="U167" s="116" t="s">
        <v>9145</v>
      </c>
      <c r="V167" s="116" t="s">
        <v>9146</v>
      </c>
      <c r="W167" s="116" t="s">
        <v>9147</v>
      </c>
      <c r="X167" s="116" t="s">
        <v>8513</v>
      </c>
      <c r="Y167" s="116" t="s">
        <v>8142</v>
      </c>
      <c r="Z167" s="116" t="s">
        <v>8129</v>
      </c>
      <c r="AA167" s="116" t="s">
        <v>8129</v>
      </c>
      <c r="AB167" s="116" t="s">
        <v>8132</v>
      </c>
      <c r="AC167" s="116" t="s">
        <v>8129</v>
      </c>
      <c r="AD167" s="116" t="s">
        <v>8129</v>
      </c>
      <c r="AE167" s="116" t="s">
        <v>8129</v>
      </c>
      <c r="AF167" s="116" t="s">
        <v>8752</v>
      </c>
    </row>
    <row r="168" spans="1:32" ht="15" customHeight="1" x14ac:dyDescent="0.25">
      <c r="A168" s="116" t="s">
        <v>9148</v>
      </c>
      <c r="B168" s="120" t="s">
        <v>9149</v>
      </c>
      <c r="C168" s="116" t="s">
        <v>8132</v>
      </c>
      <c r="D168" s="118">
        <v>43884</v>
      </c>
      <c r="E168" s="116" t="s">
        <v>9150</v>
      </c>
      <c r="F168" s="116">
        <v>106872</v>
      </c>
      <c r="G168" s="116" t="s">
        <v>8127</v>
      </c>
      <c r="H168" s="116" t="s">
        <v>8128</v>
      </c>
      <c r="I168" s="116" t="s">
        <v>8129</v>
      </c>
      <c r="J168" s="116" t="s">
        <v>185</v>
      </c>
      <c r="K168" s="116" t="s">
        <v>2881</v>
      </c>
      <c r="L168" s="116" t="s">
        <v>8158</v>
      </c>
      <c r="M168" s="116" t="s">
        <v>1258</v>
      </c>
      <c r="N168" s="118">
        <v>43884</v>
      </c>
      <c r="O168" s="119">
        <v>0.99305555555555547</v>
      </c>
      <c r="P168" s="119">
        <v>0.99652777777777779</v>
      </c>
      <c r="Q168" s="119">
        <v>6.9444444444444441E-3</v>
      </c>
      <c r="R168" s="119">
        <v>3.4722222222222224E-2</v>
      </c>
      <c r="S168" s="116" t="s">
        <v>9151</v>
      </c>
      <c r="T168" s="116"/>
      <c r="U168" s="116" t="s">
        <v>9152</v>
      </c>
      <c r="V168" s="116" t="s">
        <v>9153</v>
      </c>
      <c r="W168" s="116" t="s">
        <v>9154</v>
      </c>
      <c r="X168" s="116" t="s">
        <v>8513</v>
      </c>
      <c r="Y168" s="116" t="s">
        <v>8142</v>
      </c>
      <c r="Z168" s="116" t="s">
        <v>8132</v>
      </c>
      <c r="AA168" s="116" t="s">
        <v>8129</v>
      </c>
      <c r="AB168" s="116" t="s">
        <v>8132</v>
      </c>
      <c r="AC168" s="116" t="s">
        <v>8129</v>
      </c>
      <c r="AD168" s="116" t="s">
        <v>8129</v>
      </c>
      <c r="AE168" s="116" t="s">
        <v>8132</v>
      </c>
      <c r="AF168" s="116" t="s">
        <v>8752</v>
      </c>
    </row>
    <row r="169" spans="1:32" ht="15" customHeight="1" x14ac:dyDescent="0.25">
      <c r="A169" s="116" t="s">
        <v>9155</v>
      </c>
      <c r="B169" s="120" t="s">
        <v>9156</v>
      </c>
      <c r="C169" s="116" t="s">
        <v>8129</v>
      </c>
      <c r="D169" s="118">
        <v>43884</v>
      </c>
      <c r="E169" s="116" t="s">
        <v>9157</v>
      </c>
      <c r="F169" s="116">
        <v>106874</v>
      </c>
      <c r="G169" s="116" t="s">
        <v>8127</v>
      </c>
      <c r="H169" s="116" t="s">
        <v>8128</v>
      </c>
      <c r="I169" s="116" t="s">
        <v>8129</v>
      </c>
      <c r="J169" s="116" t="s">
        <v>236</v>
      </c>
      <c r="K169" s="116" t="s">
        <v>2881</v>
      </c>
      <c r="L169" s="116" t="s">
        <v>8</v>
      </c>
      <c r="M169" s="116" t="s">
        <v>255</v>
      </c>
      <c r="N169" s="118">
        <v>43884</v>
      </c>
      <c r="O169" s="119">
        <v>0.94930555555555562</v>
      </c>
      <c r="P169" s="119">
        <v>0.96180555555555547</v>
      </c>
      <c r="Q169" s="119">
        <v>3.472222222222222E-3</v>
      </c>
      <c r="R169" s="119">
        <v>3.4722222222222224E-2</v>
      </c>
      <c r="S169" s="116" t="s">
        <v>9158</v>
      </c>
      <c r="T169" s="116"/>
      <c r="U169" s="116" t="s">
        <v>9159</v>
      </c>
      <c r="V169" s="116" t="s">
        <v>9160</v>
      </c>
      <c r="W169" s="116" t="s">
        <v>9161</v>
      </c>
      <c r="X169" s="116" t="s">
        <v>8513</v>
      </c>
      <c r="Y169" s="116" t="s">
        <v>8142</v>
      </c>
      <c r="Z169" s="116" t="s">
        <v>8129</v>
      </c>
      <c r="AA169" s="116" t="s">
        <v>8129</v>
      </c>
      <c r="AB169" s="116" t="s">
        <v>8132</v>
      </c>
      <c r="AC169" s="116" t="s">
        <v>8129</v>
      </c>
      <c r="AD169" s="116" t="s">
        <v>8129</v>
      </c>
      <c r="AE169" s="116" t="s">
        <v>8129</v>
      </c>
      <c r="AF169" s="116" t="s">
        <v>8752</v>
      </c>
    </row>
    <row r="170" spans="1:32" ht="15" customHeight="1" x14ac:dyDescent="0.25">
      <c r="A170" s="116" t="s">
        <v>9162</v>
      </c>
      <c r="B170" s="120" t="s">
        <v>9163</v>
      </c>
      <c r="C170" s="116" t="s">
        <v>8132</v>
      </c>
      <c r="D170" s="118">
        <v>43885</v>
      </c>
      <c r="E170" s="116" t="s">
        <v>9164</v>
      </c>
      <c r="F170" s="116">
        <v>106884</v>
      </c>
      <c r="G170" s="116" t="s">
        <v>8127</v>
      </c>
      <c r="H170" s="116" t="s">
        <v>8128</v>
      </c>
      <c r="I170" s="116" t="s">
        <v>8129</v>
      </c>
      <c r="J170" s="116" t="s">
        <v>172</v>
      </c>
      <c r="K170" s="116" t="s">
        <v>9011</v>
      </c>
      <c r="L170" s="116" t="s">
        <v>44</v>
      </c>
      <c r="M170" s="116" t="s">
        <v>255</v>
      </c>
      <c r="N170" s="118">
        <v>43885</v>
      </c>
      <c r="O170" s="119">
        <v>0.4201388888888889</v>
      </c>
      <c r="P170" s="119">
        <v>0.43402777777777773</v>
      </c>
      <c r="Q170" s="119">
        <v>0.45902777777777781</v>
      </c>
      <c r="R170" s="119">
        <v>0.48333333333333334</v>
      </c>
      <c r="S170" s="116" t="s">
        <v>9144</v>
      </c>
      <c r="T170" s="116"/>
      <c r="U170" s="116" t="s">
        <v>9165</v>
      </c>
      <c r="V170" s="116" t="s">
        <v>9166</v>
      </c>
      <c r="W170" s="116" t="s">
        <v>9167</v>
      </c>
      <c r="X170" s="116" t="s">
        <v>8513</v>
      </c>
      <c r="Y170" s="116" t="s">
        <v>8142</v>
      </c>
      <c r="Z170" s="116" t="s">
        <v>8129</v>
      </c>
      <c r="AA170" s="116" t="s">
        <v>8129</v>
      </c>
      <c r="AB170" s="116" t="s">
        <v>8132</v>
      </c>
      <c r="AC170" s="116" t="s">
        <v>8129</v>
      </c>
      <c r="AD170" s="116" t="s">
        <v>8129</v>
      </c>
      <c r="AE170" s="116" t="s">
        <v>8129</v>
      </c>
      <c r="AF170" s="116" t="s">
        <v>8752</v>
      </c>
    </row>
    <row r="171" spans="1:32" ht="15" customHeight="1" x14ac:dyDescent="0.25">
      <c r="A171" s="116" t="s">
        <v>9168</v>
      </c>
      <c r="B171" s="120" t="s">
        <v>9169</v>
      </c>
      <c r="C171" s="116" t="s">
        <v>8129</v>
      </c>
      <c r="D171" s="118">
        <v>43885</v>
      </c>
      <c r="E171" s="116" t="s">
        <v>9170</v>
      </c>
      <c r="F171" s="116">
        <v>106880</v>
      </c>
      <c r="G171" s="116" t="s">
        <v>8127</v>
      </c>
      <c r="H171" s="116" t="s">
        <v>8128</v>
      </c>
      <c r="I171" s="116" t="s">
        <v>8129</v>
      </c>
      <c r="J171" s="116" t="s">
        <v>184</v>
      </c>
      <c r="K171" s="116" t="s">
        <v>9011</v>
      </c>
      <c r="L171" s="116" t="s">
        <v>7</v>
      </c>
      <c r="M171" s="116" t="s">
        <v>1258</v>
      </c>
      <c r="N171" s="118">
        <v>43885</v>
      </c>
      <c r="O171" s="119">
        <v>0.625</v>
      </c>
      <c r="P171" s="119">
        <v>0.63888888888888895</v>
      </c>
      <c r="Q171" s="119">
        <v>0.67013888888888884</v>
      </c>
      <c r="R171" s="119">
        <v>0.70486111111111116</v>
      </c>
      <c r="S171" s="116" t="s">
        <v>9130</v>
      </c>
      <c r="T171" s="116"/>
      <c r="U171" s="116" t="s">
        <v>9171</v>
      </c>
      <c r="V171" s="116" t="s">
        <v>9172</v>
      </c>
      <c r="W171" s="116" t="s">
        <v>9173</v>
      </c>
      <c r="X171" s="116" t="s">
        <v>9174</v>
      </c>
      <c r="Y171" s="116" t="s">
        <v>8142</v>
      </c>
      <c r="Z171" s="116" t="s">
        <v>8129</v>
      </c>
      <c r="AA171" s="116" t="s">
        <v>8129</v>
      </c>
      <c r="AB171" s="116" t="s">
        <v>8132</v>
      </c>
      <c r="AC171" s="116" t="s">
        <v>8129</v>
      </c>
      <c r="AD171" s="116" t="s">
        <v>8129</v>
      </c>
      <c r="AE171" s="116" t="s">
        <v>8129</v>
      </c>
      <c r="AF171" s="116" t="s">
        <v>8752</v>
      </c>
    </row>
    <row r="172" spans="1:32" ht="15" customHeight="1" x14ac:dyDescent="0.25">
      <c r="A172" s="116" t="s">
        <v>9175</v>
      </c>
      <c r="B172" s="120" t="s">
        <v>9176</v>
      </c>
      <c r="C172" s="116"/>
      <c r="D172" s="118">
        <v>43885</v>
      </c>
      <c r="E172" s="116" t="s">
        <v>9177</v>
      </c>
      <c r="F172" s="116">
        <v>106876</v>
      </c>
      <c r="G172" s="116" t="s">
        <v>8127</v>
      </c>
      <c r="H172" s="116" t="s">
        <v>8128</v>
      </c>
      <c r="I172" s="116" t="s">
        <v>8129</v>
      </c>
      <c r="J172" s="116" t="s">
        <v>182</v>
      </c>
      <c r="K172" s="116" t="s">
        <v>3030</v>
      </c>
      <c r="L172" s="116" t="s">
        <v>72</v>
      </c>
      <c r="M172" s="116" t="s">
        <v>1258</v>
      </c>
      <c r="N172" s="118">
        <v>43885</v>
      </c>
      <c r="O172" s="119">
        <v>0.76597222222222217</v>
      </c>
      <c r="P172" s="119">
        <v>0.76666666666666661</v>
      </c>
      <c r="Q172" s="119">
        <v>0.77638888888888891</v>
      </c>
      <c r="R172" s="119">
        <v>0.81944444444444453</v>
      </c>
      <c r="S172" s="116" t="s">
        <v>2730</v>
      </c>
      <c r="T172" s="116"/>
      <c r="U172" s="116" t="s">
        <v>9178</v>
      </c>
      <c r="V172" s="116" t="s">
        <v>293</v>
      </c>
      <c r="W172" s="116" t="s">
        <v>9179</v>
      </c>
      <c r="X172" s="116" t="s">
        <v>8513</v>
      </c>
      <c r="Y172" s="116" t="s">
        <v>8142</v>
      </c>
      <c r="Z172" s="116" t="s">
        <v>8129</v>
      </c>
      <c r="AA172" s="116" t="s">
        <v>8129</v>
      </c>
      <c r="AB172" s="116" t="s">
        <v>8129</v>
      </c>
      <c r="AC172" s="116" t="s">
        <v>8129</v>
      </c>
      <c r="AD172" s="116" t="s">
        <v>8129</v>
      </c>
      <c r="AE172" s="116" t="s">
        <v>8129</v>
      </c>
      <c r="AF172" s="116" t="s">
        <v>8752</v>
      </c>
    </row>
    <row r="173" spans="1:32" ht="15" customHeight="1" x14ac:dyDescent="0.25">
      <c r="A173" s="116" t="s">
        <v>9180</v>
      </c>
      <c r="B173" s="120" t="s">
        <v>9181</v>
      </c>
      <c r="C173" s="116" t="s">
        <v>8132</v>
      </c>
      <c r="D173" s="118">
        <v>43885</v>
      </c>
      <c r="E173" s="116" t="s">
        <v>9182</v>
      </c>
      <c r="F173" s="116">
        <v>106885</v>
      </c>
      <c r="G173" s="116" t="s">
        <v>8127</v>
      </c>
      <c r="H173" s="116" t="s">
        <v>8128</v>
      </c>
      <c r="I173" s="116" t="s">
        <v>8129</v>
      </c>
      <c r="J173" s="116" t="s">
        <v>172</v>
      </c>
      <c r="K173" s="116" t="s">
        <v>8275</v>
      </c>
      <c r="L173" s="116" t="s">
        <v>44</v>
      </c>
      <c r="M173" s="116" t="s">
        <v>255</v>
      </c>
      <c r="N173" s="118">
        <v>43885</v>
      </c>
      <c r="O173" s="119">
        <v>0.80694444444444446</v>
      </c>
      <c r="P173" s="119">
        <v>0.81944444444444453</v>
      </c>
      <c r="Q173" s="119">
        <v>0.83124999999999993</v>
      </c>
      <c r="R173" s="119">
        <v>0.86041666666666661</v>
      </c>
      <c r="S173" s="116" t="s">
        <v>8917</v>
      </c>
      <c r="T173" s="116"/>
      <c r="U173" s="116" t="s">
        <v>9183</v>
      </c>
      <c r="V173" s="116" t="s">
        <v>9184</v>
      </c>
      <c r="W173" s="116" t="s">
        <v>9185</v>
      </c>
      <c r="X173" s="116" t="s">
        <v>8513</v>
      </c>
      <c r="Y173" s="116" t="s">
        <v>8142</v>
      </c>
      <c r="Z173" s="116" t="s">
        <v>8129</v>
      </c>
      <c r="AA173" s="116" t="s">
        <v>8129</v>
      </c>
      <c r="AB173" s="116" t="s">
        <v>8132</v>
      </c>
      <c r="AC173" s="116" t="s">
        <v>8129</v>
      </c>
      <c r="AD173" s="116" t="s">
        <v>8129</v>
      </c>
      <c r="AE173" s="116" t="s">
        <v>8129</v>
      </c>
      <c r="AF173" s="116" t="s">
        <v>8752</v>
      </c>
    </row>
    <row r="174" spans="1:32" ht="15" customHeight="1" x14ac:dyDescent="0.25">
      <c r="A174" s="116" t="s">
        <v>9186</v>
      </c>
      <c r="B174" s="120" t="s">
        <v>9187</v>
      </c>
      <c r="C174" s="116" t="s">
        <v>8132</v>
      </c>
      <c r="D174" s="118">
        <v>43886</v>
      </c>
      <c r="E174" s="116" t="s">
        <v>9188</v>
      </c>
      <c r="F174" s="116">
        <v>106879</v>
      </c>
      <c r="G174" s="116" t="s">
        <v>8127</v>
      </c>
      <c r="H174" s="116" t="s">
        <v>8128</v>
      </c>
      <c r="I174" s="116" t="s">
        <v>8129</v>
      </c>
      <c r="J174" s="116" t="s">
        <v>179</v>
      </c>
      <c r="K174" s="116" t="s">
        <v>9189</v>
      </c>
      <c r="L174" s="116" t="s">
        <v>23</v>
      </c>
      <c r="M174" s="116" t="s">
        <v>255</v>
      </c>
      <c r="N174" s="118">
        <v>43886</v>
      </c>
      <c r="O174" s="119">
        <v>0.98611111111111116</v>
      </c>
      <c r="P174" s="119">
        <v>0.99305555555555547</v>
      </c>
      <c r="Q174" s="119">
        <v>0</v>
      </c>
      <c r="R174" s="119">
        <v>6.25E-2</v>
      </c>
      <c r="S174" s="116" t="s">
        <v>8917</v>
      </c>
      <c r="T174" s="116"/>
      <c r="U174" s="116" t="s">
        <v>9190</v>
      </c>
      <c r="V174" s="116" t="s">
        <v>9191</v>
      </c>
      <c r="W174" s="116" t="s">
        <v>9192</v>
      </c>
      <c r="X174" s="116" t="s">
        <v>8513</v>
      </c>
      <c r="Y174" s="116" t="s">
        <v>8142</v>
      </c>
      <c r="Z174" s="116" t="s">
        <v>8129</v>
      </c>
      <c r="AA174" s="116" t="s">
        <v>8129</v>
      </c>
      <c r="AB174" s="116" t="s">
        <v>8129</v>
      </c>
      <c r="AC174" s="116" t="s">
        <v>8129</v>
      </c>
      <c r="AD174" s="116" t="s">
        <v>8129</v>
      </c>
      <c r="AE174" s="116" t="s">
        <v>8129</v>
      </c>
      <c r="AF174" s="116" t="s">
        <v>8752</v>
      </c>
    </row>
    <row r="175" spans="1:32" ht="15" customHeight="1" x14ac:dyDescent="0.25">
      <c r="A175" s="116" t="s">
        <v>9193</v>
      </c>
      <c r="B175" s="120" t="s">
        <v>9194</v>
      </c>
      <c r="C175" s="116" t="s">
        <v>8125</v>
      </c>
      <c r="D175" s="118">
        <v>43887</v>
      </c>
      <c r="E175" s="116" t="s">
        <v>9195</v>
      </c>
      <c r="F175" s="116">
        <v>107330</v>
      </c>
      <c r="G175" s="116" t="s">
        <v>8127</v>
      </c>
      <c r="H175" s="116" t="s">
        <v>8128</v>
      </c>
      <c r="I175" s="116" t="s">
        <v>8129</v>
      </c>
      <c r="J175" s="116" t="s">
        <v>191</v>
      </c>
      <c r="K175" s="116" t="s">
        <v>9189</v>
      </c>
      <c r="L175" s="116" t="s">
        <v>25</v>
      </c>
      <c r="M175" s="116" t="s">
        <v>1258</v>
      </c>
      <c r="N175" s="118">
        <v>43887</v>
      </c>
      <c r="O175" s="119">
        <v>0.65416666666666667</v>
      </c>
      <c r="P175" s="119">
        <v>0.66666666666666663</v>
      </c>
      <c r="Q175" s="119">
        <v>0.69444444444444453</v>
      </c>
      <c r="R175" s="119">
        <v>0.73611111111111116</v>
      </c>
      <c r="S175" s="116" t="s">
        <v>8936</v>
      </c>
      <c r="T175" s="116"/>
      <c r="U175" s="116" t="s">
        <v>9196</v>
      </c>
      <c r="V175" s="116" t="s">
        <v>9197</v>
      </c>
      <c r="W175" s="116" t="s">
        <v>9198</v>
      </c>
      <c r="X175" s="116" t="s">
        <v>8513</v>
      </c>
      <c r="Y175" s="116" t="s">
        <v>8142</v>
      </c>
      <c r="Z175" s="116" t="s">
        <v>8129</v>
      </c>
      <c r="AA175" s="116" t="s">
        <v>8129</v>
      </c>
      <c r="AB175" s="116" t="s">
        <v>8129</v>
      </c>
      <c r="AC175" s="116" t="s">
        <v>8129</v>
      </c>
      <c r="AD175" s="116" t="s">
        <v>8129</v>
      </c>
      <c r="AE175" s="116" t="s">
        <v>8129</v>
      </c>
      <c r="AF175" s="116" t="s">
        <v>8752</v>
      </c>
    </row>
    <row r="176" spans="1:32" ht="15" customHeight="1" x14ac:dyDescent="0.25">
      <c r="A176" s="116" t="s">
        <v>9199</v>
      </c>
      <c r="B176" s="120" t="s">
        <v>9200</v>
      </c>
      <c r="C176" s="116" t="s">
        <v>8195</v>
      </c>
      <c r="D176" s="118">
        <v>43888</v>
      </c>
      <c r="E176" s="116" t="s">
        <v>9201</v>
      </c>
      <c r="F176" s="116">
        <v>107329</v>
      </c>
      <c r="G176" s="116" t="s">
        <v>8127</v>
      </c>
      <c r="H176" s="116" t="s">
        <v>8138</v>
      </c>
      <c r="I176" s="116" t="s">
        <v>8129</v>
      </c>
      <c r="J176" s="116" t="s">
        <v>236</v>
      </c>
      <c r="K176" s="116" t="s">
        <v>9202</v>
      </c>
      <c r="L176" s="116" t="s">
        <v>71</v>
      </c>
      <c r="M176" s="116" t="s">
        <v>255</v>
      </c>
      <c r="N176" s="118">
        <v>43888</v>
      </c>
      <c r="O176" s="119">
        <v>0.41319444444444442</v>
      </c>
      <c r="P176" s="119">
        <v>0.43055555555555558</v>
      </c>
      <c r="Q176" s="119">
        <v>0.44444444444444442</v>
      </c>
      <c r="R176" s="119">
        <v>0.4861111111111111</v>
      </c>
      <c r="S176" s="116" t="s">
        <v>9203</v>
      </c>
      <c r="T176" s="116"/>
      <c r="U176" s="116" t="s">
        <v>9204</v>
      </c>
      <c r="V176" s="116" t="s">
        <v>9205</v>
      </c>
      <c r="W176" s="116" t="s">
        <v>9206</v>
      </c>
      <c r="X176" s="116" t="s">
        <v>481</v>
      </c>
      <c r="Y176" s="116" t="s">
        <v>8142</v>
      </c>
      <c r="Z176" s="116" t="s">
        <v>8129</v>
      </c>
      <c r="AA176" s="116" t="s">
        <v>8129</v>
      </c>
      <c r="AB176" s="116" t="s">
        <v>8129</v>
      </c>
      <c r="AC176" s="116" t="s">
        <v>8129</v>
      </c>
      <c r="AD176" s="116" t="s">
        <v>8129</v>
      </c>
      <c r="AE176" s="116" t="s">
        <v>8129</v>
      </c>
      <c r="AF176" s="116" t="s">
        <v>8752</v>
      </c>
    </row>
    <row r="177" spans="1:32" ht="15" customHeight="1" x14ac:dyDescent="0.25">
      <c r="A177" s="116" t="s">
        <v>9207</v>
      </c>
      <c r="B177" s="120" t="s">
        <v>9208</v>
      </c>
      <c r="C177" s="116" t="s">
        <v>8132</v>
      </c>
      <c r="D177" s="118">
        <v>43888</v>
      </c>
      <c r="E177" s="116" t="s">
        <v>9209</v>
      </c>
      <c r="F177" s="116">
        <v>106887</v>
      </c>
      <c r="G177" s="116" t="s">
        <v>8127</v>
      </c>
      <c r="H177" s="116" t="s">
        <v>8128</v>
      </c>
      <c r="I177" s="116" t="s">
        <v>8129</v>
      </c>
      <c r="J177" s="116" t="s">
        <v>179</v>
      </c>
      <c r="K177" s="116" t="s">
        <v>3030</v>
      </c>
      <c r="L177" s="116" t="s">
        <v>8158</v>
      </c>
      <c r="M177" s="116" t="s">
        <v>1258</v>
      </c>
      <c r="N177" s="118">
        <v>43888</v>
      </c>
      <c r="O177" s="119">
        <v>0.74305555555555547</v>
      </c>
      <c r="P177" s="119">
        <v>0.80555555555555547</v>
      </c>
      <c r="Q177" s="119">
        <v>0.81944444444444453</v>
      </c>
      <c r="R177" s="119">
        <v>0.84722222222222221</v>
      </c>
      <c r="S177" s="116" t="s">
        <v>9210</v>
      </c>
      <c r="T177" s="116"/>
      <c r="U177" s="116" t="s">
        <v>9211</v>
      </c>
      <c r="V177" s="116" t="s">
        <v>9212</v>
      </c>
      <c r="W177" s="116" t="s">
        <v>9213</v>
      </c>
      <c r="X177" s="116" t="s">
        <v>276</v>
      </c>
      <c r="Y177" s="116" t="s">
        <v>8142</v>
      </c>
      <c r="Z177" s="116" t="s">
        <v>8129</v>
      </c>
      <c r="AA177" s="116" t="s">
        <v>8129</v>
      </c>
      <c r="AB177" s="116" t="s">
        <v>8129</v>
      </c>
      <c r="AC177" s="116" t="s">
        <v>8129</v>
      </c>
      <c r="AD177" s="116" t="s">
        <v>8129</v>
      </c>
      <c r="AE177" s="116" t="s">
        <v>8129</v>
      </c>
      <c r="AF177" s="116" t="s">
        <v>8752</v>
      </c>
    </row>
    <row r="178" spans="1:32" ht="15" customHeight="1" x14ac:dyDescent="0.25">
      <c r="A178" s="120" t="s">
        <v>9214</v>
      </c>
      <c r="B178" s="120" t="s">
        <v>9215</v>
      </c>
      <c r="C178" s="120" t="s">
        <v>8132</v>
      </c>
      <c r="D178" s="121">
        <v>43889</v>
      </c>
      <c r="E178" s="120" t="s">
        <v>9216</v>
      </c>
      <c r="F178" s="120">
        <v>106881</v>
      </c>
      <c r="G178" s="127" t="s">
        <v>8137</v>
      </c>
      <c r="H178" s="120" t="s">
        <v>9217</v>
      </c>
      <c r="I178" s="120" t="s">
        <v>8129</v>
      </c>
      <c r="J178" s="120" t="s">
        <v>191</v>
      </c>
      <c r="K178" s="120" t="s">
        <v>4771</v>
      </c>
      <c r="L178" s="120" t="s">
        <v>10</v>
      </c>
      <c r="M178" s="120" t="s">
        <v>255</v>
      </c>
      <c r="N178" s="121">
        <v>43889</v>
      </c>
      <c r="O178" s="106">
        <v>0.35416666666666669</v>
      </c>
      <c r="P178" s="122">
        <v>0.36805555555555558</v>
      </c>
      <c r="Q178" s="122">
        <v>0.375</v>
      </c>
      <c r="R178" s="122">
        <v>0.41666666666666669</v>
      </c>
      <c r="S178" s="120" t="s">
        <v>9218</v>
      </c>
      <c r="T178" s="120"/>
      <c r="U178" s="106" t="s">
        <v>9219</v>
      </c>
      <c r="V178" s="120" t="s">
        <v>9220</v>
      </c>
      <c r="W178" s="120" t="s">
        <v>9221</v>
      </c>
      <c r="X178" s="120" t="s">
        <v>2454</v>
      </c>
      <c r="Y178" s="120" t="s">
        <v>250</v>
      </c>
      <c r="Z178" s="120" t="s">
        <v>8129</v>
      </c>
      <c r="AA178" s="120" t="s">
        <v>8132</v>
      </c>
      <c r="AB178" s="120" t="s">
        <v>8129</v>
      </c>
      <c r="AC178" s="120" t="s">
        <v>8129</v>
      </c>
      <c r="AD178" s="120" t="s">
        <v>8129</v>
      </c>
      <c r="AE178" s="120" t="s">
        <v>8129</v>
      </c>
      <c r="AF178" s="128" t="s">
        <v>8752</v>
      </c>
    </row>
    <row r="179" spans="1:32" ht="15" customHeight="1" x14ac:dyDescent="0.25">
      <c r="A179" s="116" t="s">
        <v>9222</v>
      </c>
      <c r="B179" s="120" t="s">
        <v>9223</v>
      </c>
      <c r="C179" s="116" t="s">
        <v>8132</v>
      </c>
      <c r="D179" s="118">
        <v>43889</v>
      </c>
      <c r="E179" s="116" t="s">
        <v>9224</v>
      </c>
      <c r="F179" s="116">
        <v>106877</v>
      </c>
      <c r="G179" s="116" t="s">
        <v>8127</v>
      </c>
      <c r="H179" s="116" t="s">
        <v>8128</v>
      </c>
      <c r="I179" s="116" t="s">
        <v>8129</v>
      </c>
      <c r="J179" s="116" t="s">
        <v>180</v>
      </c>
      <c r="K179" s="116" t="s">
        <v>9225</v>
      </c>
      <c r="L179" s="116" t="s">
        <v>72</v>
      </c>
      <c r="M179" s="116" t="s">
        <v>255</v>
      </c>
      <c r="N179" s="118">
        <v>43889</v>
      </c>
      <c r="O179" s="119">
        <v>0.64166666666666672</v>
      </c>
      <c r="P179" s="119">
        <v>0.65277777777777779</v>
      </c>
      <c r="Q179" s="119">
        <v>0.67708333333333337</v>
      </c>
      <c r="R179" s="119">
        <v>0.72916666666666663</v>
      </c>
      <c r="S179" s="116" t="s">
        <v>9226</v>
      </c>
      <c r="T179" s="116"/>
      <c r="U179" s="116" t="s">
        <v>9227</v>
      </c>
      <c r="V179" s="116" t="s">
        <v>9228</v>
      </c>
      <c r="W179" s="116" t="s">
        <v>8907</v>
      </c>
      <c r="X179" s="116" t="s">
        <v>276</v>
      </c>
      <c r="Y179" s="116" t="s">
        <v>8142</v>
      </c>
      <c r="Z179" s="116" t="s">
        <v>8129</v>
      </c>
      <c r="AA179" s="116" t="s">
        <v>8129</v>
      </c>
      <c r="AB179" s="116" t="s">
        <v>8132</v>
      </c>
      <c r="AC179" s="116" t="s">
        <v>8129</v>
      </c>
      <c r="AD179" s="116" t="s">
        <v>8129</v>
      </c>
      <c r="AE179" s="116" t="s">
        <v>8132</v>
      </c>
      <c r="AF179" s="116" t="s">
        <v>8752</v>
      </c>
    </row>
    <row r="180" spans="1:32" ht="15" customHeight="1" x14ac:dyDescent="0.25">
      <c r="A180" s="116" t="s">
        <v>9229</v>
      </c>
      <c r="B180" s="120" t="s">
        <v>9230</v>
      </c>
      <c r="C180" s="116" t="s">
        <v>8125</v>
      </c>
      <c r="D180" s="118">
        <v>43889</v>
      </c>
      <c r="E180" s="116" t="s">
        <v>9231</v>
      </c>
      <c r="F180" s="116">
        <v>106878</v>
      </c>
      <c r="G180" s="116" t="s">
        <v>8127</v>
      </c>
      <c r="H180" s="116" t="s">
        <v>8128</v>
      </c>
      <c r="I180" s="116" t="s">
        <v>8129</v>
      </c>
      <c r="J180" s="116" t="s">
        <v>236</v>
      </c>
      <c r="K180" s="116" t="s">
        <v>105</v>
      </c>
      <c r="L180" s="116" t="s">
        <v>25</v>
      </c>
      <c r="M180" s="116" t="s">
        <v>255</v>
      </c>
      <c r="N180" s="118">
        <v>43889</v>
      </c>
      <c r="O180" s="119">
        <v>0.23263888888888887</v>
      </c>
      <c r="P180" s="119">
        <v>0.24652777777777779</v>
      </c>
      <c r="Q180" s="119">
        <v>0.25</v>
      </c>
      <c r="R180" s="119">
        <v>0.28125</v>
      </c>
      <c r="S180" s="116" t="s">
        <v>9232</v>
      </c>
      <c r="T180" s="116"/>
      <c r="U180" s="116" t="s">
        <v>9233</v>
      </c>
      <c r="V180" s="116" t="s">
        <v>9234</v>
      </c>
      <c r="W180" s="116" t="s">
        <v>9235</v>
      </c>
      <c r="X180" s="116" t="s">
        <v>276</v>
      </c>
      <c r="Y180" s="116" t="s">
        <v>8142</v>
      </c>
      <c r="Z180" s="116" t="s">
        <v>8129</v>
      </c>
      <c r="AA180" s="116" t="s">
        <v>8129</v>
      </c>
      <c r="AB180" s="116" t="s">
        <v>8129</v>
      </c>
      <c r="AC180" s="116" t="s">
        <v>8129</v>
      </c>
      <c r="AD180" s="116" t="s">
        <v>8129</v>
      </c>
      <c r="AE180" s="116" t="s">
        <v>8129</v>
      </c>
      <c r="AF180" s="116" t="s">
        <v>8752</v>
      </c>
    </row>
    <row r="181" spans="1:32" ht="15" customHeight="1" x14ac:dyDescent="0.25">
      <c r="A181" s="116" t="s">
        <v>9236</v>
      </c>
      <c r="B181" s="120" t="s">
        <v>9237</v>
      </c>
      <c r="C181" s="116" t="s">
        <v>8129</v>
      </c>
      <c r="D181" s="118">
        <v>43890</v>
      </c>
      <c r="E181" s="116" t="s">
        <v>9238</v>
      </c>
      <c r="F181" s="116">
        <v>106886</v>
      </c>
      <c r="G181" s="116" t="s">
        <v>8127</v>
      </c>
      <c r="H181" s="116" t="s">
        <v>8128</v>
      </c>
      <c r="I181" s="116" t="s">
        <v>8129</v>
      </c>
      <c r="J181" s="116" t="s">
        <v>182</v>
      </c>
      <c r="K181" s="116" t="s">
        <v>8423</v>
      </c>
      <c r="L181" s="116" t="s">
        <v>35</v>
      </c>
      <c r="M181" s="116" t="s">
        <v>1258</v>
      </c>
      <c r="N181" s="118">
        <v>43889</v>
      </c>
      <c r="O181" s="119">
        <v>0.2986111111111111</v>
      </c>
      <c r="P181" s="119">
        <v>0.30555555555555552</v>
      </c>
      <c r="Q181" s="119">
        <v>0.3354166666666667</v>
      </c>
      <c r="R181" s="119">
        <v>0.3888888888888889</v>
      </c>
      <c r="S181" s="116" t="s">
        <v>9239</v>
      </c>
      <c r="T181" s="116"/>
      <c r="U181" s="116" t="s">
        <v>9240</v>
      </c>
      <c r="V181" s="116" t="s">
        <v>9241</v>
      </c>
      <c r="W181" s="116" t="s">
        <v>9242</v>
      </c>
      <c r="X181" s="116" t="s">
        <v>744</v>
      </c>
      <c r="Y181" s="116" t="s">
        <v>8142</v>
      </c>
      <c r="Z181" s="116" t="s">
        <v>8129</v>
      </c>
      <c r="AA181" s="116" t="s">
        <v>8129</v>
      </c>
      <c r="AB181" s="116" t="s">
        <v>8129</v>
      </c>
      <c r="AC181" s="116" t="s">
        <v>8129</v>
      </c>
      <c r="AD181" s="116" t="s">
        <v>8129</v>
      </c>
      <c r="AE181" s="116" t="s">
        <v>8129</v>
      </c>
      <c r="AF181" s="116" t="s">
        <v>8752</v>
      </c>
    </row>
    <row r="182" spans="1:32" ht="15" customHeight="1" x14ac:dyDescent="0.25">
      <c r="A182" s="116" t="s">
        <v>9243</v>
      </c>
      <c r="B182" s="120" t="s">
        <v>9244</v>
      </c>
      <c r="C182" s="116" t="s">
        <v>8132</v>
      </c>
      <c r="D182" s="118">
        <v>43890</v>
      </c>
      <c r="E182" s="116" t="s">
        <v>9245</v>
      </c>
      <c r="F182" s="116">
        <v>107313</v>
      </c>
      <c r="G182" s="116" t="s">
        <v>8127</v>
      </c>
      <c r="H182" s="116" t="s">
        <v>8128</v>
      </c>
      <c r="I182" s="116" t="s">
        <v>8129</v>
      </c>
      <c r="J182" s="116" t="s">
        <v>176</v>
      </c>
      <c r="K182" s="116" t="s">
        <v>8469</v>
      </c>
      <c r="L182" s="116" t="s">
        <v>8158</v>
      </c>
      <c r="M182" s="116" t="s">
        <v>255</v>
      </c>
      <c r="N182" s="118">
        <v>43890</v>
      </c>
      <c r="O182" s="119">
        <v>0.59861111111111109</v>
      </c>
      <c r="P182" s="119">
        <v>0.62847222222222221</v>
      </c>
      <c r="Q182" s="119">
        <v>0.6430555555555556</v>
      </c>
      <c r="R182" s="119">
        <v>0.67638888888888893</v>
      </c>
      <c r="S182" s="116" t="s">
        <v>118</v>
      </c>
      <c r="T182" s="116"/>
      <c r="U182" s="116" t="s">
        <v>9246</v>
      </c>
      <c r="V182" s="116" t="s">
        <v>9247</v>
      </c>
      <c r="W182" s="116" t="s">
        <v>9248</v>
      </c>
      <c r="X182" s="116" t="s">
        <v>276</v>
      </c>
      <c r="Y182" s="116" t="s">
        <v>8142</v>
      </c>
      <c r="Z182" s="116" t="s">
        <v>8129</v>
      </c>
      <c r="AA182" s="116" t="s">
        <v>8129</v>
      </c>
      <c r="AB182" s="116" t="s">
        <v>8129</v>
      </c>
      <c r="AC182" s="116" t="s">
        <v>8132</v>
      </c>
      <c r="AD182" s="116" t="s">
        <v>8129</v>
      </c>
      <c r="AE182" s="116" t="s">
        <v>8129</v>
      </c>
      <c r="AF182" s="116" t="s">
        <v>8752</v>
      </c>
    </row>
    <row r="183" spans="1:32" ht="15" customHeight="1" x14ac:dyDescent="0.25">
      <c r="A183" s="116" t="s">
        <v>9249</v>
      </c>
      <c r="B183" s="120" t="s">
        <v>9250</v>
      </c>
      <c r="C183" s="116" t="s">
        <v>8132</v>
      </c>
      <c r="D183" s="118">
        <v>43891</v>
      </c>
      <c r="E183" s="116" t="s">
        <v>9251</v>
      </c>
      <c r="F183" s="116">
        <v>106882</v>
      </c>
      <c r="G183" s="116" t="s">
        <v>8127</v>
      </c>
      <c r="H183" s="116" t="s">
        <v>8128</v>
      </c>
      <c r="I183" s="116" t="s">
        <v>8129</v>
      </c>
      <c r="J183" s="116" t="s">
        <v>169</v>
      </c>
      <c r="K183" s="116" t="s">
        <v>2658</v>
      </c>
      <c r="L183" s="116" t="s">
        <v>11</v>
      </c>
      <c r="M183" s="116" t="s">
        <v>255</v>
      </c>
      <c r="N183" s="118">
        <v>43891</v>
      </c>
      <c r="O183" s="119">
        <v>0.36805555555555558</v>
      </c>
      <c r="P183" s="119">
        <v>0.375</v>
      </c>
      <c r="Q183" s="119">
        <v>0.39583333333333331</v>
      </c>
      <c r="R183" s="119">
        <v>0.40972222222222227</v>
      </c>
      <c r="S183" s="116" t="s">
        <v>131</v>
      </c>
      <c r="T183" s="116"/>
      <c r="U183" s="116" t="s">
        <v>9252</v>
      </c>
      <c r="V183" s="116" t="s">
        <v>293</v>
      </c>
      <c r="W183" s="116" t="s">
        <v>8907</v>
      </c>
      <c r="X183" s="116" t="s">
        <v>276</v>
      </c>
      <c r="Y183" s="116" t="s">
        <v>8142</v>
      </c>
      <c r="Z183" s="116" t="s">
        <v>8129</v>
      </c>
      <c r="AA183" s="116" t="s">
        <v>8129</v>
      </c>
      <c r="AB183" s="116" t="s">
        <v>8129</v>
      </c>
      <c r="AC183" s="116" t="s">
        <v>8129</v>
      </c>
      <c r="AD183" s="116" t="s">
        <v>8129</v>
      </c>
      <c r="AE183" s="116" t="s">
        <v>8129</v>
      </c>
      <c r="AF183" s="116" t="s">
        <v>9253</v>
      </c>
    </row>
    <row r="184" spans="1:32" ht="15" customHeight="1" x14ac:dyDescent="0.25">
      <c r="A184" s="116" t="s">
        <v>9254</v>
      </c>
      <c r="B184" s="120" t="s">
        <v>9255</v>
      </c>
      <c r="C184" s="116" t="s">
        <v>8132</v>
      </c>
      <c r="D184" s="118">
        <v>43891</v>
      </c>
      <c r="E184" s="116" t="s">
        <v>9256</v>
      </c>
      <c r="F184" s="116">
        <v>106875</v>
      </c>
      <c r="G184" s="116" t="s">
        <v>8127</v>
      </c>
      <c r="H184" s="116" t="s">
        <v>8128</v>
      </c>
      <c r="I184" s="116" t="s">
        <v>8129</v>
      </c>
      <c r="J184" s="116" t="s">
        <v>172</v>
      </c>
      <c r="K184" s="116" t="s">
        <v>2881</v>
      </c>
      <c r="L184" s="116" t="s">
        <v>45</v>
      </c>
      <c r="M184" s="116" t="s">
        <v>255</v>
      </c>
      <c r="N184" s="118">
        <v>43891</v>
      </c>
      <c r="O184" s="119">
        <v>0.72638888888888886</v>
      </c>
      <c r="P184" s="119">
        <v>0.73611111111111116</v>
      </c>
      <c r="Q184" s="119">
        <v>0.76666666666666661</v>
      </c>
      <c r="R184" s="119">
        <v>0.78680555555555554</v>
      </c>
      <c r="S184" s="116" t="s">
        <v>120</v>
      </c>
      <c r="T184" s="116"/>
      <c r="U184" s="116" t="s">
        <v>9257</v>
      </c>
      <c r="V184" s="116" t="s">
        <v>9258</v>
      </c>
      <c r="W184" s="116" t="s">
        <v>9259</v>
      </c>
      <c r="X184" s="116" t="s">
        <v>276</v>
      </c>
      <c r="Y184" s="116" t="s">
        <v>8142</v>
      </c>
      <c r="Z184" s="116" t="s">
        <v>8129</v>
      </c>
      <c r="AA184" s="116" t="s">
        <v>8129</v>
      </c>
      <c r="AB184" s="116" t="s">
        <v>8129</v>
      </c>
      <c r="AC184" s="116" t="s">
        <v>8129</v>
      </c>
      <c r="AD184" s="116" t="s">
        <v>8129</v>
      </c>
      <c r="AE184" s="116" t="s">
        <v>8129</v>
      </c>
      <c r="AF184" s="116" t="s">
        <v>9253</v>
      </c>
    </row>
    <row r="185" spans="1:32" ht="15" customHeight="1" x14ac:dyDescent="0.25">
      <c r="A185" s="116" t="s">
        <v>9260</v>
      </c>
      <c r="B185" s="120" t="s">
        <v>9261</v>
      </c>
      <c r="C185" s="116" t="s">
        <v>8125</v>
      </c>
      <c r="D185" s="118">
        <v>43891</v>
      </c>
      <c r="E185" s="116" t="s">
        <v>9262</v>
      </c>
      <c r="F185" s="116">
        <v>107323</v>
      </c>
      <c r="G185" s="116" t="s">
        <v>8127</v>
      </c>
      <c r="H185" s="116" t="s">
        <v>8128</v>
      </c>
      <c r="I185" s="116" t="s">
        <v>8129</v>
      </c>
      <c r="J185" s="116" t="s">
        <v>185</v>
      </c>
      <c r="K185" s="116" t="s">
        <v>8924</v>
      </c>
      <c r="L185" s="116" t="s">
        <v>71</v>
      </c>
      <c r="M185" s="116" t="s">
        <v>255</v>
      </c>
      <c r="N185" s="118">
        <v>43891</v>
      </c>
      <c r="O185" s="119">
        <v>0.9375</v>
      </c>
      <c r="P185" s="119">
        <v>0.94444444444444453</v>
      </c>
      <c r="Q185" s="119">
        <v>0.96527777777777779</v>
      </c>
      <c r="R185" s="119">
        <v>0.99305555555555547</v>
      </c>
      <c r="S185" s="116" t="s">
        <v>9263</v>
      </c>
      <c r="T185" s="116"/>
      <c r="U185" s="116" t="s">
        <v>9264</v>
      </c>
      <c r="V185" s="116" t="s">
        <v>9265</v>
      </c>
      <c r="W185" s="116" t="s">
        <v>9266</v>
      </c>
      <c r="X185" s="116" t="s">
        <v>8513</v>
      </c>
      <c r="Y185" s="116" t="s">
        <v>8142</v>
      </c>
      <c r="Z185" s="116" t="s">
        <v>8129</v>
      </c>
      <c r="AA185" s="116" t="s">
        <v>8129</v>
      </c>
      <c r="AB185" s="116" t="s">
        <v>8132</v>
      </c>
      <c r="AC185" s="116" t="s">
        <v>8129</v>
      </c>
      <c r="AD185" s="116" t="s">
        <v>8129</v>
      </c>
      <c r="AE185" s="116" t="s">
        <v>8129</v>
      </c>
      <c r="AF185" s="116" t="s">
        <v>9253</v>
      </c>
    </row>
    <row r="186" spans="1:32" ht="15" customHeight="1" x14ac:dyDescent="0.25">
      <c r="A186" s="116" t="s">
        <v>9267</v>
      </c>
      <c r="B186" s="120" t="s">
        <v>9268</v>
      </c>
      <c r="C186" s="116" t="s">
        <v>8132</v>
      </c>
      <c r="D186" s="118">
        <v>43891</v>
      </c>
      <c r="E186" s="116" t="s">
        <v>9269</v>
      </c>
      <c r="F186" s="116">
        <v>107325</v>
      </c>
      <c r="G186" s="116" t="s">
        <v>8127</v>
      </c>
      <c r="H186" s="116" t="s">
        <v>8128</v>
      </c>
      <c r="I186" s="116" t="s">
        <v>8129</v>
      </c>
      <c r="J186" s="116" t="s">
        <v>185</v>
      </c>
      <c r="K186" s="116" t="s">
        <v>8924</v>
      </c>
      <c r="L186" s="116" t="s">
        <v>72</v>
      </c>
      <c r="M186" s="116" t="s">
        <v>1258</v>
      </c>
      <c r="N186" s="118">
        <v>43892</v>
      </c>
      <c r="O186" s="119">
        <v>6.9444444444444434E-2</v>
      </c>
      <c r="P186" s="119">
        <v>7.2916666666666671E-2</v>
      </c>
      <c r="Q186" s="119">
        <v>9.375E-2</v>
      </c>
      <c r="R186" s="119">
        <v>0.125</v>
      </c>
      <c r="S186" s="116" t="s">
        <v>2945</v>
      </c>
      <c r="T186" s="116"/>
      <c r="U186" s="116" t="s">
        <v>9270</v>
      </c>
      <c r="V186" s="116" t="s">
        <v>9271</v>
      </c>
      <c r="W186" s="116" t="s">
        <v>9272</v>
      </c>
      <c r="X186" s="116" t="s">
        <v>8513</v>
      </c>
      <c r="Y186" s="116" t="s">
        <v>8142</v>
      </c>
      <c r="Z186" s="116" t="s">
        <v>8129</v>
      </c>
      <c r="AA186" s="116" t="s">
        <v>8129</v>
      </c>
      <c r="AB186" s="116" t="s">
        <v>8132</v>
      </c>
      <c r="AC186" s="116" t="s">
        <v>8129</v>
      </c>
      <c r="AD186" s="116" t="s">
        <v>8129</v>
      </c>
      <c r="AE186" s="116" t="s">
        <v>8129</v>
      </c>
      <c r="AF186" s="116" t="s">
        <v>9253</v>
      </c>
    </row>
    <row r="187" spans="1:32" ht="15" customHeight="1" x14ac:dyDescent="0.25">
      <c r="A187" s="120" t="s">
        <v>9273</v>
      </c>
      <c r="B187" s="120" t="s">
        <v>9274</v>
      </c>
      <c r="C187" s="120" t="s">
        <v>8132</v>
      </c>
      <c r="D187" s="121">
        <v>43891</v>
      </c>
      <c r="E187" s="120" t="s">
        <v>9275</v>
      </c>
      <c r="F187" s="120">
        <v>107319</v>
      </c>
      <c r="G187" s="127" t="s">
        <v>8127</v>
      </c>
      <c r="H187" s="120" t="s">
        <v>9217</v>
      </c>
      <c r="I187" s="120" t="s">
        <v>8129</v>
      </c>
      <c r="J187" s="120" t="s">
        <v>172</v>
      </c>
      <c r="K187" s="120" t="s">
        <v>8423</v>
      </c>
      <c r="L187" s="120" t="s">
        <v>10</v>
      </c>
      <c r="M187" s="120" t="s">
        <v>255</v>
      </c>
      <c r="N187" s="121">
        <v>43892</v>
      </c>
      <c r="O187" s="106">
        <v>0.1111111111111111</v>
      </c>
      <c r="P187" s="122">
        <v>0.125</v>
      </c>
      <c r="Q187" s="122">
        <v>0.1388888888888889</v>
      </c>
      <c r="R187" s="122">
        <v>0.16666666666666666</v>
      </c>
      <c r="S187" s="120" t="s">
        <v>9276</v>
      </c>
      <c r="T187" s="120"/>
      <c r="U187" s="106" t="s">
        <v>9277</v>
      </c>
      <c r="V187" s="120" t="s">
        <v>9278</v>
      </c>
      <c r="W187" s="120" t="s">
        <v>8309</v>
      </c>
      <c r="X187" s="120" t="s">
        <v>8563</v>
      </c>
      <c r="Y187" s="120" t="s">
        <v>8142</v>
      </c>
      <c r="Z187" s="120" t="s">
        <v>8129</v>
      </c>
      <c r="AA187" s="120" t="s">
        <v>8129</v>
      </c>
      <c r="AB187" s="120" t="s">
        <v>8129</v>
      </c>
      <c r="AC187" s="120" t="s">
        <v>8132</v>
      </c>
      <c r="AD187" s="120" t="s">
        <v>8129</v>
      </c>
      <c r="AE187" s="120" t="s">
        <v>8129</v>
      </c>
      <c r="AF187" s="128" t="s">
        <v>9253</v>
      </c>
    </row>
    <row r="188" spans="1:32" ht="15" customHeight="1" x14ac:dyDescent="0.25">
      <c r="A188" s="116" t="s">
        <v>9279</v>
      </c>
      <c r="B188" s="120" t="s">
        <v>9280</v>
      </c>
      <c r="C188" s="116" t="s">
        <v>8125</v>
      </c>
      <c r="D188" s="118">
        <v>43891</v>
      </c>
      <c r="E188" s="116" t="s">
        <v>9281</v>
      </c>
      <c r="F188" s="116">
        <v>107326</v>
      </c>
      <c r="G188" s="116" t="s">
        <v>8127</v>
      </c>
      <c r="H188" s="116" t="s">
        <v>8128</v>
      </c>
      <c r="I188" s="116" t="s">
        <v>8129</v>
      </c>
      <c r="J188" s="116" t="s">
        <v>185</v>
      </c>
      <c r="K188" s="116" t="s">
        <v>8924</v>
      </c>
      <c r="L188" s="116" t="s">
        <v>71</v>
      </c>
      <c r="M188" s="116" t="s">
        <v>1258</v>
      </c>
      <c r="N188" s="118">
        <v>43892</v>
      </c>
      <c r="O188" s="119">
        <v>0.19444444444444445</v>
      </c>
      <c r="P188" s="119">
        <v>0.19791666666666666</v>
      </c>
      <c r="Q188" s="119">
        <v>0.21527777777777779</v>
      </c>
      <c r="R188" s="119">
        <v>0.24305555555555555</v>
      </c>
      <c r="S188" s="116" t="s">
        <v>9282</v>
      </c>
      <c r="T188" s="116"/>
      <c r="U188" s="116" t="s">
        <v>9283</v>
      </c>
      <c r="V188" s="116" t="s">
        <v>9284</v>
      </c>
      <c r="W188" s="116" t="s">
        <v>9285</v>
      </c>
      <c r="X188" s="116" t="s">
        <v>8513</v>
      </c>
      <c r="Y188" s="116" t="s">
        <v>8142</v>
      </c>
      <c r="Z188" s="116" t="s">
        <v>8129</v>
      </c>
      <c r="AA188" s="116" t="s">
        <v>8129</v>
      </c>
      <c r="AB188" s="116" t="s">
        <v>8129</v>
      </c>
      <c r="AC188" s="116" t="s">
        <v>8132</v>
      </c>
      <c r="AD188" s="116" t="s">
        <v>8129</v>
      </c>
      <c r="AE188" s="116" t="s">
        <v>8129</v>
      </c>
      <c r="AF188" s="116" t="s">
        <v>9253</v>
      </c>
    </row>
    <row r="189" spans="1:32" ht="15" customHeight="1" x14ac:dyDescent="0.25">
      <c r="A189" s="116" t="s">
        <v>9286</v>
      </c>
      <c r="B189" s="120" t="s">
        <v>9287</v>
      </c>
      <c r="C189" s="116" t="s">
        <v>8132</v>
      </c>
      <c r="D189" s="118">
        <v>43892</v>
      </c>
      <c r="E189" s="116" t="s">
        <v>9288</v>
      </c>
      <c r="F189" s="116">
        <v>107312</v>
      </c>
      <c r="G189" s="116" t="s">
        <v>8127</v>
      </c>
      <c r="H189" s="116" t="s">
        <v>8128</v>
      </c>
      <c r="I189" s="116" t="s">
        <v>8129</v>
      </c>
      <c r="J189" s="116" t="s">
        <v>187</v>
      </c>
      <c r="K189" s="116"/>
      <c r="L189" s="116" t="s">
        <v>62</v>
      </c>
      <c r="M189" s="116" t="s">
        <v>1258</v>
      </c>
      <c r="N189" s="118">
        <v>43892</v>
      </c>
      <c r="O189" s="119">
        <v>0.52430555555555558</v>
      </c>
      <c r="P189" s="119"/>
      <c r="Q189" s="119"/>
      <c r="R189" s="119"/>
      <c r="S189" s="116" t="s">
        <v>2601</v>
      </c>
      <c r="T189" s="116"/>
      <c r="U189" s="116" t="s">
        <v>9289</v>
      </c>
      <c r="V189" s="116" t="s">
        <v>9290</v>
      </c>
      <c r="W189" s="116" t="s">
        <v>9291</v>
      </c>
      <c r="X189" s="116" t="s">
        <v>276</v>
      </c>
      <c r="Y189" s="116" t="s">
        <v>8142</v>
      </c>
      <c r="Z189" s="116" t="s">
        <v>8129</v>
      </c>
      <c r="AA189" s="116" t="s">
        <v>8129</v>
      </c>
      <c r="AB189" s="116"/>
      <c r="AC189" s="116" t="s">
        <v>8129</v>
      </c>
      <c r="AD189" s="116" t="s">
        <v>8129</v>
      </c>
      <c r="AE189" s="116" t="s">
        <v>8129</v>
      </c>
      <c r="AF189" s="116" t="s">
        <v>9253</v>
      </c>
    </row>
    <row r="190" spans="1:32" ht="15" customHeight="1" x14ac:dyDescent="0.25">
      <c r="A190" s="116" t="s">
        <v>9292</v>
      </c>
      <c r="B190" s="120" t="s">
        <v>9293</v>
      </c>
      <c r="C190" s="116" t="s">
        <v>8125</v>
      </c>
      <c r="D190" s="118">
        <v>43892</v>
      </c>
      <c r="E190" s="116" t="s">
        <v>9294</v>
      </c>
      <c r="F190" s="116">
        <v>107324</v>
      </c>
      <c r="G190" s="116" t="s">
        <v>8127</v>
      </c>
      <c r="H190" s="116" t="s">
        <v>8128</v>
      </c>
      <c r="I190" s="116" t="s">
        <v>8129</v>
      </c>
      <c r="J190" s="116" t="s">
        <v>189</v>
      </c>
      <c r="K190" s="120" t="s">
        <v>8423</v>
      </c>
      <c r="L190" s="116" t="s">
        <v>73</v>
      </c>
      <c r="M190" s="116" t="s">
        <v>255</v>
      </c>
      <c r="N190" s="118">
        <v>43892</v>
      </c>
      <c r="O190" s="119">
        <v>0.63750000000000007</v>
      </c>
      <c r="P190" s="119">
        <v>0.65625</v>
      </c>
      <c r="Q190" s="119">
        <v>0.69444444444444453</v>
      </c>
      <c r="R190" s="119">
        <v>0.72222222222222221</v>
      </c>
      <c r="S190" s="116" t="s">
        <v>2945</v>
      </c>
      <c r="T190" s="116"/>
      <c r="U190" s="116" t="s">
        <v>9295</v>
      </c>
      <c r="V190" s="116" t="s">
        <v>9296</v>
      </c>
      <c r="W190" s="116" t="s">
        <v>9297</v>
      </c>
      <c r="X190" s="116" t="s">
        <v>276</v>
      </c>
      <c r="Y190" s="116" t="s">
        <v>8142</v>
      </c>
      <c r="Z190" s="116" t="s">
        <v>8129</v>
      </c>
      <c r="AA190" s="116" t="s">
        <v>8129</v>
      </c>
      <c r="AB190" s="116" t="s">
        <v>8129</v>
      </c>
      <c r="AC190" s="116" t="s">
        <v>8129</v>
      </c>
      <c r="AD190" s="116" t="s">
        <v>8129</v>
      </c>
      <c r="AE190" s="116" t="s">
        <v>8129</v>
      </c>
      <c r="AF190" s="116" t="s">
        <v>9253</v>
      </c>
    </row>
    <row r="191" spans="1:32" ht="15" customHeight="1" x14ac:dyDescent="0.25">
      <c r="A191" s="116" t="s">
        <v>9298</v>
      </c>
      <c r="B191" s="120" t="s">
        <v>9299</v>
      </c>
      <c r="C191" s="116" t="s">
        <v>8132</v>
      </c>
      <c r="D191" s="118">
        <v>43892</v>
      </c>
      <c r="E191" s="116" t="s">
        <v>9300</v>
      </c>
      <c r="F191" s="116">
        <v>107314</v>
      </c>
      <c r="G191" s="116" t="s">
        <v>8127</v>
      </c>
      <c r="H191" s="116" t="s">
        <v>8128</v>
      </c>
      <c r="I191" s="116" t="s">
        <v>8129</v>
      </c>
      <c r="J191" s="116" t="s">
        <v>193</v>
      </c>
      <c r="K191" s="120" t="s">
        <v>8423</v>
      </c>
      <c r="L191" s="116" t="s">
        <v>8158</v>
      </c>
      <c r="M191" s="116" t="s">
        <v>255</v>
      </c>
      <c r="N191" s="118">
        <v>43892</v>
      </c>
      <c r="O191" s="119">
        <v>0.77777777777777779</v>
      </c>
      <c r="P191" s="119">
        <v>0.80555555555555547</v>
      </c>
      <c r="Q191" s="119">
        <v>0.82638888888888884</v>
      </c>
      <c r="R191" s="119">
        <v>0.89583333333333337</v>
      </c>
      <c r="S191" s="116" t="s">
        <v>2945</v>
      </c>
      <c r="T191" s="116"/>
      <c r="U191" s="116" t="s">
        <v>9301</v>
      </c>
      <c r="V191" s="116" t="s">
        <v>293</v>
      </c>
      <c r="W191" s="116" t="s">
        <v>8620</v>
      </c>
      <c r="X191" s="116" t="s">
        <v>8621</v>
      </c>
      <c r="Y191" s="116" t="s">
        <v>8142</v>
      </c>
      <c r="Z191" s="116" t="s">
        <v>8129</v>
      </c>
      <c r="AA191" s="116" t="s">
        <v>8132</v>
      </c>
      <c r="AB191" s="116" t="s">
        <v>8129</v>
      </c>
      <c r="AC191" s="116" t="s">
        <v>8129</v>
      </c>
      <c r="AD191" s="116" t="s">
        <v>8129</v>
      </c>
      <c r="AE191" s="116" t="s">
        <v>8129</v>
      </c>
      <c r="AF191" s="116" t="s">
        <v>9253</v>
      </c>
    </row>
    <row r="192" spans="1:32" ht="15" customHeight="1" x14ac:dyDescent="0.25">
      <c r="A192" s="116" t="s">
        <v>9302</v>
      </c>
      <c r="B192" s="120" t="s">
        <v>9303</v>
      </c>
      <c r="C192" s="116" t="s">
        <v>8132</v>
      </c>
      <c r="D192" s="118">
        <v>43893</v>
      </c>
      <c r="E192" s="116" t="s">
        <v>9304</v>
      </c>
      <c r="F192" s="116">
        <v>107328</v>
      </c>
      <c r="G192" s="116" t="s">
        <v>8127</v>
      </c>
      <c r="H192" s="116" t="s">
        <v>8128</v>
      </c>
      <c r="I192" s="116" t="s">
        <v>8129</v>
      </c>
      <c r="J192" s="116" t="s">
        <v>179</v>
      </c>
      <c r="K192" s="116" t="s">
        <v>837</v>
      </c>
      <c r="L192" s="116" t="s">
        <v>10</v>
      </c>
      <c r="M192" s="116" t="s">
        <v>1258</v>
      </c>
      <c r="N192" s="118">
        <v>43893</v>
      </c>
      <c r="O192" s="119">
        <v>0.51388888888888895</v>
      </c>
      <c r="P192" s="119">
        <v>0.54861111111111105</v>
      </c>
      <c r="Q192" s="119">
        <v>0.55555555555555558</v>
      </c>
      <c r="R192" s="119">
        <v>0.58333333333333337</v>
      </c>
      <c r="S192" s="116" t="s">
        <v>114</v>
      </c>
      <c r="T192" s="116"/>
      <c r="U192" s="116" t="s">
        <v>9305</v>
      </c>
      <c r="V192" s="116" t="s">
        <v>9306</v>
      </c>
      <c r="W192" s="116" t="s">
        <v>9307</v>
      </c>
      <c r="X192" s="116" t="s">
        <v>8513</v>
      </c>
      <c r="Y192" s="116" t="s">
        <v>8142</v>
      </c>
      <c r="Z192" s="116" t="s">
        <v>8129</v>
      </c>
      <c r="AA192" s="116" t="s">
        <v>8129</v>
      </c>
      <c r="AB192" s="116" t="s">
        <v>8129</v>
      </c>
      <c r="AC192" s="116" t="s">
        <v>8129</v>
      </c>
      <c r="AD192" s="116" t="s">
        <v>8129</v>
      </c>
      <c r="AE192" s="116" t="s">
        <v>8129</v>
      </c>
      <c r="AF192" s="116" t="s">
        <v>9253</v>
      </c>
    </row>
    <row r="193" spans="1:32" ht="15" customHeight="1" x14ac:dyDescent="0.25">
      <c r="A193" s="116" t="s">
        <v>9308</v>
      </c>
      <c r="B193" s="120" t="s">
        <v>9309</v>
      </c>
      <c r="C193" s="116" t="s">
        <v>8132</v>
      </c>
      <c r="D193" s="118">
        <v>43893</v>
      </c>
      <c r="E193" s="116" t="s">
        <v>9310</v>
      </c>
      <c r="F193" s="116">
        <v>107311</v>
      </c>
      <c r="G193" s="116" t="s">
        <v>8127</v>
      </c>
      <c r="H193" s="116" t="s">
        <v>8128</v>
      </c>
      <c r="I193" s="116" t="s">
        <v>8129</v>
      </c>
      <c r="J193" s="116" t="s">
        <v>185</v>
      </c>
      <c r="K193" s="116" t="s">
        <v>3030</v>
      </c>
      <c r="L193" s="116" t="s">
        <v>72</v>
      </c>
      <c r="M193" s="116" t="s">
        <v>1258</v>
      </c>
      <c r="N193" s="118">
        <v>43893</v>
      </c>
      <c r="O193" s="119">
        <v>0.9555555555555556</v>
      </c>
      <c r="P193" s="119">
        <v>0.95833333333333337</v>
      </c>
      <c r="Q193" s="119">
        <v>0.97222222222222221</v>
      </c>
      <c r="R193" s="119">
        <v>6.9444444444444441E-3</v>
      </c>
      <c r="S193" s="116" t="s">
        <v>118</v>
      </c>
      <c r="T193" s="116"/>
      <c r="U193" s="116" t="s">
        <v>9311</v>
      </c>
      <c r="V193" s="116" t="s">
        <v>9312</v>
      </c>
      <c r="W193" s="116" t="s">
        <v>9313</v>
      </c>
      <c r="X193" s="116" t="s">
        <v>8513</v>
      </c>
      <c r="Y193" s="116" t="s">
        <v>8142</v>
      </c>
      <c r="Z193" s="116" t="s">
        <v>8129</v>
      </c>
      <c r="AA193" s="116" t="s">
        <v>8129</v>
      </c>
      <c r="AB193" s="116" t="s">
        <v>8132</v>
      </c>
      <c r="AC193" s="116" t="s">
        <v>8129</v>
      </c>
      <c r="AD193" s="116" t="s">
        <v>8129</v>
      </c>
      <c r="AE193" s="116" t="s">
        <v>8129</v>
      </c>
      <c r="AF193" s="116" t="s">
        <v>9253</v>
      </c>
    </row>
    <row r="194" spans="1:32" ht="15" customHeight="1" x14ac:dyDescent="0.25">
      <c r="A194" s="116" t="s">
        <v>9314</v>
      </c>
      <c r="B194" s="120" t="s">
        <v>9315</v>
      </c>
      <c r="C194" s="116" t="s">
        <v>8129</v>
      </c>
      <c r="D194" s="118">
        <v>43893</v>
      </c>
      <c r="E194" s="116" t="s">
        <v>9316</v>
      </c>
      <c r="F194" s="116" t="s">
        <v>9317</v>
      </c>
      <c r="G194" s="116" t="s">
        <v>9010</v>
      </c>
      <c r="H194" s="116" t="s">
        <v>8128</v>
      </c>
      <c r="I194" s="116" t="s">
        <v>8129</v>
      </c>
      <c r="J194" s="116" t="s">
        <v>187</v>
      </c>
      <c r="K194" s="116" t="s">
        <v>8430</v>
      </c>
      <c r="L194" s="116" t="s">
        <v>21</v>
      </c>
      <c r="M194" s="116" t="s">
        <v>255</v>
      </c>
      <c r="N194" s="118">
        <v>43893</v>
      </c>
      <c r="O194" s="119">
        <v>6.805555555555555E-2</v>
      </c>
      <c r="P194" s="119">
        <v>7.9861111111111105E-2</v>
      </c>
      <c r="Q194" s="119">
        <v>9.0277777777777776E-2</v>
      </c>
      <c r="R194" s="119">
        <v>0.13194444444444445</v>
      </c>
      <c r="S194" s="116" t="s">
        <v>115</v>
      </c>
      <c r="T194" s="116"/>
      <c r="U194" s="116" t="s">
        <v>9318</v>
      </c>
      <c r="V194" s="116" t="s">
        <v>9319</v>
      </c>
      <c r="W194" s="116" t="s">
        <v>9320</v>
      </c>
      <c r="X194" s="116" t="s">
        <v>276</v>
      </c>
      <c r="Y194" s="116" t="s">
        <v>8142</v>
      </c>
      <c r="Z194" s="116" t="s">
        <v>8129</v>
      </c>
      <c r="AA194" s="116" t="s">
        <v>8129</v>
      </c>
      <c r="AB194" s="116" t="s">
        <v>8132</v>
      </c>
      <c r="AC194" s="116" t="s">
        <v>8129</v>
      </c>
      <c r="AD194" s="116" t="s">
        <v>8129</v>
      </c>
      <c r="AE194" s="116" t="s">
        <v>8129</v>
      </c>
      <c r="AF194" s="116" t="s">
        <v>9253</v>
      </c>
    </row>
    <row r="195" spans="1:32" ht="15" customHeight="1" x14ac:dyDescent="0.25">
      <c r="A195" s="116" t="s">
        <v>9321</v>
      </c>
      <c r="B195" s="120" t="s">
        <v>9322</v>
      </c>
      <c r="C195" s="116" t="s">
        <v>8132</v>
      </c>
      <c r="D195" s="118">
        <v>43894</v>
      </c>
      <c r="E195" s="116" t="s">
        <v>9323</v>
      </c>
      <c r="F195" s="116">
        <v>107310</v>
      </c>
      <c r="G195" s="116" t="s">
        <v>8127</v>
      </c>
      <c r="H195" s="116" t="s">
        <v>8138</v>
      </c>
      <c r="I195" s="116" t="s">
        <v>8129</v>
      </c>
      <c r="J195" s="116" t="s">
        <v>191</v>
      </c>
      <c r="K195" s="116" t="s">
        <v>8979</v>
      </c>
      <c r="L195" s="116" t="s">
        <v>28</v>
      </c>
      <c r="M195" s="116" t="s">
        <v>255</v>
      </c>
      <c r="N195" s="118">
        <v>43894</v>
      </c>
      <c r="O195" s="119">
        <v>0.35069444444444442</v>
      </c>
      <c r="P195" s="119">
        <v>0.3576388888888889</v>
      </c>
      <c r="Q195" s="119">
        <v>0.3888888888888889</v>
      </c>
      <c r="R195" s="119">
        <v>0.41666666666666669</v>
      </c>
      <c r="S195" s="116" t="s">
        <v>9130</v>
      </c>
      <c r="T195" s="116"/>
      <c r="U195" s="116" t="s">
        <v>9324</v>
      </c>
      <c r="V195" s="116" t="s">
        <v>9325</v>
      </c>
      <c r="W195" s="116" t="s">
        <v>9326</v>
      </c>
      <c r="X195" s="116" t="s">
        <v>276</v>
      </c>
      <c r="Y195" s="116" t="s">
        <v>8142</v>
      </c>
      <c r="Z195" s="116" t="s">
        <v>8129</v>
      </c>
      <c r="AA195" s="116" t="s">
        <v>8129</v>
      </c>
      <c r="AB195" s="116" t="s">
        <v>8129</v>
      </c>
      <c r="AC195" s="116" t="s">
        <v>8129</v>
      </c>
      <c r="AD195" s="116" t="s">
        <v>8129</v>
      </c>
      <c r="AE195" s="116" t="s">
        <v>8129</v>
      </c>
      <c r="AF195" s="116" t="s">
        <v>9253</v>
      </c>
    </row>
    <row r="196" spans="1:32" ht="15" customHeight="1" x14ac:dyDescent="0.25">
      <c r="A196" s="116" t="s">
        <v>9327</v>
      </c>
      <c r="B196" s="120" t="s">
        <v>9328</v>
      </c>
      <c r="C196" s="116" t="s">
        <v>8125</v>
      </c>
      <c r="D196" s="118">
        <v>43894</v>
      </c>
      <c r="E196" s="116" t="s">
        <v>9329</v>
      </c>
      <c r="F196" s="116">
        <v>107309</v>
      </c>
      <c r="G196" s="116" t="s">
        <v>8127</v>
      </c>
      <c r="H196" s="116" t="s">
        <v>8128</v>
      </c>
      <c r="I196" s="116" t="s">
        <v>8129</v>
      </c>
      <c r="J196" s="116" t="s">
        <v>187</v>
      </c>
      <c r="K196" s="116" t="s">
        <v>4249</v>
      </c>
      <c r="L196" s="116" t="s">
        <v>73</v>
      </c>
      <c r="M196" s="116" t="s">
        <v>1258</v>
      </c>
      <c r="N196" s="118">
        <v>43894</v>
      </c>
      <c r="O196" s="119">
        <v>0.63055555555555554</v>
      </c>
      <c r="P196" s="119">
        <v>0.63541666666666663</v>
      </c>
      <c r="Q196" s="119">
        <v>0.64583333333333337</v>
      </c>
      <c r="R196" s="119">
        <v>0.6875</v>
      </c>
      <c r="S196" s="116" t="s">
        <v>2748</v>
      </c>
      <c r="T196" s="116"/>
      <c r="U196" s="116" t="s">
        <v>9330</v>
      </c>
      <c r="V196" s="120" t="s">
        <v>9278</v>
      </c>
      <c r="W196" s="116" t="s">
        <v>9331</v>
      </c>
      <c r="X196" s="120" t="s">
        <v>8563</v>
      </c>
      <c r="Y196" s="116" t="s">
        <v>8142</v>
      </c>
      <c r="Z196" s="116" t="s">
        <v>8129</v>
      </c>
      <c r="AA196" s="116" t="s">
        <v>8129</v>
      </c>
      <c r="AB196" s="116" t="s">
        <v>8129</v>
      </c>
      <c r="AC196" s="116" t="s">
        <v>8129</v>
      </c>
      <c r="AD196" s="116" t="s">
        <v>8129</v>
      </c>
      <c r="AE196" s="116" t="s">
        <v>8129</v>
      </c>
      <c r="AF196" s="116" t="s">
        <v>9253</v>
      </c>
    </row>
    <row r="197" spans="1:32" ht="15" customHeight="1" x14ac:dyDescent="0.25">
      <c r="A197" s="116" t="s">
        <v>9332</v>
      </c>
      <c r="B197" s="120" t="s">
        <v>9333</v>
      </c>
      <c r="C197" s="116" t="s">
        <v>8125</v>
      </c>
      <c r="D197" s="118">
        <v>43894</v>
      </c>
      <c r="E197" s="116" t="s">
        <v>9334</v>
      </c>
      <c r="F197" s="116">
        <v>107320</v>
      </c>
      <c r="G197" s="116" t="s">
        <v>8127</v>
      </c>
      <c r="H197" s="116" t="s">
        <v>8128</v>
      </c>
      <c r="I197" s="116" t="s">
        <v>8129</v>
      </c>
      <c r="J197" s="116" t="s">
        <v>180</v>
      </c>
      <c r="K197" s="116" t="s">
        <v>8585</v>
      </c>
      <c r="L197" s="116" t="s">
        <v>71</v>
      </c>
      <c r="M197" s="116" t="s">
        <v>1258</v>
      </c>
      <c r="N197" s="118">
        <v>43894</v>
      </c>
      <c r="O197" s="119">
        <v>0.75138888888888899</v>
      </c>
      <c r="P197" s="119">
        <v>0.77777777777777779</v>
      </c>
      <c r="Q197" s="119">
        <v>0.80555555555555547</v>
      </c>
      <c r="R197" s="119">
        <v>0.83680555555555547</v>
      </c>
      <c r="S197" s="116" t="s">
        <v>2945</v>
      </c>
      <c r="T197" s="116"/>
      <c r="U197" s="116" t="s">
        <v>9335</v>
      </c>
      <c r="V197" s="116" t="s">
        <v>9336</v>
      </c>
      <c r="W197" s="116" t="s">
        <v>9337</v>
      </c>
      <c r="X197" s="116" t="s">
        <v>276</v>
      </c>
      <c r="Y197" s="116" t="s">
        <v>8142</v>
      </c>
      <c r="Z197" s="116" t="s">
        <v>8129</v>
      </c>
      <c r="AA197" s="116" t="s">
        <v>8129</v>
      </c>
      <c r="AB197" s="116" t="s">
        <v>8129</v>
      </c>
      <c r="AC197" s="116" t="s">
        <v>8129</v>
      </c>
      <c r="AD197" s="116" t="s">
        <v>8129</v>
      </c>
      <c r="AE197" s="116" t="s">
        <v>8129</v>
      </c>
      <c r="AF197" s="116" t="s">
        <v>9253</v>
      </c>
    </row>
    <row r="198" spans="1:32" ht="15" customHeight="1" x14ac:dyDescent="0.25">
      <c r="A198" s="116" t="s">
        <v>9338</v>
      </c>
      <c r="B198" s="120" t="s">
        <v>9339</v>
      </c>
      <c r="C198" s="116" t="s">
        <v>8132</v>
      </c>
      <c r="D198" s="118">
        <v>43894</v>
      </c>
      <c r="E198" s="116" t="s">
        <v>9340</v>
      </c>
      <c r="F198" s="116">
        <v>107321</v>
      </c>
      <c r="G198" s="116" t="s">
        <v>8127</v>
      </c>
      <c r="H198" s="116" t="s">
        <v>8128</v>
      </c>
      <c r="I198" s="116" t="s">
        <v>8129</v>
      </c>
      <c r="J198" s="116" t="s">
        <v>191</v>
      </c>
      <c r="K198" s="116" t="s">
        <v>1942</v>
      </c>
      <c r="L198" s="116" t="s">
        <v>28</v>
      </c>
      <c r="M198" s="116" t="s">
        <v>255</v>
      </c>
      <c r="N198" s="118">
        <v>43894</v>
      </c>
      <c r="O198" s="119">
        <v>7.6388888888888895E-2</v>
      </c>
      <c r="P198" s="119">
        <v>8.3333333333333329E-2</v>
      </c>
      <c r="Q198" s="119">
        <v>9.375E-2</v>
      </c>
      <c r="R198" s="119">
        <v>0.125</v>
      </c>
      <c r="S198" s="116" t="s">
        <v>9341</v>
      </c>
      <c r="T198" s="116"/>
      <c r="U198" s="116" t="s">
        <v>9342</v>
      </c>
      <c r="V198" s="116" t="s">
        <v>9343</v>
      </c>
      <c r="W198" s="116" t="s">
        <v>9344</v>
      </c>
      <c r="X198" s="116" t="s">
        <v>276</v>
      </c>
      <c r="Y198" s="116" t="s">
        <v>8142</v>
      </c>
      <c r="Z198" s="116" t="s">
        <v>8129</v>
      </c>
      <c r="AA198" s="116" t="s">
        <v>8129</v>
      </c>
      <c r="AB198" s="116" t="s">
        <v>8129</v>
      </c>
      <c r="AC198" s="116" t="s">
        <v>8129</v>
      </c>
      <c r="AD198" s="116" t="s">
        <v>8129</v>
      </c>
      <c r="AE198" s="116" t="s">
        <v>8129</v>
      </c>
      <c r="AF198" s="116" t="s">
        <v>9253</v>
      </c>
    </row>
    <row r="199" spans="1:32" ht="15" customHeight="1" x14ac:dyDescent="0.25">
      <c r="A199" s="116" t="s">
        <v>9345</v>
      </c>
      <c r="B199" s="120" t="s">
        <v>9346</v>
      </c>
      <c r="C199" s="116"/>
      <c r="D199" s="118">
        <v>43895</v>
      </c>
      <c r="E199" s="116" t="s">
        <v>9347</v>
      </c>
      <c r="F199" s="116">
        <v>107294</v>
      </c>
      <c r="G199" s="116" t="s">
        <v>8127</v>
      </c>
      <c r="H199" s="116" t="s">
        <v>8128</v>
      </c>
      <c r="I199" s="116" t="s">
        <v>8129</v>
      </c>
      <c r="J199" s="116" t="s">
        <v>185</v>
      </c>
      <c r="K199" s="116" t="s">
        <v>8455</v>
      </c>
      <c r="L199" s="116" t="s">
        <v>58</v>
      </c>
      <c r="M199" s="116" t="s">
        <v>255</v>
      </c>
      <c r="N199" s="118">
        <v>43895</v>
      </c>
      <c r="O199" s="119">
        <v>0.44791666666666669</v>
      </c>
      <c r="P199" s="119">
        <v>0.45833333333333331</v>
      </c>
      <c r="Q199" s="119">
        <v>0.51388888888888895</v>
      </c>
      <c r="R199" s="119">
        <v>0.54166666666666663</v>
      </c>
      <c r="S199" s="116" t="s">
        <v>9348</v>
      </c>
      <c r="T199" s="116"/>
      <c r="U199" s="116" t="s">
        <v>9349</v>
      </c>
      <c r="V199" s="116" t="s">
        <v>293</v>
      </c>
      <c r="W199" s="116" t="s">
        <v>9350</v>
      </c>
      <c r="X199" s="116" t="s">
        <v>2454</v>
      </c>
      <c r="Y199" s="116" t="s">
        <v>8142</v>
      </c>
      <c r="Z199" s="116" t="s">
        <v>8129</v>
      </c>
      <c r="AA199" s="116" t="s">
        <v>8129</v>
      </c>
      <c r="AB199" s="116" t="s">
        <v>8129</v>
      </c>
      <c r="AC199" s="116" t="s">
        <v>8129</v>
      </c>
      <c r="AD199" s="116" t="s">
        <v>8129</v>
      </c>
      <c r="AE199" s="116" t="s">
        <v>8129</v>
      </c>
      <c r="AF199" s="116" t="s">
        <v>9253</v>
      </c>
    </row>
    <row r="200" spans="1:32" ht="15" customHeight="1" x14ac:dyDescent="0.25">
      <c r="A200" s="116" t="s">
        <v>9351</v>
      </c>
      <c r="B200" s="120" t="s">
        <v>9352</v>
      </c>
      <c r="C200" s="116" t="s">
        <v>8195</v>
      </c>
      <c r="D200" s="118">
        <v>43895</v>
      </c>
      <c r="E200" s="116" t="s">
        <v>9353</v>
      </c>
      <c r="F200" s="116">
        <v>106883</v>
      </c>
      <c r="G200" s="116" t="s">
        <v>8127</v>
      </c>
      <c r="H200" s="116" t="s">
        <v>8128</v>
      </c>
      <c r="I200" s="116" t="s">
        <v>8129</v>
      </c>
      <c r="J200" s="116" t="s">
        <v>182</v>
      </c>
      <c r="K200" s="116" t="s">
        <v>2600</v>
      </c>
      <c r="L200" s="116" t="s">
        <v>54</v>
      </c>
      <c r="M200" s="116" t="s">
        <v>255</v>
      </c>
      <c r="N200" s="118">
        <v>43895</v>
      </c>
      <c r="O200" s="119">
        <v>0.96527777777777779</v>
      </c>
      <c r="P200" s="119">
        <v>0.96875</v>
      </c>
      <c r="Q200" s="119">
        <v>0.99652777777777779</v>
      </c>
      <c r="R200" s="119">
        <v>4.5138888888888888E-2</v>
      </c>
      <c r="S200" s="116" t="s">
        <v>2990</v>
      </c>
      <c r="T200" s="116"/>
      <c r="U200" s="116" t="s">
        <v>9354</v>
      </c>
      <c r="V200" s="116" t="s">
        <v>9355</v>
      </c>
      <c r="W200" s="116" t="s">
        <v>9356</v>
      </c>
      <c r="X200" s="116" t="s">
        <v>276</v>
      </c>
      <c r="Y200" s="116" t="s">
        <v>8142</v>
      </c>
      <c r="Z200" s="116" t="s">
        <v>8129</v>
      </c>
      <c r="AA200" s="116" t="s">
        <v>8129</v>
      </c>
      <c r="AB200" s="116" t="s">
        <v>8129</v>
      </c>
      <c r="AC200" s="116" t="s">
        <v>8129</v>
      </c>
      <c r="AD200" s="116" t="s">
        <v>8129</v>
      </c>
      <c r="AE200" s="116" t="s">
        <v>8129</v>
      </c>
      <c r="AF200" s="116" t="s">
        <v>9253</v>
      </c>
    </row>
    <row r="201" spans="1:32" ht="15" customHeight="1" x14ac:dyDescent="0.25">
      <c r="A201" s="116" t="s">
        <v>9357</v>
      </c>
      <c r="B201" s="120" t="s">
        <v>9358</v>
      </c>
      <c r="C201" s="116" t="s">
        <v>8125</v>
      </c>
      <c r="D201" s="118">
        <v>43896</v>
      </c>
      <c r="E201" s="116" t="s">
        <v>9359</v>
      </c>
      <c r="F201" s="116">
        <v>107305</v>
      </c>
      <c r="G201" s="116" t="s">
        <v>8127</v>
      </c>
      <c r="H201" s="116" t="s">
        <v>8128</v>
      </c>
      <c r="I201" s="116" t="s">
        <v>8129</v>
      </c>
      <c r="J201" s="116" t="s">
        <v>176</v>
      </c>
      <c r="K201" s="116" t="s">
        <v>9360</v>
      </c>
      <c r="L201" s="116" t="s">
        <v>71</v>
      </c>
      <c r="M201" s="116" t="s">
        <v>255</v>
      </c>
      <c r="N201" s="118">
        <v>43896</v>
      </c>
      <c r="O201" s="119">
        <v>0.63402777777777775</v>
      </c>
      <c r="P201" s="119">
        <v>0.65486111111111112</v>
      </c>
      <c r="Q201" s="119">
        <v>0.66527777777777775</v>
      </c>
      <c r="R201" s="119">
        <v>0.69791666666666663</v>
      </c>
      <c r="S201" s="116" t="s">
        <v>9361</v>
      </c>
      <c r="T201" s="116"/>
      <c r="U201" s="116" t="s">
        <v>9362</v>
      </c>
      <c r="V201" s="116" t="s">
        <v>8295</v>
      </c>
      <c r="W201" s="116" t="s">
        <v>9363</v>
      </c>
      <c r="X201" s="116" t="s">
        <v>276</v>
      </c>
      <c r="Y201" s="116" t="s">
        <v>8142</v>
      </c>
      <c r="Z201" s="116" t="s">
        <v>8129</v>
      </c>
      <c r="AA201" s="116" t="s">
        <v>8129</v>
      </c>
      <c r="AB201" s="116" t="s">
        <v>8132</v>
      </c>
      <c r="AC201" s="116" t="s">
        <v>8129</v>
      </c>
      <c r="AD201" s="116" t="s">
        <v>8129</v>
      </c>
      <c r="AE201" s="116" t="s">
        <v>8129</v>
      </c>
      <c r="AF201" s="116" t="s">
        <v>9253</v>
      </c>
    </row>
    <row r="202" spans="1:32" ht="15" customHeight="1" x14ac:dyDescent="0.25">
      <c r="A202" s="116" t="s">
        <v>9364</v>
      </c>
      <c r="B202" s="120" t="s">
        <v>9365</v>
      </c>
      <c r="C202" s="116" t="s">
        <v>8132</v>
      </c>
      <c r="D202" s="118">
        <v>43896</v>
      </c>
      <c r="E202" s="116" t="s">
        <v>9366</v>
      </c>
      <c r="F202" s="116">
        <v>107292</v>
      </c>
      <c r="G202" s="116" t="s">
        <v>8127</v>
      </c>
      <c r="H202" s="116" t="s">
        <v>8128</v>
      </c>
      <c r="I202" s="116" t="s">
        <v>8129</v>
      </c>
      <c r="J202" s="116" t="s">
        <v>191</v>
      </c>
      <c r="K202" s="116" t="s">
        <v>2658</v>
      </c>
      <c r="L202" s="116" t="s">
        <v>62</v>
      </c>
      <c r="M202" s="116" t="s">
        <v>1258</v>
      </c>
      <c r="N202" s="118">
        <v>43896</v>
      </c>
      <c r="O202" s="119">
        <v>0.8041666666666667</v>
      </c>
      <c r="P202" s="119">
        <v>0.82013888888888886</v>
      </c>
      <c r="Q202" s="119">
        <v>0.84513888888888899</v>
      </c>
      <c r="R202" s="119">
        <v>0.86458333333333337</v>
      </c>
      <c r="S202" s="116" t="s">
        <v>9367</v>
      </c>
      <c r="T202" s="116"/>
      <c r="U202" s="116" t="s">
        <v>9368</v>
      </c>
      <c r="V202" s="116" t="s">
        <v>3548</v>
      </c>
      <c r="W202" s="116" t="s">
        <v>9369</v>
      </c>
      <c r="X202" s="116" t="s">
        <v>9370</v>
      </c>
      <c r="Y202" s="116" t="s">
        <v>8142</v>
      </c>
      <c r="Z202" s="116" t="s">
        <v>8129</v>
      </c>
      <c r="AA202" s="116" t="s">
        <v>8129</v>
      </c>
      <c r="AB202" s="116" t="s">
        <v>8129</v>
      </c>
      <c r="AC202" s="116" t="s">
        <v>8129</v>
      </c>
      <c r="AD202" s="116" t="s">
        <v>8129</v>
      </c>
      <c r="AE202" s="116" t="s">
        <v>8129</v>
      </c>
      <c r="AF202" s="116" t="s">
        <v>9253</v>
      </c>
    </row>
    <row r="203" spans="1:32" ht="15" customHeight="1" x14ac:dyDescent="0.25">
      <c r="A203" s="116" t="s">
        <v>9371</v>
      </c>
      <c r="B203" s="120" t="s">
        <v>9372</v>
      </c>
      <c r="C203" s="116" t="s">
        <v>8132</v>
      </c>
      <c r="D203" s="118">
        <v>43897</v>
      </c>
      <c r="E203" s="116" t="s">
        <v>9373</v>
      </c>
      <c r="F203" s="129">
        <v>107295</v>
      </c>
      <c r="G203" s="116" t="s">
        <v>8127</v>
      </c>
      <c r="H203" s="116" t="s">
        <v>8128</v>
      </c>
      <c r="I203" s="116" t="s">
        <v>8129</v>
      </c>
      <c r="J203" s="116" t="s">
        <v>189</v>
      </c>
      <c r="K203" s="116" t="s">
        <v>2658</v>
      </c>
      <c r="L203" s="116" t="s">
        <v>8</v>
      </c>
      <c r="M203" s="116" t="s">
        <v>255</v>
      </c>
      <c r="N203" s="118">
        <v>43897</v>
      </c>
      <c r="O203" s="119">
        <v>0.39305555555555555</v>
      </c>
      <c r="P203" s="119">
        <v>0.40069444444444446</v>
      </c>
      <c r="Q203" s="119">
        <v>0.43402777777777773</v>
      </c>
      <c r="R203" s="119">
        <v>0.46180555555555558</v>
      </c>
      <c r="S203" s="116" t="s">
        <v>2990</v>
      </c>
      <c r="T203" s="116"/>
      <c r="U203" s="116" t="s">
        <v>9374</v>
      </c>
      <c r="V203" s="116" t="s">
        <v>9375</v>
      </c>
      <c r="W203" s="116" t="s">
        <v>9376</v>
      </c>
      <c r="X203" s="116" t="s">
        <v>9370</v>
      </c>
      <c r="Y203" s="116" t="s">
        <v>8142</v>
      </c>
      <c r="Z203" s="116" t="s">
        <v>8132</v>
      </c>
      <c r="AA203" s="116" t="s">
        <v>8129</v>
      </c>
      <c r="AB203" s="116" t="s">
        <v>8132</v>
      </c>
      <c r="AC203" s="116" t="s">
        <v>8129</v>
      </c>
      <c r="AD203" s="116" t="s">
        <v>8129</v>
      </c>
      <c r="AE203" s="116" t="s">
        <v>8129</v>
      </c>
      <c r="AF203" s="116" t="s">
        <v>9253</v>
      </c>
    </row>
    <row r="204" spans="1:32" ht="15" customHeight="1" x14ac:dyDescent="0.25">
      <c r="A204" s="116" t="s">
        <v>9377</v>
      </c>
      <c r="B204" s="120" t="s">
        <v>9378</v>
      </c>
      <c r="C204" s="116" t="s">
        <v>8132</v>
      </c>
      <c r="D204" s="118">
        <v>43897</v>
      </c>
      <c r="E204" s="116" t="s">
        <v>9379</v>
      </c>
      <c r="F204" s="116">
        <v>107304</v>
      </c>
      <c r="G204" s="116" t="s">
        <v>8127</v>
      </c>
      <c r="H204" s="116" t="s">
        <v>8128</v>
      </c>
      <c r="I204" s="116" t="s">
        <v>8129</v>
      </c>
      <c r="J204" s="116" t="s">
        <v>187</v>
      </c>
      <c r="K204" s="116" t="s">
        <v>3030</v>
      </c>
      <c r="L204" s="116" t="s">
        <v>8158</v>
      </c>
      <c r="M204" s="116" t="s">
        <v>255</v>
      </c>
      <c r="N204" s="118">
        <v>43897</v>
      </c>
      <c r="O204" s="119">
        <v>0.47361111111111115</v>
      </c>
      <c r="P204" s="119">
        <v>0.48958333333333331</v>
      </c>
      <c r="Q204" s="119">
        <v>0.51041666666666663</v>
      </c>
      <c r="R204" s="119">
        <v>0.54166666666666663</v>
      </c>
      <c r="S204" s="116" t="s">
        <v>9144</v>
      </c>
      <c r="T204" s="116"/>
      <c r="U204" s="116" t="s">
        <v>9380</v>
      </c>
      <c r="V204" s="116" t="s">
        <v>9381</v>
      </c>
      <c r="W204" s="116" t="s">
        <v>9376</v>
      </c>
      <c r="X204" s="116" t="s">
        <v>9370</v>
      </c>
      <c r="Y204" s="116" t="s">
        <v>8142</v>
      </c>
      <c r="Z204" s="116" t="s">
        <v>8129</v>
      </c>
      <c r="AA204" s="116" t="s">
        <v>8129</v>
      </c>
      <c r="AB204" s="116" t="s">
        <v>8129</v>
      </c>
      <c r="AC204" s="116" t="s">
        <v>8129</v>
      </c>
      <c r="AD204" s="116" t="s">
        <v>8129</v>
      </c>
      <c r="AE204" s="116" t="s">
        <v>8129</v>
      </c>
      <c r="AF204" s="116" t="s">
        <v>9253</v>
      </c>
    </row>
    <row r="205" spans="1:32" ht="15" customHeight="1" x14ac:dyDescent="0.25">
      <c r="A205" s="116" t="s">
        <v>9382</v>
      </c>
      <c r="B205" s="120" t="s">
        <v>9383</v>
      </c>
      <c r="C205" s="116" t="s">
        <v>8129</v>
      </c>
      <c r="D205" s="118">
        <v>43897</v>
      </c>
      <c r="E205" s="116" t="s">
        <v>9384</v>
      </c>
      <c r="F205" s="116">
        <v>107316</v>
      </c>
      <c r="G205" s="116" t="s">
        <v>8127</v>
      </c>
      <c r="H205" s="116" t="s">
        <v>8128</v>
      </c>
      <c r="I205" s="116" t="s">
        <v>8129</v>
      </c>
      <c r="J205" s="116" t="s">
        <v>189</v>
      </c>
      <c r="K205" s="116" t="s">
        <v>2658</v>
      </c>
      <c r="L205" s="116" t="s">
        <v>8</v>
      </c>
      <c r="M205" s="116" t="s">
        <v>255</v>
      </c>
      <c r="N205" s="118">
        <v>43897</v>
      </c>
      <c r="O205" s="119">
        <v>0.62777777777777777</v>
      </c>
      <c r="P205" s="119">
        <v>0.63888888888888895</v>
      </c>
      <c r="Q205" s="119">
        <v>0.66319444444444442</v>
      </c>
      <c r="R205" s="119">
        <v>0.69791666666666663</v>
      </c>
      <c r="S205" s="116" t="s">
        <v>9385</v>
      </c>
      <c r="T205" s="116"/>
      <c r="U205" s="116" t="s">
        <v>9386</v>
      </c>
      <c r="V205" s="116" t="s">
        <v>9387</v>
      </c>
      <c r="W205" s="116" t="s">
        <v>9388</v>
      </c>
      <c r="X205" s="116" t="s">
        <v>9370</v>
      </c>
      <c r="Y205" s="116" t="s">
        <v>8142</v>
      </c>
      <c r="Z205" s="116" t="s">
        <v>8132</v>
      </c>
      <c r="AA205" s="116" t="s">
        <v>8129</v>
      </c>
      <c r="AB205" s="116" t="s">
        <v>8129</v>
      </c>
      <c r="AC205" s="116" t="s">
        <v>8129</v>
      </c>
      <c r="AD205" s="116" t="s">
        <v>8129</v>
      </c>
      <c r="AE205" s="116" t="s">
        <v>8129</v>
      </c>
      <c r="AF205" s="116" t="s">
        <v>9253</v>
      </c>
    </row>
    <row r="206" spans="1:32" ht="15" customHeight="1" x14ac:dyDescent="0.25">
      <c r="A206" s="116" t="s">
        <v>9389</v>
      </c>
      <c r="B206" s="120" t="s">
        <v>9390</v>
      </c>
      <c r="C206" s="116" t="s">
        <v>8132</v>
      </c>
      <c r="D206" s="118">
        <v>43897</v>
      </c>
      <c r="E206" s="116" t="s">
        <v>9391</v>
      </c>
      <c r="F206" s="116">
        <v>107306</v>
      </c>
      <c r="G206" s="116" t="s">
        <v>8127</v>
      </c>
      <c r="H206" s="116" t="s">
        <v>8128</v>
      </c>
      <c r="I206" s="116" t="s">
        <v>8129</v>
      </c>
      <c r="J206" s="116" t="s">
        <v>193</v>
      </c>
      <c r="K206" s="116" t="s">
        <v>3030</v>
      </c>
      <c r="L206" s="116" t="s">
        <v>44</v>
      </c>
      <c r="M206" s="116" t="s">
        <v>1258</v>
      </c>
      <c r="N206" s="118">
        <v>43897</v>
      </c>
      <c r="O206" s="119">
        <v>0.64166666666666672</v>
      </c>
      <c r="P206" s="119">
        <v>0.66666666666666663</v>
      </c>
      <c r="Q206" s="119">
        <v>0.6875</v>
      </c>
      <c r="R206" s="119">
        <v>0.71527777777777779</v>
      </c>
      <c r="S206" s="116" t="s">
        <v>9392</v>
      </c>
      <c r="T206" s="116"/>
      <c r="U206" s="116" t="s">
        <v>9393</v>
      </c>
      <c r="V206" s="116" t="s">
        <v>9394</v>
      </c>
      <c r="W206" s="116" t="s">
        <v>9395</v>
      </c>
      <c r="X206" s="116" t="s">
        <v>9396</v>
      </c>
      <c r="Y206" s="116" t="s">
        <v>8142</v>
      </c>
      <c r="Z206" s="116" t="s">
        <v>8129</v>
      </c>
      <c r="AA206" s="116" t="s">
        <v>8129</v>
      </c>
      <c r="AB206" s="116" t="s">
        <v>8129</v>
      </c>
      <c r="AC206" s="116" t="s">
        <v>8129</v>
      </c>
      <c r="AD206" s="116" t="s">
        <v>8129</v>
      </c>
      <c r="AE206" s="116" t="s">
        <v>8129</v>
      </c>
      <c r="AF206" s="116" t="s">
        <v>9253</v>
      </c>
    </row>
    <row r="207" spans="1:32" ht="15" customHeight="1" x14ac:dyDescent="0.25">
      <c r="A207" s="116" t="s">
        <v>9397</v>
      </c>
      <c r="B207" s="120" t="s">
        <v>9398</v>
      </c>
      <c r="C207" s="116" t="s">
        <v>8132</v>
      </c>
      <c r="D207" s="118">
        <v>43897</v>
      </c>
      <c r="E207" s="116" t="s">
        <v>9399</v>
      </c>
      <c r="F207" s="116">
        <v>107303</v>
      </c>
      <c r="G207" s="116" t="s">
        <v>8127</v>
      </c>
      <c r="H207" s="116" t="s">
        <v>8128</v>
      </c>
      <c r="I207" s="116" t="s">
        <v>8129</v>
      </c>
      <c r="J207" s="116" t="s">
        <v>187</v>
      </c>
      <c r="K207" s="116" t="s">
        <v>1942</v>
      </c>
      <c r="L207" s="116" t="s">
        <v>8158</v>
      </c>
      <c r="M207" s="116" t="s">
        <v>278</v>
      </c>
      <c r="N207" s="118">
        <v>43897</v>
      </c>
      <c r="O207" s="119">
        <v>0.65277777777777779</v>
      </c>
      <c r="P207" s="119">
        <v>0.67361111111111116</v>
      </c>
      <c r="Q207" s="119">
        <v>0.69444444444444453</v>
      </c>
      <c r="R207" s="119">
        <v>0.72916666666666663</v>
      </c>
      <c r="S207" s="116" t="s">
        <v>9130</v>
      </c>
      <c r="T207" s="116"/>
      <c r="U207" s="116" t="s">
        <v>9400</v>
      </c>
      <c r="V207" s="116" t="s">
        <v>9401</v>
      </c>
      <c r="W207" s="116" t="s">
        <v>9402</v>
      </c>
      <c r="X207" s="116" t="s">
        <v>9370</v>
      </c>
      <c r="Y207" s="116" t="s">
        <v>8142</v>
      </c>
      <c r="Z207" s="116" t="s">
        <v>8129</v>
      </c>
      <c r="AA207" s="116" t="s">
        <v>8129</v>
      </c>
      <c r="AB207" s="116" t="s">
        <v>8129</v>
      </c>
      <c r="AC207" s="116" t="s">
        <v>8129</v>
      </c>
      <c r="AD207" s="116" t="s">
        <v>8129</v>
      </c>
      <c r="AE207" s="116" t="s">
        <v>8129</v>
      </c>
      <c r="AF207" s="116" t="s">
        <v>9253</v>
      </c>
    </row>
    <row r="208" spans="1:32" ht="15" customHeight="1" x14ac:dyDescent="0.25">
      <c r="A208" s="116" t="s">
        <v>9403</v>
      </c>
      <c r="B208" s="120" t="s">
        <v>9404</v>
      </c>
      <c r="C208" s="116" t="s">
        <v>8129</v>
      </c>
      <c r="D208" s="118">
        <v>44081</v>
      </c>
      <c r="E208" s="116" t="s">
        <v>9405</v>
      </c>
      <c r="F208" s="116">
        <v>107296</v>
      </c>
      <c r="G208" s="116" t="s">
        <v>8127</v>
      </c>
      <c r="H208" s="116" t="s">
        <v>8128</v>
      </c>
      <c r="I208" s="116" t="s">
        <v>8129</v>
      </c>
      <c r="J208" s="116" t="s">
        <v>189</v>
      </c>
      <c r="K208" s="116" t="s">
        <v>2658</v>
      </c>
      <c r="L208" s="116" t="s">
        <v>8</v>
      </c>
      <c r="M208" s="116" t="s">
        <v>255</v>
      </c>
      <c r="N208" s="118">
        <v>43897</v>
      </c>
      <c r="O208" s="119">
        <v>0.74305555555555547</v>
      </c>
      <c r="P208" s="119">
        <v>0.74652777777777779</v>
      </c>
      <c r="Q208" s="119">
        <v>0.77083333333333337</v>
      </c>
      <c r="R208" s="119">
        <v>0.79166666666666663</v>
      </c>
      <c r="S208" s="116" t="s">
        <v>9385</v>
      </c>
      <c r="T208" s="116"/>
      <c r="U208" s="116" t="s">
        <v>9386</v>
      </c>
      <c r="V208" s="116" t="s">
        <v>9406</v>
      </c>
      <c r="W208" s="116" t="s">
        <v>9388</v>
      </c>
      <c r="X208" s="116" t="s">
        <v>9370</v>
      </c>
      <c r="Y208" s="116" t="s">
        <v>8142</v>
      </c>
      <c r="Z208" s="116" t="s">
        <v>8129</v>
      </c>
      <c r="AA208" s="116" t="s">
        <v>8129</v>
      </c>
      <c r="AB208" s="116" t="s">
        <v>8129</v>
      </c>
      <c r="AC208" s="116" t="s">
        <v>8129</v>
      </c>
      <c r="AD208" s="116" t="s">
        <v>8129</v>
      </c>
      <c r="AE208" s="116" t="s">
        <v>8129</v>
      </c>
      <c r="AF208" s="116" t="s">
        <v>9253</v>
      </c>
    </row>
    <row r="209" spans="1:32" ht="15" customHeight="1" x14ac:dyDescent="0.25">
      <c r="A209" s="116" t="s">
        <v>9407</v>
      </c>
      <c r="B209" s="120" t="s">
        <v>9408</v>
      </c>
      <c r="C209" s="116" t="s">
        <v>8132</v>
      </c>
      <c r="D209" s="118">
        <v>43898</v>
      </c>
      <c r="E209" s="116" t="s">
        <v>9409</v>
      </c>
      <c r="F209" s="116">
        <v>107298</v>
      </c>
      <c r="G209" s="116" t="s">
        <v>8127</v>
      </c>
      <c r="H209" s="116" t="s">
        <v>8128</v>
      </c>
      <c r="I209" s="116" t="s">
        <v>8129</v>
      </c>
      <c r="J209" s="116" t="s">
        <v>176</v>
      </c>
      <c r="K209" s="116" t="s">
        <v>8469</v>
      </c>
      <c r="L209" s="116" t="s">
        <v>65</v>
      </c>
      <c r="M209" s="116" t="s">
        <v>255</v>
      </c>
      <c r="N209" s="118">
        <v>43898</v>
      </c>
      <c r="O209" s="119">
        <v>0.56041666666666667</v>
      </c>
      <c r="P209" s="119">
        <v>0.58402777777777781</v>
      </c>
      <c r="Q209" s="119">
        <v>0.59097222222222223</v>
      </c>
      <c r="R209" s="119">
        <v>0.61597222222222225</v>
      </c>
      <c r="S209" s="116" t="s">
        <v>8917</v>
      </c>
      <c r="T209" s="116"/>
      <c r="U209" s="116" t="s">
        <v>9410</v>
      </c>
      <c r="V209" s="116" t="s">
        <v>9411</v>
      </c>
      <c r="W209" s="116" t="s">
        <v>9412</v>
      </c>
      <c r="X209" s="116" t="s">
        <v>9370</v>
      </c>
      <c r="Y209" s="116" t="s">
        <v>8142</v>
      </c>
      <c r="Z209" s="116" t="s">
        <v>8129</v>
      </c>
      <c r="AA209" s="116" t="s">
        <v>8129</v>
      </c>
      <c r="AB209" s="116" t="s">
        <v>8132</v>
      </c>
      <c r="AC209" s="116" t="s">
        <v>8129</v>
      </c>
      <c r="AD209" s="116" t="s">
        <v>8129</v>
      </c>
      <c r="AE209" s="116" t="s">
        <v>8129</v>
      </c>
      <c r="AF209" s="116" t="s">
        <v>9253</v>
      </c>
    </row>
    <row r="210" spans="1:32" ht="15" customHeight="1" x14ac:dyDescent="0.25">
      <c r="A210" s="116" t="s">
        <v>9413</v>
      </c>
      <c r="B210" s="120" t="s">
        <v>9414</v>
      </c>
      <c r="C210" s="116" t="s">
        <v>8125</v>
      </c>
      <c r="D210" s="118">
        <v>43898</v>
      </c>
      <c r="E210" s="116" t="s">
        <v>9415</v>
      </c>
      <c r="F210" s="116">
        <v>107299</v>
      </c>
      <c r="G210" s="116" t="s">
        <v>8127</v>
      </c>
      <c r="H210" s="116" t="s">
        <v>8138</v>
      </c>
      <c r="I210" s="116" t="s">
        <v>8129</v>
      </c>
      <c r="J210" s="116" t="s">
        <v>193</v>
      </c>
      <c r="K210" s="116" t="s">
        <v>8585</v>
      </c>
      <c r="L210" s="116" t="s">
        <v>73</v>
      </c>
      <c r="M210" s="116" t="s">
        <v>1258</v>
      </c>
      <c r="N210" s="118">
        <v>43898</v>
      </c>
      <c r="O210" s="119">
        <v>0.79513888888888884</v>
      </c>
      <c r="P210" s="119">
        <v>0.80208333333333337</v>
      </c>
      <c r="Q210" s="119">
        <v>0.83333333333333337</v>
      </c>
      <c r="R210" s="119">
        <v>0.875</v>
      </c>
      <c r="S210" s="116" t="s">
        <v>9416</v>
      </c>
      <c r="T210" s="116"/>
      <c r="U210" s="116" t="s">
        <v>9417</v>
      </c>
      <c r="V210" s="116" t="s">
        <v>9418</v>
      </c>
      <c r="W210" s="116" t="s">
        <v>9419</v>
      </c>
      <c r="X210" s="116" t="s">
        <v>9370</v>
      </c>
      <c r="Y210" s="116" t="s">
        <v>8142</v>
      </c>
      <c r="Z210" s="116" t="s">
        <v>8129</v>
      </c>
      <c r="AA210" s="116" t="s">
        <v>8129</v>
      </c>
      <c r="AB210" s="116" t="s">
        <v>8132</v>
      </c>
      <c r="AC210" s="116" t="s">
        <v>8129</v>
      </c>
      <c r="AD210" s="116" t="s">
        <v>8129</v>
      </c>
      <c r="AE210" s="116" t="s">
        <v>8129</v>
      </c>
      <c r="AF210" s="116" t="s">
        <v>9253</v>
      </c>
    </row>
    <row r="211" spans="1:32" ht="15" customHeight="1" x14ac:dyDescent="0.25">
      <c r="A211" s="120" t="s">
        <v>9420</v>
      </c>
      <c r="B211" s="120" t="s">
        <v>9421</v>
      </c>
      <c r="C211" s="116" t="s">
        <v>8125</v>
      </c>
      <c r="D211" s="118">
        <v>412792</v>
      </c>
      <c r="E211" s="116" t="s">
        <v>9422</v>
      </c>
      <c r="F211" s="116">
        <v>107291</v>
      </c>
      <c r="G211" s="116" t="s">
        <v>8127</v>
      </c>
      <c r="H211" s="116" t="s">
        <v>9217</v>
      </c>
      <c r="I211" s="116" t="s">
        <v>8129</v>
      </c>
      <c r="J211" s="116" t="s">
        <v>185</v>
      </c>
      <c r="K211" s="116" t="s">
        <v>8585</v>
      </c>
      <c r="L211" s="116" t="s">
        <v>71</v>
      </c>
      <c r="M211" s="116" t="s">
        <v>255</v>
      </c>
      <c r="N211" s="118">
        <v>43898</v>
      </c>
      <c r="O211" s="119">
        <v>0.99305555555555547</v>
      </c>
      <c r="P211" s="119">
        <v>0.99652777777777779</v>
      </c>
      <c r="Q211" s="119">
        <v>5.2083333333333336E-2</v>
      </c>
      <c r="R211" s="119">
        <v>8.3333333333333329E-2</v>
      </c>
      <c r="S211" s="116" t="s">
        <v>9423</v>
      </c>
      <c r="T211" s="116"/>
      <c r="U211" s="116" t="s">
        <v>9424</v>
      </c>
      <c r="V211" s="116" t="s">
        <v>9425</v>
      </c>
      <c r="W211" s="116" t="s">
        <v>9426</v>
      </c>
      <c r="X211" s="116" t="s">
        <v>8513</v>
      </c>
      <c r="Y211" s="116" t="s">
        <v>8142</v>
      </c>
      <c r="Z211" s="116" t="s">
        <v>8129</v>
      </c>
      <c r="AA211" s="116" t="s">
        <v>8129</v>
      </c>
      <c r="AB211" s="116" t="s">
        <v>8132</v>
      </c>
      <c r="AC211" s="116" t="s">
        <v>8129</v>
      </c>
      <c r="AD211" s="116" t="s">
        <v>8129</v>
      </c>
      <c r="AE211" s="116" t="s">
        <v>8129</v>
      </c>
      <c r="AF211" s="116" t="s">
        <v>9253</v>
      </c>
    </row>
    <row r="212" spans="1:32" ht="15" customHeight="1" x14ac:dyDescent="0.25">
      <c r="A212" s="116" t="s">
        <v>9427</v>
      </c>
      <c r="B212" s="120" t="s">
        <v>9428</v>
      </c>
      <c r="C212" s="116"/>
      <c r="D212" s="118">
        <v>43899</v>
      </c>
      <c r="E212" s="116" t="s">
        <v>9429</v>
      </c>
      <c r="F212" s="116">
        <v>107301</v>
      </c>
      <c r="G212" s="116" t="s">
        <v>8127</v>
      </c>
      <c r="H212" s="116" t="s">
        <v>8128</v>
      </c>
      <c r="I212" s="116" t="s">
        <v>8129</v>
      </c>
      <c r="J212" s="116" t="s">
        <v>191</v>
      </c>
      <c r="K212" s="116" t="s">
        <v>105</v>
      </c>
      <c r="L212" s="116" t="s">
        <v>65</v>
      </c>
      <c r="M212" s="116" t="s">
        <v>255</v>
      </c>
      <c r="N212" s="118">
        <v>43899</v>
      </c>
      <c r="O212" s="119">
        <v>0.5395833333333333</v>
      </c>
      <c r="P212" s="119">
        <v>0.54513888888888895</v>
      </c>
      <c r="Q212" s="119">
        <v>0.57291666666666663</v>
      </c>
      <c r="R212" s="119">
        <v>0.61111111111111105</v>
      </c>
      <c r="S212" s="116" t="s">
        <v>9430</v>
      </c>
      <c r="T212" s="116"/>
      <c r="U212" s="116" t="s">
        <v>9431</v>
      </c>
      <c r="V212" s="116" t="s">
        <v>9432</v>
      </c>
      <c r="W212" s="116" t="s">
        <v>9433</v>
      </c>
      <c r="X212" s="116" t="s">
        <v>8513</v>
      </c>
      <c r="Y212" s="116" t="s">
        <v>8142</v>
      </c>
      <c r="Z212" s="116" t="s">
        <v>8129</v>
      </c>
      <c r="AA212" s="116" t="s">
        <v>8129</v>
      </c>
      <c r="AB212" s="116" t="s">
        <v>8129</v>
      </c>
      <c r="AC212" s="116" t="s">
        <v>8129</v>
      </c>
      <c r="AD212" s="116" t="s">
        <v>8129</v>
      </c>
      <c r="AE212" s="116" t="s">
        <v>8129</v>
      </c>
      <c r="AF212" s="116" t="s">
        <v>9253</v>
      </c>
    </row>
    <row r="213" spans="1:32" ht="15" customHeight="1" x14ac:dyDescent="0.25">
      <c r="A213" s="116" t="s">
        <v>9434</v>
      </c>
      <c r="B213" s="120" t="s">
        <v>9435</v>
      </c>
      <c r="C213" s="116" t="s">
        <v>8132</v>
      </c>
      <c r="D213" s="118">
        <v>43899</v>
      </c>
      <c r="E213" s="116" t="s">
        <v>9436</v>
      </c>
      <c r="F213" s="116">
        <v>107551</v>
      </c>
      <c r="G213" s="116" t="s">
        <v>8127</v>
      </c>
      <c r="H213" s="116" t="s">
        <v>8128</v>
      </c>
      <c r="I213" s="116" t="s">
        <v>8129</v>
      </c>
      <c r="J213" s="116" t="s">
        <v>180</v>
      </c>
      <c r="K213" s="116" t="s">
        <v>8306</v>
      </c>
      <c r="L213" s="116" t="s">
        <v>72</v>
      </c>
      <c r="M213" s="116" t="s">
        <v>1258</v>
      </c>
      <c r="N213" s="118">
        <v>43899</v>
      </c>
      <c r="O213" s="119">
        <v>0.59583333333333333</v>
      </c>
      <c r="P213" s="119">
        <v>0.61111111111111105</v>
      </c>
      <c r="Q213" s="119">
        <v>0.68055555555555547</v>
      </c>
      <c r="R213" s="119">
        <v>0.70833333333333337</v>
      </c>
      <c r="S213" s="116" t="s">
        <v>9437</v>
      </c>
      <c r="T213" s="116"/>
      <c r="U213" s="116" t="s">
        <v>9438</v>
      </c>
      <c r="V213" s="116" t="s">
        <v>293</v>
      </c>
      <c r="W213" s="116" t="s">
        <v>9439</v>
      </c>
      <c r="X213" s="116" t="s">
        <v>8513</v>
      </c>
      <c r="Y213" s="116" t="s">
        <v>8142</v>
      </c>
      <c r="Z213" s="116" t="s">
        <v>8129</v>
      </c>
      <c r="AA213" s="116" t="s">
        <v>8129</v>
      </c>
      <c r="AB213" s="116" t="s">
        <v>8132</v>
      </c>
      <c r="AC213" s="116" t="s">
        <v>8132</v>
      </c>
      <c r="AD213" s="116" t="s">
        <v>8129</v>
      </c>
      <c r="AE213" s="116" t="s">
        <v>8129</v>
      </c>
      <c r="AF213" s="116" t="s">
        <v>9253</v>
      </c>
    </row>
    <row r="214" spans="1:32" ht="15" customHeight="1" x14ac:dyDescent="0.25">
      <c r="A214" s="116" t="s">
        <v>9440</v>
      </c>
      <c r="B214" s="120" t="s">
        <v>9441</v>
      </c>
      <c r="C214" s="116" t="s">
        <v>8125</v>
      </c>
      <c r="D214" s="118">
        <v>43900</v>
      </c>
      <c r="E214" s="116" t="s">
        <v>9442</v>
      </c>
      <c r="F214" s="116">
        <v>107552</v>
      </c>
      <c r="G214" s="116" t="s">
        <v>8127</v>
      </c>
      <c r="H214" s="116" t="s">
        <v>8128</v>
      </c>
      <c r="I214" s="116" t="s">
        <v>8129</v>
      </c>
      <c r="J214" s="116" t="s">
        <v>189</v>
      </c>
      <c r="K214" s="116" t="s">
        <v>8469</v>
      </c>
      <c r="L214" s="116" t="s">
        <v>73</v>
      </c>
      <c r="M214" s="116" t="s">
        <v>1258</v>
      </c>
      <c r="N214" s="118">
        <v>43900</v>
      </c>
      <c r="O214" s="119">
        <v>0.33333333333333331</v>
      </c>
      <c r="P214" s="119">
        <v>0.34375</v>
      </c>
      <c r="Q214" s="119">
        <v>0.3611111111111111</v>
      </c>
      <c r="R214" s="119">
        <v>0.3888888888888889</v>
      </c>
      <c r="S214" s="116" t="s">
        <v>9443</v>
      </c>
      <c r="T214" s="116"/>
      <c r="U214" s="116" t="s">
        <v>9444</v>
      </c>
      <c r="V214" s="116" t="s">
        <v>9445</v>
      </c>
      <c r="W214" s="116" t="s">
        <v>9446</v>
      </c>
      <c r="X214" s="116" t="s">
        <v>8513</v>
      </c>
      <c r="Y214" s="116" t="s">
        <v>8142</v>
      </c>
      <c r="Z214" s="116" t="s">
        <v>8129</v>
      </c>
      <c r="AA214" s="116" t="s">
        <v>8129</v>
      </c>
      <c r="AB214" s="116" t="s">
        <v>8129</v>
      </c>
      <c r="AC214" s="116" t="s">
        <v>8129</v>
      </c>
      <c r="AD214" s="116" t="s">
        <v>8129</v>
      </c>
      <c r="AE214" s="116" t="s">
        <v>8129</v>
      </c>
      <c r="AF214" s="116" t="s">
        <v>9253</v>
      </c>
    </row>
    <row r="215" spans="1:32" ht="15" customHeight="1" x14ac:dyDescent="0.25">
      <c r="A215" s="116" t="s">
        <v>9447</v>
      </c>
      <c r="B215" s="120" t="s">
        <v>9448</v>
      </c>
      <c r="C215" s="116" t="s">
        <v>8132</v>
      </c>
      <c r="D215" s="118">
        <v>43900</v>
      </c>
      <c r="E215" s="116" t="s">
        <v>9449</v>
      </c>
      <c r="F215" s="116">
        <v>107307</v>
      </c>
      <c r="G215" s="116" t="s">
        <v>8127</v>
      </c>
      <c r="H215" s="116" t="s">
        <v>8128</v>
      </c>
      <c r="I215" s="116" t="s">
        <v>8129</v>
      </c>
      <c r="J215" s="116" t="s">
        <v>192</v>
      </c>
      <c r="K215" s="116" t="s">
        <v>8469</v>
      </c>
      <c r="L215" s="116" t="s">
        <v>8158</v>
      </c>
      <c r="M215" s="116" t="s">
        <v>255</v>
      </c>
      <c r="N215" s="118">
        <v>43900</v>
      </c>
      <c r="O215" s="119">
        <v>0.33333333333333331</v>
      </c>
      <c r="P215" s="119">
        <v>0.36319444444444443</v>
      </c>
      <c r="Q215" s="119">
        <v>0.4055555555555555</v>
      </c>
      <c r="R215" s="119">
        <v>0.41666666666666669</v>
      </c>
      <c r="S215" s="116" t="s">
        <v>9450</v>
      </c>
      <c r="T215" s="116"/>
      <c r="U215" s="116" t="s">
        <v>9451</v>
      </c>
      <c r="V215" s="116" t="s">
        <v>9452</v>
      </c>
      <c r="W215" s="116" t="s">
        <v>9167</v>
      </c>
      <c r="X215" s="116" t="s">
        <v>8513</v>
      </c>
      <c r="Y215" s="116" t="s">
        <v>8142</v>
      </c>
      <c r="Z215" s="116" t="s">
        <v>8129</v>
      </c>
      <c r="AA215" s="116" t="s">
        <v>8129</v>
      </c>
      <c r="AB215" s="116" t="s">
        <v>8129</v>
      </c>
      <c r="AC215" s="116" t="s">
        <v>8129</v>
      </c>
      <c r="AD215" s="116" t="s">
        <v>8129</v>
      </c>
      <c r="AE215" s="116" t="s">
        <v>8129</v>
      </c>
      <c r="AF215" s="116" t="s">
        <v>9253</v>
      </c>
    </row>
    <row r="216" spans="1:32" ht="15" customHeight="1" x14ac:dyDescent="0.25">
      <c r="A216" s="116" t="s">
        <v>9453</v>
      </c>
      <c r="B216" s="120" t="s">
        <v>9454</v>
      </c>
      <c r="C216" s="116" t="s">
        <v>8132</v>
      </c>
      <c r="D216" s="118">
        <v>43900</v>
      </c>
      <c r="E216" s="116" t="s">
        <v>9455</v>
      </c>
      <c r="F216" s="116">
        <v>107553</v>
      </c>
      <c r="G216" s="116" t="s">
        <v>8127</v>
      </c>
      <c r="H216" s="116" t="s">
        <v>8128</v>
      </c>
      <c r="I216" s="116" t="s">
        <v>8129</v>
      </c>
      <c r="J216" s="116" t="s">
        <v>192</v>
      </c>
      <c r="K216" s="116" t="s">
        <v>8469</v>
      </c>
      <c r="L216" s="116" t="s">
        <v>8158</v>
      </c>
      <c r="M216" s="116" t="s">
        <v>255</v>
      </c>
      <c r="N216" s="118">
        <v>43900</v>
      </c>
      <c r="O216" s="119">
        <v>0.4284722222222222</v>
      </c>
      <c r="P216" s="119">
        <v>0.41666666666666669</v>
      </c>
      <c r="Q216" s="119">
        <v>0.45416666666666666</v>
      </c>
      <c r="R216" s="119">
        <v>0.53472222222222221</v>
      </c>
      <c r="S216" s="116" t="s">
        <v>9450</v>
      </c>
      <c r="T216" s="116"/>
      <c r="U216" s="116" t="s">
        <v>9456</v>
      </c>
      <c r="V216" s="116" t="s">
        <v>9457</v>
      </c>
      <c r="W216" s="116" t="s">
        <v>9458</v>
      </c>
      <c r="X216" s="116" t="s">
        <v>8513</v>
      </c>
      <c r="Y216" s="116" t="s">
        <v>8142</v>
      </c>
      <c r="Z216" s="116" t="s">
        <v>8129</v>
      </c>
      <c r="AA216" s="116" t="s">
        <v>8129</v>
      </c>
      <c r="AB216" s="116" t="s">
        <v>8132</v>
      </c>
      <c r="AC216" s="116" t="s">
        <v>8129</v>
      </c>
      <c r="AD216" s="116" t="s">
        <v>8129</v>
      </c>
      <c r="AE216" s="116" t="s">
        <v>8129</v>
      </c>
      <c r="AF216" s="116" t="s">
        <v>9253</v>
      </c>
    </row>
    <row r="217" spans="1:32" ht="15" customHeight="1" x14ac:dyDescent="0.25">
      <c r="A217" s="116" t="s">
        <v>9459</v>
      </c>
      <c r="B217" s="120" t="s">
        <v>11841</v>
      </c>
      <c r="C217" s="116" t="s">
        <v>8132</v>
      </c>
      <c r="D217" s="118">
        <v>43900</v>
      </c>
      <c r="E217" s="116" t="s">
        <v>9460</v>
      </c>
      <c r="F217" s="116">
        <v>107297</v>
      </c>
      <c r="G217" s="116" t="s">
        <v>8127</v>
      </c>
      <c r="H217" s="116" t="s">
        <v>8128</v>
      </c>
      <c r="I217" s="116" t="s">
        <v>8129</v>
      </c>
      <c r="J217" s="116" t="s">
        <v>182</v>
      </c>
      <c r="K217" s="116" t="s">
        <v>2881</v>
      </c>
      <c r="L217" s="116" t="s">
        <v>62</v>
      </c>
      <c r="M217" s="116" t="s">
        <v>1258</v>
      </c>
      <c r="N217" s="118">
        <v>43900</v>
      </c>
      <c r="O217" s="119">
        <v>0.51388888888888895</v>
      </c>
      <c r="P217" s="119">
        <v>0.52083333333333337</v>
      </c>
      <c r="Q217" s="119">
        <v>0.54513888888888895</v>
      </c>
      <c r="R217" s="119">
        <v>0.59722222222222221</v>
      </c>
      <c r="S217" s="116" t="s">
        <v>2615</v>
      </c>
      <c r="T217" s="116"/>
      <c r="U217" s="116" t="s">
        <v>9461</v>
      </c>
      <c r="V217" s="116" t="s">
        <v>9462</v>
      </c>
      <c r="W217" s="116" t="s">
        <v>9463</v>
      </c>
      <c r="X217" s="116" t="s">
        <v>276</v>
      </c>
      <c r="Y217" s="116" t="s">
        <v>8142</v>
      </c>
      <c r="Z217" s="116" t="s">
        <v>8129</v>
      </c>
      <c r="AA217" s="116" t="s">
        <v>8129</v>
      </c>
      <c r="AB217" s="116" t="s">
        <v>8132</v>
      </c>
      <c r="AC217" s="116" t="s">
        <v>8129</v>
      </c>
      <c r="AD217" s="116" t="s">
        <v>8129</v>
      </c>
      <c r="AE217" s="116" t="s">
        <v>8129</v>
      </c>
      <c r="AF217" s="116" t="s">
        <v>9253</v>
      </c>
    </row>
    <row r="218" spans="1:32" ht="15" customHeight="1" x14ac:dyDescent="0.25">
      <c r="A218" s="116" t="s">
        <v>9464</v>
      </c>
      <c r="B218" s="120" t="s">
        <v>9465</v>
      </c>
      <c r="C218" s="116" t="s">
        <v>8125</v>
      </c>
      <c r="D218" s="118">
        <v>43900</v>
      </c>
      <c r="E218" s="116" t="s">
        <v>9466</v>
      </c>
      <c r="F218" s="116">
        <v>107302</v>
      </c>
      <c r="G218" s="116" t="s">
        <v>8127</v>
      </c>
      <c r="H218" s="116" t="s">
        <v>8128</v>
      </c>
      <c r="I218" s="116" t="s">
        <v>8129</v>
      </c>
      <c r="J218" s="116" t="s">
        <v>189</v>
      </c>
      <c r="K218" s="116" t="s">
        <v>2881</v>
      </c>
      <c r="L218" s="116" t="s">
        <v>73</v>
      </c>
      <c r="M218" s="116" t="s">
        <v>255</v>
      </c>
      <c r="N218" s="118">
        <v>43900</v>
      </c>
      <c r="O218" s="119">
        <v>0.81041666666666667</v>
      </c>
      <c r="P218" s="119">
        <v>0.83333333333333337</v>
      </c>
      <c r="Q218" s="119">
        <v>0.85416666666666663</v>
      </c>
      <c r="R218" s="119">
        <v>0.88541666666666663</v>
      </c>
      <c r="S218" s="116" t="s">
        <v>9467</v>
      </c>
      <c r="T218" s="116"/>
      <c r="U218" s="116" t="s">
        <v>9468</v>
      </c>
      <c r="V218" s="116" t="s">
        <v>9469</v>
      </c>
      <c r="W218" s="116" t="s">
        <v>9470</v>
      </c>
      <c r="X218" s="116" t="s">
        <v>276</v>
      </c>
      <c r="Y218" s="116" t="s">
        <v>8142</v>
      </c>
      <c r="Z218" s="116" t="s">
        <v>8129</v>
      </c>
      <c r="AA218" s="116" t="s">
        <v>8129</v>
      </c>
      <c r="AB218" s="116" t="s">
        <v>8129</v>
      </c>
      <c r="AC218" s="116" t="s">
        <v>8129</v>
      </c>
      <c r="AD218" s="116" t="s">
        <v>8129</v>
      </c>
      <c r="AE218" s="116" t="s">
        <v>8129</v>
      </c>
      <c r="AF218" s="116" t="s">
        <v>9253</v>
      </c>
    </row>
    <row r="219" spans="1:32" ht="15" customHeight="1" x14ac:dyDescent="0.25">
      <c r="A219" s="116" t="s">
        <v>9471</v>
      </c>
      <c r="B219" s="120" t="s">
        <v>9472</v>
      </c>
      <c r="C219" s="116" t="s">
        <v>8125</v>
      </c>
      <c r="D219" s="118">
        <v>43901</v>
      </c>
      <c r="E219" s="116" t="s">
        <v>9473</v>
      </c>
      <c r="F219" s="116">
        <v>107569</v>
      </c>
      <c r="G219" s="116" t="s">
        <v>8137</v>
      </c>
      <c r="H219" s="116" t="s">
        <v>8128</v>
      </c>
      <c r="I219" s="116" t="s">
        <v>8129</v>
      </c>
      <c r="J219" s="116" t="s">
        <v>172</v>
      </c>
      <c r="K219" s="116" t="s">
        <v>9474</v>
      </c>
      <c r="L219" s="116" t="s">
        <v>71</v>
      </c>
      <c r="M219" s="116" t="s">
        <v>255</v>
      </c>
      <c r="N219" s="118">
        <v>43901</v>
      </c>
      <c r="O219" s="119">
        <v>0.61458333333333337</v>
      </c>
      <c r="P219" s="119">
        <v>0.625</v>
      </c>
      <c r="Q219" s="119">
        <v>0.65625</v>
      </c>
      <c r="R219" s="119">
        <v>0.67361111111111116</v>
      </c>
      <c r="S219" s="116" t="s">
        <v>9475</v>
      </c>
      <c r="T219" s="116"/>
      <c r="U219" s="116" t="s">
        <v>9476</v>
      </c>
      <c r="V219" s="116" t="s">
        <v>9477</v>
      </c>
      <c r="W219" s="116" t="s">
        <v>9478</v>
      </c>
      <c r="X219" s="116" t="s">
        <v>433</v>
      </c>
      <c r="Y219" s="116" t="s">
        <v>8142</v>
      </c>
      <c r="Z219" s="116" t="s">
        <v>8129</v>
      </c>
      <c r="AA219" s="116" t="s">
        <v>8129</v>
      </c>
      <c r="AB219" s="116" t="s">
        <v>8129</v>
      </c>
      <c r="AC219" s="116" t="s">
        <v>8129</v>
      </c>
      <c r="AD219" s="116" t="s">
        <v>8129</v>
      </c>
      <c r="AE219" s="116" t="s">
        <v>8129</v>
      </c>
      <c r="AF219" s="116" t="s">
        <v>9253</v>
      </c>
    </row>
    <row r="220" spans="1:32" ht="15" customHeight="1" x14ac:dyDescent="0.25">
      <c r="A220" s="116" t="s">
        <v>9479</v>
      </c>
      <c r="B220" s="120" t="s">
        <v>9480</v>
      </c>
      <c r="C220" s="116" t="s">
        <v>8129</v>
      </c>
      <c r="D220" s="118">
        <v>43901</v>
      </c>
      <c r="E220" s="116" t="s">
        <v>9481</v>
      </c>
      <c r="F220" s="116">
        <v>107570</v>
      </c>
      <c r="G220" s="116" t="s">
        <v>8127</v>
      </c>
      <c r="H220" s="116" t="s">
        <v>8128</v>
      </c>
      <c r="I220" s="116" t="s">
        <v>8129</v>
      </c>
      <c r="J220" s="116" t="s">
        <v>191</v>
      </c>
      <c r="K220" s="116" t="s">
        <v>9482</v>
      </c>
      <c r="L220" s="116" t="s">
        <v>10</v>
      </c>
      <c r="M220" s="116" t="s">
        <v>1258</v>
      </c>
      <c r="N220" s="118">
        <v>43901</v>
      </c>
      <c r="O220" s="119">
        <v>0.70138888888888884</v>
      </c>
      <c r="P220" s="119">
        <v>0.70833333333333337</v>
      </c>
      <c r="Q220" s="119">
        <v>0.72916666666666663</v>
      </c>
      <c r="R220" s="119">
        <v>0.78472222222222221</v>
      </c>
      <c r="S220" s="116" t="s">
        <v>2801</v>
      </c>
      <c r="T220" s="116"/>
      <c r="U220" s="116" t="s">
        <v>9483</v>
      </c>
      <c r="V220" s="116" t="s">
        <v>9484</v>
      </c>
      <c r="W220" s="116" t="s">
        <v>9485</v>
      </c>
      <c r="X220" s="116" t="s">
        <v>8513</v>
      </c>
      <c r="Y220" s="116" t="s">
        <v>8142</v>
      </c>
      <c r="Z220" s="116" t="s">
        <v>8129</v>
      </c>
      <c r="AA220" s="116" t="s">
        <v>8129</v>
      </c>
      <c r="AB220" s="116" t="s">
        <v>8129</v>
      </c>
      <c r="AC220" s="116" t="s">
        <v>8129</v>
      </c>
      <c r="AD220" s="116" t="s">
        <v>8129</v>
      </c>
      <c r="AE220" s="116" t="s">
        <v>8129</v>
      </c>
      <c r="AF220" s="116" t="s">
        <v>9253</v>
      </c>
    </row>
    <row r="221" spans="1:32" ht="15" customHeight="1" x14ac:dyDescent="0.25">
      <c r="A221" s="116" t="s">
        <v>9486</v>
      </c>
      <c r="B221" s="120" t="s">
        <v>9487</v>
      </c>
      <c r="C221" s="116" t="s">
        <v>8132</v>
      </c>
      <c r="D221" s="118">
        <v>43902</v>
      </c>
      <c r="E221" s="116" t="s">
        <v>9488</v>
      </c>
      <c r="F221" s="116">
        <v>107308</v>
      </c>
      <c r="G221" s="116" t="s">
        <v>8127</v>
      </c>
      <c r="H221" s="116" t="s">
        <v>8128</v>
      </c>
      <c r="I221" s="116" t="s">
        <v>8129</v>
      </c>
      <c r="J221" s="116" t="s">
        <v>193</v>
      </c>
      <c r="K221" s="116" t="s">
        <v>9489</v>
      </c>
      <c r="L221" s="116" t="s">
        <v>28</v>
      </c>
      <c r="M221" s="116" t="s">
        <v>9012</v>
      </c>
      <c r="N221" s="118">
        <v>43902</v>
      </c>
      <c r="O221" s="119">
        <v>0.48819444444444443</v>
      </c>
      <c r="P221" s="119">
        <v>0.5</v>
      </c>
      <c r="Q221" s="119">
        <v>0.51041666666666663</v>
      </c>
      <c r="R221" s="119">
        <v>0.58333333333333337</v>
      </c>
      <c r="S221" s="116" t="s">
        <v>9490</v>
      </c>
      <c r="T221" s="116"/>
      <c r="U221" s="116" t="s">
        <v>9491</v>
      </c>
      <c r="V221" s="116" t="s">
        <v>9492</v>
      </c>
      <c r="W221" s="116" t="s">
        <v>9493</v>
      </c>
      <c r="X221" s="116" t="s">
        <v>8513</v>
      </c>
      <c r="Y221" s="116" t="s">
        <v>8142</v>
      </c>
      <c r="Z221" s="116" t="s">
        <v>8129</v>
      </c>
      <c r="AA221" s="116" t="s">
        <v>8129</v>
      </c>
      <c r="AB221" s="116" t="s">
        <v>8129</v>
      </c>
      <c r="AC221" s="116" t="s">
        <v>8129</v>
      </c>
      <c r="AD221" s="116" t="s">
        <v>8129</v>
      </c>
      <c r="AE221" s="116" t="s">
        <v>8129</v>
      </c>
      <c r="AF221" s="116" t="s">
        <v>9253</v>
      </c>
    </row>
    <row r="222" spans="1:32" ht="15" customHeight="1" x14ac:dyDescent="0.25">
      <c r="A222" s="116" t="s">
        <v>9494</v>
      </c>
      <c r="B222" s="120" t="s">
        <v>9495</v>
      </c>
      <c r="C222" s="116" t="s">
        <v>8132</v>
      </c>
      <c r="D222" s="118">
        <v>43903</v>
      </c>
      <c r="E222" s="116" t="s">
        <v>9496</v>
      </c>
      <c r="F222" s="116">
        <v>107564</v>
      </c>
      <c r="G222" s="116" t="s">
        <v>8127</v>
      </c>
      <c r="H222" s="116" t="s">
        <v>8128</v>
      </c>
      <c r="I222" s="116" t="s">
        <v>8129</v>
      </c>
      <c r="J222" s="116" t="s">
        <v>179</v>
      </c>
      <c r="K222" s="116" t="s">
        <v>9497</v>
      </c>
      <c r="L222" s="116" t="s">
        <v>8158</v>
      </c>
      <c r="M222" s="116" t="s">
        <v>255</v>
      </c>
      <c r="N222" s="118">
        <v>43903</v>
      </c>
      <c r="O222" s="119">
        <v>0.46388888888888885</v>
      </c>
      <c r="P222" s="119">
        <v>0.5</v>
      </c>
      <c r="Q222" s="119">
        <v>0.55555555555555558</v>
      </c>
      <c r="R222" s="119">
        <v>0.61111111111111105</v>
      </c>
      <c r="S222" s="116" t="s">
        <v>126</v>
      </c>
      <c r="T222" s="116"/>
      <c r="U222" s="116" t="s">
        <v>9498</v>
      </c>
      <c r="V222" s="116" t="s">
        <v>293</v>
      </c>
      <c r="W222" s="116" t="s">
        <v>8745</v>
      </c>
      <c r="X222" s="116" t="s">
        <v>2454</v>
      </c>
      <c r="Y222" s="116" t="s">
        <v>8142</v>
      </c>
      <c r="Z222" s="116" t="s">
        <v>8129</v>
      </c>
      <c r="AA222" s="116" t="s">
        <v>8129</v>
      </c>
      <c r="AB222" s="116" t="s">
        <v>8132</v>
      </c>
      <c r="AC222" s="116" t="s">
        <v>8129</v>
      </c>
      <c r="AD222" s="116" t="s">
        <v>8129</v>
      </c>
      <c r="AE222" s="116" t="s">
        <v>8129</v>
      </c>
      <c r="AF222" s="116" t="s">
        <v>9253</v>
      </c>
    </row>
    <row r="223" spans="1:32" ht="15" customHeight="1" x14ac:dyDescent="0.25">
      <c r="A223" s="116" t="s">
        <v>9499</v>
      </c>
      <c r="B223" s="120" t="s">
        <v>9500</v>
      </c>
      <c r="C223" s="116" t="s">
        <v>9501</v>
      </c>
      <c r="D223" s="118">
        <v>43903</v>
      </c>
      <c r="E223" s="116" t="s">
        <v>9502</v>
      </c>
      <c r="F223" s="116">
        <v>107300</v>
      </c>
      <c r="G223" s="116" t="s">
        <v>8127</v>
      </c>
      <c r="H223" s="116" t="s">
        <v>8128</v>
      </c>
      <c r="I223" s="116" t="s">
        <v>8129</v>
      </c>
      <c r="J223" s="116" t="s">
        <v>187</v>
      </c>
      <c r="K223" s="116" t="s">
        <v>8469</v>
      </c>
      <c r="L223" s="116" t="s">
        <v>72</v>
      </c>
      <c r="M223" s="116" t="s">
        <v>1258</v>
      </c>
      <c r="N223" s="118">
        <v>43903</v>
      </c>
      <c r="O223" s="119">
        <v>0.91319444444444453</v>
      </c>
      <c r="P223" s="119">
        <v>0.92361111111111116</v>
      </c>
      <c r="Q223" s="119">
        <v>0.95138888888888884</v>
      </c>
      <c r="R223" s="119">
        <v>0.98611111111111116</v>
      </c>
      <c r="S223" s="116" t="s">
        <v>133</v>
      </c>
      <c r="T223" s="116"/>
      <c r="U223" s="116" t="s">
        <v>9503</v>
      </c>
      <c r="V223" s="116" t="s">
        <v>9504</v>
      </c>
      <c r="W223" s="116" t="s">
        <v>9505</v>
      </c>
      <c r="X223" s="116" t="s">
        <v>276</v>
      </c>
      <c r="Y223" s="116" t="s">
        <v>8142</v>
      </c>
      <c r="Z223" s="116" t="s">
        <v>8129</v>
      </c>
      <c r="AA223" s="116" t="s">
        <v>8129</v>
      </c>
      <c r="AB223" s="116" t="s">
        <v>8132</v>
      </c>
      <c r="AC223" s="116" t="s">
        <v>8129</v>
      </c>
      <c r="AD223" s="116" t="s">
        <v>8129</v>
      </c>
      <c r="AE223" s="116" t="s">
        <v>8129</v>
      </c>
      <c r="AF223" s="116" t="s">
        <v>9253</v>
      </c>
    </row>
    <row r="224" spans="1:32" ht="15" customHeight="1" x14ac:dyDescent="0.25">
      <c r="A224" s="116" t="s">
        <v>9506</v>
      </c>
      <c r="B224" s="120" t="s">
        <v>9507</v>
      </c>
      <c r="C224" s="116" t="s">
        <v>8132</v>
      </c>
      <c r="D224" s="118">
        <v>43904</v>
      </c>
      <c r="E224" s="116" t="s">
        <v>9508</v>
      </c>
      <c r="F224" s="116">
        <v>107293</v>
      </c>
      <c r="G224" s="116" t="s">
        <v>8127</v>
      </c>
      <c r="H224" s="116" t="s">
        <v>8138</v>
      </c>
      <c r="I224" s="116" t="s">
        <v>8129</v>
      </c>
      <c r="J224" s="116" t="s">
        <v>188</v>
      </c>
      <c r="K224" s="116" t="s">
        <v>8749</v>
      </c>
      <c r="L224" s="116" t="s">
        <v>8158</v>
      </c>
      <c r="M224" s="116" t="s">
        <v>1258</v>
      </c>
      <c r="N224" s="118">
        <v>43904</v>
      </c>
      <c r="O224" s="119">
        <v>0.34861111111111115</v>
      </c>
      <c r="P224" s="119">
        <v>0.36805555555555558</v>
      </c>
      <c r="Q224" s="119">
        <v>0.40972222222222227</v>
      </c>
      <c r="R224" s="119">
        <v>0.47222222222222227</v>
      </c>
      <c r="S224" s="116" t="s">
        <v>122</v>
      </c>
      <c r="T224" s="116"/>
      <c r="U224" s="116" t="s">
        <v>9509</v>
      </c>
      <c r="V224" s="116" t="s">
        <v>9510</v>
      </c>
      <c r="W224" s="116" t="s">
        <v>9511</v>
      </c>
      <c r="X224" s="116" t="s">
        <v>276</v>
      </c>
      <c r="Y224" s="116" t="s">
        <v>8142</v>
      </c>
      <c r="Z224" s="116" t="s">
        <v>8129</v>
      </c>
      <c r="AA224" s="116" t="s">
        <v>8129</v>
      </c>
      <c r="AB224" s="116" t="s">
        <v>8132</v>
      </c>
      <c r="AC224" s="116" t="s">
        <v>8132</v>
      </c>
      <c r="AD224" s="116" t="s">
        <v>8129</v>
      </c>
      <c r="AE224" s="116" t="s">
        <v>8129</v>
      </c>
      <c r="AF224" s="116" t="s">
        <v>9253</v>
      </c>
    </row>
    <row r="225" spans="1:32" ht="15" customHeight="1" x14ac:dyDescent="0.25">
      <c r="A225" s="116" t="s">
        <v>9512</v>
      </c>
      <c r="B225" s="120" t="s">
        <v>9513</v>
      </c>
      <c r="C225" s="116" t="s">
        <v>9501</v>
      </c>
      <c r="D225" s="118">
        <v>43904</v>
      </c>
      <c r="E225" s="116" t="s">
        <v>9514</v>
      </c>
      <c r="F225" s="116">
        <v>107555</v>
      </c>
      <c r="G225" s="116" t="s">
        <v>8127</v>
      </c>
      <c r="H225" s="116" t="s">
        <v>8128</v>
      </c>
      <c r="I225" s="116" t="s">
        <v>8129</v>
      </c>
      <c r="J225" s="116" t="s">
        <v>187</v>
      </c>
      <c r="K225" s="116" t="s">
        <v>9027</v>
      </c>
      <c r="L225" s="116" t="s">
        <v>73</v>
      </c>
      <c r="M225" s="116" t="s">
        <v>255</v>
      </c>
      <c r="N225" s="118">
        <v>43904</v>
      </c>
      <c r="O225" s="119">
        <v>0.78194444444444444</v>
      </c>
      <c r="P225" s="119">
        <v>0.79861111111111116</v>
      </c>
      <c r="Q225" s="119">
        <v>0.8125</v>
      </c>
      <c r="R225" s="119">
        <v>0.875</v>
      </c>
      <c r="S225" s="116" t="s">
        <v>133</v>
      </c>
      <c r="T225" s="116"/>
      <c r="U225" s="116" t="s">
        <v>9515</v>
      </c>
      <c r="V225" s="116" t="s">
        <v>9516</v>
      </c>
      <c r="W225" s="116" t="s">
        <v>9517</v>
      </c>
      <c r="X225" s="116" t="s">
        <v>276</v>
      </c>
      <c r="Y225" s="116" t="s">
        <v>8142</v>
      </c>
      <c r="Z225" s="116" t="s">
        <v>8129</v>
      </c>
      <c r="AA225" s="116" t="s">
        <v>8129</v>
      </c>
      <c r="AB225" s="116" t="s">
        <v>8129</v>
      </c>
      <c r="AC225" s="116" t="s">
        <v>8129</v>
      </c>
      <c r="AD225" s="116" t="s">
        <v>8129</v>
      </c>
      <c r="AE225" s="116" t="s">
        <v>8129</v>
      </c>
      <c r="AF225" s="116" t="s">
        <v>9253</v>
      </c>
    </row>
    <row r="226" spans="1:32" ht="15" customHeight="1" x14ac:dyDescent="0.25">
      <c r="A226" s="116" t="s">
        <v>9518</v>
      </c>
      <c r="B226" s="120" t="s">
        <v>9519</v>
      </c>
      <c r="C226" s="116"/>
      <c r="D226" s="118">
        <v>43904</v>
      </c>
      <c r="E226" s="116" t="s">
        <v>9520</v>
      </c>
      <c r="F226" s="116">
        <v>107557</v>
      </c>
      <c r="G226" s="116" t="s">
        <v>8127</v>
      </c>
      <c r="H226" s="116" t="s">
        <v>8128</v>
      </c>
      <c r="I226" s="116" t="s">
        <v>8129</v>
      </c>
      <c r="J226" s="116" t="s">
        <v>180</v>
      </c>
      <c r="K226" s="116" t="s">
        <v>9027</v>
      </c>
      <c r="L226" s="116" t="s">
        <v>24</v>
      </c>
      <c r="M226" s="116" t="s">
        <v>255</v>
      </c>
      <c r="N226" s="118">
        <v>43904</v>
      </c>
      <c r="O226" s="119">
        <v>0.90277777777777779</v>
      </c>
      <c r="P226" s="119">
        <v>0.91319444444444453</v>
      </c>
      <c r="Q226" s="119">
        <v>0.93402777777777779</v>
      </c>
      <c r="R226" s="119">
        <v>0.96527777777777779</v>
      </c>
      <c r="S226" s="116" t="s">
        <v>133</v>
      </c>
      <c r="T226" s="116"/>
      <c r="U226" s="116" t="s">
        <v>9521</v>
      </c>
      <c r="V226" s="116" t="s">
        <v>9522</v>
      </c>
      <c r="W226" s="116" t="s">
        <v>9523</v>
      </c>
      <c r="X226" s="116" t="s">
        <v>276</v>
      </c>
      <c r="Y226" s="116" t="s">
        <v>8142</v>
      </c>
      <c r="Z226" s="116" t="s">
        <v>8132</v>
      </c>
      <c r="AA226" s="116" t="s">
        <v>8129</v>
      </c>
      <c r="AB226" s="116" t="s">
        <v>8132</v>
      </c>
      <c r="AC226" s="116" t="s">
        <v>8129</v>
      </c>
      <c r="AD226" s="116" t="s">
        <v>8129</v>
      </c>
      <c r="AE226" s="116" t="s">
        <v>8129</v>
      </c>
      <c r="AF226" s="116" t="s">
        <v>9253</v>
      </c>
    </row>
    <row r="227" spans="1:32" ht="15" customHeight="1" x14ac:dyDescent="0.25">
      <c r="A227" s="116" t="s">
        <v>9524</v>
      </c>
      <c r="B227" s="120" t="s">
        <v>9525</v>
      </c>
      <c r="C227" s="116" t="s">
        <v>8132</v>
      </c>
      <c r="D227" s="118">
        <v>43904</v>
      </c>
      <c r="E227" s="116" t="s">
        <v>9526</v>
      </c>
      <c r="F227" s="116">
        <v>107554</v>
      </c>
      <c r="G227" s="116" t="s">
        <v>8127</v>
      </c>
      <c r="H227" s="116" t="s">
        <v>8128</v>
      </c>
      <c r="I227" s="116" t="s">
        <v>8129</v>
      </c>
      <c r="J227" s="116" t="s">
        <v>179</v>
      </c>
      <c r="K227" s="116" t="s">
        <v>8585</v>
      </c>
      <c r="L227" s="116" t="s">
        <v>62</v>
      </c>
      <c r="M227" s="116" t="s">
        <v>1258</v>
      </c>
      <c r="N227" s="118">
        <v>43904</v>
      </c>
      <c r="O227" s="119">
        <v>0.90277777777777779</v>
      </c>
      <c r="P227" s="119">
        <v>0.92361111111111116</v>
      </c>
      <c r="Q227" s="119">
        <v>0.9375</v>
      </c>
      <c r="R227" s="119">
        <v>0.97222222222222221</v>
      </c>
      <c r="S227" s="116" t="s">
        <v>124</v>
      </c>
      <c r="T227" s="116"/>
      <c r="U227" s="116" t="s">
        <v>9527</v>
      </c>
      <c r="V227" s="116" t="s">
        <v>9528</v>
      </c>
      <c r="W227" s="116" t="s">
        <v>9529</v>
      </c>
      <c r="X227" s="116" t="s">
        <v>276</v>
      </c>
      <c r="Y227" s="116" t="s">
        <v>8142</v>
      </c>
      <c r="Z227" s="116" t="s">
        <v>8129</v>
      </c>
      <c r="AA227" s="116" t="s">
        <v>8129</v>
      </c>
      <c r="AB227" s="116" t="s">
        <v>8132</v>
      </c>
      <c r="AC227" s="116" t="s">
        <v>8129</v>
      </c>
      <c r="AD227" s="116" t="s">
        <v>8129</v>
      </c>
      <c r="AE227" s="116" t="s">
        <v>8129</v>
      </c>
      <c r="AF227" s="116" t="s">
        <v>9253</v>
      </c>
    </row>
    <row r="228" spans="1:32" ht="15" customHeight="1" x14ac:dyDescent="0.25">
      <c r="A228" s="116" t="s">
        <v>9530</v>
      </c>
      <c r="B228" s="120" t="s">
        <v>9531</v>
      </c>
      <c r="C228" s="116" t="s">
        <v>8132</v>
      </c>
      <c r="D228" s="118">
        <v>43905</v>
      </c>
      <c r="E228" s="116" t="s">
        <v>9532</v>
      </c>
      <c r="F228" s="116" t="s">
        <v>9533</v>
      </c>
      <c r="G228" s="116" t="s">
        <v>9534</v>
      </c>
      <c r="H228" s="116" t="s">
        <v>8128</v>
      </c>
      <c r="I228" s="116" t="s">
        <v>8129</v>
      </c>
      <c r="J228" s="116" t="s">
        <v>189</v>
      </c>
      <c r="K228" s="116" t="s">
        <v>8869</v>
      </c>
      <c r="L228" s="116" t="s">
        <v>72</v>
      </c>
      <c r="M228" s="116" t="s">
        <v>1258</v>
      </c>
      <c r="N228" s="118">
        <v>43905</v>
      </c>
      <c r="O228" s="119">
        <v>0.87152777777777779</v>
      </c>
      <c r="P228" s="119">
        <v>0.88888888888888884</v>
      </c>
      <c r="Q228" s="119">
        <v>0.90972222222222221</v>
      </c>
      <c r="R228" s="119">
        <v>4.1666666666666664E-2</v>
      </c>
      <c r="S228" s="116" t="s">
        <v>9535</v>
      </c>
      <c r="T228" s="116"/>
      <c r="U228" s="116" t="s">
        <v>9536</v>
      </c>
      <c r="V228" s="116" t="s">
        <v>9537</v>
      </c>
      <c r="W228" s="116" t="s">
        <v>9538</v>
      </c>
      <c r="X228" s="116" t="s">
        <v>276</v>
      </c>
      <c r="Y228" s="116" t="s">
        <v>250</v>
      </c>
      <c r="Z228" s="116" t="s">
        <v>8132</v>
      </c>
      <c r="AA228" s="116" t="s">
        <v>8129</v>
      </c>
      <c r="AB228" s="116" t="s">
        <v>8132</v>
      </c>
      <c r="AC228" s="116" t="s">
        <v>8132</v>
      </c>
      <c r="AD228" s="116" t="s">
        <v>8129</v>
      </c>
      <c r="AE228" s="116" t="s">
        <v>8129</v>
      </c>
      <c r="AF228" s="116" t="s">
        <v>9253</v>
      </c>
    </row>
    <row r="229" spans="1:32" ht="15" customHeight="1" x14ac:dyDescent="0.25">
      <c r="A229" s="116" t="s">
        <v>9539</v>
      </c>
      <c r="B229" s="120" t="s">
        <v>9540</v>
      </c>
      <c r="C229" s="116"/>
      <c r="D229" s="118">
        <v>43905</v>
      </c>
      <c r="E229" s="116" t="s">
        <v>9541</v>
      </c>
      <c r="F229" s="116">
        <v>107574</v>
      </c>
      <c r="G229" s="116" t="s">
        <v>8127</v>
      </c>
      <c r="H229" s="116" t="s">
        <v>8138</v>
      </c>
      <c r="I229" s="116" t="s">
        <v>8129</v>
      </c>
      <c r="J229" s="116" t="s">
        <v>185</v>
      </c>
      <c r="K229" s="116" t="s">
        <v>9542</v>
      </c>
      <c r="L229" s="116" t="s">
        <v>30</v>
      </c>
      <c r="M229" s="116" t="s">
        <v>255</v>
      </c>
      <c r="N229" s="118">
        <v>43905</v>
      </c>
      <c r="O229" s="119">
        <v>0.94444444444444453</v>
      </c>
      <c r="P229" s="119">
        <v>0.94791666666666663</v>
      </c>
      <c r="Q229" s="119">
        <v>0.96527777777777779</v>
      </c>
      <c r="R229" s="119">
        <v>0.99652777777777779</v>
      </c>
      <c r="S229" s="116" t="s">
        <v>8560</v>
      </c>
      <c r="T229" s="116"/>
      <c r="U229" s="116" t="s">
        <v>9543</v>
      </c>
      <c r="V229" s="116" t="s">
        <v>9544</v>
      </c>
      <c r="W229" s="116" t="s">
        <v>9545</v>
      </c>
      <c r="X229" s="116" t="s">
        <v>8513</v>
      </c>
      <c r="Y229" s="116" t="s">
        <v>8142</v>
      </c>
      <c r="Z229" s="116" t="s">
        <v>8129</v>
      </c>
      <c r="AA229" s="116" t="s">
        <v>8129</v>
      </c>
      <c r="AB229" s="116" t="s">
        <v>8132</v>
      </c>
      <c r="AC229" s="116" t="s">
        <v>8129</v>
      </c>
      <c r="AD229" s="116" t="s">
        <v>8129</v>
      </c>
      <c r="AE229" s="116" t="s">
        <v>8129</v>
      </c>
      <c r="AF229" s="116" t="s">
        <v>9253</v>
      </c>
    </row>
    <row r="230" spans="1:32" ht="15" customHeight="1" x14ac:dyDescent="0.25">
      <c r="A230" s="116" t="s">
        <v>9546</v>
      </c>
      <c r="B230" s="120" t="s">
        <v>9547</v>
      </c>
      <c r="C230" s="116"/>
      <c r="D230" s="118">
        <v>43905</v>
      </c>
      <c r="E230" s="116" t="s">
        <v>9548</v>
      </c>
      <c r="F230" s="116">
        <v>107572</v>
      </c>
      <c r="G230" s="116" t="s">
        <v>8127</v>
      </c>
      <c r="H230" s="116" t="s">
        <v>8128</v>
      </c>
      <c r="I230" s="116" t="s">
        <v>8129</v>
      </c>
      <c r="J230" s="116" t="s">
        <v>185</v>
      </c>
      <c r="K230" s="116" t="s">
        <v>3005</v>
      </c>
      <c r="L230" s="116" t="s">
        <v>30</v>
      </c>
      <c r="M230" s="116" t="s">
        <v>255</v>
      </c>
      <c r="N230" s="118">
        <v>43906</v>
      </c>
      <c r="O230" s="119">
        <v>2.7777777777777776E-2</v>
      </c>
      <c r="P230" s="119">
        <v>3.4722222222222224E-2</v>
      </c>
      <c r="Q230" s="119">
        <v>3.8194444444444441E-2</v>
      </c>
      <c r="R230" s="119">
        <v>7.2916666666666671E-2</v>
      </c>
      <c r="S230" s="116" t="s">
        <v>9549</v>
      </c>
      <c r="T230" s="116"/>
      <c r="U230" s="116" t="s">
        <v>9550</v>
      </c>
      <c r="V230" s="116" t="s">
        <v>293</v>
      </c>
      <c r="W230" s="116" t="s">
        <v>9551</v>
      </c>
      <c r="X230" s="116" t="s">
        <v>6747</v>
      </c>
      <c r="Y230" s="116" t="s">
        <v>8142</v>
      </c>
      <c r="Z230" s="116" t="s">
        <v>8129</v>
      </c>
      <c r="AA230" s="116" t="s">
        <v>8129</v>
      </c>
      <c r="AB230" s="116" t="s">
        <v>8129</v>
      </c>
      <c r="AC230" s="116" t="s">
        <v>8129</v>
      </c>
      <c r="AD230" s="116" t="s">
        <v>8129</v>
      </c>
      <c r="AE230" s="116" t="s">
        <v>8132</v>
      </c>
      <c r="AF230" s="116" t="s">
        <v>9253</v>
      </c>
    </row>
    <row r="231" spans="1:32" ht="15" customHeight="1" x14ac:dyDescent="0.25">
      <c r="A231" s="116" t="s">
        <v>9552</v>
      </c>
      <c r="B231" s="120" t="s">
        <v>9553</v>
      </c>
      <c r="C231" s="116" t="s">
        <v>8132</v>
      </c>
      <c r="D231" s="118">
        <v>43906</v>
      </c>
      <c r="E231" s="116" t="s">
        <v>9554</v>
      </c>
      <c r="F231" s="116">
        <v>107571</v>
      </c>
      <c r="G231" s="116" t="s">
        <v>8127</v>
      </c>
      <c r="H231" s="116" t="s">
        <v>8128</v>
      </c>
      <c r="I231" s="116" t="s">
        <v>8129</v>
      </c>
      <c r="J231" s="116" t="s">
        <v>176</v>
      </c>
      <c r="K231" s="116" t="s">
        <v>3030</v>
      </c>
      <c r="L231" s="116" t="s">
        <v>8158</v>
      </c>
      <c r="M231" s="116" t="s">
        <v>1258</v>
      </c>
      <c r="N231" s="118">
        <v>43906</v>
      </c>
      <c r="O231" s="119">
        <v>0.89583333333333337</v>
      </c>
      <c r="P231" s="119">
        <v>0.91666666666666663</v>
      </c>
      <c r="Q231" s="119">
        <v>0.92708333333333337</v>
      </c>
      <c r="R231" s="119">
        <v>0.96736111111111101</v>
      </c>
      <c r="S231" s="116" t="s">
        <v>8917</v>
      </c>
      <c r="T231" s="116"/>
      <c r="U231" s="116" t="s">
        <v>9555</v>
      </c>
      <c r="V231" s="116" t="s">
        <v>9556</v>
      </c>
      <c r="W231" s="116" t="s">
        <v>9557</v>
      </c>
      <c r="X231" s="116" t="s">
        <v>276</v>
      </c>
      <c r="Y231" s="116" t="s">
        <v>8142</v>
      </c>
      <c r="Z231" s="116" t="s">
        <v>8129</v>
      </c>
      <c r="AA231" s="116" t="s">
        <v>8129</v>
      </c>
      <c r="AB231" s="116" t="s">
        <v>8132</v>
      </c>
      <c r="AC231" s="116" t="s">
        <v>8129</v>
      </c>
      <c r="AD231" s="116" t="s">
        <v>8129</v>
      </c>
      <c r="AE231" s="116" t="s">
        <v>8129</v>
      </c>
      <c r="AF231" s="116" t="s">
        <v>9253</v>
      </c>
    </row>
    <row r="232" spans="1:32" ht="15" customHeight="1" x14ac:dyDescent="0.25">
      <c r="A232" s="130" t="s">
        <v>9558</v>
      </c>
      <c r="B232" s="120" t="s">
        <v>9559</v>
      </c>
      <c r="C232" s="116" t="s">
        <v>8132</v>
      </c>
      <c r="D232" s="131">
        <v>43907</v>
      </c>
      <c r="E232" s="104" t="s">
        <v>9560</v>
      </c>
      <c r="F232" s="104">
        <v>107567</v>
      </c>
      <c r="G232" s="132" t="s">
        <v>9350</v>
      </c>
      <c r="H232" s="104" t="s">
        <v>8128</v>
      </c>
      <c r="I232" s="116" t="s">
        <v>8129</v>
      </c>
      <c r="J232" s="104" t="s">
        <v>189</v>
      </c>
      <c r="K232" s="104" t="s">
        <v>9561</v>
      </c>
      <c r="L232" s="104" t="s">
        <v>68</v>
      </c>
      <c r="M232" s="104" t="s">
        <v>1258</v>
      </c>
      <c r="N232" s="131">
        <v>43907</v>
      </c>
      <c r="O232" s="103">
        <v>0.58819444444444446</v>
      </c>
      <c r="P232" s="105">
        <v>0.60069444444444442</v>
      </c>
      <c r="Q232" s="105">
        <v>0.61458333333333337</v>
      </c>
      <c r="R232" s="105">
        <v>0.64513888888888882</v>
      </c>
      <c r="S232" s="130" t="s">
        <v>2748</v>
      </c>
      <c r="T232" s="104"/>
      <c r="U232" s="103" t="s">
        <v>9562</v>
      </c>
      <c r="V232" s="104" t="s">
        <v>9492</v>
      </c>
      <c r="W232" s="104" t="s">
        <v>4989</v>
      </c>
      <c r="X232" s="104" t="s">
        <v>4989</v>
      </c>
      <c r="Y232" s="116" t="s">
        <v>8142</v>
      </c>
      <c r="Z232" s="116" t="s">
        <v>8129</v>
      </c>
      <c r="AA232" s="116"/>
      <c r="AB232" s="116" t="s">
        <v>8129</v>
      </c>
      <c r="AC232" s="116" t="s">
        <v>8129</v>
      </c>
      <c r="AD232" s="116" t="s">
        <v>8129</v>
      </c>
      <c r="AE232" s="116" t="s">
        <v>8129</v>
      </c>
      <c r="AF232" s="133" t="s">
        <v>9253</v>
      </c>
    </row>
    <row r="233" spans="1:32" ht="15" customHeight="1" x14ac:dyDescent="0.25">
      <c r="A233" s="130" t="s">
        <v>9563</v>
      </c>
      <c r="B233" s="120" t="s">
        <v>9564</v>
      </c>
      <c r="C233" s="104" t="s">
        <v>8132</v>
      </c>
      <c r="D233" s="131">
        <v>43907</v>
      </c>
      <c r="E233" s="104" t="s">
        <v>9565</v>
      </c>
      <c r="F233" s="104">
        <v>107563</v>
      </c>
      <c r="G233" s="132" t="s">
        <v>8127</v>
      </c>
      <c r="H233" s="104" t="s">
        <v>8138</v>
      </c>
      <c r="I233" s="104" t="s">
        <v>9566</v>
      </c>
      <c r="J233" s="104" t="s">
        <v>193</v>
      </c>
      <c r="K233" s="116" t="s">
        <v>8306</v>
      </c>
      <c r="L233" s="104" t="s">
        <v>72</v>
      </c>
      <c r="M233" s="104" t="s">
        <v>255</v>
      </c>
      <c r="N233" s="131">
        <v>43907</v>
      </c>
      <c r="O233" s="103">
        <v>0.61111111111111105</v>
      </c>
      <c r="P233" s="105">
        <v>0.625</v>
      </c>
      <c r="Q233" s="105">
        <v>0.66666666666666663</v>
      </c>
      <c r="R233" s="105">
        <v>0.70833333333333337</v>
      </c>
      <c r="S233" s="116" t="s">
        <v>137</v>
      </c>
      <c r="T233" s="104"/>
      <c r="U233" s="103" t="s">
        <v>9567</v>
      </c>
      <c r="V233" s="104" t="s">
        <v>293</v>
      </c>
      <c r="W233" s="104" t="s">
        <v>9568</v>
      </c>
      <c r="X233" s="116" t="s">
        <v>276</v>
      </c>
      <c r="Y233" s="116" t="s">
        <v>8142</v>
      </c>
      <c r="Z233" s="116" t="s">
        <v>8129</v>
      </c>
      <c r="AA233" s="116" t="s">
        <v>8129</v>
      </c>
      <c r="AB233" s="104" t="s">
        <v>8132</v>
      </c>
      <c r="AC233" s="104" t="s">
        <v>8129</v>
      </c>
      <c r="AD233" s="104" t="s">
        <v>8129</v>
      </c>
      <c r="AE233" s="104" t="s">
        <v>8129</v>
      </c>
      <c r="AF233" s="133" t="s">
        <v>9253</v>
      </c>
    </row>
    <row r="234" spans="1:32" ht="15" customHeight="1" x14ac:dyDescent="0.25">
      <c r="A234" s="116" t="s">
        <v>9569</v>
      </c>
      <c r="B234" s="120" t="s">
        <v>9570</v>
      </c>
      <c r="C234" s="116" t="s">
        <v>8129</v>
      </c>
      <c r="D234" s="131">
        <v>43907</v>
      </c>
      <c r="E234" s="116" t="s">
        <v>9571</v>
      </c>
      <c r="F234" s="116">
        <v>107568</v>
      </c>
      <c r="G234" s="134" t="s">
        <v>8127</v>
      </c>
      <c r="H234" s="116" t="s">
        <v>8128</v>
      </c>
      <c r="I234" s="116" t="s">
        <v>8129</v>
      </c>
      <c r="J234" s="116" t="s">
        <v>180</v>
      </c>
      <c r="K234" s="116" t="s">
        <v>8306</v>
      </c>
      <c r="L234" s="116" t="s">
        <v>10</v>
      </c>
      <c r="M234" s="116" t="s">
        <v>1258</v>
      </c>
      <c r="N234" s="118">
        <v>43907</v>
      </c>
      <c r="O234" s="119">
        <v>0.68194444444444446</v>
      </c>
      <c r="P234" s="125">
        <v>0.69791666666666663</v>
      </c>
      <c r="Q234" s="125">
        <v>0.73611111111111116</v>
      </c>
      <c r="R234" s="125">
        <v>0.75694444444444453</v>
      </c>
      <c r="S234" s="116" t="s">
        <v>137</v>
      </c>
      <c r="T234" s="116"/>
      <c r="U234" s="119" t="s">
        <v>9572</v>
      </c>
      <c r="V234" s="116" t="s">
        <v>9573</v>
      </c>
      <c r="W234" s="116" t="s">
        <v>9574</v>
      </c>
      <c r="X234" s="116" t="s">
        <v>8513</v>
      </c>
      <c r="Y234" s="116" t="s">
        <v>8142</v>
      </c>
      <c r="Z234" s="116" t="s">
        <v>8129</v>
      </c>
      <c r="AA234" s="116" t="s">
        <v>8129</v>
      </c>
      <c r="AB234" s="116" t="s">
        <v>8132</v>
      </c>
      <c r="AC234" s="116" t="s">
        <v>8129</v>
      </c>
      <c r="AD234" s="116" t="s">
        <v>8129</v>
      </c>
      <c r="AE234" s="116" t="s">
        <v>8129</v>
      </c>
      <c r="AF234" s="135" t="s">
        <v>9253</v>
      </c>
    </row>
    <row r="235" spans="1:32" ht="15" customHeight="1" x14ac:dyDescent="0.25">
      <c r="A235" s="116" t="s">
        <v>9575</v>
      </c>
      <c r="B235" s="120" t="s">
        <v>9576</v>
      </c>
      <c r="C235" s="116" t="s">
        <v>8125</v>
      </c>
      <c r="D235" s="118">
        <v>43907</v>
      </c>
      <c r="E235" s="116" t="s">
        <v>9577</v>
      </c>
      <c r="F235" s="116">
        <v>107580</v>
      </c>
      <c r="G235" s="116" t="s">
        <v>8127</v>
      </c>
      <c r="H235" s="116" t="s">
        <v>8128</v>
      </c>
      <c r="I235" s="116" t="s">
        <v>8129</v>
      </c>
      <c r="J235" s="116" t="s">
        <v>189</v>
      </c>
      <c r="K235" s="116" t="s">
        <v>9578</v>
      </c>
      <c r="L235" s="116" t="s">
        <v>9</v>
      </c>
      <c r="M235" s="116" t="s">
        <v>1258</v>
      </c>
      <c r="N235" s="118">
        <v>43907</v>
      </c>
      <c r="O235" s="119">
        <v>0.81944444444444453</v>
      </c>
      <c r="P235" s="119">
        <v>0.83333333333333337</v>
      </c>
      <c r="Q235" s="119">
        <v>0.85069444444444453</v>
      </c>
      <c r="R235" s="119">
        <v>0.89583333333333337</v>
      </c>
      <c r="S235" s="125" t="s">
        <v>9579</v>
      </c>
      <c r="T235" s="116"/>
      <c r="U235" s="116" t="s">
        <v>9580</v>
      </c>
      <c r="V235" s="116" t="s">
        <v>9581</v>
      </c>
      <c r="W235" s="116" t="s">
        <v>9582</v>
      </c>
      <c r="X235" s="116" t="s">
        <v>8513</v>
      </c>
      <c r="Y235" s="116" t="s">
        <v>8142</v>
      </c>
      <c r="Z235" s="116" t="s">
        <v>8129</v>
      </c>
      <c r="AA235" s="116" t="s">
        <v>8129</v>
      </c>
      <c r="AB235" s="116" t="s">
        <v>8132</v>
      </c>
      <c r="AC235" s="116" t="s">
        <v>8129</v>
      </c>
      <c r="AD235" s="116" t="s">
        <v>8129</v>
      </c>
      <c r="AE235" s="116" t="s">
        <v>8129</v>
      </c>
      <c r="AF235" s="116" t="s">
        <v>9253</v>
      </c>
    </row>
    <row r="236" spans="1:32" ht="15" customHeight="1" x14ac:dyDescent="0.25">
      <c r="A236" s="116" t="s">
        <v>9583</v>
      </c>
      <c r="B236" s="120" t="s">
        <v>9584</v>
      </c>
      <c r="C236" s="116" t="s">
        <v>8132</v>
      </c>
      <c r="D236" s="118">
        <v>43908</v>
      </c>
      <c r="E236" s="116" t="s">
        <v>9585</v>
      </c>
      <c r="F236" s="116">
        <v>17558</v>
      </c>
      <c r="G236" s="116" t="s">
        <v>8137</v>
      </c>
      <c r="H236" s="116" t="s">
        <v>8128</v>
      </c>
      <c r="I236" s="116" t="s">
        <v>8129</v>
      </c>
      <c r="J236" s="116" t="s">
        <v>191</v>
      </c>
      <c r="K236" s="116" t="s">
        <v>8288</v>
      </c>
      <c r="L236" s="116" t="s">
        <v>73</v>
      </c>
      <c r="M236" s="116" t="s">
        <v>255</v>
      </c>
      <c r="N236" s="118">
        <v>43907</v>
      </c>
      <c r="O236" s="119">
        <v>0.63194444444444442</v>
      </c>
      <c r="P236" s="119">
        <v>0.63888888888888895</v>
      </c>
      <c r="Q236" s="119">
        <v>0.72916666666666663</v>
      </c>
      <c r="R236" s="119">
        <v>0.77083333333333337</v>
      </c>
      <c r="S236" s="116" t="s">
        <v>137</v>
      </c>
      <c r="T236" s="116"/>
      <c r="U236" s="116" t="s">
        <v>9586</v>
      </c>
      <c r="V236" s="116" t="s">
        <v>9587</v>
      </c>
      <c r="W236" s="116" t="s">
        <v>9588</v>
      </c>
      <c r="X236" s="116" t="s">
        <v>2454</v>
      </c>
      <c r="Y236" s="116" t="s">
        <v>8142</v>
      </c>
      <c r="Z236" s="116" t="s">
        <v>8129</v>
      </c>
      <c r="AA236" s="116" t="s">
        <v>8129</v>
      </c>
      <c r="AB236" s="116" t="s">
        <v>8129</v>
      </c>
      <c r="AC236" s="116" t="s">
        <v>8129</v>
      </c>
      <c r="AD236" s="116" t="s">
        <v>8129</v>
      </c>
      <c r="AE236" s="116" t="s">
        <v>8129</v>
      </c>
      <c r="AF236" s="116" t="s">
        <v>9253</v>
      </c>
    </row>
    <row r="237" spans="1:32" ht="15" customHeight="1" x14ac:dyDescent="0.25">
      <c r="A237" s="116" t="s">
        <v>9589</v>
      </c>
      <c r="B237" s="120" t="s">
        <v>9590</v>
      </c>
      <c r="C237" s="116" t="s">
        <v>8132</v>
      </c>
      <c r="D237" s="118">
        <v>43908</v>
      </c>
      <c r="E237" s="116" t="s">
        <v>9591</v>
      </c>
      <c r="F237" s="116">
        <v>107559</v>
      </c>
      <c r="G237" s="116" t="s">
        <v>8127</v>
      </c>
      <c r="H237" s="116" t="s">
        <v>8128</v>
      </c>
      <c r="I237" s="116" t="s">
        <v>8129</v>
      </c>
      <c r="J237" s="116" t="s">
        <v>179</v>
      </c>
      <c r="K237" s="116" t="s">
        <v>8869</v>
      </c>
      <c r="L237" s="116" t="s">
        <v>8158</v>
      </c>
      <c r="M237" s="116" t="s">
        <v>255</v>
      </c>
      <c r="N237" s="118">
        <v>43908</v>
      </c>
      <c r="O237" s="119">
        <v>0.8125</v>
      </c>
      <c r="P237" s="119">
        <v>0.84027777777777779</v>
      </c>
      <c r="Q237" s="119">
        <v>0.85416666666666663</v>
      </c>
      <c r="R237" s="119">
        <v>0.89583333333333337</v>
      </c>
      <c r="S237" s="116" t="s">
        <v>126</v>
      </c>
      <c r="T237" s="116"/>
      <c r="U237" s="116" t="s">
        <v>9592</v>
      </c>
      <c r="V237" s="116" t="s">
        <v>9593</v>
      </c>
      <c r="W237" s="116" t="s">
        <v>9594</v>
      </c>
      <c r="X237" s="116" t="s">
        <v>276</v>
      </c>
      <c r="Y237" s="116" t="s">
        <v>8142</v>
      </c>
      <c r="Z237" s="116" t="s">
        <v>8129</v>
      </c>
      <c r="AA237" s="116" t="s">
        <v>8129</v>
      </c>
      <c r="AB237" s="116" t="s">
        <v>8129</v>
      </c>
      <c r="AC237" s="116" t="s">
        <v>8129</v>
      </c>
      <c r="AD237" s="116" t="s">
        <v>8129</v>
      </c>
      <c r="AE237" s="116" t="s">
        <v>8129</v>
      </c>
      <c r="AF237" s="116" t="s">
        <v>9253</v>
      </c>
    </row>
    <row r="238" spans="1:32" ht="15" customHeight="1" x14ac:dyDescent="0.25">
      <c r="A238" s="116" t="s">
        <v>9595</v>
      </c>
      <c r="B238" s="120" t="s">
        <v>9596</v>
      </c>
      <c r="C238" s="116" t="s">
        <v>8132</v>
      </c>
      <c r="D238" s="118">
        <v>43910</v>
      </c>
      <c r="E238" s="116" t="s">
        <v>9597</v>
      </c>
      <c r="F238" s="116">
        <v>107579</v>
      </c>
      <c r="G238" s="116" t="s">
        <v>8127</v>
      </c>
      <c r="H238" s="116" t="s">
        <v>8128</v>
      </c>
      <c r="I238" s="116" t="s">
        <v>8129</v>
      </c>
      <c r="J238" s="116" t="s">
        <v>191</v>
      </c>
      <c r="K238" s="116" t="s">
        <v>8529</v>
      </c>
      <c r="L238" s="116" t="s">
        <v>8158</v>
      </c>
      <c r="M238" s="116" t="s">
        <v>255</v>
      </c>
      <c r="N238" s="118">
        <v>43910</v>
      </c>
      <c r="O238" s="119">
        <v>0.56944444444444442</v>
      </c>
      <c r="P238" s="119">
        <v>0.61805555555555558</v>
      </c>
      <c r="Q238" s="119">
        <v>0.63888888888888895</v>
      </c>
      <c r="R238" s="119">
        <v>0.66666666666666663</v>
      </c>
      <c r="S238" s="116" t="s">
        <v>8037</v>
      </c>
      <c r="T238" s="116"/>
      <c r="U238" s="116" t="s">
        <v>9598</v>
      </c>
      <c r="V238" s="116" t="s">
        <v>9599</v>
      </c>
      <c r="W238" s="116" t="s">
        <v>9600</v>
      </c>
      <c r="X238" s="116" t="s">
        <v>276</v>
      </c>
      <c r="Y238" s="116" t="s">
        <v>8142</v>
      </c>
      <c r="Z238" s="116" t="s">
        <v>8129</v>
      </c>
      <c r="AA238" s="116" t="s">
        <v>8129</v>
      </c>
      <c r="AB238" s="116" t="s">
        <v>8129</v>
      </c>
      <c r="AC238" s="116" t="s">
        <v>8132</v>
      </c>
      <c r="AD238" s="116" t="s">
        <v>8129</v>
      </c>
      <c r="AE238" s="116" t="s">
        <v>8129</v>
      </c>
      <c r="AF238" s="116" t="s">
        <v>9253</v>
      </c>
    </row>
    <row r="239" spans="1:32" ht="15" customHeight="1" x14ac:dyDescent="0.25">
      <c r="A239" s="116" t="s">
        <v>9601</v>
      </c>
      <c r="B239" s="120" t="s">
        <v>9602</v>
      </c>
      <c r="C239" s="116" t="s">
        <v>9603</v>
      </c>
      <c r="D239" s="118">
        <v>43910</v>
      </c>
      <c r="E239" s="116" t="s">
        <v>9604</v>
      </c>
      <c r="F239" s="116">
        <v>177576</v>
      </c>
      <c r="G239" s="116" t="s">
        <v>8127</v>
      </c>
      <c r="H239" s="116" t="s">
        <v>8128</v>
      </c>
      <c r="I239" s="116" t="s">
        <v>8129</v>
      </c>
      <c r="J239" s="116" t="s">
        <v>180</v>
      </c>
      <c r="K239" s="116" t="s">
        <v>8455</v>
      </c>
      <c r="L239" s="116" t="s">
        <v>73</v>
      </c>
      <c r="M239" s="116" t="s">
        <v>278</v>
      </c>
      <c r="N239" s="118">
        <v>43910</v>
      </c>
      <c r="O239" s="119">
        <v>0.57986111111111105</v>
      </c>
      <c r="P239" s="119">
        <v>0.61111111111111105</v>
      </c>
      <c r="Q239" s="119">
        <v>0.62847222222222221</v>
      </c>
      <c r="R239" s="119">
        <v>0.61111111111111105</v>
      </c>
      <c r="S239" s="116" t="s">
        <v>9605</v>
      </c>
      <c r="T239" s="116"/>
      <c r="U239" s="116" t="s">
        <v>9606</v>
      </c>
      <c r="V239" s="116" t="s">
        <v>9607</v>
      </c>
      <c r="W239" s="116" t="s">
        <v>9608</v>
      </c>
      <c r="X239" s="116" t="s">
        <v>276</v>
      </c>
      <c r="Y239" s="116" t="s">
        <v>8142</v>
      </c>
      <c r="Z239" s="116" t="s">
        <v>8129</v>
      </c>
      <c r="AA239" s="116" t="s">
        <v>8129</v>
      </c>
      <c r="AB239" s="116" t="s">
        <v>8129</v>
      </c>
      <c r="AC239" s="116" t="s">
        <v>8129</v>
      </c>
      <c r="AD239" s="116" t="s">
        <v>8129</v>
      </c>
      <c r="AE239" s="116" t="s">
        <v>8129</v>
      </c>
      <c r="AF239" s="116" t="s">
        <v>9253</v>
      </c>
    </row>
    <row r="240" spans="1:32" ht="15" customHeight="1" x14ac:dyDescent="0.25">
      <c r="A240" s="116" t="s">
        <v>9609</v>
      </c>
      <c r="B240" s="120" t="s">
        <v>9610</v>
      </c>
      <c r="C240" s="116" t="s">
        <v>8195</v>
      </c>
      <c r="D240" s="118">
        <v>43910</v>
      </c>
      <c r="E240" s="116" t="s">
        <v>9611</v>
      </c>
      <c r="F240" s="116">
        <v>107587</v>
      </c>
      <c r="G240" s="116" t="s">
        <v>8127</v>
      </c>
      <c r="H240" s="116" t="s">
        <v>8128</v>
      </c>
      <c r="I240" s="116" t="s">
        <v>8129</v>
      </c>
      <c r="J240" s="116" t="s">
        <v>182</v>
      </c>
      <c r="K240" s="116" t="s">
        <v>2814</v>
      </c>
      <c r="L240" s="116" t="s">
        <v>71</v>
      </c>
      <c r="M240" s="116" t="s">
        <v>1258</v>
      </c>
      <c r="N240" s="118">
        <v>43910</v>
      </c>
      <c r="O240" s="119">
        <v>0.57986111111111105</v>
      </c>
      <c r="P240" s="119">
        <v>0.58194444444444449</v>
      </c>
      <c r="Q240" s="119">
        <v>0.59444444444444444</v>
      </c>
      <c r="R240" s="119">
        <v>0.63888888888888895</v>
      </c>
      <c r="S240" s="116" t="s">
        <v>9612</v>
      </c>
      <c r="T240" s="116"/>
      <c r="U240" s="116" t="s">
        <v>9613</v>
      </c>
      <c r="V240" s="116" t="s">
        <v>9477</v>
      </c>
      <c r="W240" s="116" t="s">
        <v>9614</v>
      </c>
      <c r="X240" s="116" t="s">
        <v>276</v>
      </c>
      <c r="Y240" s="116" t="s">
        <v>8142</v>
      </c>
      <c r="Z240" s="116" t="s">
        <v>8129</v>
      </c>
      <c r="AA240" s="116" t="s">
        <v>8129</v>
      </c>
      <c r="AB240" s="116" t="s">
        <v>8132</v>
      </c>
      <c r="AC240" s="116" t="s">
        <v>8129</v>
      </c>
      <c r="AD240" s="116" t="s">
        <v>8129</v>
      </c>
      <c r="AE240" s="116" t="s">
        <v>8129</v>
      </c>
      <c r="AF240" s="116" t="s">
        <v>9253</v>
      </c>
    </row>
    <row r="241" spans="1:32" ht="15" customHeight="1" x14ac:dyDescent="0.25">
      <c r="A241" s="116" t="s">
        <v>9615</v>
      </c>
      <c r="B241" s="120" t="s">
        <v>9616</v>
      </c>
      <c r="C241" s="116" t="s">
        <v>8132</v>
      </c>
      <c r="D241" s="118">
        <v>43910</v>
      </c>
      <c r="E241" s="116" t="s">
        <v>9617</v>
      </c>
      <c r="F241" s="116">
        <v>107573</v>
      </c>
      <c r="G241" s="116" t="s">
        <v>8127</v>
      </c>
      <c r="H241" s="116" t="s">
        <v>8128</v>
      </c>
      <c r="I241" s="116" t="s">
        <v>8129</v>
      </c>
      <c r="J241" s="116" t="s">
        <v>182</v>
      </c>
      <c r="K241" s="116" t="s">
        <v>8455</v>
      </c>
      <c r="L241" s="116" t="s">
        <v>8158</v>
      </c>
      <c r="M241" s="116" t="s">
        <v>1258</v>
      </c>
      <c r="N241" s="118">
        <v>43910</v>
      </c>
      <c r="O241" s="119">
        <v>0.71388888888888891</v>
      </c>
      <c r="P241" s="119">
        <v>0.71388888888888891</v>
      </c>
      <c r="Q241" s="119">
        <v>0.73055555555555562</v>
      </c>
      <c r="R241" s="119">
        <v>0.7729166666666667</v>
      </c>
      <c r="S241" s="116" t="s">
        <v>9618</v>
      </c>
      <c r="T241" s="116"/>
      <c r="U241" s="116" t="s">
        <v>9619</v>
      </c>
      <c r="V241" s="116" t="s">
        <v>9620</v>
      </c>
      <c r="W241" s="116" t="s">
        <v>9621</v>
      </c>
      <c r="X241" s="116" t="s">
        <v>276</v>
      </c>
      <c r="Y241" s="116" t="s">
        <v>8142</v>
      </c>
      <c r="Z241" s="116" t="s">
        <v>8129</v>
      </c>
      <c r="AA241" s="116" t="s">
        <v>8129</v>
      </c>
      <c r="AB241" s="116" t="s">
        <v>8129</v>
      </c>
      <c r="AC241" s="116" t="s">
        <v>8129</v>
      </c>
      <c r="AD241" s="116" t="s">
        <v>8129</v>
      </c>
      <c r="AE241" s="116" t="s">
        <v>8129</v>
      </c>
      <c r="AF241" s="116" t="s">
        <v>9253</v>
      </c>
    </row>
    <row r="242" spans="1:32" ht="15" customHeight="1" x14ac:dyDescent="0.25">
      <c r="A242" s="116" t="s">
        <v>9622</v>
      </c>
      <c r="B242" s="120" t="s">
        <v>9623</v>
      </c>
      <c r="C242" s="116" t="s">
        <v>8132</v>
      </c>
      <c r="D242" s="118">
        <v>43910</v>
      </c>
      <c r="E242" s="116" t="s">
        <v>9624</v>
      </c>
      <c r="F242" s="116">
        <v>107573</v>
      </c>
      <c r="G242" s="116" t="s">
        <v>8127</v>
      </c>
      <c r="H242" s="116" t="s">
        <v>8128</v>
      </c>
      <c r="I242" s="116" t="s">
        <v>8129</v>
      </c>
      <c r="J242" s="116" t="s">
        <v>180</v>
      </c>
      <c r="K242" s="116" t="s">
        <v>8455</v>
      </c>
      <c r="L242" s="116" t="s">
        <v>73</v>
      </c>
      <c r="M242" s="116" t="s">
        <v>255</v>
      </c>
      <c r="N242" s="118">
        <v>43910</v>
      </c>
      <c r="O242" s="119">
        <v>0.71527777777777779</v>
      </c>
      <c r="P242" s="119">
        <v>0.72222222222222221</v>
      </c>
      <c r="Q242" s="119">
        <v>0.75347222222222221</v>
      </c>
      <c r="R242" s="119">
        <v>0.79513888888888884</v>
      </c>
      <c r="S242" s="116" t="s">
        <v>9618</v>
      </c>
      <c r="T242" s="116"/>
      <c r="U242" s="116" t="s">
        <v>9625</v>
      </c>
      <c r="V242" s="116" t="s">
        <v>8587</v>
      </c>
      <c r="W242" s="116" t="s">
        <v>8968</v>
      </c>
      <c r="X242" s="116" t="s">
        <v>276</v>
      </c>
      <c r="Y242" s="116" t="s">
        <v>8142</v>
      </c>
      <c r="Z242" s="116" t="s">
        <v>8129</v>
      </c>
      <c r="AA242" s="116" t="s">
        <v>8129</v>
      </c>
      <c r="AB242" s="116" t="s">
        <v>8129</v>
      </c>
      <c r="AC242" s="116" t="s">
        <v>8132</v>
      </c>
      <c r="AD242" s="116" t="s">
        <v>8129</v>
      </c>
      <c r="AE242" s="116" t="s">
        <v>8129</v>
      </c>
      <c r="AF242" s="116" t="s">
        <v>9253</v>
      </c>
    </row>
    <row r="243" spans="1:32" ht="15" customHeight="1" x14ac:dyDescent="0.25">
      <c r="A243" s="116" t="s">
        <v>9626</v>
      </c>
      <c r="B243" s="120" t="s">
        <v>9627</v>
      </c>
      <c r="C243" s="116" t="s">
        <v>8195</v>
      </c>
      <c r="D243" s="118">
        <v>43910</v>
      </c>
      <c r="E243" s="116" t="s">
        <v>9628</v>
      </c>
      <c r="F243" s="116">
        <v>107575</v>
      </c>
      <c r="G243" s="116" t="s">
        <v>8127</v>
      </c>
      <c r="H243" s="116" t="s">
        <v>8128</v>
      </c>
      <c r="I243" s="116" t="s">
        <v>8129</v>
      </c>
      <c r="J243" s="116" t="s">
        <v>180</v>
      </c>
      <c r="K243" s="116" t="s">
        <v>8256</v>
      </c>
      <c r="L243" s="116" t="s">
        <v>71</v>
      </c>
      <c r="M243" s="116" t="s">
        <v>1258</v>
      </c>
      <c r="N243" s="118">
        <v>43910</v>
      </c>
      <c r="O243" s="119">
        <v>0.81736111111111109</v>
      </c>
      <c r="P243" s="119">
        <v>0.82916666666666661</v>
      </c>
      <c r="Q243" s="119">
        <v>0.84236111111111101</v>
      </c>
      <c r="R243" s="119">
        <v>0.87361111111111101</v>
      </c>
      <c r="S243" s="116" t="s">
        <v>9629</v>
      </c>
      <c r="T243" s="116"/>
      <c r="U243" s="116" t="s">
        <v>9630</v>
      </c>
      <c r="V243" s="116" t="s">
        <v>9631</v>
      </c>
      <c r="W243" s="116" t="s">
        <v>8465</v>
      </c>
      <c r="X243" s="116" t="s">
        <v>276</v>
      </c>
      <c r="Y243" s="116" t="s">
        <v>8142</v>
      </c>
      <c r="Z243" s="116" t="s">
        <v>8129</v>
      </c>
      <c r="AA243" s="116" t="s">
        <v>8129</v>
      </c>
      <c r="AB243" s="116" t="s">
        <v>8129</v>
      </c>
      <c r="AC243" s="116" t="s">
        <v>8129</v>
      </c>
      <c r="AD243" s="116" t="s">
        <v>8132</v>
      </c>
      <c r="AE243" s="116" t="s">
        <v>8129</v>
      </c>
      <c r="AF243" s="116" t="s">
        <v>9253</v>
      </c>
    </row>
    <row r="244" spans="1:32" ht="15" customHeight="1" x14ac:dyDescent="0.25">
      <c r="A244" s="116" t="s">
        <v>9632</v>
      </c>
      <c r="B244" s="120" t="s">
        <v>9633</v>
      </c>
      <c r="C244" s="116" t="s">
        <v>8132</v>
      </c>
      <c r="D244" s="118">
        <v>43910</v>
      </c>
      <c r="E244" s="116" t="s">
        <v>9634</v>
      </c>
      <c r="F244" s="116">
        <v>107578</v>
      </c>
      <c r="G244" s="116" t="s">
        <v>8127</v>
      </c>
      <c r="H244" s="116" t="s">
        <v>8128</v>
      </c>
      <c r="I244" s="116" t="s">
        <v>8129</v>
      </c>
      <c r="J244" s="116" t="s">
        <v>182</v>
      </c>
      <c r="K244" s="116" t="s">
        <v>8256</v>
      </c>
      <c r="L244" s="116" t="s">
        <v>8158</v>
      </c>
      <c r="M244" s="116" t="s">
        <v>1258</v>
      </c>
      <c r="N244" s="118">
        <v>43910</v>
      </c>
      <c r="O244" s="119">
        <v>0.89583333333333337</v>
      </c>
      <c r="P244" s="119">
        <v>0.90277777777777779</v>
      </c>
      <c r="Q244" s="119">
        <v>0.93055555555555547</v>
      </c>
      <c r="R244" s="119">
        <v>0.99652777777777779</v>
      </c>
      <c r="S244" s="116" t="s">
        <v>9629</v>
      </c>
      <c r="T244" s="116"/>
      <c r="U244" s="116" t="s">
        <v>9635</v>
      </c>
      <c r="V244" s="116" t="s">
        <v>293</v>
      </c>
      <c r="W244" s="116" t="s">
        <v>9636</v>
      </c>
      <c r="X244" s="116" t="s">
        <v>276</v>
      </c>
      <c r="Y244" s="116" t="s">
        <v>8142</v>
      </c>
      <c r="Z244" s="116" t="s">
        <v>8129</v>
      </c>
      <c r="AA244" s="116" t="s">
        <v>8129</v>
      </c>
      <c r="AB244" s="116" t="s">
        <v>8129</v>
      </c>
      <c r="AC244" s="116" t="s">
        <v>8129</v>
      </c>
      <c r="AD244" s="116" t="s">
        <v>8129</v>
      </c>
      <c r="AE244" s="116" t="s">
        <v>8129</v>
      </c>
      <c r="AF244" s="116" t="s">
        <v>9253</v>
      </c>
    </row>
    <row r="245" spans="1:32" ht="15" customHeight="1" x14ac:dyDescent="0.25">
      <c r="A245" s="116" t="s">
        <v>9637</v>
      </c>
      <c r="B245" s="120" t="s">
        <v>9638</v>
      </c>
      <c r="C245" s="116" t="s">
        <v>9603</v>
      </c>
      <c r="D245" s="118">
        <v>43910</v>
      </c>
      <c r="E245" s="116" t="s">
        <v>9639</v>
      </c>
      <c r="F245" s="116">
        <v>107581</v>
      </c>
      <c r="G245" s="116" t="s">
        <v>8137</v>
      </c>
      <c r="H245" s="116" t="s">
        <v>8128</v>
      </c>
      <c r="I245" s="116" t="s">
        <v>8129</v>
      </c>
      <c r="J245" s="116" t="s">
        <v>180</v>
      </c>
      <c r="K245" s="116" t="s">
        <v>8256</v>
      </c>
      <c r="L245" s="116" t="s">
        <v>73</v>
      </c>
      <c r="M245" s="116" t="s">
        <v>255</v>
      </c>
      <c r="N245" s="118">
        <v>43910</v>
      </c>
      <c r="O245" s="119">
        <v>0.90625</v>
      </c>
      <c r="P245" s="119">
        <v>0.92361111111111116</v>
      </c>
      <c r="Q245" s="119">
        <v>0.96527777777777779</v>
      </c>
      <c r="R245" s="119">
        <v>1.0416666666666666E-2</v>
      </c>
      <c r="S245" s="116" t="s">
        <v>133</v>
      </c>
      <c r="T245" s="116"/>
      <c r="U245" s="116" t="s">
        <v>9640</v>
      </c>
      <c r="V245" s="116" t="s">
        <v>9641</v>
      </c>
      <c r="W245" s="116" t="s">
        <v>9642</v>
      </c>
      <c r="X245" s="116" t="s">
        <v>276</v>
      </c>
      <c r="Y245" s="116" t="s">
        <v>8142</v>
      </c>
      <c r="Z245" s="116" t="s">
        <v>8129</v>
      </c>
      <c r="AA245" s="116" t="s">
        <v>8129</v>
      </c>
      <c r="AB245" s="116" t="s">
        <v>8132</v>
      </c>
      <c r="AC245" s="116" t="s">
        <v>8129</v>
      </c>
      <c r="AD245" s="116" t="s">
        <v>8129</v>
      </c>
      <c r="AE245" s="116" t="s">
        <v>8129</v>
      </c>
      <c r="AF245" s="116" t="s">
        <v>9253</v>
      </c>
    </row>
    <row r="246" spans="1:32" ht="15" customHeight="1" x14ac:dyDescent="0.25">
      <c r="A246" s="116" t="s">
        <v>9643</v>
      </c>
      <c r="B246" s="120" t="s">
        <v>9644</v>
      </c>
      <c r="C246" s="116" t="s">
        <v>8195</v>
      </c>
      <c r="D246" s="118">
        <v>43910</v>
      </c>
      <c r="E246" s="116" t="s">
        <v>9645</v>
      </c>
      <c r="F246" s="116">
        <v>106638</v>
      </c>
      <c r="G246" s="116" t="s">
        <v>8127</v>
      </c>
      <c r="H246" s="116" t="s">
        <v>8128</v>
      </c>
      <c r="I246" s="116" t="s">
        <v>8129</v>
      </c>
      <c r="J246" s="116" t="s">
        <v>178</v>
      </c>
      <c r="K246" s="116" t="s">
        <v>1942</v>
      </c>
      <c r="L246" s="116" t="s">
        <v>71</v>
      </c>
      <c r="M246" s="116" t="s">
        <v>1258</v>
      </c>
      <c r="N246" s="118">
        <v>43910</v>
      </c>
      <c r="O246" s="119">
        <v>0.97916666666666663</v>
      </c>
      <c r="P246" s="119">
        <v>6.9444444444444441E-3</v>
      </c>
      <c r="Q246" s="119">
        <v>5.2777777777777778E-2</v>
      </c>
      <c r="R246" s="119">
        <v>9.9999999999999992E-2</v>
      </c>
      <c r="S246" s="116" t="s">
        <v>135</v>
      </c>
      <c r="T246" s="116"/>
      <c r="U246" s="116" t="s">
        <v>9646</v>
      </c>
      <c r="V246" s="116" t="s">
        <v>9477</v>
      </c>
      <c r="W246" s="116" t="s">
        <v>9647</v>
      </c>
      <c r="X246" s="116" t="s">
        <v>276</v>
      </c>
      <c r="Y246" s="116" t="s">
        <v>8142</v>
      </c>
      <c r="Z246" s="116" t="s">
        <v>8129</v>
      </c>
      <c r="AA246" s="116" t="s">
        <v>8129</v>
      </c>
      <c r="AB246" s="116" t="s">
        <v>8132</v>
      </c>
      <c r="AC246" s="116" t="s">
        <v>8129</v>
      </c>
      <c r="AD246" s="116" t="s">
        <v>8129</v>
      </c>
      <c r="AE246" s="116" t="s">
        <v>8129</v>
      </c>
      <c r="AF246" s="116" t="s">
        <v>9253</v>
      </c>
    </row>
    <row r="247" spans="1:32" ht="15" customHeight="1" x14ac:dyDescent="0.25">
      <c r="A247" s="116" t="s">
        <v>9648</v>
      </c>
      <c r="B247" s="120" t="s">
        <v>9649</v>
      </c>
      <c r="C247" s="116" t="s">
        <v>8132</v>
      </c>
      <c r="D247" s="118">
        <v>43910</v>
      </c>
      <c r="E247" s="116" t="s">
        <v>9650</v>
      </c>
      <c r="F247" s="116">
        <v>107935</v>
      </c>
      <c r="G247" s="116" t="s">
        <v>8127</v>
      </c>
      <c r="H247" s="116" t="s">
        <v>8138</v>
      </c>
      <c r="I247" s="116" t="s">
        <v>8129</v>
      </c>
      <c r="J247" s="116" t="s">
        <v>182</v>
      </c>
      <c r="K247" s="116" t="s">
        <v>8256</v>
      </c>
      <c r="L247" s="116" t="s">
        <v>8158</v>
      </c>
      <c r="M247" s="116" t="s">
        <v>1258</v>
      </c>
      <c r="N247" s="118">
        <v>43911</v>
      </c>
      <c r="O247" s="119">
        <v>2.4999999999999998E-2</v>
      </c>
      <c r="P247" s="119">
        <v>2.4999999999999998E-2</v>
      </c>
      <c r="Q247" s="119">
        <v>4.4444444444444446E-2</v>
      </c>
      <c r="R247" s="119">
        <v>9.375E-2</v>
      </c>
      <c r="S247" s="116" t="s">
        <v>120</v>
      </c>
      <c r="T247" s="116"/>
      <c r="U247" s="116" t="s">
        <v>9651</v>
      </c>
      <c r="V247" s="116" t="s">
        <v>9652</v>
      </c>
      <c r="W247" s="116" t="s">
        <v>9653</v>
      </c>
      <c r="X247" s="116" t="s">
        <v>276</v>
      </c>
      <c r="Y247" s="116" t="s">
        <v>8142</v>
      </c>
      <c r="Z247" s="116" t="s">
        <v>8129</v>
      </c>
      <c r="AA247" s="116" t="s">
        <v>8129</v>
      </c>
      <c r="AB247" s="116" t="s">
        <v>8129</v>
      </c>
      <c r="AC247" s="116" t="s">
        <v>8129</v>
      </c>
      <c r="AD247" s="116" t="s">
        <v>8129</v>
      </c>
      <c r="AE247" s="116" t="s">
        <v>8129</v>
      </c>
      <c r="AF247" s="116" t="s">
        <v>9253</v>
      </c>
    </row>
    <row r="248" spans="1:32" ht="15" customHeight="1" x14ac:dyDescent="0.25">
      <c r="A248" s="116" t="s">
        <v>9654</v>
      </c>
      <c r="B248" s="120" t="s">
        <v>9655</v>
      </c>
      <c r="C248" s="116" t="s">
        <v>8195</v>
      </c>
      <c r="D248" s="118">
        <v>43910</v>
      </c>
      <c r="E248" s="116" t="s">
        <v>9656</v>
      </c>
      <c r="F248" s="116">
        <v>107936</v>
      </c>
      <c r="G248" s="116" t="s">
        <v>8127</v>
      </c>
      <c r="H248" s="116" t="s">
        <v>8128</v>
      </c>
      <c r="I248" s="116" t="s">
        <v>8129</v>
      </c>
      <c r="J248" s="116" t="s">
        <v>180</v>
      </c>
      <c r="K248" s="116" t="s">
        <v>8256</v>
      </c>
      <c r="L248" s="116" t="s">
        <v>73</v>
      </c>
      <c r="M248" s="116" t="s">
        <v>255</v>
      </c>
      <c r="N248" s="118">
        <v>43911</v>
      </c>
      <c r="O248" s="119">
        <v>7.6388888888888895E-2</v>
      </c>
      <c r="P248" s="119">
        <v>9.7222222222222224E-2</v>
      </c>
      <c r="Q248" s="119">
        <v>0.11458333333333333</v>
      </c>
      <c r="R248" s="119">
        <v>0.14930555555555555</v>
      </c>
      <c r="S248" s="116" t="s">
        <v>124</v>
      </c>
      <c r="T248" s="116"/>
      <c r="U248" s="116" t="s">
        <v>9657</v>
      </c>
      <c r="V248" s="116" t="s">
        <v>9658</v>
      </c>
      <c r="W248" s="116" t="s">
        <v>9659</v>
      </c>
      <c r="X248" s="116" t="s">
        <v>276</v>
      </c>
      <c r="Y248" s="116" t="s">
        <v>8142</v>
      </c>
      <c r="Z248" s="116" t="s">
        <v>8129</v>
      </c>
      <c r="AA248" s="116" t="s">
        <v>8129</v>
      </c>
      <c r="AB248" s="116" t="s">
        <v>8132</v>
      </c>
      <c r="AC248" s="116" t="s">
        <v>8129</v>
      </c>
      <c r="AD248" s="116" t="s">
        <v>8129</v>
      </c>
      <c r="AE248" s="116" t="s">
        <v>8129</v>
      </c>
      <c r="AF248" s="116" t="s">
        <v>9253</v>
      </c>
    </row>
    <row r="249" spans="1:32" ht="15" customHeight="1" x14ac:dyDescent="0.25">
      <c r="A249" s="116" t="s">
        <v>9660</v>
      </c>
      <c r="B249" s="120" t="s">
        <v>9661</v>
      </c>
      <c r="C249" s="116" t="s">
        <v>8195</v>
      </c>
      <c r="D249" s="118">
        <v>43910</v>
      </c>
      <c r="E249" s="116" t="s">
        <v>9662</v>
      </c>
      <c r="F249" s="116">
        <v>107932</v>
      </c>
      <c r="G249" s="116" t="s">
        <v>8127</v>
      </c>
      <c r="H249" s="116" t="s">
        <v>8138</v>
      </c>
      <c r="I249" s="116" t="s">
        <v>8129</v>
      </c>
      <c r="J249" s="116" t="s">
        <v>182</v>
      </c>
      <c r="K249" s="116" t="s">
        <v>8256</v>
      </c>
      <c r="L249" s="116" t="s">
        <v>71</v>
      </c>
      <c r="M249" s="116" t="s">
        <v>255</v>
      </c>
      <c r="N249" s="118">
        <v>43911</v>
      </c>
      <c r="O249" s="119">
        <v>0.1423611111111111</v>
      </c>
      <c r="P249" s="119">
        <v>0.14305555555555557</v>
      </c>
      <c r="Q249" s="119">
        <v>0.15972222222222224</v>
      </c>
      <c r="R249" s="119">
        <v>0.21944444444444444</v>
      </c>
      <c r="S249" s="116" t="s">
        <v>124</v>
      </c>
      <c r="T249" s="116"/>
      <c r="U249" s="116" t="s">
        <v>9663</v>
      </c>
      <c r="V249" s="116" t="s">
        <v>9664</v>
      </c>
      <c r="W249" s="116" t="s">
        <v>9665</v>
      </c>
      <c r="X249" s="116" t="s">
        <v>276</v>
      </c>
      <c r="Y249" s="116" t="s">
        <v>8142</v>
      </c>
      <c r="Z249" s="116" t="s">
        <v>8129</v>
      </c>
      <c r="AA249" s="116" t="s">
        <v>8129</v>
      </c>
      <c r="AB249" s="116" t="s">
        <v>8132</v>
      </c>
      <c r="AC249" s="116" t="s">
        <v>8129</v>
      </c>
      <c r="AD249" s="116" t="s">
        <v>8129</v>
      </c>
      <c r="AE249" s="116" t="s">
        <v>8129</v>
      </c>
      <c r="AF249" s="116" t="s">
        <v>9253</v>
      </c>
    </row>
    <row r="250" spans="1:32" ht="15" customHeight="1" x14ac:dyDescent="0.25">
      <c r="A250" s="116" t="s">
        <v>9666</v>
      </c>
      <c r="B250" s="120" t="s">
        <v>9667</v>
      </c>
      <c r="C250" s="116" t="s">
        <v>8125</v>
      </c>
      <c r="D250" s="118">
        <v>43911</v>
      </c>
      <c r="E250" s="116" t="s">
        <v>9668</v>
      </c>
      <c r="F250" s="116">
        <v>107934</v>
      </c>
      <c r="G250" s="134" t="s">
        <v>8127</v>
      </c>
      <c r="H250" s="116" t="s">
        <v>8128</v>
      </c>
      <c r="I250" s="116" t="s">
        <v>8129</v>
      </c>
      <c r="J250" s="116" t="s">
        <v>169</v>
      </c>
      <c r="K250" s="116" t="s">
        <v>9578</v>
      </c>
      <c r="L250" s="116" t="s">
        <v>11</v>
      </c>
      <c r="M250" s="116" t="s">
        <v>255</v>
      </c>
      <c r="N250" s="118">
        <v>43911</v>
      </c>
      <c r="O250" s="119">
        <v>0.77916666666666667</v>
      </c>
      <c r="P250" s="125">
        <v>0.79166666666666663</v>
      </c>
      <c r="Q250" s="125">
        <v>0.8125</v>
      </c>
      <c r="R250" s="125">
        <v>0.83333333333333337</v>
      </c>
      <c r="S250" s="116" t="s">
        <v>135</v>
      </c>
      <c r="T250" s="116"/>
      <c r="U250" s="119" t="s">
        <v>9669</v>
      </c>
      <c r="V250" s="116" t="s">
        <v>9670</v>
      </c>
      <c r="W250" s="116" t="s">
        <v>9671</v>
      </c>
      <c r="X250" s="116" t="s">
        <v>276</v>
      </c>
      <c r="Y250" s="116" t="s">
        <v>8142</v>
      </c>
      <c r="Z250" s="116" t="s">
        <v>8129</v>
      </c>
      <c r="AA250" s="116" t="s">
        <v>8129</v>
      </c>
      <c r="AB250" s="116" t="s">
        <v>8132</v>
      </c>
      <c r="AC250" s="116" t="s">
        <v>8129</v>
      </c>
      <c r="AD250" s="116" t="s">
        <v>8129</v>
      </c>
      <c r="AE250" s="116" t="s">
        <v>8129</v>
      </c>
      <c r="AF250" s="135" t="s">
        <v>9253</v>
      </c>
    </row>
    <row r="251" spans="1:32" ht="15" customHeight="1" x14ac:dyDescent="0.25">
      <c r="A251" s="116" t="s">
        <v>9672</v>
      </c>
      <c r="B251" s="120" t="s">
        <v>9673</v>
      </c>
      <c r="C251" s="116" t="s">
        <v>8125</v>
      </c>
      <c r="D251" s="118">
        <v>43911</v>
      </c>
      <c r="E251" s="116" t="s">
        <v>9674</v>
      </c>
      <c r="F251" s="116">
        <v>107931</v>
      </c>
      <c r="G251" s="134" t="s">
        <v>8127</v>
      </c>
      <c r="H251" s="116" t="s">
        <v>8128</v>
      </c>
      <c r="I251" s="116" t="s">
        <v>8129</v>
      </c>
      <c r="J251" s="116" t="s">
        <v>169</v>
      </c>
      <c r="K251" s="116" t="s">
        <v>2600</v>
      </c>
      <c r="L251" s="116" t="s">
        <v>11</v>
      </c>
      <c r="M251" s="116" t="s">
        <v>255</v>
      </c>
      <c r="N251" s="118">
        <v>43911</v>
      </c>
      <c r="O251" s="119">
        <v>0.7895833333333333</v>
      </c>
      <c r="P251" s="125">
        <v>0.79166666666666663</v>
      </c>
      <c r="Q251" s="125">
        <v>0.85416666666666663</v>
      </c>
      <c r="R251" s="125">
        <v>0.875</v>
      </c>
      <c r="S251" s="116" t="s">
        <v>135</v>
      </c>
      <c r="T251" s="116"/>
      <c r="U251" s="119" t="s">
        <v>9675</v>
      </c>
      <c r="V251" s="116" t="s">
        <v>9676</v>
      </c>
      <c r="W251" s="116" t="s">
        <v>9677</v>
      </c>
      <c r="X251" s="116" t="s">
        <v>276</v>
      </c>
      <c r="Y251" s="116" t="s">
        <v>8142</v>
      </c>
      <c r="Z251" s="116" t="s">
        <v>8132</v>
      </c>
      <c r="AA251" s="116" t="s">
        <v>8129</v>
      </c>
      <c r="AB251" s="116" t="s">
        <v>8129</v>
      </c>
      <c r="AC251" s="116" t="s">
        <v>8129</v>
      </c>
      <c r="AD251" s="116" t="s">
        <v>8129</v>
      </c>
      <c r="AE251" s="116" t="s">
        <v>8129</v>
      </c>
      <c r="AF251" s="135" t="s">
        <v>9253</v>
      </c>
    </row>
    <row r="252" spans="1:32" ht="15" customHeight="1" x14ac:dyDescent="0.25">
      <c r="A252" s="116" t="s">
        <v>9678</v>
      </c>
      <c r="B252" s="120" t="s">
        <v>9679</v>
      </c>
      <c r="C252" s="116" t="s">
        <v>8132</v>
      </c>
      <c r="D252" s="118">
        <v>43911</v>
      </c>
      <c r="E252" s="116" t="s">
        <v>9680</v>
      </c>
      <c r="F252" s="116">
        <v>107590</v>
      </c>
      <c r="G252" s="116" t="s">
        <v>8127</v>
      </c>
      <c r="H252" s="116" t="s">
        <v>8138</v>
      </c>
      <c r="I252" s="116" t="s">
        <v>8129</v>
      </c>
      <c r="J252" s="116" t="s">
        <v>179</v>
      </c>
      <c r="K252" s="116" t="s">
        <v>2881</v>
      </c>
      <c r="L252" s="116" t="s">
        <v>23</v>
      </c>
      <c r="M252" s="116" t="s">
        <v>1258</v>
      </c>
      <c r="N252" s="118">
        <v>43911</v>
      </c>
      <c r="O252" s="119">
        <v>0.98958333333333337</v>
      </c>
      <c r="P252" s="119">
        <v>0</v>
      </c>
      <c r="Q252" s="119">
        <v>1.3888888888888888E-2</v>
      </c>
      <c r="R252" s="119">
        <v>6.25E-2</v>
      </c>
      <c r="S252" s="116" t="s">
        <v>9681</v>
      </c>
      <c r="T252" s="116"/>
      <c r="U252" s="116" t="s">
        <v>9682</v>
      </c>
      <c r="V252" s="116" t="s">
        <v>9683</v>
      </c>
      <c r="W252" s="116" t="s">
        <v>9684</v>
      </c>
      <c r="X252" s="116" t="s">
        <v>276</v>
      </c>
      <c r="Y252" s="116" t="s">
        <v>8142</v>
      </c>
      <c r="Z252" s="116" t="s">
        <v>8129</v>
      </c>
      <c r="AA252" s="116" t="s">
        <v>8129</v>
      </c>
      <c r="AB252" s="116" t="s">
        <v>8132</v>
      </c>
      <c r="AC252" s="116" t="s">
        <v>8129</v>
      </c>
      <c r="AD252" s="116" t="s">
        <v>8129</v>
      </c>
      <c r="AE252" s="116" t="s">
        <v>8129</v>
      </c>
      <c r="AF252" s="116" t="s">
        <v>9253</v>
      </c>
    </row>
    <row r="253" spans="1:32" ht="15" customHeight="1" x14ac:dyDescent="0.25">
      <c r="A253" s="116" t="s">
        <v>9685</v>
      </c>
      <c r="B253" s="120" t="s">
        <v>9686</v>
      </c>
      <c r="C253" s="116" t="s">
        <v>8195</v>
      </c>
      <c r="D253" s="118">
        <v>43912</v>
      </c>
      <c r="E253" s="116" t="s">
        <v>9687</v>
      </c>
      <c r="F253" s="116">
        <v>107577</v>
      </c>
      <c r="G253" s="116" t="s">
        <v>8127</v>
      </c>
      <c r="H253" s="116" t="s">
        <v>8138</v>
      </c>
      <c r="I253" s="116" t="s">
        <v>8129</v>
      </c>
      <c r="J253" s="116" t="s">
        <v>185</v>
      </c>
      <c r="K253" s="116" t="s">
        <v>2881</v>
      </c>
      <c r="L253" s="116" t="s">
        <v>35</v>
      </c>
      <c r="M253" s="116" t="s">
        <v>255</v>
      </c>
      <c r="N253" s="118">
        <v>43912</v>
      </c>
      <c r="O253" s="119">
        <v>0.38194444444444442</v>
      </c>
      <c r="P253" s="119">
        <v>0.3888888888888889</v>
      </c>
      <c r="Q253" s="119">
        <v>0.42708333333333331</v>
      </c>
      <c r="R253" s="119">
        <v>0.45833333333333331</v>
      </c>
      <c r="S253" s="116" t="s">
        <v>9688</v>
      </c>
      <c r="T253" s="116"/>
      <c r="U253" s="116" t="s">
        <v>9689</v>
      </c>
      <c r="V253" s="116" t="s">
        <v>9690</v>
      </c>
      <c r="W253" s="116" t="s">
        <v>9691</v>
      </c>
      <c r="X253" s="116" t="s">
        <v>9692</v>
      </c>
      <c r="Y253" s="116" t="s">
        <v>8142</v>
      </c>
      <c r="Z253" s="116" t="s">
        <v>8129</v>
      </c>
      <c r="AA253" s="116" t="s">
        <v>8129</v>
      </c>
      <c r="AB253" s="116" t="s">
        <v>8129</v>
      </c>
      <c r="AC253" s="116" t="s">
        <v>8132</v>
      </c>
      <c r="AD253" s="116" t="s">
        <v>8129</v>
      </c>
      <c r="AE253" s="116" t="s">
        <v>8132</v>
      </c>
      <c r="AF253" s="116" t="s">
        <v>9253</v>
      </c>
    </row>
    <row r="254" spans="1:32" ht="15" customHeight="1" x14ac:dyDescent="0.25">
      <c r="A254" s="116" t="s">
        <v>9693</v>
      </c>
      <c r="B254" s="120" t="s">
        <v>9694</v>
      </c>
      <c r="C254" s="116" t="s">
        <v>8132</v>
      </c>
      <c r="D254" s="118">
        <v>43912</v>
      </c>
      <c r="E254" s="116" t="s">
        <v>9695</v>
      </c>
      <c r="F254" s="116">
        <v>107933</v>
      </c>
      <c r="G254" s="116" t="s">
        <v>8127</v>
      </c>
      <c r="H254" s="116" t="s">
        <v>8128</v>
      </c>
      <c r="I254" s="116" t="s">
        <v>8129</v>
      </c>
      <c r="J254" s="116" t="s">
        <v>172</v>
      </c>
      <c r="K254" s="116" t="s">
        <v>3005</v>
      </c>
      <c r="L254" s="116" t="s">
        <v>73</v>
      </c>
      <c r="M254" s="116" t="s">
        <v>1258</v>
      </c>
      <c r="N254" s="118">
        <v>43912</v>
      </c>
      <c r="O254" s="119">
        <v>0.40069444444444446</v>
      </c>
      <c r="P254" s="119">
        <v>0.40972222222222227</v>
      </c>
      <c r="Q254" s="119">
        <v>0.43055555555555558</v>
      </c>
      <c r="R254" s="119">
        <v>0.47222222222222227</v>
      </c>
      <c r="S254" s="116" t="s">
        <v>9696</v>
      </c>
      <c r="T254" s="116"/>
      <c r="U254" s="116" t="s">
        <v>9697</v>
      </c>
      <c r="V254" s="116" t="s">
        <v>9477</v>
      </c>
      <c r="W254" s="116" t="s">
        <v>9698</v>
      </c>
      <c r="X254" s="116" t="s">
        <v>9699</v>
      </c>
      <c r="Y254" s="116" t="s">
        <v>8142</v>
      </c>
      <c r="Z254" s="116" t="s">
        <v>8129</v>
      </c>
      <c r="AA254" s="116" t="s">
        <v>8129</v>
      </c>
      <c r="AB254" s="116" t="s">
        <v>8129</v>
      </c>
      <c r="AC254" s="116" t="s">
        <v>8129</v>
      </c>
      <c r="AD254" s="116" t="s">
        <v>8129</v>
      </c>
      <c r="AE254" s="116" t="s">
        <v>8129</v>
      </c>
      <c r="AF254" s="116" t="s">
        <v>9253</v>
      </c>
    </row>
    <row r="255" spans="1:32" ht="15" customHeight="1" x14ac:dyDescent="0.25">
      <c r="A255" s="116" t="s">
        <v>9700</v>
      </c>
      <c r="B255" s="120" t="s">
        <v>9701</v>
      </c>
      <c r="C255" s="116" t="s">
        <v>8132</v>
      </c>
      <c r="D255" s="118">
        <v>43912</v>
      </c>
      <c r="E255" s="116" t="s">
        <v>9702</v>
      </c>
      <c r="F255" s="116">
        <v>109737</v>
      </c>
      <c r="G255" s="116" t="s">
        <v>8127</v>
      </c>
      <c r="H255" s="116" t="s">
        <v>8128</v>
      </c>
      <c r="I255" s="116" t="s">
        <v>8129</v>
      </c>
      <c r="J255" s="116" t="s">
        <v>180</v>
      </c>
      <c r="K255" s="116" t="s">
        <v>3005</v>
      </c>
      <c r="L255" s="116" t="s">
        <v>8158</v>
      </c>
      <c r="M255" s="116" t="s">
        <v>1258</v>
      </c>
      <c r="N255" s="118">
        <v>43912</v>
      </c>
      <c r="O255" s="119">
        <v>0.72777777777777775</v>
      </c>
      <c r="P255" s="119">
        <v>0.74305555555555547</v>
      </c>
      <c r="Q255" s="119">
        <v>0.75694444444444453</v>
      </c>
      <c r="R255" s="119">
        <v>0.78819444444444453</v>
      </c>
      <c r="S255" s="116" t="s">
        <v>135</v>
      </c>
      <c r="T255" s="116"/>
      <c r="U255" s="116" t="s">
        <v>9703</v>
      </c>
      <c r="V255" s="116" t="s">
        <v>9704</v>
      </c>
      <c r="W255" s="116" t="s">
        <v>9705</v>
      </c>
      <c r="X255" s="116" t="s">
        <v>276</v>
      </c>
      <c r="Y255" s="116" t="s">
        <v>8142</v>
      </c>
      <c r="Z255" s="116" t="s">
        <v>8129</v>
      </c>
      <c r="AA255" s="116" t="s">
        <v>8129</v>
      </c>
      <c r="AB255" s="116" t="s">
        <v>8132</v>
      </c>
      <c r="AC255" s="116" t="s">
        <v>8129</v>
      </c>
      <c r="AD255" s="116" t="s">
        <v>8129</v>
      </c>
      <c r="AE255" s="116" t="s">
        <v>8129</v>
      </c>
      <c r="AF255" s="116" t="s">
        <v>9253</v>
      </c>
    </row>
    <row r="256" spans="1:32" ht="15" customHeight="1" x14ac:dyDescent="0.25">
      <c r="A256" s="116" t="s">
        <v>9706</v>
      </c>
      <c r="B256" s="120" t="s">
        <v>9707</v>
      </c>
      <c r="C256" s="116" t="s">
        <v>8195</v>
      </c>
      <c r="D256" s="118">
        <v>43912</v>
      </c>
      <c r="E256" s="116" t="s">
        <v>9708</v>
      </c>
      <c r="F256" s="116">
        <v>107582</v>
      </c>
      <c r="G256" s="116" t="s">
        <v>8127</v>
      </c>
      <c r="H256" s="116" t="s">
        <v>8128</v>
      </c>
      <c r="I256" s="116" t="s">
        <v>8129</v>
      </c>
      <c r="J256" s="116" t="s">
        <v>185</v>
      </c>
      <c r="K256" s="116" t="s">
        <v>8585</v>
      </c>
      <c r="L256" s="116" t="s">
        <v>35</v>
      </c>
      <c r="M256" s="116" t="s">
        <v>255</v>
      </c>
      <c r="N256" s="118">
        <v>43912</v>
      </c>
      <c r="O256" s="119">
        <v>0.84722222222222221</v>
      </c>
      <c r="P256" s="119">
        <v>0.85416666666666663</v>
      </c>
      <c r="Q256" s="119">
        <v>0.86111111111111116</v>
      </c>
      <c r="R256" s="119">
        <v>0.88194444444444453</v>
      </c>
      <c r="S256" s="116" t="s">
        <v>131</v>
      </c>
      <c r="T256" s="116"/>
      <c r="U256" s="116" t="s">
        <v>9709</v>
      </c>
      <c r="V256" s="116" t="s">
        <v>9710</v>
      </c>
      <c r="W256" s="116" t="s">
        <v>9711</v>
      </c>
      <c r="X256" s="116" t="s">
        <v>8666</v>
      </c>
      <c r="Y256" s="116" t="s">
        <v>8142</v>
      </c>
      <c r="Z256" s="116" t="s">
        <v>8129</v>
      </c>
      <c r="AA256" s="116" t="s">
        <v>8129</v>
      </c>
      <c r="AB256" s="116" t="s">
        <v>8129</v>
      </c>
      <c r="AC256" s="116" t="s">
        <v>8129</v>
      </c>
      <c r="AD256" s="116" t="s">
        <v>8129</v>
      </c>
      <c r="AE256" s="116" t="s">
        <v>8129</v>
      </c>
      <c r="AF256" s="116" t="s">
        <v>9253</v>
      </c>
    </row>
    <row r="257" spans="1:32" ht="15" customHeight="1" x14ac:dyDescent="0.25">
      <c r="A257" s="116" t="s">
        <v>9712</v>
      </c>
      <c r="B257" s="120" t="s">
        <v>9713</v>
      </c>
      <c r="C257" s="116" t="s">
        <v>8195</v>
      </c>
      <c r="D257" s="118">
        <v>43912</v>
      </c>
      <c r="E257" s="116" t="s">
        <v>9714</v>
      </c>
      <c r="F257" s="116">
        <v>107561</v>
      </c>
      <c r="G257" s="116" t="s">
        <v>8127</v>
      </c>
      <c r="H257" s="116" t="s">
        <v>8128</v>
      </c>
      <c r="I257" s="116" t="s">
        <v>8129</v>
      </c>
      <c r="J257" s="116" t="s">
        <v>172</v>
      </c>
      <c r="K257" s="116" t="s">
        <v>8187</v>
      </c>
      <c r="L257" s="116" t="s">
        <v>73</v>
      </c>
      <c r="M257" s="116" t="s">
        <v>1258</v>
      </c>
      <c r="N257" s="118">
        <v>43912</v>
      </c>
      <c r="O257" s="119">
        <v>0.84027777777777779</v>
      </c>
      <c r="P257" s="119">
        <v>0.85416666666666663</v>
      </c>
      <c r="Q257" s="119">
        <v>0.87777777777777777</v>
      </c>
      <c r="R257" s="119">
        <v>0.91666666666666663</v>
      </c>
      <c r="S257" s="116" t="s">
        <v>124</v>
      </c>
      <c r="T257" s="116"/>
      <c r="U257" s="116" t="s">
        <v>9715</v>
      </c>
      <c r="V257" s="116" t="s">
        <v>9477</v>
      </c>
      <c r="W257" s="116" t="s">
        <v>9716</v>
      </c>
      <c r="X257" s="116" t="s">
        <v>276</v>
      </c>
      <c r="Y257" s="116" t="s">
        <v>8142</v>
      </c>
      <c r="Z257" s="116" t="s">
        <v>8129</v>
      </c>
      <c r="AA257" s="116" t="s">
        <v>8129</v>
      </c>
      <c r="AB257" s="116" t="s">
        <v>8132</v>
      </c>
      <c r="AC257" s="116" t="s">
        <v>8129</v>
      </c>
      <c r="AD257" s="116" t="s">
        <v>8129</v>
      </c>
      <c r="AE257" s="116" t="s">
        <v>8129</v>
      </c>
      <c r="AF257" s="116" t="s">
        <v>9253</v>
      </c>
    </row>
    <row r="258" spans="1:32" ht="15" customHeight="1" x14ac:dyDescent="0.25">
      <c r="A258" s="116" t="s">
        <v>9717</v>
      </c>
      <c r="B258" s="120" t="s">
        <v>9718</v>
      </c>
      <c r="C258" s="116" t="s">
        <v>8132</v>
      </c>
      <c r="D258" s="118">
        <v>43912</v>
      </c>
      <c r="E258" s="116" t="s">
        <v>9719</v>
      </c>
      <c r="F258" s="116">
        <v>107560</v>
      </c>
      <c r="G258" s="116" t="s">
        <v>8127</v>
      </c>
      <c r="H258" s="116" t="s">
        <v>8128</v>
      </c>
      <c r="I258" s="116" t="s">
        <v>8129</v>
      </c>
      <c r="J258" s="116" t="s">
        <v>180</v>
      </c>
      <c r="K258" s="116" t="s">
        <v>8869</v>
      </c>
      <c r="L258" s="116" t="s">
        <v>8158</v>
      </c>
      <c r="M258" s="116" t="s">
        <v>278</v>
      </c>
      <c r="N258" s="118">
        <v>43912</v>
      </c>
      <c r="O258" s="119">
        <v>0.88541666666666663</v>
      </c>
      <c r="P258" s="119">
        <v>0.90625</v>
      </c>
      <c r="Q258" s="119">
        <v>0.92361111111111116</v>
      </c>
      <c r="R258" s="119">
        <v>0.95486111111111116</v>
      </c>
      <c r="S258" s="116" t="s">
        <v>133</v>
      </c>
      <c r="T258" s="116"/>
      <c r="U258" s="116" t="s">
        <v>9720</v>
      </c>
      <c r="V258" s="116" t="s">
        <v>9721</v>
      </c>
      <c r="W258" s="116" t="s">
        <v>9722</v>
      </c>
      <c r="X258" s="116" t="s">
        <v>276</v>
      </c>
      <c r="Y258" s="116" t="s">
        <v>8142</v>
      </c>
      <c r="Z258" s="116" t="s">
        <v>8132</v>
      </c>
      <c r="AA258" s="116" t="s">
        <v>8129</v>
      </c>
      <c r="AB258" s="116" t="s">
        <v>8132</v>
      </c>
      <c r="AC258" s="116" t="s">
        <v>8132</v>
      </c>
      <c r="AD258" s="116" t="s">
        <v>8129</v>
      </c>
      <c r="AE258" s="116" t="s">
        <v>8129</v>
      </c>
      <c r="AF258" s="116" t="s">
        <v>9253</v>
      </c>
    </row>
    <row r="259" spans="1:32" ht="15" customHeight="1" x14ac:dyDescent="0.25">
      <c r="A259" s="116" t="s">
        <v>9723</v>
      </c>
      <c r="B259" s="120" t="s">
        <v>9724</v>
      </c>
      <c r="C259" s="116" t="s">
        <v>8195</v>
      </c>
      <c r="D259" s="118">
        <v>43912</v>
      </c>
      <c r="E259" s="116" t="s">
        <v>9725</v>
      </c>
      <c r="F259" s="116">
        <v>107939</v>
      </c>
      <c r="G259" s="116" t="s">
        <v>8127</v>
      </c>
      <c r="H259" s="116" t="s">
        <v>8128</v>
      </c>
      <c r="I259" s="116" t="s">
        <v>8129</v>
      </c>
      <c r="J259" s="116" t="s">
        <v>185</v>
      </c>
      <c r="K259" s="116" t="s">
        <v>8585</v>
      </c>
      <c r="L259" s="116" t="s">
        <v>35</v>
      </c>
      <c r="M259" s="116" t="s">
        <v>255</v>
      </c>
      <c r="N259" s="118">
        <v>43912</v>
      </c>
      <c r="O259" s="119">
        <v>0.92361111111111116</v>
      </c>
      <c r="P259" s="119">
        <v>0.92499999999999993</v>
      </c>
      <c r="Q259" s="119">
        <v>0.9375</v>
      </c>
      <c r="R259" s="119">
        <v>0.97222222222222221</v>
      </c>
      <c r="S259" s="116" t="s">
        <v>8560</v>
      </c>
      <c r="T259" s="116"/>
      <c r="U259" s="116" t="s">
        <v>9726</v>
      </c>
      <c r="V259" s="116" t="s">
        <v>9727</v>
      </c>
      <c r="W259" s="116" t="s">
        <v>9728</v>
      </c>
      <c r="X259" s="116" t="s">
        <v>8513</v>
      </c>
      <c r="Y259" s="116" t="s">
        <v>8142</v>
      </c>
      <c r="Z259" s="116" t="s">
        <v>8129</v>
      </c>
      <c r="AA259" s="116" t="s">
        <v>8129</v>
      </c>
      <c r="AB259" s="116" t="s">
        <v>8129</v>
      </c>
      <c r="AC259" s="116" t="s">
        <v>8129</v>
      </c>
      <c r="AD259" s="116" t="s">
        <v>8129</v>
      </c>
      <c r="AE259" s="116" t="s">
        <v>8129</v>
      </c>
      <c r="AF259" s="116" t="s">
        <v>9253</v>
      </c>
    </row>
    <row r="260" spans="1:32" ht="15" customHeight="1" x14ac:dyDescent="0.25">
      <c r="A260" s="116" t="s">
        <v>9729</v>
      </c>
      <c r="B260" s="120" t="s">
        <v>9730</v>
      </c>
      <c r="C260" s="116" t="s">
        <v>8195</v>
      </c>
      <c r="D260" s="118">
        <v>43912</v>
      </c>
      <c r="E260" s="116" t="s">
        <v>9731</v>
      </c>
      <c r="F260" s="116">
        <v>107941</v>
      </c>
      <c r="G260" s="116" t="s">
        <v>8127</v>
      </c>
      <c r="H260" s="116" t="s">
        <v>8128</v>
      </c>
      <c r="I260" s="116" t="s">
        <v>8129</v>
      </c>
      <c r="J260" s="116" t="s">
        <v>172</v>
      </c>
      <c r="K260" s="116" t="s">
        <v>8187</v>
      </c>
      <c r="L260" s="116" t="s">
        <v>73</v>
      </c>
      <c r="M260" s="116" t="s">
        <v>1258</v>
      </c>
      <c r="N260" s="118">
        <v>43913</v>
      </c>
      <c r="O260" s="119">
        <v>0</v>
      </c>
      <c r="P260" s="119">
        <v>6.9444444444444441E-3</v>
      </c>
      <c r="Q260" s="119">
        <v>4.1666666666666664E-2</v>
      </c>
      <c r="R260" s="119">
        <v>7.6388888888888895E-2</v>
      </c>
      <c r="S260" s="116" t="s">
        <v>137</v>
      </c>
      <c r="T260" s="116"/>
      <c r="U260" s="116" t="s">
        <v>9732</v>
      </c>
      <c r="V260" s="116" t="s">
        <v>9733</v>
      </c>
      <c r="W260" s="116" t="s">
        <v>9734</v>
      </c>
      <c r="X260" s="116" t="s">
        <v>9735</v>
      </c>
      <c r="Y260" s="116" t="s">
        <v>8142</v>
      </c>
      <c r="Z260" s="116" t="s">
        <v>8129</v>
      </c>
      <c r="AA260" s="116" t="s">
        <v>8129</v>
      </c>
      <c r="AB260" s="116" t="s">
        <v>8129</v>
      </c>
      <c r="AC260" s="116" t="s">
        <v>8129</v>
      </c>
      <c r="AD260" s="116" t="s">
        <v>8129</v>
      </c>
      <c r="AE260" s="116" t="s">
        <v>8129</v>
      </c>
      <c r="AF260" s="116" t="s">
        <v>9253</v>
      </c>
    </row>
    <row r="261" spans="1:32" ht="15" customHeight="1" x14ac:dyDescent="0.25">
      <c r="A261" s="116" t="s">
        <v>9736</v>
      </c>
      <c r="B261" s="120" t="s">
        <v>9737</v>
      </c>
      <c r="C261" s="116" t="s">
        <v>8129</v>
      </c>
      <c r="D261" s="118">
        <v>43913</v>
      </c>
      <c r="E261" s="116" t="s">
        <v>9738</v>
      </c>
      <c r="F261" s="116">
        <v>107322</v>
      </c>
      <c r="G261" s="116" t="s">
        <v>8127</v>
      </c>
      <c r="H261" s="116" t="s">
        <v>8128</v>
      </c>
      <c r="I261" s="116" t="s">
        <v>8129</v>
      </c>
      <c r="J261" s="116" t="s">
        <v>175</v>
      </c>
      <c r="K261" s="116" t="s">
        <v>9739</v>
      </c>
      <c r="L261" s="116" t="s">
        <v>10</v>
      </c>
      <c r="M261" s="116" t="s">
        <v>255</v>
      </c>
      <c r="N261" s="118">
        <v>43913</v>
      </c>
      <c r="O261" s="119">
        <v>0.50694444444444442</v>
      </c>
      <c r="P261" s="119">
        <v>0.52430555555555558</v>
      </c>
      <c r="Q261" s="119">
        <v>0.53819444444444442</v>
      </c>
      <c r="R261" s="119">
        <v>0.57638888888888895</v>
      </c>
      <c r="S261" s="116" t="s">
        <v>124</v>
      </c>
      <c r="T261" s="116"/>
      <c r="U261" s="116" t="s">
        <v>9740</v>
      </c>
      <c r="V261" s="116" t="s">
        <v>9741</v>
      </c>
      <c r="W261" s="116" t="s">
        <v>9742</v>
      </c>
      <c r="X261" s="116" t="s">
        <v>8513</v>
      </c>
      <c r="Y261" s="116" t="s">
        <v>8142</v>
      </c>
      <c r="Z261" s="116" t="s">
        <v>8129</v>
      </c>
      <c r="AA261" s="116" t="s">
        <v>8129</v>
      </c>
      <c r="AB261" s="116" t="s">
        <v>8129</v>
      </c>
      <c r="AC261" s="116" t="s">
        <v>8129</v>
      </c>
      <c r="AD261" s="116" t="s">
        <v>8129</v>
      </c>
      <c r="AE261" s="116" t="s">
        <v>8129</v>
      </c>
      <c r="AF261" s="116" t="s">
        <v>9253</v>
      </c>
    </row>
    <row r="262" spans="1:32" ht="15" customHeight="1" x14ac:dyDescent="0.25">
      <c r="A262" s="116" t="s">
        <v>9743</v>
      </c>
      <c r="B262" s="120" t="s">
        <v>9744</v>
      </c>
      <c r="C262" s="116" t="s">
        <v>8132</v>
      </c>
      <c r="D262" s="118">
        <v>43913</v>
      </c>
      <c r="E262" s="116" t="s">
        <v>9745</v>
      </c>
      <c r="F262" s="116">
        <v>107588</v>
      </c>
      <c r="G262" s="116" t="s">
        <v>8127</v>
      </c>
      <c r="H262" s="116" t="s">
        <v>8138</v>
      </c>
      <c r="I262" s="116" t="s">
        <v>8129</v>
      </c>
      <c r="J262" s="116" t="s">
        <v>173</v>
      </c>
      <c r="K262" s="116" t="s">
        <v>9746</v>
      </c>
      <c r="L262" s="116" t="s">
        <v>28</v>
      </c>
      <c r="M262" s="116" t="s">
        <v>1258</v>
      </c>
      <c r="N262" s="118">
        <v>43913</v>
      </c>
      <c r="O262" s="119">
        <v>0.61458333333333337</v>
      </c>
      <c r="P262" s="119">
        <v>0.625</v>
      </c>
      <c r="Q262" s="119">
        <v>0.64583333333333337</v>
      </c>
      <c r="R262" s="119">
        <v>0.70833333333333337</v>
      </c>
      <c r="S262" s="116" t="s">
        <v>131</v>
      </c>
      <c r="T262" s="116"/>
      <c r="U262" s="116" t="s">
        <v>9747</v>
      </c>
      <c r="V262" s="116" t="s">
        <v>9748</v>
      </c>
      <c r="W262" s="116" t="s">
        <v>9749</v>
      </c>
      <c r="X262" s="116" t="s">
        <v>9750</v>
      </c>
      <c r="Y262" s="116" t="s">
        <v>8142</v>
      </c>
      <c r="Z262" s="116" t="s">
        <v>8129</v>
      </c>
      <c r="AA262" s="116" t="s">
        <v>8132</v>
      </c>
      <c r="AB262" s="116" t="s">
        <v>8129</v>
      </c>
      <c r="AC262" s="116" t="s">
        <v>8129</v>
      </c>
      <c r="AD262" s="116" t="s">
        <v>8129</v>
      </c>
      <c r="AE262" s="116" t="s">
        <v>8129</v>
      </c>
      <c r="AF262" s="116" t="s">
        <v>9253</v>
      </c>
    </row>
    <row r="263" spans="1:32" ht="15" customHeight="1" x14ac:dyDescent="0.25">
      <c r="A263" s="116" t="s">
        <v>9751</v>
      </c>
      <c r="B263" s="120" t="s">
        <v>9752</v>
      </c>
      <c r="C263" s="116" t="s">
        <v>8132</v>
      </c>
      <c r="D263" s="118">
        <v>43913</v>
      </c>
      <c r="E263" s="116" t="s">
        <v>9753</v>
      </c>
      <c r="F263" s="116">
        <v>107940</v>
      </c>
      <c r="G263" s="116" t="s">
        <v>8127</v>
      </c>
      <c r="H263" s="116" t="s">
        <v>8128</v>
      </c>
      <c r="I263" s="116" t="s">
        <v>8129</v>
      </c>
      <c r="J263" s="116" t="s">
        <v>179</v>
      </c>
      <c r="K263" s="116" t="s">
        <v>8869</v>
      </c>
      <c r="L263" s="116" t="s">
        <v>16</v>
      </c>
      <c r="M263" s="116" t="s">
        <v>255</v>
      </c>
      <c r="N263" s="118">
        <v>43913</v>
      </c>
      <c r="O263" s="119">
        <v>0.88750000000000007</v>
      </c>
      <c r="P263" s="119">
        <v>0.89236111111111116</v>
      </c>
      <c r="Q263" s="119">
        <v>0.91319444444444453</v>
      </c>
      <c r="R263" s="119">
        <v>0.95138888888888884</v>
      </c>
      <c r="S263" s="116" t="s">
        <v>9754</v>
      </c>
      <c r="T263" s="116"/>
      <c r="U263" s="116" t="s">
        <v>9755</v>
      </c>
      <c r="V263" s="116" t="s">
        <v>9756</v>
      </c>
      <c r="W263" s="116" t="s">
        <v>9671</v>
      </c>
      <c r="X263" s="116" t="s">
        <v>276</v>
      </c>
      <c r="Y263" s="116" t="s">
        <v>8142</v>
      </c>
      <c r="Z263" s="116" t="s">
        <v>8129</v>
      </c>
      <c r="AA263" s="116" t="s">
        <v>8129</v>
      </c>
      <c r="AB263" s="116" t="s">
        <v>8132</v>
      </c>
      <c r="AC263" s="116" t="s">
        <v>8129</v>
      </c>
      <c r="AD263" s="116" t="s">
        <v>8129</v>
      </c>
      <c r="AE263" s="116" t="s">
        <v>8129</v>
      </c>
      <c r="AF263" s="116" t="s">
        <v>9253</v>
      </c>
    </row>
    <row r="264" spans="1:32" ht="15" customHeight="1" x14ac:dyDescent="0.25">
      <c r="A264" s="116" t="s">
        <v>9757</v>
      </c>
      <c r="B264" s="120" t="s">
        <v>9758</v>
      </c>
      <c r="C264" s="116" t="s">
        <v>8129</v>
      </c>
      <c r="D264" s="118">
        <v>43914</v>
      </c>
      <c r="E264" s="116" t="s">
        <v>9759</v>
      </c>
      <c r="F264" s="116">
        <v>107968</v>
      </c>
      <c r="G264" s="134" t="s">
        <v>8127</v>
      </c>
      <c r="H264" s="116" t="s">
        <v>8138</v>
      </c>
      <c r="I264" s="116" t="s">
        <v>8129</v>
      </c>
      <c r="J264" s="116" t="s">
        <v>179</v>
      </c>
      <c r="K264" s="116" t="s">
        <v>8529</v>
      </c>
      <c r="L264" s="116" t="s">
        <v>10</v>
      </c>
      <c r="M264" s="116" t="s">
        <v>255</v>
      </c>
      <c r="N264" s="118">
        <v>43914</v>
      </c>
      <c r="O264" s="119">
        <v>0.52083333333333337</v>
      </c>
      <c r="P264" s="125">
        <v>0.54513888888888895</v>
      </c>
      <c r="Q264" s="125">
        <v>0.57291666666666663</v>
      </c>
      <c r="R264" s="125">
        <v>0.6875</v>
      </c>
      <c r="S264" s="116" t="s">
        <v>135</v>
      </c>
      <c r="T264" s="116"/>
      <c r="U264" s="119" t="s">
        <v>9760</v>
      </c>
      <c r="V264" s="116" t="s">
        <v>9761</v>
      </c>
      <c r="W264" s="116" t="s">
        <v>9762</v>
      </c>
      <c r="X264" s="116" t="s">
        <v>8513</v>
      </c>
      <c r="Y264" s="116" t="s">
        <v>8142</v>
      </c>
      <c r="Z264" s="116" t="s">
        <v>8132</v>
      </c>
      <c r="AA264" s="116" t="s">
        <v>8129</v>
      </c>
      <c r="AB264" s="116" t="s">
        <v>8132</v>
      </c>
      <c r="AC264" s="116" t="s">
        <v>8132</v>
      </c>
      <c r="AD264" s="116" t="s">
        <v>8129</v>
      </c>
      <c r="AE264" s="116" t="s">
        <v>8132</v>
      </c>
      <c r="AF264" s="135" t="s">
        <v>9253</v>
      </c>
    </row>
    <row r="265" spans="1:32" ht="15" customHeight="1" x14ac:dyDescent="0.25">
      <c r="A265" s="116" t="s">
        <v>9763</v>
      </c>
      <c r="B265" s="120" t="s">
        <v>9764</v>
      </c>
      <c r="C265" s="116" t="s">
        <v>8129</v>
      </c>
      <c r="D265" s="118">
        <v>43915</v>
      </c>
      <c r="E265" s="116" t="s">
        <v>9765</v>
      </c>
      <c r="F265" s="116">
        <v>107970</v>
      </c>
      <c r="G265" s="116" t="s">
        <v>8127</v>
      </c>
      <c r="H265" s="116" t="s">
        <v>8128</v>
      </c>
      <c r="I265" s="116" t="s">
        <v>8129</v>
      </c>
      <c r="J265" s="116" t="s">
        <v>182</v>
      </c>
      <c r="K265" s="116" t="s">
        <v>9746</v>
      </c>
      <c r="L265" s="116" t="s">
        <v>58</v>
      </c>
      <c r="M265" s="116" t="s">
        <v>255</v>
      </c>
      <c r="N265" s="118">
        <v>43915</v>
      </c>
      <c r="O265" s="119">
        <v>0.2673611111111111</v>
      </c>
      <c r="P265" s="119">
        <v>0.2986111111111111</v>
      </c>
      <c r="Q265" s="119">
        <v>0.31944444444444448</v>
      </c>
      <c r="R265" s="119">
        <v>0.37152777777777773</v>
      </c>
      <c r="S265" s="116" t="s">
        <v>131</v>
      </c>
      <c r="T265" s="116"/>
      <c r="U265" s="116" t="s">
        <v>9766</v>
      </c>
      <c r="V265" s="116" t="s">
        <v>293</v>
      </c>
      <c r="W265" s="116" t="s">
        <v>9767</v>
      </c>
      <c r="X265" s="116" t="s">
        <v>481</v>
      </c>
      <c r="Y265" s="116" t="s">
        <v>8142</v>
      </c>
      <c r="Z265" s="116" t="s">
        <v>8129</v>
      </c>
      <c r="AA265" s="116" t="s">
        <v>8129</v>
      </c>
      <c r="AB265" s="116" t="s">
        <v>8129</v>
      </c>
      <c r="AC265" s="116" t="s">
        <v>8129</v>
      </c>
      <c r="AD265" s="116" t="s">
        <v>8129</v>
      </c>
      <c r="AE265" s="116" t="s">
        <v>8129</v>
      </c>
      <c r="AF265" s="116" t="s">
        <v>9253</v>
      </c>
    </row>
    <row r="266" spans="1:32" ht="15" customHeight="1" x14ac:dyDescent="0.25">
      <c r="A266" s="116" t="s">
        <v>9768</v>
      </c>
      <c r="B266" s="120" t="s">
        <v>9769</v>
      </c>
      <c r="C266" s="116" t="s">
        <v>8132</v>
      </c>
      <c r="D266" s="118">
        <v>43916</v>
      </c>
      <c r="E266" s="116" t="s">
        <v>9770</v>
      </c>
      <c r="F266" s="116" t="s">
        <v>9771</v>
      </c>
      <c r="G266" s="116" t="s">
        <v>9010</v>
      </c>
      <c r="H266" s="116" t="s">
        <v>8128</v>
      </c>
      <c r="I266" s="116" t="s">
        <v>8129</v>
      </c>
      <c r="J266" s="116" t="s">
        <v>169</v>
      </c>
      <c r="K266" s="116" t="s">
        <v>9474</v>
      </c>
      <c r="L266" s="116" t="s">
        <v>8158</v>
      </c>
      <c r="M266" s="116" t="s">
        <v>1258</v>
      </c>
      <c r="N266" s="118">
        <v>43916</v>
      </c>
      <c r="O266" s="119">
        <v>0.49861111111111112</v>
      </c>
      <c r="P266" s="119">
        <v>0.54166666666666663</v>
      </c>
      <c r="Q266" s="119">
        <v>0.5625</v>
      </c>
      <c r="R266" s="119">
        <v>0.59375</v>
      </c>
      <c r="S266" s="116" t="s">
        <v>8879</v>
      </c>
      <c r="T266" s="116"/>
      <c r="U266" s="116" t="s">
        <v>9772</v>
      </c>
      <c r="V266" s="116" t="s">
        <v>9773</v>
      </c>
      <c r="W266" s="116" t="s">
        <v>9774</v>
      </c>
      <c r="X266" s="116" t="s">
        <v>276</v>
      </c>
      <c r="Y266" s="116" t="s">
        <v>8142</v>
      </c>
      <c r="Z266" s="116" t="s">
        <v>8129</v>
      </c>
      <c r="AA266" s="116" t="s">
        <v>8129</v>
      </c>
      <c r="AB266" s="116" t="s">
        <v>8129</v>
      </c>
      <c r="AC266" s="116" t="s">
        <v>8129</v>
      </c>
      <c r="AD266" s="116" t="s">
        <v>8129</v>
      </c>
      <c r="AE266" s="116" t="s">
        <v>8129</v>
      </c>
      <c r="AF266" s="116" t="s">
        <v>9253</v>
      </c>
    </row>
    <row r="267" spans="1:32" ht="15" customHeight="1" x14ac:dyDescent="0.25">
      <c r="A267" s="116" t="s">
        <v>9775</v>
      </c>
      <c r="B267" s="120" t="s">
        <v>9776</v>
      </c>
      <c r="C267" s="116"/>
      <c r="D267" s="118">
        <v>43916</v>
      </c>
      <c r="E267" s="116" t="s">
        <v>9777</v>
      </c>
      <c r="F267" s="116">
        <v>107938</v>
      </c>
      <c r="G267" s="116" t="s">
        <v>8127</v>
      </c>
      <c r="H267" s="116" t="s">
        <v>8128</v>
      </c>
      <c r="I267" s="116" t="s">
        <v>8129</v>
      </c>
      <c r="J267" s="116" t="s">
        <v>185</v>
      </c>
      <c r="K267" s="116" t="s">
        <v>9778</v>
      </c>
      <c r="L267" s="116" t="s">
        <v>62</v>
      </c>
      <c r="M267" s="116" t="s">
        <v>255</v>
      </c>
      <c r="N267" s="118">
        <v>43916</v>
      </c>
      <c r="O267" s="119">
        <v>0.625</v>
      </c>
      <c r="P267" s="119">
        <v>0.64583333333333337</v>
      </c>
      <c r="Q267" s="119">
        <v>0.68055555555555547</v>
      </c>
      <c r="R267" s="119">
        <v>0.71527777777777779</v>
      </c>
      <c r="S267" s="116" t="s">
        <v>9779</v>
      </c>
      <c r="T267" s="116"/>
      <c r="U267" s="116" t="s">
        <v>9780</v>
      </c>
      <c r="V267" s="116" t="s">
        <v>9781</v>
      </c>
      <c r="W267" s="116" t="s">
        <v>9782</v>
      </c>
      <c r="X267" s="116" t="s">
        <v>8513</v>
      </c>
      <c r="Y267" s="116" t="s">
        <v>8142</v>
      </c>
      <c r="Z267" s="116" t="s">
        <v>8129</v>
      </c>
      <c r="AA267" s="116" t="s">
        <v>8129</v>
      </c>
      <c r="AB267" s="116" t="s">
        <v>8132</v>
      </c>
      <c r="AC267" s="116" t="s">
        <v>8129</v>
      </c>
      <c r="AD267" s="116" t="s">
        <v>8129</v>
      </c>
      <c r="AE267" s="116" t="s">
        <v>8129</v>
      </c>
      <c r="AF267" s="116" t="s">
        <v>9253</v>
      </c>
    </row>
    <row r="268" spans="1:32" ht="15" customHeight="1" x14ac:dyDescent="0.25">
      <c r="A268" s="116" t="s">
        <v>9783</v>
      </c>
      <c r="B268" s="120" t="s">
        <v>9784</v>
      </c>
      <c r="C268" s="116" t="s">
        <v>8132</v>
      </c>
      <c r="D268" s="118">
        <v>43916</v>
      </c>
      <c r="E268" s="116" t="s">
        <v>9785</v>
      </c>
      <c r="F268" s="116">
        <v>107966</v>
      </c>
      <c r="G268" s="116" t="s">
        <v>8137</v>
      </c>
      <c r="H268" s="116" t="s">
        <v>8128</v>
      </c>
      <c r="I268" s="116" t="s">
        <v>8129</v>
      </c>
      <c r="J268" s="116" t="s">
        <v>169</v>
      </c>
      <c r="K268" s="116" t="s">
        <v>9474</v>
      </c>
      <c r="L268" s="116" t="s">
        <v>8158</v>
      </c>
      <c r="M268" s="116" t="s">
        <v>1258</v>
      </c>
      <c r="N268" s="118">
        <v>43916</v>
      </c>
      <c r="O268" s="119">
        <v>0.59375</v>
      </c>
      <c r="P268" s="119">
        <v>0.59375</v>
      </c>
      <c r="Q268" s="119">
        <v>0.60416666666666663</v>
      </c>
      <c r="R268" s="119">
        <v>0.63541666666666663</v>
      </c>
      <c r="S268" s="116" t="s">
        <v>9385</v>
      </c>
      <c r="T268" s="116"/>
      <c r="U268" s="116" t="s">
        <v>9786</v>
      </c>
      <c r="V268" s="116" t="s">
        <v>293</v>
      </c>
      <c r="W268" s="116" t="s">
        <v>8621</v>
      </c>
      <c r="X268" s="116" t="s">
        <v>8621</v>
      </c>
      <c r="Y268" s="116" t="s">
        <v>8142</v>
      </c>
      <c r="Z268" s="116" t="s">
        <v>8129</v>
      </c>
      <c r="AA268" s="116" t="s">
        <v>8129</v>
      </c>
      <c r="AB268" s="116" t="s">
        <v>8129</v>
      </c>
      <c r="AC268" s="116" t="s">
        <v>8129</v>
      </c>
      <c r="AD268" s="116" t="s">
        <v>8129</v>
      </c>
      <c r="AE268" s="116" t="s">
        <v>8129</v>
      </c>
      <c r="AF268" s="116" t="s">
        <v>9253</v>
      </c>
    </row>
    <row r="269" spans="1:32" ht="15" customHeight="1" x14ac:dyDescent="0.25">
      <c r="A269" s="116" t="s">
        <v>9787</v>
      </c>
      <c r="B269" s="120" t="s">
        <v>9788</v>
      </c>
      <c r="C269" s="116" t="s">
        <v>8132</v>
      </c>
      <c r="D269" s="118">
        <v>43916</v>
      </c>
      <c r="E269" s="116" t="s">
        <v>9789</v>
      </c>
      <c r="F269" s="116">
        <v>107967</v>
      </c>
      <c r="G269" s="116" t="s">
        <v>8127</v>
      </c>
      <c r="H269" s="116" t="s">
        <v>8128</v>
      </c>
      <c r="I269" s="116" t="s">
        <v>8129</v>
      </c>
      <c r="J269" s="116" t="s">
        <v>179</v>
      </c>
      <c r="K269" s="116" t="s">
        <v>4249</v>
      </c>
      <c r="L269" s="116" t="s">
        <v>62</v>
      </c>
      <c r="M269" s="116" t="s">
        <v>255</v>
      </c>
      <c r="N269" s="118">
        <v>43916</v>
      </c>
      <c r="O269" s="119">
        <v>0.58333333333333337</v>
      </c>
      <c r="P269" s="119">
        <v>0.59722222222222221</v>
      </c>
      <c r="Q269" s="119">
        <v>0.61111111111111105</v>
      </c>
      <c r="R269" s="119">
        <v>0.64583333333333337</v>
      </c>
      <c r="S269" s="116" t="s">
        <v>115</v>
      </c>
      <c r="T269" s="116"/>
      <c r="U269" s="116" t="s">
        <v>9790</v>
      </c>
      <c r="V269" s="116" t="s">
        <v>9791</v>
      </c>
      <c r="W269" s="116" t="s">
        <v>9792</v>
      </c>
      <c r="X269" s="116" t="s">
        <v>276</v>
      </c>
      <c r="Y269" s="116" t="s">
        <v>8142</v>
      </c>
      <c r="Z269" s="116" t="s">
        <v>8129</v>
      </c>
      <c r="AA269" s="116" t="s">
        <v>8129</v>
      </c>
      <c r="AB269" s="116" t="s">
        <v>8129</v>
      </c>
      <c r="AC269" s="116" t="s">
        <v>8129</v>
      </c>
      <c r="AD269" s="116" t="s">
        <v>8129</v>
      </c>
      <c r="AE269" s="116" t="s">
        <v>8129</v>
      </c>
      <c r="AF269" s="116" t="s">
        <v>9253</v>
      </c>
    </row>
    <row r="270" spans="1:32" ht="15" customHeight="1" x14ac:dyDescent="0.25">
      <c r="A270" s="116" t="s">
        <v>9793</v>
      </c>
      <c r="B270" s="120" t="s">
        <v>9794</v>
      </c>
      <c r="C270" s="116" t="s">
        <v>8132</v>
      </c>
      <c r="D270" s="118">
        <v>43916</v>
      </c>
      <c r="E270" s="116" t="s">
        <v>9795</v>
      </c>
      <c r="F270" s="116">
        <v>107964</v>
      </c>
      <c r="G270" s="116" t="s">
        <v>8127</v>
      </c>
      <c r="H270" s="116" t="s">
        <v>8138</v>
      </c>
      <c r="I270" s="116" t="s">
        <v>8129</v>
      </c>
      <c r="J270" s="116" t="s">
        <v>179</v>
      </c>
      <c r="K270" s="116" t="s">
        <v>2881</v>
      </c>
      <c r="L270" s="116" t="s">
        <v>8158</v>
      </c>
      <c r="M270" s="116" t="s">
        <v>1258</v>
      </c>
      <c r="N270" s="118">
        <v>43916</v>
      </c>
      <c r="O270" s="119">
        <v>0.82361111111111107</v>
      </c>
      <c r="P270" s="119">
        <v>0.84722222222222221</v>
      </c>
      <c r="Q270" s="119">
        <v>0.86111111111111116</v>
      </c>
      <c r="R270" s="119">
        <v>0.92361111111111116</v>
      </c>
      <c r="S270" s="116" t="s">
        <v>9796</v>
      </c>
      <c r="T270" s="116"/>
      <c r="U270" s="116" t="s">
        <v>9797</v>
      </c>
      <c r="V270" s="116" t="s">
        <v>293</v>
      </c>
      <c r="W270" s="116" t="s">
        <v>9798</v>
      </c>
      <c r="X270" s="116" t="s">
        <v>276</v>
      </c>
      <c r="Y270" s="116" t="s">
        <v>8142</v>
      </c>
      <c r="Z270" s="116" t="s">
        <v>8129</v>
      </c>
      <c r="AA270" s="116" t="s">
        <v>8132</v>
      </c>
      <c r="AB270" s="116" t="s">
        <v>8132</v>
      </c>
      <c r="AC270" s="116" t="s">
        <v>8132</v>
      </c>
      <c r="AD270" s="116" t="s">
        <v>8129</v>
      </c>
      <c r="AE270" s="116" t="s">
        <v>8129</v>
      </c>
      <c r="AF270" s="116" t="s">
        <v>9253</v>
      </c>
    </row>
    <row r="271" spans="1:32" ht="15" customHeight="1" x14ac:dyDescent="0.25">
      <c r="A271" s="116" t="s">
        <v>9799</v>
      </c>
      <c r="B271" s="120" t="s">
        <v>9800</v>
      </c>
      <c r="C271" s="116" t="s">
        <v>8132</v>
      </c>
      <c r="D271" s="118">
        <v>43916</v>
      </c>
      <c r="E271" s="116" t="s">
        <v>9801</v>
      </c>
      <c r="F271" s="116">
        <v>107948</v>
      </c>
      <c r="G271" s="116" t="s">
        <v>8127</v>
      </c>
      <c r="H271" s="116" t="s">
        <v>8128</v>
      </c>
      <c r="I271" s="116" t="s">
        <v>8129</v>
      </c>
      <c r="J271" s="116" t="s">
        <v>185</v>
      </c>
      <c r="K271" s="116" t="s">
        <v>8869</v>
      </c>
      <c r="L271" s="116" t="s">
        <v>62</v>
      </c>
      <c r="M271" s="116" t="s">
        <v>255</v>
      </c>
      <c r="N271" s="118">
        <v>43916</v>
      </c>
      <c r="O271" s="119">
        <v>0.88194444444444453</v>
      </c>
      <c r="P271" s="119">
        <v>0.88541666666666663</v>
      </c>
      <c r="Q271" s="119">
        <v>0.90972222222222221</v>
      </c>
      <c r="R271" s="119">
        <v>0.94444444444444453</v>
      </c>
      <c r="S271" s="116" t="s">
        <v>9802</v>
      </c>
      <c r="T271" s="116"/>
      <c r="U271" s="116" t="s">
        <v>9803</v>
      </c>
      <c r="V271" s="116" t="s">
        <v>9804</v>
      </c>
      <c r="W271" s="116" t="s">
        <v>9805</v>
      </c>
      <c r="X271" s="116" t="s">
        <v>9806</v>
      </c>
      <c r="Y271" s="116" t="s">
        <v>8142</v>
      </c>
      <c r="Z271" s="116" t="s">
        <v>8129</v>
      </c>
      <c r="AA271" s="116" t="s">
        <v>8129</v>
      </c>
      <c r="AB271" s="116" t="s">
        <v>8129</v>
      </c>
      <c r="AC271" s="116" t="s">
        <v>8129</v>
      </c>
      <c r="AD271" s="116" t="s">
        <v>8129</v>
      </c>
      <c r="AE271" s="116" t="s">
        <v>8129</v>
      </c>
      <c r="AF271" s="116" t="s">
        <v>9253</v>
      </c>
    </row>
    <row r="272" spans="1:32" ht="15" customHeight="1" x14ac:dyDescent="0.25">
      <c r="A272" s="116" t="s">
        <v>9807</v>
      </c>
      <c r="B272" s="120" t="s">
        <v>9808</v>
      </c>
      <c r="C272" s="116" t="s">
        <v>8132</v>
      </c>
      <c r="D272" s="118">
        <v>43916</v>
      </c>
      <c r="E272" s="116" t="s">
        <v>9809</v>
      </c>
      <c r="F272" s="116" t="s">
        <v>9810</v>
      </c>
      <c r="G272" s="116" t="s">
        <v>9010</v>
      </c>
      <c r="H272" s="116" t="s">
        <v>9217</v>
      </c>
      <c r="I272" s="116" t="s">
        <v>8129</v>
      </c>
      <c r="J272" s="116" t="s">
        <v>179</v>
      </c>
      <c r="K272" s="116" t="s">
        <v>8423</v>
      </c>
      <c r="L272" s="116" t="s">
        <v>8158</v>
      </c>
      <c r="M272" s="116" t="s">
        <v>1258</v>
      </c>
      <c r="N272" s="118">
        <v>43916</v>
      </c>
      <c r="O272" s="119">
        <v>0.98888888888888893</v>
      </c>
      <c r="P272" s="119">
        <v>3.472222222222222E-3</v>
      </c>
      <c r="Q272" s="119">
        <v>1.3888888888888888E-2</v>
      </c>
      <c r="R272" s="119">
        <v>4.8611111111111112E-2</v>
      </c>
      <c r="S272" s="116" t="s">
        <v>9811</v>
      </c>
      <c r="T272" s="116"/>
      <c r="U272" s="116" t="s">
        <v>9812</v>
      </c>
      <c r="V272" s="116" t="s">
        <v>9813</v>
      </c>
      <c r="W272" s="116" t="s">
        <v>9814</v>
      </c>
      <c r="X272" s="116" t="s">
        <v>276</v>
      </c>
      <c r="Y272" s="116" t="s">
        <v>8142</v>
      </c>
      <c r="Z272" s="116" t="s">
        <v>8132</v>
      </c>
      <c r="AA272" s="116" t="s">
        <v>8129</v>
      </c>
      <c r="AB272" s="116" t="s">
        <v>8132</v>
      </c>
      <c r="AC272" s="116" t="s">
        <v>8129</v>
      </c>
      <c r="AD272" s="116" t="s">
        <v>8129</v>
      </c>
      <c r="AE272" s="116" t="s">
        <v>8129</v>
      </c>
      <c r="AF272" s="116" t="s">
        <v>9253</v>
      </c>
    </row>
    <row r="273" spans="1:32" ht="15" customHeight="1" x14ac:dyDescent="0.25">
      <c r="A273" s="116" t="s">
        <v>9815</v>
      </c>
      <c r="B273" s="120" t="s">
        <v>9816</v>
      </c>
      <c r="C273" s="116" t="s">
        <v>8132</v>
      </c>
      <c r="D273" s="118">
        <v>43916</v>
      </c>
      <c r="E273" s="116" t="s">
        <v>9817</v>
      </c>
      <c r="F273" s="116">
        <v>107584</v>
      </c>
      <c r="G273" s="116" t="s">
        <v>8127</v>
      </c>
      <c r="H273" s="116" t="s">
        <v>9217</v>
      </c>
      <c r="I273" s="116" t="s">
        <v>8129</v>
      </c>
      <c r="J273" s="116" t="s">
        <v>185</v>
      </c>
      <c r="K273" s="116" t="s">
        <v>2881</v>
      </c>
      <c r="L273" s="116" t="s">
        <v>62</v>
      </c>
      <c r="M273" s="116" t="s">
        <v>255</v>
      </c>
      <c r="N273" s="118">
        <v>43917</v>
      </c>
      <c r="O273" s="119">
        <v>0.22222222222222221</v>
      </c>
      <c r="P273" s="119">
        <v>0.22916666666666666</v>
      </c>
      <c r="Q273" s="119">
        <v>0.24305555555555555</v>
      </c>
      <c r="R273" s="119">
        <v>0.27777777777777779</v>
      </c>
      <c r="S273" s="116" t="s">
        <v>9490</v>
      </c>
      <c r="T273" s="116"/>
      <c r="U273" s="116" t="s">
        <v>9818</v>
      </c>
      <c r="V273" s="116" t="s">
        <v>3144</v>
      </c>
      <c r="W273" s="116" t="s">
        <v>9819</v>
      </c>
      <c r="X273" s="116" t="s">
        <v>8513</v>
      </c>
      <c r="Y273" s="116" t="s">
        <v>8142</v>
      </c>
      <c r="Z273" s="116" t="s">
        <v>8132</v>
      </c>
      <c r="AA273" s="116" t="s">
        <v>8129</v>
      </c>
      <c r="AB273" s="116" t="s">
        <v>8132</v>
      </c>
      <c r="AC273" s="116" t="s">
        <v>8129</v>
      </c>
      <c r="AD273" s="116" t="s">
        <v>8129</v>
      </c>
      <c r="AE273" s="116" t="s">
        <v>8132</v>
      </c>
      <c r="AF273" s="116" t="s">
        <v>9253</v>
      </c>
    </row>
    <row r="274" spans="1:32" ht="15" customHeight="1" x14ac:dyDescent="0.25">
      <c r="A274" s="116" t="s">
        <v>9820</v>
      </c>
      <c r="B274" s="120" t="s">
        <v>9821</v>
      </c>
      <c r="C274" s="116" t="s">
        <v>8129</v>
      </c>
      <c r="D274" s="118">
        <v>43917</v>
      </c>
      <c r="E274" s="116" t="s">
        <v>9822</v>
      </c>
      <c r="F274" s="116">
        <v>107954</v>
      </c>
      <c r="G274" s="134" t="s">
        <v>8127</v>
      </c>
      <c r="H274" s="116" t="s">
        <v>8128</v>
      </c>
      <c r="I274" s="116" t="s">
        <v>8129</v>
      </c>
      <c r="J274" s="116" t="s">
        <v>193</v>
      </c>
      <c r="K274" s="116" t="s">
        <v>9739</v>
      </c>
      <c r="L274" s="116" t="s">
        <v>10</v>
      </c>
      <c r="M274" s="116" t="s">
        <v>1258</v>
      </c>
      <c r="N274" s="118">
        <v>43917</v>
      </c>
      <c r="O274" s="119">
        <v>0.70138888888888884</v>
      </c>
      <c r="P274" s="125">
        <v>0.72222222222222221</v>
      </c>
      <c r="Q274" s="125">
        <v>0.74305555555555547</v>
      </c>
      <c r="R274" s="125">
        <v>0.77777777777777779</v>
      </c>
      <c r="S274" s="116" t="s">
        <v>124</v>
      </c>
      <c r="T274" s="116"/>
      <c r="U274" s="119" t="s">
        <v>9823</v>
      </c>
      <c r="V274" s="116" t="s">
        <v>9824</v>
      </c>
      <c r="W274" s="116" t="s">
        <v>9825</v>
      </c>
      <c r="X274" s="116" t="s">
        <v>8513</v>
      </c>
      <c r="Y274" s="116" t="s">
        <v>8142</v>
      </c>
      <c r="Z274" s="116" t="s">
        <v>8129</v>
      </c>
      <c r="AA274" s="116" t="s">
        <v>8129</v>
      </c>
      <c r="AB274" s="116" t="s">
        <v>8129</v>
      </c>
      <c r="AC274" s="116" t="s">
        <v>8129</v>
      </c>
      <c r="AD274" s="116" t="s">
        <v>8129</v>
      </c>
      <c r="AE274" s="116" t="s">
        <v>8129</v>
      </c>
      <c r="AF274" s="135" t="s">
        <v>9253</v>
      </c>
    </row>
    <row r="275" spans="1:32" ht="15" customHeight="1" x14ac:dyDescent="0.25">
      <c r="A275" s="116" t="s">
        <v>9826</v>
      </c>
      <c r="B275" s="120" t="s">
        <v>9827</v>
      </c>
      <c r="C275" s="116" t="s">
        <v>8132</v>
      </c>
      <c r="D275" s="118">
        <v>43917</v>
      </c>
      <c r="E275" s="116" t="s">
        <v>9828</v>
      </c>
      <c r="F275" s="116">
        <v>107963</v>
      </c>
      <c r="G275" s="134" t="s">
        <v>8127</v>
      </c>
      <c r="H275" s="116" t="s">
        <v>8128</v>
      </c>
      <c r="I275" s="116" t="s">
        <v>8129</v>
      </c>
      <c r="J275" s="116" t="s">
        <v>189</v>
      </c>
      <c r="K275" s="116" t="s">
        <v>8649</v>
      </c>
      <c r="L275" s="116" t="s">
        <v>72</v>
      </c>
      <c r="M275" s="116" t="s">
        <v>1258</v>
      </c>
      <c r="N275" s="118">
        <v>43917</v>
      </c>
      <c r="O275" s="119">
        <v>0.78749999999999998</v>
      </c>
      <c r="P275" s="125">
        <v>0.80555555555555547</v>
      </c>
      <c r="Q275" s="125">
        <v>0.84722222222222221</v>
      </c>
      <c r="R275" s="125">
        <v>0.88194444444444453</v>
      </c>
      <c r="S275" s="116" t="s">
        <v>9829</v>
      </c>
      <c r="T275" s="116"/>
      <c r="U275" s="119" t="s">
        <v>9830</v>
      </c>
      <c r="V275" s="116" t="s">
        <v>9831</v>
      </c>
      <c r="W275" s="116" t="s">
        <v>9832</v>
      </c>
      <c r="X275" s="116" t="s">
        <v>8513</v>
      </c>
      <c r="Y275" s="116" t="s">
        <v>8142</v>
      </c>
      <c r="Z275" s="116" t="s">
        <v>8129</v>
      </c>
      <c r="AA275" s="116" t="s">
        <v>8129</v>
      </c>
      <c r="AB275" s="116" t="s">
        <v>8132</v>
      </c>
      <c r="AC275" s="116" t="s">
        <v>8132</v>
      </c>
      <c r="AD275" s="116" t="s">
        <v>8129</v>
      </c>
      <c r="AE275" s="116" t="s">
        <v>8129</v>
      </c>
      <c r="AF275" s="135" t="s">
        <v>9253</v>
      </c>
    </row>
    <row r="276" spans="1:32" ht="15" customHeight="1" x14ac:dyDescent="0.25">
      <c r="A276" s="116" t="s">
        <v>9833</v>
      </c>
      <c r="B276" s="120" t="s">
        <v>9834</v>
      </c>
      <c r="C276" s="116" t="s">
        <v>8195</v>
      </c>
      <c r="D276" s="118">
        <v>43917</v>
      </c>
      <c r="E276" s="116" t="s">
        <v>9835</v>
      </c>
      <c r="F276" s="116">
        <v>107961</v>
      </c>
      <c r="G276" s="116" t="s">
        <v>8127</v>
      </c>
      <c r="H276" s="116" t="s">
        <v>8128</v>
      </c>
      <c r="I276" s="116" t="s">
        <v>8129</v>
      </c>
      <c r="J276" s="116" t="s">
        <v>191</v>
      </c>
      <c r="K276" s="116" t="s">
        <v>3030</v>
      </c>
      <c r="L276" s="116" t="s">
        <v>54</v>
      </c>
      <c r="M276" s="116" t="s">
        <v>255</v>
      </c>
      <c r="N276" s="118">
        <v>43917</v>
      </c>
      <c r="O276" s="119">
        <v>0.86458333333333337</v>
      </c>
      <c r="P276" s="119">
        <v>0.89236111111111116</v>
      </c>
      <c r="Q276" s="119">
        <v>0.91666666666666663</v>
      </c>
      <c r="R276" s="119">
        <v>0.94444444444444453</v>
      </c>
      <c r="S276" s="116" t="s">
        <v>133</v>
      </c>
      <c r="T276" s="116"/>
      <c r="U276" s="116" t="s">
        <v>9836</v>
      </c>
      <c r="V276" s="116" t="s">
        <v>9837</v>
      </c>
      <c r="W276" s="116" t="s">
        <v>9838</v>
      </c>
      <c r="X276" s="116" t="s">
        <v>276</v>
      </c>
      <c r="Y276" s="116" t="s">
        <v>8142</v>
      </c>
      <c r="Z276" s="116" t="s">
        <v>8129</v>
      </c>
      <c r="AA276" s="116" t="s">
        <v>8129</v>
      </c>
      <c r="AB276" s="116" t="s">
        <v>8129</v>
      </c>
      <c r="AC276" s="116" t="s">
        <v>8132</v>
      </c>
      <c r="AD276" s="116" t="s">
        <v>8129</v>
      </c>
      <c r="AE276" s="116" t="s">
        <v>8129</v>
      </c>
      <c r="AF276" s="116" t="s">
        <v>9253</v>
      </c>
    </row>
    <row r="277" spans="1:32" ht="15" customHeight="1" x14ac:dyDescent="0.25">
      <c r="A277" s="116" t="s">
        <v>9839</v>
      </c>
      <c r="B277" s="120" t="s">
        <v>9840</v>
      </c>
      <c r="C277" s="116" t="s">
        <v>8132</v>
      </c>
      <c r="D277" s="118">
        <v>43917</v>
      </c>
      <c r="E277" s="116" t="s">
        <v>9841</v>
      </c>
      <c r="F277" s="116">
        <v>107953</v>
      </c>
      <c r="G277" s="134" t="s">
        <v>8127</v>
      </c>
      <c r="H277" s="116" t="s">
        <v>8128</v>
      </c>
      <c r="I277" s="116" t="s">
        <v>8129</v>
      </c>
      <c r="J277" s="116" t="s">
        <v>193</v>
      </c>
      <c r="K277" s="116" t="s">
        <v>8649</v>
      </c>
      <c r="L277" s="116" t="s">
        <v>10</v>
      </c>
      <c r="M277" s="116" t="s">
        <v>1258</v>
      </c>
      <c r="N277" s="118">
        <v>43918</v>
      </c>
      <c r="O277" s="119">
        <v>0.22916666666666666</v>
      </c>
      <c r="P277" s="125">
        <v>0.25</v>
      </c>
      <c r="Q277" s="125">
        <v>0.27430555555555552</v>
      </c>
      <c r="R277" s="125">
        <v>0.31944444444444448</v>
      </c>
      <c r="S277" s="116" t="s">
        <v>126</v>
      </c>
      <c r="T277" s="116"/>
      <c r="U277" s="119" t="s">
        <v>9842</v>
      </c>
      <c r="V277" s="116" t="s">
        <v>9843</v>
      </c>
      <c r="W277" s="116" t="s">
        <v>9844</v>
      </c>
      <c r="X277" s="116" t="s">
        <v>8513</v>
      </c>
      <c r="Y277" s="116" t="s">
        <v>8142</v>
      </c>
      <c r="Z277" s="116" t="s">
        <v>8132</v>
      </c>
      <c r="AA277" s="116" t="s">
        <v>8129</v>
      </c>
      <c r="AB277" s="116" t="s">
        <v>8132</v>
      </c>
      <c r="AC277" s="116" t="s">
        <v>8129</v>
      </c>
      <c r="AD277" s="116" t="s">
        <v>8129</v>
      </c>
      <c r="AE277" s="116" t="s">
        <v>8129</v>
      </c>
      <c r="AF277" s="135" t="s">
        <v>9253</v>
      </c>
    </row>
    <row r="278" spans="1:32" ht="15" customHeight="1" x14ac:dyDescent="0.25">
      <c r="A278" s="116" t="s">
        <v>9845</v>
      </c>
      <c r="B278" s="120" t="s">
        <v>9846</v>
      </c>
      <c r="C278" s="116" t="s">
        <v>8132</v>
      </c>
      <c r="D278" s="118">
        <v>43918</v>
      </c>
      <c r="E278" s="116" t="s">
        <v>9847</v>
      </c>
      <c r="F278" s="116">
        <v>107956</v>
      </c>
      <c r="G278" s="116" t="s">
        <v>8127</v>
      </c>
      <c r="H278" s="116" t="s">
        <v>8128</v>
      </c>
      <c r="I278" s="116" t="s">
        <v>8129</v>
      </c>
      <c r="J278" s="116" t="s">
        <v>173</v>
      </c>
      <c r="K278" s="116" t="s">
        <v>9189</v>
      </c>
      <c r="L278" s="116" t="s">
        <v>8158</v>
      </c>
      <c r="M278" s="116" t="s">
        <v>255</v>
      </c>
      <c r="N278" s="118">
        <v>43918</v>
      </c>
      <c r="O278" s="119">
        <v>0.31944444444444448</v>
      </c>
      <c r="P278" s="119">
        <v>0.36805555555555558</v>
      </c>
      <c r="Q278" s="119">
        <v>0.3923611111111111</v>
      </c>
      <c r="R278" s="119">
        <v>0.41666666666666669</v>
      </c>
      <c r="S278" s="116" t="s">
        <v>131</v>
      </c>
      <c r="T278" s="116"/>
      <c r="U278" s="116" t="s">
        <v>9848</v>
      </c>
      <c r="V278" s="116" t="s">
        <v>9849</v>
      </c>
      <c r="W278" s="116" t="s">
        <v>9850</v>
      </c>
      <c r="X278" s="116" t="s">
        <v>276</v>
      </c>
      <c r="Y278" s="116" t="s">
        <v>8142</v>
      </c>
      <c r="Z278" s="116" t="s">
        <v>8129</v>
      </c>
      <c r="AA278" s="116" t="s">
        <v>8129</v>
      </c>
      <c r="AB278" s="116" t="s">
        <v>8132</v>
      </c>
      <c r="AC278" s="116" t="s">
        <v>8129</v>
      </c>
      <c r="AD278" s="116" t="s">
        <v>8129</v>
      </c>
      <c r="AE278" s="116" t="s">
        <v>8129</v>
      </c>
      <c r="AF278" s="116" t="s">
        <v>9253</v>
      </c>
    </row>
    <row r="279" spans="1:32" ht="15" customHeight="1" x14ac:dyDescent="0.25">
      <c r="A279" s="116" t="s">
        <v>9851</v>
      </c>
      <c r="B279" s="120" t="s">
        <v>9852</v>
      </c>
      <c r="C279" s="116" t="s">
        <v>8132</v>
      </c>
      <c r="D279" s="118" t="s">
        <v>9853</v>
      </c>
      <c r="E279" s="116" t="s">
        <v>9854</v>
      </c>
      <c r="F279" s="116">
        <v>107951</v>
      </c>
      <c r="G279" s="116" t="s">
        <v>9010</v>
      </c>
      <c r="H279" s="116" t="s">
        <v>8138</v>
      </c>
      <c r="I279" s="116" t="s">
        <v>8129</v>
      </c>
      <c r="J279" s="116" t="s">
        <v>179</v>
      </c>
      <c r="K279" s="116" t="s">
        <v>3195</v>
      </c>
      <c r="L279" s="116" t="s">
        <v>62</v>
      </c>
      <c r="M279" s="116" t="s">
        <v>9855</v>
      </c>
      <c r="N279" s="118">
        <v>43918</v>
      </c>
      <c r="O279" s="119">
        <v>0.37013888888888885</v>
      </c>
      <c r="P279" s="119">
        <v>0.38541666666666669</v>
      </c>
      <c r="Q279" s="119">
        <v>0.40277777777777773</v>
      </c>
      <c r="R279" s="119">
        <v>0.47222222222222227</v>
      </c>
      <c r="S279" s="116" t="s">
        <v>133</v>
      </c>
      <c r="T279" s="116"/>
      <c r="U279" s="116" t="s">
        <v>9856</v>
      </c>
      <c r="V279" s="116" t="s">
        <v>9857</v>
      </c>
      <c r="W279" s="116" t="s">
        <v>9858</v>
      </c>
      <c r="X279" s="116" t="s">
        <v>9859</v>
      </c>
      <c r="Y279" s="116" t="s">
        <v>8142</v>
      </c>
      <c r="Z279" s="116" t="s">
        <v>8129</v>
      </c>
      <c r="AA279" s="116" t="s">
        <v>8132</v>
      </c>
      <c r="AB279" s="116" t="s">
        <v>8132</v>
      </c>
      <c r="AC279" s="116" t="s">
        <v>8129</v>
      </c>
      <c r="AD279" s="116" t="s">
        <v>8129</v>
      </c>
      <c r="AE279" s="116" t="s">
        <v>8129</v>
      </c>
      <c r="AF279" s="116" t="s">
        <v>9253</v>
      </c>
    </row>
    <row r="280" spans="1:32" ht="15" customHeight="1" x14ac:dyDescent="0.25">
      <c r="A280" s="116" t="s">
        <v>9860</v>
      </c>
      <c r="B280" s="120" t="s">
        <v>9861</v>
      </c>
      <c r="C280" s="116" t="s">
        <v>8132</v>
      </c>
      <c r="D280" s="118">
        <v>43918</v>
      </c>
      <c r="E280" s="116" t="s">
        <v>9862</v>
      </c>
      <c r="F280" s="116">
        <v>107943</v>
      </c>
      <c r="G280" s="116" t="s">
        <v>8127</v>
      </c>
      <c r="H280" s="116" t="s">
        <v>8128</v>
      </c>
      <c r="I280" s="116" t="s">
        <v>8129</v>
      </c>
      <c r="J280" s="116" t="s">
        <v>193</v>
      </c>
      <c r="K280" s="116" t="s">
        <v>2600</v>
      </c>
      <c r="L280" s="116" t="s">
        <v>8158</v>
      </c>
      <c r="M280" s="116" t="s">
        <v>255</v>
      </c>
      <c r="N280" s="118">
        <v>43918</v>
      </c>
      <c r="O280" s="119">
        <v>0.3840277777777778</v>
      </c>
      <c r="P280" s="119">
        <v>0.4548611111111111</v>
      </c>
      <c r="Q280" s="119">
        <v>0.47222222222222227</v>
      </c>
      <c r="R280" s="119">
        <v>0.52430555555555558</v>
      </c>
      <c r="S280" s="116" t="s">
        <v>126</v>
      </c>
      <c r="T280" s="116"/>
      <c r="U280" s="116" t="s">
        <v>9863</v>
      </c>
      <c r="V280" s="116" t="s">
        <v>9864</v>
      </c>
      <c r="W280" s="116" t="s">
        <v>9865</v>
      </c>
      <c r="X280" s="116" t="s">
        <v>744</v>
      </c>
      <c r="Y280" s="116" t="s">
        <v>8142</v>
      </c>
      <c r="Z280" s="116" t="s">
        <v>8129</v>
      </c>
      <c r="AA280" s="116" t="s">
        <v>8132</v>
      </c>
      <c r="AB280" s="116" t="s">
        <v>8129</v>
      </c>
      <c r="AC280" s="116" t="s">
        <v>8129</v>
      </c>
      <c r="AD280" s="116" t="s">
        <v>8129</v>
      </c>
      <c r="AE280" s="116" t="s">
        <v>8129</v>
      </c>
      <c r="AF280" s="116" t="s">
        <v>9253</v>
      </c>
    </row>
    <row r="281" spans="1:32" ht="15" customHeight="1" x14ac:dyDescent="0.25">
      <c r="A281" s="116" t="s">
        <v>9866</v>
      </c>
      <c r="B281" s="120" t="s">
        <v>9867</v>
      </c>
      <c r="C281" s="116" t="s">
        <v>8132</v>
      </c>
      <c r="D281" s="118">
        <v>43918</v>
      </c>
      <c r="E281" s="116" t="s">
        <v>9868</v>
      </c>
      <c r="F281" s="116">
        <v>107958</v>
      </c>
      <c r="G281" s="116" t="s">
        <v>8127</v>
      </c>
      <c r="H281" s="116" t="s">
        <v>9217</v>
      </c>
      <c r="I281" s="116" t="s">
        <v>8129</v>
      </c>
      <c r="J281" s="116" t="s">
        <v>173</v>
      </c>
      <c r="K281" s="116" t="s">
        <v>9189</v>
      </c>
      <c r="L281" s="116" t="s">
        <v>62</v>
      </c>
      <c r="M281" s="116" t="s">
        <v>1258</v>
      </c>
      <c r="N281" s="118">
        <v>43918</v>
      </c>
      <c r="O281" s="119">
        <v>0.61805555555555558</v>
      </c>
      <c r="P281" s="119">
        <v>0.65277777777777779</v>
      </c>
      <c r="Q281" s="119">
        <v>0.66805555555555562</v>
      </c>
      <c r="R281" s="119">
        <v>0.72361111111111109</v>
      </c>
      <c r="S281" s="116" t="s">
        <v>2615</v>
      </c>
      <c r="T281" s="116"/>
      <c r="U281" s="116" t="s">
        <v>9869</v>
      </c>
      <c r="V281" s="116" t="s">
        <v>9870</v>
      </c>
      <c r="W281" s="116" t="s">
        <v>9871</v>
      </c>
      <c r="X281" s="116" t="s">
        <v>9872</v>
      </c>
      <c r="Y281" s="116" t="s">
        <v>8142</v>
      </c>
      <c r="Z281" s="116" t="s">
        <v>8129</v>
      </c>
      <c r="AA281" s="116" t="s">
        <v>8132</v>
      </c>
      <c r="AB281" s="116" t="s">
        <v>8129</v>
      </c>
      <c r="AC281" s="116" t="s">
        <v>8129</v>
      </c>
      <c r="AD281" s="116" t="s">
        <v>8129</v>
      </c>
      <c r="AE281" s="116" t="s">
        <v>8129</v>
      </c>
      <c r="AF281" s="116" t="s">
        <v>9253</v>
      </c>
    </row>
    <row r="282" spans="1:32" ht="15" customHeight="1" x14ac:dyDescent="0.25">
      <c r="A282" s="116" t="s">
        <v>9873</v>
      </c>
      <c r="B282" s="120" t="s">
        <v>9874</v>
      </c>
      <c r="C282" s="116" t="s">
        <v>8132</v>
      </c>
      <c r="D282" s="118">
        <v>43918</v>
      </c>
      <c r="E282" s="116" t="s">
        <v>9875</v>
      </c>
      <c r="F282" s="116">
        <v>107947</v>
      </c>
      <c r="G282" s="116" t="s">
        <v>8127</v>
      </c>
      <c r="H282" s="116" t="s">
        <v>8138</v>
      </c>
      <c r="I282" s="116" t="s">
        <v>8129</v>
      </c>
      <c r="J282" s="116" t="s">
        <v>193</v>
      </c>
      <c r="K282" s="116" t="s">
        <v>8585</v>
      </c>
      <c r="L282" s="116" t="s">
        <v>8158</v>
      </c>
      <c r="M282" s="116" t="s">
        <v>255</v>
      </c>
      <c r="N282" s="118">
        <v>43918</v>
      </c>
      <c r="O282" s="119">
        <v>0.86249999999999993</v>
      </c>
      <c r="P282" s="119">
        <v>0.88541666666666663</v>
      </c>
      <c r="Q282" s="119">
        <v>0.89583333333333337</v>
      </c>
      <c r="R282" s="119">
        <v>0.92708333333333337</v>
      </c>
      <c r="S282" s="116" t="s">
        <v>115</v>
      </c>
      <c r="T282" s="116"/>
      <c r="U282" s="116" t="s">
        <v>9876</v>
      </c>
      <c r="V282" s="116" t="s">
        <v>9877</v>
      </c>
      <c r="W282" s="116" t="s">
        <v>9878</v>
      </c>
      <c r="X282" s="116" t="s">
        <v>276</v>
      </c>
      <c r="Y282" s="116" t="s">
        <v>8142</v>
      </c>
      <c r="Z282" s="116" t="s">
        <v>8132</v>
      </c>
      <c r="AA282" s="116" t="s">
        <v>8129</v>
      </c>
      <c r="AB282" s="116" t="s">
        <v>8132</v>
      </c>
      <c r="AC282" s="116" t="s">
        <v>8129</v>
      </c>
      <c r="AD282" s="116" t="s">
        <v>8129</v>
      </c>
      <c r="AE282" s="116" t="s">
        <v>8129</v>
      </c>
      <c r="AF282" s="116" t="s">
        <v>9253</v>
      </c>
    </row>
    <row r="283" spans="1:32" ht="15" customHeight="1" x14ac:dyDescent="0.25">
      <c r="A283" s="116" t="s">
        <v>9879</v>
      </c>
      <c r="B283" s="120" t="s">
        <v>9880</v>
      </c>
      <c r="C283" s="116" t="s">
        <v>8132</v>
      </c>
      <c r="D283" s="118">
        <v>43918</v>
      </c>
      <c r="E283" s="116" t="s">
        <v>9881</v>
      </c>
      <c r="F283" s="116">
        <v>107949</v>
      </c>
      <c r="G283" s="116" t="s">
        <v>8127</v>
      </c>
      <c r="H283" s="116" t="s">
        <v>8128</v>
      </c>
      <c r="I283" s="116" t="s">
        <v>8129</v>
      </c>
      <c r="J283" s="116" t="s">
        <v>179</v>
      </c>
      <c r="K283" s="116" t="s">
        <v>1942</v>
      </c>
      <c r="L283" s="116" t="s">
        <v>62</v>
      </c>
      <c r="M283" s="116" t="s">
        <v>1258</v>
      </c>
      <c r="N283" s="118">
        <v>43918</v>
      </c>
      <c r="O283" s="119">
        <v>0.87430555555555556</v>
      </c>
      <c r="P283" s="119">
        <v>0.88888888888888884</v>
      </c>
      <c r="Q283" s="119">
        <v>0.90625</v>
      </c>
      <c r="R283" s="119">
        <v>0.93402777777777779</v>
      </c>
      <c r="S283" s="116" t="s">
        <v>2615</v>
      </c>
      <c r="T283" s="116"/>
      <c r="U283" s="116" t="s">
        <v>9882</v>
      </c>
      <c r="V283" s="116" t="s">
        <v>9883</v>
      </c>
      <c r="W283" s="116" t="s">
        <v>9884</v>
      </c>
      <c r="X283" s="116" t="s">
        <v>8513</v>
      </c>
      <c r="Y283" s="116" t="s">
        <v>8142</v>
      </c>
      <c r="Z283" s="116" t="s">
        <v>8129</v>
      </c>
      <c r="AA283" s="116" t="s">
        <v>8129</v>
      </c>
      <c r="AB283" s="116" t="s">
        <v>8132</v>
      </c>
      <c r="AC283" s="116" t="s">
        <v>8129</v>
      </c>
      <c r="AD283" s="116" t="s">
        <v>8129</v>
      </c>
      <c r="AE283" s="116" t="s">
        <v>8129</v>
      </c>
      <c r="AF283" s="116" t="s">
        <v>9253</v>
      </c>
    </row>
    <row r="284" spans="1:32" ht="15" customHeight="1" x14ac:dyDescent="0.25">
      <c r="A284" s="116" t="s">
        <v>9885</v>
      </c>
      <c r="B284" s="120" t="s">
        <v>9886</v>
      </c>
      <c r="C284" s="116" t="s">
        <v>8132</v>
      </c>
      <c r="D284" s="118">
        <v>43918</v>
      </c>
      <c r="E284" s="116" t="s">
        <v>9887</v>
      </c>
      <c r="F284" s="116">
        <v>107946</v>
      </c>
      <c r="G284" s="116" t="s">
        <v>8127</v>
      </c>
      <c r="H284" s="116" t="s">
        <v>8128</v>
      </c>
      <c r="I284" s="116" t="s">
        <v>8129</v>
      </c>
      <c r="J284" s="116" t="s">
        <v>173</v>
      </c>
      <c r="K284" s="116" t="s">
        <v>8585</v>
      </c>
      <c r="L284" s="116" t="s">
        <v>8158</v>
      </c>
      <c r="M284" s="116" t="s">
        <v>1258</v>
      </c>
      <c r="N284" s="118">
        <v>43918</v>
      </c>
      <c r="O284" s="119">
        <v>0.95138888888888884</v>
      </c>
      <c r="P284" s="119">
        <v>0.96527777777777779</v>
      </c>
      <c r="Q284" s="119">
        <v>0.98611111111111116</v>
      </c>
      <c r="R284" s="119">
        <v>1.3888888888888888E-2</v>
      </c>
      <c r="S284" s="116" t="s">
        <v>9888</v>
      </c>
      <c r="T284" s="116"/>
      <c r="U284" s="116" t="s">
        <v>9889</v>
      </c>
      <c r="V284" s="116" t="s">
        <v>293</v>
      </c>
      <c r="W284" s="116" t="s">
        <v>9890</v>
      </c>
      <c r="X284" s="116" t="s">
        <v>276</v>
      </c>
      <c r="Y284" s="116" t="s">
        <v>8142</v>
      </c>
      <c r="Z284" s="116" t="s">
        <v>8129</v>
      </c>
      <c r="AA284" s="116" t="s">
        <v>8129</v>
      </c>
      <c r="AB284" s="116" t="s">
        <v>8129</v>
      </c>
      <c r="AC284" s="116" t="s">
        <v>8129</v>
      </c>
      <c r="AD284" s="116" t="s">
        <v>8129</v>
      </c>
      <c r="AE284" s="116" t="s">
        <v>8129</v>
      </c>
      <c r="AF284" s="116" t="s">
        <v>9253</v>
      </c>
    </row>
    <row r="285" spans="1:32" ht="15" customHeight="1" x14ac:dyDescent="0.25">
      <c r="A285" s="116" t="s">
        <v>9891</v>
      </c>
      <c r="B285" s="120" t="s">
        <v>9892</v>
      </c>
      <c r="C285" s="116" t="s">
        <v>8132</v>
      </c>
      <c r="D285" s="118">
        <v>43918</v>
      </c>
      <c r="E285" s="116" t="s">
        <v>9893</v>
      </c>
      <c r="F285" s="116" t="s">
        <v>9894</v>
      </c>
      <c r="G285" s="116" t="s">
        <v>9010</v>
      </c>
      <c r="H285" s="116" t="s">
        <v>8128</v>
      </c>
      <c r="I285" s="116" t="s">
        <v>8129</v>
      </c>
      <c r="J285" s="116" t="s">
        <v>193</v>
      </c>
      <c r="K285" s="116" t="s">
        <v>8947</v>
      </c>
      <c r="L285" s="116" t="s">
        <v>62</v>
      </c>
      <c r="M285" s="116" t="s">
        <v>1258</v>
      </c>
      <c r="N285" s="118">
        <v>43918</v>
      </c>
      <c r="O285" s="119">
        <v>5.9027777777777783E-2</v>
      </c>
      <c r="P285" s="119">
        <v>7.6388888888888895E-2</v>
      </c>
      <c r="Q285" s="119">
        <v>9.7222222222222224E-2</v>
      </c>
      <c r="R285" s="119">
        <v>0.1388888888888889</v>
      </c>
      <c r="S285" s="116" t="s">
        <v>2601</v>
      </c>
      <c r="T285" s="116"/>
      <c r="U285" s="116" t="s">
        <v>9895</v>
      </c>
      <c r="V285" s="116" t="s">
        <v>9896</v>
      </c>
      <c r="W285" s="116" t="s">
        <v>9897</v>
      </c>
      <c r="X285" s="116" t="s">
        <v>744</v>
      </c>
      <c r="Y285" s="116" t="s">
        <v>8142</v>
      </c>
      <c r="Z285" s="116" t="s">
        <v>8129</v>
      </c>
      <c r="AA285" s="116" t="s">
        <v>8129</v>
      </c>
      <c r="AB285" s="116" t="s">
        <v>8129</v>
      </c>
      <c r="AC285" s="116" t="s">
        <v>8129</v>
      </c>
      <c r="AD285" s="116" t="s">
        <v>8129</v>
      </c>
      <c r="AE285" s="116" t="s">
        <v>8132</v>
      </c>
      <c r="AF285" s="116" t="s">
        <v>9253</v>
      </c>
    </row>
    <row r="286" spans="1:32" ht="15" customHeight="1" x14ac:dyDescent="0.25">
      <c r="A286" s="116" t="s">
        <v>9898</v>
      </c>
      <c r="B286" s="120" t="s">
        <v>9899</v>
      </c>
      <c r="C286" s="116" t="s">
        <v>8132</v>
      </c>
      <c r="D286" s="118">
        <v>43918</v>
      </c>
      <c r="E286" s="116" t="s">
        <v>9900</v>
      </c>
      <c r="F286" s="116">
        <v>107944</v>
      </c>
      <c r="G286" s="116" t="s">
        <v>8127</v>
      </c>
      <c r="H286" s="116" t="s">
        <v>8128</v>
      </c>
      <c r="I286" s="116" t="s">
        <v>8129</v>
      </c>
      <c r="J286" s="116" t="s">
        <v>179</v>
      </c>
      <c r="K286" s="116" t="s">
        <v>9189</v>
      </c>
      <c r="L286" s="116" t="s">
        <v>8158</v>
      </c>
      <c r="M286" s="116" t="s">
        <v>255</v>
      </c>
      <c r="N286" s="118">
        <v>43919</v>
      </c>
      <c r="O286" s="119">
        <v>7.5694444444444439E-2</v>
      </c>
      <c r="P286" s="119">
        <v>8.3333333333333329E-2</v>
      </c>
      <c r="Q286" s="119">
        <v>0.13194444444444445</v>
      </c>
      <c r="R286" s="119">
        <v>0.15972222222222224</v>
      </c>
      <c r="S286" s="116" t="s">
        <v>9901</v>
      </c>
      <c r="T286" s="116"/>
      <c r="U286" s="116" t="s">
        <v>9902</v>
      </c>
      <c r="V286" s="116" t="s">
        <v>293</v>
      </c>
      <c r="W286" s="116" t="s">
        <v>9903</v>
      </c>
      <c r="X286" s="116" t="s">
        <v>9904</v>
      </c>
      <c r="Y286" s="116" t="s">
        <v>8142</v>
      </c>
      <c r="Z286" s="116" t="s">
        <v>8129</v>
      </c>
      <c r="AA286" s="116" t="s">
        <v>8129</v>
      </c>
      <c r="AB286" s="116" t="s">
        <v>8129</v>
      </c>
      <c r="AC286" s="116" t="s">
        <v>8129</v>
      </c>
      <c r="AD286" s="116" t="s">
        <v>8129</v>
      </c>
      <c r="AE286" s="116" t="s">
        <v>8129</v>
      </c>
      <c r="AF286" s="116" t="s">
        <v>9253</v>
      </c>
    </row>
    <row r="287" spans="1:32" ht="15" customHeight="1" x14ac:dyDescent="0.25">
      <c r="A287" s="116" t="s">
        <v>9905</v>
      </c>
      <c r="B287" s="120" t="s">
        <v>9906</v>
      </c>
      <c r="C287" s="116" t="s">
        <v>8132</v>
      </c>
      <c r="D287" s="118">
        <v>43919</v>
      </c>
      <c r="E287" s="116" t="s">
        <v>9907</v>
      </c>
      <c r="F287" s="116">
        <v>107960</v>
      </c>
      <c r="G287" s="116" t="s">
        <v>8127</v>
      </c>
      <c r="H287" s="116" t="s">
        <v>8128</v>
      </c>
      <c r="I287" s="116" t="s">
        <v>8129</v>
      </c>
      <c r="J287" s="116" t="s">
        <v>174</v>
      </c>
      <c r="K287" s="116" t="s">
        <v>8197</v>
      </c>
      <c r="L287" s="116" t="s">
        <v>19</v>
      </c>
      <c r="M287" s="116" t="s">
        <v>255</v>
      </c>
      <c r="N287" s="118">
        <v>43919</v>
      </c>
      <c r="O287" s="119">
        <v>0.375</v>
      </c>
      <c r="P287" s="119">
        <v>0.3923611111111111</v>
      </c>
      <c r="Q287" s="119">
        <v>0.40416666666666662</v>
      </c>
      <c r="R287" s="119">
        <v>0.43402777777777773</v>
      </c>
      <c r="S287" s="116" t="s">
        <v>124</v>
      </c>
      <c r="T287" s="116"/>
      <c r="U287" s="116" t="s">
        <v>9908</v>
      </c>
      <c r="V287" s="116" t="s">
        <v>9909</v>
      </c>
      <c r="W287" s="116" t="s">
        <v>9023</v>
      </c>
      <c r="X287" s="116" t="s">
        <v>9370</v>
      </c>
      <c r="Y287" s="116" t="s">
        <v>8142</v>
      </c>
      <c r="Z287" s="116" t="s">
        <v>8129</v>
      </c>
      <c r="AA287" s="116" t="s">
        <v>8129</v>
      </c>
      <c r="AB287" s="116" t="s">
        <v>8129</v>
      </c>
      <c r="AC287" s="116" t="s">
        <v>8129</v>
      </c>
      <c r="AD287" s="116" t="s">
        <v>8129</v>
      </c>
      <c r="AE287" s="116" t="s">
        <v>8129</v>
      </c>
      <c r="AF287" s="116" t="s">
        <v>9253</v>
      </c>
    </row>
    <row r="288" spans="1:32" ht="15" customHeight="1" x14ac:dyDescent="0.25">
      <c r="A288" s="116" t="s">
        <v>9910</v>
      </c>
      <c r="B288" s="120" t="s">
        <v>9911</v>
      </c>
      <c r="C288" s="104" t="s">
        <v>8125</v>
      </c>
      <c r="D288" s="118">
        <v>43919</v>
      </c>
      <c r="E288" s="104" t="s">
        <v>9912</v>
      </c>
      <c r="F288" s="104">
        <v>107239</v>
      </c>
      <c r="G288" s="132" t="s">
        <v>8127</v>
      </c>
      <c r="H288" s="104" t="s">
        <v>8128</v>
      </c>
      <c r="I288" s="104" t="s">
        <v>9913</v>
      </c>
      <c r="J288" s="104" t="s">
        <v>9914</v>
      </c>
      <c r="K288" s="116" t="s">
        <v>8197</v>
      </c>
      <c r="L288" s="104" t="s">
        <v>9915</v>
      </c>
      <c r="M288" s="116" t="s">
        <v>255</v>
      </c>
      <c r="N288" s="118">
        <v>43919</v>
      </c>
      <c r="O288" s="103">
        <v>0.58333333333333337</v>
      </c>
      <c r="P288" s="105">
        <v>0.61111111111111105</v>
      </c>
      <c r="Q288" s="105">
        <v>0.63888888888888895</v>
      </c>
      <c r="R288" s="105" t="s">
        <v>9916</v>
      </c>
      <c r="S288" s="104" t="s">
        <v>9917</v>
      </c>
      <c r="T288" s="104"/>
      <c r="U288" s="103" t="s">
        <v>9918</v>
      </c>
      <c r="V288" s="104" t="s">
        <v>293</v>
      </c>
      <c r="W288" s="116" t="s">
        <v>9030</v>
      </c>
      <c r="X288" s="116" t="s">
        <v>9370</v>
      </c>
      <c r="Y288" s="116" t="s">
        <v>8142</v>
      </c>
      <c r="Z288" s="116" t="s">
        <v>8129</v>
      </c>
      <c r="AA288" s="116" t="s">
        <v>8129</v>
      </c>
      <c r="AB288" s="116" t="s">
        <v>8129</v>
      </c>
      <c r="AC288" s="116" t="s">
        <v>8129</v>
      </c>
      <c r="AD288" s="116" t="s">
        <v>8129</v>
      </c>
      <c r="AE288" s="116" t="s">
        <v>8129</v>
      </c>
      <c r="AF288" s="116" t="s">
        <v>9253</v>
      </c>
    </row>
    <row r="289" spans="1:32" ht="15" customHeight="1" x14ac:dyDescent="0.25">
      <c r="A289" s="116" t="s">
        <v>9919</v>
      </c>
      <c r="B289" s="120" t="s">
        <v>9920</v>
      </c>
      <c r="C289" s="116" t="s">
        <v>8129</v>
      </c>
      <c r="D289" s="118">
        <v>43919</v>
      </c>
      <c r="E289" s="116" t="s">
        <v>9921</v>
      </c>
      <c r="F289" s="116">
        <v>108243</v>
      </c>
      <c r="G289" s="134" t="s">
        <v>8127</v>
      </c>
      <c r="H289" s="116" t="s">
        <v>8128</v>
      </c>
      <c r="I289" s="116" t="s">
        <v>8129</v>
      </c>
      <c r="J289" s="116" t="s">
        <v>193</v>
      </c>
      <c r="K289" s="116" t="s">
        <v>2600</v>
      </c>
      <c r="L289" s="116" t="s">
        <v>10</v>
      </c>
      <c r="M289" s="116" t="s">
        <v>1258</v>
      </c>
      <c r="N289" s="118">
        <v>43919</v>
      </c>
      <c r="O289" s="119">
        <v>0.7319444444444444</v>
      </c>
      <c r="P289" s="125">
        <v>0.76736111111111116</v>
      </c>
      <c r="Q289" s="125">
        <v>0.78472222222222221</v>
      </c>
      <c r="R289" s="125">
        <v>0.83333333333333337</v>
      </c>
      <c r="S289" s="116" t="s">
        <v>9922</v>
      </c>
      <c r="T289" s="116"/>
      <c r="U289" s="119" t="s">
        <v>9923</v>
      </c>
      <c r="V289" s="116" t="s">
        <v>9924</v>
      </c>
      <c r="W289" s="116" t="s">
        <v>9925</v>
      </c>
      <c r="X289" s="116" t="s">
        <v>4968</v>
      </c>
      <c r="Y289" s="116" t="s">
        <v>8142</v>
      </c>
      <c r="Z289" s="116" t="s">
        <v>8129</v>
      </c>
      <c r="AA289" s="116" t="s">
        <v>8129</v>
      </c>
      <c r="AB289" s="116" t="s">
        <v>8129</v>
      </c>
      <c r="AC289" s="116" t="s">
        <v>8129</v>
      </c>
      <c r="AD289" s="116" t="s">
        <v>8129</v>
      </c>
      <c r="AE289" s="116" t="s">
        <v>8129</v>
      </c>
      <c r="AF289" s="135" t="s">
        <v>9253</v>
      </c>
    </row>
    <row r="290" spans="1:32" ht="15" customHeight="1" x14ac:dyDescent="0.25">
      <c r="A290" s="116" t="s">
        <v>9926</v>
      </c>
      <c r="B290" s="120" t="s">
        <v>9927</v>
      </c>
      <c r="C290" s="116" t="s">
        <v>8132</v>
      </c>
      <c r="D290" s="118">
        <v>43919</v>
      </c>
      <c r="E290" s="116" t="s">
        <v>9928</v>
      </c>
      <c r="F290" s="116">
        <v>107950</v>
      </c>
      <c r="G290" s="134" t="s">
        <v>8127</v>
      </c>
      <c r="H290" s="116" t="s">
        <v>8128</v>
      </c>
      <c r="I290" s="116" t="s">
        <v>8129</v>
      </c>
      <c r="J290" s="116" t="s">
        <v>174</v>
      </c>
      <c r="K290" s="116" t="s">
        <v>9011</v>
      </c>
      <c r="L290" s="116" t="s">
        <v>19</v>
      </c>
      <c r="M290" s="116" t="s">
        <v>255</v>
      </c>
      <c r="N290" s="118">
        <v>43919</v>
      </c>
      <c r="O290" s="119">
        <v>0.85763888888888884</v>
      </c>
      <c r="P290" s="125">
        <v>0.875</v>
      </c>
      <c r="Q290" s="125">
        <v>0.89930555555555547</v>
      </c>
      <c r="R290" s="125">
        <v>0.94097222222222221</v>
      </c>
      <c r="S290" s="116" t="s">
        <v>9929</v>
      </c>
      <c r="T290" s="116"/>
      <c r="U290" s="119" t="s">
        <v>9930</v>
      </c>
      <c r="V290" s="116" t="s">
        <v>9931</v>
      </c>
      <c r="W290" s="116" t="s">
        <v>9932</v>
      </c>
      <c r="X290" s="116" t="s">
        <v>276</v>
      </c>
      <c r="Y290" s="116" t="s">
        <v>8142</v>
      </c>
      <c r="Z290" s="116" t="s">
        <v>8129</v>
      </c>
      <c r="AA290" s="116" t="s">
        <v>8129</v>
      </c>
      <c r="AB290" s="116" t="s">
        <v>8129</v>
      </c>
      <c r="AC290" s="116" t="s">
        <v>8129</v>
      </c>
      <c r="AD290" s="116" t="s">
        <v>8129</v>
      </c>
      <c r="AE290" s="116" t="s">
        <v>8129</v>
      </c>
      <c r="AF290" s="135" t="s">
        <v>9253</v>
      </c>
    </row>
    <row r="291" spans="1:32" ht="15" customHeight="1" x14ac:dyDescent="0.25">
      <c r="A291" s="116" t="s">
        <v>9933</v>
      </c>
      <c r="B291" s="120" t="s">
        <v>9934</v>
      </c>
      <c r="C291" s="116" t="s">
        <v>8125</v>
      </c>
      <c r="D291" s="118">
        <v>43919</v>
      </c>
      <c r="E291" s="116" t="s">
        <v>9935</v>
      </c>
      <c r="F291" s="116">
        <v>108242</v>
      </c>
      <c r="G291" s="116" t="s">
        <v>8127</v>
      </c>
      <c r="H291" s="116" t="s">
        <v>8128</v>
      </c>
      <c r="I291" s="116" t="s">
        <v>8129</v>
      </c>
      <c r="J291" s="116" t="s">
        <v>189</v>
      </c>
      <c r="K291" s="116" t="s">
        <v>9578</v>
      </c>
      <c r="L291" s="116" t="s">
        <v>9</v>
      </c>
      <c r="M291" s="116" t="s">
        <v>1258</v>
      </c>
      <c r="N291" s="118">
        <v>43919</v>
      </c>
      <c r="O291" s="119">
        <v>0.90972222222222221</v>
      </c>
      <c r="P291" s="119">
        <v>0.93055555555555547</v>
      </c>
      <c r="Q291" s="119">
        <v>0.9458333333333333</v>
      </c>
      <c r="R291" s="119">
        <v>0.97916666666666663</v>
      </c>
      <c r="S291" s="116" t="s">
        <v>9796</v>
      </c>
      <c r="T291" s="116"/>
      <c r="U291" s="116" t="s">
        <v>9936</v>
      </c>
      <c r="V291" s="116" t="s">
        <v>9937</v>
      </c>
      <c r="W291" s="116" t="s">
        <v>9938</v>
      </c>
      <c r="X291" s="116" t="s">
        <v>276</v>
      </c>
      <c r="Y291" s="116" t="s">
        <v>8142</v>
      </c>
      <c r="Z291" s="116" t="s">
        <v>8129</v>
      </c>
      <c r="AA291" s="116" t="s">
        <v>8129</v>
      </c>
      <c r="AB291" s="116" t="s">
        <v>8132</v>
      </c>
      <c r="AC291" s="116" t="s">
        <v>8129</v>
      </c>
      <c r="AD291" s="116" t="s">
        <v>8129</v>
      </c>
      <c r="AE291" s="116" t="s">
        <v>8129</v>
      </c>
      <c r="AF291" s="116" t="s">
        <v>9253</v>
      </c>
    </row>
    <row r="292" spans="1:32" ht="15" customHeight="1" x14ac:dyDescent="0.25">
      <c r="A292" s="116" t="s">
        <v>9939</v>
      </c>
      <c r="B292" s="120" t="s">
        <v>9940</v>
      </c>
      <c r="C292" s="116" t="s">
        <v>8132</v>
      </c>
      <c r="D292" s="118">
        <v>43920</v>
      </c>
      <c r="E292" s="116" t="s">
        <v>9941</v>
      </c>
      <c r="F292" s="116">
        <v>107942</v>
      </c>
      <c r="G292" s="116" t="s">
        <v>8127</v>
      </c>
      <c r="H292" s="116" t="s">
        <v>8128</v>
      </c>
      <c r="I292" s="116" t="s">
        <v>8129</v>
      </c>
      <c r="J292" s="116" t="s">
        <v>182</v>
      </c>
      <c r="K292" s="116" t="s">
        <v>8423</v>
      </c>
      <c r="L292" s="116" t="s">
        <v>62</v>
      </c>
      <c r="M292" s="116" t="s">
        <v>255</v>
      </c>
      <c r="N292" s="118">
        <v>43920</v>
      </c>
      <c r="O292" s="119">
        <v>0.48749999999999999</v>
      </c>
      <c r="P292" s="119">
        <v>0.49236111111111108</v>
      </c>
      <c r="Q292" s="119">
        <v>0.53472222222222221</v>
      </c>
      <c r="R292" s="119">
        <v>0.61458333333333337</v>
      </c>
      <c r="S292" s="116" t="s">
        <v>9942</v>
      </c>
      <c r="T292" s="116"/>
      <c r="U292" s="116" t="s">
        <v>9943</v>
      </c>
      <c r="V292" s="116" t="s">
        <v>293</v>
      </c>
      <c r="W292" s="116" t="s">
        <v>9944</v>
      </c>
      <c r="X292" s="116" t="s">
        <v>8137</v>
      </c>
      <c r="Y292" s="116" t="s">
        <v>8142</v>
      </c>
      <c r="Z292" s="116" t="s">
        <v>8129</v>
      </c>
      <c r="AA292" s="116" t="s">
        <v>8129</v>
      </c>
      <c r="AB292" s="116" t="s">
        <v>8129</v>
      </c>
      <c r="AC292" s="116" t="s">
        <v>8129</v>
      </c>
      <c r="AD292" s="116" t="s">
        <v>8129</v>
      </c>
      <c r="AE292" s="116" t="s">
        <v>8129</v>
      </c>
      <c r="AF292" s="116" t="s">
        <v>9253</v>
      </c>
    </row>
    <row r="293" spans="1:32" ht="15" customHeight="1" x14ac:dyDescent="0.25">
      <c r="A293" s="116" t="s">
        <v>9945</v>
      </c>
      <c r="B293" s="120" t="s">
        <v>9946</v>
      </c>
      <c r="C293" s="116" t="s">
        <v>8132</v>
      </c>
      <c r="D293" s="118">
        <v>43920</v>
      </c>
      <c r="E293" s="116" t="s">
        <v>9947</v>
      </c>
      <c r="F293" s="116">
        <v>108235</v>
      </c>
      <c r="G293" s="116" t="s">
        <v>8127</v>
      </c>
      <c r="H293" s="116" t="s">
        <v>8128</v>
      </c>
      <c r="I293" s="116" t="s">
        <v>8129</v>
      </c>
      <c r="J293" s="116" t="s">
        <v>173</v>
      </c>
      <c r="K293" s="116" t="s">
        <v>3064</v>
      </c>
      <c r="L293" s="116" t="s">
        <v>8158</v>
      </c>
      <c r="M293" s="116" t="s">
        <v>255</v>
      </c>
      <c r="N293" s="118">
        <v>43920</v>
      </c>
      <c r="O293" s="119">
        <v>0.50624999999999998</v>
      </c>
      <c r="P293" s="119">
        <v>0.55555555555555558</v>
      </c>
      <c r="Q293" s="119">
        <v>0.59722222222222221</v>
      </c>
      <c r="R293" s="119">
        <v>0.63194444444444442</v>
      </c>
      <c r="S293" s="116" t="s">
        <v>122</v>
      </c>
      <c r="T293" s="116"/>
      <c r="U293" s="116" t="s">
        <v>9948</v>
      </c>
      <c r="V293" s="116" t="s">
        <v>9949</v>
      </c>
      <c r="W293" s="116" t="s">
        <v>9950</v>
      </c>
      <c r="X293" s="116" t="s">
        <v>276</v>
      </c>
      <c r="Y293" s="116" t="s">
        <v>8142</v>
      </c>
      <c r="Z293" s="116" t="s">
        <v>8129</v>
      </c>
      <c r="AA293" s="116" t="s">
        <v>8129</v>
      </c>
      <c r="AB293" s="116" t="s">
        <v>8129</v>
      </c>
      <c r="AC293" s="116" t="s">
        <v>8129</v>
      </c>
      <c r="AD293" s="116" t="s">
        <v>8129</v>
      </c>
      <c r="AE293" s="116" t="s">
        <v>8129</v>
      </c>
      <c r="AF293" s="116" t="s">
        <v>9253</v>
      </c>
    </row>
    <row r="294" spans="1:32" ht="15" customHeight="1" x14ac:dyDescent="0.25">
      <c r="A294" s="116" t="s">
        <v>9951</v>
      </c>
      <c r="B294" s="120" t="s">
        <v>9952</v>
      </c>
      <c r="C294" s="116" t="s">
        <v>8132</v>
      </c>
      <c r="D294" s="118">
        <v>43920</v>
      </c>
      <c r="E294" s="116" t="s">
        <v>9953</v>
      </c>
      <c r="F294" s="116">
        <v>108241</v>
      </c>
      <c r="G294" s="116" t="s">
        <v>8137</v>
      </c>
      <c r="H294" s="116" t="s">
        <v>8128</v>
      </c>
      <c r="I294" s="116" t="s">
        <v>8129</v>
      </c>
      <c r="J294" s="116" t="s">
        <v>173</v>
      </c>
      <c r="K294" s="116" t="s">
        <v>3064</v>
      </c>
      <c r="L294" s="116" t="s">
        <v>8158</v>
      </c>
      <c r="M294" s="116" t="s">
        <v>255</v>
      </c>
      <c r="N294" s="118">
        <v>43920</v>
      </c>
      <c r="O294" s="119">
        <v>0.5395833333333333</v>
      </c>
      <c r="P294" s="119">
        <v>0.63194444444444442</v>
      </c>
      <c r="Q294" s="119">
        <v>0.67013888888888884</v>
      </c>
      <c r="R294" s="119">
        <v>0.71527777777777779</v>
      </c>
      <c r="S294" s="116" t="s">
        <v>118</v>
      </c>
      <c r="T294" s="116"/>
      <c r="U294" s="116" t="s">
        <v>9954</v>
      </c>
      <c r="V294" s="116" t="s">
        <v>293</v>
      </c>
      <c r="W294" s="116" t="s">
        <v>9955</v>
      </c>
      <c r="X294" s="116" t="s">
        <v>8621</v>
      </c>
      <c r="Y294" s="116" t="s">
        <v>8142</v>
      </c>
      <c r="Z294" s="116" t="s">
        <v>8129</v>
      </c>
      <c r="AA294" s="116" t="s">
        <v>8129</v>
      </c>
      <c r="AB294" s="116" t="s">
        <v>8129</v>
      </c>
      <c r="AC294" s="116" t="s">
        <v>8129</v>
      </c>
      <c r="AD294" s="116" t="s">
        <v>8129</v>
      </c>
      <c r="AE294" s="116" t="s">
        <v>8129</v>
      </c>
      <c r="AF294" s="116" t="s">
        <v>9253</v>
      </c>
    </row>
    <row r="295" spans="1:32" ht="15" customHeight="1" x14ac:dyDescent="0.25">
      <c r="A295" s="116" t="s">
        <v>9956</v>
      </c>
      <c r="B295" s="120" t="s">
        <v>9957</v>
      </c>
      <c r="C295" s="116" t="s">
        <v>8132</v>
      </c>
      <c r="D295" s="118">
        <v>43920</v>
      </c>
      <c r="E295" s="116" t="s">
        <v>9958</v>
      </c>
      <c r="F295" s="116">
        <v>107957</v>
      </c>
      <c r="G295" s="116" t="s">
        <v>8127</v>
      </c>
      <c r="H295" s="116" t="s">
        <v>8128</v>
      </c>
      <c r="I295" s="116" t="s">
        <v>8129</v>
      </c>
      <c r="J295" s="116" t="s">
        <v>184</v>
      </c>
      <c r="K295" s="116" t="s">
        <v>8947</v>
      </c>
      <c r="L295" s="116" t="s">
        <v>62</v>
      </c>
      <c r="M295" s="116" t="s">
        <v>255</v>
      </c>
      <c r="N295" s="118">
        <v>43920</v>
      </c>
      <c r="O295" s="119">
        <v>0.84375</v>
      </c>
      <c r="P295" s="119">
        <v>0.84722222222222221</v>
      </c>
      <c r="Q295" s="119">
        <v>0.90694444444444444</v>
      </c>
      <c r="R295" s="119">
        <v>0.93055555555555547</v>
      </c>
      <c r="S295" s="116" t="s">
        <v>9959</v>
      </c>
      <c r="T295" s="116"/>
      <c r="U295" s="116" t="s">
        <v>9960</v>
      </c>
      <c r="V295" s="116" t="s">
        <v>9961</v>
      </c>
      <c r="W295" s="116" t="s">
        <v>9962</v>
      </c>
      <c r="X295" s="116" t="s">
        <v>276</v>
      </c>
      <c r="Y295" s="116" t="s">
        <v>8142</v>
      </c>
      <c r="Z295" s="116" t="s">
        <v>8129</v>
      </c>
      <c r="AA295" s="116" t="s">
        <v>8129</v>
      </c>
      <c r="AB295" s="116" t="s">
        <v>8132</v>
      </c>
      <c r="AC295" s="116" t="s">
        <v>8129</v>
      </c>
      <c r="AD295" s="116" t="s">
        <v>8129</v>
      </c>
      <c r="AE295" s="116" t="s">
        <v>8129</v>
      </c>
      <c r="AF295" s="116" t="s">
        <v>9253</v>
      </c>
    </row>
    <row r="296" spans="1:32" ht="15" customHeight="1" x14ac:dyDescent="0.25">
      <c r="A296" s="116" t="s">
        <v>9963</v>
      </c>
      <c r="B296" s="120" t="s">
        <v>9964</v>
      </c>
      <c r="C296" s="116" t="s">
        <v>8132</v>
      </c>
      <c r="D296" s="118">
        <v>43920</v>
      </c>
      <c r="E296" s="116" t="s">
        <v>9965</v>
      </c>
      <c r="F296" s="116">
        <v>108244</v>
      </c>
      <c r="G296" s="116" t="s">
        <v>8127</v>
      </c>
      <c r="H296" s="116" t="s">
        <v>8128</v>
      </c>
      <c r="I296" s="116" t="s">
        <v>8129</v>
      </c>
      <c r="J296" s="116" t="s">
        <v>184</v>
      </c>
      <c r="K296" s="116" t="s">
        <v>9966</v>
      </c>
      <c r="L296" s="116" t="s">
        <v>62</v>
      </c>
      <c r="M296" s="116" t="s">
        <v>255</v>
      </c>
      <c r="N296" s="118">
        <v>43920</v>
      </c>
      <c r="O296" s="119">
        <v>0.84513888888888899</v>
      </c>
      <c r="P296" s="119">
        <v>0.93055555555555547</v>
      </c>
      <c r="Q296" s="119">
        <v>0.96875</v>
      </c>
      <c r="R296" s="119">
        <v>1.1111111111111112E-2</v>
      </c>
      <c r="S296" s="116" t="s">
        <v>9967</v>
      </c>
      <c r="T296" s="116"/>
      <c r="U296" s="116" t="s">
        <v>9968</v>
      </c>
      <c r="V296" s="116" t="s">
        <v>9969</v>
      </c>
      <c r="W296" s="116" t="s">
        <v>9970</v>
      </c>
      <c r="X296" s="116" t="s">
        <v>276</v>
      </c>
      <c r="Y296" s="116" t="s">
        <v>8142</v>
      </c>
      <c r="Z296" s="116" t="s">
        <v>8132</v>
      </c>
      <c r="AA296" s="116" t="s">
        <v>8129</v>
      </c>
      <c r="AB296" s="116" t="s">
        <v>8132</v>
      </c>
      <c r="AC296" s="116" t="s">
        <v>8129</v>
      </c>
      <c r="AD296" s="116" t="s">
        <v>8129</v>
      </c>
      <c r="AE296" s="116" t="s">
        <v>8129</v>
      </c>
      <c r="AF296" s="116" t="s">
        <v>9253</v>
      </c>
    </row>
    <row r="297" spans="1:32" ht="15" customHeight="1" x14ac:dyDescent="0.25">
      <c r="A297" s="116" t="s">
        <v>9971</v>
      </c>
      <c r="B297" s="120" t="s">
        <v>9972</v>
      </c>
      <c r="C297" s="116" t="s">
        <v>8129</v>
      </c>
      <c r="D297" s="118">
        <v>43921</v>
      </c>
      <c r="E297" s="116" t="s">
        <v>9973</v>
      </c>
      <c r="F297" s="116">
        <v>108237</v>
      </c>
      <c r="G297" s="116" t="s">
        <v>8127</v>
      </c>
      <c r="H297" s="116" t="s">
        <v>8128</v>
      </c>
      <c r="I297" s="116" t="s">
        <v>8129</v>
      </c>
      <c r="J297" s="116" t="s">
        <v>169</v>
      </c>
      <c r="K297" s="116" t="s">
        <v>9489</v>
      </c>
      <c r="L297" s="116" t="s">
        <v>28</v>
      </c>
      <c r="M297" s="116" t="s">
        <v>255</v>
      </c>
      <c r="N297" s="118">
        <v>43921</v>
      </c>
      <c r="O297" s="119">
        <v>0.375</v>
      </c>
      <c r="P297" s="119">
        <v>0.38541666666666669</v>
      </c>
      <c r="Q297" s="119">
        <v>0.39583333333333331</v>
      </c>
      <c r="R297" s="119">
        <v>0.4375</v>
      </c>
      <c r="S297" s="116" t="s">
        <v>9974</v>
      </c>
      <c r="T297" s="116"/>
      <c r="U297" s="116" t="s">
        <v>9975</v>
      </c>
      <c r="V297" s="116" t="s">
        <v>9976</v>
      </c>
      <c r="W297" s="116" t="s">
        <v>9977</v>
      </c>
      <c r="X297" s="116" t="s">
        <v>9978</v>
      </c>
      <c r="Y297" s="116" t="s">
        <v>8142</v>
      </c>
      <c r="Z297" s="116" t="s">
        <v>8129</v>
      </c>
      <c r="AA297" s="116" t="s">
        <v>8132</v>
      </c>
      <c r="AB297" s="116" t="s">
        <v>8129</v>
      </c>
      <c r="AC297" s="116" t="s">
        <v>8129</v>
      </c>
      <c r="AD297" s="116" t="s">
        <v>8129</v>
      </c>
      <c r="AE297" s="116" t="s">
        <v>8129</v>
      </c>
      <c r="AF297" s="116" t="s">
        <v>9253</v>
      </c>
    </row>
    <row r="298" spans="1:32" ht="15" customHeight="1" x14ac:dyDescent="0.25">
      <c r="A298" s="116" t="s">
        <v>9979</v>
      </c>
      <c r="B298" s="120" t="s">
        <v>9980</v>
      </c>
      <c r="C298" s="116" t="s">
        <v>8125</v>
      </c>
      <c r="D298" s="118">
        <v>43921</v>
      </c>
      <c r="E298" s="116" t="s">
        <v>9981</v>
      </c>
      <c r="F298" s="116">
        <v>108236</v>
      </c>
      <c r="G298" s="116" t="s">
        <v>8127</v>
      </c>
      <c r="H298" s="116" t="s">
        <v>8128</v>
      </c>
      <c r="I298" s="116" t="s">
        <v>8129</v>
      </c>
      <c r="J298" s="116" t="s">
        <v>191</v>
      </c>
      <c r="K298" s="116" t="s">
        <v>9982</v>
      </c>
      <c r="L298" s="116" t="s">
        <v>9</v>
      </c>
      <c r="M298" s="116" t="s">
        <v>255</v>
      </c>
      <c r="N298" s="118">
        <v>43921</v>
      </c>
      <c r="O298" s="119">
        <v>0.51736111111111105</v>
      </c>
      <c r="P298" s="119">
        <v>0.53125</v>
      </c>
      <c r="Q298" s="119">
        <v>0.54513888888888895</v>
      </c>
      <c r="R298" s="119">
        <v>0.58333333333333337</v>
      </c>
      <c r="S298" s="116" t="s">
        <v>7523</v>
      </c>
      <c r="T298" s="116"/>
      <c r="U298" s="116" t="s">
        <v>9983</v>
      </c>
      <c r="V298" s="116" t="s">
        <v>9984</v>
      </c>
      <c r="W298" s="116" t="s">
        <v>9985</v>
      </c>
      <c r="X298" s="116" t="s">
        <v>276</v>
      </c>
      <c r="Y298" s="116" t="s">
        <v>8142</v>
      </c>
      <c r="Z298" s="116" t="s">
        <v>8129</v>
      </c>
      <c r="AA298" s="116" t="s">
        <v>8129</v>
      </c>
      <c r="AB298" s="116" t="s">
        <v>8132</v>
      </c>
      <c r="AC298" s="116" t="s">
        <v>8129</v>
      </c>
      <c r="AD298" s="116" t="s">
        <v>8129</v>
      </c>
      <c r="AE298" s="116" t="s">
        <v>8129</v>
      </c>
      <c r="AF298" s="116" t="s">
        <v>9253</v>
      </c>
    </row>
    <row r="299" spans="1:32" ht="15" customHeight="1" x14ac:dyDescent="0.25">
      <c r="A299" s="116" t="s">
        <v>9986</v>
      </c>
      <c r="B299" s="120" t="s">
        <v>9987</v>
      </c>
      <c r="C299" s="116" t="s">
        <v>8132</v>
      </c>
      <c r="D299" s="118">
        <v>43921</v>
      </c>
      <c r="E299" s="116" t="s">
        <v>9988</v>
      </c>
      <c r="F299" s="116">
        <v>108230</v>
      </c>
      <c r="G299" s="116" t="s">
        <v>8127</v>
      </c>
      <c r="H299" s="116" t="s">
        <v>8128</v>
      </c>
      <c r="I299" s="116" t="s">
        <v>8129</v>
      </c>
      <c r="J299" s="116" t="s">
        <v>169</v>
      </c>
      <c r="K299" s="116" t="s">
        <v>3005</v>
      </c>
      <c r="L299" s="116" t="s">
        <v>8158</v>
      </c>
      <c r="M299" s="116" t="s">
        <v>278</v>
      </c>
      <c r="N299" s="118">
        <v>43922</v>
      </c>
      <c r="O299" s="119">
        <v>5.347222222222222E-2</v>
      </c>
      <c r="P299" s="119">
        <v>6.5972222222222224E-2</v>
      </c>
      <c r="Q299" s="119">
        <v>7.9861111111111105E-2</v>
      </c>
      <c r="R299" s="119">
        <v>0.1076388888888889</v>
      </c>
      <c r="S299" s="116" t="s">
        <v>126</v>
      </c>
      <c r="T299" s="116"/>
      <c r="U299" s="116" t="s">
        <v>9989</v>
      </c>
      <c r="V299" s="116" t="s">
        <v>293</v>
      </c>
      <c r="W299" s="116" t="s">
        <v>9990</v>
      </c>
      <c r="X299" s="116" t="s">
        <v>8563</v>
      </c>
      <c r="Y299" s="116" t="s">
        <v>8142</v>
      </c>
      <c r="Z299" s="116" t="s">
        <v>8129</v>
      </c>
      <c r="AA299" s="116" t="s">
        <v>8129</v>
      </c>
      <c r="AB299" s="116" t="s">
        <v>8129</v>
      </c>
      <c r="AC299" s="116" t="s">
        <v>8129</v>
      </c>
      <c r="AD299" s="116" t="s">
        <v>8129</v>
      </c>
      <c r="AE299" s="116" t="s">
        <v>8129</v>
      </c>
      <c r="AF299" s="116" t="s">
        <v>9253</v>
      </c>
    </row>
    <row r="300" spans="1:32" ht="15" customHeight="1" x14ac:dyDescent="0.25">
      <c r="A300" s="116" t="s">
        <v>9991</v>
      </c>
      <c r="B300" s="120" t="s">
        <v>9992</v>
      </c>
      <c r="C300" s="116" t="s">
        <v>8195</v>
      </c>
      <c r="D300" s="118">
        <v>43922</v>
      </c>
      <c r="E300" s="116" t="s">
        <v>9993</v>
      </c>
      <c r="F300" s="116">
        <v>108215</v>
      </c>
      <c r="G300" s="116" t="s">
        <v>8127</v>
      </c>
      <c r="H300" s="116" t="s">
        <v>8128</v>
      </c>
      <c r="I300" s="116" t="s">
        <v>8129</v>
      </c>
      <c r="J300" s="116" t="s">
        <v>172</v>
      </c>
      <c r="K300" s="116" t="s">
        <v>2600</v>
      </c>
      <c r="L300" s="116" t="s">
        <v>71</v>
      </c>
      <c r="M300" s="116" t="s">
        <v>1258</v>
      </c>
      <c r="N300" s="118">
        <v>43922</v>
      </c>
      <c r="O300" s="119">
        <v>0.55972222222222223</v>
      </c>
      <c r="P300" s="119">
        <v>0.56944444444444442</v>
      </c>
      <c r="Q300" s="119">
        <v>0.58333333333333337</v>
      </c>
      <c r="R300" s="119">
        <v>0.625</v>
      </c>
      <c r="S300" s="116" t="s">
        <v>9994</v>
      </c>
      <c r="T300" s="116"/>
      <c r="U300" s="116" t="s">
        <v>9995</v>
      </c>
      <c r="V300" s="116" t="s">
        <v>8295</v>
      </c>
      <c r="W300" s="116" t="s">
        <v>9985</v>
      </c>
      <c r="X300" s="116" t="s">
        <v>276</v>
      </c>
      <c r="Y300" s="116" t="s">
        <v>8142</v>
      </c>
      <c r="Z300" s="116" t="s">
        <v>8129</v>
      </c>
      <c r="AA300" s="116" t="s">
        <v>8129</v>
      </c>
      <c r="AB300" s="116" t="s">
        <v>8132</v>
      </c>
      <c r="AC300" s="116" t="s">
        <v>8129</v>
      </c>
      <c r="AD300" s="116" t="s">
        <v>8129</v>
      </c>
      <c r="AE300" s="116" t="s">
        <v>8129</v>
      </c>
      <c r="AF300" s="116" t="s">
        <v>9996</v>
      </c>
    </row>
    <row r="301" spans="1:32" ht="15" customHeight="1" x14ac:dyDescent="0.25">
      <c r="A301" s="116" t="s">
        <v>9997</v>
      </c>
      <c r="B301" s="120" t="s">
        <v>9998</v>
      </c>
      <c r="C301" s="116" t="s">
        <v>8195</v>
      </c>
      <c r="D301" s="118">
        <v>43922</v>
      </c>
      <c r="E301" s="116" t="s">
        <v>9999</v>
      </c>
      <c r="F301" s="116">
        <v>108238</v>
      </c>
      <c r="G301" s="116" t="s">
        <v>8127</v>
      </c>
      <c r="H301" s="116" t="s">
        <v>8128</v>
      </c>
      <c r="I301" s="116" t="s">
        <v>8129</v>
      </c>
      <c r="J301" s="116" t="s">
        <v>191</v>
      </c>
      <c r="K301" s="116" t="s">
        <v>8600</v>
      </c>
      <c r="L301" s="116" t="s">
        <v>73</v>
      </c>
      <c r="M301" s="116" t="s">
        <v>255</v>
      </c>
      <c r="N301" s="118">
        <v>43922</v>
      </c>
      <c r="O301" s="119">
        <v>0.56111111111111112</v>
      </c>
      <c r="P301" s="119">
        <v>0.58333333333333337</v>
      </c>
      <c r="Q301" s="119">
        <v>0.60763888888888895</v>
      </c>
      <c r="R301" s="119">
        <v>0.64583333333333337</v>
      </c>
      <c r="S301" s="116" t="s">
        <v>10000</v>
      </c>
      <c r="T301" s="116"/>
      <c r="U301" s="116" t="s">
        <v>10001</v>
      </c>
      <c r="V301" s="116" t="s">
        <v>8295</v>
      </c>
      <c r="W301" s="116" t="s">
        <v>10002</v>
      </c>
      <c r="X301" s="116" t="s">
        <v>8621</v>
      </c>
      <c r="Y301" s="116" t="s">
        <v>8142</v>
      </c>
      <c r="Z301" s="116" t="s">
        <v>8129</v>
      </c>
      <c r="AA301" s="116" t="s">
        <v>8129</v>
      </c>
      <c r="AB301" s="116" t="s">
        <v>8129</v>
      </c>
      <c r="AC301" s="116" t="s">
        <v>8129</v>
      </c>
      <c r="AD301" s="116" t="s">
        <v>8129</v>
      </c>
      <c r="AE301" s="116" t="s">
        <v>8129</v>
      </c>
      <c r="AF301" s="116" t="s">
        <v>9996</v>
      </c>
    </row>
    <row r="302" spans="1:32" ht="15" customHeight="1" x14ac:dyDescent="0.25">
      <c r="A302" s="116" t="s">
        <v>10003</v>
      </c>
      <c r="B302" s="120" t="s">
        <v>10004</v>
      </c>
      <c r="C302" s="116" t="s">
        <v>8129</v>
      </c>
      <c r="D302" s="118">
        <v>43922</v>
      </c>
      <c r="E302" s="116" t="s">
        <v>10005</v>
      </c>
      <c r="F302" s="116">
        <v>108245</v>
      </c>
      <c r="G302" s="116" t="s">
        <v>8127</v>
      </c>
      <c r="H302" s="116" t="s">
        <v>8128</v>
      </c>
      <c r="I302" s="116" t="s">
        <v>8129</v>
      </c>
      <c r="J302" s="116" t="s">
        <v>179</v>
      </c>
      <c r="K302" s="116" t="s">
        <v>8423</v>
      </c>
      <c r="L302" s="116" t="s">
        <v>28</v>
      </c>
      <c r="M302" s="116" t="s">
        <v>255</v>
      </c>
      <c r="N302" s="118">
        <v>43923</v>
      </c>
      <c r="O302" s="119">
        <v>0.125</v>
      </c>
      <c r="P302" s="119">
        <v>0.13541666666666666</v>
      </c>
      <c r="Q302" s="119">
        <v>0.15972222222222224</v>
      </c>
      <c r="R302" s="119">
        <v>0.1875</v>
      </c>
      <c r="S302" s="116" t="s">
        <v>10006</v>
      </c>
      <c r="T302" s="116"/>
      <c r="U302" s="116" t="s">
        <v>10007</v>
      </c>
      <c r="V302" s="116" t="s">
        <v>8295</v>
      </c>
      <c r="W302" s="116" t="s">
        <v>10008</v>
      </c>
      <c r="X302" s="116" t="s">
        <v>276</v>
      </c>
      <c r="Y302" s="116" t="s">
        <v>8142</v>
      </c>
      <c r="Z302" s="116" t="s">
        <v>8129</v>
      </c>
      <c r="AA302" s="116" t="s">
        <v>8129</v>
      </c>
      <c r="AB302" s="116" t="s">
        <v>8132</v>
      </c>
      <c r="AC302" s="116" t="s">
        <v>8129</v>
      </c>
      <c r="AD302" s="116" t="s">
        <v>8129</v>
      </c>
      <c r="AE302" s="116" t="s">
        <v>8129</v>
      </c>
      <c r="AF302" s="116" t="s">
        <v>9996</v>
      </c>
    </row>
    <row r="303" spans="1:32" ht="15" customHeight="1" x14ac:dyDescent="0.25">
      <c r="A303" s="116" t="s">
        <v>10009</v>
      </c>
      <c r="B303" s="120" t="s">
        <v>10010</v>
      </c>
      <c r="C303" s="116" t="s">
        <v>8132</v>
      </c>
      <c r="D303" s="118">
        <v>43923</v>
      </c>
      <c r="E303" s="116" t="s">
        <v>10011</v>
      </c>
      <c r="F303" s="116" t="s">
        <v>10012</v>
      </c>
      <c r="G303" s="116" t="s">
        <v>9010</v>
      </c>
      <c r="H303" s="116" t="s">
        <v>8138</v>
      </c>
      <c r="I303" s="116" t="s">
        <v>8129</v>
      </c>
      <c r="J303" s="116" t="s">
        <v>191</v>
      </c>
      <c r="K303" s="116" t="s">
        <v>9034</v>
      </c>
      <c r="L303" s="116" t="s">
        <v>16</v>
      </c>
      <c r="M303" s="116" t="s">
        <v>255</v>
      </c>
      <c r="N303" s="118">
        <v>43923</v>
      </c>
      <c r="O303" s="119">
        <v>0.67013888888888884</v>
      </c>
      <c r="P303" s="119">
        <v>0.68055555555555547</v>
      </c>
      <c r="Q303" s="119">
        <v>0.70138888888888884</v>
      </c>
      <c r="R303" s="119">
        <v>0.75694444444444453</v>
      </c>
      <c r="S303" s="116" t="s">
        <v>8917</v>
      </c>
      <c r="T303" s="116"/>
      <c r="U303" s="116" t="s">
        <v>10013</v>
      </c>
      <c r="V303" s="116" t="s">
        <v>10014</v>
      </c>
      <c r="W303" s="116" t="s">
        <v>11700</v>
      </c>
      <c r="X303" s="116" t="s">
        <v>276</v>
      </c>
      <c r="Y303" s="116" t="s">
        <v>8142</v>
      </c>
      <c r="Z303" s="116" t="s">
        <v>8129</v>
      </c>
      <c r="AA303" s="116" t="s">
        <v>8129</v>
      </c>
      <c r="AB303" s="116" t="s">
        <v>8132</v>
      </c>
      <c r="AC303" s="116" t="s">
        <v>8129</v>
      </c>
      <c r="AD303" s="116" t="s">
        <v>8129</v>
      </c>
      <c r="AE303" s="116" t="s">
        <v>8129</v>
      </c>
      <c r="AF303" s="116" t="s">
        <v>9996</v>
      </c>
    </row>
    <row r="304" spans="1:32" ht="15" customHeight="1" x14ac:dyDescent="0.25">
      <c r="A304" s="116" t="s">
        <v>10015</v>
      </c>
      <c r="B304" s="120" t="s">
        <v>10016</v>
      </c>
      <c r="C304" s="116" t="s">
        <v>8132</v>
      </c>
      <c r="D304" s="118">
        <v>43923</v>
      </c>
      <c r="E304" s="116" t="s">
        <v>10017</v>
      </c>
      <c r="F304" s="116">
        <v>108213</v>
      </c>
      <c r="G304" s="116" t="s">
        <v>8127</v>
      </c>
      <c r="H304" s="116" t="s">
        <v>8128</v>
      </c>
      <c r="I304" s="116" t="s">
        <v>8129</v>
      </c>
      <c r="J304" s="116" t="s">
        <v>172</v>
      </c>
      <c r="K304" s="116" t="s">
        <v>3195</v>
      </c>
      <c r="L304" s="116" t="s">
        <v>73</v>
      </c>
      <c r="M304" s="116" t="s">
        <v>255</v>
      </c>
      <c r="N304" s="118">
        <v>43923</v>
      </c>
      <c r="O304" s="119">
        <v>0.86875000000000002</v>
      </c>
      <c r="P304" s="119">
        <v>0.88194444444444453</v>
      </c>
      <c r="Q304" s="119">
        <v>0.91319444444444453</v>
      </c>
      <c r="R304" s="119">
        <v>0.94236111111111109</v>
      </c>
      <c r="S304" s="116" t="s">
        <v>2990</v>
      </c>
      <c r="T304" s="116"/>
      <c r="U304" s="116" t="s">
        <v>10018</v>
      </c>
      <c r="V304" s="116" t="s">
        <v>10019</v>
      </c>
      <c r="W304" s="116" t="s">
        <v>10020</v>
      </c>
      <c r="X304" s="116" t="s">
        <v>276</v>
      </c>
      <c r="Y304" s="116" t="s">
        <v>8142</v>
      </c>
      <c r="Z304" s="116" t="s">
        <v>8129</v>
      </c>
      <c r="AA304" s="116" t="s">
        <v>8129</v>
      </c>
      <c r="AB304" s="116" t="s">
        <v>8129</v>
      </c>
      <c r="AC304" s="116" t="s">
        <v>8129</v>
      </c>
      <c r="AD304" s="116" t="s">
        <v>8129</v>
      </c>
      <c r="AE304" s="116" t="s">
        <v>8129</v>
      </c>
      <c r="AF304" s="116" t="s">
        <v>9996</v>
      </c>
    </row>
    <row r="305" spans="1:32" ht="15" customHeight="1" x14ac:dyDescent="0.25">
      <c r="A305" s="116" t="s">
        <v>10021</v>
      </c>
      <c r="B305" s="120" t="s">
        <v>10022</v>
      </c>
      <c r="C305" s="116" t="s">
        <v>8132</v>
      </c>
      <c r="D305" s="118">
        <v>43923</v>
      </c>
      <c r="E305" s="116" t="s">
        <v>10023</v>
      </c>
      <c r="F305" s="116">
        <v>108217</v>
      </c>
      <c r="G305" s="134" t="s">
        <v>8127</v>
      </c>
      <c r="H305" s="116" t="s">
        <v>8128</v>
      </c>
      <c r="I305" s="116" t="s">
        <v>8129</v>
      </c>
      <c r="J305" s="116" t="s">
        <v>179</v>
      </c>
      <c r="K305" s="116" t="s">
        <v>8187</v>
      </c>
      <c r="L305" s="116" t="s">
        <v>10</v>
      </c>
      <c r="M305" s="116" t="s">
        <v>278</v>
      </c>
      <c r="N305" s="118">
        <v>43923</v>
      </c>
      <c r="O305" s="119">
        <v>0.93888888888888899</v>
      </c>
      <c r="P305" s="125">
        <v>0.95138888888888884</v>
      </c>
      <c r="Q305" s="125">
        <v>0.95833333333333337</v>
      </c>
      <c r="R305" s="125">
        <v>0.98611111111111116</v>
      </c>
      <c r="S305" s="116" t="s">
        <v>8925</v>
      </c>
      <c r="T305" s="116"/>
      <c r="U305" s="119" t="s">
        <v>10024</v>
      </c>
      <c r="V305" s="116" t="s">
        <v>9278</v>
      </c>
      <c r="W305" s="116" t="s">
        <v>10025</v>
      </c>
      <c r="X305" s="116" t="s">
        <v>10026</v>
      </c>
      <c r="Y305" s="116" t="s">
        <v>8142</v>
      </c>
      <c r="Z305" s="116" t="s">
        <v>8129</v>
      </c>
      <c r="AA305" s="116" t="s">
        <v>8129</v>
      </c>
      <c r="AB305" s="116" t="s">
        <v>8129</v>
      </c>
      <c r="AC305" s="116" t="s">
        <v>8129</v>
      </c>
      <c r="AD305" s="116" t="s">
        <v>8129</v>
      </c>
      <c r="AE305" s="116" t="s">
        <v>8129</v>
      </c>
      <c r="AF305" s="135" t="s">
        <v>9996</v>
      </c>
    </row>
    <row r="306" spans="1:32" ht="15" customHeight="1" x14ac:dyDescent="0.25">
      <c r="A306" s="116" t="s">
        <v>10027</v>
      </c>
      <c r="B306" s="120" t="s">
        <v>10028</v>
      </c>
      <c r="C306" s="116"/>
      <c r="D306" s="118">
        <v>43924</v>
      </c>
      <c r="E306" s="116" t="s">
        <v>10029</v>
      </c>
      <c r="F306" s="116">
        <v>108221</v>
      </c>
      <c r="G306" s="134" t="s">
        <v>8127</v>
      </c>
      <c r="H306" s="116" t="s">
        <v>8128</v>
      </c>
      <c r="I306" s="116" t="s">
        <v>8129</v>
      </c>
      <c r="J306" s="116" t="s">
        <v>185</v>
      </c>
      <c r="K306" s="116" t="s">
        <v>2690</v>
      </c>
      <c r="L306" s="116" t="s">
        <v>10</v>
      </c>
      <c r="M306" s="116" t="s">
        <v>255</v>
      </c>
      <c r="N306" s="118">
        <v>43924</v>
      </c>
      <c r="O306" s="119">
        <v>0.83680555555555547</v>
      </c>
      <c r="P306" s="125">
        <v>0.84027777777777779</v>
      </c>
      <c r="Q306" s="125">
        <v>0.85069444444444453</v>
      </c>
      <c r="R306" s="125">
        <v>0.88194444444444453</v>
      </c>
      <c r="S306" s="116" t="s">
        <v>2730</v>
      </c>
      <c r="T306" s="116"/>
      <c r="U306" s="119" t="s">
        <v>10030</v>
      </c>
      <c r="V306" s="116" t="s">
        <v>10031</v>
      </c>
      <c r="W306" s="116" t="s">
        <v>10032</v>
      </c>
      <c r="X306" s="116" t="s">
        <v>8513</v>
      </c>
      <c r="Y306" s="116" t="s">
        <v>8142</v>
      </c>
      <c r="Z306" s="116" t="s">
        <v>8129</v>
      </c>
      <c r="AA306" s="116" t="s">
        <v>8129</v>
      </c>
      <c r="AB306" s="116" t="s">
        <v>8129</v>
      </c>
      <c r="AC306" s="116" t="s">
        <v>8132</v>
      </c>
      <c r="AD306" s="116" t="s">
        <v>8129</v>
      </c>
      <c r="AE306" s="116" t="s">
        <v>8132</v>
      </c>
      <c r="AF306" s="135" t="s">
        <v>9996</v>
      </c>
    </row>
    <row r="307" spans="1:32" ht="15" customHeight="1" x14ac:dyDescent="0.25">
      <c r="A307" s="116" t="s">
        <v>10033</v>
      </c>
      <c r="B307" s="120" t="s">
        <v>10034</v>
      </c>
      <c r="C307" s="116" t="s">
        <v>8132</v>
      </c>
      <c r="D307" s="118">
        <v>43924</v>
      </c>
      <c r="E307" s="116" t="s">
        <v>10035</v>
      </c>
      <c r="F307" s="116">
        <v>108211</v>
      </c>
      <c r="G307" s="116" t="s">
        <v>8127</v>
      </c>
      <c r="H307" s="116" t="s">
        <v>8128</v>
      </c>
      <c r="I307" s="116" t="s">
        <v>8129</v>
      </c>
      <c r="J307" s="116" t="s">
        <v>180</v>
      </c>
      <c r="K307" s="116" t="s">
        <v>9189</v>
      </c>
      <c r="L307" s="116" t="s">
        <v>8158</v>
      </c>
      <c r="M307" s="116" t="s">
        <v>255</v>
      </c>
      <c r="N307" s="118">
        <v>43924</v>
      </c>
      <c r="O307" s="119">
        <v>0.90277777777777779</v>
      </c>
      <c r="P307" s="119">
        <v>0.92361111111111116</v>
      </c>
      <c r="Q307" s="119">
        <v>0.9375</v>
      </c>
      <c r="R307" s="119">
        <v>0.97222222222222221</v>
      </c>
      <c r="S307" s="116" t="s">
        <v>9392</v>
      </c>
      <c r="T307" s="116"/>
      <c r="U307" s="116" t="s">
        <v>10036</v>
      </c>
      <c r="V307" s="116" t="s">
        <v>10037</v>
      </c>
      <c r="W307" s="116" t="s">
        <v>9985</v>
      </c>
      <c r="X307" s="116" t="s">
        <v>276</v>
      </c>
      <c r="Y307" s="116" t="s">
        <v>8142</v>
      </c>
      <c r="Z307" s="116" t="s">
        <v>8129</v>
      </c>
      <c r="AA307" s="116" t="s">
        <v>8129</v>
      </c>
      <c r="AB307" s="116" t="s">
        <v>8129</v>
      </c>
      <c r="AC307" s="116" t="s">
        <v>8129</v>
      </c>
      <c r="AD307" s="116" t="s">
        <v>8129</v>
      </c>
      <c r="AE307" s="116" t="s">
        <v>8129</v>
      </c>
      <c r="AF307" s="116" t="s">
        <v>9996</v>
      </c>
    </row>
    <row r="308" spans="1:32" ht="15" customHeight="1" x14ac:dyDescent="0.25">
      <c r="A308" s="116" t="s">
        <v>10038</v>
      </c>
      <c r="B308" s="120" t="s">
        <v>10039</v>
      </c>
      <c r="C308" s="116" t="s">
        <v>8129</v>
      </c>
      <c r="D308" s="118">
        <v>43925</v>
      </c>
      <c r="E308" s="116" t="s">
        <v>10040</v>
      </c>
      <c r="F308" s="116">
        <v>108220</v>
      </c>
      <c r="G308" s="134" t="s">
        <v>8127</v>
      </c>
      <c r="H308" s="116" t="s">
        <v>8128</v>
      </c>
      <c r="I308" s="116" t="s">
        <v>8129</v>
      </c>
      <c r="J308" s="116" t="s">
        <v>187</v>
      </c>
      <c r="K308" s="116" t="s">
        <v>10041</v>
      </c>
      <c r="L308" s="116" t="s">
        <v>10</v>
      </c>
      <c r="M308" s="116" t="s">
        <v>255</v>
      </c>
      <c r="N308" s="118">
        <v>43925</v>
      </c>
      <c r="O308" s="119">
        <v>0.60416666666666663</v>
      </c>
      <c r="P308" s="125">
        <v>0.625</v>
      </c>
      <c r="Q308" s="125">
        <v>0.63888888888888895</v>
      </c>
      <c r="R308" s="125">
        <v>0.66666666666666663</v>
      </c>
      <c r="S308" s="116" t="s">
        <v>10042</v>
      </c>
      <c r="T308" s="116"/>
      <c r="U308" s="119" t="s">
        <v>10043</v>
      </c>
      <c r="V308" s="116" t="s">
        <v>10044</v>
      </c>
      <c r="W308" s="116" t="s">
        <v>10045</v>
      </c>
      <c r="X308" s="116" t="s">
        <v>8666</v>
      </c>
      <c r="Y308" s="116" t="s">
        <v>8142</v>
      </c>
      <c r="Z308" s="116" t="s">
        <v>8129</v>
      </c>
      <c r="AA308" s="116" t="s">
        <v>8129</v>
      </c>
      <c r="AB308" s="116" t="s">
        <v>8129</v>
      </c>
      <c r="AC308" s="116" t="s">
        <v>8129</v>
      </c>
      <c r="AD308" s="116" t="s">
        <v>8129</v>
      </c>
      <c r="AE308" s="116" t="s">
        <v>8129</v>
      </c>
      <c r="AF308" s="135" t="s">
        <v>9996</v>
      </c>
    </row>
    <row r="309" spans="1:32" ht="15" customHeight="1" x14ac:dyDescent="0.25">
      <c r="A309" s="116" t="s">
        <v>10046</v>
      </c>
      <c r="B309" s="120" t="s">
        <v>10047</v>
      </c>
      <c r="C309" s="116"/>
      <c r="D309" s="118">
        <v>43925</v>
      </c>
      <c r="E309" s="116" t="s">
        <v>10048</v>
      </c>
      <c r="F309" s="116">
        <v>108219</v>
      </c>
      <c r="G309" s="116" t="s">
        <v>8127</v>
      </c>
      <c r="H309" s="116" t="s">
        <v>8128</v>
      </c>
      <c r="I309" s="116" t="s">
        <v>8129</v>
      </c>
      <c r="J309" s="116" t="s">
        <v>185</v>
      </c>
      <c r="K309" s="116" t="s">
        <v>9189</v>
      </c>
      <c r="L309" s="116" t="s">
        <v>11</v>
      </c>
      <c r="M309" s="116" t="s">
        <v>255</v>
      </c>
      <c r="N309" s="118">
        <v>43925</v>
      </c>
      <c r="O309" s="119">
        <v>0.85069444444444453</v>
      </c>
      <c r="P309" s="119">
        <v>0.86111111111111116</v>
      </c>
      <c r="Q309" s="119">
        <v>0.88888888888888884</v>
      </c>
      <c r="R309" s="119">
        <v>0.91666666666666663</v>
      </c>
      <c r="S309" s="116" t="s">
        <v>10049</v>
      </c>
      <c r="T309" s="116"/>
      <c r="U309" s="116" t="s">
        <v>10050</v>
      </c>
      <c r="V309" s="116" t="s">
        <v>10051</v>
      </c>
      <c r="W309" s="116" t="s">
        <v>10052</v>
      </c>
      <c r="X309" s="116" t="s">
        <v>8666</v>
      </c>
      <c r="Y309" s="116" t="s">
        <v>8142</v>
      </c>
      <c r="Z309" s="116" t="s">
        <v>8129</v>
      </c>
      <c r="AA309" s="116" t="s">
        <v>8129</v>
      </c>
      <c r="AB309" s="116" t="s">
        <v>8129</v>
      </c>
      <c r="AC309" s="116" t="s">
        <v>8129</v>
      </c>
      <c r="AD309" s="116" t="s">
        <v>8129</v>
      </c>
      <c r="AE309" s="116" t="s">
        <v>8129</v>
      </c>
      <c r="AF309" s="116" t="s">
        <v>9996</v>
      </c>
    </row>
    <row r="310" spans="1:32" ht="15" customHeight="1" x14ac:dyDescent="0.25">
      <c r="A310" s="116" t="s">
        <v>10053</v>
      </c>
      <c r="B310" s="120" t="s">
        <v>10054</v>
      </c>
      <c r="C310" s="116" t="s">
        <v>8132</v>
      </c>
      <c r="D310" s="118">
        <v>43925</v>
      </c>
      <c r="E310" s="116" t="s">
        <v>10055</v>
      </c>
      <c r="F310" s="116">
        <v>108216</v>
      </c>
      <c r="G310" s="116" t="s">
        <v>8127</v>
      </c>
      <c r="H310" s="116" t="s">
        <v>8128</v>
      </c>
      <c r="I310" s="116" t="s">
        <v>8129</v>
      </c>
      <c r="J310" s="116" t="s">
        <v>184</v>
      </c>
      <c r="K310" s="116" t="s">
        <v>2814</v>
      </c>
      <c r="L310" s="116" t="s">
        <v>72</v>
      </c>
      <c r="M310" s="116" t="s">
        <v>1258</v>
      </c>
      <c r="N310" s="118">
        <v>43925</v>
      </c>
      <c r="O310" s="119">
        <v>0.88958333333333339</v>
      </c>
      <c r="P310" s="119">
        <v>0.92222222222222217</v>
      </c>
      <c r="Q310" s="119">
        <v>0.92361111111111116</v>
      </c>
      <c r="R310" s="119">
        <v>0.95138888888888884</v>
      </c>
      <c r="S310" s="116" t="s">
        <v>112</v>
      </c>
      <c r="T310" s="116"/>
      <c r="U310" s="116" t="s">
        <v>10056</v>
      </c>
      <c r="V310" s="116" t="s">
        <v>10057</v>
      </c>
      <c r="W310" s="116" t="s">
        <v>10058</v>
      </c>
      <c r="X310" s="116" t="s">
        <v>8666</v>
      </c>
      <c r="Y310" s="116" t="s">
        <v>8142</v>
      </c>
      <c r="Z310" s="116" t="s">
        <v>8129</v>
      </c>
      <c r="AA310" s="116" t="s">
        <v>8129</v>
      </c>
      <c r="AB310" s="116" t="s">
        <v>8129</v>
      </c>
      <c r="AC310" s="116" t="s">
        <v>8129</v>
      </c>
      <c r="AD310" s="116" t="s">
        <v>8129</v>
      </c>
      <c r="AE310" s="116" t="s">
        <v>8129</v>
      </c>
      <c r="AF310" s="116" t="s">
        <v>9996</v>
      </c>
    </row>
    <row r="311" spans="1:32" ht="15" customHeight="1" x14ac:dyDescent="0.25">
      <c r="A311" s="116" t="s">
        <v>10059</v>
      </c>
      <c r="B311" s="120" t="s">
        <v>10060</v>
      </c>
      <c r="C311" s="116" t="s">
        <v>8132</v>
      </c>
      <c r="D311" s="118">
        <v>43925</v>
      </c>
      <c r="E311" s="116" t="s">
        <v>10061</v>
      </c>
      <c r="F311" s="116">
        <v>108228</v>
      </c>
      <c r="G311" s="116" t="s">
        <v>8127</v>
      </c>
      <c r="H311" s="116" t="s">
        <v>8128</v>
      </c>
      <c r="I311" s="116" t="s">
        <v>8129</v>
      </c>
      <c r="J311" s="116" t="s">
        <v>187</v>
      </c>
      <c r="K311" s="116" t="s">
        <v>9360</v>
      </c>
      <c r="L311" s="116" t="s">
        <v>62</v>
      </c>
      <c r="M311" s="116" t="s">
        <v>1258</v>
      </c>
      <c r="N311" s="118">
        <v>43926</v>
      </c>
      <c r="O311" s="119">
        <v>5.7638888888888885E-2</v>
      </c>
      <c r="P311" s="119">
        <v>7.6388888888888895E-2</v>
      </c>
      <c r="Q311" s="119">
        <v>9.4444444444444442E-2</v>
      </c>
      <c r="R311" s="119">
        <v>0.125</v>
      </c>
      <c r="S311" s="116" t="s">
        <v>10062</v>
      </c>
      <c r="T311" s="116"/>
      <c r="U311" s="116" t="s">
        <v>10063</v>
      </c>
      <c r="V311" s="116" t="s">
        <v>10064</v>
      </c>
      <c r="W311" s="116" t="s">
        <v>10065</v>
      </c>
      <c r="X311" s="116" t="s">
        <v>276</v>
      </c>
      <c r="Y311" s="116" t="s">
        <v>8142</v>
      </c>
      <c r="Z311" s="116" t="s">
        <v>8129</v>
      </c>
      <c r="AA311" s="116" t="s">
        <v>8129</v>
      </c>
      <c r="AB311" s="116" t="s">
        <v>8132</v>
      </c>
      <c r="AC311" s="116" t="s">
        <v>8129</v>
      </c>
      <c r="AD311" s="116" t="s">
        <v>8129</v>
      </c>
      <c r="AE311" s="116" t="s">
        <v>8129</v>
      </c>
      <c r="AF311" s="116" t="s">
        <v>9996</v>
      </c>
    </row>
    <row r="312" spans="1:32" ht="15" customHeight="1" x14ac:dyDescent="0.25">
      <c r="A312" s="116" t="s">
        <v>10066</v>
      </c>
      <c r="B312" s="120" t="s">
        <v>10067</v>
      </c>
      <c r="C312" s="116" t="s">
        <v>8132</v>
      </c>
      <c r="D312" s="118">
        <v>43926</v>
      </c>
      <c r="E312" s="116" t="s">
        <v>10068</v>
      </c>
      <c r="F312" s="116">
        <v>108223</v>
      </c>
      <c r="G312" s="116" t="s">
        <v>8127</v>
      </c>
      <c r="H312" s="116" t="s">
        <v>8128</v>
      </c>
      <c r="I312" s="116" t="s">
        <v>8129</v>
      </c>
      <c r="J312" s="116" t="s">
        <v>169</v>
      </c>
      <c r="K312" s="116" t="s">
        <v>1942</v>
      </c>
      <c r="L312" s="116" t="s">
        <v>16</v>
      </c>
      <c r="M312" s="116" t="s">
        <v>255</v>
      </c>
      <c r="N312" s="118">
        <v>43926</v>
      </c>
      <c r="O312" s="119">
        <v>0.82916666666666661</v>
      </c>
      <c r="P312" s="119">
        <v>0.84027777777777779</v>
      </c>
      <c r="Q312" s="119">
        <v>0.85069444444444453</v>
      </c>
      <c r="R312" s="119">
        <v>0.875</v>
      </c>
      <c r="S312" s="116" t="s">
        <v>2730</v>
      </c>
      <c r="T312" s="116"/>
      <c r="U312" s="116" t="s">
        <v>10069</v>
      </c>
      <c r="V312" s="116" t="s">
        <v>10070</v>
      </c>
      <c r="W312" s="116" t="s">
        <v>10071</v>
      </c>
      <c r="X312" s="116" t="s">
        <v>276</v>
      </c>
      <c r="Y312" s="116" t="s">
        <v>8142</v>
      </c>
      <c r="Z312" s="116" t="s">
        <v>8129</v>
      </c>
      <c r="AA312" s="116" t="s">
        <v>8129</v>
      </c>
      <c r="AB312" s="116" t="s">
        <v>8129</v>
      </c>
      <c r="AC312" s="116" t="s">
        <v>8129</v>
      </c>
      <c r="AD312" s="116" t="s">
        <v>8129</v>
      </c>
      <c r="AE312" s="116" t="s">
        <v>8129</v>
      </c>
      <c r="AF312" s="116" t="s">
        <v>9996</v>
      </c>
    </row>
    <row r="313" spans="1:32" ht="15" customHeight="1" x14ac:dyDescent="0.25">
      <c r="A313" s="116" t="s">
        <v>10072</v>
      </c>
      <c r="B313" s="120" t="s">
        <v>10073</v>
      </c>
      <c r="C313" s="116" t="s">
        <v>8195</v>
      </c>
      <c r="D313" s="118">
        <v>43926</v>
      </c>
      <c r="E313" s="116" t="s">
        <v>10074</v>
      </c>
      <c r="F313" s="116">
        <v>108222</v>
      </c>
      <c r="G313" s="116" t="s">
        <v>8127</v>
      </c>
      <c r="H313" s="116" t="s">
        <v>8128</v>
      </c>
      <c r="I313" s="116" t="s">
        <v>8129</v>
      </c>
      <c r="J313" s="116" t="s">
        <v>179</v>
      </c>
      <c r="K313" s="116" t="s">
        <v>8749</v>
      </c>
      <c r="L313" s="116" t="s">
        <v>71</v>
      </c>
      <c r="M313" s="116" t="s">
        <v>1258</v>
      </c>
      <c r="N313" s="118">
        <v>43926</v>
      </c>
      <c r="O313" s="119">
        <v>0.82916666666666661</v>
      </c>
      <c r="P313" s="119">
        <v>0.84722222222222221</v>
      </c>
      <c r="Q313" s="119">
        <v>0.86111111111111116</v>
      </c>
      <c r="R313" s="119">
        <v>0.88888888888888884</v>
      </c>
      <c r="S313" s="116" t="s">
        <v>2615</v>
      </c>
      <c r="T313" s="116"/>
      <c r="U313" s="116" t="s">
        <v>10075</v>
      </c>
      <c r="V313" s="116" t="s">
        <v>10076</v>
      </c>
      <c r="W313" s="116" t="s">
        <v>10077</v>
      </c>
      <c r="X313" s="116" t="s">
        <v>276</v>
      </c>
      <c r="Y313" s="116" t="s">
        <v>8142</v>
      </c>
      <c r="Z313" s="116" t="s">
        <v>8129</v>
      </c>
      <c r="AA313" s="116" t="s">
        <v>8129</v>
      </c>
      <c r="AB313" s="116" t="s">
        <v>8129</v>
      </c>
      <c r="AC313" s="116" t="s">
        <v>8129</v>
      </c>
      <c r="AD313" s="116" t="s">
        <v>8129</v>
      </c>
      <c r="AE313" s="116" t="s">
        <v>8129</v>
      </c>
      <c r="AF313" s="116" t="s">
        <v>9996</v>
      </c>
    </row>
    <row r="314" spans="1:32" ht="15" customHeight="1" x14ac:dyDescent="0.25">
      <c r="A314" s="116" t="s">
        <v>10078</v>
      </c>
      <c r="B314" s="120" t="s">
        <v>10079</v>
      </c>
      <c r="C314" s="116" t="s">
        <v>8195</v>
      </c>
      <c r="D314" s="118">
        <v>43926</v>
      </c>
      <c r="E314" s="116" t="s">
        <v>10080</v>
      </c>
      <c r="F314" s="116">
        <v>108225</v>
      </c>
      <c r="G314" s="116" t="s">
        <v>8127</v>
      </c>
      <c r="H314" s="116" t="s">
        <v>8128</v>
      </c>
      <c r="I314" s="116" t="s">
        <v>8129</v>
      </c>
      <c r="J314" s="116" t="s">
        <v>180</v>
      </c>
      <c r="K314" s="116" t="s">
        <v>8600</v>
      </c>
      <c r="L314" s="116" t="s">
        <v>73</v>
      </c>
      <c r="M314" s="116" t="s">
        <v>255</v>
      </c>
      <c r="N314" s="118">
        <v>43926</v>
      </c>
      <c r="O314" s="119">
        <v>0.86805555555555547</v>
      </c>
      <c r="P314" s="119">
        <v>0.88194444444444453</v>
      </c>
      <c r="Q314" s="119">
        <v>0.89583333333333337</v>
      </c>
      <c r="R314" s="119">
        <v>0.92361111111111116</v>
      </c>
      <c r="S314" s="116" t="s">
        <v>3117</v>
      </c>
      <c r="T314" s="116"/>
      <c r="U314" s="116" t="s">
        <v>10081</v>
      </c>
      <c r="V314" s="116" t="s">
        <v>10082</v>
      </c>
      <c r="W314" s="116" t="s">
        <v>10083</v>
      </c>
      <c r="X314" s="116" t="s">
        <v>276</v>
      </c>
      <c r="Y314" s="116" t="s">
        <v>8142</v>
      </c>
      <c r="Z314" s="116" t="s">
        <v>8129</v>
      </c>
      <c r="AA314" s="116" t="s">
        <v>8129</v>
      </c>
      <c r="AB314" s="116" t="s">
        <v>8129</v>
      </c>
      <c r="AC314" s="116" t="s">
        <v>8129</v>
      </c>
      <c r="AD314" s="116" t="s">
        <v>8129</v>
      </c>
      <c r="AE314" s="116" t="s">
        <v>8129</v>
      </c>
      <c r="AF314" s="116" t="s">
        <v>9996</v>
      </c>
    </row>
    <row r="315" spans="1:32" ht="15" customHeight="1" x14ac:dyDescent="0.25">
      <c r="A315" s="116" t="s">
        <v>10084</v>
      </c>
      <c r="B315" s="120" t="s">
        <v>10085</v>
      </c>
      <c r="C315" s="116" t="s">
        <v>8132</v>
      </c>
      <c r="D315" s="118">
        <v>43926</v>
      </c>
      <c r="E315" s="116" t="s">
        <v>10086</v>
      </c>
      <c r="F315" s="116">
        <v>108227</v>
      </c>
      <c r="G315" s="116" t="s">
        <v>8127</v>
      </c>
      <c r="H315" s="116" t="s">
        <v>8128</v>
      </c>
      <c r="I315" s="116" t="s">
        <v>8129</v>
      </c>
      <c r="J315" s="116" t="s">
        <v>169</v>
      </c>
      <c r="K315" s="116" t="s">
        <v>8947</v>
      </c>
      <c r="L315" s="116" t="s">
        <v>16</v>
      </c>
      <c r="M315" s="116" t="s">
        <v>1258</v>
      </c>
      <c r="N315" s="118">
        <v>43926</v>
      </c>
      <c r="O315" s="119">
        <v>0.90277777777777779</v>
      </c>
      <c r="P315" s="119">
        <v>0.91319444444444453</v>
      </c>
      <c r="Q315" s="119">
        <v>0.9375</v>
      </c>
      <c r="R315" s="119">
        <v>0.95833333333333337</v>
      </c>
      <c r="S315" s="116" t="s">
        <v>2990</v>
      </c>
      <c r="T315" s="116"/>
      <c r="U315" s="116" t="s">
        <v>10087</v>
      </c>
      <c r="V315" s="116" t="s">
        <v>10088</v>
      </c>
      <c r="W315" s="116" t="s">
        <v>10089</v>
      </c>
      <c r="X315" s="116" t="s">
        <v>276</v>
      </c>
      <c r="Y315" s="116" t="s">
        <v>8142</v>
      </c>
      <c r="Z315" s="116" t="s">
        <v>8129</v>
      </c>
      <c r="AA315" s="116" t="s">
        <v>8129</v>
      </c>
      <c r="AB315" s="116" t="s">
        <v>8129</v>
      </c>
      <c r="AC315" s="116" t="s">
        <v>8129</v>
      </c>
      <c r="AD315" s="116" t="s">
        <v>8129</v>
      </c>
      <c r="AE315" s="116" t="s">
        <v>8129</v>
      </c>
      <c r="AF315" s="116" t="s">
        <v>9996</v>
      </c>
    </row>
    <row r="316" spans="1:32" ht="15" customHeight="1" x14ac:dyDescent="0.25">
      <c r="A316" s="116" t="s">
        <v>10090</v>
      </c>
      <c r="B316" s="120" t="s">
        <v>10091</v>
      </c>
      <c r="C316" s="116" t="s">
        <v>8132</v>
      </c>
      <c r="D316" s="118">
        <v>43927</v>
      </c>
      <c r="E316" s="116" t="s">
        <v>10092</v>
      </c>
      <c r="F316" s="116">
        <v>108750</v>
      </c>
      <c r="G316" s="134" t="s">
        <v>8127</v>
      </c>
      <c r="H316" s="116" t="s">
        <v>8138</v>
      </c>
      <c r="I316" s="116" t="s">
        <v>8129</v>
      </c>
      <c r="J316" s="116" t="s">
        <v>189</v>
      </c>
      <c r="K316" s="116" t="s">
        <v>8529</v>
      </c>
      <c r="L316" s="116" t="s">
        <v>72</v>
      </c>
      <c r="M316" s="116" t="s">
        <v>1258</v>
      </c>
      <c r="N316" s="118">
        <v>43927</v>
      </c>
      <c r="O316" s="119">
        <v>0.51736111111111105</v>
      </c>
      <c r="P316" s="125">
        <v>0.54861111111111105</v>
      </c>
      <c r="Q316" s="125">
        <v>0.57638888888888895</v>
      </c>
      <c r="R316" s="125">
        <v>0.62152777777777779</v>
      </c>
      <c r="S316" s="116" t="s">
        <v>3117</v>
      </c>
      <c r="T316" s="116"/>
      <c r="U316" s="119" t="s">
        <v>10093</v>
      </c>
      <c r="V316" s="116" t="s">
        <v>10094</v>
      </c>
      <c r="W316" s="116" t="s">
        <v>10095</v>
      </c>
      <c r="X316" s="116" t="s">
        <v>8513</v>
      </c>
      <c r="Y316" s="116" t="s">
        <v>8142</v>
      </c>
      <c r="Z316" s="116" t="s">
        <v>8129</v>
      </c>
      <c r="AA316" s="116" t="s">
        <v>8129</v>
      </c>
      <c r="AB316" s="116" t="s">
        <v>8132</v>
      </c>
      <c r="AC316" s="116" t="s">
        <v>8129</v>
      </c>
      <c r="AD316" s="116" t="s">
        <v>8129</v>
      </c>
      <c r="AE316" s="116" t="s">
        <v>8129</v>
      </c>
      <c r="AF316" s="135" t="s">
        <v>9996</v>
      </c>
    </row>
    <row r="317" spans="1:32" ht="15" customHeight="1" x14ac:dyDescent="0.25">
      <c r="A317" s="116" t="s">
        <v>10096</v>
      </c>
      <c r="B317" s="120" t="s">
        <v>10097</v>
      </c>
      <c r="C317" s="116" t="s">
        <v>8129</v>
      </c>
      <c r="D317" s="118">
        <v>43927</v>
      </c>
      <c r="E317" s="116" t="s">
        <v>10098</v>
      </c>
      <c r="F317" s="116">
        <v>108749</v>
      </c>
      <c r="G317" s="134" t="s">
        <v>8127</v>
      </c>
      <c r="H317" s="116" t="s">
        <v>8128</v>
      </c>
      <c r="I317" s="116" t="s">
        <v>8129</v>
      </c>
      <c r="J317" s="116" t="s">
        <v>184</v>
      </c>
      <c r="K317" s="116" t="s">
        <v>10099</v>
      </c>
      <c r="L317" s="116" t="s">
        <v>10</v>
      </c>
      <c r="M317" s="116" t="s">
        <v>255</v>
      </c>
      <c r="N317" s="118">
        <v>43927</v>
      </c>
      <c r="O317" s="119">
        <v>0.52500000000000002</v>
      </c>
      <c r="P317" s="125">
        <v>0.54166666666666663</v>
      </c>
      <c r="Q317" s="125">
        <v>0.625</v>
      </c>
      <c r="R317" s="125">
        <v>0.69444444444444453</v>
      </c>
      <c r="S317" s="116" t="s">
        <v>10100</v>
      </c>
      <c r="T317" s="116"/>
      <c r="U317" s="119" t="s">
        <v>10101</v>
      </c>
      <c r="V317" s="116" t="s">
        <v>10102</v>
      </c>
      <c r="W317" s="116" t="s">
        <v>10103</v>
      </c>
      <c r="X317" s="116" t="s">
        <v>8513</v>
      </c>
      <c r="Y317" s="116" t="s">
        <v>8142</v>
      </c>
      <c r="Z317" s="116" t="s">
        <v>8129</v>
      </c>
      <c r="AA317" s="116" t="s">
        <v>8129</v>
      </c>
      <c r="AB317" s="116" t="s">
        <v>8129</v>
      </c>
      <c r="AC317" s="116" t="s">
        <v>8129</v>
      </c>
      <c r="AD317" s="116" t="s">
        <v>8129</v>
      </c>
      <c r="AE317" s="116" t="s">
        <v>8129</v>
      </c>
      <c r="AF317" s="135" t="s">
        <v>9996</v>
      </c>
    </row>
    <row r="318" spans="1:32" ht="15" customHeight="1" x14ac:dyDescent="0.25">
      <c r="A318" s="116" t="s">
        <v>10104</v>
      </c>
      <c r="B318" s="120" t="s">
        <v>10105</v>
      </c>
      <c r="C318" s="116" t="s">
        <v>8132</v>
      </c>
      <c r="D318" s="118">
        <v>43927</v>
      </c>
      <c r="E318" s="116" t="s">
        <v>10106</v>
      </c>
      <c r="F318" s="116">
        <v>108218</v>
      </c>
      <c r="G318" s="116" t="s">
        <v>8127</v>
      </c>
      <c r="H318" s="116" t="s">
        <v>8128</v>
      </c>
      <c r="I318" s="116" t="s">
        <v>8129</v>
      </c>
      <c r="J318" s="116" t="s">
        <v>189</v>
      </c>
      <c r="K318" s="116" t="s">
        <v>8529</v>
      </c>
      <c r="L318" s="116" t="s">
        <v>72</v>
      </c>
      <c r="M318" s="116" t="s">
        <v>1258</v>
      </c>
      <c r="N318" s="118">
        <v>43927</v>
      </c>
      <c r="O318" s="119">
        <v>0.625</v>
      </c>
      <c r="P318" s="119">
        <v>0.625</v>
      </c>
      <c r="Q318" s="119">
        <v>0.65625</v>
      </c>
      <c r="R318" s="119">
        <v>0.6875</v>
      </c>
      <c r="S318" s="116" t="s">
        <v>9779</v>
      </c>
      <c r="T318" s="116"/>
      <c r="U318" s="116" t="s">
        <v>10107</v>
      </c>
      <c r="V318" s="116" t="s">
        <v>10108</v>
      </c>
      <c r="W318" s="116" t="s">
        <v>10109</v>
      </c>
      <c r="X318" s="116" t="s">
        <v>8513</v>
      </c>
      <c r="Y318" s="116" t="s">
        <v>8142</v>
      </c>
      <c r="Z318" s="116" t="s">
        <v>8129</v>
      </c>
      <c r="AA318" s="116" t="s">
        <v>8129</v>
      </c>
      <c r="AB318" s="116" t="s">
        <v>8132</v>
      </c>
      <c r="AC318" s="116" t="s">
        <v>8129</v>
      </c>
      <c r="AD318" s="116" t="s">
        <v>8129</v>
      </c>
      <c r="AE318" s="116" t="s">
        <v>8129</v>
      </c>
      <c r="AF318" s="135" t="s">
        <v>9996</v>
      </c>
    </row>
    <row r="319" spans="1:32" ht="15" customHeight="1" x14ac:dyDescent="0.25">
      <c r="A319" s="116" t="s">
        <v>10110</v>
      </c>
      <c r="B319" s="120" t="s">
        <v>10111</v>
      </c>
      <c r="C319" s="116" t="s">
        <v>8129</v>
      </c>
      <c r="D319" s="118">
        <v>43927</v>
      </c>
      <c r="E319" s="116" t="s">
        <v>10112</v>
      </c>
      <c r="F319" s="116">
        <v>108734</v>
      </c>
      <c r="G319" s="116" t="s">
        <v>8127</v>
      </c>
      <c r="H319" s="116" t="s">
        <v>8128</v>
      </c>
      <c r="I319" s="116" t="s">
        <v>8129</v>
      </c>
      <c r="J319" s="116" t="s">
        <v>184</v>
      </c>
      <c r="K319" s="116" t="s">
        <v>10099</v>
      </c>
      <c r="L319" s="116" t="s">
        <v>10</v>
      </c>
      <c r="M319" s="116" t="s">
        <v>255</v>
      </c>
      <c r="N319" s="118">
        <v>43927</v>
      </c>
      <c r="O319" s="119">
        <v>0.73263888888888884</v>
      </c>
      <c r="P319" s="119">
        <v>0.74652777777777779</v>
      </c>
      <c r="Q319" s="119">
        <v>0.77083333333333337</v>
      </c>
      <c r="R319" s="119">
        <v>0.80555555555555547</v>
      </c>
      <c r="S319" s="116" t="s">
        <v>122</v>
      </c>
      <c r="T319" s="116"/>
      <c r="U319" s="116" t="s">
        <v>10113</v>
      </c>
      <c r="V319" s="116" t="s">
        <v>10114</v>
      </c>
      <c r="W319" s="116" t="s">
        <v>10115</v>
      </c>
      <c r="X319" s="116" t="s">
        <v>8513</v>
      </c>
      <c r="Y319" s="116" t="s">
        <v>8142</v>
      </c>
      <c r="Z319" s="116" t="s">
        <v>8129</v>
      </c>
      <c r="AA319" s="116" t="s">
        <v>8129</v>
      </c>
      <c r="AB319" s="116" t="s">
        <v>8132</v>
      </c>
      <c r="AC319" s="116" t="s">
        <v>8129</v>
      </c>
      <c r="AD319" s="116" t="s">
        <v>8129</v>
      </c>
      <c r="AE319" s="116" t="s">
        <v>8129</v>
      </c>
      <c r="AF319" s="116" t="s">
        <v>9996</v>
      </c>
    </row>
    <row r="320" spans="1:32" ht="15" customHeight="1" x14ac:dyDescent="0.25">
      <c r="A320" s="116" t="s">
        <v>10116</v>
      </c>
      <c r="B320" s="120" t="s">
        <v>10117</v>
      </c>
      <c r="C320" s="116" t="s">
        <v>8125</v>
      </c>
      <c r="D320" s="118">
        <v>43927</v>
      </c>
      <c r="E320" s="116" t="s">
        <v>10118</v>
      </c>
      <c r="F320" s="116">
        <v>108736</v>
      </c>
      <c r="G320" s="116" t="s">
        <v>8127</v>
      </c>
      <c r="H320" s="116" t="s">
        <v>8128</v>
      </c>
      <c r="I320" s="116" t="s">
        <v>8129</v>
      </c>
      <c r="J320" s="116" t="s">
        <v>191</v>
      </c>
      <c r="K320" s="116" t="s">
        <v>9189</v>
      </c>
      <c r="L320" s="116" t="s">
        <v>9</v>
      </c>
      <c r="M320" s="116" t="s">
        <v>1258</v>
      </c>
      <c r="N320" s="118">
        <v>43927</v>
      </c>
      <c r="O320" s="119">
        <v>0.79861111111111116</v>
      </c>
      <c r="P320" s="119">
        <v>0.8125</v>
      </c>
      <c r="Q320" s="119">
        <v>0.83333333333333337</v>
      </c>
      <c r="R320" s="119">
        <v>0.875</v>
      </c>
      <c r="S320" s="116" t="s">
        <v>9779</v>
      </c>
      <c r="T320" s="116"/>
      <c r="U320" s="116" t="s">
        <v>10119</v>
      </c>
      <c r="V320" s="116" t="s">
        <v>10120</v>
      </c>
      <c r="W320" s="116" t="s">
        <v>10121</v>
      </c>
      <c r="X320" s="116" t="s">
        <v>8513</v>
      </c>
      <c r="Y320" s="116" t="s">
        <v>8142</v>
      </c>
      <c r="Z320" s="116" t="s">
        <v>8129</v>
      </c>
      <c r="AA320" s="116" t="s">
        <v>8129</v>
      </c>
      <c r="AB320" s="116" t="s">
        <v>8132</v>
      </c>
      <c r="AC320" s="116" t="s">
        <v>8129</v>
      </c>
      <c r="AD320" s="116" t="s">
        <v>8129</v>
      </c>
      <c r="AE320" s="116" t="s">
        <v>8129</v>
      </c>
      <c r="AF320" s="116" t="s">
        <v>9996</v>
      </c>
    </row>
    <row r="321" spans="1:32" ht="15" customHeight="1" x14ac:dyDescent="0.25">
      <c r="A321" s="116" t="s">
        <v>10122</v>
      </c>
      <c r="B321" s="120" t="s">
        <v>10123</v>
      </c>
      <c r="C321" s="116" t="s">
        <v>8132</v>
      </c>
      <c r="D321" s="118">
        <v>43927</v>
      </c>
      <c r="E321" s="116" t="s">
        <v>10124</v>
      </c>
      <c r="F321" s="116">
        <v>108226</v>
      </c>
      <c r="G321" s="116" t="s">
        <v>8127</v>
      </c>
      <c r="H321" s="116" t="s">
        <v>8128</v>
      </c>
      <c r="I321" s="116" t="s">
        <v>8129</v>
      </c>
      <c r="J321" s="116" t="s">
        <v>189</v>
      </c>
      <c r="K321" s="116" t="s">
        <v>3102</v>
      </c>
      <c r="L321" s="116" t="s">
        <v>72</v>
      </c>
      <c r="M321" s="116" t="s">
        <v>278</v>
      </c>
      <c r="N321" s="118">
        <v>43927</v>
      </c>
      <c r="O321" s="119">
        <v>0.79861111111111116</v>
      </c>
      <c r="P321" s="119">
        <v>0.8125</v>
      </c>
      <c r="Q321" s="119">
        <v>0.82986111111111116</v>
      </c>
      <c r="R321" s="119">
        <v>0.86458333333333337</v>
      </c>
      <c r="S321" s="116" t="s">
        <v>2748</v>
      </c>
      <c r="T321" s="116"/>
      <c r="U321" s="116" t="s">
        <v>10125</v>
      </c>
      <c r="V321" s="116" t="s">
        <v>10126</v>
      </c>
      <c r="W321" s="116" t="s">
        <v>10127</v>
      </c>
      <c r="X321" s="116" t="s">
        <v>8513</v>
      </c>
      <c r="Y321" s="136" t="s">
        <v>8142</v>
      </c>
      <c r="Z321" s="116" t="s">
        <v>8129</v>
      </c>
      <c r="AA321" s="116" t="s">
        <v>8129</v>
      </c>
      <c r="AB321" s="116" t="s">
        <v>8132</v>
      </c>
      <c r="AC321" s="116" t="s">
        <v>8129</v>
      </c>
      <c r="AD321" s="116" t="s">
        <v>8129</v>
      </c>
      <c r="AE321" s="116" t="s">
        <v>8129</v>
      </c>
      <c r="AF321" s="116" t="s">
        <v>9996</v>
      </c>
    </row>
    <row r="322" spans="1:32" ht="15" customHeight="1" x14ac:dyDescent="0.25">
      <c r="A322" s="116" t="s">
        <v>10128</v>
      </c>
      <c r="B322" s="120" t="s">
        <v>10129</v>
      </c>
      <c r="C322" s="116" t="s">
        <v>8129</v>
      </c>
      <c r="D322" s="118">
        <v>43927</v>
      </c>
      <c r="E322" s="116" t="s">
        <v>10130</v>
      </c>
      <c r="F322" s="116">
        <v>108214</v>
      </c>
      <c r="G322" s="116" t="s">
        <v>8127</v>
      </c>
      <c r="H322" s="116" t="s">
        <v>8128</v>
      </c>
      <c r="I322" s="116" t="s">
        <v>8129</v>
      </c>
      <c r="J322" s="116" t="s">
        <v>184</v>
      </c>
      <c r="K322" s="116" t="s">
        <v>2600</v>
      </c>
      <c r="L322" s="116" t="s">
        <v>10</v>
      </c>
      <c r="M322" s="116" t="s">
        <v>255</v>
      </c>
      <c r="N322" s="118">
        <v>43927</v>
      </c>
      <c r="O322" s="119">
        <v>0.90833333333333333</v>
      </c>
      <c r="P322" s="119">
        <v>0.91319444444444453</v>
      </c>
      <c r="Q322" s="119">
        <v>0.92708333333333337</v>
      </c>
      <c r="R322" s="119">
        <v>0.97916666666666663</v>
      </c>
      <c r="S322" s="116" t="s">
        <v>9549</v>
      </c>
      <c r="T322" s="116"/>
      <c r="U322" s="116" t="s">
        <v>10131</v>
      </c>
      <c r="V322" s="116" t="s">
        <v>10132</v>
      </c>
      <c r="W322" s="116" t="s">
        <v>9932</v>
      </c>
      <c r="X322" s="116" t="s">
        <v>8513</v>
      </c>
      <c r="Y322" s="116" t="s">
        <v>8142</v>
      </c>
      <c r="Z322" s="116" t="s">
        <v>8129</v>
      </c>
      <c r="AA322" s="116" t="s">
        <v>8132</v>
      </c>
      <c r="AB322" s="116" t="s">
        <v>8132</v>
      </c>
      <c r="AC322" s="116" t="s">
        <v>8132</v>
      </c>
      <c r="AD322" s="116" t="s">
        <v>8129</v>
      </c>
      <c r="AE322" s="116" t="s">
        <v>8129</v>
      </c>
      <c r="AF322" s="116" t="s">
        <v>9996</v>
      </c>
    </row>
    <row r="323" spans="1:32" ht="15" customHeight="1" x14ac:dyDescent="0.25">
      <c r="A323" s="116" t="s">
        <v>10133</v>
      </c>
      <c r="B323" s="120" t="s">
        <v>10134</v>
      </c>
      <c r="C323" s="116" t="s">
        <v>8125</v>
      </c>
      <c r="D323" s="118">
        <v>43928</v>
      </c>
      <c r="E323" s="116" t="s">
        <v>10135</v>
      </c>
      <c r="F323" s="116">
        <v>108731</v>
      </c>
      <c r="G323" s="116" t="s">
        <v>8127</v>
      </c>
      <c r="H323" s="116" t="s">
        <v>8128</v>
      </c>
      <c r="I323" s="116" t="s">
        <v>8129</v>
      </c>
      <c r="J323" s="116" t="s">
        <v>191</v>
      </c>
      <c r="K323" s="116" t="s">
        <v>8469</v>
      </c>
      <c r="L323" s="116" t="s">
        <v>25</v>
      </c>
      <c r="M323" s="116" t="s">
        <v>255</v>
      </c>
      <c r="N323" s="118">
        <v>43928</v>
      </c>
      <c r="O323" s="119">
        <v>0.28125</v>
      </c>
      <c r="P323" s="119">
        <v>0.32291666666666669</v>
      </c>
      <c r="Q323" s="119">
        <v>0.34722222222222227</v>
      </c>
      <c r="R323" s="119">
        <v>0.38541666666666669</v>
      </c>
      <c r="S323" s="116" t="s">
        <v>9151</v>
      </c>
      <c r="T323" s="116"/>
      <c r="U323" s="116" t="s">
        <v>10136</v>
      </c>
      <c r="V323" s="116" t="s">
        <v>10137</v>
      </c>
      <c r="W323" s="116" t="s">
        <v>10138</v>
      </c>
      <c r="X323" s="116" t="s">
        <v>8513</v>
      </c>
      <c r="Y323" s="116" t="s">
        <v>8142</v>
      </c>
      <c r="Z323" s="116" t="s">
        <v>8129</v>
      </c>
      <c r="AA323" s="116" t="s">
        <v>8129</v>
      </c>
      <c r="AB323" s="116" t="s">
        <v>8129</v>
      </c>
      <c r="AC323" s="116" t="s">
        <v>8129</v>
      </c>
      <c r="AD323" s="116" t="s">
        <v>8129</v>
      </c>
      <c r="AE323" s="116" t="s">
        <v>8129</v>
      </c>
      <c r="AF323" s="116" t="s">
        <v>9996</v>
      </c>
    </row>
    <row r="324" spans="1:32" ht="15" customHeight="1" x14ac:dyDescent="0.25">
      <c r="A324" s="116" t="s">
        <v>10139</v>
      </c>
      <c r="B324" s="120" t="s">
        <v>10140</v>
      </c>
      <c r="C324" s="116" t="s">
        <v>8132</v>
      </c>
      <c r="D324" s="118">
        <v>43928</v>
      </c>
      <c r="E324" s="116" t="s">
        <v>10141</v>
      </c>
      <c r="F324" s="116">
        <v>108746</v>
      </c>
      <c r="G324" s="116" t="s">
        <v>8127</v>
      </c>
      <c r="H324" s="116" t="s">
        <v>8128</v>
      </c>
      <c r="I324" s="116" t="s">
        <v>8129</v>
      </c>
      <c r="J324" s="116" t="s">
        <v>179</v>
      </c>
      <c r="K324" s="116" t="s">
        <v>8469</v>
      </c>
      <c r="L324" s="116" t="s">
        <v>8158</v>
      </c>
      <c r="M324" s="116" t="s">
        <v>1258</v>
      </c>
      <c r="N324" s="118">
        <v>43928</v>
      </c>
      <c r="O324" s="119">
        <v>0.70486111111111116</v>
      </c>
      <c r="P324" s="119">
        <v>0.72222222222222221</v>
      </c>
      <c r="Q324" s="119">
        <v>0.77083333333333337</v>
      </c>
      <c r="R324" s="119">
        <v>0.79861111111111116</v>
      </c>
      <c r="S324" s="116" t="s">
        <v>9158</v>
      </c>
      <c r="T324" s="116"/>
      <c r="U324" s="116" t="s">
        <v>10142</v>
      </c>
      <c r="V324" s="116" t="s">
        <v>8295</v>
      </c>
      <c r="W324" s="116" t="s">
        <v>10143</v>
      </c>
      <c r="X324" s="116" t="s">
        <v>276</v>
      </c>
      <c r="Y324" s="116" t="s">
        <v>8142</v>
      </c>
      <c r="Z324" s="116" t="s">
        <v>8129</v>
      </c>
      <c r="AA324" s="116" t="s">
        <v>8129</v>
      </c>
      <c r="AB324" s="116" t="s">
        <v>8132</v>
      </c>
      <c r="AC324" s="116" t="s">
        <v>8129</v>
      </c>
      <c r="AD324" s="116" t="s">
        <v>8129</v>
      </c>
      <c r="AE324" s="116" t="s">
        <v>8129</v>
      </c>
      <c r="AF324" s="116" t="s">
        <v>9996</v>
      </c>
    </row>
    <row r="325" spans="1:32" ht="15" customHeight="1" x14ac:dyDescent="0.25">
      <c r="A325" s="116" t="s">
        <v>10144</v>
      </c>
      <c r="B325" s="120" t="s">
        <v>10145</v>
      </c>
      <c r="C325" s="116" t="s">
        <v>8195</v>
      </c>
      <c r="D325" s="118">
        <v>43928</v>
      </c>
      <c r="E325" s="116" t="s">
        <v>10146</v>
      </c>
      <c r="F325" s="116">
        <v>108732</v>
      </c>
      <c r="G325" s="116" t="s">
        <v>8127</v>
      </c>
      <c r="H325" s="116" t="s">
        <v>8128</v>
      </c>
      <c r="I325" s="116" t="s">
        <v>8129</v>
      </c>
      <c r="J325" s="116" t="s">
        <v>172</v>
      </c>
      <c r="K325" s="116" t="s">
        <v>8187</v>
      </c>
      <c r="L325" s="116" t="s">
        <v>71</v>
      </c>
      <c r="M325" s="116" t="s">
        <v>255</v>
      </c>
      <c r="N325" s="118">
        <v>43928</v>
      </c>
      <c r="O325" s="119">
        <v>0.82638888888888884</v>
      </c>
      <c r="P325" s="119">
        <v>0.83680555555555547</v>
      </c>
      <c r="Q325" s="119">
        <v>0.85277777777777775</v>
      </c>
      <c r="R325" s="119">
        <v>0.8833333333333333</v>
      </c>
      <c r="S325" s="116" t="s">
        <v>133</v>
      </c>
      <c r="T325" s="116"/>
      <c r="U325" s="116" t="s">
        <v>10147</v>
      </c>
      <c r="V325" s="116" t="s">
        <v>10148</v>
      </c>
      <c r="W325" s="116" t="s">
        <v>10143</v>
      </c>
      <c r="X325" s="116" t="s">
        <v>276</v>
      </c>
      <c r="Y325" s="116" t="s">
        <v>8142</v>
      </c>
      <c r="Z325" s="116" t="s">
        <v>8129</v>
      </c>
      <c r="AA325" s="116" t="s">
        <v>8129</v>
      </c>
      <c r="AB325" s="116" t="s">
        <v>8132</v>
      </c>
      <c r="AC325" s="116" t="s">
        <v>8129</v>
      </c>
      <c r="AD325" s="116" t="s">
        <v>8129</v>
      </c>
      <c r="AE325" s="116" t="s">
        <v>8129</v>
      </c>
      <c r="AF325" s="116" t="s">
        <v>9996</v>
      </c>
    </row>
    <row r="326" spans="1:32" ht="15" customHeight="1" x14ac:dyDescent="0.25">
      <c r="A326" s="116" t="s">
        <v>10149</v>
      </c>
      <c r="B326" s="120" t="s">
        <v>10150</v>
      </c>
      <c r="C326" s="116" t="s">
        <v>8125</v>
      </c>
      <c r="D326" s="118">
        <v>43928</v>
      </c>
      <c r="E326" s="116" t="s">
        <v>10151</v>
      </c>
      <c r="F326" s="116">
        <v>108741</v>
      </c>
      <c r="G326" s="116" t="s">
        <v>8127</v>
      </c>
      <c r="H326" s="116" t="s">
        <v>8128</v>
      </c>
      <c r="I326" s="116" t="s">
        <v>8129</v>
      </c>
      <c r="J326" s="116" t="s">
        <v>191</v>
      </c>
      <c r="K326" s="116" t="s">
        <v>8423</v>
      </c>
      <c r="L326" s="116" t="s">
        <v>25</v>
      </c>
      <c r="M326" s="116" t="s">
        <v>1258</v>
      </c>
      <c r="N326" s="118">
        <v>43928</v>
      </c>
      <c r="O326" s="119">
        <v>0.82708333333333339</v>
      </c>
      <c r="P326" s="119">
        <v>0.84722222222222221</v>
      </c>
      <c r="Q326" s="119">
        <v>0.85069444444444453</v>
      </c>
      <c r="R326" s="119">
        <v>0.88194444444444453</v>
      </c>
      <c r="S326" s="116" t="s">
        <v>2730</v>
      </c>
      <c r="T326" s="116"/>
      <c r="U326" s="116" t="s">
        <v>10152</v>
      </c>
      <c r="V326" s="116" t="s">
        <v>10153</v>
      </c>
      <c r="W326" s="116" t="s">
        <v>10154</v>
      </c>
      <c r="X326" s="116" t="s">
        <v>8513</v>
      </c>
      <c r="Y326" s="116" t="s">
        <v>250</v>
      </c>
      <c r="Z326" s="116" t="s">
        <v>8129</v>
      </c>
      <c r="AA326" s="116" t="s">
        <v>8129</v>
      </c>
      <c r="AB326" s="116" t="s">
        <v>8129</v>
      </c>
      <c r="AC326" s="116" t="s">
        <v>8129</v>
      </c>
      <c r="AD326" s="116" t="s">
        <v>8129</v>
      </c>
      <c r="AE326" s="116" t="s">
        <v>8129</v>
      </c>
      <c r="AF326" s="116" t="s">
        <v>9996</v>
      </c>
    </row>
    <row r="327" spans="1:32" ht="15" customHeight="1" x14ac:dyDescent="0.25">
      <c r="A327" s="116" t="s">
        <v>10155</v>
      </c>
      <c r="B327" s="120" t="s">
        <v>10156</v>
      </c>
      <c r="C327" s="116" t="s">
        <v>8132</v>
      </c>
      <c r="D327" s="118">
        <v>43928</v>
      </c>
      <c r="E327" s="116" t="s">
        <v>10157</v>
      </c>
      <c r="F327" s="116">
        <v>108745</v>
      </c>
      <c r="G327" s="116" t="s">
        <v>8127</v>
      </c>
      <c r="H327" s="116" t="s">
        <v>8128</v>
      </c>
      <c r="I327" s="116" t="s">
        <v>8129</v>
      </c>
      <c r="J327" s="116" t="s">
        <v>179</v>
      </c>
      <c r="K327" s="116" t="s">
        <v>8423</v>
      </c>
      <c r="L327" s="116" t="s">
        <v>8158</v>
      </c>
      <c r="M327" s="116" t="s">
        <v>1258</v>
      </c>
      <c r="N327" s="118">
        <v>43928</v>
      </c>
      <c r="O327" s="119">
        <v>0.95833333333333337</v>
      </c>
      <c r="P327" s="119">
        <v>0.97916666666666663</v>
      </c>
      <c r="Q327" s="119">
        <v>0.99305555555555547</v>
      </c>
      <c r="R327" s="119">
        <v>2.7777777777777776E-2</v>
      </c>
      <c r="S327" s="116" t="s">
        <v>8925</v>
      </c>
      <c r="T327" s="116"/>
      <c r="U327" s="116" t="s">
        <v>10158</v>
      </c>
      <c r="V327" s="116" t="s">
        <v>10159</v>
      </c>
      <c r="W327" s="116" t="s">
        <v>10160</v>
      </c>
      <c r="X327" s="116" t="s">
        <v>276</v>
      </c>
      <c r="Y327" s="116" t="s">
        <v>8142</v>
      </c>
      <c r="Z327" s="116" t="s">
        <v>8129</v>
      </c>
      <c r="AA327" s="116" t="s">
        <v>8129</v>
      </c>
      <c r="AB327" s="116" t="s">
        <v>8129</v>
      </c>
      <c r="AC327" s="116" t="s">
        <v>8129</v>
      </c>
      <c r="AD327" s="116" t="s">
        <v>8129</v>
      </c>
      <c r="AE327" s="116" t="s">
        <v>8129</v>
      </c>
      <c r="AF327" s="116" t="s">
        <v>9996</v>
      </c>
    </row>
    <row r="328" spans="1:32" ht="15" customHeight="1" x14ac:dyDescent="0.25">
      <c r="A328" s="116" t="s">
        <v>10161</v>
      </c>
      <c r="B328" s="120" t="s">
        <v>10162</v>
      </c>
      <c r="C328" s="116" t="s">
        <v>8195</v>
      </c>
      <c r="D328" s="118">
        <v>43929</v>
      </c>
      <c r="E328" s="116" t="s">
        <v>10163</v>
      </c>
      <c r="F328" s="116">
        <v>108711</v>
      </c>
      <c r="G328" s="116" t="s">
        <v>8127</v>
      </c>
      <c r="H328" s="116" t="s">
        <v>8128</v>
      </c>
      <c r="I328" s="116" t="s">
        <v>8129</v>
      </c>
      <c r="J328" s="116" t="s">
        <v>191</v>
      </c>
      <c r="K328" s="116" t="s">
        <v>8275</v>
      </c>
      <c r="L328" s="116" t="s">
        <v>73</v>
      </c>
      <c r="M328" s="116" t="s">
        <v>255</v>
      </c>
      <c r="N328" s="118">
        <v>43929</v>
      </c>
      <c r="O328" s="119">
        <v>0.40277777777777773</v>
      </c>
      <c r="P328" s="119">
        <v>0.40416666666666662</v>
      </c>
      <c r="Q328" s="119">
        <v>0.41666666666666669</v>
      </c>
      <c r="R328" s="119">
        <v>0.4513888888888889</v>
      </c>
      <c r="S328" s="116" t="s">
        <v>113</v>
      </c>
      <c r="T328" s="116"/>
      <c r="U328" s="116" t="s">
        <v>10164</v>
      </c>
      <c r="V328" s="116" t="s">
        <v>8295</v>
      </c>
      <c r="W328" s="116" t="s">
        <v>10165</v>
      </c>
      <c r="X328" s="116" t="s">
        <v>276</v>
      </c>
      <c r="Y328" s="116" t="s">
        <v>250</v>
      </c>
      <c r="Z328" s="116" t="s">
        <v>8132</v>
      </c>
      <c r="AA328" s="116" t="s">
        <v>8129</v>
      </c>
      <c r="AB328" s="116" t="s">
        <v>8129</v>
      </c>
      <c r="AC328" s="116" t="s">
        <v>8129</v>
      </c>
      <c r="AD328" s="116" t="s">
        <v>8129</v>
      </c>
      <c r="AE328" s="116" t="s">
        <v>8129</v>
      </c>
      <c r="AF328" s="116" t="s">
        <v>9996</v>
      </c>
    </row>
    <row r="329" spans="1:32" ht="15" customHeight="1" x14ac:dyDescent="0.25">
      <c r="A329" s="116" t="s">
        <v>10166</v>
      </c>
      <c r="B329" s="120" t="s">
        <v>10167</v>
      </c>
      <c r="C329" s="116" t="s">
        <v>8132</v>
      </c>
      <c r="D329" s="118">
        <v>43929</v>
      </c>
      <c r="E329" s="116" t="s">
        <v>10168</v>
      </c>
      <c r="F329" s="116">
        <v>108744</v>
      </c>
      <c r="G329" s="116" t="s">
        <v>8127</v>
      </c>
      <c r="H329" s="116" t="s">
        <v>8128</v>
      </c>
      <c r="I329" s="116" t="s">
        <v>8129</v>
      </c>
      <c r="J329" s="116" t="s">
        <v>180</v>
      </c>
      <c r="K329" s="116" t="s">
        <v>8455</v>
      </c>
      <c r="L329" s="116" t="s">
        <v>62</v>
      </c>
      <c r="M329" s="116" t="s">
        <v>1258</v>
      </c>
      <c r="N329" s="118">
        <v>43929</v>
      </c>
      <c r="O329" s="119">
        <v>0.41875000000000001</v>
      </c>
      <c r="P329" s="119">
        <v>0.4513888888888889</v>
      </c>
      <c r="Q329" s="119">
        <v>0.47569444444444442</v>
      </c>
      <c r="R329" s="119">
        <v>0.51041666666666663</v>
      </c>
      <c r="S329" s="116" t="s">
        <v>10169</v>
      </c>
      <c r="T329" s="116"/>
      <c r="U329" s="116" t="s">
        <v>10170</v>
      </c>
      <c r="V329" s="116" t="s">
        <v>10171</v>
      </c>
      <c r="W329" s="116" t="s">
        <v>10172</v>
      </c>
      <c r="X329" s="116" t="s">
        <v>276</v>
      </c>
      <c r="Y329" s="116" t="s">
        <v>8142</v>
      </c>
      <c r="Z329" s="116" t="s">
        <v>8129</v>
      </c>
      <c r="AA329" s="116" t="s">
        <v>8129</v>
      </c>
      <c r="AB329" s="116" t="s">
        <v>8132</v>
      </c>
      <c r="AC329" s="116" t="s">
        <v>8129</v>
      </c>
      <c r="AD329" s="116" t="s">
        <v>8129</v>
      </c>
      <c r="AE329" s="116" t="s">
        <v>8129</v>
      </c>
      <c r="AF329" s="116" t="s">
        <v>9996</v>
      </c>
    </row>
    <row r="330" spans="1:32" ht="15" customHeight="1" x14ac:dyDescent="0.25">
      <c r="A330" s="116" t="s">
        <v>10173</v>
      </c>
      <c r="B330" s="120" t="s">
        <v>10174</v>
      </c>
      <c r="C330" s="116" t="s">
        <v>8195</v>
      </c>
      <c r="D330" s="118">
        <v>43929</v>
      </c>
      <c r="E330" s="116" t="s">
        <v>10175</v>
      </c>
      <c r="F330" s="116">
        <v>108714</v>
      </c>
      <c r="G330" s="116" t="s">
        <v>8137</v>
      </c>
      <c r="H330" s="116" t="s">
        <v>8128</v>
      </c>
      <c r="I330" s="116" t="s">
        <v>8129</v>
      </c>
      <c r="J330" s="116" t="s">
        <v>191</v>
      </c>
      <c r="K330" s="116" t="s">
        <v>8275</v>
      </c>
      <c r="L330" s="116" t="s">
        <v>73</v>
      </c>
      <c r="M330" s="116" t="s">
        <v>255</v>
      </c>
      <c r="N330" s="118">
        <v>43929</v>
      </c>
      <c r="O330" s="119">
        <v>0.4861111111111111</v>
      </c>
      <c r="P330" s="119">
        <v>0.51388888888888895</v>
      </c>
      <c r="Q330" s="119">
        <v>0.54166666666666663</v>
      </c>
      <c r="R330" s="119">
        <v>0.57638888888888895</v>
      </c>
      <c r="S330" s="116" t="s">
        <v>115</v>
      </c>
      <c r="T330" s="116"/>
      <c r="U330" s="116" t="s">
        <v>10176</v>
      </c>
      <c r="V330" s="116" t="s">
        <v>10177</v>
      </c>
      <c r="W330" s="116" t="s">
        <v>10178</v>
      </c>
      <c r="X330" s="116" t="s">
        <v>4968</v>
      </c>
      <c r="Y330" s="116" t="s">
        <v>8142</v>
      </c>
      <c r="Z330" s="116" t="s">
        <v>8129</v>
      </c>
      <c r="AA330" s="116" t="s">
        <v>8129</v>
      </c>
      <c r="AB330" s="116" t="s">
        <v>8129</v>
      </c>
      <c r="AC330" s="116" t="s">
        <v>8129</v>
      </c>
      <c r="AD330" s="116" t="s">
        <v>8129</v>
      </c>
      <c r="AE330" s="116" t="s">
        <v>8129</v>
      </c>
      <c r="AF330" s="116" t="s">
        <v>9996</v>
      </c>
    </row>
    <row r="331" spans="1:32" ht="15" customHeight="1" x14ac:dyDescent="0.25">
      <c r="A331" s="116" t="s">
        <v>10179</v>
      </c>
      <c r="B331" s="120" t="s">
        <v>10180</v>
      </c>
      <c r="C331" s="116" t="s">
        <v>8132</v>
      </c>
      <c r="D331" s="118">
        <v>43929</v>
      </c>
      <c r="E331" s="116" t="s">
        <v>10181</v>
      </c>
      <c r="F331" s="116">
        <v>108743</v>
      </c>
      <c r="G331" s="116" t="s">
        <v>8127</v>
      </c>
      <c r="H331" s="116" t="s">
        <v>8138</v>
      </c>
      <c r="I331" s="116" t="s">
        <v>8129</v>
      </c>
      <c r="J331" s="116" t="s">
        <v>180</v>
      </c>
      <c r="K331" s="116" t="s">
        <v>837</v>
      </c>
      <c r="L331" s="116" t="s">
        <v>62</v>
      </c>
      <c r="M331" s="116" t="s">
        <v>1258</v>
      </c>
      <c r="N331" s="118">
        <v>43929</v>
      </c>
      <c r="O331" s="119">
        <v>0.73125000000000007</v>
      </c>
      <c r="P331" s="119">
        <v>0.74652777777777779</v>
      </c>
      <c r="Q331" s="119">
        <v>0.76041666666666663</v>
      </c>
      <c r="R331" s="119">
        <v>0.82291666666666663</v>
      </c>
      <c r="S331" s="116" t="s">
        <v>10182</v>
      </c>
      <c r="T331" s="116"/>
      <c r="U331" s="116" t="s">
        <v>10183</v>
      </c>
      <c r="V331" s="116" t="s">
        <v>10184</v>
      </c>
      <c r="W331" s="116" t="s">
        <v>10185</v>
      </c>
      <c r="X331" s="116" t="s">
        <v>276</v>
      </c>
      <c r="Y331" s="116" t="s">
        <v>8142</v>
      </c>
      <c r="Z331" s="116" t="s">
        <v>8129</v>
      </c>
      <c r="AA331" s="116" t="s">
        <v>8132</v>
      </c>
      <c r="AB331" s="116" t="s">
        <v>8132</v>
      </c>
      <c r="AC331" s="116" t="s">
        <v>8129</v>
      </c>
      <c r="AD331" s="116" t="s">
        <v>8129</v>
      </c>
      <c r="AE331" s="116" t="s">
        <v>8129</v>
      </c>
      <c r="AF331" s="116" t="s">
        <v>9996</v>
      </c>
    </row>
    <row r="332" spans="1:32" ht="15" customHeight="1" x14ac:dyDescent="0.25">
      <c r="A332" s="116" t="s">
        <v>10186</v>
      </c>
      <c r="B332" s="120" t="s">
        <v>10187</v>
      </c>
      <c r="C332" s="116" t="s">
        <v>8132</v>
      </c>
      <c r="D332" s="118">
        <v>43929</v>
      </c>
      <c r="E332" s="116" t="s">
        <v>10188</v>
      </c>
      <c r="F332" s="116">
        <v>108715</v>
      </c>
      <c r="G332" s="134" t="s">
        <v>8127</v>
      </c>
      <c r="H332" s="116" t="s">
        <v>8128</v>
      </c>
      <c r="I332" s="116" t="s">
        <v>8129</v>
      </c>
      <c r="J332" s="116" t="s">
        <v>189</v>
      </c>
      <c r="K332" s="116" t="s">
        <v>2881</v>
      </c>
      <c r="L332" s="116" t="s">
        <v>10</v>
      </c>
      <c r="M332" s="116" t="s">
        <v>255</v>
      </c>
      <c r="N332" s="118">
        <v>43929</v>
      </c>
      <c r="O332" s="119">
        <v>0.86458333333333337</v>
      </c>
      <c r="P332" s="125">
        <v>0.87847222222222221</v>
      </c>
      <c r="Q332" s="125">
        <v>0.89930555555555547</v>
      </c>
      <c r="R332" s="125">
        <v>0.9375</v>
      </c>
      <c r="S332" s="116" t="s">
        <v>10189</v>
      </c>
      <c r="T332" s="116"/>
      <c r="U332" s="119" t="s">
        <v>10190</v>
      </c>
      <c r="V332" s="116" t="s">
        <v>10191</v>
      </c>
      <c r="W332" s="116" t="s">
        <v>10192</v>
      </c>
      <c r="X332" s="116" t="s">
        <v>8513</v>
      </c>
      <c r="Y332" s="116" t="s">
        <v>8142</v>
      </c>
      <c r="Z332" s="116" t="s">
        <v>8129</v>
      </c>
      <c r="AA332" s="116" t="s">
        <v>8129</v>
      </c>
      <c r="AB332" s="116" t="s">
        <v>8132</v>
      </c>
      <c r="AC332" s="116" t="s">
        <v>8129</v>
      </c>
      <c r="AD332" s="116" t="s">
        <v>8129</v>
      </c>
      <c r="AE332" s="116" t="s">
        <v>8129</v>
      </c>
      <c r="AF332" s="135" t="s">
        <v>9996</v>
      </c>
    </row>
    <row r="333" spans="1:32" ht="15" customHeight="1" x14ac:dyDescent="0.25">
      <c r="A333" s="116" t="s">
        <v>10193</v>
      </c>
      <c r="B333" s="120" t="s">
        <v>10194</v>
      </c>
      <c r="C333" s="116" t="s">
        <v>8132</v>
      </c>
      <c r="D333" s="118">
        <v>43930</v>
      </c>
      <c r="E333" s="116" t="s">
        <v>10195</v>
      </c>
      <c r="F333" s="116">
        <v>108713</v>
      </c>
      <c r="G333" s="116" t="s">
        <v>8127</v>
      </c>
      <c r="H333" s="116" t="s">
        <v>8128</v>
      </c>
      <c r="I333" s="116" t="s">
        <v>8129</v>
      </c>
      <c r="J333" s="116" t="s">
        <v>191</v>
      </c>
      <c r="K333" s="116" t="s">
        <v>10196</v>
      </c>
      <c r="L333" s="116" t="s">
        <v>72</v>
      </c>
      <c r="M333" s="116" t="s">
        <v>1258</v>
      </c>
      <c r="N333" s="118">
        <v>43929</v>
      </c>
      <c r="O333" s="119">
        <v>0.88750000000000007</v>
      </c>
      <c r="P333" s="119">
        <v>0.89583333333333337</v>
      </c>
      <c r="Q333" s="119">
        <v>0.90972222222222221</v>
      </c>
      <c r="R333" s="119">
        <v>0.94444444444444453</v>
      </c>
      <c r="S333" s="116" t="s">
        <v>10197</v>
      </c>
      <c r="T333" s="116"/>
      <c r="U333" s="116" t="s">
        <v>10198</v>
      </c>
      <c r="V333" s="116" t="s">
        <v>10199</v>
      </c>
      <c r="W333" s="116" t="s">
        <v>10200</v>
      </c>
      <c r="X333" s="116" t="s">
        <v>276</v>
      </c>
      <c r="Y333" s="116" t="s">
        <v>8142</v>
      </c>
      <c r="Z333" s="116" t="s">
        <v>8129</v>
      </c>
      <c r="AA333" s="116" t="s">
        <v>8129</v>
      </c>
      <c r="AB333" s="116" t="s">
        <v>8132</v>
      </c>
      <c r="AC333" s="116" t="s">
        <v>8129</v>
      </c>
      <c r="AD333" s="116" t="s">
        <v>8129</v>
      </c>
      <c r="AE333" s="116" t="s">
        <v>8129</v>
      </c>
      <c r="AF333" s="116" t="s">
        <v>9996</v>
      </c>
    </row>
    <row r="334" spans="1:32" ht="15" customHeight="1" x14ac:dyDescent="0.25">
      <c r="A334" s="116" t="s">
        <v>10201</v>
      </c>
      <c r="B334" s="120" t="s">
        <v>10202</v>
      </c>
      <c r="C334" s="116" t="s">
        <v>8132</v>
      </c>
      <c r="D334" s="118">
        <v>43930</v>
      </c>
      <c r="E334" s="116" t="s">
        <v>10203</v>
      </c>
      <c r="F334" s="116">
        <v>108738</v>
      </c>
      <c r="G334" s="116" t="s">
        <v>8127</v>
      </c>
      <c r="H334" s="116" t="s">
        <v>8128</v>
      </c>
      <c r="I334" s="116" t="s">
        <v>8129</v>
      </c>
      <c r="J334" s="116" t="s">
        <v>184</v>
      </c>
      <c r="K334" s="116" t="s">
        <v>9982</v>
      </c>
      <c r="L334" s="116" t="s">
        <v>71</v>
      </c>
      <c r="M334" s="116" t="s">
        <v>1258</v>
      </c>
      <c r="N334" s="118">
        <v>43930</v>
      </c>
      <c r="O334" s="119">
        <v>0.43402777777777773</v>
      </c>
      <c r="P334" s="119">
        <v>0.4513888888888889</v>
      </c>
      <c r="Q334" s="119">
        <v>0.4826388888888889</v>
      </c>
      <c r="R334" s="119">
        <v>0.54861111111111105</v>
      </c>
      <c r="S334" s="116" t="s">
        <v>10204</v>
      </c>
      <c r="T334" s="116"/>
      <c r="U334" s="116" t="s">
        <v>10205</v>
      </c>
      <c r="V334" s="116" t="s">
        <v>10206</v>
      </c>
      <c r="W334" s="116" t="s">
        <v>10207</v>
      </c>
      <c r="X334" s="116" t="s">
        <v>276</v>
      </c>
      <c r="Y334" s="116" t="s">
        <v>250</v>
      </c>
      <c r="Z334" s="116" t="s">
        <v>8132</v>
      </c>
      <c r="AA334" s="116" t="s">
        <v>8129</v>
      </c>
      <c r="AB334" s="116" t="s">
        <v>8132</v>
      </c>
      <c r="AC334" s="116" t="s">
        <v>8129</v>
      </c>
      <c r="AD334" s="116" t="s">
        <v>8129</v>
      </c>
      <c r="AE334" s="116" t="s">
        <v>8129</v>
      </c>
      <c r="AF334" s="116" t="s">
        <v>9996</v>
      </c>
    </row>
    <row r="335" spans="1:32" ht="15" customHeight="1" x14ac:dyDescent="0.25">
      <c r="A335" s="129" t="s">
        <v>10208</v>
      </c>
      <c r="B335" s="120" t="s">
        <v>10209</v>
      </c>
      <c r="C335" s="116" t="s">
        <v>8195</v>
      </c>
      <c r="D335" s="118">
        <v>43930</v>
      </c>
      <c r="E335" s="116" t="s">
        <v>10210</v>
      </c>
      <c r="F335" s="116">
        <v>108733</v>
      </c>
      <c r="G335" s="116" t="s">
        <v>8127</v>
      </c>
      <c r="H335" s="116" t="s">
        <v>8128</v>
      </c>
      <c r="I335" s="116" t="s">
        <v>8129</v>
      </c>
      <c r="J335" s="116" t="s">
        <v>185</v>
      </c>
      <c r="K335" s="116" t="s">
        <v>9778</v>
      </c>
      <c r="L335" s="116" t="s">
        <v>73</v>
      </c>
      <c r="M335" s="116" t="s">
        <v>255</v>
      </c>
      <c r="N335" s="118">
        <v>43930</v>
      </c>
      <c r="O335" s="119">
        <v>0.38541666666666669</v>
      </c>
      <c r="P335" s="119">
        <v>0.3888888888888889</v>
      </c>
      <c r="Q335" s="119">
        <v>0.40972222222222227</v>
      </c>
      <c r="R335" s="119">
        <v>0.4375</v>
      </c>
      <c r="S335" s="116" t="s">
        <v>9151</v>
      </c>
      <c r="T335" s="116"/>
      <c r="U335" s="116" t="s">
        <v>10211</v>
      </c>
      <c r="V335" s="116" t="s">
        <v>8295</v>
      </c>
      <c r="W335" s="116" t="s">
        <v>10212</v>
      </c>
      <c r="X335" s="116" t="s">
        <v>8513</v>
      </c>
      <c r="Y335" s="116" t="s">
        <v>8142</v>
      </c>
      <c r="Z335" s="116" t="s">
        <v>8129</v>
      </c>
      <c r="AA335" s="116" t="s">
        <v>8129</v>
      </c>
      <c r="AB335" s="116" t="s">
        <v>8132</v>
      </c>
      <c r="AC335" s="116" t="s">
        <v>8129</v>
      </c>
      <c r="AD335" s="116" t="s">
        <v>8129</v>
      </c>
      <c r="AE335" s="116" t="s">
        <v>8132</v>
      </c>
      <c r="AF335" s="116" t="s">
        <v>9996</v>
      </c>
    </row>
    <row r="336" spans="1:32" ht="15" customHeight="1" x14ac:dyDescent="0.25">
      <c r="A336" s="116" t="s">
        <v>10213</v>
      </c>
      <c r="B336" s="120" t="s">
        <v>10214</v>
      </c>
      <c r="C336" s="116" t="s">
        <v>8195</v>
      </c>
      <c r="D336" s="118">
        <v>43930</v>
      </c>
      <c r="E336" s="116" t="s">
        <v>10215</v>
      </c>
      <c r="F336" s="116">
        <v>108737</v>
      </c>
      <c r="G336" s="116" t="s">
        <v>8127</v>
      </c>
      <c r="H336" s="116" t="s">
        <v>8128</v>
      </c>
      <c r="I336" s="116" t="s">
        <v>8129</v>
      </c>
      <c r="J336" s="116" t="s">
        <v>185</v>
      </c>
      <c r="K336" s="116" t="s">
        <v>10216</v>
      </c>
      <c r="L336" s="116" t="s">
        <v>73</v>
      </c>
      <c r="M336" s="116" t="s">
        <v>1258</v>
      </c>
      <c r="N336" s="118">
        <v>43930</v>
      </c>
      <c r="O336" s="119">
        <v>0.64583333333333337</v>
      </c>
      <c r="P336" s="119">
        <v>0.65277777777777779</v>
      </c>
      <c r="Q336" s="119">
        <v>0.67708333333333337</v>
      </c>
      <c r="R336" s="119">
        <v>0.70833333333333337</v>
      </c>
      <c r="S336" s="116" t="s">
        <v>10217</v>
      </c>
      <c r="T336" s="116"/>
      <c r="U336" s="116" t="s">
        <v>10218</v>
      </c>
      <c r="V336" s="116" t="s">
        <v>8295</v>
      </c>
      <c r="W336" s="116" t="s">
        <v>10219</v>
      </c>
      <c r="X336" s="116" t="s">
        <v>8513</v>
      </c>
      <c r="Y336" s="116" t="s">
        <v>8142</v>
      </c>
      <c r="Z336" s="116" t="s">
        <v>8129</v>
      </c>
      <c r="AA336" s="116" t="s">
        <v>8129</v>
      </c>
      <c r="AB336" s="116" t="s">
        <v>8129</v>
      </c>
      <c r="AC336" s="116" t="s">
        <v>8129</v>
      </c>
      <c r="AD336" s="116" t="s">
        <v>8129</v>
      </c>
      <c r="AE336" s="116" t="s">
        <v>8129</v>
      </c>
      <c r="AF336" s="116" t="s">
        <v>9996</v>
      </c>
    </row>
    <row r="337" spans="1:32" ht="15" customHeight="1" x14ac:dyDescent="0.25">
      <c r="A337" s="116" t="s">
        <v>10220</v>
      </c>
      <c r="B337" s="120" t="s">
        <v>10221</v>
      </c>
      <c r="C337" s="116" t="s">
        <v>8132</v>
      </c>
      <c r="D337" s="118">
        <v>43930</v>
      </c>
      <c r="E337" s="116" t="s">
        <v>10222</v>
      </c>
      <c r="F337" s="116">
        <v>108740</v>
      </c>
      <c r="G337" s="116" t="s">
        <v>8127</v>
      </c>
      <c r="H337" s="116" t="s">
        <v>8138</v>
      </c>
      <c r="I337" s="116" t="s">
        <v>8129</v>
      </c>
      <c r="J337" s="116" t="s">
        <v>179</v>
      </c>
      <c r="K337" s="116" t="s">
        <v>8649</v>
      </c>
      <c r="L337" s="116" t="s">
        <v>8158</v>
      </c>
      <c r="M337" s="116" t="s">
        <v>255</v>
      </c>
      <c r="N337" s="118">
        <v>43930</v>
      </c>
      <c r="O337" s="119">
        <v>0.84375</v>
      </c>
      <c r="P337" s="119">
        <v>0.86111111111111116</v>
      </c>
      <c r="Q337" s="119">
        <v>0.86805555555555547</v>
      </c>
      <c r="R337" s="119">
        <v>0.90277777777777779</v>
      </c>
      <c r="S337" s="116" t="s">
        <v>10223</v>
      </c>
      <c r="T337" s="116"/>
      <c r="U337" s="116" t="s">
        <v>10224</v>
      </c>
      <c r="V337" s="116" t="s">
        <v>10225</v>
      </c>
      <c r="W337" s="116" t="s">
        <v>10226</v>
      </c>
      <c r="X337" s="116" t="s">
        <v>8513</v>
      </c>
      <c r="Y337" s="116" t="s">
        <v>8142</v>
      </c>
      <c r="Z337" s="116" t="s">
        <v>8129</v>
      </c>
      <c r="AA337" s="116" t="s">
        <v>8129</v>
      </c>
      <c r="AB337" s="116" t="s">
        <v>8129</v>
      </c>
      <c r="AC337" s="116" t="s">
        <v>8129</v>
      </c>
      <c r="AD337" s="116" t="s">
        <v>8129</v>
      </c>
      <c r="AE337" s="116" t="s">
        <v>8129</v>
      </c>
      <c r="AF337" s="116" t="s">
        <v>9996</v>
      </c>
    </row>
    <row r="338" spans="1:32" ht="15" customHeight="1" x14ac:dyDescent="0.25">
      <c r="A338" s="116" t="s">
        <v>10227</v>
      </c>
      <c r="B338" s="120" t="s">
        <v>10228</v>
      </c>
      <c r="C338" s="116" t="s">
        <v>8132</v>
      </c>
      <c r="D338" s="118">
        <v>43931</v>
      </c>
      <c r="E338" s="116" t="s">
        <v>10229</v>
      </c>
      <c r="F338" s="116">
        <v>108719</v>
      </c>
      <c r="G338" s="116" t="s">
        <v>8127</v>
      </c>
      <c r="H338" s="116" t="s">
        <v>8128</v>
      </c>
      <c r="I338" s="116" t="s">
        <v>8129</v>
      </c>
      <c r="J338" s="116" t="s">
        <v>169</v>
      </c>
      <c r="K338" s="116" t="s">
        <v>9189</v>
      </c>
      <c r="L338" s="116" t="s">
        <v>72</v>
      </c>
      <c r="M338" s="116" t="s">
        <v>255</v>
      </c>
      <c r="N338" s="118">
        <v>43931</v>
      </c>
      <c r="O338" s="119">
        <v>0.6479166666666667</v>
      </c>
      <c r="P338" s="119">
        <v>0.65625</v>
      </c>
      <c r="Q338" s="119">
        <v>0.66666666666666663</v>
      </c>
      <c r="R338" s="119">
        <v>0.69444444444444453</v>
      </c>
      <c r="S338" s="116" t="s">
        <v>10230</v>
      </c>
      <c r="T338" s="116"/>
      <c r="U338" s="116" t="s">
        <v>10231</v>
      </c>
      <c r="V338" s="116" t="s">
        <v>10232</v>
      </c>
      <c r="W338" s="116" t="s">
        <v>10233</v>
      </c>
      <c r="X338" s="116" t="s">
        <v>8513</v>
      </c>
      <c r="Y338" s="116" t="s">
        <v>8142</v>
      </c>
      <c r="Z338" s="116" t="s">
        <v>8129</v>
      </c>
      <c r="AA338" s="116" t="s">
        <v>8129</v>
      </c>
      <c r="AB338" s="116" t="s">
        <v>8132</v>
      </c>
      <c r="AC338" s="116" t="s">
        <v>8129</v>
      </c>
      <c r="AD338" s="116" t="s">
        <v>8129</v>
      </c>
      <c r="AE338" s="116" t="s">
        <v>8129</v>
      </c>
      <c r="AF338" s="116" t="s">
        <v>9996</v>
      </c>
    </row>
    <row r="339" spans="1:32" ht="15" customHeight="1" x14ac:dyDescent="0.25">
      <c r="A339" s="116" t="s">
        <v>10234</v>
      </c>
      <c r="B339" s="120" t="s">
        <v>10235</v>
      </c>
      <c r="C339" s="116" t="s">
        <v>8195</v>
      </c>
      <c r="D339" s="118">
        <v>43931</v>
      </c>
      <c r="E339" s="116" t="s">
        <v>10236</v>
      </c>
      <c r="F339" s="116">
        <v>108720</v>
      </c>
      <c r="G339" s="134" t="s">
        <v>8127</v>
      </c>
      <c r="H339" s="116" t="s">
        <v>8128</v>
      </c>
      <c r="I339" s="116" t="s">
        <v>8129</v>
      </c>
      <c r="J339" s="116" t="s">
        <v>193</v>
      </c>
      <c r="K339" s="116" t="s">
        <v>8187</v>
      </c>
      <c r="L339" s="116" t="s">
        <v>71</v>
      </c>
      <c r="M339" s="116" t="s">
        <v>255</v>
      </c>
      <c r="N339" s="118">
        <v>43931</v>
      </c>
      <c r="O339" s="119">
        <v>0.83333333333333337</v>
      </c>
      <c r="P339" s="125">
        <v>0.86111111111111116</v>
      </c>
      <c r="Q339" s="125">
        <v>0.89583333333333337</v>
      </c>
      <c r="R339" s="125">
        <v>0.93055555555555547</v>
      </c>
      <c r="S339" s="116" t="s">
        <v>126</v>
      </c>
      <c r="T339" s="116"/>
      <c r="U339" s="119" t="s">
        <v>10237</v>
      </c>
      <c r="V339" s="116" t="s">
        <v>10238</v>
      </c>
      <c r="W339" s="116" t="s">
        <v>10239</v>
      </c>
      <c r="X339" s="116" t="s">
        <v>744</v>
      </c>
      <c r="Y339" s="116" t="s">
        <v>8142</v>
      </c>
      <c r="Z339" s="116" t="s">
        <v>8129</v>
      </c>
      <c r="AA339" s="116" t="s">
        <v>8129</v>
      </c>
      <c r="AB339" s="116" t="s">
        <v>8129</v>
      </c>
      <c r="AC339" s="116" t="s">
        <v>8129</v>
      </c>
      <c r="AD339" s="116" t="s">
        <v>8129</v>
      </c>
      <c r="AE339" s="116" t="s">
        <v>8129</v>
      </c>
      <c r="AF339" s="135" t="s">
        <v>9996</v>
      </c>
    </row>
    <row r="340" spans="1:32" ht="15" customHeight="1" x14ac:dyDescent="0.25">
      <c r="A340" s="116" t="s">
        <v>10240</v>
      </c>
      <c r="B340" s="120" t="s">
        <v>10241</v>
      </c>
      <c r="C340" s="116" t="s">
        <v>8132</v>
      </c>
      <c r="D340" s="118">
        <v>43931</v>
      </c>
      <c r="E340" s="116" t="s">
        <v>10242</v>
      </c>
      <c r="F340" s="116">
        <v>108718</v>
      </c>
      <c r="G340" s="134" t="s">
        <v>8127</v>
      </c>
      <c r="H340" s="116" t="s">
        <v>8138</v>
      </c>
      <c r="I340" s="116" t="s">
        <v>8129</v>
      </c>
      <c r="J340" s="116" t="s">
        <v>179</v>
      </c>
      <c r="K340" s="116" t="s">
        <v>9189</v>
      </c>
      <c r="L340" s="116" t="s">
        <v>10</v>
      </c>
      <c r="M340" s="116" t="s">
        <v>1258</v>
      </c>
      <c r="N340" s="118">
        <v>43931</v>
      </c>
      <c r="O340" s="119">
        <v>0.875</v>
      </c>
      <c r="P340" s="125">
        <v>0.88888888888888884</v>
      </c>
      <c r="Q340" s="125">
        <v>0.90972222222222221</v>
      </c>
      <c r="R340" s="125">
        <v>0.9375</v>
      </c>
      <c r="S340" s="116" t="s">
        <v>10243</v>
      </c>
      <c r="T340" s="116"/>
      <c r="U340" s="119" t="s">
        <v>10244</v>
      </c>
      <c r="V340" s="116" t="s">
        <v>293</v>
      </c>
      <c r="W340" s="116" t="s">
        <v>8852</v>
      </c>
      <c r="X340" s="116" t="s">
        <v>8666</v>
      </c>
      <c r="Y340" s="116" t="s">
        <v>8142</v>
      </c>
      <c r="Z340" s="116" t="s">
        <v>8132</v>
      </c>
      <c r="AA340" s="116" t="s">
        <v>8129</v>
      </c>
      <c r="AB340" s="116" t="s">
        <v>8132</v>
      </c>
      <c r="AC340" s="116" t="s">
        <v>8129</v>
      </c>
      <c r="AD340" s="116" t="s">
        <v>8129</v>
      </c>
      <c r="AE340" s="116" t="s">
        <v>8129</v>
      </c>
      <c r="AF340" s="135" t="s">
        <v>9996</v>
      </c>
    </row>
    <row r="341" spans="1:32" ht="15" customHeight="1" x14ac:dyDescent="0.25">
      <c r="A341" s="116" t="s">
        <v>10245</v>
      </c>
      <c r="B341" s="120" t="s">
        <v>10246</v>
      </c>
      <c r="C341" s="116" t="s">
        <v>8129</v>
      </c>
      <c r="D341" s="118">
        <v>43931</v>
      </c>
      <c r="E341" s="116" t="s">
        <v>10247</v>
      </c>
      <c r="F341" s="116">
        <v>108792</v>
      </c>
      <c r="G341" s="116" t="s">
        <v>8127</v>
      </c>
      <c r="H341" s="116" t="s">
        <v>8138</v>
      </c>
      <c r="I341" s="116" t="s">
        <v>8129</v>
      </c>
      <c r="J341" s="116" t="s">
        <v>169</v>
      </c>
      <c r="K341" s="116" t="s">
        <v>8245</v>
      </c>
      <c r="L341" s="116" t="s">
        <v>72</v>
      </c>
      <c r="M341" s="116" t="s">
        <v>278</v>
      </c>
      <c r="N341" s="118">
        <v>43931</v>
      </c>
      <c r="O341" s="119">
        <v>0.90138888888888891</v>
      </c>
      <c r="P341" s="119">
        <v>0.91666666666666663</v>
      </c>
      <c r="Q341" s="119">
        <v>0.92708333333333337</v>
      </c>
      <c r="R341" s="119">
        <v>0.95833333333333337</v>
      </c>
      <c r="S341" s="116" t="s">
        <v>10248</v>
      </c>
      <c r="T341" s="116"/>
      <c r="U341" s="116" t="s">
        <v>10249</v>
      </c>
      <c r="V341" s="116" t="s">
        <v>10250</v>
      </c>
      <c r="W341" s="116" t="s">
        <v>8433</v>
      </c>
      <c r="X341" s="116" t="s">
        <v>8666</v>
      </c>
      <c r="Y341" s="116" t="s">
        <v>8142</v>
      </c>
      <c r="Z341" s="116" t="s">
        <v>8129</v>
      </c>
      <c r="AA341" s="116" t="s">
        <v>8129</v>
      </c>
      <c r="AB341" s="116" t="s">
        <v>8132</v>
      </c>
      <c r="AC341" s="116" t="s">
        <v>8129</v>
      </c>
      <c r="AD341" s="116" t="s">
        <v>8129</v>
      </c>
      <c r="AE341" s="116" t="s">
        <v>8129</v>
      </c>
      <c r="AF341" s="116" t="s">
        <v>9996</v>
      </c>
    </row>
    <row r="342" spans="1:32" ht="15" customHeight="1" x14ac:dyDescent="0.25">
      <c r="A342" s="116" t="s">
        <v>10251</v>
      </c>
      <c r="B342" s="120" t="s">
        <v>10252</v>
      </c>
      <c r="C342" s="116" t="s">
        <v>8125</v>
      </c>
      <c r="D342" s="118">
        <v>43932</v>
      </c>
      <c r="E342" s="116" t="s">
        <v>10253</v>
      </c>
      <c r="F342" s="116">
        <v>106725</v>
      </c>
      <c r="G342" s="116" t="s">
        <v>8127</v>
      </c>
      <c r="H342" s="116" t="s">
        <v>8128</v>
      </c>
      <c r="I342" s="116" t="s">
        <v>8129</v>
      </c>
      <c r="J342" s="116" t="s">
        <v>176</v>
      </c>
      <c r="K342" s="116" t="s">
        <v>10254</v>
      </c>
      <c r="L342" s="116" t="s">
        <v>25</v>
      </c>
      <c r="M342" s="116" t="s">
        <v>255</v>
      </c>
      <c r="N342" s="118">
        <v>43931</v>
      </c>
      <c r="O342" s="119">
        <v>0.75694444444444453</v>
      </c>
      <c r="P342" s="119">
        <v>0.76388888888888884</v>
      </c>
      <c r="Q342" s="119">
        <v>0.77777777777777779</v>
      </c>
      <c r="R342" s="119">
        <v>0.80555555555555547</v>
      </c>
      <c r="S342" s="116" t="s">
        <v>10255</v>
      </c>
      <c r="T342" s="116"/>
      <c r="U342" s="116" t="s">
        <v>10256</v>
      </c>
      <c r="V342" s="116" t="s">
        <v>10257</v>
      </c>
      <c r="W342" s="116" t="s">
        <v>9395</v>
      </c>
      <c r="X342" s="116" t="s">
        <v>6747</v>
      </c>
      <c r="Y342" s="116" t="s">
        <v>8142</v>
      </c>
      <c r="Z342" s="116" t="s">
        <v>8129</v>
      </c>
      <c r="AA342" s="116" t="s">
        <v>8129</v>
      </c>
      <c r="AB342" s="116" t="s">
        <v>8129</v>
      </c>
      <c r="AC342" s="116" t="s">
        <v>8129</v>
      </c>
      <c r="AD342" s="116" t="s">
        <v>8129</v>
      </c>
      <c r="AE342" s="116" t="s">
        <v>8129</v>
      </c>
      <c r="AF342" s="116" t="s">
        <v>9996</v>
      </c>
    </row>
    <row r="343" spans="1:32" ht="15" customHeight="1" x14ac:dyDescent="0.25">
      <c r="A343" s="116" t="s">
        <v>10258</v>
      </c>
      <c r="B343" s="120" t="s">
        <v>10259</v>
      </c>
      <c r="C343" s="116" t="s">
        <v>8132</v>
      </c>
      <c r="D343" s="118">
        <v>43932</v>
      </c>
      <c r="E343" s="116" t="s">
        <v>10260</v>
      </c>
      <c r="F343" s="116">
        <v>108724</v>
      </c>
      <c r="G343" s="116" t="s">
        <v>8127</v>
      </c>
      <c r="H343" s="116" t="s">
        <v>8128</v>
      </c>
      <c r="I343" s="116" t="s">
        <v>8129</v>
      </c>
      <c r="J343" s="116" t="s">
        <v>193</v>
      </c>
      <c r="K343" s="116" t="s">
        <v>8430</v>
      </c>
      <c r="L343" s="116" t="s">
        <v>8158</v>
      </c>
      <c r="M343" s="116" t="s">
        <v>255</v>
      </c>
      <c r="N343" s="118">
        <v>43933</v>
      </c>
      <c r="O343" s="119">
        <v>0.14583333333333334</v>
      </c>
      <c r="P343" s="119">
        <v>0.15972222222222224</v>
      </c>
      <c r="Q343" s="119">
        <v>0.18402777777777779</v>
      </c>
      <c r="R343" s="119">
        <v>0.21527777777777779</v>
      </c>
      <c r="S343" s="116" t="s">
        <v>131</v>
      </c>
      <c r="T343" s="116"/>
      <c r="U343" s="116" t="s">
        <v>10261</v>
      </c>
      <c r="V343" s="116" t="s">
        <v>10262</v>
      </c>
      <c r="W343" s="116" t="s">
        <v>10263</v>
      </c>
      <c r="X343" s="116" t="s">
        <v>276</v>
      </c>
      <c r="Y343" s="116" t="s">
        <v>8142</v>
      </c>
      <c r="Z343" s="116" t="s">
        <v>8129</v>
      </c>
      <c r="AA343" s="116" t="s">
        <v>8129</v>
      </c>
      <c r="AB343" s="116" t="s">
        <v>8129</v>
      </c>
      <c r="AC343" s="116" t="s">
        <v>8129</v>
      </c>
      <c r="AD343" s="116" t="s">
        <v>8129</v>
      </c>
      <c r="AE343" s="116" t="s">
        <v>8129</v>
      </c>
      <c r="AF343" s="116" t="s">
        <v>9996</v>
      </c>
    </row>
    <row r="344" spans="1:32" ht="15" customHeight="1" x14ac:dyDescent="0.25">
      <c r="A344" s="116" t="s">
        <v>10264</v>
      </c>
      <c r="B344" s="120" t="s">
        <v>10265</v>
      </c>
      <c r="C344" s="116" t="s">
        <v>8132</v>
      </c>
      <c r="D344" s="118">
        <v>43933</v>
      </c>
      <c r="E344" s="116" t="s">
        <v>10266</v>
      </c>
      <c r="F344" s="116">
        <v>108723</v>
      </c>
      <c r="G344" s="116" t="s">
        <v>8127</v>
      </c>
      <c r="H344" s="116" t="s">
        <v>8138</v>
      </c>
      <c r="I344" s="116" t="s">
        <v>8129</v>
      </c>
      <c r="J344" s="116" t="s">
        <v>185</v>
      </c>
      <c r="K344" s="116" t="s">
        <v>1942</v>
      </c>
      <c r="L344" s="116" t="s">
        <v>62</v>
      </c>
      <c r="M344" s="116" t="s">
        <v>1258</v>
      </c>
      <c r="N344" s="118">
        <v>43933</v>
      </c>
      <c r="O344" s="119">
        <v>0.69444444444444453</v>
      </c>
      <c r="P344" s="119">
        <v>0.69791666666666663</v>
      </c>
      <c r="Q344" s="119">
        <v>0.71875</v>
      </c>
      <c r="R344" s="119">
        <v>0.75</v>
      </c>
      <c r="S344" s="116" t="s">
        <v>10267</v>
      </c>
      <c r="T344" s="116"/>
      <c r="U344" s="116" t="s">
        <v>10268</v>
      </c>
      <c r="V344" s="116" t="s">
        <v>10269</v>
      </c>
      <c r="W344" s="116" t="s">
        <v>10270</v>
      </c>
      <c r="X344" s="116" t="s">
        <v>8513</v>
      </c>
      <c r="Y344" s="116" t="s">
        <v>8142</v>
      </c>
      <c r="Z344" s="116" t="s">
        <v>8129</v>
      </c>
      <c r="AA344" s="116" t="s">
        <v>8129</v>
      </c>
      <c r="AB344" s="116" t="s">
        <v>8129</v>
      </c>
      <c r="AC344" s="116" t="s">
        <v>8129</v>
      </c>
      <c r="AD344" s="116" t="s">
        <v>8129</v>
      </c>
      <c r="AE344" s="116" t="s">
        <v>8129</v>
      </c>
      <c r="AF344" s="116" t="s">
        <v>9996</v>
      </c>
    </row>
    <row r="345" spans="1:32" ht="15" customHeight="1" x14ac:dyDescent="0.25">
      <c r="A345" s="116" t="s">
        <v>10271</v>
      </c>
      <c r="B345" s="120" t="s">
        <v>10272</v>
      </c>
      <c r="C345" s="116" t="s">
        <v>8132</v>
      </c>
      <c r="D345" s="118">
        <v>43934</v>
      </c>
      <c r="E345" s="116" t="s">
        <v>10273</v>
      </c>
      <c r="F345" s="116">
        <v>108727</v>
      </c>
      <c r="G345" s="116" t="s">
        <v>8127</v>
      </c>
      <c r="H345" s="116" t="s">
        <v>8138</v>
      </c>
      <c r="I345" s="116" t="s">
        <v>8132</v>
      </c>
      <c r="J345" s="116" t="s">
        <v>180</v>
      </c>
      <c r="K345" s="116" t="s">
        <v>10274</v>
      </c>
      <c r="L345" s="116" t="s">
        <v>73</v>
      </c>
      <c r="M345" s="116" t="s">
        <v>1258</v>
      </c>
      <c r="N345" s="118">
        <v>43934</v>
      </c>
      <c r="O345" s="119">
        <v>0.65277777777777779</v>
      </c>
      <c r="P345" s="119">
        <v>0.67013888888888884</v>
      </c>
      <c r="Q345" s="119">
        <v>0.67708333333333337</v>
      </c>
      <c r="R345" s="119">
        <v>0.73263888888888884</v>
      </c>
      <c r="S345" s="116" t="s">
        <v>112</v>
      </c>
      <c r="T345" s="116"/>
      <c r="U345" s="116" t="s">
        <v>10275</v>
      </c>
      <c r="V345" s="116" t="s">
        <v>10276</v>
      </c>
      <c r="W345" s="116" t="s">
        <v>10277</v>
      </c>
      <c r="X345" s="116" t="s">
        <v>8513</v>
      </c>
      <c r="Y345" s="116" t="s">
        <v>8142</v>
      </c>
      <c r="Z345" s="116" t="s">
        <v>8129</v>
      </c>
      <c r="AA345" s="116" t="s">
        <v>8132</v>
      </c>
      <c r="AB345" s="116" t="s">
        <v>8132</v>
      </c>
      <c r="AC345" s="116" t="s">
        <v>8129</v>
      </c>
      <c r="AD345" s="116" t="s">
        <v>8129</v>
      </c>
      <c r="AE345" s="116" t="s">
        <v>8129</v>
      </c>
      <c r="AF345" s="116" t="s">
        <v>9996</v>
      </c>
    </row>
    <row r="346" spans="1:32" ht="15" customHeight="1" x14ac:dyDescent="0.25">
      <c r="A346" s="116" t="s">
        <v>10278</v>
      </c>
      <c r="B346" s="120" t="s">
        <v>10279</v>
      </c>
      <c r="C346" s="116" t="s">
        <v>8132</v>
      </c>
      <c r="D346" s="118">
        <v>43934</v>
      </c>
      <c r="E346" s="116" t="s">
        <v>10280</v>
      </c>
      <c r="F346" s="116">
        <v>108730</v>
      </c>
      <c r="G346" s="116" t="s">
        <v>8127</v>
      </c>
      <c r="H346" s="116" t="s">
        <v>8128</v>
      </c>
      <c r="I346" s="116" t="s">
        <v>8129</v>
      </c>
      <c r="J346" s="116" t="s">
        <v>185</v>
      </c>
      <c r="K346" s="116" t="s">
        <v>8423</v>
      </c>
      <c r="L346" s="116" t="s">
        <v>8158</v>
      </c>
      <c r="M346" s="116" t="s">
        <v>1258</v>
      </c>
      <c r="N346" s="118">
        <v>43935</v>
      </c>
      <c r="O346" s="119">
        <v>6.9444444444444441E-3</v>
      </c>
      <c r="P346" s="119">
        <v>1.0416666666666666E-2</v>
      </c>
      <c r="Q346" s="119">
        <v>2.0833333333333332E-2</v>
      </c>
      <c r="R346" s="119">
        <v>5.5555555555555552E-2</v>
      </c>
      <c r="S346" s="116" t="s">
        <v>126</v>
      </c>
      <c r="T346" s="116"/>
      <c r="U346" s="116" t="s">
        <v>10281</v>
      </c>
      <c r="V346" s="116" t="s">
        <v>10282</v>
      </c>
      <c r="W346" s="116" t="s">
        <v>9825</v>
      </c>
      <c r="X346" s="116" t="s">
        <v>8666</v>
      </c>
      <c r="Y346" s="116" t="s">
        <v>8142</v>
      </c>
      <c r="Z346" s="116" t="s">
        <v>8129</v>
      </c>
      <c r="AA346" s="116" t="s">
        <v>8129</v>
      </c>
      <c r="AB346" s="116" t="s">
        <v>8132</v>
      </c>
      <c r="AC346" s="116" t="s">
        <v>8129</v>
      </c>
      <c r="AD346" s="116" t="s">
        <v>8129</v>
      </c>
      <c r="AE346" s="116" t="s">
        <v>8129</v>
      </c>
      <c r="AF346" s="116" t="s">
        <v>9996</v>
      </c>
    </row>
    <row r="347" spans="1:32" ht="15" customHeight="1" x14ac:dyDescent="0.25">
      <c r="A347" s="116" t="s">
        <v>10283</v>
      </c>
      <c r="B347" s="120" t="s">
        <v>10284</v>
      </c>
      <c r="C347" s="116"/>
      <c r="D347" s="118">
        <v>43935</v>
      </c>
      <c r="E347" s="116" t="s">
        <v>10285</v>
      </c>
      <c r="F347" s="116">
        <v>108729</v>
      </c>
      <c r="G347" s="116" t="s">
        <v>8127</v>
      </c>
      <c r="H347" s="116" t="s">
        <v>8128</v>
      </c>
      <c r="I347" s="116" t="s">
        <v>8129</v>
      </c>
      <c r="J347" s="116" t="s">
        <v>184</v>
      </c>
      <c r="K347" s="116" t="s">
        <v>8529</v>
      </c>
      <c r="L347" s="116" t="s">
        <v>10</v>
      </c>
      <c r="M347" s="116" t="s">
        <v>255</v>
      </c>
      <c r="N347" s="118">
        <v>43935</v>
      </c>
      <c r="O347" s="119">
        <v>0.69305555555555554</v>
      </c>
      <c r="P347" s="119">
        <v>0.70138888888888884</v>
      </c>
      <c r="Q347" s="119">
        <v>0.75694444444444453</v>
      </c>
      <c r="R347" s="119">
        <v>0.79861111111111116</v>
      </c>
      <c r="S347" s="116" t="s">
        <v>135</v>
      </c>
      <c r="T347" s="116"/>
      <c r="U347" s="116" t="s">
        <v>10286</v>
      </c>
      <c r="V347" s="116" t="s">
        <v>8822</v>
      </c>
      <c r="W347" s="116" t="s">
        <v>10287</v>
      </c>
      <c r="X347" s="116" t="s">
        <v>8666</v>
      </c>
      <c r="Y347" s="116" t="s">
        <v>8142</v>
      </c>
      <c r="Z347" s="116" t="s">
        <v>8129</v>
      </c>
      <c r="AA347" s="116" t="s">
        <v>8129</v>
      </c>
      <c r="AB347" s="116" t="s">
        <v>8129</v>
      </c>
      <c r="AC347" s="116" t="s">
        <v>8129</v>
      </c>
      <c r="AD347" s="116" t="s">
        <v>8129</v>
      </c>
      <c r="AE347" s="116" t="s">
        <v>8129</v>
      </c>
      <c r="AF347" s="116" t="s">
        <v>9996</v>
      </c>
    </row>
    <row r="348" spans="1:32" ht="15" customHeight="1" x14ac:dyDescent="0.25">
      <c r="A348" s="116" t="s">
        <v>10288</v>
      </c>
      <c r="B348" s="120" t="s">
        <v>10289</v>
      </c>
      <c r="C348" s="116" t="s">
        <v>8132</v>
      </c>
      <c r="D348" s="118">
        <v>43935</v>
      </c>
      <c r="E348" s="116" t="s">
        <v>10290</v>
      </c>
      <c r="F348" s="116">
        <v>108716</v>
      </c>
      <c r="G348" s="116" t="s">
        <v>8127</v>
      </c>
      <c r="H348" s="116" t="s">
        <v>8128</v>
      </c>
      <c r="I348" s="116" t="s">
        <v>8129</v>
      </c>
      <c r="J348" s="116" t="s">
        <v>185</v>
      </c>
      <c r="K348" s="116" t="s">
        <v>10099</v>
      </c>
      <c r="L348" s="116" t="s">
        <v>8158</v>
      </c>
      <c r="M348" s="116" t="s">
        <v>1258</v>
      </c>
      <c r="N348" s="118">
        <v>43935</v>
      </c>
      <c r="O348" s="119">
        <v>0.73958333333333337</v>
      </c>
      <c r="P348" s="119">
        <v>0.72916666666666663</v>
      </c>
      <c r="Q348" s="119">
        <v>0.73958333333333337</v>
      </c>
      <c r="R348" s="119">
        <v>0.77430555555555547</v>
      </c>
      <c r="S348" s="116" t="s">
        <v>124</v>
      </c>
      <c r="T348" s="116"/>
      <c r="U348" s="116" t="s">
        <v>10291</v>
      </c>
      <c r="V348" s="116" t="s">
        <v>10292</v>
      </c>
      <c r="W348" s="116" t="s">
        <v>10293</v>
      </c>
      <c r="X348" s="116" t="s">
        <v>8513</v>
      </c>
      <c r="Y348" s="116" t="s">
        <v>8142</v>
      </c>
      <c r="Z348" s="116" t="s">
        <v>8129</v>
      </c>
      <c r="AA348" s="116" t="s">
        <v>8129</v>
      </c>
      <c r="AB348" s="116" t="s">
        <v>8132</v>
      </c>
      <c r="AC348" s="116" t="s">
        <v>8129</v>
      </c>
      <c r="AD348" s="116" t="s">
        <v>8129</v>
      </c>
      <c r="AE348" s="116" t="s">
        <v>8129</v>
      </c>
      <c r="AF348" s="116" t="s">
        <v>9996</v>
      </c>
    </row>
    <row r="349" spans="1:32" ht="15" customHeight="1" x14ac:dyDescent="0.25">
      <c r="A349" s="116" t="s">
        <v>10294</v>
      </c>
      <c r="B349" s="120" t="s">
        <v>10295</v>
      </c>
      <c r="C349" s="116" t="s">
        <v>8129</v>
      </c>
      <c r="D349" s="118">
        <v>43935</v>
      </c>
      <c r="E349" s="116" t="s">
        <v>10296</v>
      </c>
      <c r="F349" s="116">
        <v>108728</v>
      </c>
      <c r="G349" s="116" t="s">
        <v>8127</v>
      </c>
      <c r="H349" s="116" t="s">
        <v>8128</v>
      </c>
      <c r="I349" s="116" t="s">
        <v>8129</v>
      </c>
      <c r="J349" s="116" t="s">
        <v>191</v>
      </c>
      <c r="K349" s="116" t="s">
        <v>2600</v>
      </c>
      <c r="L349" s="116" t="s">
        <v>7</v>
      </c>
      <c r="M349" s="116" t="s">
        <v>255</v>
      </c>
      <c r="N349" s="118">
        <v>43935</v>
      </c>
      <c r="O349" s="119">
        <v>0.82638888888888884</v>
      </c>
      <c r="P349" s="119">
        <v>0.83333333333333337</v>
      </c>
      <c r="Q349" s="119">
        <v>0.84375</v>
      </c>
      <c r="R349" s="119">
        <v>0.875</v>
      </c>
      <c r="S349" s="116" t="s">
        <v>10297</v>
      </c>
      <c r="T349" s="116"/>
      <c r="U349" s="116" t="s">
        <v>10298</v>
      </c>
      <c r="V349" s="116" t="s">
        <v>10299</v>
      </c>
      <c r="W349" s="116" t="s">
        <v>10300</v>
      </c>
      <c r="X349" s="116" t="s">
        <v>8513</v>
      </c>
      <c r="Y349" s="116" t="s">
        <v>8142</v>
      </c>
      <c r="Z349" s="116" t="s">
        <v>8132</v>
      </c>
      <c r="AA349" s="116" t="s">
        <v>8129</v>
      </c>
      <c r="AB349" s="116" t="s">
        <v>8129</v>
      </c>
      <c r="AC349" s="116" t="s">
        <v>8129</v>
      </c>
      <c r="AD349" s="116" t="s">
        <v>8129</v>
      </c>
      <c r="AE349" s="116" t="s">
        <v>8129</v>
      </c>
      <c r="AF349" s="116" t="s">
        <v>9996</v>
      </c>
    </row>
    <row r="350" spans="1:32" ht="15" customHeight="1" x14ac:dyDescent="0.25">
      <c r="A350" s="116" t="s">
        <v>10301</v>
      </c>
      <c r="B350" s="120" t="s">
        <v>10302</v>
      </c>
      <c r="C350" s="116" t="s">
        <v>8129</v>
      </c>
      <c r="D350" s="118">
        <v>43935</v>
      </c>
      <c r="E350" s="116" t="s">
        <v>10303</v>
      </c>
      <c r="F350" s="116" t="s">
        <v>10304</v>
      </c>
      <c r="G350" s="116" t="s">
        <v>9010</v>
      </c>
      <c r="H350" s="116" t="s">
        <v>8128</v>
      </c>
      <c r="I350" s="116" t="s">
        <v>8129</v>
      </c>
      <c r="J350" s="116" t="s">
        <v>191</v>
      </c>
      <c r="K350" s="116" t="s">
        <v>2600</v>
      </c>
      <c r="L350" s="116" t="s">
        <v>7</v>
      </c>
      <c r="M350" s="116" t="s">
        <v>255</v>
      </c>
      <c r="N350" s="118">
        <v>43935</v>
      </c>
      <c r="O350" s="119">
        <v>0.87847222222222221</v>
      </c>
      <c r="P350" s="119">
        <v>0.87847222222222221</v>
      </c>
      <c r="Q350" s="119">
        <v>0.87847222222222221</v>
      </c>
      <c r="R350" s="119">
        <v>0.90972222222222221</v>
      </c>
      <c r="S350" s="116" t="s">
        <v>115</v>
      </c>
      <c r="T350" s="116"/>
      <c r="U350" s="116" t="s">
        <v>10305</v>
      </c>
      <c r="V350" s="116" t="s">
        <v>10306</v>
      </c>
      <c r="W350" s="116" t="s">
        <v>10307</v>
      </c>
      <c r="X350" s="116" t="s">
        <v>8513</v>
      </c>
      <c r="Y350" s="116" t="s">
        <v>250</v>
      </c>
      <c r="Z350" s="116" t="s">
        <v>8129</v>
      </c>
      <c r="AA350" s="116" t="s">
        <v>8129</v>
      </c>
      <c r="AB350" s="116" t="s">
        <v>8132</v>
      </c>
      <c r="AC350" s="116" t="s">
        <v>8129</v>
      </c>
      <c r="AD350" s="116" t="s">
        <v>8129</v>
      </c>
      <c r="AE350" s="116" t="s">
        <v>8129</v>
      </c>
      <c r="AF350" s="116" t="s">
        <v>9996</v>
      </c>
    </row>
    <row r="351" spans="1:32" ht="15" customHeight="1" x14ac:dyDescent="0.25">
      <c r="A351" s="116" t="s">
        <v>10308</v>
      </c>
      <c r="B351" s="120" t="s">
        <v>10309</v>
      </c>
      <c r="C351" s="116"/>
      <c r="D351" s="118">
        <v>43935</v>
      </c>
      <c r="E351" s="116" t="s">
        <v>10310</v>
      </c>
      <c r="F351" s="116">
        <v>108712</v>
      </c>
      <c r="G351" s="116" t="s">
        <v>8127</v>
      </c>
      <c r="H351" s="116" t="s">
        <v>8128</v>
      </c>
      <c r="I351" s="116" t="s">
        <v>8129</v>
      </c>
      <c r="J351" s="116" t="s">
        <v>184</v>
      </c>
      <c r="K351" s="116" t="s">
        <v>3102</v>
      </c>
      <c r="L351" s="116" t="s">
        <v>68</v>
      </c>
      <c r="M351" s="116" t="s">
        <v>1258</v>
      </c>
      <c r="N351" s="118">
        <v>43935</v>
      </c>
      <c r="O351" s="119">
        <v>0.94097222222222221</v>
      </c>
      <c r="P351" s="119">
        <v>0.95138888888888884</v>
      </c>
      <c r="Q351" s="119">
        <v>0.97569444444444453</v>
      </c>
      <c r="R351" s="119">
        <v>1.0416666666666666E-2</v>
      </c>
      <c r="S351" s="116" t="s">
        <v>8936</v>
      </c>
      <c r="T351" s="116"/>
      <c r="U351" s="116" t="s">
        <v>10311</v>
      </c>
      <c r="V351" s="116" t="s">
        <v>293</v>
      </c>
      <c r="W351" s="116" t="s">
        <v>10312</v>
      </c>
      <c r="X351" s="116" t="s">
        <v>8513</v>
      </c>
      <c r="Y351" s="116" t="s">
        <v>8142</v>
      </c>
      <c r="Z351" s="116" t="s">
        <v>8129</v>
      </c>
      <c r="AA351" s="116" t="s">
        <v>8129</v>
      </c>
      <c r="AB351" s="116" t="s">
        <v>8129</v>
      </c>
      <c r="AC351" s="116" t="s">
        <v>8129</v>
      </c>
      <c r="AD351" s="116" t="s">
        <v>8129</v>
      </c>
      <c r="AE351" s="116" t="s">
        <v>8129</v>
      </c>
      <c r="AF351" s="116" t="s">
        <v>9996</v>
      </c>
    </row>
    <row r="352" spans="1:32" ht="15" customHeight="1" x14ac:dyDescent="0.25">
      <c r="A352" s="116" t="s">
        <v>10313</v>
      </c>
      <c r="B352" s="120" t="s">
        <v>10314</v>
      </c>
      <c r="C352" s="116"/>
      <c r="D352" s="118">
        <v>43935</v>
      </c>
      <c r="E352" s="116" t="s">
        <v>10315</v>
      </c>
      <c r="F352" s="116">
        <v>108788</v>
      </c>
      <c r="G352" s="116" t="s">
        <v>8127</v>
      </c>
      <c r="H352" s="116" t="s">
        <v>8128</v>
      </c>
      <c r="I352" s="116" t="s">
        <v>8129</v>
      </c>
      <c r="J352" s="116" t="s">
        <v>185</v>
      </c>
      <c r="K352" s="116" t="s">
        <v>8529</v>
      </c>
      <c r="L352" s="116" t="s">
        <v>10</v>
      </c>
      <c r="M352" s="116" t="s">
        <v>10316</v>
      </c>
      <c r="N352" s="118">
        <v>43936</v>
      </c>
      <c r="O352" s="119">
        <v>2.7777777777777776E-2</v>
      </c>
      <c r="P352" s="119">
        <v>3.125E-2</v>
      </c>
      <c r="Q352" s="119">
        <v>5.5555555555555552E-2</v>
      </c>
      <c r="R352" s="119">
        <v>9.0277777777777776E-2</v>
      </c>
      <c r="S352" s="116" t="s">
        <v>9020</v>
      </c>
      <c r="T352" s="116"/>
      <c r="U352" s="116" t="s">
        <v>10317</v>
      </c>
      <c r="V352" s="116" t="s">
        <v>10318</v>
      </c>
      <c r="W352" s="116" t="s">
        <v>10319</v>
      </c>
      <c r="X352" s="116" t="s">
        <v>9806</v>
      </c>
      <c r="Y352" s="116" t="s">
        <v>250</v>
      </c>
      <c r="Z352" s="116" t="s">
        <v>8129</v>
      </c>
      <c r="AA352" s="116" t="s">
        <v>8129</v>
      </c>
      <c r="AB352" s="116" t="s">
        <v>8132</v>
      </c>
      <c r="AC352" s="116" t="s">
        <v>8129</v>
      </c>
      <c r="AD352" s="116" t="s">
        <v>8129</v>
      </c>
      <c r="AE352" s="116" t="s">
        <v>8132</v>
      </c>
      <c r="AF352" s="116" t="s">
        <v>9996</v>
      </c>
    </row>
    <row r="353" spans="1:32" ht="15" customHeight="1" x14ac:dyDescent="0.25">
      <c r="A353" s="116" t="s">
        <v>10320</v>
      </c>
      <c r="B353" s="120" t="s">
        <v>10321</v>
      </c>
      <c r="C353" s="116" t="s">
        <v>8125</v>
      </c>
      <c r="D353" s="118">
        <v>43936</v>
      </c>
      <c r="E353" s="116" t="s">
        <v>10322</v>
      </c>
      <c r="F353" s="116">
        <v>108786</v>
      </c>
      <c r="G353" s="116" t="s">
        <v>8127</v>
      </c>
      <c r="H353" s="116" t="s">
        <v>8128</v>
      </c>
      <c r="I353" s="116" t="s">
        <v>8129</v>
      </c>
      <c r="J353" s="116" t="s">
        <v>193</v>
      </c>
      <c r="K353" s="116" t="s">
        <v>2690</v>
      </c>
      <c r="L353" s="116" t="s">
        <v>25</v>
      </c>
      <c r="M353" s="116" t="s">
        <v>1258</v>
      </c>
      <c r="N353" s="118">
        <v>43936</v>
      </c>
      <c r="O353" s="119">
        <v>0.44097222222222227</v>
      </c>
      <c r="P353" s="119">
        <v>0.4513888888888889</v>
      </c>
      <c r="Q353" s="119">
        <v>0.46180555555555558</v>
      </c>
      <c r="R353" s="119">
        <v>0.5</v>
      </c>
      <c r="S353" s="116" t="s">
        <v>114</v>
      </c>
      <c r="T353" s="116"/>
      <c r="U353" s="116" t="s">
        <v>10323</v>
      </c>
      <c r="V353" s="116" t="s">
        <v>293</v>
      </c>
      <c r="W353" s="116" t="s">
        <v>9665</v>
      </c>
      <c r="X353" s="116" t="s">
        <v>8513</v>
      </c>
      <c r="Y353" s="116" t="s">
        <v>8142</v>
      </c>
      <c r="Z353" s="116" t="s">
        <v>8129</v>
      </c>
      <c r="AA353" s="116" t="s">
        <v>8129</v>
      </c>
      <c r="AB353" s="116" t="s">
        <v>8129</v>
      </c>
      <c r="AC353" s="116" t="s">
        <v>8129</v>
      </c>
      <c r="AD353" s="116" t="s">
        <v>8129</v>
      </c>
      <c r="AE353" s="116" t="s">
        <v>8129</v>
      </c>
      <c r="AF353" s="116" t="s">
        <v>9996</v>
      </c>
    </row>
    <row r="354" spans="1:32" ht="15" customHeight="1" x14ac:dyDescent="0.25">
      <c r="A354" s="116" t="s">
        <v>10324</v>
      </c>
      <c r="B354" s="120" t="s">
        <v>10325</v>
      </c>
      <c r="C354" s="116" t="s">
        <v>8132</v>
      </c>
      <c r="D354" s="118">
        <v>43936</v>
      </c>
      <c r="E354" s="116" t="s">
        <v>10326</v>
      </c>
      <c r="F354" s="116">
        <v>108785</v>
      </c>
      <c r="G354" s="116" t="s">
        <v>8127</v>
      </c>
      <c r="H354" s="116" t="s">
        <v>8128</v>
      </c>
      <c r="I354" s="116" t="s">
        <v>8129</v>
      </c>
      <c r="J354" s="116" t="s">
        <v>169</v>
      </c>
      <c r="K354" s="116" t="s">
        <v>8585</v>
      </c>
      <c r="L354" s="116" t="s">
        <v>73</v>
      </c>
      <c r="M354" s="116" t="s">
        <v>255</v>
      </c>
      <c r="N354" s="118">
        <v>43936</v>
      </c>
      <c r="O354" s="119">
        <v>0.83194444444444438</v>
      </c>
      <c r="P354" s="119">
        <v>0.84375</v>
      </c>
      <c r="Q354" s="119">
        <v>0.85416666666666663</v>
      </c>
      <c r="R354" s="119">
        <v>0.88888888888888884</v>
      </c>
      <c r="S354" s="116" t="s">
        <v>113</v>
      </c>
      <c r="T354" s="116"/>
      <c r="U354" s="116" t="s">
        <v>10327</v>
      </c>
      <c r="V354" s="116" t="s">
        <v>10328</v>
      </c>
      <c r="W354" s="116" t="s">
        <v>9950</v>
      </c>
      <c r="X354" s="116" t="s">
        <v>8513</v>
      </c>
      <c r="Y354" s="116" t="s">
        <v>8142</v>
      </c>
      <c r="Z354" s="116" t="s">
        <v>8129</v>
      </c>
      <c r="AA354" s="116" t="s">
        <v>8129</v>
      </c>
      <c r="AB354" s="116" t="s">
        <v>8132</v>
      </c>
      <c r="AC354" s="116" t="s">
        <v>8129</v>
      </c>
      <c r="AD354" s="116" t="s">
        <v>8129</v>
      </c>
      <c r="AE354" s="116" t="s">
        <v>8129</v>
      </c>
      <c r="AF354" s="116" t="s">
        <v>9996</v>
      </c>
    </row>
    <row r="355" spans="1:32" ht="15" customHeight="1" x14ac:dyDescent="0.25">
      <c r="A355" s="116" t="s">
        <v>10329</v>
      </c>
      <c r="B355" s="120" t="s">
        <v>10330</v>
      </c>
      <c r="C355" s="116" t="s">
        <v>8132</v>
      </c>
      <c r="D355" s="118">
        <v>43937</v>
      </c>
      <c r="E355" s="116" t="s">
        <v>10331</v>
      </c>
      <c r="F355" s="116">
        <v>108735</v>
      </c>
      <c r="G355" s="116" t="s">
        <v>8127</v>
      </c>
      <c r="H355" s="116" t="s">
        <v>8128</v>
      </c>
      <c r="I355" s="116" t="s">
        <v>8129</v>
      </c>
      <c r="J355" s="116" t="s">
        <v>193</v>
      </c>
      <c r="K355" s="116" t="s">
        <v>2814</v>
      </c>
      <c r="L355" s="116" t="s">
        <v>72</v>
      </c>
      <c r="M355" s="116" t="s">
        <v>255</v>
      </c>
      <c r="N355" s="118">
        <v>43937</v>
      </c>
      <c r="O355" s="119">
        <v>0.46319444444444446</v>
      </c>
      <c r="P355" s="119">
        <v>0.47916666666666669</v>
      </c>
      <c r="Q355" s="119">
        <v>0.48958333333333331</v>
      </c>
      <c r="R355" s="119">
        <v>0.65972222222222221</v>
      </c>
      <c r="S355" s="116" t="s">
        <v>114</v>
      </c>
      <c r="T355" s="116"/>
      <c r="U355" s="116" t="s">
        <v>10332</v>
      </c>
      <c r="V355" s="116" t="s">
        <v>2764</v>
      </c>
      <c r="W355" s="116" t="s">
        <v>10333</v>
      </c>
      <c r="X355" s="116" t="s">
        <v>8513</v>
      </c>
      <c r="Y355" s="116" t="s">
        <v>8142</v>
      </c>
      <c r="Z355" s="116" t="s">
        <v>8129</v>
      </c>
      <c r="AA355" s="116" t="s">
        <v>8132</v>
      </c>
      <c r="AB355" s="116" t="s">
        <v>8132</v>
      </c>
      <c r="AC355" s="116" t="s">
        <v>8129</v>
      </c>
      <c r="AD355" s="116" t="s">
        <v>8129</v>
      </c>
      <c r="AE355" s="116" t="s">
        <v>8129</v>
      </c>
      <c r="AF355" s="116" t="s">
        <v>9996</v>
      </c>
    </row>
    <row r="356" spans="1:32" ht="15" customHeight="1" x14ac:dyDescent="0.25">
      <c r="A356" s="116" t="s">
        <v>10334</v>
      </c>
      <c r="B356" s="120" t="s">
        <v>10335</v>
      </c>
      <c r="C356" s="116" t="s">
        <v>8195</v>
      </c>
      <c r="D356" s="118">
        <v>43938</v>
      </c>
      <c r="E356" s="116" t="s">
        <v>10336</v>
      </c>
      <c r="F356" s="116">
        <v>108781</v>
      </c>
      <c r="G356" s="134" t="s">
        <v>8127</v>
      </c>
      <c r="H356" s="116" t="s">
        <v>8128</v>
      </c>
      <c r="I356" s="116" t="s">
        <v>8129</v>
      </c>
      <c r="J356" s="116" t="s">
        <v>185</v>
      </c>
      <c r="K356" s="116" t="s">
        <v>10216</v>
      </c>
      <c r="L356" s="116" t="s">
        <v>73</v>
      </c>
      <c r="M356" s="116" t="s">
        <v>1258</v>
      </c>
      <c r="N356" s="118">
        <v>43938</v>
      </c>
      <c r="O356" s="119">
        <v>0.73611111111111116</v>
      </c>
      <c r="P356" s="125">
        <v>0.73958333333333337</v>
      </c>
      <c r="Q356" s="125">
        <v>0.75694444444444453</v>
      </c>
      <c r="R356" s="125">
        <v>0.78472222222222221</v>
      </c>
      <c r="S356" s="116" t="s">
        <v>118</v>
      </c>
      <c r="T356" s="116"/>
      <c r="U356" s="119" t="s">
        <v>10337</v>
      </c>
      <c r="V356" s="116" t="s">
        <v>8295</v>
      </c>
      <c r="W356" s="116" t="s">
        <v>10338</v>
      </c>
      <c r="X356" s="116" t="s">
        <v>8513</v>
      </c>
      <c r="Y356" s="116" t="s">
        <v>8142</v>
      </c>
      <c r="Z356" s="116" t="s">
        <v>8132</v>
      </c>
      <c r="AA356" s="116" t="s">
        <v>8129</v>
      </c>
      <c r="AB356" s="116" t="s">
        <v>8129</v>
      </c>
      <c r="AC356" s="116" t="s">
        <v>8129</v>
      </c>
      <c r="AD356" s="116" t="s">
        <v>8129</v>
      </c>
      <c r="AE356" s="116" t="s">
        <v>8132</v>
      </c>
      <c r="AF356" s="135" t="s">
        <v>9996</v>
      </c>
    </row>
    <row r="357" spans="1:32" ht="15" customHeight="1" x14ac:dyDescent="0.25">
      <c r="A357" s="116" t="s">
        <v>10339</v>
      </c>
      <c r="B357" s="120" t="s">
        <v>10340</v>
      </c>
      <c r="C357" s="116" t="s">
        <v>8132</v>
      </c>
      <c r="D357" s="118">
        <v>43938</v>
      </c>
      <c r="E357" s="116" t="s">
        <v>10341</v>
      </c>
      <c r="F357" s="116">
        <v>108721</v>
      </c>
      <c r="G357" s="116" t="s">
        <v>8127</v>
      </c>
      <c r="H357" s="116" t="s">
        <v>8128</v>
      </c>
      <c r="I357" s="116" t="s">
        <v>8129</v>
      </c>
      <c r="J357" s="116" t="s">
        <v>179</v>
      </c>
      <c r="K357" s="116" t="s">
        <v>3030</v>
      </c>
      <c r="L357" s="116" t="s">
        <v>8158</v>
      </c>
      <c r="M357" s="116" t="s">
        <v>1258</v>
      </c>
      <c r="N357" s="118">
        <v>43938</v>
      </c>
      <c r="O357" s="119">
        <v>0.85416666666666663</v>
      </c>
      <c r="P357" s="119">
        <v>0.875</v>
      </c>
      <c r="Q357" s="119">
        <v>0.90277777777777779</v>
      </c>
      <c r="R357" s="119">
        <v>0.93055555555555547</v>
      </c>
      <c r="S357" s="116" t="s">
        <v>124</v>
      </c>
      <c r="T357" s="116"/>
      <c r="U357" s="116" t="s">
        <v>10342</v>
      </c>
      <c r="V357" s="116" t="s">
        <v>10343</v>
      </c>
      <c r="W357" s="116" t="s">
        <v>10344</v>
      </c>
      <c r="X357" s="116" t="s">
        <v>8513</v>
      </c>
      <c r="Y357" s="116" t="s">
        <v>8142</v>
      </c>
      <c r="Z357" s="116" t="s">
        <v>8129</v>
      </c>
      <c r="AA357" s="116" t="s">
        <v>8129</v>
      </c>
      <c r="AB357" s="116" t="s">
        <v>8129</v>
      </c>
      <c r="AC357" s="116" t="s">
        <v>8129</v>
      </c>
      <c r="AD357" s="116" t="s">
        <v>8129</v>
      </c>
      <c r="AE357" s="116" t="s">
        <v>8129</v>
      </c>
      <c r="AF357" s="116" t="s">
        <v>9996</v>
      </c>
    </row>
    <row r="358" spans="1:32" ht="15" customHeight="1" x14ac:dyDescent="0.25">
      <c r="A358" s="116" t="s">
        <v>10345</v>
      </c>
      <c r="B358" s="120" t="s">
        <v>10346</v>
      </c>
      <c r="C358" s="116" t="s">
        <v>8195</v>
      </c>
      <c r="D358" s="118">
        <v>43938</v>
      </c>
      <c r="E358" s="116" t="s">
        <v>10347</v>
      </c>
      <c r="F358" s="116">
        <v>108789</v>
      </c>
      <c r="G358" s="116" t="s">
        <v>8127</v>
      </c>
      <c r="H358" s="116" t="s">
        <v>8138</v>
      </c>
      <c r="I358" s="116" t="s">
        <v>8129</v>
      </c>
      <c r="J358" s="116" t="s">
        <v>189</v>
      </c>
      <c r="K358" s="116" t="s">
        <v>2935</v>
      </c>
      <c r="L358" s="116" t="s">
        <v>71</v>
      </c>
      <c r="M358" s="116" t="s">
        <v>255</v>
      </c>
      <c r="N358" s="118">
        <v>43939</v>
      </c>
      <c r="O358" s="119">
        <v>0.16666666666666666</v>
      </c>
      <c r="P358" s="119">
        <v>0.18402777777777779</v>
      </c>
      <c r="Q358" s="119">
        <v>0.19791666666666666</v>
      </c>
      <c r="R358" s="119">
        <v>0.23263888888888887</v>
      </c>
      <c r="S358" s="116" t="s">
        <v>133</v>
      </c>
      <c r="T358" s="116"/>
      <c r="U358" s="116" t="s">
        <v>10348</v>
      </c>
      <c r="V358" s="116" t="s">
        <v>10349</v>
      </c>
      <c r="W358" s="116" t="s">
        <v>10350</v>
      </c>
      <c r="X358" s="116" t="s">
        <v>10351</v>
      </c>
      <c r="Y358" s="116" t="s">
        <v>8142</v>
      </c>
      <c r="Z358" s="116" t="s">
        <v>8129</v>
      </c>
      <c r="AA358" s="116" t="s">
        <v>8129</v>
      </c>
      <c r="AB358" s="116" t="s">
        <v>8129</v>
      </c>
      <c r="AC358" s="116" t="s">
        <v>8129</v>
      </c>
      <c r="AD358" s="116" t="s">
        <v>8129</v>
      </c>
      <c r="AE358" s="116" t="s">
        <v>8129</v>
      </c>
      <c r="AF358" s="116" t="s">
        <v>9996</v>
      </c>
    </row>
    <row r="359" spans="1:32" ht="15" customHeight="1" x14ac:dyDescent="0.25">
      <c r="A359" s="116" t="s">
        <v>10352</v>
      </c>
      <c r="B359" s="120" t="s">
        <v>10353</v>
      </c>
      <c r="C359" s="116" t="s">
        <v>8132</v>
      </c>
      <c r="D359" s="118">
        <v>43939</v>
      </c>
      <c r="E359" s="116" t="s">
        <v>10354</v>
      </c>
      <c r="F359" s="116">
        <v>108717</v>
      </c>
      <c r="G359" s="116" t="s">
        <v>8127</v>
      </c>
      <c r="H359" s="116" t="s">
        <v>8138</v>
      </c>
      <c r="I359" s="116" t="s">
        <v>8129</v>
      </c>
      <c r="J359" s="116" t="s">
        <v>174</v>
      </c>
      <c r="K359" s="116" t="s">
        <v>8947</v>
      </c>
      <c r="L359" s="116" t="s">
        <v>23</v>
      </c>
      <c r="M359" s="116" t="s">
        <v>255</v>
      </c>
      <c r="N359" s="118">
        <v>43939</v>
      </c>
      <c r="O359" s="119">
        <v>0.56319444444444444</v>
      </c>
      <c r="P359" s="119">
        <v>0.58680555555555558</v>
      </c>
      <c r="Q359" s="119">
        <v>0.6166666666666667</v>
      </c>
      <c r="R359" s="119">
        <v>0.65972222222222221</v>
      </c>
      <c r="S359" s="116" t="s">
        <v>9158</v>
      </c>
      <c r="T359" s="116"/>
      <c r="U359" s="116" t="s">
        <v>10355</v>
      </c>
      <c r="V359" s="116" t="s">
        <v>10356</v>
      </c>
      <c r="W359" s="116" t="s">
        <v>9825</v>
      </c>
      <c r="X359" s="116" t="s">
        <v>8513</v>
      </c>
      <c r="Y359" s="116" t="s">
        <v>8142</v>
      </c>
      <c r="Z359" s="116" t="s">
        <v>8129</v>
      </c>
      <c r="AA359" s="116" t="s">
        <v>8129</v>
      </c>
      <c r="AB359" s="116" t="s">
        <v>8132</v>
      </c>
      <c r="AC359" s="116" t="s">
        <v>8129</v>
      </c>
      <c r="AD359" s="116" t="s">
        <v>8129</v>
      </c>
      <c r="AE359" s="116" t="s">
        <v>8129</v>
      </c>
      <c r="AF359" s="116" t="s">
        <v>9996</v>
      </c>
    </row>
    <row r="360" spans="1:32" ht="15" customHeight="1" x14ac:dyDescent="0.25">
      <c r="A360" s="116" t="s">
        <v>10357</v>
      </c>
      <c r="B360" s="120" t="s">
        <v>10358</v>
      </c>
      <c r="C360" s="116" t="s">
        <v>8195</v>
      </c>
      <c r="D360" s="118">
        <v>43940</v>
      </c>
      <c r="E360" s="116" t="s">
        <v>10359</v>
      </c>
      <c r="F360" s="116">
        <v>108773</v>
      </c>
      <c r="G360" s="116" t="s">
        <v>8127</v>
      </c>
      <c r="H360" s="116" t="s">
        <v>8128</v>
      </c>
      <c r="I360" s="116" t="s">
        <v>8129</v>
      </c>
      <c r="J360" s="116" t="s">
        <v>185</v>
      </c>
      <c r="K360" s="116" t="s">
        <v>8469</v>
      </c>
      <c r="L360" s="116" t="s">
        <v>73</v>
      </c>
      <c r="M360" s="116" t="s">
        <v>255</v>
      </c>
      <c r="N360" s="118">
        <v>43940</v>
      </c>
      <c r="O360" s="119">
        <v>0.33333333333333331</v>
      </c>
      <c r="P360" s="119">
        <v>0.33680555555555558</v>
      </c>
      <c r="Q360" s="119">
        <v>0.35416666666666669</v>
      </c>
      <c r="R360" s="119">
        <v>0.38541666666666669</v>
      </c>
      <c r="S360" s="116" t="s">
        <v>129</v>
      </c>
      <c r="T360" s="116"/>
      <c r="U360" s="116" t="s">
        <v>10360</v>
      </c>
      <c r="V360" s="116" t="s">
        <v>10361</v>
      </c>
      <c r="W360" s="116" t="s">
        <v>10362</v>
      </c>
      <c r="X360" s="116" t="s">
        <v>10363</v>
      </c>
      <c r="Y360" s="116" t="s">
        <v>8142</v>
      </c>
      <c r="Z360" s="116" t="s">
        <v>8129</v>
      </c>
      <c r="AA360" s="116" t="s">
        <v>8129</v>
      </c>
      <c r="AB360" s="116" t="s">
        <v>8129</v>
      </c>
      <c r="AC360" s="116" t="s">
        <v>8129</v>
      </c>
      <c r="AD360" s="116" t="s">
        <v>8129</v>
      </c>
      <c r="AE360" s="116" t="s">
        <v>8129</v>
      </c>
      <c r="AF360" s="116" t="s">
        <v>9996</v>
      </c>
    </row>
    <row r="361" spans="1:32" ht="15" customHeight="1" x14ac:dyDescent="0.25">
      <c r="A361" s="116" t="s">
        <v>10364</v>
      </c>
      <c r="B361" s="120" t="s">
        <v>10365</v>
      </c>
      <c r="C361" s="116" t="s">
        <v>8132</v>
      </c>
      <c r="D361" s="118">
        <v>43940</v>
      </c>
      <c r="E361" s="116" t="s">
        <v>10366</v>
      </c>
      <c r="F361" s="116">
        <v>108782</v>
      </c>
      <c r="G361" s="116" t="s">
        <v>8127</v>
      </c>
      <c r="H361" s="116" t="s">
        <v>8128</v>
      </c>
      <c r="I361" s="116" t="s">
        <v>8129</v>
      </c>
      <c r="J361" s="116" t="s">
        <v>176</v>
      </c>
      <c r="K361" s="116" t="s">
        <v>2881</v>
      </c>
      <c r="L361" s="116" t="s">
        <v>8158</v>
      </c>
      <c r="M361" s="116" t="s">
        <v>1258</v>
      </c>
      <c r="N361" s="118">
        <v>43940</v>
      </c>
      <c r="O361" s="119">
        <v>0.74305555555555547</v>
      </c>
      <c r="P361" s="119">
        <v>0.76874999999999993</v>
      </c>
      <c r="Q361" s="119">
        <v>0.79166666666666663</v>
      </c>
      <c r="R361" s="119">
        <v>0.81597222222222221</v>
      </c>
      <c r="S361" s="116" t="s">
        <v>120</v>
      </c>
      <c r="T361" s="116"/>
      <c r="U361" s="116" t="s">
        <v>10367</v>
      </c>
      <c r="V361" s="116" t="s">
        <v>10368</v>
      </c>
      <c r="W361" s="116" t="s">
        <v>10369</v>
      </c>
      <c r="X361" s="116" t="s">
        <v>8513</v>
      </c>
      <c r="Y361" s="116" t="s">
        <v>8142</v>
      </c>
      <c r="Z361" s="116" t="s">
        <v>8129</v>
      </c>
      <c r="AA361" s="116" t="s">
        <v>8129</v>
      </c>
      <c r="AB361" s="116" t="s">
        <v>8129</v>
      </c>
      <c r="AC361" s="116" t="s">
        <v>8129</v>
      </c>
      <c r="AD361" s="116" t="s">
        <v>8129</v>
      </c>
      <c r="AE361" s="116" t="s">
        <v>8129</v>
      </c>
      <c r="AF361" s="116" t="s">
        <v>9996</v>
      </c>
    </row>
    <row r="362" spans="1:32" ht="15" customHeight="1" x14ac:dyDescent="0.25">
      <c r="A362" s="116" t="s">
        <v>10370</v>
      </c>
      <c r="B362" s="120" t="s">
        <v>10371</v>
      </c>
      <c r="C362" s="116" t="s">
        <v>8125</v>
      </c>
      <c r="D362" s="118">
        <v>43940</v>
      </c>
      <c r="E362" s="116" t="s">
        <v>10372</v>
      </c>
      <c r="F362" s="116">
        <v>108772</v>
      </c>
      <c r="G362" s="116" t="s">
        <v>8127</v>
      </c>
      <c r="H362" s="116" t="s">
        <v>8128</v>
      </c>
      <c r="I362" s="116" t="s">
        <v>8129</v>
      </c>
      <c r="J362" s="116" t="s">
        <v>189</v>
      </c>
      <c r="K362" s="116" t="s">
        <v>9542</v>
      </c>
      <c r="L362" s="116" t="s">
        <v>25</v>
      </c>
      <c r="M362" s="116" t="s">
        <v>1258</v>
      </c>
      <c r="N362" s="118">
        <v>43940</v>
      </c>
      <c r="O362" s="119">
        <v>0.89583333333333337</v>
      </c>
      <c r="P362" s="119">
        <v>0.90972222222222221</v>
      </c>
      <c r="Q362" s="119">
        <v>0.92361111111111116</v>
      </c>
      <c r="R362" s="119">
        <v>0.95833333333333337</v>
      </c>
      <c r="S362" s="116" t="s">
        <v>10373</v>
      </c>
      <c r="T362" s="116"/>
      <c r="U362" s="116" t="s">
        <v>10374</v>
      </c>
      <c r="V362" s="116" t="s">
        <v>10375</v>
      </c>
      <c r="W362" s="116" t="s">
        <v>9068</v>
      </c>
      <c r="X362" s="116" t="s">
        <v>8513</v>
      </c>
      <c r="Y362" s="116" t="s">
        <v>8142</v>
      </c>
      <c r="Z362" s="116" t="s">
        <v>8129</v>
      </c>
      <c r="AA362" s="116" t="s">
        <v>8129</v>
      </c>
      <c r="AB362" s="116" t="s">
        <v>8129</v>
      </c>
      <c r="AC362" s="116" t="s">
        <v>8129</v>
      </c>
      <c r="AD362" s="116" t="s">
        <v>8129</v>
      </c>
      <c r="AE362" s="116" t="s">
        <v>8129</v>
      </c>
      <c r="AF362" s="116" t="s">
        <v>9996</v>
      </c>
    </row>
    <row r="363" spans="1:32" ht="15" customHeight="1" x14ac:dyDescent="0.25">
      <c r="A363" s="116" t="s">
        <v>10376</v>
      </c>
      <c r="B363" s="120" t="s">
        <v>10377</v>
      </c>
      <c r="C363" s="116" t="s">
        <v>8129</v>
      </c>
      <c r="D363" s="118">
        <v>43941</v>
      </c>
      <c r="E363" s="116" t="s">
        <v>10378</v>
      </c>
      <c r="F363" s="116">
        <v>108780</v>
      </c>
      <c r="G363" s="116" t="s">
        <v>8127</v>
      </c>
      <c r="H363" s="116" t="s">
        <v>8128</v>
      </c>
      <c r="I363" s="116" t="s">
        <v>8129</v>
      </c>
      <c r="J363" s="116" t="s">
        <v>179</v>
      </c>
      <c r="K363" s="116" t="s">
        <v>2814</v>
      </c>
      <c r="L363" s="116" t="s">
        <v>72</v>
      </c>
      <c r="M363" s="116" t="s">
        <v>255</v>
      </c>
      <c r="N363" s="118">
        <v>43941</v>
      </c>
      <c r="O363" s="119">
        <v>0.65277777777777779</v>
      </c>
      <c r="P363" s="119">
        <v>0.6645833333333333</v>
      </c>
      <c r="Q363" s="119">
        <v>0.67708333333333337</v>
      </c>
      <c r="R363" s="119">
        <v>0.70833333333333337</v>
      </c>
      <c r="S363" s="116" t="s">
        <v>10379</v>
      </c>
      <c r="T363" s="116"/>
      <c r="U363" s="116" t="s">
        <v>10380</v>
      </c>
      <c r="V363" s="116" t="s">
        <v>293</v>
      </c>
      <c r="W363" s="116" t="s">
        <v>10381</v>
      </c>
      <c r="X363" s="116" t="s">
        <v>8513</v>
      </c>
      <c r="Y363" s="116" t="s">
        <v>8142</v>
      </c>
      <c r="Z363" s="116" t="s">
        <v>8129</v>
      </c>
      <c r="AA363" s="116" t="s">
        <v>8129</v>
      </c>
      <c r="AB363" s="116" t="s">
        <v>8129</v>
      </c>
      <c r="AC363" s="116" t="s">
        <v>8129</v>
      </c>
      <c r="AD363" s="116" t="s">
        <v>8129</v>
      </c>
      <c r="AE363" s="116" t="s">
        <v>8129</v>
      </c>
      <c r="AF363" s="116" t="s">
        <v>9996</v>
      </c>
    </row>
    <row r="364" spans="1:32" ht="15" customHeight="1" x14ac:dyDescent="0.25">
      <c r="A364" s="116" t="s">
        <v>10382</v>
      </c>
      <c r="B364" s="120" t="s">
        <v>10383</v>
      </c>
      <c r="C364" s="116" t="s">
        <v>8129</v>
      </c>
      <c r="D364" s="118">
        <v>43941</v>
      </c>
      <c r="E364" s="116" t="s">
        <v>10384</v>
      </c>
      <c r="F364" s="116">
        <v>108775</v>
      </c>
      <c r="G364" s="116" t="s">
        <v>8127</v>
      </c>
      <c r="H364" s="116" t="s">
        <v>8128</v>
      </c>
      <c r="I364" s="116" t="s">
        <v>8129</v>
      </c>
      <c r="J364" s="116" t="s">
        <v>179</v>
      </c>
      <c r="K364" s="116" t="s">
        <v>10385</v>
      </c>
      <c r="L364" s="116" t="s">
        <v>10</v>
      </c>
      <c r="M364" s="116" t="s">
        <v>255</v>
      </c>
      <c r="N364" s="118">
        <v>43941</v>
      </c>
      <c r="O364" s="119">
        <v>0.89444444444444438</v>
      </c>
      <c r="P364" s="119">
        <v>0.90972222222222221</v>
      </c>
      <c r="Q364" s="119">
        <v>0.92361111111111116</v>
      </c>
      <c r="R364" s="119">
        <v>0.95138888888888884</v>
      </c>
      <c r="S364" s="116" t="s">
        <v>118</v>
      </c>
      <c r="T364" s="116"/>
      <c r="U364" s="116" t="s">
        <v>10386</v>
      </c>
      <c r="V364" s="116" t="s">
        <v>10387</v>
      </c>
      <c r="W364" s="116" t="s">
        <v>10388</v>
      </c>
      <c r="X364" s="116" t="s">
        <v>8513</v>
      </c>
      <c r="Y364" s="116" t="s">
        <v>8142</v>
      </c>
      <c r="Z364" s="116" t="s">
        <v>8129</v>
      </c>
      <c r="AA364" s="116" t="s">
        <v>8129</v>
      </c>
      <c r="AB364" s="116" t="s">
        <v>8132</v>
      </c>
      <c r="AC364" s="116" t="s">
        <v>8129</v>
      </c>
      <c r="AD364" s="116" t="s">
        <v>8129</v>
      </c>
      <c r="AE364" s="116" t="s">
        <v>8129</v>
      </c>
      <c r="AF364" s="116" t="s">
        <v>9996</v>
      </c>
    </row>
    <row r="365" spans="1:32" ht="15" customHeight="1" x14ac:dyDescent="0.25">
      <c r="A365" s="116" t="s">
        <v>10389</v>
      </c>
      <c r="B365" s="120" t="s">
        <v>10390</v>
      </c>
      <c r="C365" s="116" t="s">
        <v>8132</v>
      </c>
      <c r="D365" s="118">
        <v>43941</v>
      </c>
      <c r="E365" s="116" t="s">
        <v>10391</v>
      </c>
      <c r="F365" s="116">
        <v>108783</v>
      </c>
      <c r="G365" s="116" t="s">
        <v>8127</v>
      </c>
      <c r="H365" s="116" t="s">
        <v>8128</v>
      </c>
      <c r="I365" s="116"/>
      <c r="J365" s="116" t="s">
        <v>193</v>
      </c>
      <c r="K365" s="116"/>
      <c r="L365" s="116" t="s">
        <v>62</v>
      </c>
      <c r="M365" s="116" t="s">
        <v>1258</v>
      </c>
      <c r="N365" s="118">
        <v>43941</v>
      </c>
      <c r="O365" s="119">
        <v>0.90416666666666667</v>
      </c>
      <c r="P365" s="119">
        <v>0.91666666666666663</v>
      </c>
      <c r="Q365" s="119">
        <v>0.92361111111111116</v>
      </c>
      <c r="R365" s="119">
        <v>0.95833333333333337</v>
      </c>
      <c r="S365" s="116" t="s">
        <v>8670</v>
      </c>
      <c r="T365" s="116"/>
      <c r="U365" s="116" t="s">
        <v>10392</v>
      </c>
      <c r="V365" s="116" t="s">
        <v>293</v>
      </c>
      <c r="W365" s="116" t="s">
        <v>10393</v>
      </c>
      <c r="X365" s="116" t="s">
        <v>8513</v>
      </c>
      <c r="Y365" s="116" t="s">
        <v>8142</v>
      </c>
      <c r="Z365" s="116" t="s">
        <v>8129</v>
      </c>
      <c r="AA365" s="116" t="s">
        <v>8129</v>
      </c>
      <c r="AB365" s="116" t="s">
        <v>8132</v>
      </c>
      <c r="AC365" s="116" t="s">
        <v>8129</v>
      </c>
      <c r="AD365" s="116" t="s">
        <v>8129</v>
      </c>
      <c r="AE365" s="116" t="s">
        <v>8132</v>
      </c>
      <c r="AF365" s="116" t="s">
        <v>9996</v>
      </c>
    </row>
    <row r="366" spans="1:32" ht="15" customHeight="1" x14ac:dyDescent="0.25">
      <c r="A366" s="116" t="s">
        <v>10394</v>
      </c>
      <c r="B366" s="120" t="s">
        <v>10395</v>
      </c>
      <c r="C366" s="116" t="s">
        <v>8132</v>
      </c>
      <c r="D366" s="118">
        <v>43942</v>
      </c>
      <c r="E366" s="116" t="s">
        <v>10396</v>
      </c>
      <c r="F366" s="116">
        <v>108739</v>
      </c>
      <c r="G366" s="116" t="s">
        <v>8127</v>
      </c>
      <c r="H366" s="116" t="s">
        <v>8128</v>
      </c>
      <c r="I366" s="116" t="s">
        <v>8129</v>
      </c>
      <c r="J366" s="116" t="s">
        <v>193</v>
      </c>
      <c r="K366" s="116" t="s">
        <v>10397</v>
      </c>
      <c r="L366" s="116" t="s">
        <v>73</v>
      </c>
      <c r="M366" s="116" t="s">
        <v>1258</v>
      </c>
      <c r="N366" s="118">
        <v>43942</v>
      </c>
      <c r="O366" s="119">
        <v>0.31041666666666667</v>
      </c>
      <c r="P366" s="119">
        <v>0.33333333333333331</v>
      </c>
      <c r="Q366" s="119">
        <v>0.3611111111111111</v>
      </c>
      <c r="R366" s="119">
        <v>0.39583333333333331</v>
      </c>
      <c r="S366" s="116" t="s">
        <v>120</v>
      </c>
      <c r="T366" s="116"/>
      <c r="U366" s="116" t="s">
        <v>10398</v>
      </c>
      <c r="V366" s="116" t="s">
        <v>10399</v>
      </c>
      <c r="W366" s="116" t="s">
        <v>10400</v>
      </c>
      <c r="X366" s="116" t="s">
        <v>4968</v>
      </c>
      <c r="Y366" s="116" t="s">
        <v>8142</v>
      </c>
      <c r="Z366" s="116" t="s">
        <v>8129</v>
      </c>
      <c r="AA366" s="116" t="s">
        <v>8129</v>
      </c>
      <c r="AB366" s="116" t="s">
        <v>8129</v>
      </c>
      <c r="AC366" s="116" t="s">
        <v>8129</v>
      </c>
      <c r="AD366" s="116" t="s">
        <v>8129</v>
      </c>
      <c r="AE366" s="116" t="s">
        <v>8129</v>
      </c>
      <c r="AF366" s="116" t="s">
        <v>9996</v>
      </c>
    </row>
    <row r="367" spans="1:32" ht="15" customHeight="1" x14ac:dyDescent="0.25">
      <c r="A367" s="116" t="s">
        <v>10401</v>
      </c>
      <c r="B367" s="120" t="s">
        <v>10402</v>
      </c>
      <c r="C367" s="116" t="s">
        <v>8195</v>
      </c>
      <c r="D367" s="118">
        <v>43942</v>
      </c>
      <c r="E367" s="116" t="s">
        <v>10403</v>
      </c>
      <c r="F367" s="116">
        <v>108776</v>
      </c>
      <c r="G367" s="116" t="s">
        <v>8127</v>
      </c>
      <c r="H367" s="116" t="s">
        <v>8128</v>
      </c>
      <c r="I367" s="116" t="s">
        <v>8129</v>
      </c>
      <c r="J367" s="116" t="s">
        <v>189</v>
      </c>
      <c r="K367" s="116" t="s">
        <v>10216</v>
      </c>
      <c r="L367" s="116" t="s">
        <v>71</v>
      </c>
      <c r="M367" s="116" t="s">
        <v>255</v>
      </c>
      <c r="N367" s="118">
        <v>43942</v>
      </c>
      <c r="O367" s="119">
        <v>0.71527777777777779</v>
      </c>
      <c r="P367" s="119">
        <v>0.73263888888888884</v>
      </c>
      <c r="Q367" s="119">
        <v>0.76041666666666663</v>
      </c>
      <c r="R367" s="119">
        <v>0.8125</v>
      </c>
      <c r="S367" s="116" t="s">
        <v>120</v>
      </c>
      <c r="T367" s="116"/>
      <c r="U367" s="116" t="s">
        <v>10404</v>
      </c>
      <c r="V367" s="116" t="s">
        <v>10405</v>
      </c>
      <c r="W367" s="116" t="s">
        <v>10115</v>
      </c>
      <c r="X367" s="116" t="s">
        <v>276</v>
      </c>
      <c r="Y367" s="116" t="s">
        <v>250</v>
      </c>
      <c r="Z367" s="116" t="s">
        <v>8132</v>
      </c>
      <c r="AA367" s="116" t="s">
        <v>8129</v>
      </c>
      <c r="AB367" s="116" t="s">
        <v>8132</v>
      </c>
      <c r="AC367" s="116" t="s">
        <v>8129</v>
      </c>
      <c r="AD367" s="116" t="s">
        <v>8129</v>
      </c>
      <c r="AE367" s="116" t="s">
        <v>8129</v>
      </c>
      <c r="AF367" s="116" t="s">
        <v>9996</v>
      </c>
    </row>
    <row r="368" spans="1:32" ht="15" customHeight="1" x14ac:dyDescent="0.25">
      <c r="A368" s="116" t="s">
        <v>10406</v>
      </c>
      <c r="B368" s="120" t="s">
        <v>10407</v>
      </c>
      <c r="C368" s="116" t="s">
        <v>8132</v>
      </c>
      <c r="D368" s="118">
        <v>43942</v>
      </c>
      <c r="E368" s="116" t="s">
        <v>10408</v>
      </c>
      <c r="F368" s="116">
        <v>108777</v>
      </c>
      <c r="G368" s="116" t="s">
        <v>8127</v>
      </c>
      <c r="H368" s="116" t="s">
        <v>8138</v>
      </c>
      <c r="I368" s="116" t="s">
        <v>8129</v>
      </c>
      <c r="J368" s="116" t="s">
        <v>185</v>
      </c>
      <c r="K368" s="116" t="s">
        <v>8423</v>
      </c>
      <c r="L368" s="116" t="s">
        <v>8158</v>
      </c>
      <c r="M368" s="116" t="s">
        <v>1258</v>
      </c>
      <c r="N368" s="118">
        <v>43942</v>
      </c>
      <c r="O368" s="119">
        <v>0.82986111111111116</v>
      </c>
      <c r="P368" s="119">
        <v>0.83333333333333337</v>
      </c>
      <c r="Q368" s="119">
        <v>0.84722222222222221</v>
      </c>
      <c r="R368" s="119">
        <v>0.88194444444444453</v>
      </c>
      <c r="S368" s="116" t="s">
        <v>112</v>
      </c>
      <c r="T368" s="116"/>
      <c r="U368" s="116" t="s">
        <v>10409</v>
      </c>
      <c r="V368" s="116" t="s">
        <v>10410</v>
      </c>
      <c r="W368" s="116" t="s">
        <v>10045</v>
      </c>
      <c r="X368" s="116" t="s">
        <v>8513</v>
      </c>
      <c r="Y368" s="116" t="s">
        <v>8142</v>
      </c>
      <c r="Z368" s="116" t="s">
        <v>8129</v>
      </c>
      <c r="AA368" s="116" t="s">
        <v>8129</v>
      </c>
      <c r="AB368" s="116" t="s">
        <v>8132</v>
      </c>
      <c r="AC368" s="116" t="s">
        <v>8129</v>
      </c>
      <c r="AD368" s="116" t="s">
        <v>8129</v>
      </c>
      <c r="AE368" s="116" t="s">
        <v>8129</v>
      </c>
      <c r="AF368" s="116" t="s">
        <v>9996</v>
      </c>
    </row>
    <row r="369" spans="1:32" ht="15" customHeight="1" x14ac:dyDescent="0.25">
      <c r="A369" s="116" t="s">
        <v>10411</v>
      </c>
      <c r="B369" s="120" t="s">
        <v>10412</v>
      </c>
      <c r="C369" s="116" t="s">
        <v>8195</v>
      </c>
      <c r="D369" s="118">
        <v>43942</v>
      </c>
      <c r="E369" s="116" t="s">
        <v>10413</v>
      </c>
      <c r="F369" s="116">
        <v>108767</v>
      </c>
      <c r="G369" s="116" t="s">
        <v>8127</v>
      </c>
      <c r="H369" s="116" t="s">
        <v>8128</v>
      </c>
      <c r="I369" s="116" t="s">
        <v>8129</v>
      </c>
      <c r="J369" s="116" t="s">
        <v>193</v>
      </c>
      <c r="K369" s="116" t="s">
        <v>8585</v>
      </c>
      <c r="L369" s="116" t="s">
        <v>73</v>
      </c>
      <c r="M369" s="116" t="s">
        <v>1258</v>
      </c>
      <c r="N369" s="118">
        <v>43942</v>
      </c>
      <c r="O369" s="119">
        <v>0.92013888888888884</v>
      </c>
      <c r="P369" s="119">
        <v>0.94444444444444453</v>
      </c>
      <c r="Q369" s="119">
        <v>0.95833333333333337</v>
      </c>
      <c r="R369" s="119">
        <v>0.98611111111111116</v>
      </c>
      <c r="S369" s="116" t="s">
        <v>124</v>
      </c>
      <c r="T369" s="116"/>
      <c r="U369" s="116" t="s">
        <v>10414</v>
      </c>
      <c r="V369" s="116" t="s">
        <v>10415</v>
      </c>
      <c r="W369" s="116" t="s">
        <v>10416</v>
      </c>
      <c r="X369" s="116" t="s">
        <v>276</v>
      </c>
      <c r="Y369" s="116" t="s">
        <v>8142</v>
      </c>
      <c r="Z369" s="116" t="s">
        <v>8129</v>
      </c>
      <c r="AA369" s="116" t="s">
        <v>8129</v>
      </c>
      <c r="AB369" s="116" t="s">
        <v>8129</v>
      </c>
      <c r="AC369" s="116" t="s">
        <v>8129</v>
      </c>
      <c r="AD369" s="116" t="s">
        <v>8129</v>
      </c>
      <c r="AE369" s="116" t="s">
        <v>8129</v>
      </c>
      <c r="AF369" s="116" t="s">
        <v>9996</v>
      </c>
    </row>
    <row r="370" spans="1:32" ht="15" customHeight="1" x14ac:dyDescent="0.25">
      <c r="A370" s="116" t="s">
        <v>10417</v>
      </c>
      <c r="B370" s="120" t="s">
        <v>10418</v>
      </c>
      <c r="C370" s="116" t="s">
        <v>8195</v>
      </c>
      <c r="D370" s="118">
        <v>43942</v>
      </c>
      <c r="E370" s="116" t="s">
        <v>10419</v>
      </c>
      <c r="F370" s="116">
        <v>108774</v>
      </c>
      <c r="G370" s="116" t="s">
        <v>8127</v>
      </c>
      <c r="H370" s="116" t="s">
        <v>8138</v>
      </c>
      <c r="I370" s="116" t="s">
        <v>8129</v>
      </c>
      <c r="J370" s="116" t="s">
        <v>189</v>
      </c>
      <c r="K370" s="116" t="s">
        <v>1942</v>
      </c>
      <c r="L370" s="116" t="s">
        <v>71</v>
      </c>
      <c r="M370" s="116" t="s">
        <v>255</v>
      </c>
      <c r="N370" s="118">
        <v>43942</v>
      </c>
      <c r="O370" s="119">
        <v>0.95486111111111116</v>
      </c>
      <c r="P370" s="119">
        <v>0.96875</v>
      </c>
      <c r="Q370" s="119">
        <v>0</v>
      </c>
      <c r="R370" s="119">
        <v>4.8611111111111112E-2</v>
      </c>
      <c r="S370" s="116" t="s">
        <v>135</v>
      </c>
      <c r="T370" s="116"/>
      <c r="U370" s="116" t="s">
        <v>10420</v>
      </c>
      <c r="V370" s="116" t="s">
        <v>10421</v>
      </c>
      <c r="W370" s="116" t="s">
        <v>10422</v>
      </c>
      <c r="X370" s="116" t="s">
        <v>276</v>
      </c>
      <c r="Y370" s="116" t="s">
        <v>8142</v>
      </c>
      <c r="Z370" s="116" t="s">
        <v>8129</v>
      </c>
      <c r="AA370" s="116" t="s">
        <v>8129</v>
      </c>
      <c r="AB370" s="116" t="s">
        <v>8132</v>
      </c>
      <c r="AC370" s="116" t="s">
        <v>8129</v>
      </c>
      <c r="AD370" s="116" t="s">
        <v>8129</v>
      </c>
      <c r="AE370" s="116" t="s">
        <v>8129</v>
      </c>
      <c r="AF370" s="116" t="s">
        <v>9996</v>
      </c>
    </row>
    <row r="371" spans="1:32" ht="15" customHeight="1" x14ac:dyDescent="0.25">
      <c r="A371" s="116" t="s">
        <v>10423</v>
      </c>
      <c r="B371" s="120" t="s">
        <v>10424</v>
      </c>
      <c r="C371" s="116" t="s">
        <v>8132</v>
      </c>
      <c r="D371" s="118">
        <v>43942</v>
      </c>
      <c r="E371" s="116" t="s">
        <v>10425</v>
      </c>
      <c r="F371" s="116">
        <v>108768</v>
      </c>
      <c r="G371" s="116" t="s">
        <v>8127</v>
      </c>
      <c r="H371" s="116" t="s">
        <v>8128</v>
      </c>
      <c r="I371" s="116" t="s">
        <v>8129</v>
      </c>
      <c r="J371" s="116" t="s">
        <v>185</v>
      </c>
      <c r="K371" s="116" t="s">
        <v>8749</v>
      </c>
      <c r="L371" s="116" t="s">
        <v>8158</v>
      </c>
      <c r="M371" s="116" t="s">
        <v>1258</v>
      </c>
      <c r="N371" s="118">
        <v>43943</v>
      </c>
      <c r="O371" s="119">
        <v>6.5972222222222224E-2</v>
      </c>
      <c r="P371" s="119">
        <v>6.9444444444444434E-2</v>
      </c>
      <c r="Q371" s="119">
        <v>7.6388888888888895E-2</v>
      </c>
      <c r="R371" s="119">
        <v>0.1111111111111111</v>
      </c>
      <c r="S371" s="116" t="s">
        <v>114</v>
      </c>
      <c r="T371" s="116"/>
      <c r="U371" s="116" t="s">
        <v>10426</v>
      </c>
      <c r="V371" s="116" t="s">
        <v>8295</v>
      </c>
      <c r="W371" s="116" t="s">
        <v>10427</v>
      </c>
      <c r="X371" s="116" t="s">
        <v>8513</v>
      </c>
      <c r="Y371" s="116" t="s">
        <v>8142</v>
      </c>
      <c r="Z371" s="116" t="s">
        <v>8129</v>
      </c>
      <c r="AA371" s="116" t="s">
        <v>8129</v>
      </c>
      <c r="AB371" s="116" t="s">
        <v>8132</v>
      </c>
      <c r="AC371" s="116" t="s">
        <v>8132</v>
      </c>
      <c r="AD371" s="116" t="s">
        <v>8129</v>
      </c>
      <c r="AE371" s="116" t="s">
        <v>8132</v>
      </c>
      <c r="AF371" s="116" t="s">
        <v>9996</v>
      </c>
    </row>
    <row r="372" spans="1:32" ht="15" customHeight="1" x14ac:dyDescent="0.25">
      <c r="A372" s="116" t="s">
        <v>10428</v>
      </c>
      <c r="B372" s="120" t="s">
        <v>10429</v>
      </c>
      <c r="C372" s="116" t="s">
        <v>8132</v>
      </c>
      <c r="D372" s="118">
        <v>43943</v>
      </c>
      <c r="E372" s="116" t="s">
        <v>10430</v>
      </c>
      <c r="F372" s="116">
        <v>108769</v>
      </c>
      <c r="G372" s="116" t="s">
        <v>8127</v>
      </c>
      <c r="H372" s="116" t="s">
        <v>8138</v>
      </c>
      <c r="I372" s="116" t="s">
        <v>8129</v>
      </c>
      <c r="J372" s="116" t="s">
        <v>191</v>
      </c>
      <c r="K372" s="116" t="s">
        <v>4771</v>
      </c>
      <c r="L372" s="116" t="s">
        <v>10</v>
      </c>
      <c r="M372" s="116" t="s">
        <v>255</v>
      </c>
      <c r="N372" s="118">
        <v>43943</v>
      </c>
      <c r="O372" s="119">
        <v>0.58958333333333335</v>
      </c>
      <c r="P372" s="119">
        <v>0.59722222222222221</v>
      </c>
      <c r="Q372" s="119">
        <v>0.625</v>
      </c>
      <c r="R372" s="119">
        <v>0.65625</v>
      </c>
      <c r="S372" s="116" t="s">
        <v>135</v>
      </c>
      <c r="T372" s="116"/>
      <c r="U372" s="116" t="s">
        <v>10431</v>
      </c>
      <c r="V372" s="116" t="s">
        <v>10432</v>
      </c>
      <c r="W372" s="116" t="s">
        <v>10025</v>
      </c>
      <c r="X372" s="116" t="s">
        <v>8513</v>
      </c>
      <c r="Y372" s="116" t="s">
        <v>8142</v>
      </c>
      <c r="Z372" s="116" t="s">
        <v>8129</v>
      </c>
      <c r="AA372" s="116" t="s">
        <v>8129</v>
      </c>
      <c r="AB372" s="116" t="s">
        <v>8129</v>
      </c>
      <c r="AC372" s="116" t="s">
        <v>8129</v>
      </c>
      <c r="AD372" s="116" t="s">
        <v>8129</v>
      </c>
      <c r="AE372" s="116" t="s">
        <v>8129</v>
      </c>
      <c r="AF372" s="116" t="s">
        <v>9996</v>
      </c>
    </row>
    <row r="373" spans="1:32" ht="15" customHeight="1" x14ac:dyDescent="0.25">
      <c r="A373" s="116" t="s">
        <v>10433</v>
      </c>
      <c r="B373" s="120" t="s">
        <v>10434</v>
      </c>
      <c r="C373" s="116" t="s">
        <v>8195</v>
      </c>
      <c r="D373" s="118">
        <v>43943</v>
      </c>
      <c r="E373" s="116" t="s">
        <v>10435</v>
      </c>
      <c r="F373" s="116">
        <v>108764</v>
      </c>
      <c r="G373" s="116" t="s">
        <v>8127</v>
      </c>
      <c r="H373" s="116" t="s">
        <v>8128</v>
      </c>
      <c r="I373" s="116" t="s">
        <v>8129</v>
      </c>
      <c r="J373" s="116" t="s">
        <v>185</v>
      </c>
      <c r="K373" s="116" t="s">
        <v>10099</v>
      </c>
      <c r="L373" s="116" t="s">
        <v>73</v>
      </c>
      <c r="M373" s="116" t="s">
        <v>1258</v>
      </c>
      <c r="N373" s="118">
        <v>43943</v>
      </c>
      <c r="O373" s="119">
        <v>0.60763888888888895</v>
      </c>
      <c r="P373" s="119">
        <v>0.61111111111111105</v>
      </c>
      <c r="Q373" s="119">
        <v>0.61805555555555558</v>
      </c>
      <c r="R373" s="119">
        <v>0.64583333333333337</v>
      </c>
      <c r="S373" s="116" t="s">
        <v>10436</v>
      </c>
      <c r="T373" s="116"/>
      <c r="U373" s="116" t="s">
        <v>10437</v>
      </c>
      <c r="V373" s="116" t="s">
        <v>10438</v>
      </c>
      <c r="W373" s="116" t="s">
        <v>10388</v>
      </c>
      <c r="X373" s="116" t="s">
        <v>8513</v>
      </c>
      <c r="Y373" s="116" t="s">
        <v>8142</v>
      </c>
      <c r="Z373" s="116" t="s">
        <v>8129</v>
      </c>
      <c r="AA373" s="116" t="s">
        <v>8129</v>
      </c>
      <c r="AB373" s="116" t="s">
        <v>8129</v>
      </c>
      <c r="AC373" s="116" t="s">
        <v>8129</v>
      </c>
      <c r="AD373" s="116" t="s">
        <v>8129</v>
      </c>
      <c r="AE373" s="116" t="s">
        <v>8129</v>
      </c>
      <c r="AF373" s="116" t="s">
        <v>9996</v>
      </c>
    </row>
    <row r="374" spans="1:32" ht="15" customHeight="1" x14ac:dyDescent="0.25">
      <c r="A374" s="116" t="s">
        <v>10439</v>
      </c>
      <c r="B374" s="120" t="s">
        <v>10440</v>
      </c>
      <c r="C374" s="116" t="s">
        <v>8195</v>
      </c>
      <c r="D374" s="118">
        <v>43943</v>
      </c>
      <c r="E374" s="116" t="s">
        <v>10441</v>
      </c>
      <c r="F374" s="116">
        <v>108771</v>
      </c>
      <c r="G374" s="116" t="s">
        <v>8127</v>
      </c>
      <c r="H374" s="116" t="s">
        <v>8138</v>
      </c>
      <c r="I374" s="116" t="s">
        <v>8129</v>
      </c>
      <c r="J374" s="116" t="s">
        <v>237</v>
      </c>
      <c r="K374" s="116" t="s">
        <v>9189</v>
      </c>
      <c r="L374" s="116" t="s">
        <v>54</v>
      </c>
      <c r="M374" s="116" t="s">
        <v>1258</v>
      </c>
      <c r="N374" s="118">
        <v>43943</v>
      </c>
      <c r="O374" s="119">
        <v>0.89861111111111114</v>
      </c>
      <c r="P374" s="119">
        <v>0.90972222222222221</v>
      </c>
      <c r="Q374" s="119">
        <v>0.94791666666666663</v>
      </c>
      <c r="R374" s="119">
        <v>0.99305555555555547</v>
      </c>
      <c r="S374" s="116" t="s">
        <v>10442</v>
      </c>
      <c r="T374" s="116"/>
      <c r="U374" s="116" t="s">
        <v>10443</v>
      </c>
      <c r="V374" s="116" t="s">
        <v>10444</v>
      </c>
      <c r="W374" s="116" t="s">
        <v>10445</v>
      </c>
      <c r="X374" s="116" t="s">
        <v>8513</v>
      </c>
      <c r="Y374" s="116" t="s">
        <v>8142</v>
      </c>
      <c r="Z374" s="116" t="s">
        <v>8129</v>
      </c>
      <c r="AA374" s="116" t="s">
        <v>8129</v>
      </c>
      <c r="AB374" s="116" t="s">
        <v>8132</v>
      </c>
      <c r="AC374" s="116" t="s">
        <v>8129</v>
      </c>
      <c r="AD374" s="116" t="s">
        <v>8129</v>
      </c>
      <c r="AE374" s="116" t="s">
        <v>8129</v>
      </c>
      <c r="AF374" s="116" t="s">
        <v>9996</v>
      </c>
    </row>
    <row r="375" spans="1:32" ht="15" customHeight="1" x14ac:dyDescent="0.25">
      <c r="A375" s="116" t="s">
        <v>10446</v>
      </c>
      <c r="B375" s="120" t="s">
        <v>10447</v>
      </c>
      <c r="C375" s="116" t="s">
        <v>8125</v>
      </c>
      <c r="D375" s="118">
        <v>43943</v>
      </c>
      <c r="E375" s="116" t="s">
        <v>10448</v>
      </c>
      <c r="F375" s="116">
        <v>108784</v>
      </c>
      <c r="G375" s="116" t="s">
        <v>8127</v>
      </c>
      <c r="H375" s="116" t="s">
        <v>8138</v>
      </c>
      <c r="I375" s="116" t="s">
        <v>8129</v>
      </c>
      <c r="J375" s="116" t="s">
        <v>191</v>
      </c>
      <c r="K375" s="116" t="s">
        <v>8187</v>
      </c>
      <c r="L375" s="116" t="s">
        <v>25</v>
      </c>
      <c r="M375" s="116" t="s">
        <v>255</v>
      </c>
      <c r="N375" s="118">
        <v>43943</v>
      </c>
      <c r="O375" s="119">
        <v>0.91666666666666663</v>
      </c>
      <c r="P375" s="119">
        <v>0.92708333333333337</v>
      </c>
      <c r="Q375" s="119">
        <v>0.94444444444444453</v>
      </c>
      <c r="R375" s="119">
        <v>0.98611111111111116</v>
      </c>
      <c r="S375" s="116" t="s">
        <v>9605</v>
      </c>
      <c r="T375" s="116"/>
      <c r="U375" s="116" t="s">
        <v>10449</v>
      </c>
      <c r="V375" s="116" t="s">
        <v>10450</v>
      </c>
      <c r="W375" s="116" t="s">
        <v>10451</v>
      </c>
      <c r="X375" s="116" t="s">
        <v>8513</v>
      </c>
      <c r="Y375" s="116" t="s">
        <v>8142</v>
      </c>
      <c r="Z375" s="116" t="s">
        <v>8129</v>
      </c>
      <c r="AA375" s="116" t="s">
        <v>8129</v>
      </c>
      <c r="AB375" s="116" t="s">
        <v>8132</v>
      </c>
      <c r="AC375" s="116" t="s">
        <v>8129</v>
      </c>
      <c r="AD375" s="116" t="s">
        <v>8129</v>
      </c>
      <c r="AE375" s="116" t="s">
        <v>8129</v>
      </c>
      <c r="AF375" s="116" t="s">
        <v>9996</v>
      </c>
    </row>
    <row r="376" spans="1:32" ht="15" customHeight="1" x14ac:dyDescent="0.25">
      <c r="A376" s="116" t="s">
        <v>10452</v>
      </c>
      <c r="B376" s="120" t="s">
        <v>10453</v>
      </c>
      <c r="C376" s="116" t="s">
        <v>8132</v>
      </c>
      <c r="D376" s="118">
        <v>43944</v>
      </c>
      <c r="E376" s="116" t="s">
        <v>10454</v>
      </c>
      <c r="F376" s="116">
        <v>108770</v>
      </c>
      <c r="G376" s="116" t="s">
        <v>8127</v>
      </c>
      <c r="H376" s="116" t="s">
        <v>8128</v>
      </c>
      <c r="I376" s="116" t="s">
        <v>8129</v>
      </c>
      <c r="J376" s="116" t="s">
        <v>191</v>
      </c>
      <c r="K376" s="116" t="s">
        <v>8469</v>
      </c>
      <c r="L376" s="116" t="s">
        <v>8158</v>
      </c>
      <c r="M376" s="116" t="s">
        <v>1258</v>
      </c>
      <c r="N376" s="118">
        <v>43944</v>
      </c>
      <c r="O376" s="119">
        <v>0.34375</v>
      </c>
      <c r="P376" s="119">
        <v>0.375</v>
      </c>
      <c r="Q376" s="119">
        <v>0.41319444444444442</v>
      </c>
      <c r="R376" s="119">
        <v>0.43055555555555558</v>
      </c>
      <c r="S376" s="116" t="s">
        <v>10455</v>
      </c>
      <c r="T376" s="116"/>
      <c r="U376" s="116" t="s">
        <v>10456</v>
      </c>
      <c r="V376" s="116" t="s">
        <v>10457</v>
      </c>
      <c r="W376" s="116" t="s">
        <v>10458</v>
      </c>
      <c r="X376" s="116" t="s">
        <v>8513</v>
      </c>
      <c r="Y376" s="116" t="s">
        <v>8142</v>
      </c>
      <c r="Z376" s="116" t="s">
        <v>8129</v>
      </c>
      <c r="AA376" s="116" t="s">
        <v>8129</v>
      </c>
      <c r="AB376" s="116" t="s">
        <v>8132</v>
      </c>
      <c r="AC376" s="116" t="s">
        <v>8129</v>
      </c>
      <c r="AD376" s="116" t="s">
        <v>8129</v>
      </c>
      <c r="AE376" s="116" t="s">
        <v>8129</v>
      </c>
      <c r="AF376" s="116" t="s">
        <v>9996</v>
      </c>
    </row>
    <row r="377" spans="1:32" ht="15" customHeight="1" x14ac:dyDescent="0.25">
      <c r="A377" s="116" t="s">
        <v>10459</v>
      </c>
      <c r="B377" s="120" t="s">
        <v>10460</v>
      </c>
      <c r="C377" s="116"/>
      <c r="D377" s="118">
        <v>43945</v>
      </c>
      <c r="E377" s="116" t="s">
        <v>10461</v>
      </c>
      <c r="F377" s="116">
        <v>108760</v>
      </c>
      <c r="G377" s="116" t="s">
        <v>8127</v>
      </c>
      <c r="H377" s="116" t="s">
        <v>8128</v>
      </c>
      <c r="I377" s="116" t="s">
        <v>8129</v>
      </c>
      <c r="J377" s="116" t="s">
        <v>189</v>
      </c>
      <c r="K377" s="116" t="s">
        <v>8423</v>
      </c>
      <c r="L377" s="116" t="s">
        <v>72</v>
      </c>
      <c r="M377" s="116" t="s">
        <v>255</v>
      </c>
      <c r="N377" s="118">
        <v>43945</v>
      </c>
      <c r="O377" s="119">
        <v>0.53125</v>
      </c>
      <c r="P377" s="119">
        <v>0.55555555555555558</v>
      </c>
      <c r="Q377" s="119">
        <v>0.58680555555555558</v>
      </c>
      <c r="R377" s="119">
        <v>0.61805555555555558</v>
      </c>
      <c r="S377" s="116" t="s">
        <v>10462</v>
      </c>
      <c r="T377" s="116"/>
      <c r="U377" s="116" t="s">
        <v>10463</v>
      </c>
      <c r="V377" s="116" t="s">
        <v>10464</v>
      </c>
      <c r="W377" s="116" t="s">
        <v>10465</v>
      </c>
      <c r="X377" s="116" t="s">
        <v>8513</v>
      </c>
      <c r="Y377" s="116" t="s">
        <v>8142</v>
      </c>
      <c r="Z377" s="116" t="s">
        <v>8132</v>
      </c>
      <c r="AA377" s="116" t="s">
        <v>8129</v>
      </c>
      <c r="AB377" s="116" t="s">
        <v>8129</v>
      </c>
      <c r="AC377" s="116" t="s">
        <v>8132</v>
      </c>
      <c r="AD377" s="116" t="s">
        <v>8129</v>
      </c>
      <c r="AE377" s="116" t="s">
        <v>8129</v>
      </c>
      <c r="AF377" s="116" t="s">
        <v>9996</v>
      </c>
    </row>
    <row r="378" spans="1:32" ht="15" customHeight="1" x14ac:dyDescent="0.25">
      <c r="A378" s="116" t="s">
        <v>10466</v>
      </c>
      <c r="B378" s="120" t="s">
        <v>10467</v>
      </c>
      <c r="C378" s="116" t="s">
        <v>8132</v>
      </c>
      <c r="D378" s="118">
        <v>43945</v>
      </c>
      <c r="E378" s="116" t="s">
        <v>10468</v>
      </c>
      <c r="F378" s="116">
        <v>108765</v>
      </c>
      <c r="G378" s="116" t="s">
        <v>8137</v>
      </c>
      <c r="H378" s="116" t="s">
        <v>8128</v>
      </c>
      <c r="I378" s="116" t="s">
        <v>8129</v>
      </c>
      <c r="J378" s="116" t="s">
        <v>185</v>
      </c>
      <c r="K378" s="116" t="s">
        <v>10469</v>
      </c>
      <c r="L378" s="116" t="s">
        <v>62</v>
      </c>
      <c r="M378" s="116" t="s">
        <v>1258</v>
      </c>
      <c r="N378" s="118">
        <v>43945</v>
      </c>
      <c r="O378" s="119">
        <v>0.66666666666666663</v>
      </c>
      <c r="P378" s="119">
        <v>0.67361111111111116</v>
      </c>
      <c r="Q378" s="119">
        <v>0.6875</v>
      </c>
      <c r="R378" s="119">
        <v>0.72222222222222221</v>
      </c>
      <c r="S378" s="116" t="s">
        <v>10470</v>
      </c>
      <c r="T378" s="116"/>
      <c r="U378" s="116" t="s">
        <v>10471</v>
      </c>
      <c r="V378" s="116" t="s">
        <v>10472</v>
      </c>
      <c r="W378" s="116" t="s">
        <v>10473</v>
      </c>
      <c r="X378" s="116" t="s">
        <v>8513</v>
      </c>
      <c r="Y378" s="116" t="s">
        <v>8142</v>
      </c>
      <c r="Z378" s="116" t="s">
        <v>8129</v>
      </c>
      <c r="AA378" s="116" t="s">
        <v>8129</v>
      </c>
      <c r="AB378" s="116" t="s">
        <v>8129</v>
      </c>
      <c r="AC378" s="116" t="s">
        <v>8129</v>
      </c>
      <c r="AD378" s="116" t="s">
        <v>8129</v>
      </c>
      <c r="AE378" s="116" t="s">
        <v>8129</v>
      </c>
      <c r="AF378" s="116" t="s">
        <v>9996</v>
      </c>
    </row>
    <row r="379" spans="1:32" ht="15" customHeight="1" x14ac:dyDescent="0.25">
      <c r="A379" s="116" t="s">
        <v>10474</v>
      </c>
      <c r="B379" s="120" t="s">
        <v>10475</v>
      </c>
      <c r="C379" s="116" t="s">
        <v>8132</v>
      </c>
      <c r="D379" s="118">
        <v>43945</v>
      </c>
      <c r="E379" s="116" t="s">
        <v>10476</v>
      </c>
      <c r="F379" s="116">
        <v>108778</v>
      </c>
      <c r="G379" s="116" t="s">
        <v>8127</v>
      </c>
      <c r="H379" s="116" t="s">
        <v>8128</v>
      </c>
      <c r="I379" s="116" t="s">
        <v>8129</v>
      </c>
      <c r="J379" s="116" t="s">
        <v>179</v>
      </c>
      <c r="K379" s="116" t="s">
        <v>8455</v>
      </c>
      <c r="L379" s="116" t="s">
        <v>28</v>
      </c>
      <c r="M379" s="116" t="s">
        <v>1258</v>
      </c>
      <c r="N379" s="118">
        <v>43945</v>
      </c>
      <c r="O379" s="119">
        <v>0.81944444444444453</v>
      </c>
      <c r="P379" s="119">
        <v>0.83333333333333337</v>
      </c>
      <c r="Q379" s="119">
        <v>0.85416666666666663</v>
      </c>
      <c r="R379" s="119">
        <v>0.88194444444444453</v>
      </c>
      <c r="S379" s="116" t="s">
        <v>9605</v>
      </c>
      <c r="T379" s="116"/>
      <c r="U379" s="116" t="s">
        <v>10477</v>
      </c>
      <c r="V379" s="116" t="s">
        <v>293</v>
      </c>
      <c r="W379" s="116" t="s">
        <v>10451</v>
      </c>
      <c r="X379" s="116" t="s">
        <v>8513</v>
      </c>
      <c r="Y379" s="116" t="s">
        <v>8142</v>
      </c>
      <c r="Z379" s="116" t="s">
        <v>8129</v>
      </c>
      <c r="AA379" s="116" t="s">
        <v>8129</v>
      </c>
      <c r="AB379" s="116" t="s">
        <v>8129</v>
      </c>
      <c r="AC379" s="116" t="s">
        <v>8129</v>
      </c>
      <c r="AD379" s="116" t="s">
        <v>8129</v>
      </c>
      <c r="AE379" s="116" t="s">
        <v>8129</v>
      </c>
      <c r="AF379" s="116" t="s">
        <v>9996</v>
      </c>
    </row>
    <row r="380" spans="1:32" ht="15" customHeight="1" x14ac:dyDescent="0.25">
      <c r="A380" s="116" t="s">
        <v>10478</v>
      </c>
      <c r="B380" s="120" t="s">
        <v>10479</v>
      </c>
      <c r="C380" s="116" t="s">
        <v>8125</v>
      </c>
      <c r="D380" s="118">
        <v>43946</v>
      </c>
      <c r="E380" s="116" t="s">
        <v>10480</v>
      </c>
      <c r="F380" s="116">
        <v>108762</v>
      </c>
      <c r="G380" s="116" t="s">
        <v>8127</v>
      </c>
      <c r="H380" s="116" t="s">
        <v>8128</v>
      </c>
      <c r="I380" s="116" t="s">
        <v>8129</v>
      </c>
      <c r="J380" s="116" t="s">
        <v>174</v>
      </c>
      <c r="K380" s="116" t="s">
        <v>8649</v>
      </c>
      <c r="L380" s="116" t="s">
        <v>25</v>
      </c>
      <c r="M380" s="116" t="s">
        <v>1258</v>
      </c>
      <c r="N380" s="118">
        <v>43946</v>
      </c>
      <c r="O380" s="119">
        <v>0.74861111111111101</v>
      </c>
      <c r="P380" s="119">
        <v>0.77083333333333337</v>
      </c>
      <c r="Q380" s="119">
        <v>0.79166666666666663</v>
      </c>
      <c r="R380" s="119">
        <v>0.83333333333333337</v>
      </c>
      <c r="S380" s="116" t="s">
        <v>8925</v>
      </c>
      <c r="T380" s="116"/>
      <c r="U380" s="116" t="s">
        <v>10481</v>
      </c>
      <c r="V380" s="116" t="s">
        <v>293</v>
      </c>
      <c r="W380" s="116" t="s">
        <v>10482</v>
      </c>
      <c r="X380" s="116" t="s">
        <v>8513</v>
      </c>
      <c r="Y380" s="116" t="s">
        <v>8142</v>
      </c>
      <c r="Z380" s="116" t="s">
        <v>8129</v>
      </c>
      <c r="AA380" s="116" t="s">
        <v>8129</v>
      </c>
      <c r="AB380" s="116" t="s">
        <v>8129</v>
      </c>
      <c r="AC380" s="116" t="s">
        <v>8129</v>
      </c>
      <c r="AD380" s="116" t="s">
        <v>8129</v>
      </c>
      <c r="AE380" s="116" t="s">
        <v>8129</v>
      </c>
      <c r="AF380" s="116" t="s">
        <v>9996</v>
      </c>
    </row>
    <row r="381" spans="1:32" ht="15" customHeight="1" x14ac:dyDescent="0.25">
      <c r="A381" s="116" t="s">
        <v>10483</v>
      </c>
      <c r="B381" s="120" t="s">
        <v>10484</v>
      </c>
      <c r="C381" s="116" t="s">
        <v>8195</v>
      </c>
      <c r="D381" s="118">
        <v>43946</v>
      </c>
      <c r="E381" s="116" t="s">
        <v>10485</v>
      </c>
      <c r="F381" s="116">
        <v>108763</v>
      </c>
      <c r="G381" s="116" t="s">
        <v>8127</v>
      </c>
      <c r="H381" s="116" t="s">
        <v>8138</v>
      </c>
      <c r="I381" s="116" t="s">
        <v>8129</v>
      </c>
      <c r="J381" s="116" t="s">
        <v>169</v>
      </c>
      <c r="K381" s="116" t="s">
        <v>8600</v>
      </c>
      <c r="L381" s="116" t="s">
        <v>73</v>
      </c>
      <c r="M381" s="116" t="s">
        <v>1258</v>
      </c>
      <c r="N381" s="118">
        <v>43946</v>
      </c>
      <c r="O381" s="119">
        <v>0.85416666666666663</v>
      </c>
      <c r="P381" s="119">
        <v>0.86458333333333337</v>
      </c>
      <c r="Q381" s="119">
        <v>0.88194444444444453</v>
      </c>
      <c r="R381" s="119">
        <v>0.90972222222222221</v>
      </c>
      <c r="S381" s="116" t="s">
        <v>10486</v>
      </c>
      <c r="T381" s="116"/>
      <c r="U381" s="116" t="s">
        <v>10487</v>
      </c>
      <c r="V381" s="116" t="s">
        <v>10488</v>
      </c>
      <c r="W381" s="116" t="s">
        <v>10489</v>
      </c>
      <c r="X381" s="116" t="s">
        <v>8513</v>
      </c>
      <c r="Y381" s="116" t="s">
        <v>8142</v>
      </c>
      <c r="Z381" s="116" t="s">
        <v>8129</v>
      </c>
      <c r="AA381" s="116" t="s">
        <v>8129</v>
      </c>
      <c r="AB381" s="116" t="s">
        <v>8129</v>
      </c>
      <c r="AC381" s="116" t="s">
        <v>8129</v>
      </c>
      <c r="AD381" s="116" t="s">
        <v>8129</v>
      </c>
      <c r="AE381" s="116" t="s">
        <v>8129</v>
      </c>
      <c r="AF381" s="116" t="s">
        <v>9996</v>
      </c>
    </row>
    <row r="382" spans="1:32" ht="15" customHeight="1" x14ac:dyDescent="0.25">
      <c r="A382" s="116" t="s">
        <v>10490</v>
      </c>
      <c r="B382" s="120" t="s">
        <v>10491</v>
      </c>
      <c r="C382" s="116" t="s">
        <v>8195</v>
      </c>
      <c r="D382" s="118">
        <v>43946</v>
      </c>
      <c r="E382" s="116" t="s">
        <v>10492</v>
      </c>
      <c r="F382" s="116">
        <v>108779</v>
      </c>
      <c r="G382" s="116" t="s">
        <v>8127</v>
      </c>
      <c r="H382" s="116" t="s">
        <v>8128</v>
      </c>
      <c r="I382" s="116" t="s">
        <v>8129</v>
      </c>
      <c r="J382" s="116" t="s">
        <v>179</v>
      </c>
      <c r="K382" s="116" t="s">
        <v>1942</v>
      </c>
      <c r="L382" s="116" t="s">
        <v>71</v>
      </c>
      <c r="M382" s="116" t="s">
        <v>255</v>
      </c>
      <c r="N382" s="118">
        <v>43946</v>
      </c>
      <c r="O382" s="119">
        <v>0.86458333333333337</v>
      </c>
      <c r="P382" s="119">
        <v>0.89583333333333337</v>
      </c>
      <c r="Q382" s="119">
        <v>0.90972222222222221</v>
      </c>
      <c r="R382" s="119">
        <v>0.9375</v>
      </c>
      <c r="S382" s="116" t="s">
        <v>118</v>
      </c>
      <c r="T382" s="116"/>
      <c r="U382" s="116" t="s">
        <v>10493</v>
      </c>
      <c r="V382" s="126" t="s">
        <v>10494</v>
      </c>
      <c r="W382" s="116" t="s">
        <v>10143</v>
      </c>
      <c r="X382" s="116" t="s">
        <v>8513</v>
      </c>
      <c r="Y382" s="116" t="s">
        <v>8142</v>
      </c>
      <c r="Z382" s="116" t="s">
        <v>8129</v>
      </c>
      <c r="AA382" s="116" t="s">
        <v>8129</v>
      </c>
      <c r="AB382" s="116" t="s">
        <v>8129</v>
      </c>
      <c r="AC382" s="116" t="s">
        <v>8129</v>
      </c>
      <c r="AD382" s="116" t="s">
        <v>8129</v>
      </c>
      <c r="AE382" s="116" t="s">
        <v>8129</v>
      </c>
      <c r="AF382" s="116" t="s">
        <v>9996</v>
      </c>
    </row>
    <row r="383" spans="1:32" ht="15" customHeight="1" x14ac:dyDescent="0.25">
      <c r="A383" s="116" t="s">
        <v>10495</v>
      </c>
      <c r="B383" s="120" t="s">
        <v>10496</v>
      </c>
      <c r="C383" s="116" t="s">
        <v>8195</v>
      </c>
      <c r="D383" s="118">
        <v>43947</v>
      </c>
      <c r="E383" s="116" t="s">
        <v>10497</v>
      </c>
      <c r="F383" s="116">
        <v>108752</v>
      </c>
      <c r="G383" s="116" t="s">
        <v>8127</v>
      </c>
      <c r="H383" s="116" t="s">
        <v>8128</v>
      </c>
      <c r="I383" s="116" t="s">
        <v>8129</v>
      </c>
      <c r="J383" s="116" t="s">
        <v>179</v>
      </c>
      <c r="K383" s="116" t="s">
        <v>8947</v>
      </c>
      <c r="L383" s="116" t="s">
        <v>71</v>
      </c>
      <c r="M383" s="116" t="s">
        <v>255</v>
      </c>
      <c r="N383" s="118">
        <v>43947</v>
      </c>
      <c r="O383" s="119">
        <v>0.875</v>
      </c>
      <c r="P383" s="119">
        <v>0.88888888888888884</v>
      </c>
      <c r="Q383" s="119">
        <v>0.90625</v>
      </c>
      <c r="R383" s="119">
        <v>0.93402777777777779</v>
      </c>
      <c r="S383" s="116" t="s">
        <v>129</v>
      </c>
      <c r="T383" s="116"/>
      <c r="U383" s="116" t="s">
        <v>10498</v>
      </c>
      <c r="V383" s="116" t="s">
        <v>10499</v>
      </c>
      <c r="W383" s="116" t="s">
        <v>10500</v>
      </c>
      <c r="X383" s="116" t="s">
        <v>8513</v>
      </c>
      <c r="Y383" s="116" t="s">
        <v>8142</v>
      </c>
      <c r="Z383" s="116" t="s">
        <v>8129</v>
      </c>
      <c r="AA383" s="116" t="s">
        <v>8129</v>
      </c>
      <c r="AB383" s="116" t="s">
        <v>8129</v>
      </c>
      <c r="AC383" s="116" t="s">
        <v>8129</v>
      </c>
      <c r="AD383" s="116" t="s">
        <v>8129</v>
      </c>
      <c r="AE383" s="116" t="s">
        <v>8129</v>
      </c>
      <c r="AF383" s="116" t="s">
        <v>9996</v>
      </c>
    </row>
    <row r="384" spans="1:32" ht="15" customHeight="1" x14ac:dyDescent="0.25">
      <c r="A384" s="116" t="s">
        <v>10501</v>
      </c>
      <c r="B384" s="120" t="s">
        <v>10502</v>
      </c>
      <c r="C384" s="116"/>
      <c r="D384" s="118">
        <v>43947</v>
      </c>
      <c r="E384" s="116" t="s">
        <v>10503</v>
      </c>
      <c r="F384" s="116">
        <v>108231</v>
      </c>
      <c r="G384" s="116" t="s">
        <v>8127</v>
      </c>
      <c r="H384" s="116" t="s">
        <v>8128</v>
      </c>
      <c r="I384" s="116" t="s">
        <v>8129</v>
      </c>
      <c r="J384" s="116" t="s">
        <v>185</v>
      </c>
      <c r="K384" s="116" t="s">
        <v>4771</v>
      </c>
      <c r="L384" s="116" t="s">
        <v>72</v>
      </c>
      <c r="M384" s="116" t="s">
        <v>1258</v>
      </c>
      <c r="N384" s="118">
        <v>43947</v>
      </c>
      <c r="O384" s="119">
        <v>0.88541666666666663</v>
      </c>
      <c r="P384" s="119">
        <v>0.89583333333333337</v>
      </c>
      <c r="Q384" s="119">
        <v>0.94791666666666663</v>
      </c>
      <c r="R384" s="119">
        <v>0.97916666666666663</v>
      </c>
      <c r="S384" s="116" t="s">
        <v>137</v>
      </c>
      <c r="T384" s="116"/>
      <c r="U384" s="116" t="s">
        <v>10504</v>
      </c>
      <c r="V384" s="116" t="s">
        <v>10505</v>
      </c>
      <c r="W384" s="116" t="s">
        <v>10506</v>
      </c>
      <c r="X384" s="116" t="s">
        <v>9692</v>
      </c>
      <c r="Y384" s="116" t="s">
        <v>8142</v>
      </c>
      <c r="Z384" s="116" t="s">
        <v>8129</v>
      </c>
      <c r="AA384" s="116" t="s">
        <v>8129</v>
      </c>
      <c r="AB384" s="116" t="s">
        <v>8129</v>
      </c>
      <c r="AC384" s="116" t="s">
        <v>8129</v>
      </c>
      <c r="AD384" s="116" t="s">
        <v>8129</v>
      </c>
      <c r="AE384" s="116" t="s">
        <v>8129</v>
      </c>
      <c r="AF384" s="116" t="s">
        <v>9996</v>
      </c>
    </row>
    <row r="385" spans="1:32" ht="15" customHeight="1" x14ac:dyDescent="0.25">
      <c r="A385" s="116" t="s">
        <v>10507</v>
      </c>
      <c r="B385" s="120" t="s">
        <v>10508</v>
      </c>
      <c r="C385" s="116" t="s">
        <v>8129</v>
      </c>
      <c r="D385" s="118">
        <v>43947</v>
      </c>
      <c r="E385" s="116" t="s">
        <v>10509</v>
      </c>
      <c r="F385" s="116">
        <v>108757</v>
      </c>
      <c r="G385" s="116" t="s">
        <v>8127</v>
      </c>
      <c r="H385" s="116" t="s">
        <v>8128</v>
      </c>
      <c r="I385" s="116" t="s">
        <v>8129</v>
      </c>
      <c r="J385" s="116" t="s">
        <v>184</v>
      </c>
      <c r="K385" s="116" t="s">
        <v>8423</v>
      </c>
      <c r="L385" s="116" t="s">
        <v>10</v>
      </c>
      <c r="M385" s="116" t="s">
        <v>255</v>
      </c>
      <c r="N385" s="118">
        <v>43947</v>
      </c>
      <c r="O385" s="119">
        <v>0.125</v>
      </c>
      <c r="P385" s="119">
        <v>0.1388888888888889</v>
      </c>
      <c r="Q385" s="119">
        <v>0.15625</v>
      </c>
      <c r="R385" s="119">
        <v>0.19444444444444445</v>
      </c>
      <c r="S385" s="116" t="s">
        <v>10510</v>
      </c>
      <c r="T385" s="116"/>
      <c r="U385" s="116" t="s">
        <v>10511</v>
      </c>
      <c r="V385" s="116" t="s">
        <v>10512</v>
      </c>
      <c r="W385" s="116" t="s">
        <v>10513</v>
      </c>
      <c r="X385" s="116" t="s">
        <v>481</v>
      </c>
      <c r="Y385" s="116" t="s">
        <v>8142</v>
      </c>
      <c r="Z385" s="116" t="s">
        <v>8129</v>
      </c>
      <c r="AA385" s="116" t="s">
        <v>8132</v>
      </c>
      <c r="AB385" s="116" t="s">
        <v>8129</v>
      </c>
      <c r="AC385" s="116" t="s">
        <v>8129</v>
      </c>
      <c r="AD385" s="116" t="s">
        <v>8129</v>
      </c>
      <c r="AE385" s="116" t="s">
        <v>8129</v>
      </c>
      <c r="AF385" s="116" t="s">
        <v>9996</v>
      </c>
    </row>
    <row r="386" spans="1:32" ht="15" customHeight="1" x14ac:dyDescent="0.25">
      <c r="A386" s="116" t="s">
        <v>10514</v>
      </c>
      <c r="B386" s="120" t="s">
        <v>10515</v>
      </c>
      <c r="C386" s="116" t="s">
        <v>8132</v>
      </c>
      <c r="D386" s="118">
        <v>43948</v>
      </c>
      <c r="E386" s="116" t="s">
        <v>10516</v>
      </c>
      <c r="F386" s="116">
        <v>108759</v>
      </c>
      <c r="G386" s="116" t="s">
        <v>8127</v>
      </c>
      <c r="H386" s="116" t="s">
        <v>8128</v>
      </c>
      <c r="I386" s="116" t="s">
        <v>8129</v>
      </c>
      <c r="J386" s="116" t="s">
        <v>191</v>
      </c>
      <c r="K386" s="116" t="s">
        <v>3195</v>
      </c>
      <c r="L386" s="116" t="s">
        <v>8158</v>
      </c>
      <c r="M386" s="116" t="s">
        <v>255</v>
      </c>
      <c r="N386" s="118">
        <v>43948</v>
      </c>
      <c r="O386" s="119">
        <v>0.76388888888888884</v>
      </c>
      <c r="P386" s="119">
        <v>0.78819444444444453</v>
      </c>
      <c r="Q386" s="119">
        <v>0.79861111111111116</v>
      </c>
      <c r="R386" s="119">
        <v>0.81944444444444453</v>
      </c>
      <c r="S386" s="116" t="s">
        <v>10517</v>
      </c>
      <c r="T386" s="116"/>
      <c r="U386" s="116" t="s">
        <v>10518</v>
      </c>
      <c r="V386" s="116" t="s">
        <v>10519</v>
      </c>
      <c r="W386" s="116" t="s">
        <v>10520</v>
      </c>
      <c r="X386" s="116" t="s">
        <v>276</v>
      </c>
      <c r="Y386" s="116" t="s">
        <v>8142</v>
      </c>
      <c r="Z386" s="116" t="s">
        <v>8129</v>
      </c>
      <c r="AA386" s="116" t="s">
        <v>8129</v>
      </c>
      <c r="AB386" s="116" t="s">
        <v>8132</v>
      </c>
      <c r="AC386" s="116" t="s">
        <v>8129</v>
      </c>
      <c r="AD386" s="116" t="s">
        <v>8129</v>
      </c>
      <c r="AE386" s="116" t="s">
        <v>8129</v>
      </c>
      <c r="AF386" s="116" t="s">
        <v>9996</v>
      </c>
    </row>
    <row r="387" spans="1:32" ht="15" customHeight="1" x14ac:dyDescent="0.25">
      <c r="A387" s="116" t="s">
        <v>10521</v>
      </c>
      <c r="B387" s="120" t="s">
        <v>10522</v>
      </c>
      <c r="C387" s="116" t="s">
        <v>8125</v>
      </c>
      <c r="D387" s="118">
        <v>43948</v>
      </c>
      <c r="E387" s="116" t="s">
        <v>10523</v>
      </c>
      <c r="F387" s="116" t="s">
        <v>10524</v>
      </c>
      <c r="G387" s="116" t="s">
        <v>9010</v>
      </c>
      <c r="H387" s="116" t="s">
        <v>8138</v>
      </c>
      <c r="I387" s="116" t="s">
        <v>8129</v>
      </c>
      <c r="J387" s="116" t="s">
        <v>181</v>
      </c>
      <c r="K387" s="116" t="s">
        <v>8430</v>
      </c>
      <c r="L387" s="116" t="s">
        <v>25</v>
      </c>
      <c r="M387" s="116" t="s">
        <v>255</v>
      </c>
      <c r="N387" s="118">
        <v>43948</v>
      </c>
      <c r="O387" s="119">
        <v>0.80694444444444446</v>
      </c>
      <c r="P387" s="119">
        <v>0.83333333333333337</v>
      </c>
      <c r="Q387" s="119">
        <v>0.85763888888888884</v>
      </c>
      <c r="R387" s="119">
        <v>0.91666666666666663</v>
      </c>
      <c r="S387" s="116" t="s">
        <v>135</v>
      </c>
      <c r="T387" s="116"/>
      <c r="U387" s="116" t="s">
        <v>10525</v>
      </c>
      <c r="V387" s="116" t="s">
        <v>10526</v>
      </c>
      <c r="W387" s="116" t="s">
        <v>10527</v>
      </c>
      <c r="X387" s="116" t="s">
        <v>276</v>
      </c>
      <c r="Y387" s="116" t="s">
        <v>8142</v>
      </c>
      <c r="Z387" s="116" t="s">
        <v>8129</v>
      </c>
      <c r="AA387" s="116" t="s">
        <v>8129</v>
      </c>
      <c r="AB387" s="116" t="s">
        <v>8132</v>
      </c>
      <c r="AC387" s="116" t="s">
        <v>8129</v>
      </c>
      <c r="AD387" s="116" t="s">
        <v>8129</v>
      </c>
      <c r="AE387" s="116" t="s">
        <v>8129</v>
      </c>
      <c r="AF387" s="116" t="s">
        <v>9996</v>
      </c>
    </row>
    <row r="388" spans="1:32" ht="15" customHeight="1" x14ac:dyDescent="0.25">
      <c r="A388" s="116" t="s">
        <v>10528</v>
      </c>
      <c r="B388" s="120" t="s">
        <v>10529</v>
      </c>
      <c r="C388" s="116" t="s">
        <v>8129</v>
      </c>
      <c r="D388" s="118">
        <v>43950</v>
      </c>
      <c r="E388" s="116" t="s">
        <v>10530</v>
      </c>
      <c r="F388" s="116">
        <v>108766</v>
      </c>
      <c r="G388" s="116" t="s">
        <v>8127</v>
      </c>
      <c r="H388" s="116" t="s">
        <v>8138</v>
      </c>
      <c r="I388" s="116" t="s">
        <v>8129</v>
      </c>
      <c r="J388" s="116" t="s">
        <v>184</v>
      </c>
      <c r="K388" s="116" t="s">
        <v>1942</v>
      </c>
      <c r="L388" s="116" t="s">
        <v>72</v>
      </c>
      <c r="M388" s="116" t="s">
        <v>255</v>
      </c>
      <c r="N388" s="118">
        <v>43950</v>
      </c>
      <c r="O388" s="119">
        <v>0.80902777777777779</v>
      </c>
      <c r="P388" s="119">
        <v>0.83333333333333337</v>
      </c>
      <c r="Q388" s="119">
        <v>0.84722222222222221</v>
      </c>
      <c r="R388" s="119">
        <v>0.88194444444444453</v>
      </c>
      <c r="S388" s="116" t="s">
        <v>124</v>
      </c>
      <c r="T388" s="116"/>
      <c r="U388" s="116" t="s">
        <v>10531</v>
      </c>
      <c r="V388" s="116" t="s">
        <v>10532</v>
      </c>
      <c r="W388" s="116" t="s">
        <v>10533</v>
      </c>
      <c r="X388" s="116" t="s">
        <v>276</v>
      </c>
      <c r="Y388" s="116" t="s">
        <v>8142</v>
      </c>
      <c r="Z388" s="116" t="s">
        <v>8129</v>
      </c>
      <c r="AA388" s="116" t="s">
        <v>8129</v>
      </c>
      <c r="AB388" s="116" t="s">
        <v>8132</v>
      </c>
      <c r="AC388" s="116" t="s">
        <v>8129</v>
      </c>
      <c r="AD388" s="116" t="s">
        <v>8129</v>
      </c>
      <c r="AE388" s="116" t="s">
        <v>8129</v>
      </c>
      <c r="AF388" s="116" t="s">
        <v>9996</v>
      </c>
    </row>
    <row r="389" spans="1:32" ht="15" customHeight="1" x14ac:dyDescent="0.25">
      <c r="A389" s="116" t="s">
        <v>10534</v>
      </c>
      <c r="B389" s="120" t="s">
        <v>10535</v>
      </c>
      <c r="C389" s="116" t="s">
        <v>8195</v>
      </c>
      <c r="D389" s="118">
        <v>43950</v>
      </c>
      <c r="E389" s="116" t="s">
        <v>10536</v>
      </c>
      <c r="F389" s="116">
        <v>108753</v>
      </c>
      <c r="G389" s="116" t="s">
        <v>8127</v>
      </c>
      <c r="H389" s="116" t="s">
        <v>8128</v>
      </c>
      <c r="I389" s="116" t="s">
        <v>8129</v>
      </c>
      <c r="J389" s="116" t="s">
        <v>179</v>
      </c>
      <c r="K389" s="116" t="s">
        <v>10216</v>
      </c>
      <c r="L389" s="116" t="s">
        <v>71</v>
      </c>
      <c r="M389" s="116" t="s">
        <v>255</v>
      </c>
      <c r="N389" s="118">
        <v>43950</v>
      </c>
      <c r="O389" s="119">
        <v>0.91666666666666663</v>
      </c>
      <c r="P389" s="119">
        <v>0.93055555555555547</v>
      </c>
      <c r="Q389" s="119">
        <v>0.95347222222222217</v>
      </c>
      <c r="R389" s="119">
        <v>0.98611111111111116</v>
      </c>
      <c r="S389" s="116" t="s">
        <v>124</v>
      </c>
      <c r="T389" s="116"/>
      <c r="U389" s="116" t="s">
        <v>10537</v>
      </c>
      <c r="V389" s="116" t="s">
        <v>10538</v>
      </c>
      <c r="W389" s="116" t="s">
        <v>10539</v>
      </c>
      <c r="X389" s="116" t="s">
        <v>276</v>
      </c>
      <c r="Y389" s="116" t="s">
        <v>8142</v>
      </c>
      <c r="Z389" s="116" t="s">
        <v>8129</v>
      </c>
      <c r="AA389" s="116" t="s">
        <v>8129</v>
      </c>
      <c r="AB389" s="116" t="s">
        <v>8129</v>
      </c>
      <c r="AC389" s="116" t="s">
        <v>8129</v>
      </c>
      <c r="AD389" s="116" t="s">
        <v>8129</v>
      </c>
      <c r="AE389" s="116" t="s">
        <v>8129</v>
      </c>
      <c r="AF389" s="116" t="s">
        <v>9996</v>
      </c>
    </row>
    <row r="390" spans="1:32" ht="15" customHeight="1" x14ac:dyDescent="0.25">
      <c r="A390" s="116" t="s">
        <v>10540</v>
      </c>
      <c r="B390" s="120" t="s">
        <v>10541</v>
      </c>
      <c r="C390" s="116" t="s">
        <v>8125</v>
      </c>
      <c r="D390" s="118">
        <v>43951</v>
      </c>
      <c r="E390" s="116" t="s">
        <v>10542</v>
      </c>
      <c r="F390" s="116">
        <v>108761</v>
      </c>
      <c r="G390" s="116" t="s">
        <v>8127</v>
      </c>
      <c r="H390" s="116" t="s">
        <v>8128</v>
      </c>
      <c r="I390" s="116" t="s">
        <v>8129</v>
      </c>
      <c r="J390" s="116" t="s">
        <v>169</v>
      </c>
      <c r="K390" s="116" t="s">
        <v>4771</v>
      </c>
      <c r="L390" s="116" t="s">
        <v>25</v>
      </c>
      <c r="M390" s="116" t="s">
        <v>1258</v>
      </c>
      <c r="N390" s="118">
        <v>43951</v>
      </c>
      <c r="O390" s="119">
        <v>0.46875</v>
      </c>
      <c r="P390" s="119">
        <v>0.47916666666666669</v>
      </c>
      <c r="Q390" s="119">
        <v>0.5</v>
      </c>
      <c r="R390" s="119">
        <v>0.53125</v>
      </c>
      <c r="S390" s="116" t="s">
        <v>10543</v>
      </c>
      <c r="T390" s="116"/>
      <c r="U390" s="116" t="s">
        <v>10544</v>
      </c>
      <c r="V390" s="116" t="s">
        <v>10545</v>
      </c>
      <c r="W390" s="116" t="s">
        <v>10546</v>
      </c>
      <c r="X390" s="116" t="s">
        <v>276</v>
      </c>
      <c r="Y390" s="116" t="s">
        <v>8142</v>
      </c>
      <c r="Z390" s="116" t="s">
        <v>8129</v>
      </c>
      <c r="AA390" s="116" t="s">
        <v>8129</v>
      </c>
      <c r="AB390" s="116" t="s">
        <v>8129</v>
      </c>
      <c r="AC390" s="116" t="s">
        <v>8129</v>
      </c>
      <c r="AD390" s="116" t="s">
        <v>8129</v>
      </c>
      <c r="AE390" s="116" t="s">
        <v>8129</v>
      </c>
      <c r="AF390" s="116" t="s">
        <v>9996</v>
      </c>
    </row>
    <row r="391" spans="1:32" ht="15" customHeight="1" x14ac:dyDescent="0.25">
      <c r="A391" s="116" t="s">
        <v>10547</v>
      </c>
      <c r="B391" s="120" t="s">
        <v>10548</v>
      </c>
      <c r="C391" s="116" t="s">
        <v>8125</v>
      </c>
      <c r="D391" s="118">
        <v>43951</v>
      </c>
      <c r="E391" s="116" t="s">
        <v>10549</v>
      </c>
      <c r="F391" s="116">
        <v>109205</v>
      </c>
      <c r="G391" s="116" t="s">
        <v>8127</v>
      </c>
      <c r="H391" s="116" t="s">
        <v>8138</v>
      </c>
      <c r="I391" s="116" t="s">
        <v>8129</v>
      </c>
      <c r="J391" s="116" t="s">
        <v>169</v>
      </c>
      <c r="K391" s="116" t="s">
        <v>4771</v>
      </c>
      <c r="L391" s="116" t="s">
        <v>25</v>
      </c>
      <c r="M391" s="116" t="s">
        <v>1258</v>
      </c>
      <c r="N391" s="118">
        <v>43951</v>
      </c>
      <c r="O391" s="119">
        <v>0.70833333333333337</v>
      </c>
      <c r="P391" s="119">
        <v>0.71875</v>
      </c>
      <c r="Q391" s="119">
        <v>0.73958333333333337</v>
      </c>
      <c r="R391" s="119">
        <v>0.78472222222222221</v>
      </c>
      <c r="S391" s="116" t="s">
        <v>9535</v>
      </c>
      <c r="T391" s="116"/>
      <c r="U391" s="116" t="s">
        <v>10550</v>
      </c>
      <c r="V391" s="116" t="s">
        <v>10551</v>
      </c>
      <c r="W391" s="116" t="s">
        <v>10552</v>
      </c>
      <c r="X391" s="116" t="s">
        <v>276</v>
      </c>
      <c r="Y391" s="116" t="s">
        <v>250</v>
      </c>
      <c r="Z391" s="116" t="s">
        <v>8129</v>
      </c>
      <c r="AA391" s="116" t="s">
        <v>8129</v>
      </c>
      <c r="AB391" s="116" t="s">
        <v>8132</v>
      </c>
      <c r="AC391" s="116" t="s">
        <v>8129</v>
      </c>
      <c r="AD391" s="116" t="s">
        <v>8129</v>
      </c>
      <c r="AE391" s="116" t="s">
        <v>8129</v>
      </c>
      <c r="AF391" s="116" t="s">
        <v>9996</v>
      </c>
    </row>
    <row r="392" spans="1:32" ht="15" customHeight="1" x14ac:dyDescent="0.25">
      <c r="A392" s="116" t="s">
        <v>10553</v>
      </c>
      <c r="B392" s="120" t="s">
        <v>10554</v>
      </c>
      <c r="C392" s="116"/>
      <c r="D392" s="118">
        <v>43951</v>
      </c>
      <c r="E392" s="116" t="s">
        <v>10555</v>
      </c>
      <c r="F392" s="116">
        <v>109212</v>
      </c>
      <c r="G392" s="116" t="s">
        <v>8127</v>
      </c>
      <c r="H392" s="116" t="s">
        <v>8128</v>
      </c>
      <c r="I392" s="116" t="s">
        <v>8129</v>
      </c>
      <c r="J392" s="116" t="s">
        <v>185</v>
      </c>
      <c r="K392" s="116" t="s">
        <v>2600</v>
      </c>
      <c r="L392" s="116" t="s">
        <v>10</v>
      </c>
      <c r="M392" s="116" t="s">
        <v>255</v>
      </c>
      <c r="N392" s="118">
        <v>43951</v>
      </c>
      <c r="O392" s="119">
        <v>0.70486111111111116</v>
      </c>
      <c r="P392" s="119">
        <v>0.71180555555555547</v>
      </c>
      <c r="Q392" s="119">
        <v>0.72222222222222221</v>
      </c>
      <c r="R392" s="119">
        <v>0.75</v>
      </c>
      <c r="S392" s="116" t="s">
        <v>9282</v>
      </c>
      <c r="T392" s="116"/>
      <c r="U392" s="116" t="s">
        <v>10556</v>
      </c>
      <c r="V392" s="116" t="s">
        <v>10557</v>
      </c>
      <c r="W392" s="116" t="s">
        <v>10558</v>
      </c>
      <c r="X392" s="116" t="s">
        <v>8513</v>
      </c>
      <c r="Y392" s="116" t="s">
        <v>8142</v>
      </c>
      <c r="Z392" s="116" t="s">
        <v>8129</v>
      </c>
      <c r="AA392" s="116" t="s">
        <v>8129</v>
      </c>
      <c r="AB392" s="116" t="s">
        <v>8132</v>
      </c>
      <c r="AC392" s="116" t="s">
        <v>8129</v>
      </c>
      <c r="AD392" s="116" t="s">
        <v>8129</v>
      </c>
      <c r="AE392" s="116" t="s">
        <v>8129</v>
      </c>
      <c r="AF392" s="116" t="s">
        <v>9996</v>
      </c>
    </row>
    <row r="393" spans="1:32" ht="15" customHeight="1" x14ac:dyDescent="0.25">
      <c r="A393" s="116" t="s">
        <v>10559</v>
      </c>
      <c r="B393" s="120" t="s">
        <v>10560</v>
      </c>
      <c r="C393" s="116"/>
      <c r="D393" s="118">
        <v>43951</v>
      </c>
      <c r="E393" s="116" t="s">
        <v>10561</v>
      </c>
      <c r="F393" s="116">
        <v>109213</v>
      </c>
      <c r="G393" s="116" t="s">
        <v>8127</v>
      </c>
      <c r="H393" s="116" t="s">
        <v>8128</v>
      </c>
      <c r="I393" s="116" t="s">
        <v>8129</v>
      </c>
      <c r="J393" s="116" t="s">
        <v>185</v>
      </c>
      <c r="K393" s="116" t="s">
        <v>8187</v>
      </c>
      <c r="L393" s="116" t="s">
        <v>10</v>
      </c>
      <c r="M393" s="116" t="s">
        <v>255</v>
      </c>
      <c r="N393" s="118">
        <v>43951</v>
      </c>
      <c r="O393" s="119">
        <v>0.75694444444444453</v>
      </c>
      <c r="P393" s="119">
        <v>0.76041666666666663</v>
      </c>
      <c r="Q393" s="119">
        <v>0.80555555555555547</v>
      </c>
      <c r="R393" s="119">
        <v>0.79166666666666663</v>
      </c>
      <c r="S393" s="116" t="s">
        <v>10562</v>
      </c>
      <c r="T393" s="116"/>
      <c r="U393" s="116" t="s">
        <v>10563</v>
      </c>
      <c r="V393" s="116" t="s">
        <v>10564</v>
      </c>
      <c r="W393" s="116" t="s">
        <v>10565</v>
      </c>
      <c r="X393" s="116" t="s">
        <v>8513</v>
      </c>
      <c r="Y393" s="116" t="s">
        <v>250</v>
      </c>
      <c r="Z393" s="116" t="s">
        <v>8129</v>
      </c>
      <c r="AA393" s="116" t="s">
        <v>8129</v>
      </c>
      <c r="AB393" s="116" t="s">
        <v>8129</v>
      </c>
      <c r="AC393" s="116" t="s">
        <v>8129</v>
      </c>
      <c r="AD393" s="116" t="s">
        <v>8129</v>
      </c>
      <c r="AE393" s="116" t="s">
        <v>8129</v>
      </c>
      <c r="AF393" s="116" t="s">
        <v>9996</v>
      </c>
    </row>
    <row r="394" spans="1:32" ht="15" customHeight="1" x14ac:dyDescent="0.25">
      <c r="A394" s="116" t="s">
        <v>10566</v>
      </c>
      <c r="B394" s="120" t="s">
        <v>10567</v>
      </c>
      <c r="C394" s="116" t="s">
        <v>8125</v>
      </c>
      <c r="D394" s="118">
        <v>43951</v>
      </c>
      <c r="E394" s="116" t="s">
        <v>10568</v>
      </c>
      <c r="F394" s="116">
        <v>109197</v>
      </c>
      <c r="G394" s="116" t="s">
        <v>8127</v>
      </c>
      <c r="H394" s="116" t="s">
        <v>8128</v>
      </c>
      <c r="I394" s="116" t="s">
        <v>8129</v>
      </c>
      <c r="J394" s="116" t="s">
        <v>191</v>
      </c>
      <c r="K394" s="116" t="s">
        <v>2600</v>
      </c>
      <c r="L394" s="116" t="s">
        <v>9</v>
      </c>
      <c r="M394" s="116" t="s">
        <v>278</v>
      </c>
      <c r="N394" s="118">
        <v>43951</v>
      </c>
      <c r="O394" s="119">
        <v>0.84930555555555554</v>
      </c>
      <c r="P394" s="119">
        <v>0.86111111111111116</v>
      </c>
      <c r="Q394" s="119">
        <v>0.875</v>
      </c>
      <c r="R394" s="119">
        <v>0.90277777777777779</v>
      </c>
      <c r="S394" s="116" t="s">
        <v>9282</v>
      </c>
      <c r="T394" s="116"/>
      <c r="U394" s="116" t="s">
        <v>10569</v>
      </c>
      <c r="V394" s="116" t="s">
        <v>10570</v>
      </c>
      <c r="W394" s="116" t="s">
        <v>10571</v>
      </c>
      <c r="X394" s="116" t="s">
        <v>8513</v>
      </c>
      <c r="Y394" s="116" t="s">
        <v>8142</v>
      </c>
      <c r="Z394" s="116" t="s">
        <v>8129</v>
      </c>
      <c r="AA394" s="116" t="s">
        <v>8129</v>
      </c>
      <c r="AB394" s="116" t="s">
        <v>8132</v>
      </c>
      <c r="AC394" s="116" t="s">
        <v>8129</v>
      </c>
      <c r="AD394" s="116" t="s">
        <v>8129</v>
      </c>
      <c r="AE394" s="116" t="s">
        <v>8129</v>
      </c>
      <c r="AF394" s="116" t="s">
        <v>9996</v>
      </c>
    </row>
    <row r="395" spans="1:32" ht="15" customHeight="1" x14ac:dyDescent="0.25">
      <c r="A395" s="116" t="s">
        <v>10572</v>
      </c>
      <c r="B395" s="120" t="s">
        <v>10573</v>
      </c>
      <c r="C395" s="116" t="s">
        <v>8125</v>
      </c>
      <c r="D395" s="118">
        <v>43952</v>
      </c>
      <c r="E395" s="116" t="s">
        <v>10574</v>
      </c>
      <c r="F395" s="116">
        <v>105175</v>
      </c>
      <c r="G395" s="116" t="s">
        <v>8127</v>
      </c>
      <c r="H395" s="116" t="s">
        <v>8128</v>
      </c>
      <c r="I395" s="116" t="s">
        <v>8129</v>
      </c>
      <c r="J395" s="116" t="s">
        <v>193</v>
      </c>
      <c r="K395" s="116" t="s">
        <v>85</v>
      </c>
      <c r="L395" s="116" t="s">
        <v>9</v>
      </c>
      <c r="M395" s="116" t="s">
        <v>255</v>
      </c>
      <c r="N395" s="118">
        <v>43952</v>
      </c>
      <c r="O395" s="119">
        <v>0.60416666666666663</v>
      </c>
      <c r="P395" s="119">
        <v>0.61805555555555558</v>
      </c>
      <c r="Q395" s="119">
        <v>0.66666666666666663</v>
      </c>
      <c r="R395" s="119">
        <v>0.72916666666666663</v>
      </c>
      <c r="S395" s="116" t="s">
        <v>10562</v>
      </c>
      <c r="T395" s="116"/>
      <c r="U395" s="116" t="s">
        <v>10575</v>
      </c>
      <c r="V395" s="116" t="s">
        <v>10576</v>
      </c>
      <c r="W395" s="116" t="s">
        <v>10577</v>
      </c>
      <c r="X395" s="116" t="s">
        <v>10578</v>
      </c>
      <c r="Y395" s="116" t="s">
        <v>8142</v>
      </c>
      <c r="Z395" s="116" t="s">
        <v>8129</v>
      </c>
      <c r="AA395" s="116" t="s">
        <v>8129</v>
      </c>
      <c r="AB395" s="116" t="s">
        <v>8129</v>
      </c>
      <c r="AC395" s="116" t="s">
        <v>8129</v>
      </c>
      <c r="AD395" s="116" t="s">
        <v>8129</v>
      </c>
      <c r="AE395" s="116" t="s">
        <v>8129</v>
      </c>
      <c r="AF395" s="116" t="s">
        <v>10579</v>
      </c>
    </row>
    <row r="396" spans="1:32" ht="15" customHeight="1" x14ac:dyDescent="0.25">
      <c r="A396" s="116" t="s">
        <v>10580</v>
      </c>
      <c r="B396" s="120" t="s">
        <v>10581</v>
      </c>
      <c r="C396" s="116" t="s">
        <v>8132</v>
      </c>
      <c r="D396" s="118">
        <v>43952</v>
      </c>
      <c r="E396" s="116" t="s">
        <v>10582</v>
      </c>
      <c r="F396" s="116">
        <v>109206</v>
      </c>
      <c r="G396" s="116" t="s">
        <v>8127</v>
      </c>
      <c r="H396" s="116" t="s">
        <v>8128</v>
      </c>
      <c r="I396" s="116" t="s">
        <v>8129</v>
      </c>
      <c r="J396" s="116" t="s">
        <v>189</v>
      </c>
      <c r="K396" s="116" t="s">
        <v>8423</v>
      </c>
      <c r="L396" s="116" t="s">
        <v>8158</v>
      </c>
      <c r="M396" s="116" t="s">
        <v>1258</v>
      </c>
      <c r="N396" s="118">
        <v>43952</v>
      </c>
      <c r="O396" s="119">
        <v>0.84166666666666667</v>
      </c>
      <c r="P396" s="119">
        <v>0.85416666666666663</v>
      </c>
      <c r="Q396" s="119">
        <v>0.875</v>
      </c>
      <c r="R396" s="119">
        <v>0.90625</v>
      </c>
      <c r="S396" s="116" t="s">
        <v>129</v>
      </c>
      <c r="T396" s="116"/>
      <c r="U396" s="116" t="s">
        <v>10583</v>
      </c>
      <c r="V396" s="116" t="s">
        <v>10584</v>
      </c>
      <c r="W396" s="116" t="s">
        <v>10585</v>
      </c>
      <c r="X396" s="116" t="s">
        <v>8513</v>
      </c>
      <c r="Y396" s="116" t="s">
        <v>8142</v>
      </c>
      <c r="Z396" s="116" t="s">
        <v>8129</v>
      </c>
      <c r="AA396" s="116" t="s">
        <v>8129</v>
      </c>
      <c r="AB396" s="116" t="s">
        <v>8132</v>
      </c>
      <c r="AC396" s="116" t="s">
        <v>8129</v>
      </c>
      <c r="AD396" s="116" t="s">
        <v>8129</v>
      </c>
      <c r="AE396" s="116" t="s">
        <v>8129</v>
      </c>
      <c r="AF396" s="116" t="s">
        <v>10579</v>
      </c>
    </row>
    <row r="397" spans="1:32" ht="15" customHeight="1" x14ac:dyDescent="0.25">
      <c r="A397" s="116" t="s">
        <v>10586</v>
      </c>
      <c r="B397" s="120" t="s">
        <v>10587</v>
      </c>
      <c r="C397" s="116" t="s">
        <v>8195</v>
      </c>
      <c r="D397" s="118">
        <v>43952</v>
      </c>
      <c r="E397" s="116" t="s">
        <v>10588</v>
      </c>
      <c r="F397" s="116">
        <v>108787</v>
      </c>
      <c r="G397" s="116" t="s">
        <v>8127</v>
      </c>
      <c r="H397" s="116" t="s">
        <v>8138</v>
      </c>
      <c r="I397" s="116" t="s">
        <v>8129</v>
      </c>
      <c r="J397" s="116" t="s">
        <v>184</v>
      </c>
      <c r="K397" s="116" t="s">
        <v>8509</v>
      </c>
      <c r="L397" s="116" t="s">
        <v>71</v>
      </c>
      <c r="M397" s="116" t="s">
        <v>255</v>
      </c>
      <c r="N397" s="118">
        <v>43952</v>
      </c>
      <c r="O397" s="119">
        <v>0.8534722222222223</v>
      </c>
      <c r="P397" s="119">
        <v>0.86805555555555547</v>
      </c>
      <c r="Q397" s="119">
        <v>0.87430555555555556</v>
      </c>
      <c r="R397" s="119">
        <v>0.91527777777777775</v>
      </c>
      <c r="S397" s="116" t="s">
        <v>112</v>
      </c>
      <c r="T397" s="116"/>
      <c r="U397" s="116" t="s">
        <v>10589</v>
      </c>
      <c r="V397" s="116" t="s">
        <v>10590</v>
      </c>
      <c r="W397" s="116" t="s">
        <v>10591</v>
      </c>
      <c r="X397" s="116" t="s">
        <v>8513</v>
      </c>
      <c r="Y397" s="116" t="s">
        <v>8142</v>
      </c>
      <c r="Z397" s="116" t="s">
        <v>8129</v>
      </c>
      <c r="AA397" s="116" t="s">
        <v>8129</v>
      </c>
      <c r="AB397" s="116" t="s">
        <v>8129</v>
      </c>
      <c r="AC397" s="116" t="s">
        <v>8129</v>
      </c>
      <c r="AD397" s="116" t="s">
        <v>8129</v>
      </c>
      <c r="AE397" s="116" t="s">
        <v>8129</v>
      </c>
      <c r="AF397" s="116" t="s">
        <v>10579</v>
      </c>
    </row>
    <row r="398" spans="1:32" ht="15" customHeight="1" x14ac:dyDescent="0.25">
      <c r="A398" s="116" t="s">
        <v>10592</v>
      </c>
      <c r="B398" s="120" t="s">
        <v>10593</v>
      </c>
      <c r="C398" s="116" t="s">
        <v>8132</v>
      </c>
      <c r="D398" s="118">
        <v>43952</v>
      </c>
      <c r="E398" s="116" t="s">
        <v>10594</v>
      </c>
      <c r="F398" s="116">
        <v>109201</v>
      </c>
      <c r="G398" s="116" t="s">
        <v>8127</v>
      </c>
      <c r="H398" s="116" t="s">
        <v>8138</v>
      </c>
      <c r="I398" s="116" t="s">
        <v>8129</v>
      </c>
      <c r="J398" s="116" t="s">
        <v>189</v>
      </c>
      <c r="K398" s="116" t="s">
        <v>8423</v>
      </c>
      <c r="L398" s="116" t="s">
        <v>8158</v>
      </c>
      <c r="M398" s="116" t="s">
        <v>1258</v>
      </c>
      <c r="N398" s="118">
        <v>43952</v>
      </c>
      <c r="O398" s="119">
        <v>0.90625</v>
      </c>
      <c r="P398" s="119">
        <v>0.90625</v>
      </c>
      <c r="Q398" s="119">
        <v>0.91666666666666663</v>
      </c>
      <c r="R398" s="119">
        <v>0.94791666666666663</v>
      </c>
      <c r="S398" s="116" t="s">
        <v>129</v>
      </c>
      <c r="T398" s="116"/>
      <c r="U398" s="116" t="s">
        <v>10595</v>
      </c>
      <c r="V398" s="116" t="s">
        <v>293</v>
      </c>
      <c r="W398" s="116" t="s">
        <v>10596</v>
      </c>
      <c r="X398" s="116" t="s">
        <v>8513</v>
      </c>
      <c r="Y398" s="116" t="s">
        <v>8142</v>
      </c>
      <c r="Z398" s="116" t="s">
        <v>8129</v>
      </c>
      <c r="AA398" s="116" t="s">
        <v>8129</v>
      </c>
      <c r="AB398" s="116" t="s">
        <v>8132</v>
      </c>
      <c r="AC398" s="116" t="s">
        <v>8129</v>
      </c>
      <c r="AD398" s="116" t="s">
        <v>8129</v>
      </c>
      <c r="AE398" s="116" t="s">
        <v>8129</v>
      </c>
      <c r="AF398" s="116" t="s">
        <v>10579</v>
      </c>
    </row>
    <row r="399" spans="1:32" ht="15" customHeight="1" x14ac:dyDescent="0.25">
      <c r="A399" s="116" t="s">
        <v>10597</v>
      </c>
      <c r="B399" s="120" t="s">
        <v>10598</v>
      </c>
      <c r="C399" s="116" t="s">
        <v>8129</v>
      </c>
      <c r="D399" s="118">
        <v>43953</v>
      </c>
      <c r="E399" s="116" t="s">
        <v>10599</v>
      </c>
      <c r="F399" s="116">
        <v>109207</v>
      </c>
      <c r="G399" s="116" t="s">
        <v>8127</v>
      </c>
      <c r="H399" s="116" t="s">
        <v>8128</v>
      </c>
      <c r="I399" s="116" t="s">
        <v>8129</v>
      </c>
      <c r="J399" s="116" t="s">
        <v>172</v>
      </c>
      <c r="K399" s="116" t="s">
        <v>8649</v>
      </c>
      <c r="L399" s="116" t="s">
        <v>72</v>
      </c>
      <c r="M399" s="116" t="s">
        <v>255</v>
      </c>
      <c r="N399" s="118">
        <v>43953</v>
      </c>
      <c r="O399" s="119">
        <v>0.3125</v>
      </c>
      <c r="P399" s="119">
        <v>0.33333333333333331</v>
      </c>
      <c r="Q399" s="119">
        <v>0.35416666666666669</v>
      </c>
      <c r="R399" s="119">
        <v>0.37916666666666665</v>
      </c>
      <c r="S399" s="116" t="s">
        <v>133</v>
      </c>
      <c r="T399" s="116"/>
      <c r="U399" s="116" t="s">
        <v>10600</v>
      </c>
      <c r="V399" s="116" t="s">
        <v>10601</v>
      </c>
      <c r="W399" s="116" t="s">
        <v>9698</v>
      </c>
      <c r="X399" s="116" t="s">
        <v>10602</v>
      </c>
      <c r="Y399" s="116" t="s">
        <v>8142</v>
      </c>
      <c r="Z399" s="116" t="s">
        <v>8129</v>
      </c>
      <c r="AA399" s="116" t="s">
        <v>8129</v>
      </c>
      <c r="AB399" s="116" t="s">
        <v>8129</v>
      </c>
      <c r="AC399" s="116" t="s">
        <v>8129</v>
      </c>
      <c r="AD399" s="116" t="s">
        <v>8129</v>
      </c>
      <c r="AE399" s="116" t="s">
        <v>8129</v>
      </c>
      <c r="AF399" s="116" t="s">
        <v>10579</v>
      </c>
    </row>
    <row r="400" spans="1:32" ht="15" customHeight="1" x14ac:dyDescent="0.25">
      <c r="A400" s="116" t="s">
        <v>10603</v>
      </c>
      <c r="B400" s="120" t="s">
        <v>10604</v>
      </c>
      <c r="C400" s="116" t="s">
        <v>8129</v>
      </c>
      <c r="D400" s="118">
        <v>43953</v>
      </c>
      <c r="E400" s="116" t="s">
        <v>10605</v>
      </c>
      <c r="F400" s="116">
        <v>109202</v>
      </c>
      <c r="G400" s="116" t="s">
        <v>8127</v>
      </c>
      <c r="H400" s="116" t="s">
        <v>8128</v>
      </c>
      <c r="I400" s="116"/>
      <c r="J400" s="116" t="s">
        <v>173</v>
      </c>
      <c r="K400" s="116" t="s">
        <v>3030</v>
      </c>
      <c r="L400" s="116" t="s">
        <v>25</v>
      </c>
      <c r="M400" s="116" t="s">
        <v>278</v>
      </c>
      <c r="N400" s="118">
        <v>43953</v>
      </c>
      <c r="O400" s="119">
        <v>0.44444444444444442</v>
      </c>
      <c r="P400" s="119">
        <v>0.47222222222222227</v>
      </c>
      <c r="Q400" s="119">
        <v>0.5</v>
      </c>
      <c r="R400" s="119">
        <v>0.57291666666666663</v>
      </c>
      <c r="S400" s="116" t="s">
        <v>2601</v>
      </c>
      <c r="T400" s="116"/>
      <c r="U400" s="116" t="s">
        <v>10606</v>
      </c>
      <c r="V400" s="116" t="s">
        <v>10607</v>
      </c>
      <c r="W400" s="116" t="s">
        <v>10608</v>
      </c>
      <c r="X400" s="116" t="s">
        <v>8513</v>
      </c>
      <c r="Y400" s="116" t="s">
        <v>8142</v>
      </c>
      <c r="Z400" s="116" t="s">
        <v>8132</v>
      </c>
      <c r="AA400" s="116" t="s">
        <v>8129</v>
      </c>
      <c r="AB400" s="116" t="s">
        <v>8132</v>
      </c>
      <c r="AC400" s="116" t="s">
        <v>8132</v>
      </c>
      <c r="AD400" s="116" t="s">
        <v>8129</v>
      </c>
      <c r="AE400" s="116" t="s">
        <v>8129</v>
      </c>
      <c r="AF400" s="116" t="s">
        <v>10579</v>
      </c>
    </row>
    <row r="401" spans="1:32" ht="15" customHeight="1" x14ac:dyDescent="0.25">
      <c r="A401" s="116" t="s">
        <v>10609</v>
      </c>
      <c r="B401" s="120" t="s">
        <v>10610</v>
      </c>
      <c r="C401" s="116"/>
      <c r="D401" s="118"/>
      <c r="E401" s="116"/>
      <c r="F401" s="116"/>
      <c r="G401" s="116"/>
      <c r="H401" s="116"/>
      <c r="I401" s="116"/>
      <c r="J401" s="116"/>
      <c r="K401" s="116"/>
      <c r="L401" s="116"/>
      <c r="M401" s="116"/>
      <c r="N401" s="118"/>
      <c r="O401" s="119"/>
      <c r="P401" s="119"/>
      <c r="Q401" s="119"/>
      <c r="R401" s="119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  <c r="AF401" s="116" t="s">
        <v>10579</v>
      </c>
    </row>
    <row r="402" spans="1:32" ht="15" customHeight="1" x14ac:dyDescent="0.25">
      <c r="A402" s="116" t="s">
        <v>10611</v>
      </c>
      <c r="B402" s="120" t="s">
        <v>10612</v>
      </c>
      <c r="C402" s="116" t="s">
        <v>8129</v>
      </c>
      <c r="D402" s="118">
        <v>43953</v>
      </c>
      <c r="E402" s="116" t="s">
        <v>10613</v>
      </c>
      <c r="F402" s="116">
        <v>109208</v>
      </c>
      <c r="G402" s="116" t="s">
        <v>8127</v>
      </c>
      <c r="H402" s="116" t="s">
        <v>8128</v>
      </c>
      <c r="I402" s="116"/>
      <c r="J402" s="116" t="s">
        <v>179</v>
      </c>
      <c r="K402" s="116" t="s">
        <v>2881</v>
      </c>
      <c r="L402" s="116" t="s">
        <v>62</v>
      </c>
      <c r="M402" s="116" t="s">
        <v>255</v>
      </c>
      <c r="N402" s="118">
        <v>43953</v>
      </c>
      <c r="O402" s="119">
        <v>0.75</v>
      </c>
      <c r="P402" s="119">
        <v>0.77430555555555547</v>
      </c>
      <c r="Q402" s="119">
        <v>0.79166666666666663</v>
      </c>
      <c r="R402" s="119">
        <v>0.875</v>
      </c>
      <c r="S402" s="116" t="s">
        <v>10614</v>
      </c>
      <c r="T402" s="116"/>
      <c r="U402" s="116" t="s">
        <v>10615</v>
      </c>
      <c r="V402" s="116" t="s">
        <v>10616</v>
      </c>
      <c r="W402" s="116" t="s">
        <v>10617</v>
      </c>
      <c r="X402" s="116" t="s">
        <v>276</v>
      </c>
      <c r="Y402" s="116" t="s">
        <v>8142</v>
      </c>
      <c r="Z402" s="116" t="s">
        <v>8129</v>
      </c>
      <c r="AA402" s="116" t="s">
        <v>8129</v>
      </c>
      <c r="AB402" s="116" t="s">
        <v>8129</v>
      </c>
      <c r="AC402" s="116" t="s">
        <v>8129</v>
      </c>
      <c r="AD402" s="116" t="s">
        <v>8129</v>
      </c>
      <c r="AE402" s="116" t="s">
        <v>8129</v>
      </c>
      <c r="AF402" s="116" t="s">
        <v>10579</v>
      </c>
    </row>
    <row r="403" spans="1:32" ht="15" customHeight="1" x14ac:dyDescent="0.25">
      <c r="A403" s="116" t="s">
        <v>10618</v>
      </c>
      <c r="B403" s="120" t="s">
        <v>10619</v>
      </c>
      <c r="C403" s="116" t="s">
        <v>8129</v>
      </c>
      <c r="D403" s="118">
        <v>43953</v>
      </c>
      <c r="E403" s="116" t="s">
        <v>10620</v>
      </c>
      <c r="F403" s="116">
        <v>109209</v>
      </c>
      <c r="G403" s="116" t="s">
        <v>8127</v>
      </c>
      <c r="H403" s="116" t="s">
        <v>8128</v>
      </c>
      <c r="I403" s="116"/>
      <c r="J403" s="116" t="s">
        <v>172</v>
      </c>
      <c r="K403" s="116" t="s">
        <v>85</v>
      </c>
      <c r="L403" s="116" t="s">
        <v>72</v>
      </c>
      <c r="M403" s="116" t="s">
        <v>255</v>
      </c>
      <c r="N403" s="118">
        <v>43953</v>
      </c>
      <c r="O403" s="119">
        <v>0.81944444444444453</v>
      </c>
      <c r="P403" s="119">
        <v>0.83333333333333337</v>
      </c>
      <c r="Q403" s="119">
        <v>0.85763888888888884</v>
      </c>
      <c r="R403" s="119">
        <v>0.88888888888888884</v>
      </c>
      <c r="S403" s="116" t="s">
        <v>122</v>
      </c>
      <c r="T403" s="116"/>
      <c r="U403" s="116" t="s">
        <v>10621</v>
      </c>
      <c r="V403" s="116" t="s">
        <v>293</v>
      </c>
      <c r="W403" s="116" t="s">
        <v>10622</v>
      </c>
      <c r="X403" s="116" t="s">
        <v>8513</v>
      </c>
      <c r="Y403" s="116" t="s">
        <v>8142</v>
      </c>
      <c r="Z403" s="116" t="s">
        <v>8129</v>
      </c>
      <c r="AA403" s="116" t="s">
        <v>8129</v>
      </c>
      <c r="AB403" s="116" t="s">
        <v>8129</v>
      </c>
      <c r="AC403" s="116" t="s">
        <v>8129</v>
      </c>
      <c r="AD403" s="116" t="s">
        <v>8129</v>
      </c>
      <c r="AE403" s="116" t="s">
        <v>8129</v>
      </c>
      <c r="AF403" s="116" t="s">
        <v>10579</v>
      </c>
    </row>
    <row r="404" spans="1:32" ht="15" customHeight="1" x14ac:dyDescent="0.25">
      <c r="A404" s="116" t="s">
        <v>10623</v>
      </c>
      <c r="B404" s="120" t="s">
        <v>10624</v>
      </c>
      <c r="C404" s="116"/>
      <c r="D404" s="118">
        <v>43953</v>
      </c>
      <c r="E404" s="116" t="s">
        <v>10625</v>
      </c>
      <c r="F404" s="116">
        <v>109203</v>
      </c>
      <c r="G404" s="116" t="s">
        <v>8127</v>
      </c>
      <c r="H404" s="116" t="s">
        <v>8128</v>
      </c>
      <c r="I404" s="116"/>
      <c r="J404" s="116" t="s">
        <v>179</v>
      </c>
      <c r="K404" s="116" t="s">
        <v>8677</v>
      </c>
      <c r="L404" s="116" t="s">
        <v>62</v>
      </c>
      <c r="M404" s="116" t="s">
        <v>1258</v>
      </c>
      <c r="N404" s="118">
        <v>43953</v>
      </c>
      <c r="O404" s="119">
        <v>0.875</v>
      </c>
      <c r="P404" s="119">
        <v>0.875</v>
      </c>
      <c r="Q404" s="119">
        <v>0.88888888888888884</v>
      </c>
      <c r="R404" s="119">
        <v>0.92361111111111116</v>
      </c>
      <c r="S404" s="116" t="s">
        <v>129</v>
      </c>
      <c r="T404" s="116"/>
      <c r="U404" s="116" t="s">
        <v>10626</v>
      </c>
      <c r="V404" s="116" t="s">
        <v>10627</v>
      </c>
      <c r="W404" s="116" t="s">
        <v>10628</v>
      </c>
      <c r="X404" s="116" t="s">
        <v>8513</v>
      </c>
      <c r="Y404" s="116" t="s">
        <v>8142</v>
      </c>
      <c r="Z404" s="116" t="s">
        <v>8129</v>
      </c>
      <c r="AA404" s="116" t="s">
        <v>8129</v>
      </c>
      <c r="AB404" s="116" t="s">
        <v>8129</v>
      </c>
      <c r="AC404" s="116" t="s">
        <v>8129</v>
      </c>
      <c r="AD404" s="116" t="s">
        <v>8129</v>
      </c>
      <c r="AE404" s="116" t="s">
        <v>8129</v>
      </c>
      <c r="AF404" s="116" t="s">
        <v>10579</v>
      </c>
    </row>
    <row r="405" spans="1:32" ht="15" customHeight="1" x14ac:dyDescent="0.25">
      <c r="A405" s="116" t="s">
        <v>10629</v>
      </c>
      <c r="B405" s="120" t="s">
        <v>10630</v>
      </c>
      <c r="C405" s="116" t="s">
        <v>8129</v>
      </c>
      <c r="D405" s="118">
        <v>43953</v>
      </c>
      <c r="E405" s="116" t="s">
        <v>10631</v>
      </c>
      <c r="F405" s="116">
        <v>109211</v>
      </c>
      <c r="G405" s="116" t="s">
        <v>8127</v>
      </c>
      <c r="H405" s="116" t="s">
        <v>8128</v>
      </c>
      <c r="I405" s="116"/>
      <c r="J405" s="116" t="s">
        <v>173</v>
      </c>
      <c r="K405" s="116" t="s">
        <v>2881</v>
      </c>
      <c r="L405" s="116" t="s">
        <v>25</v>
      </c>
      <c r="M405" s="116" t="s">
        <v>1258</v>
      </c>
      <c r="N405" s="118">
        <v>43954</v>
      </c>
      <c r="O405" s="119">
        <v>3.3333333333333333E-2</v>
      </c>
      <c r="P405" s="119">
        <v>4.8611111111111112E-2</v>
      </c>
      <c r="Q405" s="119">
        <v>6.25E-2</v>
      </c>
      <c r="R405" s="119">
        <v>9.7222222222222224E-2</v>
      </c>
      <c r="S405" s="116" t="s">
        <v>126</v>
      </c>
      <c r="T405" s="116"/>
      <c r="U405" s="116" t="s">
        <v>10632</v>
      </c>
      <c r="V405" s="116" t="s">
        <v>293</v>
      </c>
      <c r="W405" s="116" t="s">
        <v>10622</v>
      </c>
      <c r="X405" s="116" t="s">
        <v>8513</v>
      </c>
      <c r="Y405" s="116" t="s">
        <v>8142</v>
      </c>
      <c r="Z405" s="116" t="s">
        <v>8129</v>
      </c>
      <c r="AA405" s="116" t="s">
        <v>8129</v>
      </c>
      <c r="AB405" s="116" t="s">
        <v>8129</v>
      </c>
      <c r="AC405" s="116" t="s">
        <v>8129</v>
      </c>
      <c r="AD405" s="116" t="s">
        <v>8129</v>
      </c>
      <c r="AE405" s="116" t="s">
        <v>8129</v>
      </c>
      <c r="AF405" s="116" t="s">
        <v>10579</v>
      </c>
    </row>
    <row r="406" spans="1:32" ht="15" customHeight="1" x14ac:dyDescent="0.25">
      <c r="A406" s="116" t="s">
        <v>10633</v>
      </c>
      <c r="B406" s="120" t="s">
        <v>10634</v>
      </c>
      <c r="C406" s="116" t="s">
        <v>8129</v>
      </c>
      <c r="D406" s="118">
        <v>43953</v>
      </c>
      <c r="E406" s="116" t="s">
        <v>10635</v>
      </c>
      <c r="F406" s="116">
        <v>109204</v>
      </c>
      <c r="G406" s="116" t="s">
        <v>8127</v>
      </c>
      <c r="H406" s="116" t="s">
        <v>8128</v>
      </c>
      <c r="I406" s="116"/>
      <c r="J406" s="116" t="s">
        <v>172</v>
      </c>
      <c r="K406" s="116" t="s">
        <v>105</v>
      </c>
      <c r="L406" s="116" t="s">
        <v>72</v>
      </c>
      <c r="M406" s="116" t="s">
        <v>255</v>
      </c>
      <c r="N406" s="118">
        <v>43954</v>
      </c>
      <c r="O406" s="119">
        <v>0.24305555555555555</v>
      </c>
      <c r="P406" s="119">
        <v>0.2638888888888889</v>
      </c>
      <c r="Q406" s="119">
        <v>0.29166666666666669</v>
      </c>
      <c r="R406" s="119">
        <v>0.31388888888888888</v>
      </c>
      <c r="S406" s="116" t="s">
        <v>118</v>
      </c>
      <c r="T406" s="116"/>
      <c r="U406" s="116" t="s">
        <v>10636</v>
      </c>
      <c r="V406" s="116" t="s">
        <v>10637</v>
      </c>
      <c r="W406" s="116" t="s">
        <v>9653</v>
      </c>
      <c r="X406" s="116" t="s">
        <v>8513</v>
      </c>
      <c r="Y406" s="116" t="s">
        <v>8142</v>
      </c>
      <c r="Z406" s="116" t="s">
        <v>8129</v>
      </c>
      <c r="AA406" s="116" t="s">
        <v>8129</v>
      </c>
      <c r="AB406" s="116" t="s">
        <v>8129</v>
      </c>
      <c r="AC406" s="116" t="s">
        <v>8129</v>
      </c>
      <c r="AD406" s="116" t="s">
        <v>8129</v>
      </c>
      <c r="AE406" s="116" t="s">
        <v>8129</v>
      </c>
      <c r="AF406" s="116" t="s">
        <v>10579</v>
      </c>
    </row>
    <row r="407" spans="1:32" ht="15" customHeight="1" x14ac:dyDescent="0.25">
      <c r="A407" s="116" t="s">
        <v>10638</v>
      </c>
      <c r="B407" s="120" t="s">
        <v>10639</v>
      </c>
      <c r="C407" s="116" t="s">
        <v>8132</v>
      </c>
      <c r="D407" s="118">
        <v>43954</v>
      </c>
      <c r="E407" s="116" t="s">
        <v>10640</v>
      </c>
      <c r="F407" s="116">
        <v>108758</v>
      </c>
      <c r="G407" s="116" t="s">
        <v>8127</v>
      </c>
      <c r="H407" s="116" t="s">
        <v>8128</v>
      </c>
      <c r="I407" s="116"/>
      <c r="J407" s="116" t="s">
        <v>191</v>
      </c>
      <c r="K407" s="116" t="s">
        <v>8529</v>
      </c>
      <c r="L407" s="116" t="s">
        <v>28</v>
      </c>
      <c r="M407" s="116" t="s">
        <v>255</v>
      </c>
      <c r="N407" s="118">
        <v>43954</v>
      </c>
      <c r="O407" s="119">
        <v>0.3263888888888889</v>
      </c>
      <c r="P407" s="119">
        <v>0.33333333333333331</v>
      </c>
      <c r="Q407" s="119">
        <v>0.35416666666666669</v>
      </c>
      <c r="R407" s="119">
        <v>0.40972222222222227</v>
      </c>
      <c r="S407" s="116" t="s">
        <v>124</v>
      </c>
      <c r="T407" s="116"/>
      <c r="U407" s="116" t="s">
        <v>10641</v>
      </c>
      <c r="V407" s="116" t="s">
        <v>10642</v>
      </c>
      <c r="W407" s="116" t="s">
        <v>9653</v>
      </c>
      <c r="X407" s="116" t="s">
        <v>8563</v>
      </c>
      <c r="Y407" s="116" t="s">
        <v>8142</v>
      </c>
      <c r="Z407" s="116" t="s">
        <v>8129</v>
      </c>
      <c r="AA407" s="116" t="s">
        <v>8132</v>
      </c>
      <c r="AB407" s="116" t="s">
        <v>8129</v>
      </c>
      <c r="AC407" s="116" t="s">
        <v>8129</v>
      </c>
      <c r="AD407" s="116" t="s">
        <v>8129</v>
      </c>
      <c r="AE407" s="116" t="s">
        <v>8129</v>
      </c>
      <c r="AF407" s="116" t="s">
        <v>10579</v>
      </c>
    </row>
    <row r="408" spans="1:32" ht="15" customHeight="1" x14ac:dyDescent="0.25">
      <c r="A408" s="116" t="s">
        <v>10643</v>
      </c>
      <c r="B408" s="120" t="s">
        <v>10644</v>
      </c>
      <c r="C408" s="116" t="s">
        <v>8132</v>
      </c>
      <c r="D408" s="118">
        <v>43954</v>
      </c>
      <c r="E408" s="116" t="s">
        <v>10645</v>
      </c>
      <c r="F408" s="116">
        <v>109191</v>
      </c>
      <c r="G408" s="116" t="s">
        <v>8127</v>
      </c>
      <c r="H408" s="116" t="s">
        <v>8128</v>
      </c>
      <c r="I408" s="116"/>
      <c r="J408" s="116" t="s">
        <v>179</v>
      </c>
      <c r="K408" s="116" t="s">
        <v>8187</v>
      </c>
      <c r="L408" s="116" t="s">
        <v>73</v>
      </c>
      <c r="M408" s="116" t="s">
        <v>255</v>
      </c>
      <c r="N408" s="118">
        <v>43954</v>
      </c>
      <c r="O408" s="119">
        <v>0.4513888888888889</v>
      </c>
      <c r="P408" s="119">
        <v>0.45833333333333331</v>
      </c>
      <c r="Q408" s="119">
        <v>0.46527777777777773</v>
      </c>
      <c r="R408" s="119">
        <v>0.49305555555555558</v>
      </c>
      <c r="S408" s="116" t="s">
        <v>114</v>
      </c>
      <c r="T408" s="116"/>
      <c r="U408" s="116" t="s">
        <v>10646</v>
      </c>
      <c r="V408" s="116" t="s">
        <v>10647</v>
      </c>
      <c r="W408" s="116" t="s">
        <v>9568</v>
      </c>
      <c r="X408" s="116" t="s">
        <v>8513</v>
      </c>
      <c r="Y408" s="116" t="s">
        <v>8142</v>
      </c>
      <c r="Z408" s="116" t="s">
        <v>8132</v>
      </c>
      <c r="AA408" s="116" t="s">
        <v>8129</v>
      </c>
      <c r="AB408" s="116" t="s">
        <v>8132</v>
      </c>
      <c r="AC408" s="116" t="s">
        <v>8129</v>
      </c>
      <c r="AD408" s="116" t="s">
        <v>8129</v>
      </c>
      <c r="AE408" s="116" t="s">
        <v>8129</v>
      </c>
      <c r="AF408" s="116" t="s">
        <v>10579</v>
      </c>
    </row>
    <row r="409" spans="1:32" ht="15" customHeight="1" x14ac:dyDescent="0.25">
      <c r="A409" s="116" t="s">
        <v>10648</v>
      </c>
      <c r="B409" s="120" t="s">
        <v>10649</v>
      </c>
      <c r="C409" s="116" t="s">
        <v>8195</v>
      </c>
      <c r="D409" s="118">
        <v>43954</v>
      </c>
      <c r="E409" s="116" t="s">
        <v>10650</v>
      </c>
      <c r="F409" s="116">
        <v>109199</v>
      </c>
      <c r="G409" s="116" t="s">
        <v>8127</v>
      </c>
      <c r="H409" s="116" t="s">
        <v>8138</v>
      </c>
      <c r="I409" s="116"/>
      <c r="J409" s="116" t="s">
        <v>191</v>
      </c>
      <c r="K409" s="116" t="s">
        <v>8529</v>
      </c>
      <c r="L409" s="116" t="s">
        <v>71</v>
      </c>
      <c r="M409" s="116" t="s">
        <v>1258</v>
      </c>
      <c r="N409" s="118">
        <v>43954</v>
      </c>
      <c r="O409" s="119">
        <v>0.53125</v>
      </c>
      <c r="P409" s="119">
        <v>0.55555555555555558</v>
      </c>
      <c r="Q409" s="119">
        <v>0.57638888888888895</v>
      </c>
      <c r="R409" s="119">
        <v>0.59722222222222221</v>
      </c>
      <c r="S409" s="116" t="s">
        <v>124</v>
      </c>
      <c r="T409" s="116"/>
      <c r="U409" s="116" t="s">
        <v>10651</v>
      </c>
      <c r="V409" s="116" t="s">
        <v>10652</v>
      </c>
      <c r="W409" s="116" t="s">
        <v>10653</v>
      </c>
      <c r="X409" s="116" t="s">
        <v>276</v>
      </c>
      <c r="Y409" s="116" t="s">
        <v>8142</v>
      </c>
      <c r="Z409" s="116" t="s">
        <v>8129</v>
      </c>
      <c r="AA409" s="116" t="s">
        <v>8129</v>
      </c>
      <c r="AB409" s="116" t="s">
        <v>8129</v>
      </c>
      <c r="AC409" s="116" t="s">
        <v>8129</v>
      </c>
      <c r="AD409" s="116" t="s">
        <v>8129</v>
      </c>
      <c r="AE409" s="116" t="s">
        <v>8129</v>
      </c>
      <c r="AF409" s="116" t="s">
        <v>10579</v>
      </c>
    </row>
    <row r="410" spans="1:32" ht="15" customHeight="1" x14ac:dyDescent="0.25">
      <c r="A410" s="116" t="s">
        <v>10654</v>
      </c>
      <c r="B410" s="120" t="s">
        <v>10655</v>
      </c>
      <c r="C410" s="116" t="s">
        <v>8132</v>
      </c>
      <c r="D410" s="118">
        <v>43954</v>
      </c>
      <c r="E410" s="116" t="s">
        <v>10656</v>
      </c>
      <c r="F410" s="116">
        <v>109198</v>
      </c>
      <c r="G410" s="116" t="s">
        <v>8127</v>
      </c>
      <c r="H410" s="116" t="s">
        <v>8128</v>
      </c>
      <c r="I410" s="116"/>
      <c r="J410" s="116" t="s">
        <v>179</v>
      </c>
      <c r="K410" s="116" t="s">
        <v>8197</v>
      </c>
      <c r="L410" s="116" t="s">
        <v>28</v>
      </c>
      <c r="M410" s="116" t="s">
        <v>255</v>
      </c>
      <c r="N410" s="118">
        <v>43954</v>
      </c>
      <c r="O410" s="119">
        <v>0.75</v>
      </c>
      <c r="P410" s="119">
        <v>0.77777777777777779</v>
      </c>
      <c r="Q410" s="119">
        <v>0.80555555555555547</v>
      </c>
      <c r="R410" s="119">
        <v>0.85416666666666663</v>
      </c>
      <c r="S410" s="116" t="s">
        <v>133</v>
      </c>
      <c r="T410" s="116"/>
      <c r="U410" s="116" t="s">
        <v>10657</v>
      </c>
      <c r="V410" s="116" t="s">
        <v>10658</v>
      </c>
      <c r="W410" s="116" t="s">
        <v>10653</v>
      </c>
      <c r="X410" s="116" t="s">
        <v>276</v>
      </c>
      <c r="Y410" s="116" t="s">
        <v>8142</v>
      </c>
      <c r="Z410" s="116" t="s">
        <v>8129</v>
      </c>
      <c r="AA410" s="116" t="s">
        <v>8129</v>
      </c>
      <c r="AB410" s="116" t="s">
        <v>8129</v>
      </c>
      <c r="AC410" s="116" t="s">
        <v>8129</v>
      </c>
      <c r="AD410" s="116" t="s">
        <v>8129</v>
      </c>
      <c r="AE410" s="116" t="s">
        <v>8129</v>
      </c>
      <c r="AF410" s="116" t="s">
        <v>10579</v>
      </c>
    </row>
    <row r="411" spans="1:32" ht="15" customHeight="1" x14ac:dyDescent="0.25">
      <c r="A411" s="116" t="s">
        <v>10659</v>
      </c>
      <c r="B411" s="120" t="s">
        <v>10660</v>
      </c>
      <c r="C411" s="116" t="s">
        <v>8132</v>
      </c>
      <c r="D411" s="118">
        <v>43954</v>
      </c>
      <c r="E411" s="116" t="s">
        <v>10661</v>
      </c>
      <c r="F411" s="116">
        <v>109210</v>
      </c>
      <c r="G411" s="116" t="s">
        <v>8127</v>
      </c>
      <c r="H411" s="116" t="s">
        <v>8128</v>
      </c>
      <c r="I411" s="116"/>
      <c r="J411" s="116" t="s">
        <v>191</v>
      </c>
      <c r="K411" s="116" t="s">
        <v>3030</v>
      </c>
      <c r="L411" s="116" t="s">
        <v>73</v>
      </c>
      <c r="M411" s="116" t="s">
        <v>255</v>
      </c>
      <c r="N411" s="118">
        <v>43954</v>
      </c>
      <c r="O411" s="119">
        <v>0.86736111111111114</v>
      </c>
      <c r="P411" s="119">
        <v>0.875</v>
      </c>
      <c r="Q411" s="119">
        <v>0.89583333333333337</v>
      </c>
      <c r="R411" s="119">
        <v>0.92361111111111116</v>
      </c>
      <c r="S411" s="116" t="s">
        <v>135</v>
      </c>
      <c r="T411" s="116"/>
      <c r="U411" s="116" t="s">
        <v>10662</v>
      </c>
      <c r="V411" s="116" t="s">
        <v>10663</v>
      </c>
      <c r="W411" s="116" t="s">
        <v>10664</v>
      </c>
      <c r="X411" s="116" t="s">
        <v>276</v>
      </c>
      <c r="Y411" s="116" t="s">
        <v>8142</v>
      </c>
      <c r="Z411" s="116" t="s">
        <v>8129</v>
      </c>
      <c r="AA411" s="116" t="s">
        <v>8129</v>
      </c>
      <c r="AB411" s="116" t="s">
        <v>8132</v>
      </c>
      <c r="AC411" s="116" t="s">
        <v>8129</v>
      </c>
      <c r="AD411" s="116" t="s">
        <v>8129</v>
      </c>
      <c r="AE411" s="116" t="s">
        <v>8129</v>
      </c>
      <c r="AF411" s="116" t="s">
        <v>10579</v>
      </c>
    </row>
    <row r="412" spans="1:32" ht="15" customHeight="1" x14ac:dyDescent="0.25">
      <c r="A412" s="116" t="s">
        <v>10665</v>
      </c>
      <c r="B412" s="120" t="s">
        <v>10666</v>
      </c>
      <c r="C412" s="116" t="s">
        <v>8195</v>
      </c>
      <c r="D412" s="118">
        <v>43954</v>
      </c>
      <c r="E412" s="116" t="s">
        <v>10667</v>
      </c>
      <c r="F412" s="116">
        <v>109216</v>
      </c>
      <c r="G412" s="116" t="s">
        <v>8127</v>
      </c>
      <c r="H412" s="116" t="s">
        <v>8128</v>
      </c>
      <c r="I412" s="116"/>
      <c r="J412" s="116" t="s">
        <v>179</v>
      </c>
      <c r="K412" s="116" t="s">
        <v>1942</v>
      </c>
      <c r="L412" s="116" t="s">
        <v>71</v>
      </c>
      <c r="M412" s="116" t="s">
        <v>1258</v>
      </c>
      <c r="N412" s="118">
        <v>43954</v>
      </c>
      <c r="O412" s="119">
        <v>0.88888888888888884</v>
      </c>
      <c r="P412" s="119">
        <v>2130</v>
      </c>
      <c r="Q412" s="119">
        <v>0.91666666666666663</v>
      </c>
      <c r="R412" s="119">
        <v>0.94444444444444453</v>
      </c>
      <c r="S412" s="116" t="s">
        <v>124</v>
      </c>
      <c r="T412" s="116"/>
      <c r="U412" s="116" t="s">
        <v>10668</v>
      </c>
      <c r="V412" s="116" t="s">
        <v>10669</v>
      </c>
      <c r="W412" s="116" t="s">
        <v>10670</v>
      </c>
      <c r="X412" s="116" t="s">
        <v>744</v>
      </c>
      <c r="Y412" s="116" t="s">
        <v>8142</v>
      </c>
      <c r="Z412" s="116" t="s">
        <v>8129</v>
      </c>
      <c r="AA412" s="116" t="s">
        <v>8132</v>
      </c>
      <c r="AB412" s="116" t="s">
        <v>8129</v>
      </c>
      <c r="AC412" s="116" t="s">
        <v>8129</v>
      </c>
      <c r="AD412" s="116" t="s">
        <v>8129</v>
      </c>
      <c r="AE412" s="116" t="s">
        <v>8129</v>
      </c>
      <c r="AF412" s="116" t="s">
        <v>10579</v>
      </c>
    </row>
    <row r="413" spans="1:32" ht="15" customHeight="1" x14ac:dyDescent="0.25">
      <c r="A413" s="116" t="s">
        <v>10671</v>
      </c>
      <c r="B413" s="120" t="s">
        <v>10672</v>
      </c>
      <c r="C413" s="116" t="s">
        <v>8132</v>
      </c>
      <c r="D413" s="118">
        <v>43954</v>
      </c>
      <c r="E413" s="116" t="s">
        <v>10673</v>
      </c>
      <c r="F413" s="116">
        <v>109194</v>
      </c>
      <c r="G413" s="116" t="s">
        <v>8127</v>
      </c>
      <c r="H413" s="116" t="s">
        <v>8138</v>
      </c>
      <c r="I413" s="116"/>
      <c r="J413" s="116" t="s">
        <v>191</v>
      </c>
      <c r="K413" s="116" t="s">
        <v>3030</v>
      </c>
      <c r="L413" s="116" t="s">
        <v>28</v>
      </c>
      <c r="M413" s="116" t="s">
        <v>255</v>
      </c>
      <c r="N413" s="118">
        <v>43954</v>
      </c>
      <c r="O413" s="119">
        <v>0.9375</v>
      </c>
      <c r="P413" s="119">
        <v>0.94444444444444453</v>
      </c>
      <c r="Q413" s="119">
        <v>0.95833333333333337</v>
      </c>
      <c r="R413" s="119">
        <v>0.97222222222222221</v>
      </c>
      <c r="S413" s="116" t="s">
        <v>124</v>
      </c>
      <c r="T413" s="116"/>
      <c r="U413" s="116" t="s">
        <v>10674</v>
      </c>
      <c r="V413" s="116" t="s">
        <v>10675</v>
      </c>
      <c r="W413" s="116" t="s">
        <v>10676</v>
      </c>
      <c r="X413" s="116" t="s">
        <v>276</v>
      </c>
      <c r="Y413" s="116" t="s">
        <v>8142</v>
      </c>
      <c r="Z413" s="116" t="s">
        <v>8129</v>
      </c>
      <c r="AA413" s="116" t="s">
        <v>8129</v>
      </c>
      <c r="AB413" s="116" t="s">
        <v>8132</v>
      </c>
      <c r="AC413" s="116" t="s">
        <v>8129</v>
      </c>
      <c r="AD413" s="116" t="s">
        <v>8129</v>
      </c>
      <c r="AE413" s="116" t="s">
        <v>8129</v>
      </c>
      <c r="AF413" s="116" t="s">
        <v>10579</v>
      </c>
    </row>
    <row r="414" spans="1:32" ht="15" customHeight="1" x14ac:dyDescent="0.25">
      <c r="A414" s="116" t="s">
        <v>10677</v>
      </c>
      <c r="B414" s="120" t="s">
        <v>10678</v>
      </c>
      <c r="C414" s="116" t="s">
        <v>10679</v>
      </c>
      <c r="D414" s="118">
        <v>43954</v>
      </c>
      <c r="E414" s="116" t="s">
        <v>10680</v>
      </c>
      <c r="F414" s="116">
        <v>109195</v>
      </c>
      <c r="G414" s="116" t="s">
        <v>8127</v>
      </c>
      <c r="H414" s="116" t="s">
        <v>8128</v>
      </c>
      <c r="I414" s="116"/>
      <c r="J414" s="116" t="s">
        <v>179</v>
      </c>
      <c r="K414" s="116" t="s">
        <v>3030</v>
      </c>
      <c r="L414" s="116" t="s">
        <v>73</v>
      </c>
      <c r="M414" s="116" t="s">
        <v>255</v>
      </c>
      <c r="N414" s="118">
        <v>43955</v>
      </c>
      <c r="O414" s="119">
        <v>7.6388888888888895E-2</v>
      </c>
      <c r="P414" s="119">
        <v>9.7222222222222224E-2</v>
      </c>
      <c r="Q414" s="119">
        <v>0.1111111111111111</v>
      </c>
      <c r="R414" s="119">
        <v>0.14583333333333334</v>
      </c>
      <c r="S414" s="116" t="s">
        <v>124</v>
      </c>
      <c r="T414" s="116"/>
      <c r="U414" s="116" t="s">
        <v>10681</v>
      </c>
      <c r="V414" s="116" t="s">
        <v>10682</v>
      </c>
      <c r="W414" s="116" t="s">
        <v>9653</v>
      </c>
      <c r="X414" s="116" t="s">
        <v>276</v>
      </c>
      <c r="Y414" s="116" t="s">
        <v>8142</v>
      </c>
      <c r="Z414" s="116" t="s">
        <v>8129</v>
      </c>
      <c r="AA414" s="116" t="s">
        <v>8129</v>
      </c>
      <c r="AB414" s="116" t="s">
        <v>8129</v>
      </c>
      <c r="AC414" s="116" t="s">
        <v>8129</v>
      </c>
      <c r="AD414" s="116" t="s">
        <v>8129</v>
      </c>
      <c r="AE414" s="116" t="s">
        <v>8129</v>
      </c>
      <c r="AF414" s="116" t="s">
        <v>10579</v>
      </c>
    </row>
    <row r="415" spans="1:32" ht="15" customHeight="1" x14ac:dyDescent="0.25">
      <c r="A415" s="116" t="s">
        <v>10683</v>
      </c>
      <c r="B415" s="120" t="s">
        <v>10684</v>
      </c>
      <c r="C415" s="116" t="s">
        <v>8195</v>
      </c>
      <c r="D415" s="118">
        <v>43955</v>
      </c>
      <c r="E415" s="116" t="s">
        <v>10685</v>
      </c>
      <c r="F415" s="116">
        <v>109196</v>
      </c>
      <c r="G415" s="116" t="s">
        <v>8127</v>
      </c>
      <c r="H415" s="116" t="s">
        <v>8128</v>
      </c>
      <c r="I415" s="116"/>
      <c r="J415" s="116" t="s">
        <v>185</v>
      </c>
      <c r="K415" s="116" t="s">
        <v>10686</v>
      </c>
      <c r="L415" s="116" t="s">
        <v>54</v>
      </c>
      <c r="M415" s="116" t="s">
        <v>1258</v>
      </c>
      <c r="N415" s="118">
        <v>43955</v>
      </c>
      <c r="O415" s="119">
        <v>0.40625</v>
      </c>
      <c r="P415" s="119">
        <v>0.40972222222222227</v>
      </c>
      <c r="Q415" s="119">
        <v>0.47222222222222227</v>
      </c>
      <c r="R415" s="119">
        <v>0.5</v>
      </c>
      <c r="S415" s="116" t="s">
        <v>133</v>
      </c>
      <c r="T415" s="116"/>
      <c r="U415" s="116" t="s">
        <v>10687</v>
      </c>
      <c r="V415" s="116" t="s">
        <v>10688</v>
      </c>
      <c r="W415" s="116" t="s">
        <v>10689</v>
      </c>
      <c r="X415" s="116" t="s">
        <v>276</v>
      </c>
      <c r="Y415" s="116" t="s">
        <v>8142</v>
      </c>
      <c r="Z415" s="116" t="s">
        <v>8129</v>
      </c>
      <c r="AA415" s="116" t="s">
        <v>8129</v>
      </c>
      <c r="AB415" s="116" t="s">
        <v>8129</v>
      </c>
      <c r="AC415" s="116" t="s">
        <v>8129</v>
      </c>
      <c r="AD415" s="116" t="s">
        <v>8129</v>
      </c>
      <c r="AE415" s="116" t="s">
        <v>8129</v>
      </c>
      <c r="AF415" s="116" t="s">
        <v>10579</v>
      </c>
    </row>
    <row r="416" spans="1:32" ht="15" customHeight="1" x14ac:dyDescent="0.25">
      <c r="A416" s="116" t="s">
        <v>10690</v>
      </c>
      <c r="B416" s="120"/>
      <c r="C416" s="116"/>
      <c r="D416" s="118">
        <v>43955</v>
      </c>
      <c r="E416" s="116" t="s">
        <v>10691</v>
      </c>
      <c r="F416" s="116">
        <v>109214</v>
      </c>
      <c r="G416" s="116" t="s">
        <v>8127</v>
      </c>
      <c r="H416" s="116" t="s">
        <v>8128</v>
      </c>
      <c r="I416" s="116"/>
      <c r="J416" s="116" t="s">
        <v>184</v>
      </c>
      <c r="K416" s="116" t="s">
        <v>10686</v>
      </c>
      <c r="L416" s="116" t="s">
        <v>72</v>
      </c>
      <c r="M416" s="116" t="s">
        <v>278</v>
      </c>
      <c r="N416" s="118">
        <v>43953</v>
      </c>
      <c r="O416" s="119">
        <v>0.5</v>
      </c>
      <c r="P416" s="119">
        <v>0.52777777777777779</v>
      </c>
      <c r="Q416" s="119">
        <v>0.55208333333333337</v>
      </c>
      <c r="R416" s="119">
        <v>0.66666666666666663</v>
      </c>
      <c r="S416" s="116" t="s">
        <v>133</v>
      </c>
      <c r="T416" s="116"/>
      <c r="U416" s="116" t="s">
        <v>10692</v>
      </c>
      <c r="V416" s="116" t="s">
        <v>293</v>
      </c>
      <c r="W416" s="116" t="s">
        <v>9350</v>
      </c>
      <c r="X416" s="116" t="s">
        <v>2454</v>
      </c>
      <c r="Y416" s="116" t="s">
        <v>8142</v>
      </c>
      <c r="Z416" s="116" t="s">
        <v>8129</v>
      </c>
      <c r="AA416" s="116" t="s">
        <v>8129</v>
      </c>
      <c r="AB416" s="116" t="s">
        <v>8129</v>
      </c>
      <c r="AC416" s="116" t="s">
        <v>8129</v>
      </c>
      <c r="AD416" s="116" t="s">
        <v>8129</v>
      </c>
      <c r="AE416" s="116" t="s">
        <v>8129</v>
      </c>
      <c r="AF416" s="116" t="s">
        <v>10579</v>
      </c>
    </row>
    <row r="417" spans="1:32" ht="15" customHeight="1" x14ac:dyDescent="0.25">
      <c r="A417" s="116" t="s">
        <v>10693</v>
      </c>
      <c r="B417" s="120" t="s">
        <v>10694</v>
      </c>
      <c r="C417" s="116" t="s">
        <v>8129</v>
      </c>
      <c r="D417" s="118">
        <v>43955</v>
      </c>
      <c r="E417" s="116" t="s">
        <v>10695</v>
      </c>
      <c r="F417" s="116">
        <v>109219</v>
      </c>
      <c r="G417" s="134" t="s">
        <v>8127</v>
      </c>
      <c r="H417" s="116" t="s">
        <v>8128</v>
      </c>
      <c r="I417" s="116"/>
      <c r="J417" s="116" t="s">
        <v>191</v>
      </c>
      <c r="K417" s="116" t="s">
        <v>8972</v>
      </c>
      <c r="L417" s="116" t="s">
        <v>10</v>
      </c>
      <c r="M417" s="116" t="s">
        <v>255</v>
      </c>
      <c r="N417" s="118">
        <v>43953</v>
      </c>
      <c r="O417" s="119">
        <v>0.66666666666666663</v>
      </c>
      <c r="P417" s="125">
        <v>0.68055555555555547</v>
      </c>
      <c r="Q417" s="125">
        <v>0.70138888888888884</v>
      </c>
      <c r="R417" s="125">
        <v>0.74305555555555547</v>
      </c>
      <c r="S417" s="116" t="s">
        <v>10696</v>
      </c>
      <c r="T417" s="116"/>
      <c r="U417" s="119" t="s">
        <v>10697</v>
      </c>
      <c r="V417" s="116" t="s">
        <v>10698</v>
      </c>
      <c r="W417" s="116" t="s">
        <v>10699</v>
      </c>
      <c r="X417" s="116" t="s">
        <v>8513</v>
      </c>
      <c r="Y417" s="116" t="s">
        <v>8142</v>
      </c>
      <c r="Z417" s="116" t="s">
        <v>8129</v>
      </c>
      <c r="AA417" s="116" t="s">
        <v>8129</v>
      </c>
      <c r="AB417" s="116" t="s">
        <v>8129</v>
      </c>
      <c r="AC417" s="116" t="s">
        <v>8129</v>
      </c>
      <c r="AD417" s="116" t="s">
        <v>8132</v>
      </c>
      <c r="AE417" s="116" t="s">
        <v>8129</v>
      </c>
      <c r="AF417" s="135" t="s">
        <v>10579</v>
      </c>
    </row>
    <row r="418" spans="1:32" ht="15" customHeight="1" x14ac:dyDescent="0.25">
      <c r="A418" s="116" t="s">
        <v>10700</v>
      </c>
      <c r="B418" s="120" t="s">
        <v>10701</v>
      </c>
      <c r="C418" s="116"/>
      <c r="D418" s="118">
        <v>43955</v>
      </c>
      <c r="E418" s="116" t="s">
        <v>10702</v>
      </c>
      <c r="F418" s="116">
        <v>109193</v>
      </c>
      <c r="G418" s="116" t="s">
        <v>8127</v>
      </c>
      <c r="H418" s="116" t="s">
        <v>8128</v>
      </c>
      <c r="I418" s="116"/>
      <c r="J418" s="116" t="s">
        <v>185</v>
      </c>
      <c r="K418" s="116" t="s">
        <v>3102</v>
      </c>
      <c r="L418" s="116" t="s">
        <v>7</v>
      </c>
      <c r="M418" s="116" t="s">
        <v>255</v>
      </c>
      <c r="N418" s="118">
        <v>43955</v>
      </c>
      <c r="O418" s="119">
        <v>0.74305555555555547</v>
      </c>
      <c r="P418" s="119">
        <v>0.74652777777777779</v>
      </c>
      <c r="Q418" s="119">
        <v>0.76388888888888884</v>
      </c>
      <c r="R418" s="119">
        <v>0.79166666666666663</v>
      </c>
      <c r="S418" s="116" t="s">
        <v>10703</v>
      </c>
      <c r="T418" s="116"/>
      <c r="U418" s="116" t="s">
        <v>10704</v>
      </c>
      <c r="V418" s="116" t="s">
        <v>10705</v>
      </c>
      <c r="W418" s="116" t="s">
        <v>10706</v>
      </c>
      <c r="X418" s="116" t="s">
        <v>8563</v>
      </c>
      <c r="Y418" s="116" t="s">
        <v>8142</v>
      </c>
      <c r="Z418" s="116" t="s">
        <v>8129</v>
      </c>
      <c r="AA418" s="116" t="s">
        <v>8129</v>
      </c>
      <c r="AB418" s="116" t="s">
        <v>8129</v>
      </c>
      <c r="AC418" s="116" t="s">
        <v>8129</v>
      </c>
      <c r="AD418" s="116" t="s">
        <v>8129</v>
      </c>
      <c r="AE418" s="116" t="s">
        <v>8129</v>
      </c>
      <c r="AF418" s="116" t="s">
        <v>10579</v>
      </c>
    </row>
    <row r="419" spans="1:32" ht="15" customHeight="1" x14ac:dyDescent="0.25">
      <c r="A419" s="116" t="s">
        <v>10707</v>
      </c>
      <c r="B419" s="120" t="s">
        <v>10708</v>
      </c>
      <c r="C419" s="116"/>
      <c r="D419" s="118">
        <v>43955</v>
      </c>
      <c r="E419" s="116" t="s">
        <v>10709</v>
      </c>
      <c r="F419" s="116">
        <v>108790</v>
      </c>
      <c r="G419" s="116" t="s">
        <v>8127</v>
      </c>
      <c r="H419" s="116" t="s">
        <v>8128</v>
      </c>
      <c r="I419" s="116"/>
      <c r="J419" s="116" t="s">
        <v>184</v>
      </c>
      <c r="K419" s="116" t="s">
        <v>8187</v>
      </c>
      <c r="L419" s="116" t="s">
        <v>72</v>
      </c>
      <c r="M419" s="116" t="s">
        <v>255</v>
      </c>
      <c r="N419" s="118">
        <v>43955</v>
      </c>
      <c r="O419" s="119">
        <v>0.87152777777777779</v>
      </c>
      <c r="P419" s="119">
        <v>0.88194444444444453</v>
      </c>
      <c r="Q419" s="119">
        <v>0.91666666666666663</v>
      </c>
      <c r="R419" s="119">
        <v>0.93055555555555547</v>
      </c>
      <c r="S419" s="116" t="s">
        <v>133</v>
      </c>
      <c r="T419" s="116"/>
      <c r="U419" s="116" t="s">
        <v>10710</v>
      </c>
      <c r="V419" s="116" t="s">
        <v>10711</v>
      </c>
      <c r="W419" s="116" t="s">
        <v>10712</v>
      </c>
      <c r="X419" s="116" t="s">
        <v>276</v>
      </c>
      <c r="Y419" s="116" t="s">
        <v>8142</v>
      </c>
      <c r="Z419" s="116" t="s">
        <v>8129</v>
      </c>
      <c r="AA419" s="116" t="s">
        <v>8129</v>
      </c>
      <c r="AB419" s="116" t="s">
        <v>8129</v>
      </c>
      <c r="AC419" s="116" t="s">
        <v>8129</v>
      </c>
      <c r="AD419" s="116" t="s">
        <v>8129</v>
      </c>
      <c r="AE419" s="116" t="s">
        <v>8129</v>
      </c>
      <c r="AF419" s="116" t="s">
        <v>10579</v>
      </c>
    </row>
    <row r="420" spans="1:32" ht="15" customHeight="1" x14ac:dyDescent="0.25">
      <c r="A420" s="116" t="s">
        <v>10713</v>
      </c>
      <c r="B420" s="120" t="s">
        <v>10714</v>
      </c>
      <c r="C420" s="116" t="s">
        <v>8129</v>
      </c>
      <c r="D420" s="118">
        <v>43955</v>
      </c>
      <c r="E420" s="116" t="s">
        <v>10715</v>
      </c>
      <c r="F420" s="116" t="s">
        <v>10716</v>
      </c>
      <c r="G420" s="134" t="s">
        <v>9010</v>
      </c>
      <c r="H420" s="116" t="s">
        <v>8128</v>
      </c>
      <c r="I420" s="116"/>
      <c r="J420" s="116" t="s">
        <v>191</v>
      </c>
      <c r="K420" s="116" t="s">
        <v>8187</v>
      </c>
      <c r="L420" s="116" t="s">
        <v>10</v>
      </c>
      <c r="M420" s="116" t="s">
        <v>1258</v>
      </c>
      <c r="N420" s="118">
        <v>43955</v>
      </c>
      <c r="O420" s="119">
        <v>0.92499999999999993</v>
      </c>
      <c r="P420" s="125">
        <v>0.9375</v>
      </c>
      <c r="Q420" s="125">
        <v>0.96527777777777779</v>
      </c>
      <c r="R420" s="125">
        <v>0</v>
      </c>
      <c r="S420" s="116" t="s">
        <v>10696</v>
      </c>
      <c r="T420" s="116"/>
      <c r="U420" s="119" t="s">
        <v>10717</v>
      </c>
      <c r="V420" s="116" t="s">
        <v>10718</v>
      </c>
      <c r="W420" s="116" t="s">
        <v>10719</v>
      </c>
      <c r="X420" s="116" t="s">
        <v>8513</v>
      </c>
      <c r="Y420" s="116" t="s">
        <v>8142</v>
      </c>
      <c r="Z420" s="116" t="s">
        <v>8129</v>
      </c>
      <c r="AA420" s="116" t="s">
        <v>8129</v>
      </c>
      <c r="AB420" s="116" t="s">
        <v>8132</v>
      </c>
      <c r="AC420" s="116" t="s">
        <v>8129</v>
      </c>
      <c r="AD420" s="116" t="s">
        <v>8129</v>
      </c>
      <c r="AE420" s="116" t="s">
        <v>8129</v>
      </c>
      <c r="AF420" s="135" t="s">
        <v>10579</v>
      </c>
    </row>
    <row r="421" spans="1:32" ht="15" customHeight="1" x14ac:dyDescent="0.25">
      <c r="A421" s="116" t="s">
        <v>10720</v>
      </c>
      <c r="B421" s="120" t="s">
        <v>10721</v>
      </c>
      <c r="C421" s="116"/>
      <c r="D421" s="118">
        <v>43955</v>
      </c>
      <c r="E421" s="116" t="s">
        <v>10722</v>
      </c>
      <c r="F421" s="116">
        <v>109200</v>
      </c>
      <c r="G421" s="116" t="s">
        <v>8127</v>
      </c>
      <c r="H421" s="116" t="s">
        <v>8128</v>
      </c>
      <c r="I421" s="116"/>
      <c r="J421" s="116" t="s">
        <v>185</v>
      </c>
      <c r="K421" s="116" t="s">
        <v>9011</v>
      </c>
      <c r="L421" s="116" t="s">
        <v>7</v>
      </c>
      <c r="M421" s="116" t="s">
        <v>255</v>
      </c>
      <c r="N421" s="118">
        <v>43955</v>
      </c>
      <c r="O421" s="119">
        <v>0.94444444444444453</v>
      </c>
      <c r="P421" s="119">
        <v>0.94791666666666663</v>
      </c>
      <c r="Q421" s="119">
        <v>0.96527777777777779</v>
      </c>
      <c r="R421" s="119">
        <v>0.99305555555555547</v>
      </c>
      <c r="S421" s="116" t="s">
        <v>10696</v>
      </c>
      <c r="T421" s="116"/>
      <c r="U421" s="116" t="s">
        <v>10723</v>
      </c>
      <c r="V421" s="116" t="s">
        <v>8295</v>
      </c>
      <c r="W421" s="116" t="s">
        <v>10724</v>
      </c>
      <c r="X421" s="116" t="s">
        <v>8513</v>
      </c>
      <c r="Y421" s="116" t="s">
        <v>8142</v>
      </c>
      <c r="Z421" s="116" t="s">
        <v>8129</v>
      </c>
      <c r="AA421" s="116" t="s">
        <v>8129</v>
      </c>
      <c r="AB421" s="116" t="s">
        <v>8132</v>
      </c>
      <c r="AC421" s="116" t="s">
        <v>8129</v>
      </c>
      <c r="AD421" s="116" t="s">
        <v>8129</v>
      </c>
      <c r="AE421" s="116" t="s">
        <v>8129</v>
      </c>
      <c r="AF421" s="116" t="s">
        <v>10579</v>
      </c>
    </row>
    <row r="422" spans="1:32" ht="15" customHeight="1" x14ac:dyDescent="0.25">
      <c r="A422" s="116" t="s">
        <v>10725</v>
      </c>
      <c r="B422" s="120" t="s">
        <v>10726</v>
      </c>
      <c r="C422" s="116" t="s">
        <v>8195</v>
      </c>
      <c r="D422" s="118">
        <v>43956</v>
      </c>
      <c r="E422" s="116" t="s">
        <v>10727</v>
      </c>
      <c r="F422" s="116">
        <v>109223</v>
      </c>
      <c r="G422" s="116" t="s">
        <v>8127</v>
      </c>
      <c r="H422" s="116" t="s">
        <v>8138</v>
      </c>
      <c r="I422" s="116"/>
      <c r="J422" s="116" t="s">
        <v>191</v>
      </c>
      <c r="K422" s="116" t="s">
        <v>2881</v>
      </c>
      <c r="L422" s="116" t="s">
        <v>71</v>
      </c>
      <c r="M422" s="116" t="s">
        <v>255</v>
      </c>
      <c r="N422" s="118">
        <v>43956</v>
      </c>
      <c r="O422" s="119">
        <v>0.77083333333333337</v>
      </c>
      <c r="P422" s="119">
        <v>0.80555555555555547</v>
      </c>
      <c r="Q422" s="119">
        <v>0.82291666666666663</v>
      </c>
      <c r="R422" s="119">
        <v>0.84375</v>
      </c>
      <c r="S422" s="116" t="s">
        <v>9967</v>
      </c>
      <c r="T422" s="116"/>
      <c r="U422" s="116" t="s">
        <v>10728</v>
      </c>
      <c r="V422" s="116" t="s">
        <v>10729</v>
      </c>
      <c r="W422" s="116" t="s">
        <v>10730</v>
      </c>
      <c r="X422" s="116" t="s">
        <v>8513</v>
      </c>
      <c r="Y422" s="116" t="s">
        <v>8142</v>
      </c>
      <c r="Z422" s="116" t="s">
        <v>8129</v>
      </c>
      <c r="AA422" s="116" t="s">
        <v>8129</v>
      </c>
      <c r="AB422" s="116" t="s">
        <v>8129</v>
      </c>
      <c r="AC422" s="116" t="s">
        <v>8129</v>
      </c>
      <c r="AD422" s="116" t="s">
        <v>8129</v>
      </c>
      <c r="AE422" s="116" t="s">
        <v>8129</v>
      </c>
      <c r="AF422" s="116" t="s">
        <v>10579</v>
      </c>
    </row>
    <row r="423" spans="1:32" ht="15" customHeight="1" x14ac:dyDescent="0.25">
      <c r="A423" s="116" t="s">
        <v>10731</v>
      </c>
      <c r="B423" s="120" t="s">
        <v>10732</v>
      </c>
      <c r="C423" s="116" t="s">
        <v>8125</v>
      </c>
      <c r="D423" s="118">
        <v>43956</v>
      </c>
      <c r="E423" s="116" t="s">
        <v>10733</v>
      </c>
      <c r="F423" s="116">
        <v>109217</v>
      </c>
      <c r="G423" s="116" t="s">
        <v>8127</v>
      </c>
      <c r="H423" s="116" t="s">
        <v>8138</v>
      </c>
      <c r="I423" s="116"/>
      <c r="J423" s="116" t="s">
        <v>179</v>
      </c>
      <c r="K423" s="116" t="s">
        <v>4771</v>
      </c>
      <c r="L423" s="116" t="s">
        <v>9</v>
      </c>
      <c r="M423" s="116" t="s">
        <v>1258</v>
      </c>
      <c r="N423" s="118">
        <v>43956</v>
      </c>
      <c r="O423" s="119">
        <v>0.80555555555555547</v>
      </c>
      <c r="P423" s="119">
        <v>0.8125</v>
      </c>
      <c r="Q423" s="119">
        <v>0.83333333333333337</v>
      </c>
      <c r="R423" s="119">
        <v>0.86111111111111116</v>
      </c>
      <c r="S423" s="116" t="s">
        <v>133</v>
      </c>
      <c r="T423" s="116"/>
      <c r="U423" s="116" t="s">
        <v>10734</v>
      </c>
      <c r="V423" s="116" t="s">
        <v>10735</v>
      </c>
      <c r="W423" s="116" t="s">
        <v>10736</v>
      </c>
      <c r="X423" s="116" t="s">
        <v>8513</v>
      </c>
      <c r="Y423" s="116" t="s">
        <v>8142</v>
      </c>
      <c r="Z423" s="116" t="s">
        <v>8129</v>
      </c>
      <c r="AA423" s="116" t="s">
        <v>8129</v>
      </c>
      <c r="AB423" s="116" t="s">
        <v>8129</v>
      </c>
      <c r="AC423" s="116" t="s">
        <v>8129</v>
      </c>
      <c r="AD423" s="116" t="s">
        <v>8129</v>
      </c>
      <c r="AE423" s="116" t="s">
        <v>8129</v>
      </c>
      <c r="AF423" s="116" t="s">
        <v>10579</v>
      </c>
    </row>
    <row r="424" spans="1:32" ht="15" customHeight="1" x14ac:dyDescent="0.25">
      <c r="A424" s="116" t="s">
        <v>10737</v>
      </c>
      <c r="B424" s="120" t="s">
        <v>10738</v>
      </c>
      <c r="C424" s="116" t="s">
        <v>8132</v>
      </c>
      <c r="D424" s="118">
        <v>43956</v>
      </c>
      <c r="E424" s="116" t="s">
        <v>10739</v>
      </c>
      <c r="F424" s="116">
        <v>109225</v>
      </c>
      <c r="G424" s="116" t="s">
        <v>8127</v>
      </c>
      <c r="H424" s="116" t="s">
        <v>8128</v>
      </c>
      <c r="I424" s="116"/>
      <c r="J424" s="116" t="s">
        <v>187</v>
      </c>
      <c r="K424" s="116" t="s">
        <v>2881</v>
      </c>
      <c r="L424" s="116" t="s">
        <v>8158</v>
      </c>
      <c r="M424" s="116" t="s">
        <v>255</v>
      </c>
      <c r="N424" s="118">
        <v>43956</v>
      </c>
      <c r="O424" s="119">
        <v>0.83333333333333337</v>
      </c>
      <c r="P424" s="119">
        <v>0.85972222222222217</v>
      </c>
      <c r="Q424" s="119">
        <v>0.86736111111111114</v>
      </c>
      <c r="R424" s="119">
        <v>0.89930555555555547</v>
      </c>
      <c r="S424" s="116" t="s">
        <v>115</v>
      </c>
      <c r="T424" s="116"/>
      <c r="U424" s="116" t="s">
        <v>10740</v>
      </c>
      <c r="V424" s="116" t="s">
        <v>10741</v>
      </c>
      <c r="W424" s="116" t="s">
        <v>10742</v>
      </c>
      <c r="X424" s="116" t="s">
        <v>8513</v>
      </c>
      <c r="Y424" s="116" t="s">
        <v>8142</v>
      </c>
      <c r="Z424" s="116" t="s">
        <v>8129</v>
      </c>
      <c r="AA424" s="116" t="s">
        <v>8129</v>
      </c>
      <c r="AB424" s="116" t="s">
        <v>8132</v>
      </c>
      <c r="AC424" s="116" t="s">
        <v>8129</v>
      </c>
      <c r="AD424" s="116" t="s">
        <v>8129</v>
      </c>
      <c r="AE424" s="116" t="s">
        <v>8129</v>
      </c>
      <c r="AF424" s="116" t="s">
        <v>10579</v>
      </c>
    </row>
    <row r="425" spans="1:32" ht="15" customHeight="1" x14ac:dyDescent="0.25">
      <c r="A425" s="116" t="s">
        <v>10743</v>
      </c>
      <c r="B425" s="120" t="s">
        <v>10744</v>
      </c>
      <c r="C425" s="116" t="s">
        <v>8132</v>
      </c>
      <c r="D425" s="118">
        <v>43957</v>
      </c>
      <c r="E425" s="116" t="s">
        <v>10745</v>
      </c>
      <c r="F425" s="116">
        <v>109227</v>
      </c>
      <c r="G425" s="134" t="s">
        <v>8127</v>
      </c>
      <c r="H425" s="116" t="s">
        <v>8128</v>
      </c>
      <c r="I425" s="116"/>
      <c r="J425" s="116" t="s">
        <v>187</v>
      </c>
      <c r="K425" s="116" t="s">
        <v>3030</v>
      </c>
      <c r="L425" s="116" t="s">
        <v>10</v>
      </c>
      <c r="M425" s="116" t="s">
        <v>255</v>
      </c>
      <c r="N425" s="118">
        <v>43957</v>
      </c>
      <c r="O425" s="119">
        <v>0.76666666666666661</v>
      </c>
      <c r="P425" s="125">
        <v>0.79861111111111116</v>
      </c>
      <c r="Q425" s="125">
        <v>0.81944444444444453</v>
      </c>
      <c r="R425" s="125">
        <v>0.85416666666666663</v>
      </c>
      <c r="S425" s="116" t="s">
        <v>10746</v>
      </c>
      <c r="T425" s="116"/>
      <c r="U425" s="119" t="s">
        <v>10747</v>
      </c>
      <c r="V425" s="116" t="s">
        <v>8822</v>
      </c>
      <c r="W425" s="116" t="s">
        <v>8943</v>
      </c>
      <c r="X425" s="116" t="s">
        <v>8513</v>
      </c>
      <c r="Y425" s="116" t="s">
        <v>8142</v>
      </c>
      <c r="Z425" s="116" t="s">
        <v>8132</v>
      </c>
      <c r="AA425" s="116" t="s">
        <v>8129</v>
      </c>
      <c r="AB425" s="116" t="s">
        <v>8132</v>
      </c>
      <c r="AC425" s="116" t="s">
        <v>8129</v>
      </c>
      <c r="AD425" s="116" t="s">
        <v>8129</v>
      </c>
      <c r="AE425" s="116" t="s">
        <v>8129</v>
      </c>
      <c r="AF425" s="135" t="s">
        <v>10579</v>
      </c>
    </row>
    <row r="426" spans="1:32" ht="15" customHeight="1" x14ac:dyDescent="0.25">
      <c r="A426" s="116" t="s">
        <v>10748</v>
      </c>
      <c r="B426" s="120" t="s">
        <v>10749</v>
      </c>
      <c r="C426" s="116" t="s">
        <v>8129</v>
      </c>
      <c r="D426" s="118">
        <v>43959</v>
      </c>
      <c r="E426" s="116" t="s">
        <v>10750</v>
      </c>
      <c r="F426" s="116">
        <v>109228</v>
      </c>
      <c r="G426" s="116" t="s">
        <v>8175</v>
      </c>
      <c r="H426" s="116" t="s">
        <v>8128</v>
      </c>
      <c r="I426" s="116"/>
      <c r="J426" s="116" t="s">
        <v>179</v>
      </c>
      <c r="K426" s="116" t="s">
        <v>2600</v>
      </c>
      <c r="L426" s="116" t="s">
        <v>72</v>
      </c>
      <c r="M426" s="116" t="s">
        <v>255</v>
      </c>
      <c r="N426" s="118">
        <v>43959</v>
      </c>
      <c r="O426" s="119">
        <v>0.64583333333333337</v>
      </c>
      <c r="P426" s="119">
        <v>0.65972222222222221</v>
      </c>
      <c r="Q426" s="119">
        <v>0.66666666666666663</v>
      </c>
      <c r="R426" s="119">
        <v>0.69444444444444453</v>
      </c>
      <c r="S426" s="116" t="s">
        <v>114</v>
      </c>
      <c r="T426" s="116"/>
      <c r="U426" s="116" t="s">
        <v>10751</v>
      </c>
      <c r="V426" s="116" t="s">
        <v>8822</v>
      </c>
      <c r="W426" s="116" t="s">
        <v>10752</v>
      </c>
      <c r="X426" s="116" t="s">
        <v>276</v>
      </c>
      <c r="Y426" s="116" t="s">
        <v>8142</v>
      </c>
      <c r="Z426" s="116" t="s">
        <v>8129</v>
      </c>
      <c r="AA426" s="116" t="s">
        <v>8129</v>
      </c>
      <c r="AB426" s="116" t="s">
        <v>8129</v>
      </c>
      <c r="AC426" s="116" t="s">
        <v>8129</v>
      </c>
      <c r="AD426" s="116" t="s">
        <v>8129</v>
      </c>
      <c r="AE426" s="116" t="s">
        <v>8129</v>
      </c>
      <c r="AF426" s="116" t="s">
        <v>10579</v>
      </c>
    </row>
    <row r="427" spans="1:32" ht="15" customHeight="1" x14ac:dyDescent="0.25">
      <c r="A427" s="116" t="s">
        <v>10753</v>
      </c>
      <c r="B427" s="120" t="s">
        <v>10754</v>
      </c>
      <c r="C427" s="116" t="s">
        <v>8129</v>
      </c>
      <c r="D427" s="118">
        <v>43959</v>
      </c>
      <c r="E427" s="116" t="s">
        <v>10755</v>
      </c>
      <c r="F427" s="116">
        <v>109222</v>
      </c>
      <c r="G427" s="116" t="s">
        <v>8127</v>
      </c>
      <c r="H427" s="116" t="s">
        <v>8128</v>
      </c>
      <c r="I427" s="116"/>
      <c r="J427" s="116" t="s">
        <v>187</v>
      </c>
      <c r="K427" s="116" t="s">
        <v>10756</v>
      </c>
      <c r="L427" s="116" t="s">
        <v>10</v>
      </c>
      <c r="M427" s="116" t="s">
        <v>255</v>
      </c>
      <c r="N427" s="118">
        <v>43959</v>
      </c>
      <c r="O427" s="119">
        <v>0.77013888888888893</v>
      </c>
      <c r="P427" s="119">
        <v>0.8041666666666667</v>
      </c>
      <c r="Q427" s="119">
        <v>0.83680555555555547</v>
      </c>
      <c r="R427" s="119">
        <v>0.87777777777777777</v>
      </c>
      <c r="S427" s="116" t="s">
        <v>9385</v>
      </c>
      <c r="T427" s="116"/>
      <c r="U427" s="116" t="s">
        <v>10757</v>
      </c>
      <c r="V427" s="116" t="s">
        <v>8822</v>
      </c>
      <c r="W427" s="116" t="s">
        <v>8943</v>
      </c>
      <c r="X427" s="116" t="s">
        <v>276</v>
      </c>
      <c r="Y427" s="116" t="s">
        <v>8142</v>
      </c>
      <c r="Z427" s="116" t="s">
        <v>8129</v>
      </c>
      <c r="AA427" s="116" t="s">
        <v>8129</v>
      </c>
      <c r="AB427" s="116" t="s">
        <v>8132</v>
      </c>
      <c r="AC427" s="116" t="s">
        <v>8129</v>
      </c>
      <c r="AD427" s="116" t="s">
        <v>8129</v>
      </c>
      <c r="AE427" s="116" t="s">
        <v>8129</v>
      </c>
      <c r="AF427" s="116" t="s">
        <v>10579</v>
      </c>
    </row>
    <row r="428" spans="1:32" ht="15" customHeight="1" x14ac:dyDescent="0.25">
      <c r="A428" s="116" t="s">
        <v>10758</v>
      </c>
      <c r="B428" s="120" t="s">
        <v>10759</v>
      </c>
      <c r="C428" s="116" t="s">
        <v>8195</v>
      </c>
      <c r="D428" s="118">
        <v>43959</v>
      </c>
      <c r="E428" s="116" t="s">
        <v>10760</v>
      </c>
      <c r="F428" s="116">
        <v>109215</v>
      </c>
      <c r="G428" s="116" t="s">
        <v>8127</v>
      </c>
      <c r="H428" s="116" t="s">
        <v>8128</v>
      </c>
      <c r="I428" s="116"/>
      <c r="J428" s="116" t="s">
        <v>179</v>
      </c>
      <c r="K428" s="116" t="s">
        <v>9189</v>
      </c>
      <c r="L428" s="116" t="s">
        <v>68</v>
      </c>
      <c r="M428" s="116" t="s">
        <v>1258</v>
      </c>
      <c r="N428" s="118">
        <v>43959</v>
      </c>
      <c r="O428" s="119">
        <v>0.78472222222222221</v>
      </c>
      <c r="P428" s="119">
        <v>0.80555555555555547</v>
      </c>
      <c r="Q428" s="119">
        <v>0.8125</v>
      </c>
      <c r="R428" s="119">
        <v>0.84722222222222221</v>
      </c>
      <c r="S428" s="116" t="s">
        <v>8917</v>
      </c>
      <c r="T428" s="116"/>
      <c r="U428" s="116" t="s">
        <v>10761</v>
      </c>
      <c r="V428" s="116" t="s">
        <v>10762</v>
      </c>
      <c r="W428" s="116" t="s">
        <v>8927</v>
      </c>
      <c r="X428" s="116" t="s">
        <v>276</v>
      </c>
      <c r="Y428" s="116" t="s">
        <v>8142</v>
      </c>
      <c r="Z428" s="116" t="s">
        <v>8129</v>
      </c>
      <c r="AA428" s="116" t="s">
        <v>8129</v>
      </c>
      <c r="AB428" s="116" t="s">
        <v>8132</v>
      </c>
      <c r="AC428" s="116" t="s">
        <v>8129</v>
      </c>
      <c r="AD428" s="116" t="s">
        <v>8129</v>
      </c>
      <c r="AE428" s="116" t="s">
        <v>8129</v>
      </c>
      <c r="AF428" s="116" t="s">
        <v>10579</v>
      </c>
    </row>
    <row r="429" spans="1:32" ht="15" customHeight="1" x14ac:dyDescent="0.25">
      <c r="A429" s="116" t="s">
        <v>10763</v>
      </c>
      <c r="B429" s="120" t="s">
        <v>10764</v>
      </c>
      <c r="C429" s="116" t="s">
        <v>8125</v>
      </c>
      <c r="D429" s="118">
        <v>43960</v>
      </c>
      <c r="E429" s="116" t="s">
        <v>10765</v>
      </c>
      <c r="F429" s="116">
        <v>109224</v>
      </c>
      <c r="G429" s="116" t="s">
        <v>8127</v>
      </c>
      <c r="H429" s="116" t="s">
        <v>8128</v>
      </c>
      <c r="I429" s="116"/>
      <c r="J429" s="116" t="s">
        <v>173</v>
      </c>
      <c r="K429" s="116" t="s">
        <v>85</v>
      </c>
      <c r="L429" s="116" t="s">
        <v>9</v>
      </c>
      <c r="M429" s="116" t="s">
        <v>255</v>
      </c>
      <c r="N429" s="118">
        <v>43960</v>
      </c>
      <c r="O429" s="119">
        <v>0.67638888888888893</v>
      </c>
      <c r="P429" s="119">
        <v>0.6875</v>
      </c>
      <c r="Q429" s="119">
        <v>0.70833333333333337</v>
      </c>
      <c r="R429" s="119">
        <v>0.76388888888888884</v>
      </c>
      <c r="S429" s="116" t="s">
        <v>9967</v>
      </c>
      <c r="T429" s="116"/>
      <c r="U429" s="116" t="s">
        <v>10766</v>
      </c>
      <c r="V429" s="116" t="s">
        <v>10767</v>
      </c>
      <c r="W429" s="116" t="s">
        <v>10768</v>
      </c>
      <c r="X429" s="116" t="s">
        <v>276</v>
      </c>
      <c r="Y429" s="116" t="s">
        <v>8142</v>
      </c>
      <c r="Z429" s="116" t="s">
        <v>8129</v>
      </c>
      <c r="AA429" s="116" t="s">
        <v>8129</v>
      </c>
      <c r="AB429" s="116" t="s">
        <v>8132</v>
      </c>
      <c r="AC429" s="116" t="s">
        <v>8129</v>
      </c>
      <c r="AD429" s="116" t="s">
        <v>8129</v>
      </c>
      <c r="AE429" s="116" t="s">
        <v>8129</v>
      </c>
      <c r="AF429" s="116" t="s">
        <v>10579</v>
      </c>
    </row>
    <row r="430" spans="1:32" ht="15" customHeight="1" x14ac:dyDescent="0.25">
      <c r="A430" s="116" t="s">
        <v>10769</v>
      </c>
      <c r="B430" s="120" t="s">
        <v>10770</v>
      </c>
      <c r="C430" s="116" t="s">
        <v>8132</v>
      </c>
      <c r="D430" s="118">
        <v>43960</v>
      </c>
      <c r="E430" s="116" t="s">
        <v>10771</v>
      </c>
      <c r="F430" s="116">
        <v>109218</v>
      </c>
      <c r="G430" s="116" t="s">
        <v>8127</v>
      </c>
      <c r="H430" s="116" t="s">
        <v>8128</v>
      </c>
      <c r="I430" s="116"/>
      <c r="J430" s="116" t="s">
        <v>185</v>
      </c>
      <c r="K430" s="116" t="s">
        <v>8585</v>
      </c>
      <c r="L430" s="116" t="s">
        <v>8158</v>
      </c>
      <c r="M430" s="116" t="s">
        <v>1258</v>
      </c>
      <c r="N430" s="118">
        <v>43960</v>
      </c>
      <c r="O430" s="119">
        <v>0.76388888888888884</v>
      </c>
      <c r="P430" s="119">
        <v>0.8125</v>
      </c>
      <c r="Q430" s="119">
        <v>0.82986111111111116</v>
      </c>
      <c r="R430" s="119">
        <v>0.86805555555555547</v>
      </c>
      <c r="S430" s="116" t="s">
        <v>8917</v>
      </c>
      <c r="T430" s="116"/>
      <c r="U430" s="116" t="s">
        <v>10772</v>
      </c>
      <c r="V430" s="116" t="s">
        <v>10773</v>
      </c>
      <c r="W430" s="116" t="s">
        <v>9653</v>
      </c>
      <c r="X430" s="116" t="s">
        <v>8513</v>
      </c>
      <c r="Y430" s="116" t="s">
        <v>8142</v>
      </c>
      <c r="Z430" s="116" t="s">
        <v>8132</v>
      </c>
      <c r="AA430" s="116" t="s">
        <v>8129</v>
      </c>
      <c r="AB430" s="116" t="s">
        <v>8132</v>
      </c>
      <c r="AC430" s="116" t="s">
        <v>8129</v>
      </c>
      <c r="AD430" s="116" t="s">
        <v>8129</v>
      </c>
      <c r="AE430" s="116" t="s">
        <v>8132</v>
      </c>
      <c r="AF430" s="116" t="s">
        <v>10579</v>
      </c>
    </row>
    <row r="431" spans="1:32" ht="15" customHeight="1" x14ac:dyDescent="0.25">
      <c r="A431" s="116" t="s">
        <v>10774</v>
      </c>
      <c r="B431" s="120" t="s">
        <v>10775</v>
      </c>
      <c r="C431" s="116" t="s">
        <v>8129</v>
      </c>
      <c r="D431" s="118">
        <v>43961</v>
      </c>
      <c r="E431" s="116" t="s">
        <v>10776</v>
      </c>
      <c r="F431" s="116">
        <v>109230</v>
      </c>
      <c r="G431" s="116" t="s">
        <v>8127</v>
      </c>
      <c r="H431" s="116" t="s">
        <v>8128</v>
      </c>
      <c r="I431" s="116"/>
      <c r="J431" s="116" t="s">
        <v>176</v>
      </c>
      <c r="K431" s="116" t="s">
        <v>9189</v>
      </c>
      <c r="L431" s="116" t="s">
        <v>8</v>
      </c>
      <c r="M431" s="116" t="s">
        <v>255</v>
      </c>
      <c r="N431" s="118">
        <v>43961</v>
      </c>
      <c r="O431" s="119">
        <v>0.4201388888888889</v>
      </c>
      <c r="P431" s="119">
        <v>0.44236111111111115</v>
      </c>
      <c r="Q431" s="119">
        <v>0.47847222222222219</v>
      </c>
      <c r="R431" s="119">
        <v>0.50277777777777777</v>
      </c>
      <c r="S431" s="116" t="s">
        <v>8642</v>
      </c>
      <c r="T431" s="116"/>
      <c r="U431" s="116" t="s">
        <v>10777</v>
      </c>
      <c r="V431" s="116" t="s">
        <v>8822</v>
      </c>
      <c r="W431" s="116" t="s">
        <v>10778</v>
      </c>
      <c r="X431" s="116" t="s">
        <v>8621</v>
      </c>
      <c r="Y431" s="116" t="s">
        <v>8142</v>
      </c>
      <c r="Z431" s="116" t="s">
        <v>8129</v>
      </c>
      <c r="AA431" s="116" t="s">
        <v>8129</v>
      </c>
      <c r="AB431" s="116" t="s">
        <v>8129</v>
      </c>
      <c r="AC431" s="116" t="s">
        <v>8129</v>
      </c>
      <c r="AD431" s="116" t="s">
        <v>8129</v>
      </c>
      <c r="AE431" s="116" t="s">
        <v>8129</v>
      </c>
      <c r="AF431" s="116" t="s">
        <v>10579</v>
      </c>
    </row>
    <row r="432" spans="1:32" ht="15" customHeight="1" x14ac:dyDescent="0.25">
      <c r="A432" s="116" t="s">
        <v>10779</v>
      </c>
      <c r="B432" s="120" t="s">
        <v>10780</v>
      </c>
      <c r="C432" s="116" t="s">
        <v>8132</v>
      </c>
      <c r="D432" s="118">
        <v>43961</v>
      </c>
      <c r="E432" s="116" t="s">
        <v>10781</v>
      </c>
      <c r="F432" s="116">
        <v>109220</v>
      </c>
      <c r="G432" s="116" t="s">
        <v>8127</v>
      </c>
      <c r="H432" s="116" t="s">
        <v>8128</v>
      </c>
      <c r="I432" s="116"/>
      <c r="J432" s="116" t="s">
        <v>185</v>
      </c>
      <c r="K432" s="116" t="s">
        <v>2881</v>
      </c>
      <c r="L432" s="116" t="s">
        <v>62</v>
      </c>
      <c r="M432" s="116" t="s">
        <v>1258</v>
      </c>
      <c r="N432" s="118">
        <v>43961</v>
      </c>
      <c r="O432" s="119">
        <v>0.92708333333333337</v>
      </c>
      <c r="P432" s="119">
        <v>0.93055555555555547</v>
      </c>
      <c r="Q432" s="119">
        <v>0.95486111111111116</v>
      </c>
      <c r="R432" s="119">
        <v>0.98263888888888884</v>
      </c>
      <c r="S432" s="116" t="s">
        <v>8936</v>
      </c>
      <c r="T432" s="116"/>
      <c r="U432" s="116" t="s">
        <v>10782</v>
      </c>
      <c r="V432" s="116" t="s">
        <v>10783</v>
      </c>
      <c r="W432" s="116" t="s">
        <v>10784</v>
      </c>
      <c r="X432" s="116" t="s">
        <v>9217</v>
      </c>
      <c r="Y432" s="116" t="s">
        <v>8142</v>
      </c>
      <c r="Z432" s="116" t="s">
        <v>8129</v>
      </c>
      <c r="AA432" s="116" t="s">
        <v>8129</v>
      </c>
      <c r="AB432" s="116" t="s">
        <v>8129</v>
      </c>
      <c r="AC432" s="116" t="s">
        <v>8129</v>
      </c>
      <c r="AD432" s="116" t="s">
        <v>8129</v>
      </c>
      <c r="AE432" s="116" t="s">
        <v>8129</v>
      </c>
      <c r="AF432" s="116" t="s">
        <v>10579</v>
      </c>
    </row>
    <row r="433" spans="1:32" ht="15" customHeight="1" x14ac:dyDescent="0.25">
      <c r="A433" s="116" t="s">
        <v>10785</v>
      </c>
      <c r="B433" s="120" t="s">
        <v>10786</v>
      </c>
      <c r="C433" s="116" t="s">
        <v>8132</v>
      </c>
      <c r="D433" s="118">
        <v>43961</v>
      </c>
      <c r="E433" s="116" t="s">
        <v>10787</v>
      </c>
      <c r="F433" s="116">
        <v>109311</v>
      </c>
      <c r="G433" s="116" t="s">
        <v>8127</v>
      </c>
      <c r="H433" s="116" t="s">
        <v>8128</v>
      </c>
      <c r="I433" s="116"/>
      <c r="J433" s="116" t="s">
        <v>179</v>
      </c>
      <c r="K433" s="116" t="s">
        <v>8423</v>
      </c>
      <c r="L433" s="116" t="s">
        <v>19</v>
      </c>
      <c r="M433" s="116" t="s">
        <v>255</v>
      </c>
      <c r="N433" s="118">
        <v>43961</v>
      </c>
      <c r="O433" s="119">
        <v>0.89583333333333337</v>
      </c>
      <c r="P433" s="119">
        <v>0.91666666666666663</v>
      </c>
      <c r="Q433" s="119">
        <v>0.92361111111111116</v>
      </c>
      <c r="R433" s="119">
        <v>0.95138888888888884</v>
      </c>
      <c r="S433" s="116" t="s">
        <v>9392</v>
      </c>
      <c r="T433" s="116"/>
      <c r="U433" s="116" t="s">
        <v>10788</v>
      </c>
      <c r="V433" s="116" t="s">
        <v>10789</v>
      </c>
      <c r="W433" s="116" t="s">
        <v>10790</v>
      </c>
      <c r="X433" s="116" t="s">
        <v>9370</v>
      </c>
      <c r="Y433" s="116" t="s">
        <v>8142</v>
      </c>
      <c r="Z433" s="116" t="s">
        <v>8129</v>
      </c>
      <c r="AA433" s="116" t="s">
        <v>8129</v>
      </c>
      <c r="AB433" s="116" t="s">
        <v>8129</v>
      </c>
      <c r="AC433" s="116" t="s">
        <v>8129</v>
      </c>
      <c r="AD433" s="116" t="s">
        <v>8129</v>
      </c>
      <c r="AE433" s="116" t="s">
        <v>8129</v>
      </c>
      <c r="AF433" s="116" t="s">
        <v>10579</v>
      </c>
    </row>
    <row r="434" spans="1:32" ht="15" customHeight="1" x14ac:dyDescent="0.25">
      <c r="A434" s="116" t="s">
        <v>10791</v>
      </c>
      <c r="B434" s="120" t="s">
        <v>10792</v>
      </c>
      <c r="C434" s="116" t="s">
        <v>8132</v>
      </c>
      <c r="D434" s="118">
        <v>43961</v>
      </c>
      <c r="E434" s="116" t="s">
        <v>10793</v>
      </c>
      <c r="F434" s="116">
        <v>109314</v>
      </c>
      <c r="G434" s="116" t="s">
        <v>8127</v>
      </c>
      <c r="H434" s="116" t="s">
        <v>8128</v>
      </c>
      <c r="I434" s="116"/>
      <c r="J434" s="116" t="s">
        <v>179</v>
      </c>
      <c r="K434" s="116" t="s">
        <v>10794</v>
      </c>
      <c r="L434" s="116" t="s">
        <v>19</v>
      </c>
      <c r="M434" s="116" t="s">
        <v>1258</v>
      </c>
      <c r="N434" s="118">
        <v>43962</v>
      </c>
      <c r="O434" s="119">
        <v>0.23611111111111113</v>
      </c>
      <c r="P434" s="119">
        <v>0.25</v>
      </c>
      <c r="Q434" s="119">
        <v>0.26041666666666669</v>
      </c>
      <c r="R434" s="119">
        <v>0.28819444444444448</v>
      </c>
      <c r="S434" s="116" t="s">
        <v>8936</v>
      </c>
      <c r="T434" s="116"/>
      <c r="U434" s="116" t="s">
        <v>10795</v>
      </c>
      <c r="V434" s="116" t="s">
        <v>293</v>
      </c>
      <c r="W434" s="116" t="s">
        <v>9671</v>
      </c>
      <c r="X434" s="116"/>
      <c r="Y434" s="116" t="s">
        <v>8142</v>
      </c>
      <c r="Z434" s="116" t="s">
        <v>8129</v>
      </c>
      <c r="AA434" s="116" t="s">
        <v>8129</v>
      </c>
      <c r="AB434" s="116" t="s">
        <v>8132</v>
      </c>
      <c r="AC434" s="116" t="s">
        <v>8129</v>
      </c>
      <c r="AD434" s="116" t="s">
        <v>8129</v>
      </c>
      <c r="AE434" s="116" t="s">
        <v>8129</v>
      </c>
      <c r="AF434" s="116" t="s">
        <v>10579</v>
      </c>
    </row>
    <row r="435" spans="1:32" ht="15" customHeight="1" x14ac:dyDescent="0.25">
      <c r="A435" s="116" t="s">
        <v>10796</v>
      </c>
      <c r="B435" s="120" t="s">
        <v>10797</v>
      </c>
      <c r="C435" s="116" t="s">
        <v>8132</v>
      </c>
      <c r="D435" s="118">
        <v>43962</v>
      </c>
      <c r="E435" s="116" t="s">
        <v>10798</v>
      </c>
      <c r="F435" s="116">
        <v>109226</v>
      </c>
      <c r="G435" s="116" t="s">
        <v>8127</v>
      </c>
      <c r="H435" s="116" t="s">
        <v>8128</v>
      </c>
      <c r="I435" s="116"/>
      <c r="J435" s="116" t="s">
        <v>175</v>
      </c>
      <c r="K435" s="116" t="s">
        <v>8423</v>
      </c>
      <c r="L435" s="116" t="s">
        <v>8158</v>
      </c>
      <c r="M435" s="116" t="s">
        <v>1258</v>
      </c>
      <c r="N435" s="118">
        <v>43962</v>
      </c>
      <c r="O435" s="119">
        <v>0.29166666666666669</v>
      </c>
      <c r="P435" s="119">
        <v>0.3263888888888889</v>
      </c>
      <c r="Q435" s="119">
        <v>0.43611111111111112</v>
      </c>
      <c r="R435" s="119">
        <v>0.46666666666666662</v>
      </c>
      <c r="S435" s="116" t="s">
        <v>8642</v>
      </c>
      <c r="T435" s="116"/>
      <c r="U435" s="116" t="s">
        <v>10799</v>
      </c>
      <c r="V435" s="116" t="s">
        <v>293</v>
      </c>
      <c r="W435" s="116" t="s">
        <v>10800</v>
      </c>
      <c r="X435" s="116" t="s">
        <v>10801</v>
      </c>
      <c r="Y435" s="116" t="s">
        <v>8142</v>
      </c>
      <c r="Z435" s="116" t="s">
        <v>8129</v>
      </c>
      <c r="AA435" s="116" t="s">
        <v>8129</v>
      </c>
      <c r="AB435" s="116" t="s">
        <v>8129</v>
      </c>
      <c r="AC435" s="116" t="s">
        <v>8129</v>
      </c>
      <c r="AD435" s="116" t="s">
        <v>8129</v>
      </c>
      <c r="AE435" s="116" t="s">
        <v>8129</v>
      </c>
      <c r="AF435" s="116" t="s">
        <v>10579</v>
      </c>
    </row>
    <row r="436" spans="1:32" ht="15" customHeight="1" x14ac:dyDescent="0.25">
      <c r="A436" s="116" t="s">
        <v>10802</v>
      </c>
      <c r="B436" s="120" t="s">
        <v>10803</v>
      </c>
      <c r="C436" s="116" t="s">
        <v>8132</v>
      </c>
      <c r="D436" s="118">
        <v>43962</v>
      </c>
      <c r="E436" s="116" t="s">
        <v>10804</v>
      </c>
      <c r="F436" s="116" t="s">
        <v>10805</v>
      </c>
      <c r="G436" s="116" t="s">
        <v>9010</v>
      </c>
      <c r="H436" s="116" t="s">
        <v>8138</v>
      </c>
      <c r="I436" s="116"/>
      <c r="J436" s="116" t="s">
        <v>179</v>
      </c>
      <c r="K436" s="116" t="s">
        <v>3030</v>
      </c>
      <c r="L436" s="116" t="s">
        <v>73</v>
      </c>
      <c r="M436" s="116" t="s">
        <v>1258</v>
      </c>
      <c r="N436" s="118">
        <v>43962</v>
      </c>
      <c r="O436" s="119">
        <v>0.875</v>
      </c>
      <c r="P436" s="119">
        <v>0.88888888888888884</v>
      </c>
      <c r="Q436" s="119">
        <v>0.90277777777777779</v>
      </c>
      <c r="R436" s="119">
        <v>0.96527777777777779</v>
      </c>
      <c r="S436" s="116" t="s">
        <v>8936</v>
      </c>
      <c r="T436" s="116"/>
      <c r="U436" s="116" t="s">
        <v>10806</v>
      </c>
      <c r="V436" s="116" t="s">
        <v>10807</v>
      </c>
      <c r="W436" s="116" t="s">
        <v>10808</v>
      </c>
      <c r="X436" s="116" t="s">
        <v>276</v>
      </c>
      <c r="Y436" s="116" t="s">
        <v>8142</v>
      </c>
      <c r="Z436" s="116" t="s">
        <v>8129</v>
      </c>
      <c r="AA436" s="116" t="s">
        <v>8129</v>
      </c>
      <c r="AB436" s="116" t="s">
        <v>8132</v>
      </c>
      <c r="AC436" s="116" t="s">
        <v>8129</v>
      </c>
      <c r="AD436" s="116" t="s">
        <v>8129</v>
      </c>
      <c r="AE436" s="116" t="s">
        <v>8129</v>
      </c>
      <c r="AF436" s="116" t="s">
        <v>10579</v>
      </c>
    </row>
    <row r="437" spans="1:32" ht="15" customHeight="1" x14ac:dyDescent="0.25">
      <c r="A437" s="116" t="s">
        <v>10809</v>
      </c>
      <c r="B437" s="120" t="s">
        <v>10810</v>
      </c>
      <c r="C437" s="116" t="s">
        <v>8132</v>
      </c>
      <c r="D437" s="118">
        <v>43962</v>
      </c>
      <c r="E437" s="116" t="s">
        <v>10811</v>
      </c>
      <c r="F437" s="116">
        <v>109327</v>
      </c>
      <c r="G437" s="116" t="s">
        <v>8127</v>
      </c>
      <c r="H437" s="116" t="s">
        <v>8128</v>
      </c>
      <c r="I437" s="116"/>
      <c r="J437" s="116" t="s">
        <v>175</v>
      </c>
      <c r="K437" s="116" t="s">
        <v>1942</v>
      </c>
      <c r="L437" s="116" t="s">
        <v>8158</v>
      </c>
      <c r="M437" s="116" t="s">
        <v>255</v>
      </c>
      <c r="N437" s="118">
        <v>43962</v>
      </c>
      <c r="O437" s="119">
        <v>0.89236111111111116</v>
      </c>
      <c r="P437" s="119">
        <v>0.91319444444444453</v>
      </c>
      <c r="Q437" s="119">
        <v>0.92222222222222217</v>
      </c>
      <c r="R437" s="119">
        <v>0.95486111111111116</v>
      </c>
      <c r="S437" s="116" t="s">
        <v>9549</v>
      </c>
      <c r="T437" s="116"/>
      <c r="U437" s="116" t="s">
        <v>10812</v>
      </c>
      <c r="V437" s="116" t="s">
        <v>10813</v>
      </c>
      <c r="W437" s="116" t="s">
        <v>10814</v>
      </c>
      <c r="X437" s="116" t="s">
        <v>276</v>
      </c>
      <c r="Y437" s="116" t="s">
        <v>8142</v>
      </c>
      <c r="Z437" s="116" t="s">
        <v>8129</v>
      </c>
      <c r="AA437" s="116" t="s">
        <v>8129</v>
      </c>
      <c r="AB437" s="116" t="s">
        <v>8129</v>
      </c>
      <c r="AC437" s="116" t="s">
        <v>8129</v>
      </c>
      <c r="AD437" s="116" t="s">
        <v>8129</v>
      </c>
      <c r="AE437" s="116" t="s">
        <v>8129</v>
      </c>
      <c r="AF437" s="116" t="s">
        <v>10579</v>
      </c>
    </row>
    <row r="438" spans="1:32" ht="15" customHeight="1" x14ac:dyDescent="0.25">
      <c r="A438" s="116" t="s">
        <v>10815</v>
      </c>
      <c r="B438" s="120" t="s">
        <v>10816</v>
      </c>
      <c r="C438" s="116" t="s">
        <v>8125</v>
      </c>
      <c r="D438" s="118">
        <v>43963</v>
      </c>
      <c r="E438" s="116" t="s">
        <v>10817</v>
      </c>
      <c r="F438" s="116">
        <v>109322</v>
      </c>
      <c r="G438" s="116" t="s">
        <v>8127</v>
      </c>
      <c r="H438" s="116" t="s">
        <v>8128</v>
      </c>
      <c r="I438" s="116"/>
      <c r="J438" s="116" t="s">
        <v>173</v>
      </c>
      <c r="K438" s="116" t="s">
        <v>10818</v>
      </c>
      <c r="L438" s="116" t="s">
        <v>9</v>
      </c>
      <c r="M438" s="116" t="s">
        <v>255</v>
      </c>
      <c r="N438" s="118">
        <v>43963</v>
      </c>
      <c r="O438" s="119">
        <v>0.7006944444444444</v>
      </c>
      <c r="P438" s="119">
        <v>0.71875</v>
      </c>
      <c r="Q438" s="119">
        <v>0.73611111111111116</v>
      </c>
      <c r="R438" s="119">
        <v>0.77083333333333337</v>
      </c>
      <c r="S438" s="116" t="s">
        <v>9967</v>
      </c>
      <c r="T438" s="116"/>
      <c r="U438" s="116" t="s">
        <v>10819</v>
      </c>
      <c r="V438" s="116" t="s">
        <v>10820</v>
      </c>
      <c r="W438" s="116" t="s">
        <v>10821</v>
      </c>
      <c r="X438" s="116" t="s">
        <v>276</v>
      </c>
      <c r="Y438" s="116" t="s">
        <v>8142</v>
      </c>
      <c r="Z438" s="116" t="s">
        <v>8129</v>
      </c>
      <c r="AA438" s="116" t="s">
        <v>8129</v>
      </c>
      <c r="AB438" s="116" t="s">
        <v>8129</v>
      </c>
      <c r="AC438" s="116" t="s">
        <v>8129</v>
      </c>
      <c r="AD438" s="116" t="s">
        <v>8129</v>
      </c>
      <c r="AE438" s="116" t="s">
        <v>8129</v>
      </c>
      <c r="AF438" s="116" t="s">
        <v>10579</v>
      </c>
    </row>
    <row r="439" spans="1:32" ht="15" customHeight="1" x14ac:dyDescent="0.25">
      <c r="A439" s="116" t="s">
        <v>10822</v>
      </c>
      <c r="B439" s="120"/>
      <c r="C439" s="116"/>
      <c r="D439" s="118">
        <v>43963</v>
      </c>
      <c r="E439" s="116" t="s">
        <v>10823</v>
      </c>
      <c r="F439" s="116">
        <v>109326</v>
      </c>
      <c r="G439" s="116" t="s">
        <v>8127</v>
      </c>
      <c r="H439" s="116" t="s">
        <v>8128</v>
      </c>
      <c r="I439" s="116"/>
      <c r="J439" s="116" t="s">
        <v>191</v>
      </c>
      <c r="K439" s="116" t="s">
        <v>3102</v>
      </c>
      <c r="L439" s="116" t="s">
        <v>7</v>
      </c>
      <c r="M439" s="116" t="s">
        <v>255</v>
      </c>
      <c r="N439" s="118">
        <v>43964</v>
      </c>
      <c r="O439" s="119">
        <v>6.458333333333334E-2</v>
      </c>
      <c r="P439" s="119">
        <v>7.9861111111111105E-2</v>
      </c>
      <c r="Q439" s="119">
        <v>0.10416666666666667</v>
      </c>
      <c r="R439" s="119">
        <v>0.13194444444444445</v>
      </c>
      <c r="S439" s="116" t="s">
        <v>10824</v>
      </c>
      <c r="T439" s="116"/>
      <c r="U439" s="116" t="s">
        <v>10825</v>
      </c>
      <c r="V439" s="116" t="s">
        <v>10826</v>
      </c>
      <c r="W439" s="116" t="s">
        <v>10827</v>
      </c>
      <c r="X439" s="116" t="s">
        <v>276</v>
      </c>
      <c r="Y439" s="116" t="s">
        <v>8142</v>
      </c>
      <c r="Z439" s="116" t="s">
        <v>8129</v>
      </c>
      <c r="AA439" s="116" t="s">
        <v>8129</v>
      </c>
      <c r="AB439" s="116" t="s">
        <v>8132</v>
      </c>
      <c r="AC439" s="116" t="s">
        <v>8129</v>
      </c>
      <c r="AD439" s="116" t="s">
        <v>8129</v>
      </c>
      <c r="AE439" s="116" t="s">
        <v>8129</v>
      </c>
      <c r="AF439" s="116" t="s">
        <v>10579</v>
      </c>
    </row>
    <row r="440" spans="1:32" ht="15" customHeight="1" x14ac:dyDescent="0.25">
      <c r="A440" s="116" t="s">
        <v>10828</v>
      </c>
      <c r="B440" s="120" t="s">
        <v>10829</v>
      </c>
      <c r="C440" s="116" t="s">
        <v>8132</v>
      </c>
      <c r="D440" s="118">
        <v>43963</v>
      </c>
      <c r="E440" s="116" t="s">
        <v>10830</v>
      </c>
      <c r="F440" s="116">
        <v>109323</v>
      </c>
      <c r="G440" s="116" t="s">
        <v>8127</v>
      </c>
      <c r="H440" s="116" t="s">
        <v>8138</v>
      </c>
      <c r="I440" s="116"/>
      <c r="J440" s="116" t="s">
        <v>185</v>
      </c>
      <c r="K440" s="116" t="s">
        <v>10831</v>
      </c>
      <c r="L440" s="116" t="s">
        <v>62</v>
      </c>
      <c r="M440" s="116" t="s">
        <v>1258</v>
      </c>
      <c r="N440" s="118">
        <v>43964</v>
      </c>
      <c r="O440" s="119">
        <v>0.13194444444444445</v>
      </c>
      <c r="P440" s="119">
        <v>0.13541666666666666</v>
      </c>
      <c r="Q440" s="119">
        <v>0.15625</v>
      </c>
      <c r="R440" s="119">
        <v>0.1875</v>
      </c>
      <c r="S440" s="116" t="s">
        <v>10832</v>
      </c>
      <c r="T440" s="116"/>
      <c r="U440" s="116" t="s">
        <v>10833</v>
      </c>
      <c r="V440" s="116" t="s">
        <v>10834</v>
      </c>
      <c r="W440" s="116" t="s">
        <v>10138</v>
      </c>
      <c r="X440" s="116" t="s">
        <v>8513</v>
      </c>
      <c r="Y440" s="116" t="s">
        <v>8142</v>
      </c>
      <c r="Z440" s="116" t="s">
        <v>8129</v>
      </c>
      <c r="AA440" s="116" t="s">
        <v>8129</v>
      </c>
      <c r="AB440" s="116" t="s">
        <v>8129</v>
      </c>
      <c r="AC440" s="116" t="s">
        <v>8129</v>
      </c>
      <c r="AD440" s="116" t="s">
        <v>8129</v>
      </c>
      <c r="AE440" s="116" t="s">
        <v>8129</v>
      </c>
      <c r="AF440" s="116" t="s">
        <v>10579</v>
      </c>
    </row>
    <row r="441" spans="1:32" ht="15" customHeight="1" x14ac:dyDescent="0.25">
      <c r="A441" s="116" t="s">
        <v>10835</v>
      </c>
      <c r="B441" s="120" t="s">
        <v>10836</v>
      </c>
      <c r="C441" s="116" t="s">
        <v>10679</v>
      </c>
      <c r="D441" s="118">
        <v>43964</v>
      </c>
      <c r="E441" s="116" t="s">
        <v>10837</v>
      </c>
      <c r="F441" s="116">
        <v>109312</v>
      </c>
      <c r="G441" s="116" t="s">
        <v>8127</v>
      </c>
      <c r="H441" s="116" t="s">
        <v>8138</v>
      </c>
      <c r="I441" s="116"/>
      <c r="J441" s="116" t="s">
        <v>187</v>
      </c>
      <c r="K441" s="116" t="s">
        <v>10838</v>
      </c>
      <c r="L441" s="116" t="s">
        <v>73</v>
      </c>
      <c r="M441" s="116" t="s">
        <v>1258</v>
      </c>
      <c r="N441" s="118">
        <v>43964</v>
      </c>
      <c r="O441" s="119">
        <v>0.53472222222222221</v>
      </c>
      <c r="P441" s="119">
        <v>0.55972222222222223</v>
      </c>
      <c r="Q441" s="119">
        <v>0.56944444444444442</v>
      </c>
      <c r="R441" s="119">
        <v>0.61805555555555558</v>
      </c>
      <c r="S441" s="116" t="s">
        <v>114</v>
      </c>
      <c r="T441" s="116"/>
      <c r="U441" s="116" t="s">
        <v>10839</v>
      </c>
      <c r="V441" s="116" t="s">
        <v>10840</v>
      </c>
      <c r="W441" s="116" t="s">
        <v>10841</v>
      </c>
      <c r="X441" s="116" t="s">
        <v>433</v>
      </c>
      <c r="Y441" s="116" t="s">
        <v>8142</v>
      </c>
      <c r="Z441" s="116" t="s">
        <v>8129</v>
      </c>
      <c r="AA441" s="116" t="s">
        <v>8132</v>
      </c>
      <c r="AB441" s="116" t="s">
        <v>8129</v>
      </c>
      <c r="AC441" s="116" t="s">
        <v>8129</v>
      </c>
      <c r="AD441" s="116" t="s">
        <v>8129</v>
      </c>
      <c r="AE441" s="116" t="s">
        <v>8129</v>
      </c>
      <c r="AF441" s="116" t="s">
        <v>10579</v>
      </c>
    </row>
    <row r="442" spans="1:32" ht="15" customHeight="1" x14ac:dyDescent="0.25">
      <c r="A442" s="116" t="s">
        <v>10842</v>
      </c>
      <c r="B442" s="120" t="s">
        <v>10843</v>
      </c>
      <c r="C442" s="116" t="s">
        <v>8125</v>
      </c>
      <c r="D442" s="118">
        <v>43964</v>
      </c>
      <c r="E442" s="116" t="s">
        <v>10844</v>
      </c>
      <c r="F442" s="116">
        <v>109229</v>
      </c>
      <c r="G442" s="116" t="s">
        <v>8127</v>
      </c>
      <c r="H442" s="116" t="s">
        <v>8138</v>
      </c>
      <c r="I442" s="116"/>
      <c r="J442" s="116" t="s">
        <v>180</v>
      </c>
      <c r="K442" s="116" t="s">
        <v>10845</v>
      </c>
      <c r="L442" s="116" t="s">
        <v>9</v>
      </c>
      <c r="M442" s="116" t="s">
        <v>255</v>
      </c>
      <c r="N442" s="118">
        <v>43964</v>
      </c>
      <c r="O442" s="119">
        <v>0.57291666666666663</v>
      </c>
      <c r="P442" s="119">
        <v>0.58680555555555558</v>
      </c>
      <c r="Q442" s="119">
        <v>0.61111111111111105</v>
      </c>
      <c r="R442" s="119">
        <v>0.63888888888888895</v>
      </c>
      <c r="S442" s="116" t="s">
        <v>129</v>
      </c>
      <c r="T442" s="116"/>
      <c r="U442" s="116" t="s">
        <v>10846</v>
      </c>
      <c r="V442" s="116" t="s">
        <v>10847</v>
      </c>
      <c r="W442" s="116" t="s">
        <v>10814</v>
      </c>
      <c r="X442" s="116" t="s">
        <v>8513</v>
      </c>
      <c r="Y442" s="116" t="s">
        <v>250</v>
      </c>
      <c r="Z442" s="116" t="s">
        <v>8129</v>
      </c>
      <c r="AA442" s="116" t="s">
        <v>8129</v>
      </c>
      <c r="AB442" s="116" t="s">
        <v>8129</v>
      </c>
      <c r="AC442" s="116" t="s">
        <v>8129</v>
      </c>
      <c r="AD442" s="116" t="s">
        <v>8129</v>
      </c>
      <c r="AE442" s="116" t="s">
        <v>8129</v>
      </c>
      <c r="AF442" s="116" t="s">
        <v>10579</v>
      </c>
    </row>
    <row r="443" spans="1:32" ht="15" customHeight="1" x14ac:dyDescent="0.25">
      <c r="A443" s="116" t="s">
        <v>10848</v>
      </c>
      <c r="B443" s="120" t="s">
        <v>10849</v>
      </c>
      <c r="C443" s="116" t="s">
        <v>8132</v>
      </c>
      <c r="D443" s="118">
        <v>43964</v>
      </c>
      <c r="E443" s="116" t="s">
        <v>10850</v>
      </c>
      <c r="F443" s="116">
        <v>109328</v>
      </c>
      <c r="G443" s="116" t="s">
        <v>8127</v>
      </c>
      <c r="H443" s="116" t="s">
        <v>8128</v>
      </c>
      <c r="I443" s="116"/>
      <c r="J443" s="116" t="s">
        <v>179</v>
      </c>
      <c r="K443" s="116" t="s">
        <v>2881</v>
      </c>
      <c r="L443" s="116" t="s">
        <v>8158</v>
      </c>
      <c r="M443" s="116" t="s">
        <v>1258</v>
      </c>
      <c r="N443" s="118">
        <v>43964</v>
      </c>
      <c r="O443" s="119">
        <v>0.77777777777777779</v>
      </c>
      <c r="P443" s="119">
        <v>0.80555555555555547</v>
      </c>
      <c r="Q443" s="119">
        <v>0.81944444444444453</v>
      </c>
      <c r="R443" s="119">
        <v>0.85416666666666663</v>
      </c>
      <c r="S443" s="116" t="s">
        <v>8936</v>
      </c>
      <c r="T443" s="116"/>
      <c r="U443" s="116" t="s">
        <v>10851</v>
      </c>
      <c r="V443" s="116" t="s">
        <v>10852</v>
      </c>
      <c r="W443" s="116" t="s">
        <v>10853</v>
      </c>
      <c r="X443" s="116" t="s">
        <v>276</v>
      </c>
      <c r="Y443" s="116" t="s">
        <v>8142</v>
      </c>
      <c r="Z443" s="116" t="s">
        <v>8129</v>
      </c>
      <c r="AA443" s="116" t="s">
        <v>8129</v>
      </c>
      <c r="AB443" s="116" t="s">
        <v>8132</v>
      </c>
      <c r="AC443" s="116" t="s">
        <v>8129</v>
      </c>
      <c r="AD443" s="116" t="s">
        <v>8129</v>
      </c>
      <c r="AE443" s="116" t="s">
        <v>8129</v>
      </c>
      <c r="AF443" s="116" t="s">
        <v>10579</v>
      </c>
    </row>
    <row r="444" spans="1:32" ht="15" customHeight="1" x14ac:dyDescent="0.25">
      <c r="A444" s="116" t="s">
        <v>10854</v>
      </c>
      <c r="B444" s="120"/>
      <c r="C444" s="116"/>
      <c r="D444" s="118">
        <v>43965</v>
      </c>
      <c r="E444" s="116" t="s">
        <v>10855</v>
      </c>
      <c r="F444" s="116" t="s">
        <v>2780</v>
      </c>
      <c r="G444" s="134" t="s">
        <v>8127</v>
      </c>
      <c r="H444" s="116" t="s">
        <v>8128</v>
      </c>
      <c r="I444" s="116"/>
      <c r="J444" s="116" t="s">
        <v>191</v>
      </c>
      <c r="K444" s="116" t="s">
        <v>2780</v>
      </c>
      <c r="L444" s="116" t="s">
        <v>10</v>
      </c>
      <c r="M444" s="116" t="s">
        <v>1258</v>
      </c>
      <c r="N444" s="118">
        <v>43965</v>
      </c>
      <c r="O444" s="119">
        <v>0.33333333333333331</v>
      </c>
      <c r="P444" s="125">
        <v>0.34375</v>
      </c>
      <c r="Q444" s="125">
        <v>0.375</v>
      </c>
      <c r="R444" s="125">
        <v>0.40277777777777773</v>
      </c>
      <c r="S444" s="116" t="s">
        <v>133</v>
      </c>
      <c r="T444" s="116"/>
      <c r="U444" s="119" t="s">
        <v>10856</v>
      </c>
      <c r="V444" s="116" t="s">
        <v>9350</v>
      </c>
      <c r="W444" s="116" t="s">
        <v>10857</v>
      </c>
      <c r="X444" s="116" t="s">
        <v>10857</v>
      </c>
      <c r="Y444" s="116" t="s">
        <v>8142</v>
      </c>
      <c r="Z444" s="116" t="s">
        <v>8129</v>
      </c>
      <c r="AA444" s="116" t="s">
        <v>8129</v>
      </c>
      <c r="AB444" s="116" t="s">
        <v>8129</v>
      </c>
      <c r="AC444" s="116" t="s">
        <v>8129</v>
      </c>
      <c r="AD444" s="116" t="s">
        <v>8129</v>
      </c>
      <c r="AE444" s="116" t="s">
        <v>8129</v>
      </c>
      <c r="AF444" s="135" t="s">
        <v>10579</v>
      </c>
    </row>
    <row r="445" spans="1:32" ht="15" customHeight="1" x14ac:dyDescent="0.25">
      <c r="A445" s="116" t="s">
        <v>10858</v>
      </c>
      <c r="B445" s="120" t="s">
        <v>10859</v>
      </c>
      <c r="C445" s="116" t="s">
        <v>8132</v>
      </c>
      <c r="D445" s="118">
        <v>43965</v>
      </c>
      <c r="E445" s="116" t="s">
        <v>10860</v>
      </c>
      <c r="F445" s="116">
        <v>109315</v>
      </c>
      <c r="G445" s="116" t="s">
        <v>8127</v>
      </c>
      <c r="H445" s="116" t="s">
        <v>9217</v>
      </c>
      <c r="I445" s="116"/>
      <c r="J445" s="116" t="s">
        <v>179</v>
      </c>
      <c r="K445" s="116" t="s">
        <v>2881</v>
      </c>
      <c r="L445" s="116" t="s">
        <v>62</v>
      </c>
      <c r="M445" s="116" t="s">
        <v>1258</v>
      </c>
      <c r="N445" s="118">
        <v>43965</v>
      </c>
      <c r="O445" s="119">
        <v>0.51388888888888895</v>
      </c>
      <c r="P445" s="119">
        <v>0.52777777777777779</v>
      </c>
      <c r="Q445" s="119">
        <v>0.53472222222222221</v>
      </c>
      <c r="R445" s="119">
        <v>0.58333333333333337</v>
      </c>
      <c r="S445" s="116" t="s">
        <v>10861</v>
      </c>
      <c r="T445" s="116"/>
      <c r="U445" s="116" t="s">
        <v>10862</v>
      </c>
      <c r="V445" s="116" t="s">
        <v>2822</v>
      </c>
      <c r="W445" s="116" t="s">
        <v>10863</v>
      </c>
      <c r="X445" s="116" t="s">
        <v>276</v>
      </c>
      <c r="Y445" s="116" t="s">
        <v>8142</v>
      </c>
      <c r="Z445" s="116" t="s">
        <v>8129</v>
      </c>
      <c r="AA445" s="116" t="s">
        <v>8129</v>
      </c>
      <c r="AB445" s="116" t="s">
        <v>8132</v>
      </c>
      <c r="AC445" s="116" t="s">
        <v>8129</v>
      </c>
      <c r="AD445" s="116" t="s">
        <v>8129</v>
      </c>
      <c r="AE445" s="116" t="s">
        <v>8129</v>
      </c>
      <c r="AF445" s="116" t="s">
        <v>10579</v>
      </c>
    </row>
    <row r="446" spans="1:32" ht="15" customHeight="1" x14ac:dyDescent="0.25">
      <c r="A446" s="116" t="s">
        <v>10864</v>
      </c>
      <c r="B446" s="120" t="s">
        <v>10865</v>
      </c>
      <c r="C446" s="116"/>
      <c r="D446" s="118">
        <v>43965</v>
      </c>
      <c r="E446" s="116" t="s">
        <v>10866</v>
      </c>
      <c r="F446" s="116">
        <v>109321</v>
      </c>
      <c r="G446" s="116" t="s">
        <v>8127</v>
      </c>
      <c r="H446" s="116" t="s">
        <v>8128</v>
      </c>
      <c r="I446" s="116"/>
      <c r="J446" s="116" t="s">
        <v>185</v>
      </c>
      <c r="K446" s="116" t="s">
        <v>3030</v>
      </c>
      <c r="L446" s="116" t="s">
        <v>10</v>
      </c>
      <c r="M446" s="116" t="s">
        <v>255</v>
      </c>
      <c r="N446" s="118">
        <v>43965</v>
      </c>
      <c r="O446" s="119">
        <v>0.74305555555555547</v>
      </c>
      <c r="P446" s="119">
        <v>0.75</v>
      </c>
      <c r="Q446" s="119">
        <v>0.77083333333333337</v>
      </c>
      <c r="R446" s="119">
        <v>0.82291666666666663</v>
      </c>
      <c r="S446" s="116" t="s">
        <v>10867</v>
      </c>
      <c r="T446" s="116"/>
      <c r="U446" s="116" t="s">
        <v>10868</v>
      </c>
      <c r="V446" s="116" t="s">
        <v>10869</v>
      </c>
      <c r="W446" s="116" t="s">
        <v>10870</v>
      </c>
      <c r="X446" s="116" t="s">
        <v>8513</v>
      </c>
      <c r="Y446" s="116" t="s">
        <v>8142</v>
      </c>
      <c r="Z446" s="116" t="s">
        <v>8129</v>
      </c>
      <c r="AA446" s="116" t="s">
        <v>8129</v>
      </c>
      <c r="AB446" s="116" t="s">
        <v>8129</v>
      </c>
      <c r="AC446" s="116" t="s">
        <v>8129</v>
      </c>
      <c r="AD446" s="116" t="s">
        <v>8129</v>
      </c>
      <c r="AE446" s="116" t="s">
        <v>8129</v>
      </c>
      <c r="AF446" s="116" t="s">
        <v>10579</v>
      </c>
    </row>
    <row r="447" spans="1:32" ht="15" customHeight="1" x14ac:dyDescent="0.25">
      <c r="A447" s="116" t="s">
        <v>10871</v>
      </c>
      <c r="B447" s="120" t="s">
        <v>10872</v>
      </c>
      <c r="C447" s="116" t="s">
        <v>8132</v>
      </c>
      <c r="D447" s="118">
        <v>43965</v>
      </c>
      <c r="E447" s="116" t="s">
        <v>10873</v>
      </c>
      <c r="F447" s="116">
        <v>109313</v>
      </c>
      <c r="G447" s="116" t="s">
        <v>8127</v>
      </c>
      <c r="H447" s="116" t="s">
        <v>8128</v>
      </c>
      <c r="I447" s="116"/>
      <c r="J447" s="116" t="s">
        <v>191</v>
      </c>
      <c r="K447" s="116" t="s">
        <v>3030</v>
      </c>
      <c r="L447" s="116" t="s">
        <v>62</v>
      </c>
      <c r="M447" s="116" t="s">
        <v>1258</v>
      </c>
      <c r="N447" s="118">
        <v>43965</v>
      </c>
      <c r="O447" s="119">
        <v>0.81944444444444453</v>
      </c>
      <c r="P447" s="119">
        <v>0.83333333333333337</v>
      </c>
      <c r="Q447" s="119">
        <v>0.84722222222222221</v>
      </c>
      <c r="R447" s="119">
        <v>0.875</v>
      </c>
      <c r="S447" s="116" t="s">
        <v>133</v>
      </c>
      <c r="T447" s="116"/>
      <c r="U447" s="116" t="s">
        <v>10874</v>
      </c>
      <c r="V447" s="116" t="s">
        <v>10875</v>
      </c>
      <c r="W447" s="116" t="s">
        <v>10876</v>
      </c>
      <c r="X447" s="116" t="s">
        <v>276</v>
      </c>
      <c r="Y447" s="116" t="s">
        <v>8142</v>
      </c>
      <c r="Z447" s="116" t="s">
        <v>8129</v>
      </c>
      <c r="AA447" s="116" t="s">
        <v>8129</v>
      </c>
      <c r="AB447" s="116" t="s">
        <v>8129</v>
      </c>
      <c r="AC447" s="116" t="s">
        <v>8129</v>
      </c>
      <c r="AD447" s="116" t="s">
        <v>8129</v>
      </c>
      <c r="AE447" s="116" t="s">
        <v>8129</v>
      </c>
      <c r="AF447" s="116" t="s">
        <v>10579</v>
      </c>
    </row>
    <row r="448" spans="1:32" ht="15" customHeight="1" x14ac:dyDescent="0.25">
      <c r="A448" s="116" t="s">
        <v>10877</v>
      </c>
      <c r="B448" s="120" t="s">
        <v>10878</v>
      </c>
      <c r="C448" s="116" t="s">
        <v>8132</v>
      </c>
      <c r="D448" s="118">
        <v>43965</v>
      </c>
      <c r="E448" s="116" t="s">
        <v>10879</v>
      </c>
      <c r="F448" s="116">
        <v>109318</v>
      </c>
      <c r="G448" s="116" t="s">
        <v>8127</v>
      </c>
      <c r="H448" s="116" t="s">
        <v>8128</v>
      </c>
      <c r="I448" s="116"/>
      <c r="J448" s="116" t="s">
        <v>179</v>
      </c>
      <c r="K448" s="116" t="s">
        <v>3030</v>
      </c>
      <c r="L448" s="116" t="s">
        <v>10</v>
      </c>
      <c r="M448" s="116" t="s">
        <v>255</v>
      </c>
      <c r="N448" s="118">
        <v>43966</v>
      </c>
      <c r="O448" s="119">
        <v>0.1277777777777778</v>
      </c>
      <c r="P448" s="119">
        <v>0.1388888888888889</v>
      </c>
      <c r="Q448" s="119">
        <v>0.16666666666666666</v>
      </c>
      <c r="R448" s="119">
        <v>0.19444444444444445</v>
      </c>
      <c r="S448" s="116" t="s">
        <v>10880</v>
      </c>
      <c r="T448" s="116"/>
      <c r="U448" s="116" t="s">
        <v>10881</v>
      </c>
      <c r="V448" s="116" t="s">
        <v>10882</v>
      </c>
      <c r="W448" s="116" t="s">
        <v>10883</v>
      </c>
      <c r="X448" s="116" t="s">
        <v>276</v>
      </c>
      <c r="Y448" s="116" t="s">
        <v>8142</v>
      </c>
      <c r="Z448" s="116" t="s">
        <v>8129</v>
      </c>
      <c r="AA448" s="116" t="s">
        <v>8129</v>
      </c>
      <c r="AB448" s="116" t="s">
        <v>8132</v>
      </c>
      <c r="AC448" s="116" t="s">
        <v>8129</v>
      </c>
      <c r="AD448" s="116" t="s">
        <v>8129</v>
      </c>
      <c r="AE448" s="116" t="s">
        <v>8129</v>
      </c>
      <c r="AF448" s="116" t="s">
        <v>10579</v>
      </c>
    </row>
    <row r="449" spans="1:32" ht="15" customHeight="1" x14ac:dyDescent="0.25">
      <c r="A449" s="116" t="s">
        <v>10884</v>
      </c>
      <c r="B449" s="120" t="s">
        <v>10885</v>
      </c>
      <c r="C449" s="116" t="s">
        <v>8132</v>
      </c>
      <c r="D449" s="118">
        <v>43965</v>
      </c>
      <c r="E449" s="116" t="s">
        <v>10886</v>
      </c>
      <c r="F449" s="116" t="s">
        <v>10887</v>
      </c>
      <c r="G449" s="134" t="s">
        <v>9010</v>
      </c>
      <c r="H449" s="116" t="s">
        <v>8138</v>
      </c>
      <c r="I449" s="116"/>
      <c r="J449" s="116" t="s">
        <v>185</v>
      </c>
      <c r="K449" s="116" t="s">
        <v>8430</v>
      </c>
      <c r="L449" s="116" t="s">
        <v>62</v>
      </c>
      <c r="M449" s="116" t="s">
        <v>1258</v>
      </c>
      <c r="N449" s="118">
        <v>43966</v>
      </c>
      <c r="O449" s="119">
        <v>0.16666666666666666</v>
      </c>
      <c r="P449" s="125">
        <v>0.17708333333333334</v>
      </c>
      <c r="Q449" s="125">
        <v>0.21527777777777779</v>
      </c>
      <c r="R449" s="125">
        <v>0.2638888888888889</v>
      </c>
      <c r="S449" s="116" t="s">
        <v>10888</v>
      </c>
      <c r="T449" s="116"/>
      <c r="U449" s="119" t="s">
        <v>10889</v>
      </c>
      <c r="V449" s="116" t="s">
        <v>10890</v>
      </c>
      <c r="W449" s="116" t="s">
        <v>10891</v>
      </c>
      <c r="X449" s="116" t="s">
        <v>8666</v>
      </c>
      <c r="Y449" s="116" t="s">
        <v>250</v>
      </c>
      <c r="Z449" s="116" t="s">
        <v>8129</v>
      </c>
      <c r="AA449" s="116" t="s">
        <v>8129</v>
      </c>
      <c r="AB449" s="116" t="s">
        <v>8132</v>
      </c>
      <c r="AC449" s="116" t="s">
        <v>8129</v>
      </c>
      <c r="AD449" s="116" t="s">
        <v>8129</v>
      </c>
      <c r="AE449" s="116" t="s">
        <v>8129</v>
      </c>
      <c r="AF449" s="135" t="s">
        <v>10579</v>
      </c>
    </row>
    <row r="450" spans="1:32" ht="15" customHeight="1" x14ac:dyDescent="0.25">
      <c r="A450" s="116" t="s">
        <v>10892</v>
      </c>
      <c r="B450" s="120" t="s">
        <v>10893</v>
      </c>
      <c r="C450" s="116" t="s">
        <v>8125</v>
      </c>
      <c r="D450" s="118">
        <v>43966</v>
      </c>
      <c r="E450" s="116" t="s">
        <v>10894</v>
      </c>
      <c r="F450" s="116">
        <v>109332</v>
      </c>
      <c r="G450" s="116" t="s">
        <v>8127</v>
      </c>
      <c r="H450" s="116" t="s">
        <v>8138</v>
      </c>
      <c r="I450" s="116"/>
      <c r="J450" s="116" t="s">
        <v>187</v>
      </c>
      <c r="K450" s="116" t="s">
        <v>10895</v>
      </c>
      <c r="L450" s="116" t="s">
        <v>9</v>
      </c>
      <c r="M450" s="116" t="s">
        <v>1258</v>
      </c>
      <c r="N450" s="118">
        <v>43966</v>
      </c>
      <c r="O450" s="119">
        <v>0.41250000000000003</v>
      </c>
      <c r="P450" s="119">
        <v>0.4201388888888889</v>
      </c>
      <c r="Q450" s="119">
        <v>0.43055555555555558</v>
      </c>
      <c r="R450" s="119">
        <v>0.54166666666666663</v>
      </c>
      <c r="S450" s="116" t="s">
        <v>10896</v>
      </c>
      <c r="T450" s="116"/>
      <c r="U450" s="116" t="s">
        <v>10897</v>
      </c>
      <c r="V450" s="116" t="s">
        <v>10898</v>
      </c>
      <c r="W450" s="116" t="s">
        <v>10899</v>
      </c>
      <c r="X450" s="116" t="s">
        <v>8666</v>
      </c>
      <c r="Y450" s="116" t="s">
        <v>250</v>
      </c>
      <c r="Z450" s="116" t="s">
        <v>8129</v>
      </c>
      <c r="AA450" s="116" t="s">
        <v>8129</v>
      </c>
      <c r="AB450" s="116" t="s">
        <v>8132</v>
      </c>
      <c r="AC450" s="116" t="s">
        <v>8129</v>
      </c>
      <c r="AD450" s="116" t="s">
        <v>8129</v>
      </c>
      <c r="AE450" s="116" t="s">
        <v>8129</v>
      </c>
      <c r="AF450" s="116" t="s">
        <v>10579</v>
      </c>
    </row>
    <row r="451" spans="1:32" ht="15" customHeight="1" x14ac:dyDescent="0.25">
      <c r="A451" s="116" t="s">
        <v>10900</v>
      </c>
      <c r="B451" s="120" t="s">
        <v>10901</v>
      </c>
      <c r="C451" s="116" t="s">
        <v>8125</v>
      </c>
      <c r="D451" s="118">
        <v>43966</v>
      </c>
      <c r="E451" s="116" t="s">
        <v>10902</v>
      </c>
      <c r="F451" s="116">
        <v>109317</v>
      </c>
      <c r="G451" s="116" t="s">
        <v>8127</v>
      </c>
      <c r="H451" s="116" t="s">
        <v>8128</v>
      </c>
      <c r="I451" s="116"/>
      <c r="J451" s="116" t="s">
        <v>184</v>
      </c>
      <c r="K451" s="116" t="s">
        <v>10895</v>
      </c>
      <c r="L451" s="116" t="s">
        <v>71</v>
      </c>
      <c r="M451" s="116" t="s">
        <v>255</v>
      </c>
      <c r="N451" s="118">
        <v>43966</v>
      </c>
      <c r="O451" s="119">
        <v>0.54861111111111105</v>
      </c>
      <c r="P451" s="119">
        <v>0.5625</v>
      </c>
      <c r="Q451" s="119">
        <v>0.57291666666666663</v>
      </c>
      <c r="R451" s="119">
        <v>0.60277777777777775</v>
      </c>
      <c r="S451" s="116" t="s">
        <v>114</v>
      </c>
      <c r="T451" s="116"/>
      <c r="U451" s="116" t="s">
        <v>10903</v>
      </c>
      <c r="V451" s="116" t="s">
        <v>9477</v>
      </c>
      <c r="W451" s="116" t="s">
        <v>10904</v>
      </c>
      <c r="X451" s="116" t="s">
        <v>276</v>
      </c>
      <c r="Y451" s="116" t="s">
        <v>8142</v>
      </c>
      <c r="Z451" s="116" t="s">
        <v>8129</v>
      </c>
      <c r="AA451" s="116" t="s">
        <v>8129</v>
      </c>
      <c r="AB451" s="116" t="s">
        <v>8132</v>
      </c>
      <c r="AC451" s="116" t="s">
        <v>8129</v>
      </c>
      <c r="AD451" s="116" t="s">
        <v>8129</v>
      </c>
      <c r="AE451" s="116" t="s">
        <v>8129</v>
      </c>
      <c r="AF451" s="116" t="s">
        <v>10579</v>
      </c>
    </row>
    <row r="452" spans="1:32" ht="15" customHeight="1" x14ac:dyDescent="0.25">
      <c r="A452" s="116" t="s">
        <v>10905</v>
      </c>
      <c r="B452" s="120" t="s">
        <v>10906</v>
      </c>
      <c r="C452" s="116" t="s">
        <v>8125</v>
      </c>
      <c r="D452" s="118">
        <v>43967</v>
      </c>
      <c r="E452" s="116" t="s">
        <v>10907</v>
      </c>
      <c r="F452" s="116">
        <v>109291</v>
      </c>
      <c r="G452" s="116" t="s">
        <v>8127</v>
      </c>
      <c r="H452" s="116" t="s">
        <v>8128</v>
      </c>
      <c r="I452" s="116"/>
      <c r="J452" s="116" t="s">
        <v>193</v>
      </c>
      <c r="K452" s="116" t="s">
        <v>2600</v>
      </c>
      <c r="L452" s="116" t="s">
        <v>16</v>
      </c>
      <c r="M452" s="116" t="s">
        <v>1258</v>
      </c>
      <c r="N452" s="118">
        <v>43967</v>
      </c>
      <c r="O452" s="119">
        <v>0.80555555555555547</v>
      </c>
      <c r="P452" s="119">
        <v>0.82638888888888884</v>
      </c>
      <c r="Q452" s="119">
        <v>0.84027777777777779</v>
      </c>
      <c r="R452" s="119">
        <v>0.875</v>
      </c>
      <c r="S452" s="116" t="s">
        <v>114</v>
      </c>
      <c r="T452" s="116"/>
      <c r="U452" s="116" t="s">
        <v>10908</v>
      </c>
      <c r="V452" s="116" t="s">
        <v>8295</v>
      </c>
      <c r="W452" s="116" t="s">
        <v>10909</v>
      </c>
      <c r="X452" s="116" t="s">
        <v>276</v>
      </c>
      <c r="Y452" s="116" t="s">
        <v>8142</v>
      </c>
      <c r="Z452" s="116" t="s">
        <v>8129</v>
      </c>
      <c r="AA452" s="116" t="s">
        <v>8129</v>
      </c>
      <c r="AB452" s="116" t="s">
        <v>8132</v>
      </c>
      <c r="AC452" s="116" t="s">
        <v>8129</v>
      </c>
      <c r="AD452" s="116" t="s">
        <v>8129</v>
      </c>
      <c r="AE452" s="116" t="s">
        <v>8129</v>
      </c>
      <c r="AF452" s="116" t="s">
        <v>10579</v>
      </c>
    </row>
    <row r="453" spans="1:32" ht="15" customHeight="1" x14ac:dyDescent="0.25">
      <c r="A453" s="116" t="s">
        <v>10910</v>
      </c>
      <c r="B453" s="120" t="s">
        <v>10911</v>
      </c>
      <c r="C453" s="116" t="s">
        <v>8125</v>
      </c>
      <c r="D453" s="118">
        <v>43968</v>
      </c>
      <c r="E453" s="116" t="s">
        <v>10912</v>
      </c>
      <c r="F453" s="116">
        <v>109293</v>
      </c>
      <c r="G453" s="116" t="s">
        <v>8127</v>
      </c>
      <c r="H453" s="116" t="s">
        <v>8128</v>
      </c>
      <c r="I453" s="116"/>
      <c r="J453" s="116" t="s">
        <v>174</v>
      </c>
      <c r="K453" s="116" t="s">
        <v>2881</v>
      </c>
      <c r="L453" s="116" t="s">
        <v>71</v>
      </c>
      <c r="M453" s="116" t="s">
        <v>1258</v>
      </c>
      <c r="N453" s="118">
        <v>43968</v>
      </c>
      <c r="O453" s="119">
        <v>0.30555555555555552</v>
      </c>
      <c r="P453" s="119">
        <v>0.34583333333333338</v>
      </c>
      <c r="Q453" s="119">
        <v>0.36388888888888887</v>
      </c>
      <c r="R453" s="119">
        <v>0.39166666666666666</v>
      </c>
      <c r="S453" s="116" t="s">
        <v>124</v>
      </c>
      <c r="T453" s="116"/>
      <c r="U453" s="116" t="s">
        <v>10913</v>
      </c>
      <c r="V453" s="116" t="s">
        <v>10914</v>
      </c>
      <c r="W453" s="116" t="s">
        <v>10915</v>
      </c>
      <c r="X453" s="116" t="s">
        <v>276</v>
      </c>
      <c r="Y453" s="116" t="s">
        <v>8142</v>
      </c>
      <c r="Z453" s="116" t="s">
        <v>8132</v>
      </c>
      <c r="AA453" s="116" t="s">
        <v>8129</v>
      </c>
      <c r="AB453" s="116" t="s">
        <v>8129</v>
      </c>
      <c r="AC453" s="116" t="s">
        <v>8129</v>
      </c>
      <c r="AD453" s="116" t="s">
        <v>8129</v>
      </c>
      <c r="AE453" s="116" t="s">
        <v>8129</v>
      </c>
      <c r="AF453" s="116" t="s">
        <v>10579</v>
      </c>
    </row>
    <row r="454" spans="1:32" ht="15" customHeight="1" x14ac:dyDescent="0.25">
      <c r="A454" s="116" t="s">
        <v>10916</v>
      </c>
      <c r="B454" s="120" t="s">
        <v>10917</v>
      </c>
      <c r="C454" s="116" t="s">
        <v>8125</v>
      </c>
      <c r="D454" s="118">
        <v>43968</v>
      </c>
      <c r="E454" s="116" t="s">
        <v>10918</v>
      </c>
      <c r="F454" s="116">
        <v>109292</v>
      </c>
      <c r="G454" s="116" t="s">
        <v>8127</v>
      </c>
      <c r="H454" s="116" t="s">
        <v>8128</v>
      </c>
      <c r="I454" s="116"/>
      <c r="J454" s="116" t="s">
        <v>173</v>
      </c>
      <c r="K454" s="116" t="s">
        <v>9189</v>
      </c>
      <c r="L454" s="116" t="s">
        <v>73</v>
      </c>
      <c r="M454" s="116" t="s">
        <v>1258</v>
      </c>
      <c r="N454" s="118">
        <v>43968</v>
      </c>
      <c r="O454" s="119">
        <v>0.66388888888888886</v>
      </c>
      <c r="P454" s="119">
        <v>0.67013888888888884</v>
      </c>
      <c r="Q454" s="119">
        <v>0.69444444444444453</v>
      </c>
      <c r="R454" s="119">
        <v>0.72916666666666663</v>
      </c>
      <c r="S454" s="116" t="s">
        <v>113</v>
      </c>
      <c r="T454" s="116"/>
      <c r="U454" s="116" t="s">
        <v>10919</v>
      </c>
      <c r="V454" s="116" t="s">
        <v>10920</v>
      </c>
      <c r="W454" s="116" t="s">
        <v>10915</v>
      </c>
      <c r="X454" s="116" t="s">
        <v>276</v>
      </c>
      <c r="Y454" s="116" t="s">
        <v>8142</v>
      </c>
      <c r="Z454" s="116" t="s">
        <v>8129</v>
      </c>
      <c r="AA454" s="116" t="s">
        <v>8129</v>
      </c>
      <c r="AB454" s="116" t="s">
        <v>8132</v>
      </c>
      <c r="AC454" s="116" t="s">
        <v>8129</v>
      </c>
      <c r="AD454" s="116" t="s">
        <v>8129</v>
      </c>
      <c r="AE454" s="116" t="s">
        <v>8129</v>
      </c>
      <c r="AF454" s="116" t="s">
        <v>10579</v>
      </c>
    </row>
    <row r="455" spans="1:32" ht="15" customHeight="1" x14ac:dyDescent="0.25">
      <c r="A455" s="116" t="s">
        <v>10921</v>
      </c>
      <c r="B455" s="120" t="s">
        <v>10922</v>
      </c>
      <c r="C455" s="116" t="s">
        <v>8132</v>
      </c>
      <c r="D455" s="118">
        <v>43968</v>
      </c>
      <c r="E455" s="116" t="s">
        <v>10923</v>
      </c>
      <c r="F455" s="116">
        <v>109294</v>
      </c>
      <c r="G455" s="116" t="s">
        <v>8127</v>
      </c>
      <c r="H455" s="116" t="s">
        <v>8128</v>
      </c>
      <c r="I455" s="116"/>
      <c r="J455" s="116" t="s">
        <v>187</v>
      </c>
      <c r="K455" s="116" t="s">
        <v>10397</v>
      </c>
      <c r="L455" s="116" t="s">
        <v>8158</v>
      </c>
      <c r="M455" s="116" t="s">
        <v>1258</v>
      </c>
      <c r="N455" s="118">
        <v>43968</v>
      </c>
      <c r="O455" s="119">
        <v>0.78472222222222221</v>
      </c>
      <c r="P455" s="119">
        <v>0.81111111111111101</v>
      </c>
      <c r="Q455" s="119">
        <v>0.82291666666666663</v>
      </c>
      <c r="R455" s="119">
        <v>0.84583333333333333</v>
      </c>
      <c r="S455" s="116" t="s">
        <v>9392</v>
      </c>
      <c r="T455" s="116"/>
      <c r="U455" s="116" t="s">
        <v>10924</v>
      </c>
      <c r="V455" s="116" t="s">
        <v>10925</v>
      </c>
      <c r="W455" s="116" t="s">
        <v>10926</v>
      </c>
      <c r="X455" s="116" t="s">
        <v>744</v>
      </c>
      <c r="Y455" s="116" t="s">
        <v>8142</v>
      </c>
      <c r="Z455" s="116" t="s">
        <v>8129</v>
      </c>
      <c r="AA455" s="116" t="s">
        <v>8129</v>
      </c>
      <c r="AB455" s="116" t="s">
        <v>8129</v>
      </c>
      <c r="AC455" s="116" t="s">
        <v>8129</v>
      </c>
      <c r="AD455" s="116" t="s">
        <v>8129</v>
      </c>
      <c r="AE455" s="116" t="s">
        <v>8129</v>
      </c>
      <c r="AF455" s="116" t="s">
        <v>10579</v>
      </c>
    </row>
    <row r="456" spans="1:32" ht="15" customHeight="1" x14ac:dyDescent="0.25">
      <c r="A456" s="116" t="s">
        <v>10927</v>
      </c>
      <c r="B456" s="120" t="s">
        <v>10928</v>
      </c>
      <c r="C456" s="116" t="s">
        <v>8125</v>
      </c>
      <c r="D456" s="118">
        <v>43968</v>
      </c>
      <c r="E456" s="116" t="s">
        <v>10929</v>
      </c>
      <c r="F456" s="116">
        <v>109329</v>
      </c>
      <c r="G456" s="116" t="s">
        <v>8127</v>
      </c>
      <c r="H456" s="116" t="s">
        <v>8128</v>
      </c>
      <c r="I456" s="116"/>
      <c r="J456" s="116" t="s">
        <v>174</v>
      </c>
      <c r="K456" s="116" t="s">
        <v>8187</v>
      </c>
      <c r="L456" s="116" t="s">
        <v>73</v>
      </c>
      <c r="M456" s="116" t="s">
        <v>255</v>
      </c>
      <c r="N456" s="118">
        <v>43968</v>
      </c>
      <c r="O456" s="119">
        <v>0.84722222222222221</v>
      </c>
      <c r="P456" s="119">
        <v>0.86111111111111116</v>
      </c>
      <c r="Q456" s="119">
        <v>0.875</v>
      </c>
      <c r="R456" s="119">
        <v>0.90972222222222221</v>
      </c>
      <c r="S456" s="116" t="s">
        <v>115</v>
      </c>
      <c r="T456" s="116"/>
      <c r="U456" s="116" t="s">
        <v>10930</v>
      </c>
      <c r="V456" s="116" t="s">
        <v>9477</v>
      </c>
      <c r="W456" s="116" t="s">
        <v>10931</v>
      </c>
      <c r="X456" s="116" t="s">
        <v>276</v>
      </c>
      <c r="Y456" s="116" t="s">
        <v>8142</v>
      </c>
      <c r="Z456" s="116" t="s">
        <v>8129</v>
      </c>
      <c r="AA456" s="116" t="s">
        <v>8129</v>
      </c>
      <c r="AB456" s="116" t="s">
        <v>8132</v>
      </c>
      <c r="AC456" s="116" t="s">
        <v>8129</v>
      </c>
      <c r="AD456" s="116" t="s">
        <v>8129</v>
      </c>
      <c r="AE456" s="116" t="s">
        <v>8129</v>
      </c>
      <c r="AF456" s="116" t="s">
        <v>10579</v>
      </c>
    </row>
    <row r="457" spans="1:32" ht="15" customHeight="1" x14ac:dyDescent="0.25">
      <c r="A457" s="116" t="s">
        <v>10932</v>
      </c>
      <c r="B457" s="120" t="s">
        <v>10933</v>
      </c>
      <c r="C457" s="116" t="s">
        <v>8125</v>
      </c>
      <c r="D457" s="118">
        <v>43968</v>
      </c>
      <c r="E457" s="116" t="s">
        <v>10934</v>
      </c>
      <c r="F457" s="116">
        <v>109295</v>
      </c>
      <c r="G457" s="116" t="s">
        <v>8127</v>
      </c>
      <c r="H457" s="116" t="s">
        <v>8128</v>
      </c>
      <c r="I457" s="116"/>
      <c r="J457" s="116" t="s">
        <v>173</v>
      </c>
      <c r="K457" s="116" t="s">
        <v>8947</v>
      </c>
      <c r="L457" s="116" t="s">
        <v>71</v>
      </c>
      <c r="M457" s="116" t="s">
        <v>1258</v>
      </c>
      <c r="N457" s="118">
        <v>43968</v>
      </c>
      <c r="O457" s="119">
        <v>0.875</v>
      </c>
      <c r="P457" s="119">
        <v>0.88888888888888884</v>
      </c>
      <c r="Q457" s="119">
        <v>0.90277777777777779</v>
      </c>
      <c r="R457" s="119">
        <v>0.93055555555555547</v>
      </c>
      <c r="S457" s="116" t="s">
        <v>124</v>
      </c>
      <c r="T457" s="116"/>
      <c r="U457" s="116" t="s">
        <v>10935</v>
      </c>
      <c r="V457" s="116" t="s">
        <v>9477</v>
      </c>
      <c r="W457" s="116" t="s">
        <v>10936</v>
      </c>
      <c r="X457" s="116" t="s">
        <v>276</v>
      </c>
      <c r="Y457" s="116" t="s">
        <v>8142</v>
      </c>
      <c r="Z457" s="116" t="s">
        <v>8129</v>
      </c>
      <c r="AA457" s="116" t="s">
        <v>8129</v>
      </c>
      <c r="AB457" s="116" t="s">
        <v>8129</v>
      </c>
      <c r="AC457" s="116" t="s">
        <v>8129</v>
      </c>
      <c r="AD457" s="116" t="s">
        <v>8129</v>
      </c>
      <c r="AE457" s="116" t="s">
        <v>8129</v>
      </c>
      <c r="AF457" s="116" t="s">
        <v>10579</v>
      </c>
    </row>
    <row r="458" spans="1:32" ht="15" customHeight="1" x14ac:dyDescent="0.25">
      <c r="A458" s="116" t="s">
        <v>10937</v>
      </c>
      <c r="B458" s="120" t="s">
        <v>10938</v>
      </c>
      <c r="C458" s="116" t="s">
        <v>8125</v>
      </c>
      <c r="D458" s="118">
        <v>43968</v>
      </c>
      <c r="E458" s="116" t="s">
        <v>10939</v>
      </c>
      <c r="F458" s="116">
        <v>109331</v>
      </c>
      <c r="G458" s="116" t="s">
        <v>8127</v>
      </c>
      <c r="H458" s="116" t="s">
        <v>8128</v>
      </c>
      <c r="I458" s="116"/>
      <c r="J458" s="116" t="s">
        <v>174</v>
      </c>
      <c r="K458" s="116" t="s">
        <v>8947</v>
      </c>
      <c r="L458" s="116" t="s">
        <v>73</v>
      </c>
      <c r="M458" s="116" t="s">
        <v>255</v>
      </c>
      <c r="N458" s="118">
        <v>43968</v>
      </c>
      <c r="O458" s="119">
        <v>0.90972222222222221</v>
      </c>
      <c r="P458" s="119">
        <v>0.90972222222222221</v>
      </c>
      <c r="Q458" s="119">
        <v>0.9277777777777777</v>
      </c>
      <c r="R458" s="119">
        <v>0.95833333333333337</v>
      </c>
      <c r="S458" s="116" t="s">
        <v>124</v>
      </c>
      <c r="T458" s="116"/>
      <c r="U458" s="116" t="s">
        <v>10940</v>
      </c>
      <c r="V458" s="116" t="s">
        <v>10941</v>
      </c>
      <c r="W458" s="116" t="s">
        <v>10942</v>
      </c>
      <c r="X458" s="116" t="s">
        <v>276</v>
      </c>
      <c r="Y458" s="116" t="s">
        <v>8142</v>
      </c>
      <c r="Z458" s="116" t="s">
        <v>8129</v>
      </c>
      <c r="AA458" s="116" t="s">
        <v>8129</v>
      </c>
      <c r="AB458" s="116" t="s">
        <v>8132</v>
      </c>
      <c r="AC458" s="116" t="s">
        <v>8129</v>
      </c>
      <c r="AD458" s="116" t="s">
        <v>8129</v>
      </c>
      <c r="AE458" s="116" t="s">
        <v>8129</v>
      </c>
      <c r="AF458" s="116" t="s">
        <v>10579</v>
      </c>
    </row>
    <row r="459" spans="1:32" ht="15" customHeight="1" x14ac:dyDescent="0.25">
      <c r="A459" s="116" t="s">
        <v>10943</v>
      </c>
      <c r="B459" s="120" t="s">
        <v>10944</v>
      </c>
      <c r="C459" s="116" t="s">
        <v>8132</v>
      </c>
      <c r="D459" s="118">
        <v>43968</v>
      </c>
      <c r="E459" s="116" t="s">
        <v>10945</v>
      </c>
      <c r="F459" s="116">
        <v>109296</v>
      </c>
      <c r="G459" s="116" t="s">
        <v>8127</v>
      </c>
      <c r="H459" s="116" t="s">
        <v>8138</v>
      </c>
      <c r="I459" s="116"/>
      <c r="J459" s="116" t="s">
        <v>187</v>
      </c>
      <c r="K459" s="116" t="s">
        <v>8947</v>
      </c>
      <c r="L459" s="116" t="s">
        <v>8158</v>
      </c>
      <c r="M459" s="116" t="s">
        <v>1258</v>
      </c>
      <c r="N459" s="118">
        <v>43969</v>
      </c>
      <c r="O459" s="119">
        <v>0.12708333333333333</v>
      </c>
      <c r="P459" s="119">
        <v>0.1388888888888889</v>
      </c>
      <c r="Q459" s="119">
        <v>0.15972222222222224</v>
      </c>
      <c r="R459" s="119">
        <v>0.19444444444444445</v>
      </c>
      <c r="S459" s="116" t="s">
        <v>133</v>
      </c>
      <c r="T459" s="116"/>
      <c r="U459" s="116" t="s">
        <v>10946</v>
      </c>
      <c r="V459" s="116" t="s">
        <v>10947</v>
      </c>
      <c r="W459" s="116" t="s">
        <v>10948</v>
      </c>
      <c r="X459" s="116" t="s">
        <v>276</v>
      </c>
      <c r="Y459" s="116" t="s">
        <v>8142</v>
      </c>
      <c r="Z459" s="116" t="s">
        <v>8129</v>
      </c>
      <c r="AA459" s="116" t="s">
        <v>8129</v>
      </c>
      <c r="AB459" s="116" t="s">
        <v>8132</v>
      </c>
      <c r="AC459" s="116" t="s">
        <v>8129</v>
      </c>
      <c r="AD459" s="116" t="s">
        <v>8129</v>
      </c>
      <c r="AE459" s="116" t="s">
        <v>8129</v>
      </c>
      <c r="AF459" s="116" t="s">
        <v>10579</v>
      </c>
    </row>
    <row r="460" spans="1:32" ht="15" customHeight="1" x14ac:dyDescent="0.25">
      <c r="A460" s="116" t="s">
        <v>10949</v>
      </c>
      <c r="B460" s="120" t="s">
        <v>10950</v>
      </c>
      <c r="C460" s="116" t="s">
        <v>8125</v>
      </c>
      <c r="D460" s="118">
        <v>43968</v>
      </c>
      <c r="E460" s="116" t="s">
        <v>10951</v>
      </c>
      <c r="F460" s="116">
        <v>109300</v>
      </c>
      <c r="G460" s="116" t="s">
        <v>8127</v>
      </c>
      <c r="H460" s="116" t="s">
        <v>8128</v>
      </c>
      <c r="I460" s="116"/>
      <c r="J460" s="116" t="s">
        <v>173</v>
      </c>
      <c r="K460" s="116" t="s">
        <v>8187</v>
      </c>
      <c r="L460" s="116" t="s">
        <v>71</v>
      </c>
      <c r="M460" s="116" t="s">
        <v>255</v>
      </c>
      <c r="N460" s="118">
        <v>43969</v>
      </c>
      <c r="O460" s="119">
        <v>0.16319444444444445</v>
      </c>
      <c r="P460" s="119">
        <v>0.18402777777777779</v>
      </c>
      <c r="Q460" s="119">
        <v>0.20486111111111113</v>
      </c>
      <c r="R460" s="119">
        <v>0.22569444444444445</v>
      </c>
      <c r="S460" s="116" t="s">
        <v>131</v>
      </c>
      <c r="T460" s="116"/>
      <c r="U460" s="116" t="s">
        <v>10952</v>
      </c>
      <c r="V460" s="116" t="s">
        <v>9477</v>
      </c>
      <c r="W460" s="116" t="s">
        <v>10953</v>
      </c>
      <c r="X460" s="116" t="s">
        <v>276</v>
      </c>
      <c r="Y460" s="116" t="s">
        <v>8142</v>
      </c>
      <c r="Z460" s="116" t="s">
        <v>8129</v>
      </c>
      <c r="AA460" s="116" t="s">
        <v>8129</v>
      </c>
      <c r="AB460" s="116" t="s">
        <v>8132</v>
      </c>
      <c r="AC460" s="116" t="s">
        <v>8129</v>
      </c>
      <c r="AD460" s="116" t="s">
        <v>8129</v>
      </c>
      <c r="AE460" s="116" t="s">
        <v>8129</v>
      </c>
      <c r="AF460" s="116" t="s">
        <v>10579</v>
      </c>
    </row>
    <row r="461" spans="1:32" ht="15" customHeight="1" x14ac:dyDescent="0.25">
      <c r="A461" s="116" t="s">
        <v>10954</v>
      </c>
      <c r="B461" s="120" t="s">
        <v>10955</v>
      </c>
      <c r="C461" s="116" t="s">
        <v>8132</v>
      </c>
      <c r="D461" s="118">
        <v>43969</v>
      </c>
      <c r="E461" s="116" t="s">
        <v>10956</v>
      </c>
      <c r="F461" s="116">
        <v>109320</v>
      </c>
      <c r="G461" s="134" t="s">
        <v>8127</v>
      </c>
      <c r="H461" s="116" t="s">
        <v>8128</v>
      </c>
      <c r="I461" s="116"/>
      <c r="J461" s="116" t="s">
        <v>189</v>
      </c>
      <c r="K461" s="116" t="s">
        <v>10469</v>
      </c>
      <c r="L461" s="116" t="s">
        <v>10</v>
      </c>
      <c r="M461" s="116" t="s">
        <v>255</v>
      </c>
      <c r="N461" s="118">
        <v>43969</v>
      </c>
      <c r="O461" s="119">
        <v>0.63888888888888895</v>
      </c>
      <c r="P461" s="125">
        <v>0.64583333333333337</v>
      </c>
      <c r="Q461" s="125">
        <v>0.65972222222222221</v>
      </c>
      <c r="R461" s="125">
        <v>0.70486111111111116</v>
      </c>
      <c r="S461" s="116" t="s">
        <v>114</v>
      </c>
      <c r="T461" s="116"/>
      <c r="U461" s="119" t="s">
        <v>10957</v>
      </c>
      <c r="V461" s="116" t="s">
        <v>10958</v>
      </c>
      <c r="W461" s="116" t="s">
        <v>10263</v>
      </c>
      <c r="X461" s="116" t="s">
        <v>481</v>
      </c>
      <c r="Y461" s="116" t="s">
        <v>8142</v>
      </c>
      <c r="Z461" s="116" t="s">
        <v>8129</v>
      </c>
      <c r="AA461" s="116" t="s">
        <v>8129</v>
      </c>
      <c r="AB461" s="116" t="s">
        <v>8129</v>
      </c>
      <c r="AC461" s="116" t="s">
        <v>8129</v>
      </c>
      <c r="AD461" s="116" t="s">
        <v>8129</v>
      </c>
      <c r="AE461" s="116" t="s">
        <v>8129</v>
      </c>
      <c r="AF461" s="135" t="s">
        <v>10579</v>
      </c>
    </row>
    <row r="462" spans="1:32" ht="15" customHeight="1" x14ac:dyDescent="0.25">
      <c r="A462" s="116" t="s">
        <v>10959</v>
      </c>
      <c r="B462" s="120" t="s">
        <v>10960</v>
      </c>
      <c r="C462" s="116" t="s">
        <v>8132</v>
      </c>
      <c r="D462" s="118">
        <v>43969</v>
      </c>
      <c r="E462" s="116" t="s">
        <v>10961</v>
      </c>
      <c r="F462" s="116">
        <v>109330</v>
      </c>
      <c r="G462" s="116" t="s">
        <v>10962</v>
      </c>
      <c r="H462" s="116" t="s">
        <v>8138</v>
      </c>
      <c r="I462" s="116"/>
      <c r="J462" s="116" t="s">
        <v>187</v>
      </c>
      <c r="K462" s="116" t="s">
        <v>8430</v>
      </c>
      <c r="L462" s="116" t="s">
        <v>10</v>
      </c>
      <c r="M462" s="116" t="s">
        <v>255</v>
      </c>
      <c r="N462" s="118">
        <v>43969</v>
      </c>
      <c r="O462" s="119">
        <v>0.89583333333333337</v>
      </c>
      <c r="P462" s="119">
        <v>0.91666666666666663</v>
      </c>
      <c r="Q462" s="119">
        <v>0.9375</v>
      </c>
      <c r="R462" s="119">
        <v>0</v>
      </c>
      <c r="S462" s="116" t="s">
        <v>131</v>
      </c>
      <c r="T462" s="116"/>
      <c r="U462" s="116" t="s">
        <v>10963</v>
      </c>
      <c r="V462" s="116" t="s">
        <v>10964</v>
      </c>
      <c r="W462" s="116" t="s">
        <v>10965</v>
      </c>
      <c r="X462" s="116" t="s">
        <v>10857</v>
      </c>
      <c r="Y462" s="116" t="s">
        <v>9098</v>
      </c>
      <c r="Z462" s="116" t="s">
        <v>8132</v>
      </c>
      <c r="AA462" s="116" t="s">
        <v>8129</v>
      </c>
      <c r="AB462" s="116" t="s">
        <v>8129</v>
      </c>
      <c r="AC462" s="116" t="s">
        <v>8129</v>
      </c>
      <c r="AD462" s="116" t="s">
        <v>8129</v>
      </c>
      <c r="AE462" s="116" t="s">
        <v>8129</v>
      </c>
      <c r="AF462" s="116" t="s">
        <v>10579</v>
      </c>
    </row>
    <row r="463" spans="1:32" ht="15" customHeight="1" x14ac:dyDescent="0.25">
      <c r="A463" s="116" t="s">
        <v>10966</v>
      </c>
      <c r="B463" s="120" t="s">
        <v>10967</v>
      </c>
      <c r="C463" s="116" t="s">
        <v>8132</v>
      </c>
      <c r="D463" s="118">
        <v>43969</v>
      </c>
      <c r="E463" s="116" t="s">
        <v>10968</v>
      </c>
      <c r="F463" s="116">
        <v>109348</v>
      </c>
      <c r="G463" s="116" t="s">
        <v>8127</v>
      </c>
      <c r="H463" s="116" t="s">
        <v>8128</v>
      </c>
      <c r="I463" s="116"/>
      <c r="J463" s="116" t="s">
        <v>180</v>
      </c>
      <c r="K463" s="116" t="s">
        <v>3030</v>
      </c>
      <c r="L463" s="116" t="s">
        <v>62</v>
      </c>
      <c r="M463" s="116" t="s">
        <v>1258</v>
      </c>
      <c r="N463" s="118">
        <v>43969</v>
      </c>
      <c r="O463" s="119">
        <v>0.88888888888888884</v>
      </c>
      <c r="P463" s="119">
        <v>0.93055555555555547</v>
      </c>
      <c r="Q463" s="119">
        <v>0.94444444444444453</v>
      </c>
      <c r="R463" s="119">
        <v>0.98958333333333337</v>
      </c>
      <c r="S463" s="116" t="s">
        <v>114</v>
      </c>
      <c r="T463" s="116"/>
      <c r="U463" s="116" t="s">
        <v>10969</v>
      </c>
      <c r="V463" s="116" t="s">
        <v>10970</v>
      </c>
      <c r="W463" s="116" t="s">
        <v>9825</v>
      </c>
      <c r="X463" s="116" t="s">
        <v>276</v>
      </c>
      <c r="Y463" s="116" t="s">
        <v>8142</v>
      </c>
      <c r="Z463" s="116" t="s">
        <v>8129</v>
      </c>
      <c r="AA463" s="116" t="s">
        <v>8129</v>
      </c>
      <c r="AB463" s="116" t="s">
        <v>8129</v>
      </c>
      <c r="AC463" s="116" t="s">
        <v>8129</v>
      </c>
      <c r="AD463" s="116" t="s">
        <v>8129</v>
      </c>
      <c r="AE463" s="116" t="s">
        <v>8129</v>
      </c>
      <c r="AF463" s="116" t="s">
        <v>10579</v>
      </c>
    </row>
    <row r="464" spans="1:32" ht="15" customHeight="1" x14ac:dyDescent="0.25">
      <c r="A464" s="116" t="s">
        <v>10971</v>
      </c>
      <c r="B464" s="120" t="s">
        <v>10972</v>
      </c>
      <c r="C464" s="116" t="s">
        <v>8132</v>
      </c>
      <c r="D464" s="118">
        <v>43969</v>
      </c>
      <c r="E464" s="116" t="s">
        <v>10973</v>
      </c>
      <c r="F464" s="116">
        <v>109350</v>
      </c>
      <c r="G464" s="116" t="s">
        <v>8127</v>
      </c>
      <c r="H464" s="116" t="s">
        <v>8128</v>
      </c>
      <c r="I464" s="116"/>
      <c r="J464" s="116" t="s">
        <v>189</v>
      </c>
      <c r="K464" s="116" t="s">
        <v>9360</v>
      </c>
      <c r="L464" s="116" t="s">
        <v>62</v>
      </c>
      <c r="M464" s="116" t="s">
        <v>1258</v>
      </c>
      <c r="N464" s="118">
        <v>43969</v>
      </c>
      <c r="O464" s="119">
        <v>0.97222222222222221</v>
      </c>
      <c r="P464" s="119">
        <v>3.472222222222222E-3</v>
      </c>
      <c r="Q464" s="119">
        <v>1.7361111111111112E-2</v>
      </c>
      <c r="R464" s="119">
        <v>4.5138888888888888E-2</v>
      </c>
      <c r="S464" s="116" t="s">
        <v>111</v>
      </c>
      <c r="T464" s="116"/>
      <c r="U464" s="116" t="s">
        <v>10974</v>
      </c>
      <c r="V464" s="116" t="s">
        <v>10975</v>
      </c>
      <c r="W464" s="116" t="s">
        <v>9068</v>
      </c>
      <c r="X464" s="116" t="s">
        <v>276</v>
      </c>
      <c r="Y464" s="116" t="s">
        <v>8142</v>
      </c>
      <c r="Z464" s="116" t="s">
        <v>8129</v>
      </c>
      <c r="AA464" s="116" t="s">
        <v>8129</v>
      </c>
      <c r="AB464" s="116" t="s">
        <v>8129</v>
      </c>
      <c r="AC464" s="116" t="s">
        <v>8129</v>
      </c>
      <c r="AD464" s="116" t="s">
        <v>8129</v>
      </c>
      <c r="AE464" s="116" t="s">
        <v>8129</v>
      </c>
      <c r="AF464" s="116" t="s">
        <v>10579</v>
      </c>
    </row>
    <row r="465" spans="1:32" ht="15" customHeight="1" x14ac:dyDescent="0.25">
      <c r="A465" s="116" t="s">
        <v>10976</v>
      </c>
      <c r="B465" s="120" t="s">
        <v>10977</v>
      </c>
      <c r="C465" s="116" t="s">
        <v>8125</v>
      </c>
      <c r="D465" s="118">
        <v>43970</v>
      </c>
      <c r="E465" s="116" t="s">
        <v>10978</v>
      </c>
      <c r="F465" s="116">
        <v>109347</v>
      </c>
      <c r="G465" s="116" t="s">
        <v>8127</v>
      </c>
      <c r="H465" s="116" t="s">
        <v>8128</v>
      </c>
      <c r="I465" s="116"/>
      <c r="J465" s="116" t="s">
        <v>189</v>
      </c>
      <c r="K465" s="116" t="s">
        <v>8455</v>
      </c>
      <c r="L465" s="116" t="s">
        <v>71</v>
      </c>
      <c r="M465" s="116" t="s">
        <v>255</v>
      </c>
      <c r="N465" s="118">
        <v>43970</v>
      </c>
      <c r="O465" s="119">
        <v>0.49305555555555558</v>
      </c>
      <c r="P465" s="119">
        <v>0.50347222222222221</v>
      </c>
      <c r="Q465" s="119">
        <v>0.51736111111111105</v>
      </c>
      <c r="R465" s="119">
        <v>0.55208333333333337</v>
      </c>
      <c r="S465" s="116" t="s">
        <v>10979</v>
      </c>
      <c r="T465" s="116"/>
      <c r="U465" s="116" t="s">
        <v>10980</v>
      </c>
      <c r="V465" s="116" t="s">
        <v>10981</v>
      </c>
      <c r="W465" s="116" t="s">
        <v>10982</v>
      </c>
      <c r="X465" s="116" t="s">
        <v>10983</v>
      </c>
      <c r="Y465" s="116" t="s">
        <v>8142</v>
      </c>
      <c r="Z465" s="116" t="s">
        <v>8129</v>
      </c>
      <c r="AA465" s="116" t="s">
        <v>8129</v>
      </c>
      <c r="AB465" s="116" t="s">
        <v>8129</v>
      </c>
      <c r="AC465" s="116" t="s">
        <v>8129</v>
      </c>
      <c r="AD465" s="116" t="s">
        <v>8129</v>
      </c>
      <c r="AE465" s="116" t="s">
        <v>8129</v>
      </c>
      <c r="AF465" s="116" t="s">
        <v>10579</v>
      </c>
    </row>
    <row r="466" spans="1:32" ht="15" customHeight="1" x14ac:dyDescent="0.25">
      <c r="A466" s="116" t="s">
        <v>10984</v>
      </c>
      <c r="B466" s="120" t="s">
        <v>10985</v>
      </c>
      <c r="C466" s="116" t="s">
        <v>8125</v>
      </c>
      <c r="D466" s="118">
        <v>43970</v>
      </c>
      <c r="E466" s="116" t="s">
        <v>10986</v>
      </c>
      <c r="F466" s="116">
        <v>109298</v>
      </c>
      <c r="G466" s="116" t="s">
        <v>8127</v>
      </c>
      <c r="H466" s="116" t="s">
        <v>8128</v>
      </c>
      <c r="I466" s="116"/>
      <c r="J466" s="116" t="s">
        <v>185</v>
      </c>
      <c r="K466" s="116" t="s">
        <v>8649</v>
      </c>
      <c r="L466" s="116" t="s">
        <v>9</v>
      </c>
      <c r="M466" s="116" t="s">
        <v>255</v>
      </c>
      <c r="N466" s="118">
        <v>43970</v>
      </c>
      <c r="O466" s="119">
        <v>0.83333333333333337</v>
      </c>
      <c r="P466" s="119">
        <v>0.83680555555555547</v>
      </c>
      <c r="Q466" s="119">
        <v>0.85763888888888884</v>
      </c>
      <c r="R466" s="119">
        <v>0.88541666666666663</v>
      </c>
      <c r="S466" s="116" t="s">
        <v>10987</v>
      </c>
      <c r="T466" s="116"/>
      <c r="U466" s="116" t="s">
        <v>10988</v>
      </c>
      <c r="V466" s="116" t="s">
        <v>10989</v>
      </c>
      <c r="W466" s="116" t="s">
        <v>10990</v>
      </c>
      <c r="X466" s="116" t="s">
        <v>10991</v>
      </c>
      <c r="Y466" s="116" t="s">
        <v>8142</v>
      </c>
      <c r="Z466" s="116" t="s">
        <v>8129</v>
      </c>
      <c r="AA466" s="116" t="s">
        <v>8129</v>
      </c>
      <c r="AB466" s="116" t="s">
        <v>8129</v>
      </c>
      <c r="AC466" s="116" t="s">
        <v>8129</v>
      </c>
      <c r="AD466" s="116" t="s">
        <v>8129</v>
      </c>
      <c r="AE466" s="116" t="s">
        <v>8129</v>
      </c>
      <c r="AF466" s="116" t="s">
        <v>10579</v>
      </c>
    </row>
    <row r="467" spans="1:32" ht="15" customHeight="1" x14ac:dyDescent="0.25">
      <c r="A467" s="116" t="s">
        <v>10992</v>
      </c>
      <c r="B467" s="120" t="s">
        <v>10993</v>
      </c>
      <c r="C467" s="116" t="s">
        <v>8132</v>
      </c>
      <c r="D467" s="118">
        <v>43971</v>
      </c>
      <c r="E467" s="116" t="s">
        <v>10994</v>
      </c>
      <c r="F467" s="116">
        <v>109305</v>
      </c>
      <c r="G467" s="116" t="s">
        <v>8127</v>
      </c>
      <c r="H467" s="116" t="s">
        <v>8128</v>
      </c>
      <c r="I467" s="116"/>
      <c r="J467" s="116" t="s">
        <v>193</v>
      </c>
      <c r="K467" s="116" t="s">
        <v>10995</v>
      </c>
      <c r="L467" s="116" t="s">
        <v>8158</v>
      </c>
      <c r="M467" s="116" t="s">
        <v>1258</v>
      </c>
      <c r="N467" s="118">
        <v>43971</v>
      </c>
      <c r="O467" s="119">
        <v>0.30555555555555552</v>
      </c>
      <c r="P467" s="119">
        <v>0.34722222222222227</v>
      </c>
      <c r="Q467" s="119">
        <v>0.36805555555555558</v>
      </c>
      <c r="R467" s="119">
        <v>0.39930555555555558</v>
      </c>
      <c r="S467" s="116" t="s">
        <v>10996</v>
      </c>
      <c r="T467" s="116"/>
      <c r="U467" s="116" t="s">
        <v>10997</v>
      </c>
      <c r="V467" s="116" t="s">
        <v>293</v>
      </c>
      <c r="W467" s="116" t="s">
        <v>10998</v>
      </c>
      <c r="X467" s="116" t="s">
        <v>10801</v>
      </c>
      <c r="Y467" s="116" t="s">
        <v>8142</v>
      </c>
      <c r="Z467" s="116" t="s">
        <v>8129</v>
      </c>
      <c r="AA467" s="116" t="s">
        <v>8129</v>
      </c>
      <c r="AB467" s="116" t="s">
        <v>8129</v>
      </c>
      <c r="AC467" s="116" t="s">
        <v>8129</v>
      </c>
      <c r="AD467" s="116" t="s">
        <v>8129</v>
      </c>
      <c r="AE467" s="116" t="s">
        <v>8129</v>
      </c>
      <c r="AF467" s="116" t="s">
        <v>10579</v>
      </c>
    </row>
    <row r="468" spans="1:32" ht="15" customHeight="1" x14ac:dyDescent="0.25">
      <c r="A468" s="116" t="s">
        <v>10999</v>
      </c>
      <c r="B468" s="120" t="s">
        <v>11000</v>
      </c>
      <c r="C468" s="116" t="s">
        <v>8195</v>
      </c>
      <c r="D468" s="118">
        <v>43971</v>
      </c>
      <c r="E468" s="116" t="s">
        <v>11001</v>
      </c>
      <c r="F468" s="116">
        <v>109304</v>
      </c>
      <c r="G468" s="116" t="s">
        <v>8127</v>
      </c>
      <c r="H468" s="116" t="s">
        <v>8128</v>
      </c>
      <c r="I468" s="116"/>
      <c r="J468" s="116" t="s">
        <v>191</v>
      </c>
      <c r="K468" s="116" t="s">
        <v>9982</v>
      </c>
      <c r="L468" s="116" t="s">
        <v>54</v>
      </c>
      <c r="M468" s="116" t="s">
        <v>255</v>
      </c>
      <c r="N468" s="118">
        <v>43971</v>
      </c>
      <c r="O468" s="119">
        <v>0.36458333333333331</v>
      </c>
      <c r="P468" s="119">
        <v>0.37847222222222227</v>
      </c>
      <c r="Q468" s="119">
        <v>0.41666666666666669</v>
      </c>
      <c r="R468" s="119">
        <v>0.4513888888888889</v>
      </c>
      <c r="S468" s="116" t="s">
        <v>122</v>
      </c>
      <c r="T468" s="116"/>
      <c r="U468" s="116" t="s">
        <v>11002</v>
      </c>
      <c r="V468" s="116" t="s">
        <v>11003</v>
      </c>
      <c r="W468" s="116" t="s">
        <v>10388</v>
      </c>
      <c r="X468" s="116" t="s">
        <v>10991</v>
      </c>
      <c r="Y468" s="116" t="s">
        <v>8142</v>
      </c>
      <c r="Z468" s="116" t="s">
        <v>8129</v>
      </c>
      <c r="AA468" s="116" t="s">
        <v>8129</v>
      </c>
      <c r="AB468" s="116" t="s">
        <v>8132</v>
      </c>
      <c r="AC468" s="116" t="s">
        <v>8129</v>
      </c>
      <c r="AD468" s="116" t="s">
        <v>8129</v>
      </c>
      <c r="AE468" s="116" t="s">
        <v>8129</v>
      </c>
      <c r="AF468" s="116" t="s">
        <v>10579</v>
      </c>
    </row>
    <row r="469" spans="1:32" ht="15" customHeight="1" x14ac:dyDescent="0.25">
      <c r="A469" s="116" t="s">
        <v>11004</v>
      </c>
      <c r="B469" s="120" t="s">
        <v>11005</v>
      </c>
      <c r="C469" s="116" t="s">
        <v>8132</v>
      </c>
      <c r="D469" s="118">
        <v>43971</v>
      </c>
      <c r="E469" s="116" t="s">
        <v>11006</v>
      </c>
      <c r="F469" s="116">
        <v>109307</v>
      </c>
      <c r="G469" s="116" t="s">
        <v>8127</v>
      </c>
      <c r="H469" s="116" t="s">
        <v>8128</v>
      </c>
      <c r="I469" s="116"/>
      <c r="J469" s="116" t="s">
        <v>193</v>
      </c>
      <c r="K469" s="116" t="s">
        <v>11007</v>
      </c>
      <c r="L469" s="116" t="s">
        <v>10</v>
      </c>
      <c r="M469" s="116" t="s">
        <v>1258</v>
      </c>
      <c r="N469" s="118">
        <v>43971</v>
      </c>
      <c r="O469" s="119">
        <v>0.625</v>
      </c>
      <c r="P469" s="119">
        <v>0.65277777777777779</v>
      </c>
      <c r="Q469" s="119">
        <v>0.66666666666666663</v>
      </c>
      <c r="R469" s="119">
        <v>0.6875</v>
      </c>
      <c r="S469" s="116" t="s">
        <v>112</v>
      </c>
      <c r="T469" s="116"/>
      <c r="U469" s="116" t="s">
        <v>11008</v>
      </c>
      <c r="V469" s="116" t="s">
        <v>11009</v>
      </c>
      <c r="W469" s="116" t="s">
        <v>10089</v>
      </c>
      <c r="X469" s="116" t="s">
        <v>8513</v>
      </c>
      <c r="Y469" s="116" t="s">
        <v>8142</v>
      </c>
      <c r="Z469" s="116" t="s">
        <v>8129</v>
      </c>
      <c r="AA469" s="116" t="s">
        <v>8129</v>
      </c>
      <c r="AB469" s="116" t="s">
        <v>8132</v>
      </c>
      <c r="AC469" s="116" t="s">
        <v>8129</v>
      </c>
      <c r="AD469" s="116" t="s">
        <v>8129</v>
      </c>
      <c r="AE469" s="116" t="s">
        <v>8129</v>
      </c>
      <c r="AF469" s="116" t="s">
        <v>10579</v>
      </c>
    </row>
    <row r="470" spans="1:32" ht="15" customHeight="1" x14ac:dyDescent="0.25">
      <c r="A470" s="116" t="s">
        <v>11010</v>
      </c>
      <c r="B470" s="120" t="s">
        <v>11011</v>
      </c>
      <c r="C470" s="116" t="s">
        <v>8132</v>
      </c>
      <c r="D470" s="118">
        <v>43971</v>
      </c>
      <c r="E470" s="116" t="s">
        <v>11012</v>
      </c>
      <c r="F470" s="116">
        <v>109349</v>
      </c>
      <c r="G470" s="116" t="s">
        <v>8127</v>
      </c>
      <c r="H470" s="116" t="s">
        <v>8128</v>
      </c>
      <c r="I470" s="116"/>
      <c r="J470" s="116" t="s">
        <v>191</v>
      </c>
      <c r="K470" s="116" t="s">
        <v>11007</v>
      </c>
      <c r="L470" s="116" t="s">
        <v>8158</v>
      </c>
      <c r="M470" s="116" t="s">
        <v>560</v>
      </c>
      <c r="N470" s="118">
        <v>43971</v>
      </c>
      <c r="O470" s="119">
        <v>0.64583333333333337</v>
      </c>
      <c r="P470" s="119">
        <v>0.66666666666666663</v>
      </c>
      <c r="Q470" s="119">
        <v>0.68402777777777779</v>
      </c>
      <c r="R470" s="119">
        <v>0.70833333333333337</v>
      </c>
      <c r="S470" s="116" t="s">
        <v>112</v>
      </c>
      <c r="T470" s="116"/>
      <c r="U470" s="116" t="s">
        <v>11013</v>
      </c>
      <c r="V470" s="116" t="s">
        <v>11014</v>
      </c>
      <c r="W470" s="116" t="s">
        <v>9825</v>
      </c>
      <c r="X470" s="116" t="s">
        <v>276</v>
      </c>
      <c r="Y470" s="116" t="s">
        <v>8142</v>
      </c>
      <c r="Z470" s="116" t="s">
        <v>8129</v>
      </c>
      <c r="AA470" s="116" t="s">
        <v>8129</v>
      </c>
      <c r="AB470" s="116" t="s">
        <v>8129</v>
      </c>
      <c r="AC470" s="116" t="s">
        <v>8129</v>
      </c>
      <c r="AD470" s="116" t="s">
        <v>8129</v>
      </c>
      <c r="AE470" s="116" t="s">
        <v>8129</v>
      </c>
      <c r="AF470" s="116" t="s">
        <v>10579</v>
      </c>
    </row>
    <row r="471" spans="1:32" ht="15" customHeight="1" x14ac:dyDescent="0.25">
      <c r="A471" s="116" t="s">
        <v>11015</v>
      </c>
      <c r="B471" s="120" t="s">
        <v>11016</v>
      </c>
      <c r="C471" s="116" t="s">
        <v>8125</v>
      </c>
      <c r="D471" s="118">
        <v>43971</v>
      </c>
      <c r="E471" s="116" t="s">
        <v>11017</v>
      </c>
      <c r="F471" s="116">
        <v>109302</v>
      </c>
      <c r="G471" s="116" t="s">
        <v>8127</v>
      </c>
      <c r="H471" s="116" t="s">
        <v>8128</v>
      </c>
      <c r="I471" s="116"/>
      <c r="J471" s="116" t="s">
        <v>173</v>
      </c>
      <c r="K471" s="116" t="s">
        <v>11018</v>
      </c>
      <c r="L471" s="116" t="s">
        <v>44</v>
      </c>
      <c r="M471" s="116" t="s">
        <v>255</v>
      </c>
      <c r="N471" s="118">
        <v>43971</v>
      </c>
      <c r="O471" s="119">
        <v>0.79166666666666663</v>
      </c>
      <c r="P471" s="119">
        <v>0.81944444444444453</v>
      </c>
      <c r="Q471" s="119">
        <v>0.83333333333333337</v>
      </c>
      <c r="R471" s="119">
        <v>0.89583333333333337</v>
      </c>
      <c r="S471" s="116" t="s">
        <v>9392</v>
      </c>
      <c r="T471" s="116"/>
      <c r="U471" s="116" t="s">
        <v>11019</v>
      </c>
      <c r="V471" s="116" t="s">
        <v>293</v>
      </c>
      <c r="W471" s="116" t="s">
        <v>11020</v>
      </c>
      <c r="X471" s="116" t="s">
        <v>11021</v>
      </c>
      <c r="Y471" s="116" t="s">
        <v>8142</v>
      </c>
      <c r="Z471" s="116" t="s">
        <v>8129</v>
      </c>
      <c r="AA471" s="116" t="s">
        <v>8129</v>
      </c>
      <c r="AB471" s="116" t="s">
        <v>8129</v>
      </c>
      <c r="AC471" s="116" t="s">
        <v>8129</v>
      </c>
      <c r="AD471" s="116" t="s">
        <v>8129</v>
      </c>
      <c r="AE471" s="116" t="s">
        <v>8129</v>
      </c>
      <c r="AF471" s="116" t="s">
        <v>10579</v>
      </c>
    </row>
    <row r="472" spans="1:32" ht="15" customHeight="1" x14ac:dyDescent="0.25">
      <c r="A472" s="116" t="s">
        <v>11022</v>
      </c>
      <c r="B472" s="120" t="s">
        <v>11023</v>
      </c>
      <c r="C472" s="116" t="s">
        <v>8132</v>
      </c>
      <c r="D472" s="118">
        <v>43971</v>
      </c>
      <c r="E472" s="116" t="s">
        <v>11024</v>
      </c>
      <c r="F472" s="116">
        <v>109297</v>
      </c>
      <c r="G472" s="134" t="s">
        <v>8127</v>
      </c>
      <c r="H472" s="116" t="s">
        <v>8128</v>
      </c>
      <c r="I472" s="116"/>
      <c r="J472" s="116" t="s">
        <v>193</v>
      </c>
      <c r="K472" s="116" t="s">
        <v>10397</v>
      </c>
      <c r="L472" s="116" t="s">
        <v>10</v>
      </c>
      <c r="M472" s="116" t="s">
        <v>1258</v>
      </c>
      <c r="N472" s="118">
        <v>43971</v>
      </c>
      <c r="O472" s="119">
        <v>0.83333333333333337</v>
      </c>
      <c r="P472" s="125">
        <v>0.84027777777777779</v>
      </c>
      <c r="Q472" s="125">
        <v>0.85416666666666663</v>
      </c>
      <c r="R472" s="125">
        <v>0.88888888888888884</v>
      </c>
      <c r="S472" s="116" t="s">
        <v>113</v>
      </c>
      <c r="T472" s="116"/>
      <c r="U472" s="119" t="s">
        <v>11025</v>
      </c>
      <c r="V472" s="116" t="s">
        <v>9278</v>
      </c>
      <c r="W472" s="116" t="s">
        <v>11026</v>
      </c>
      <c r="X472" s="116" t="s">
        <v>8563</v>
      </c>
      <c r="Y472" s="116" t="s">
        <v>8142</v>
      </c>
      <c r="Z472" s="116" t="s">
        <v>8129</v>
      </c>
      <c r="AA472" s="116" t="s">
        <v>8129</v>
      </c>
      <c r="AB472" s="116" t="s">
        <v>8129</v>
      </c>
      <c r="AC472" s="116" t="s">
        <v>8129</v>
      </c>
      <c r="AD472" s="116" t="s">
        <v>8129</v>
      </c>
      <c r="AE472" s="116" t="s">
        <v>8129</v>
      </c>
      <c r="AF472" s="135" t="s">
        <v>10579</v>
      </c>
    </row>
    <row r="473" spans="1:32" ht="15" customHeight="1" x14ac:dyDescent="0.25">
      <c r="A473" s="116" t="s">
        <v>11027</v>
      </c>
      <c r="B473" s="120" t="s">
        <v>11028</v>
      </c>
      <c r="C473" s="116" t="s">
        <v>8125</v>
      </c>
      <c r="D473" s="118">
        <v>43972</v>
      </c>
      <c r="E473" s="116" t="s">
        <v>11029</v>
      </c>
      <c r="F473" s="116">
        <v>109309</v>
      </c>
      <c r="G473" s="116" t="s">
        <v>8127</v>
      </c>
      <c r="H473" s="116" t="s">
        <v>8128</v>
      </c>
      <c r="I473" s="116"/>
      <c r="J473" s="116" t="s">
        <v>189</v>
      </c>
      <c r="K473" s="116" t="s">
        <v>105</v>
      </c>
      <c r="L473" s="116" t="s">
        <v>71</v>
      </c>
      <c r="M473" s="116" t="s">
        <v>278</v>
      </c>
      <c r="N473" s="118">
        <v>43972</v>
      </c>
      <c r="O473" s="119">
        <v>0.40625</v>
      </c>
      <c r="P473" s="119">
        <v>0.41666666666666669</v>
      </c>
      <c r="Q473" s="119">
        <v>0.43402777777777773</v>
      </c>
      <c r="R473" s="119">
        <v>0.46180555555555558</v>
      </c>
      <c r="S473" s="116" t="s">
        <v>124</v>
      </c>
      <c r="T473" s="116"/>
      <c r="U473" s="116" t="s">
        <v>11030</v>
      </c>
      <c r="V473" s="116" t="s">
        <v>9477</v>
      </c>
      <c r="W473" s="116" t="s">
        <v>9825</v>
      </c>
      <c r="X473" s="116" t="s">
        <v>10801</v>
      </c>
      <c r="Y473" s="116" t="s">
        <v>8142</v>
      </c>
      <c r="Z473" s="116" t="s">
        <v>8129</v>
      </c>
      <c r="AA473" s="116" t="s">
        <v>8129</v>
      </c>
      <c r="AB473" s="116" t="s">
        <v>8129</v>
      </c>
      <c r="AC473" s="116" t="s">
        <v>8129</v>
      </c>
      <c r="AD473" s="116" t="s">
        <v>8129</v>
      </c>
      <c r="AE473" s="116" t="s">
        <v>8129</v>
      </c>
      <c r="AF473" s="135" t="s">
        <v>10579</v>
      </c>
    </row>
    <row r="474" spans="1:32" ht="15" customHeight="1" x14ac:dyDescent="0.25">
      <c r="A474" s="116" t="s">
        <v>11031</v>
      </c>
      <c r="B474" s="120" t="s">
        <v>11032</v>
      </c>
      <c r="C474" s="116" t="s">
        <v>8125</v>
      </c>
      <c r="D474" s="118">
        <v>43972</v>
      </c>
      <c r="E474" s="116" t="s">
        <v>11033</v>
      </c>
      <c r="F474" s="116">
        <v>109336</v>
      </c>
      <c r="G474" s="116" t="s">
        <v>8127</v>
      </c>
      <c r="H474" s="116" t="s">
        <v>8138</v>
      </c>
      <c r="I474" s="116"/>
      <c r="J474" s="116" t="s">
        <v>180</v>
      </c>
      <c r="K474" s="116" t="s">
        <v>9189</v>
      </c>
      <c r="L474" s="116" t="s">
        <v>9</v>
      </c>
      <c r="M474" s="116" t="s">
        <v>255</v>
      </c>
      <c r="N474" s="118">
        <v>43972</v>
      </c>
      <c r="O474" s="119">
        <v>0.86805555555555547</v>
      </c>
      <c r="P474" s="119">
        <v>0.88194444444444453</v>
      </c>
      <c r="Q474" s="119">
        <v>0.90625</v>
      </c>
      <c r="R474" s="119">
        <v>0.96875</v>
      </c>
      <c r="S474" s="116" t="s">
        <v>135</v>
      </c>
      <c r="T474" s="116"/>
      <c r="U474" s="116" t="s">
        <v>11034</v>
      </c>
      <c r="V474" s="116" t="s">
        <v>11035</v>
      </c>
      <c r="W474" s="116" t="s">
        <v>11036</v>
      </c>
      <c r="X474" s="116" t="s">
        <v>276</v>
      </c>
      <c r="Y474" s="116" t="s">
        <v>250</v>
      </c>
      <c r="Z474" s="116" t="s">
        <v>8129</v>
      </c>
      <c r="AA474" s="116" t="s">
        <v>8129</v>
      </c>
      <c r="AB474" s="116" t="s">
        <v>8132</v>
      </c>
      <c r="AC474" s="116" t="s">
        <v>8129</v>
      </c>
      <c r="AD474" s="116" t="s">
        <v>8129</v>
      </c>
      <c r="AE474" s="116" t="s">
        <v>8129</v>
      </c>
      <c r="AF474" s="116" t="s">
        <v>10579</v>
      </c>
    </row>
    <row r="475" spans="1:32" ht="15" customHeight="1" x14ac:dyDescent="0.25">
      <c r="A475" s="116" t="s">
        <v>11037</v>
      </c>
      <c r="B475" s="120" t="s">
        <v>11038</v>
      </c>
      <c r="C475" s="116" t="s">
        <v>8132</v>
      </c>
      <c r="D475" s="118">
        <v>43973</v>
      </c>
      <c r="E475" s="116" t="s">
        <v>11039</v>
      </c>
      <c r="F475" s="116">
        <v>109310</v>
      </c>
      <c r="G475" s="116" t="s">
        <v>8127</v>
      </c>
      <c r="H475" s="116" t="s">
        <v>8128</v>
      </c>
      <c r="I475" s="116"/>
      <c r="J475" s="116" t="s">
        <v>187</v>
      </c>
      <c r="K475" s="116" t="s">
        <v>8152</v>
      </c>
      <c r="L475" s="116" t="s">
        <v>28</v>
      </c>
      <c r="M475" s="116" t="s">
        <v>255</v>
      </c>
      <c r="N475" s="118">
        <v>43973</v>
      </c>
      <c r="O475" s="119">
        <v>0.68055555555555547</v>
      </c>
      <c r="P475" s="119">
        <v>0.6875</v>
      </c>
      <c r="Q475" s="119">
        <v>0.70833333333333337</v>
      </c>
      <c r="R475" s="119">
        <v>0.75694444444444453</v>
      </c>
      <c r="S475" s="116" t="s">
        <v>9392</v>
      </c>
      <c r="T475" s="116"/>
      <c r="U475" s="116" t="s">
        <v>11040</v>
      </c>
      <c r="V475" s="116" t="s">
        <v>11041</v>
      </c>
      <c r="W475" s="116" t="s">
        <v>9825</v>
      </c>
      <c r="X475" s="116" t="s">
        <v>276</v>
      </c>
      <c r="Y475" s="116" t="s">
        <v>8142</v>
      </c>
      <c r="Z475" s="116" t="s">
        <v>8129</v>
      </c>
      <c r="AA475" s="116" t="s">
        <v>8129</v>
      </c>
      <c r="AB475" s="116" t="s">
        <v>8132</v>
      </c>
      <c r="AC475" s="116" t="s">
        <v>8129</v>
      </c>
      <c r="AD475" s="116" t="s">
        <v>8129</v>
      </c>
      <c r="AE475" s="116" t="s">
        <v>8129</v>
      </c>
      <c r="AF475" s="116" t="s">
        <v>10579</v>
      </c>
    </row>
    <row r="476" spans="1:32" ht="15" customHeight="1" x14ac:dyDescent="0.25">
      <c r="A476" s="116" t="s">
        <v>11042</v>
      </c>
      <c r="B476" s="120" t="s">
        <v>11043</v>
      </c>
      <c r="C476" s="116" t="s">
        <v>8132</v>
      </c>
      <c r="D476" s="118">
        <v>43974</v>
      </c>
      <c r="E476" s="116" t="s">
        <v>11044</v>
      </c>
      <c r="F476" s="116">
        <v>109335</v>
      </c>
      <c r="G476" s="116" t="s">
        <v>8127</v>
      </c>
      <c r="H476" s="116" t="s">
        <v>8138</v>
      </c>
      <c r="I476" s="116"/>
      <c r="J476" s="116" t="s">
        <v>187</v>
      </c>
      <c r="K476" s="116" t="s">
        <v>8469</v>
      </c>
      <c r="L476" s="116" t="s">
        <v>8158</v>
      </c>
      <c r="M476" s="116" t="s">
        <v>1258</v>
      </c>
      <c r="N476" s="118">
        <v>43974</v>
      </c>
      <c r="O476" s="119">
        <v>0.66666666666666663</v>
      </c>
      <c r="P476" s="119">
        <v>0.6875</v>
      </c>
      <c r="Q476" s="119">
        <v>0.70138888888888884</v>
      </c>
      <c r="R476" s="119">
        <v>0.73958333333333337</v>
      </c>
      <c r="S476" s="116" t="s">
        <v>3103</v>
      </c>
      <c r="T476" s="116"/>
      <c r="U476" s="116" t="s">
        <v>11045</v>
      </c>
      <c r="V476" s="116" t="s">
        <v>11046</v>
      </c>
      <c r="W476" s="116" t="s">
        <v>11047</v>
      </c>
      <c r="X476" s="116" t="s">
        <v>481</v>
      </c>
      <c r="Y476" s="116" t="s">
        <v>8142</v>
      </c>
      <c r="Z476" s="116" t="s">
        <v>8129</v>
      </c>
      <c r="AA476" s="116" t="s">
        <v>8132</v>
      </c>
      <c r="AB476" s="116" t="s">
        <v>8129</v>
      </c>
      <c r="AC476" s="116" t="s">
        <v>8129</v>
      </c>
      <c r="AD476" s="116" t="s">
        <v>8129</v>
      </c>
      <c r="AE476" s="116" t="s">
        <v>8129</v>
      </c>
      <c r="AF476" s="116" t="s">
        <v>10579</v>
      </c>
    </row>
    <row r="477" spans="1:32" ht="15" customHeight="1" x14ac:dyDescent="0.25">
      <c r="A477" s="116" t="s">
        <v>11048</v>
      </c>
      <c r="B477" s="120" t="s">
        <v>11049</v>
      </c>
      <c r="C477" s="116" t="s">
        <v>8132</v>
      </c>
      <c r="D477" s="118">
        <v>43974</v>
      </c>
      <c r="E477" s="116" t="s">
        <v>11050</v>
      </c>
      <c r="F477" s="116">
        <v>109333</v>
      </c>
      <c r="G477" s="116" t="s">
        <v>8127</v>
      </c>
      <c r="H477" s="116" t="s">
        <v>8128</v>
      </c>
      <c r="I477" s="116"/>
      <c r="J477" s="116" t="s">
        <v>179</v>
      </c>
      <c r="K477" s="116" t="s">
        <v>9189</v>
      </c>
      <c r="L477" s="116" t="s">
        <v>28</v>
      </c>
      <c r="M477" s="116" t="s">
        <v>1258</v>
      </c>
      <c r="N477" s="118">
        <v>43974</v>
      </c>
      <c r="O477" s="119">
        <v>0.8930555555555556</v>
      </c>
      <c r="P477" s="119">
        <v>0.90277777777777779</v>
      </c>
      <c r="Q477" s="119">
        <v>0.91319444444444453</v>
      </c>
      <c r="R477" s="119">
        <v>0.94097222222222221</v>
      </c>
      <c r="S477" s="116" t="s">
        <v>11051</v>
      </c>
      <c r="T477" s="116"/>
      <c r="U477" s="116" t="s">
        <v>11052</v>
      </c>
      <c r="V477" s="116" t="s">
        <v>11053</v>
      </c>
      <c r="W477" s="116" t="s">
        <v>11054</v>
      </c>
      <c r="X477" s="116" t="s">
        <v>276</v>
      </c>
      <c r="Y477" s="116" t="s">
        <v>8142</v>
      </c>
      <c r="Z477" s="116" t="s">
        <v>8129</v>
      </c>
      <c r="AA477" s="116" t="s">
        <v>8129</v>
      </c>
      <c r="AB477" s="116" t="s">
        <v>8129</v>
      </c>
      <c r="AC477" s="116" t="s">
        <v>8129</v>
      </c>
      <c r="AD477" s="116" t="s">
        <v>8129</v>
      </c>
      <c r="AE477" s="116" t="s">
        <v>8129</v>
      </c>
      <c r="AF477" s="116" t="s">
        <v>10579</v>
      </c>
    </row>
    <row r="478" spans="1:32" ht="15" customHeight="1" x14ac:dyDescent="0.25">
      <c r="A478" s="116" t="s">
        <v>11055</v>
      </c>
      <c r="B478" s="120" t="s">
        <v>11056</v>
      </c>
      <c r="C478" s="116" t="s">
        <v>8125</v>
      </c>
      <c r="D478" s="118">
        <v>43974</v>
      </c>
      <c r="E478" s="116" t="s">
        <v>11057</v>
      </c>
      <c r="F478" s="116">
        <v>109334</v>
      </c>
      <c r="G478" s="116" t="s">
        <v>8127</v>
      </c>
      <c r="H478" s="116" t="s">
        <v>8128</v>
      </c>
      <c r="I478" s="116"/>
      <c r="J478" s="116" t="s">
        <v>180</v>
      </c>
      <c r="K478" s="116" t="s">
        <v>1942</v>
      </c>
      <c r="L478" s="116" t="s">
        <v>9</v>
      </c>
      <c r="M478" s="116" t="s">
        <v>255</v>
      </c>
      <c r="N478" s="118">
        <v>43974</v>
      </c>
      <c r="O478" s="119">
        <v>0.92361111111111116</v>
      </c>
      <c r="P478" s="119">
        <v>0.94097222222222221</v>
      </c>
      <c r="Q478" s="119">
        <v>0.96180555555555547</v>
      </c>
      <c r="R478" s="119">
        <v>0.99305555555555547</v>
      </c>
      <c r="S478" s="116" t="s">
        <v>11058</v>
      </c>
      <c r="T478" s="116"/>
      <c r="U478" s="116" t="s">
        <v>11059</v>
      </c>
      <c r="V478" s="116" t="s">
        <v>11060</v>
      </c>
      <c r="W478" s="116" t="s">
        <v>11061</v>
      </c>
      <c r="X478" s="116" t="s">
        <v>276</v>
      </c>
      <c r="Y478" s="116" t="s">
        <v>8142</v>
      </c>
      <c r="Z478" s="116" t="s">
        <v>8129</v>
      </c>
      <c r="AA478" s="116" t="s">
        <v>8129</v>
      </c>
      <c r="AB478" s="116" t="s">
        <v>8129</v>
      </c>
      <c r="AC478" s="116" t="s">
        <v>8129</v>
      </c>
      <c r="AD478" s="116" t="s">
        <v>8129</v>
      </c>
      <c r="AE478" s="116" t="s">
        <v>8129</v>
      </c>
      <c r="AF478" s="116" t="s">
        <v>10579</v>
      </c>
    </row>
    <row r="479" spans="1:32" ht="15" customHeight="1" x14ac:dyDescent="0.25">
      <c r="A479" s="116" t="s">
        <v>11062</v>
      </c>
      <c r="B479" s="120" t="s">
        <v>11063</v>
      </c>
      <c r="C479" s="116" t="s">
        <v>8125</v>
      </c>
      <c r="D479" s="118">
        <v>43974</v>
      </c>
      <c r="E479" s="116" t="s">
        <v>11064</v>
      </c>
      <c r="F479" s="116">
        <v>109341</v>
      </c>
      <c r="G479" s="116" t="s">
        <v>8127</v>
      </c>
      <c r="H479" s="116" t="s">
        <v>8128</v>
      </c>
      <c r="I479" s="116"/>
      <c r="J479" s="116" t="s">
        <v>187</v>
      </c>
      <c r="K479" s="116" t="s">
        <v>1942</v>
      </c>
      <c r="L479" s="116" t="s">
        <v>71</v>
      </c>
      <c r="M479" s="116" t="s">
        <v>1258</v>
      </c>
      <c r="N479" s="118">
        <v>43975</v>
      </c>
      <c r="O479" s="119">
        <v>7.6388888888888886E-3</v>
      </c>
      <c r="P479" s="119">
        <v>2.4305555555555556E-2</v>
      </c>
      <c r="Q479" s="119">
        <v>3.8194444444444441E-2</v>
      </c>
      <c r="R479" s="119">
        <v>6.9444444444444434E-2</v>
      </c>
      <c r="S479" s="116" t="s">
        <v>2945</v>
      </c>
      <c r="T479" s="116"/>
      <c r="U479" s="116" t="s">
        <v>11065</v>
      </c>
      <c r="V479" s="116" t="s">
        <v>11066</v>
      </c>
      <c r="W479" s="116" t="s">
        <v>11067</v>
      </c>
      <c r="X479" s="116" t="s">
        <v>276</v>
      </c>
      <c r="Y479" s="116" t="s">
        <v>8142</v>
      </c>
      <c r="Z479" s="116" t="s">
        <v>8129</v>
      </c>
      <c r="AA479" s="116" t="s">
        <v>8129</v>
      </c>
      <c r="AB479" s="116" t="s">
        <v>8132</v>
      </c>
      <c r="AC479" s="116" t="s">
        <v>8129</v>
      </c>
      <c r="AD479" s="116" t="s">
        <v>8129</v>
      </c>
      <c r="AE479" s="116" t="s">
        <v>8129</v>
      </c>
      <c r="AF479" s="116" t="s">
        <v>10579</v>
      </c>
    </row>
    <row r="480" spans="1:32" ht="15" customHeight="1" x14ac:dyDescent="0.25">
      <c r="A480" s="116" t="s">
        <v>11068</v>
      </c>
      <c r="B480" s="120" t="s">
        <v>11069</v>
      </c>
      <c r="C480" s="116" t="s">
        <v>8125</v>
      </c>
      <c r="D480" s="118">
        <v>43975</v>
      </c>
      <c r="E480" s="116" t="s">
        <v>11070</v>
      </c>
      <c r="F480" s="116">
        <v>109346</v>
      </c>
      <c r="G480" s="116" t="s">
        <v>8127</v>
      </c>
      <c r="H480" s="116" t="s">
        <v>8128</v>
      </c>
      <c r="I480" s="116"/>
      <c r="J480" s="116" t="s">
        <v>184</v>
      </c>
      <c r="K480" s="116" t="s">
        <v>8749</v>
      </c>
      <c r="L480" s="116" t="s">
        <v>9</v>
      </c>
      <c r="M480" s="116" t="s">
        <v>1258</v>
      </c>
      <c r="N480" s="118">
        <v>43975</v>
      </c>
      <c r="O480" s="119">
        <v>0.59861111111111109</v>
      </c>
      <c r="P480" s="119">
        <v>0.61805555555555558</v>
      </c>
      <c r="Q480" s="119">
        <v>0.63541666666666663</v>
      </c>
      <c r="R480" s="119">
        <v>0.68055555555555547</v>
      </c>
      <c r="S480" s="116" t="s">
        <v>2945</v>
      </c>
      <c r="T480" s="116"/>
      <c r="U480" s="116" t="s">
        <v>11071</v>
      </c>
      <c r="V480" s="116" t="s">
        <v>11072</v>
      </c>
      <c r="W480" s="116" t="s">
        <v>11073</v>
      </c>
      <c r="X480" s="116" t="s">
        <v>8513</v>
      </c>
      <c r="Y480" s="116" t="s">
        <v>8142</v>
      </c>
      <c r="Z480" s="116" t="s">
        <v>8129</v>
      </c>
      <c r="AA480" s="116" t="s">
        <v>8129</v>
      </c>
      <c r="AB480" s="116" t="s">
        <v>8132</v>
      </c>
      <c r="AC480" s="116" t="s">
        <v>8129</v>
      </c>
      <c r="AD480" s="116" t="s">
        <v>8129</v>
      </c>
      <c r="AE480" s="116" t="s">
        <v>8129</v>
      </c>
      <c r="AF480" s="116" t="s">
        <v>10579</v>
      </c>
    </row>
    <row r="481" spans="1:32" ht="15" customHeight="1" x14ac:dyDescent="0.25">
      <c r="A481" s="116" t="s">
        <v>11074</v>
      </c>
      <c r="B481" s="120" t="s">
        <v>11075</v>
      </c>
      <c r="C481" s="116" t="s">
        <v>8132</v>
      </c>
      <c r="D481" s="118">
        <v>43975</v>
      </c>
      <c r="E481" s="116" t="s">
        <v>11076</v>
      </c>
      <c r="F481" s="116">
        <v>109343</v>
      </c>
      <c r="G481" s="134" t="s">
        <v>8127</v>
      </c>
      <c r="H481" s="116" t="s">
        <v>8128</v>
      </c>
      <c r="I481" s="116"/>
      <c r="J481" s="116" t="s">
        <v>185</v>
      </c>
      <c r="K481" s="116" t="s">
        <v>10397</v>
      </c>
      <c r="L481" s="116" t="s">
        <v>10</v>
      </c>
      <c r="M481" s="116" t="s">
        <v>255</v>
      </c>
      <c r="N481" s="118">
        <v>43975</v>
      </c>
      <c r="O481" s="119">
        <v>0.64583333333333337</v>
      </c>
      <c r="P481" s="125">
        <v>0.64930555555555558</v>
      </c>
      <c r="Q481" s="125">
        <v>0.67708333333333337</v>
      </c>
      <c r="R481" s="125">
        <v>0.70833333333333337</v>
      </c>
      <c r="S481" s="116" t="s">
        <v>2990</v>
      </c>
      <c r="T481" s="116"/>
      <c r="U481" s="119" t="s">
        <v>11077</v>
      </c>
      <c r="V481" s="116" t="s">
        <v>11078</v>
      </c>
      <c r="W481" s="116" t="s">
        <v>11079</v>
      </c>
      <c r="X481" s="116" t="s">
        <v>8513</v>
      </c>
      <c r="Y481" s="116" t="s">
        <v>8142</v>
      </c>
      <c r="Z481" s="116" t="s">
        <v>8129</v>
      </c>
      <c r="AA481" s="116" t="s">
        <v>8129</v>
      </c>
      <c r="AB481" s="116" t="s">
        <v>8132</v>
      </c>
      <c r="AC481" s="116" t="s">
        <v>8129</v>
      </c>
      <c r="AD481" s="116" t="s">
        <v>8129</v>
      </c>
      <c r="AE481" s="116" t="s">
        <v>8129</v>
      </c>
      <c r="AF481" s="135" t="s">
        <v>10579</v>
      </c>
    </row>
    <row r="482" spans="1:32" ht="15" customHeight="1" x14ac:dyDescent="0.25">
      <c r="A482" s="116" t="s">
        <v>11080</v>
      </c>
      <c r="B482" s="120" t="s">
        <v>11081</v>
      </c>
      <c r="C482" s="116" t="s">
        <v>8125</v>
      </c>
      <c r="D482" s="118">
        <v>43975</v>
      </c>
      <c r="E482" s="116" t="s">
        <v>11082</v>
      </c>
      <c r="F482" s="116">
        <v>109301</v>
      </c>
      <c r="G482" s="116" t="s">
        <v>8127</v>
      </c>
      <c r="H482" s="116" t="s">
        <v>8138</v>
      </c>
      <c r="I482" s="116"/>
      <c r="J482" s="116" t="s">
        <v>184</v>
      </c>
      <c r="K482" s="116" t="s">
        <v>8585</v>
      </c>
      <c r="L482" s="116" t="s">
        <v>9</v>
      </c>
      <c r="M482" s="116" t="s">
        <v>1258</v>
      </c>
      <c r="N482" s="118">
        <v>43975</v>
      </c>
      <c r="O482" s="119">
        <v>0.68194444444444446</v>
      </c>
      <c r="P482" s="119">
        <v>0.68194444444444446</v>
      </c>
      <c r="Q482" s="119">
        <v>0.69791666666666663</v>
      </c>
      <c r="R482" s="119">
        <v>0.72916666666666663</v>
      </c>
      <c r="S482" s="116" t="s">
        <v>2601</v>
      </c>
      <c r="T482" s="116"/>
      <c r="U482" s="116" t="s">
        <v>11083</v>
      </c>
      <c r="V482" s="116" t="s">
        <v>11084</v>
      </c>
      <c r="W482" s="116" t="s">
        <v>9844</v>
      </c>
      <c r="X482" s="116" t="s">
        <v>8513</v>
      </c>
      <c r="Y482" s="116" t="s">
        <v>8142</v>
      </c>
      <c r="Z482" s="116" t="s">
        <v>8129</v>
      </c>
      <c r="AA482" s="116" t="s">
        <v>8129</v>
      </c>
      <c r="AB482" s="116" t="s">
        <v>8132</v>
      </c>
      <c r="AC482" s="116" t="s">
        <v>8132</v>
      </c>
      <c r="AD482" s="116" t="s">
        <v>8129</v>
      </c>
      <c r="AE482" s="116" t="s">
        <v>8129</v>
      </c>
      <c r="AF482" s="116" t="s">
        <v>10579</v>
      </c>
    </row>
    <row r="483" spans="1:32" ht="15" customHeight="1" x14ac:dyDescent="0.25">
      <c r="A483" s="116" t="s">
        <v>11085</v>
      </c>
      <c r="B483" s="120" t="s">
        <v>11086</v>
      </c>
      <c r="C483" s="116" t="s">
        <v>8125</v>
      </c>
      <c r="D483" s="118">
        <v>43975</v>
      </c>
      <c r="E483" s="116" t="s">
        <v>11087</v>
      </c>
      <c r="F483" s="116">
        <v>109308</v>
      </c>
      <c r="G483" s="116" t="s">
        <v>8127</v>
      </c>
      <c r="H483" s="116" t="s">
        <v>8128</v>
      </c>
      <c r="I483" s="116"/>
      <c r="J483" s="116" t="s">
        <v>173</v>
      </c>
      <c r="K483" s="116" t="s">
        <v>9011</v>
      </c>
      <c r="L483" s="116" t="s">
        <v>16</v>
      </c>
      <c r="M483" s="116" t="s">
        <v>255</v>
      </c>
      <c r="N483" s="118">
        <v>43975</v>
      </c>
      <c r="O483" s="119">
        <v>2.1527777777777781E-2</v>
      </c>
      <c r="P483" s="119">
        <v>3.4722222222222224E-2</v>
      </c>
      <c r="Q483" s="119">
        <v>6.5277777777777782E-2</v>
      </c>
      <c r="R483" s="119">
        <v>0.10972222222222222</v>
      </c>
      <c r="S483" s="116" t="s">
        <v>2638</v>
      </c>
      <c r="T483" s="116"/>
      <c r="U483" s="116" t="s">
        <v>11088</v>
      </c>
      <c r="V483" s="116" t="s">
        <v>293</v>
      </c>
      <c r="W483" s="116" t="s">
        <v>11701</v>
      </c>
      <c r="X483" s="116" t="s">
        <v>8154</v>
      </c>
      <c r="Y483" s="116" t="s">
        <v>8142</v>
      </c>
      <c r="Z483" s="116" t="s">
        <v>8129</v>
      </c>
      <c r="AA483" s="116" t="s">
        <v>8132</v>
      </c>
      <c r="AB483" s="116" t="s">
        <v>8132</v>
      </c>
      <c r="AC483" s="116" t="s">
        <v>8129</v>
      </c>
      <c r="AD483" s="116" t="s">
        <v>8129</v>
      </c>
      <c r="AE483" s="116" t="s">
        <v>8129</v>
      </c>
      <c r="AF483" s="116" t="s">
        <v>10579</v>
      </c>
    </row>
    <row r="484" spans="1:32" ht="15" customHeight="1" x14ac:dyDescent="0.25">
      <c r="A484" s="116" t="s">
        <v>11089</v>
      </c>
      <c r="B484" s="120" t="s">
        <v>11090</v>
      </c>
      <c r="C484" s="116" t="s">
        <v>8132</v>
      </c>
      <c r="D484" s="118">
        <v>43975</v>
      </c>
      <c r="E484" s="116" t="s">
        <v>11091</v>
      </c>
      <c r="F484" s="116">
        <v>109338</v>
      </c>
      <c r="G484" s="116" t="s">
        <v>8127</v>
      </c>
      <c r="H484" s="116" t="s">
        <v>8128</v>
      </c>
      <c r="I484" s="116"/>
      <c r="J484" s="116" t="s">
        <v>185</v>
      </c>
      <c r="K484" s="116" t="s">
        <v>9189</v>
      </c>
      <c r="L484" s="116" t="s">
        <v>10</v>
      </c>
      <c r="M484" s="116" t="s">
        <v>255</v>
      </c>
      <c r="N484" s="118">
        <v>43976</v>
      </c>
      <c r="O484" s="119">
        <v>0.14930555555555555</v>
      </c>
      <c r="P484" s="119">
        <v>0.15277777777777776</v>
      </c>
      <c r="Q484" s="119">
        <v>0.16666666666666666</v>
      </c>
      <c r="R484" s="119">
        <v>0.19444444444444445</v>
      </c>
      <c r="S484" s="116" t="s">
        <v>11092</v>
      </c>
      <c r="T484" s="116"/>
      <c r="U484" s="116" t="s">
        <v>11093</v>
      </c>
      <c r="V484" s="116" t="s">
        <v>11094</v>
      </c>
      <c r="W484" s="116" t="s">
        <v>10071</v>
      </c>
      <c r="X484" s="116" t="s">
        <v>8513</v>
      </c>
      <c r="Y484" s="116" t="s">
        <v>8142</v>
      </c>
      <c r="Z484" s="116" t="s">
        <v>8129</v>
      </c>
      <c r="AA484" s="116" t="s">
        <v>8129</v>
      </c>
      <c r="AB484" s="116" t="s">
        <v>8132</v>
      </c>
      <c r="AC484" s="116" t="s">
        <v>8129</v>
      </c>
      <c r="AD484" s="116" t="s">
        <v>8129</v>
      </c>
      <c r="AE484" s="116" t="s">
        <v>8129</v>
      </c>
      <c r="AF484" s="116" t="s">
        <v>10579</v>
      </c>
    </row>
    <row r="485" spans="1:32" ht="15" customHeight="1" x14ac:dyDescent="0.25">
      <c r="A485" s="116" t="s">
        <v>11095</v>
      </c>
      <c r="B485" s="120" t="s">
        <v>11096</v>
      </c>
      <c r="C485" s="116" t="s">
        <v>8125</v>
      </c>
      <c r="D485" s="118">
        <v>43976</v>
      </c>
      <c r="E485" s="116" t="s">
        <v>11097</v>
      </c>
      <c r="F485" s="116">
        <v>109337</v>
      </c>
      <c r="G485" s="116" t="s">
        <v>8127</v>
      </c>
      <c r="H485" s="116" t="s">
        <v>8128</v>
      </c>
      <c r="I485" s="116"/>
      <c r="J485" s="116" t="s">
        <v>191</v>
      </c>
      <c r="K485" s="116" t="s">
        <v>10397</v>
      </c>
      <c r="L485" s="116" t="s">
        <v>71</v>
      </c>
      <c r="M485" s="116" t="s">
        <v>1258</v>
      </c>
      <c r="N485" s="118">
        <v>43976</v>
      </c>
      <c r="O485" s="119">
        <v>0.81944444444444453</v>
      </c>
      <c r="P485" s="119">
        <v>0.82638888888888884</v>
      </c>
      <c r="Q485" s="119">
        <v>0.84027777777777779</v>
      </c>
      <c r="R485" s="119">
        <v>0.86805555555555547</v>
      </c>
      <c r="S485" s="116" t="s">
        <v>2936</v>
      </c>
      <c r="T485" s="116"/>
      <c r="U485" s="116" t="s">
        <v>11098</v>
      </c>
      <c r="V485" s="116" t="s">
        <v>11099</v>
      </c>
      <c r="W485" s="116" t="s">
        <v>11100</v>
      </c>
      <c r="X485" s="116" t="s">
        <v>276</v>
      </c>
      <c r="Y485" s="116" t="s">
        <v>8142</v>
      </c>
      <c r="Z485" s="116" t="s">
        <v>8129</v>
      </c>
      <c r="AA485" s="116" t="s">
        <v>8129</v>
      </c>
      <c r="AB485" s="116" t="s">
        <v>8129</v>
      </c>
      <c r="AC485" s="116" t="s">
        <v>8129</v>
      </c>
      <c r="AD485" s="116" t="s">
        <v>8129</v>
      </c>
      <c r="AE485" s="116" t="s">
        <v>8129</v>
      </c>
      <c r="AF485" s="116" t="s">
        <v>10579</v>
      </c>
    </row>
    <row r="486" spans="1:32" ht="15" customHeight="1" x14ac:dyDescent="0.25">
      <c r="A486" s="116" t="s">
        <v>11101</v>
      </c>
      <c r="B486" s="120" t="s">
        <v>11102</v>
      </c>
      <c r="C486" s="116" t="s">
        <v>8132</v>
      </c>
      <c r="D486" s="118">
        <v>43976</v>
      </c>
      <c r="E486" s="116" t="s">
        <v>11103</v>
      </c>
      <c r="F486" s="116">
        <v>109345</v>
      </c>
      <c r="G486" s="116" t="s">
        <v>8127</v>
      </c>
      <c r="H486" s="116" t="s">
        <v>8128</v>
      </c>
      <c r="I486" s="116"/>
      <c r="J486" s="116" t="s">
        <v>179</v>
      </c>
      <c r="K486" s="116" t="s">
        <v>8187</v>
      </c>
      <c r="L486" s="116" t="s">
        <v>8158</v>
      </c>
      <c r="M486" s="116" t="s">
        <v>255</v>
      </c>
      <c r="N486" s="118">
        <v>43976</v>
      </c>
      <c r="O486" s="119">
        <v>0.84722222222222221</v>
      </c>
      <c r="P486" s="119">
        <v>0.86111111111111116</v>
      </c>
      <c r="Q486" s="119">
        <v>0.875</v>
      </c>
      <c r="R486" s="119">
        <v>0.91666666666666663</v>
      </c>
      <c r="S486" s="116" t="s">
        <v>2615</v>
      </c>
      <c r="T486" s="116"/>
      <c r="U486" s="116" t="s">
        <v>11104</v>
      </c>
      <c r="V486" s="116" t="s">
        <v>11105</v>
      </c>
      <c r="W486" s="116" t="s">
        <v>11106</v>
      </c>
      <c r="X486" s="116" t="s">
        <v>276</v>
      </c>
      <c r="Y486" s="116" t="s">
        <v>8142</v>
      </c>
      <c r="Z486" s="116" t="s">
        <v>8129</v>
      </c>
      <c r="AA486" s="116" t="s">
        <v>8129</v>
      </c>
      <c r="AB486" s="116" t="s">
        <v>8132</v>
      </c>
      <c r="AC486" s="116" t="s">
        <v>8129</v>
      </c>
      <c r="AD486" s="116" t="s">
        <v>8129</v>
      </c>
      <c r="AE486" s="116" t="s">
        <v>8129</v>
      </c>
      <c r="AF486" s="116" t="s">
        <v>10579</v>
      </c>
    </row>
    <row r="487" spans="1:32" ht="15" customHeight="1" x14ac:dyDescent="0.25">
      <c r="A487" s="116" t="s">
        <v>11107</v>
      </c>
      <c r="B487" s="120" t="s">
        <v>11108</v>
      </c>
      <c r="C487" s="116" t="s">
        <v>8125</v>
      </c>
      <c r="D487" s="118">
        <v>43976</v>
      </c>
      <c r="E487" s="116" t="s">
        <v>11109</v>
      </c>
      <c r="F487" s="116">
        <v>109342</v>
      </c>
      <c r="G487" s="116" t="s">
        <v>8127</v>
      </c>
      <c r="H487" s="116" t="s">
        <v>8128</v>
      </c>
      <c r="I487" s="116"/>
      <c r="J487" s="116" t="s">
        <v>180</v>
      </c>
      <c r="K487" s="116" t="s">
        <v>8187</v>
      </c>
      <c r="L487" s="116" t="s">
        <v>9</v>
      </c>
      <c r="M487" s="116" t="s">
        <v>1258</v>
      </c>
      <c r="N487" s="118">
        <v>43977</v>
      </c>
      <c r="O487" s="119">
        <v>0.21875</v>
      </c>
      <c r="P487" s="119">
        <v>0.23958333333333334</v>
      </c>
      <c r="Q487" s="119">
        <v>0.2638888888888889</v>
      </c>
      <c r="R487" s="119">
        <v>0.29166666666666669</v>
      </c>
      <c r="S487" s="116" t="s">
        <v>11110</v>
      </c>
      <c r="T487" s="116"/>
      <c r="U487" s="116" t="s">
        <v>11111</v>
      </c>
      <c r="V487" s="116" t="s">
        <v>11112</v>
      </c>
      <c r="W487" s="116" t="s">
        <v>11113</v>
      </c>
      <c r="X487" s="116" t="s">
        <v>276</v>
      </c>
      <c r="Y487" s="116" t="s">
        <v>8142</v>
      </c>
      <c r="Z487" s="116" t="s">
        <v>8129</v>
      </c>
      <c r="AA487" s="116" t="s">
        <v>8129</v>
      </c>
      <c r="AB487" s="116" t="s">
        <v>8129</v>
      </c>
      <c r="AC487" s="116" t="s">
        <v>8129</v>
      </c>
      <c r="AD487" s="116" t="s">
        <v>8129</v>
      </c>
      <c r="AE487" s="116" t="s">
        <v>8129</v>
      </c>
      <c r="AF487" s="116" t="s">
        <v>10579</v>
      </c>
    </row>
    <row r="488" spans="1:32" ht="15" customHeight="1" x14ac:dyDescent="0.25">
      <c r="A488" s="116" t="s">
        <v>11114</v>
      </c>
      <c r="B488" s="120" t="s">
        <v>11115</v>
      </c>
      <c r="C488" s="116" t="s">
        <v>8132</v>
      </c>
      <c r="D488" s="118">
        <v>43977</v>
      </c>
      <c r="E488" s="116" t="s">
        <v>11116</v>
      </c>
      <c r="F488" s="116">
        <v>109932</v>
      </c>
      <c r="G488" s="116" t="s">
        <v>8127</v>
      </c>
      <c r="H488" s="116" t="s">
        <v>8128</v>
      </c>
      <c r="I488" s="116"/>
      <c r="J488" s="116" t="s">
        <v>187</v>
      </c>
      <c r="K488" s="116" t="s">
        <v>9489</v>
      </c>
      <c r="L488" s="116" t="s">
        <v>10</v>
      </c>
      <c r="M488" s="116" t="s">
        <v>1258</v>
      </c>
      <c r="N488" s="118">
        <v>43977</v>
      </c>
      <c r="O488" s="119">
        <v>0.59722222222222221</v>
      </c>
      <c r="P488" s="119">
        <v>0.61805555555555558</v>
      </c>
      <c r="Q488" s="119">
        <v>0.63888888888888895</v>
      </c>
      <c r="R488" s="119">
        <v>0.67013888888888884</v>
      </c>
      <c r="S488" s="116" t="s">
        <v>11117</v>
      </c>
      <c r="T488" s="116"/>
      <c r="U488" s="116" t="s">
        <v>11118</v>
      </c>
      <c r="V488" s="116" t="s">
        <v>11119</v>
      </c>
      <c r="W488" s="116" t="s">
        <v>10178</v>
      </c>
      <c r="X488" s="116" t="s">
        <v>8513</v>
      </c>
      <c r="Y488" s="116" t="s">
        <v>8142</v>
      </c>
      <c r="Z488" s="116" t="s">
        <v>8129</v>
      </c>
      <c r="AA488" s="116" t="s">
        <v>8129</v>
      </c>
      <c r="AB488" s="116" t="s">
        <v>8132</v>
      </c>
      <c r="AC488" s="116" t="s">
        <v>8129</v>
      </c>
      <c r="AD488" s="116" t="s">
        <v>8129</v>
      </c>
      <c r="AE488" s="116" t="s">
        <v>8129</v>
      </c>
      <c r="AF488" s="116" t="s">
        <v>10579</v>
      </c>
    </row>
    <row r="489" spans="1:32" ht="15" customHeight="1" x14ac:dyDescent="0.25">
      <c r="A489" s="116" t="s">
        <v>11120</v>
      </c>
      <c r="B489" s="120" t="s">
        <v>11121</v>
      </c>
      <c r="C489" s="116" t="s">
        <v>8129</v>
      </c>
      <c r="D489" s="118">
        <v>43977</v>
      </c>
      <c r="E489" s="116" t="s">
        <v>11122</v>
      </c>
      <c r="F489" s="116" t="s">
        <v>11123</v>
      </c>
      <c r="G489" s="116" t="s">
        <v>9010</v>
      </c>
      <c r="H489" s="116" t="s">
        <v>8128</v>
      </c>
      <c r="I489" s="116"/>
      <c r="J489" s="116" t="s">
        <v>189</v>
      </c>
      <c r="K489" s="116" t="s">
        <v>8455</v>
      </c>
      <c r="L489" s="116" t="s">
        <v>72</v>
      </c>
      <c r="M489" s="116" t="s">
        <v>1258</v>
      </c>
      <c r="N489" s="118">
        <v>43977</v>
      </c>
      <c r="O489" s="119">
        <v>0.625</v>
      </c>
      <c r="P489" s="119">
        <v>0.64236111111111105</v>
      </c>
      <c r="Q489" s="119">
        <v>0.66666666666666663</v>
      </c>
      <c r="R489" s="119">
        <v>0.70833333333333337</v>
      </c>
      <c r="S489" s="116" t="s">
        <v>124</v>
      </c>
      <c r="T489" s="116"/>
      <c r="U489" s="116" t="s">
        <v>11124</v>
      </c>
      <c r="V489" s="116" t="s">
        <v>11125</v>
      </c>
      <c r="W489" s="116" t="s">
        <v>11126</v>
      </c>
      <c r="X489" s="116" t="s">
        <v>276</v>
      </c>
      <c r="Y489" s="116" t="s">
        <v>8142</v>
      </c>
      <c r="Z489" s="116" t="s">
        <v>8129</v>
      </c>
      <c r="AA489" s="116" t="s">
        <v>8129</v>
      </c>
      <c r="AB489" s="116" t="s">
        <v>8132</v>
      </c>
      <c r="AC489" s="116" t="s">
        <v>8129</v>
      </c>
      <c r="AD489" s="116" t="s">
        <v>8129</v>
      </c>
      <c r="AE489" s="116" t="s">
        <v>8129</v>
      </c>
      <c r="AF489" s="116" t="s">
        <v>10579</v>
      </c>
    </row>
    <row r="490" spans="1:32" ht="15" customHeight="1" x14ac:dyDescent="0.25">
      <c r="A490" s="116" t="s">
        <v>11127</v>
      </c>
      <c r="B490" s="120" t="s">
        <v>11128</v>
      </c>
      <c r="C490" s="116" t="s">
        <v>8125</v>
      </c>
      <c r="D490" s="118">
        <v>43977</v>
      </c>
      <c r="E490" s="116" t="s">
        <v>11129</v>
      </c>
      <c r="F490" s="116">
        <v>109339</v>
      </c>
      <c r="G490" s="116" t="s">
        <v>8127</v>
      </c>
      <c r="H490" s="116" t="s">
        <v>8128</v>
      </c>
      <c r="I490" s="116"/>
      <c r="J490" s="116" t="s">
        <v>193</v>
      </c>
      <c r="K490" s="116" t="s">
        <v>4771</v>
      </c>
      <c r="L490" s="116" t="s">
        <v>65</v>
      </c>
      <c r="M490" s="116" t="s">
        <v>1258</v>
      </c>
      <c r="N490" s="118">
        <v>43978</v>
      </c>
      <c r="O490" s="119">
        <v>0.14930555555555555</v>
      </c>
      <c r="P490" s="119">
        <v>0.16666666666666666</v>
      </c>
      <c r="Q490" s="119">
        <v>0.17361111111111113</v>
      </c>
      <c r="R490" s="119">
        <v>0.20833333333333334</v>
      </c>
      <c r="S490" s="116" t="s">
        <v>8925</v>
      </c>
      <c r="T490" s="116"/>
      <c r="U490" s="116" t="s">
        <v>11130</v>
      </c>
      <c r="V490" s="116" t="s">
        <v>293</v>
      </c>
      <c r="W490" s="116" t="s">
        <v>11131</v>
      </c>
      <c r="X490" s="116" t="s">
        <v>11132</v>
      </c>
      <c r="Y490" s="116" t="s">
        <v>8142</v>
      </c>
      <c r="Z490" s="116" t="s">
        <v>8129</v>
      </c>
      <c r="AA490" s="116" t="s">
        <v>8132</v>
      </c>
      <c r="AB490" s="116" t="s">
        <v>8129</v>
      </c>
      <c r="AC490" s="116" t="s">
        <v>8129</v>
      </c>
      <c r="AD490" s="116" t="s">
        <v>8129</v>
      </c>
      <c r="AE490" s="116" t="s">
        <v>8129</v>
      </c>
      <c r="AF490" s="116" t="s">
        <v>10579</v>
      </c>
    </row>
    <row r="491" spans="1:32" ht="15" customHeight="1" x14ac:dyDescent="0.25">
      <c r="A491" s="116" t="s">
        <v>11133</v>
      </c>
      <c r="B491" s="120" t="s">
        <v>11134</v>
      </c>
      <c r="C491" s="116" t="s">
        <v>8125</v>
      </c>
      <c r="D491" s="118">
        <v>43978</v>
      </c>
      <c r="E491" s="116" t="s">
        <v>11135</v>
      </c>
      <c r="F491" s="116">
        <v>109934</v>
      </c>
      <c r="G491" s="116" t="s">
        <v>8127</v>
      </c>
      <c r="H491" s="116" t="s">
        <v>8128</v>
      </c>
      <c r="I491" s="116"/>
      <c r="J491" s="116" t="s">
        <v>173</v>
      </c>
      <c r="K491" s="116" t="s">
        <v>10469</v>
      </c>
      <c r="L491" s="116" t="s">
        <v>9</v>
      </c>
      <c r="M491" s="116" t="s">
        <v>1258</v>
      </c>
      <c r="N491" s="118">
        <v>43978</v>
      </c>
      <c r="O491" s="119">
        <v>0.41944444444444445</v>
      </c>
      <c r="P491" s="119">
        <v>0.43055555555555558</v>
      </c>
      <c r="Q491" s="119">
        <v>0.44444444444444442</v>
      </c>
      <c r="R491" s="119">
        <v>0.46527777777777773</v>
      </c>
      <c r="S491" s="116" t="s">
        <v>2593</v>
      </c>
      <c r="T491" s="116"/>
      <c r="U491" s="116" t="s">
        <v>11136</v>
      </c>
      <c r="V491" s="116" t="s">
        <v>11137</v>
      </c>
      <c r="W491" s="116" t="s">
        <v>11138</v>
      </c>
      <c r="X491" s="116" t="s">
        <v>11132</v>
      </c>
      <c r="Y491" s="116" t="s">
        <v>8142</v>
      </c>
      <c r="Z491" s="116" t="s">
        <v>8129</v>
      </c>
      <c r="AA491" s="116" t="s">
        <v>8129</v>
      </c>
      <c r="AB491" s="116" t="s">
        <v>8129</v>
      </c>
      <c r="AC491" s="116" t="s">
        <v>8129</v>
      </c>
      <c r="AD491" s="116" t="s">
        <v>8129</v>
      </c>
      <c r="AE491" s="116" t="s">
        <v>8129</v>
      </c>
      <c r="AF491" s="116" t="s">
        <v>10579</v>
      </c>
    </row>
    <row r="492" spans="1:32" ht="15" customHeight="1" x14ac:dyDescent="0.25">
      <c r="A492" s="116" t="s">
        <v>11139</v>
      </c>
      <c r="B492" s="120" t="s">
        <v>11140</v>
      </c>
      <c r="C492" s="116"/>
      <c r="D492" s="118"/>
      <c r="E492" s="116" t="s">
        <v>11141</v>
      </c>
      <c r="F492" s="116">
        <v>109944</v>
      </c>
      <c r="G492" s="116" t="s">
        <v>8127</v>
      </c>
      <c r="H492" s="116" t="s">
        <v>8128</v>
      </c>
      <c r="I492" s="116"/>
      <c r="J492" s="116" t="s">
        <v>187</v>
      </c>
      <c r="K492" s="116" t="s">
        <v>2794</v>
      </c>
      <c r="L492" s="116" t="s">
        <v>44</v>
      </c>
      <c r="M492" s="116" t="s">
        <v>1258</v>
      </c>
      <c r="N492" s="118">
        <v>43979</v>
      </c>
      <c r="O492" s="119">
        <v>0.2986111111111111</v>
      </c>
      <c r="P492" s="119">
        <v>0.31597222222222221</v>
      </c>
      <c r="Q492" s="119">
        <v>0.36805555555555558</v>
      </c>
      <c r="R492" s="119">
        <v>0.40972222222222227</v>
      </c>
      <c r="S492" s="116" t="s">
        <v>11142</v>
      </c>
      <c r="T492" s="116"/>
      <c r="U492" s="116" t="s">
        <v>11143</v>
      </c>
      <c r="V492" s="116" t="s">
        <v>11144</v>
      </c>
      <c r="W492" s="116" t="s">
        <v>11145</v>
      </c>
      <c r="X492" s="116" t="s">
        <v>11132</v>
      </c>
      <c r="Y492" s="116" t="s">
        <v>8142</v>
      </c>
      <c r="Z492" s="116" t="s">
        <v>8129</v>
      </c>
      <c r="AA492" s="116" t="s">
        <v>8129</v>
      </c>
      <c r="AB492" s="116" t="s">
        <v>8132</v>
      </c>
      <c r="AC492" s="116" t="s">
        <v>8129</v>
      </c>
      <c r="AD492" s="116" t="s">
        <v>8129</v>
      </c>
      <c r="AE492" s="116" t="s">
        <v>8129</v>
      </c>
      <c r="AF492" s="116" t="s">
        <v>10579</v>
      </c>
    </row>
    <row r="493" spans="1:32" ht="15" customHeight="1" x14ac:dyDescent="0.25">
      <c r="A493" s="116" t="s">
        <v>11146</v>
      </c>
      <c r="B493" s="120" t="s">
        <v>11147</v>
      </c>
      <c r="C493" s="116" t="s">
        <v>8129</v>
      </c>
      <c r="D493" s="118">
        <v>43979</v>
      </c>
      <c r="E493" s="116" t="s">
        <v>11148</v>
      </c>
      <c r="F493" s="116">
        <v>119936</v>
      </c>
      <c r="G493" s="116" t="s">
        <v>8127</v>
      </c>
      <c r="H493" s="116" t="s">
        <v>8138</v>
      </c>
      <c r="I493" s="116"/>
      <c r="J493" s="116" t="s">
        <v>180</v>
      </c>
      <c r="K493" s="116" t="s">
        <v>8187</v>
      </c>
      <c r="L493" s="116" t="s">
        <v>72</v>
      </c>
      <c r="M493" s="116" t="s">
        <v>1258</v>
      </c>
      <c r="N493" s="118">
        <v>43979</v>
      </c>
      <c r="O493" s="119">
        <v>0.84791666666666676</v>
      </c>
      <c r="P493" s="119">
        <v>0.875</v>
      </c>
      <c r="Q493" s="119">
        <v>0.89930555555555547</v>
      </c>
      <c r="R493" s="119">
        <v>0.93055555555555547</v>
      </c>
      <c r="S493" s="116" t="s">
        <v>133</v>
      </c>
      <c r="T493" s="116"/>
      <c r="U493" s="116" t="s">
        <v>11149</v>
      </c>
      <c r="V493" s="116" t="s">
        <v>11150</v>
      </c>
      <c r="W493" s="116" t="s">
        <v>11151</v>
      </c>
      <c r="X493" s="116" t="s">
        <v>11132</v>
      </c>
      <c r="Y493" s="116" t="s">
        <v>8142</v>
      </c>
      <c r="Z493" s="116" t="s">
        <v>8129</v>
      </c>
      <c r="AA493" s="116" t="s">
        <v>8129</v>
      </c>
      <c r="AB493" s="116" t="s">
        <v>8129</v>
      </c>
      <c r="AC493" s="116" t="s">
        <v>8129</v>
      </c>
      <c r="AD493" s="116" t="s">
        <v>8129</v>
      </c>
      <c r="AE493" s="116" t="s">
        <v>8129</v>
      </c>
      <c r="AF493" s="116" t="s">
        <v>10579</v>
      </c>
    </row>
    <row r="494" spans="1:32" ht="15" customHeight="1" x14ac:dyDescent="0.25">
      <c r="A494" s="116" t="s">
        <v>11152</v>
      </c>
      <c r="B494" s="120" t="s">
        <v>11153</v>
      </c>
      <c r="C494" s="116" t="s">
        <v>8132</v>
      </c>
      <c r="D494" s="118">
        <v>43980</v>
      </c>
      <c r="E494" s="116" t="s">
        <v>11154</v>
      </c>
      <c r="F494" s="116">
        <v>109306</v>
      </c>
      <c r="G494" s="116" t="s">
        <v>8127</v>
      </c>
      <c r="H494" s="116" t="s">
        <v>8138</v>
      </c>
      <c r="I494" s="116"/>
      <c r="J494" s="116" t="s">
        <v>189</v>
      </c>
      <c r="K494" s="116" t="s">
        <v>8469</v>
      </c>
      <c r="L494" s="116" t="s">
        <v>8158</v>
      </c>
      <c r="M494" s="116" t="s">
        <v>1258</v>
      </c>
      <c r="N494" s="118">
        <v>43980</v>
      </c>
      <c r="O494" s="119">
        <v>0.42708333333333331</v>
      </c>
      <c r="P494" s="119">
        <v>0.44791666666666669</v>
      </c>
      <c r="Q494" s="119">
        <v>0.47569444444444442</v>
      </c>
      <c r="R494" s="119">
        <v>0.51736111111111105</v>
      </c>
      <c r="S494" s="116" t="s">
        <v>135</v>
      </c>
      <c r="T494" s="116"/>
      <c r="U494" s="116" t="s">
        <v>11155</v>
      </c>
      <c r="V494" s="116" t="s">
        <v>293</v>
      </c>
      <c r="W494" s="116" t="s">
        <v>11156</v>
      </c>
      <c r="X494" s="116" t="s">
        <v>276</v>
      </c>
      <c r="Y494" s="116" t="s">
        <v>8142</v>
      </c>
      <c r="Z494" s="116" t="s">
        <v>8129</v>
      </c>
      <c r="AA494" s="116" t="s">
        <v>8129</v>
      </c>
      <c r="AB494" s="116" t="s">
        <v>8129</v>
      </c>
      <c r="AC494" s="116" t="s">
        <v>8129</v>
      </c>
      <c r="AD494" s="116" t="s">
        <v>8129</v>
      </c>
      <c r="AE494" s="116" t="s">
        <v>8129</v>
      </c>
      <c r="AF494" s="116" t="s">
        <v>10579</v>
      </c>
    </row>
    <row r="495" spans="1:32" ht="15" customHeight="1" x14ac:dyDescent="0.25">
      <c r="A495" s="116" t="s">
        <v>11157</v>
      </c>
      <c r="B495" s="120" t="s">
        <v>11158</v>
      </c>
      <c r="C495" s="116" t="s">
        <v>8125</v>
      </c>
      <c r="D495" s="118">
        <v>43980</v>
      </c>
      <c r="E495" s="116" t="s">
        <v>11159</v>
      </c>
      <c r="F495" s="116">
        <v>109939</v>
      </c>
      <c r="G495" s="116" t="s">
        <v>8127</v>
      </c>
      <c r="H495" s="116" t="s">
        <v>8128</v>
      </c>
      <c r="I495" s="116"/>
      <c r="J495" s="116" t="s">
        <v>185</v>
      </c>
      <c r="K495" s="116" t="s">
        <v>11160</v>
      </c>
      <c r="L495" s="116" t="s">
        <v>71</v>
      </c>
      <c r="M495" s="116" t="s">
        <v>1258</v>
      </c>
      <c r="N495" s="118">
        <v>43980</v>
      </c>
      <c r="O495" s="119">
        <v>0.77777777777777779</v>
      </c>
      <c r="P495" s="119">
        <v>0.78472222222222221</v>
      </c>
      <c r="Q495" s="119">
        <v>0.8125</v>
      </c>
      <c r="R495" s="119">
        <v>0.84375</v>
      </c>
      <c r="S495" s="116" t="s">
        <v>131</v>
      </c>
      <c r="T495" s="116"/>
      <c r="U495" s="116" t="s">
        <v>11161</v>
      </c>
      <c r="V495" s="116" t="s">
        <v>11162</v>
      </c>
      <c r="W495" s="116" t="s">
        <v>11163</v>
      </c>
      <c r="X495" s="116" t="s">
        <v>8513</v>
      </c>
      <c r="Y495" s="116" t="s">
        <v>8142</v>
      </c>
      <c r="Z495" s="116" t="s">
        <v>8132</v>
      </c>
      <c r="AA495" s="116" t="s">
        <v>8129</v>
      </c>
      <c r="AB495" s="116" t="s">
        <v>8129</v>
      </c>
      <c r="AC495" s="116" t="s">
        <v>8129</v>
      </c>
      <c r="AD495" s="116" t="s">
        <v>8129</v>
      </c>
      <c r="AE495" s="116" t="s">
        <v>8129</v>
      </c>
      <c r="AF495" s="116" t="s">
        <v>10579</v>
      </c>
    </row>
    <row r="496" spans="1:32" ht="15" customHeight="1" x14ac:dyDescent="0.25">
      <c r="A496" s="116" t="s">
        <v>11164</v>
      </c>
      <c r="B496" s="120" t="s">
        <v>11165</v>
      </c>
      <c r="C496" s="116" t="s">
        <v>8125</v>
      </c>
      <c r="D496" s="118">
        <v>43980</v>
      </c>
      <c r="E496" s="116" t="s">
        <v>11166</v>
      </c>
      <c r="F496" s="116">
        <v>109933</v>
      </c>
      <c r="G496" s="116" t="s">
        <v>8127</v>
      </c>
      <c r="H496" s="116" t="s">
        <v>8128</v>
      </c>
      <c r="I496" s="116"/>
      <c r="J496" s="116" t="s">
        <v>179</v>
      </c>
      <c r="K496" s="116" t="s">
        <v>8430</v>
      </c>
      <c r="L496" s="116" t="s">
        <v>9</v>
      </c>
      <c r="M496" s="116" t="s">
        <v>1258</v>
      </c>
      <c r="N496" s="118">
        <v>43980</v>
      </c>
      <c r="O496" s="119">
        <v>0.94166666666666676</v>
      </c>
      <c r="P496" s="119">
        <v>0.94444444444444453</v>
      </c>
      <c r="Q496" s="119">
        <v>0.95486111111111116</v>
      </c>
      <c r="R496" s="119">
        <v>0.98263888888888884</v>
      </c>
      <c r="S496" s="116" t="s">
        <v>10861</v>
      </c>
      <c r="T496" s="116"/>
      <c r="U496" s="116" t="s">
        <v>11167</v>
      </c>
      <c r="V496" s="116" t="s">
        <v>11168</v>
      </c>
      <c r="W496" s="116" t="s">
        <v>11169</v>
      </c>
      <c r="X496" s="116" t="s">
        <v>8513</v>
      </c>
      <c r="Y496" s="116" t="s">
        <v>8142</v>
      </c>
      <c r="Z496" s="116" t="s">
        <v>8129</v>
      </c>
      <c r="AA496" s="116" t="s">
        <v>8129</v>
      </c>
      <c r="AB496" s="116" t="s">
        <v>8132</v>
      </c>
      <c r="AC496" s="116" t="s">
        <v>8129</v>
      </c>
      <c r="AD496" s="116" t="s">
        <v>8129</v>
      </c>
      <c r="AE496" s="116" t="s">
        <v>8129</v>
      </c>
      <c r="AF496" s="116" t="s">
        <v>10579</v>
      </c>
    </row>
    <row r="497" spans="1:32" ht="15" customHeight="1" x14ac:dyDescent="0.25">
      <c r="A497" s="116" t="s">
        <v>11170</v>
      </c>
      <c r="B497" s="120" t="s">
        <v>11171</v>
      </c>
      <c r="C497" s="116" t="s">
        <v>8132</v>
      </c>
      <c r="D497" s="118">
        <v>43981</v>
      </c>
      <c r="E497" s="116" t="s">
        <v>11172</v>
      </c>
      <c r="F497" s="116">
        <v>109942</v>
      </c>
      <c r="G497" s="116" t="s">
        <v>8137</v>
      </c>
      <c r="H497" s="116" t="s">
        <v>8128</v>
      </c>
      <c r="I497" s="116"/>
      <c r="J497" s="116" t="s">
        <v>173</v>
      </c>
      <c r="K497" s="116" t="s">
        <v>8947</v>
      </c>
      <c r="L497" s="116" t="s">
        <v>23</v>
      </c>
      <c r="M497" s="116" t="s">
        <v>1258</v>
      </c>
      <c r="N497" s="118">
        <v>43981</v>
      </c>
      <c r="O497" s="119">
        <v>0.59791666666666665</v>
      </c>
      <c r="P497" s="119">
        <v>0.61111111111111105</v>
      </c>
      <c r="Q497" s="119">
        <v>0.63194444444444442</v>
      </c>
      <c r="R497" s="119">
        <v>0.68541666666666667</v>
      </c>
      <c r="S497" s="116" t="s">
        <v>133</v>
      </c>
      <c r="T497" s="116"/>
      <c r="U497" s="116" t="s">
        <v>11173</v>
      </c>
      <c r="V497" s="116" t="s">
        <v>293</v>
      </c>
      <c r="W497" s="116" t="s">
        <v>10857</v>
      </c>
      <c r="X497" s="116" t="s">
        <v>2454</v>
      </c>
      <c r="Y497" s="116" t="s">
        <v>8142</v>
      </c>
      <c r="Z497" s="116" t="s">
        <v>8129</v>
      </c>
      <c r="AA497" s="116" t="s">
        <v>8129</v>
      </c>
      <c r="AB497" s="116" t="s">
        <v>8129</v>
      </c>
      <c r="AC497" s="116" t="s">
        <v>8129</v>
      </c>
      <c r="AD497" s="116" t="s">
        <v>8129</v>
      </c>
      <c r="AE497" s="116" t="s">
        <v>8129</v>
      </c>
      <c r="AF497" s="116" t="s">
        <v>10579</v>
      </c>
    </row>
    <row r="498" spans="1:32" ht="15" customHeight="1" x14ac:dyDescent="0.25">
      <c r="A498" s="116" t="s">
        <v>11174</v>
      </c>
      <c r="B498" s="120" t="s">
        <v>11175</v>
      </c>
      <c r="C498" s="116" t="s">
        <v>8129</v>
      </c>
      <c r="D498" s="118">
        <v>43981</v>
      </c>
      <c r="E498" s="116" t="s">
        <v>11176</v>
      </c>
      <c r="F498" s="116">
        <v>109299</v>
      </c>
      <c r="G498" s="116" t="s">
        <v>8137</v>
      </c>
      <c r="H498" s="116" t="s">
        <v>8138</v>
      </c>
      <c r="I498" s="116"/>
      <c r="J498" s="116" t="s">
        <v>187</v>
      </c>
      <c r="K498" s="116" t="s">
        <v>1942</v>
      </c>
      <c r="L498" s="116" t="s">
        <v>72</v>
      </c>
      <c r="M498" s="116" t="s">
        <v>255</v>
      </c>
      <c r="N498" s="118">
        <v>43981</v>
      </c>
      <c r="O498" s="119">
        <v>0.66666666666666663</v>
      </c>
      <c r="P498" s="119">
        <v>0.6791666666666667</v>
      </c>
      <c r="Q498" s="119">
        <v>0.69097222222222221</v>
      </c>
      <c r="R498" s="119">
        <v>0.71527777777777779</v>
      </c>
      <c r="S498" s="116" t="s">
        <v>113</v>
      </c>
      <c r="T498" s="116"/>
      <c r="U498" s="116" t="s">
        <v>11177</v>
      </c>
      <c r="V498" s="116" t="s">
        <v>11178</v>
      </c>
      <c r="W498" s="116" t="s">
        <v>11179</v>
      </c>
      <c r="X498" s="116" t="s">
        <v>11180</v>
      </c>
      <c r="Y498" s="116" t="s">
        <v>8142</v>
      </c>
      <c r="Z498" s="116" t="s">
        <v>8129</v>
      </c>
      <c r="AA498" s="116" t="s">
        <v>8129</v>
      </c>
      <c r="AB498" s="116" t="s">
        <v>8129</v>
      </c>
      <c r="AC498" s="116" t="s">
        <v>8129</v>
      </c>
      <c r="AD498" s="116" t="s">
        <v>8129</v>
      </c>
      <c r="AE498" s="116" t="s">
        <v>8129</v>
      </c>
      <c r="AF498" s="116" t="s">
        <v>10579</v>
      </c>
    </row>
    <row r="499" spans="1:32" ht="15" customHeight="1" x14ac:dyDescent="0.25">
      <c r="A499" s="116" t="s">
        <v>11181</v>
      </c>
      <c r="B499" s="120" t="s">
        <v>11182</v>
      </c>
      <c r="C499" s="116"/>
      <c r="D499" s="118">
        <v>43981</v>
      </c>
      <c r="E499" s="116" t="s">
        <v>11183</v>
      </c>
      <c r="F499" s="116">
        <v>109344</v>
      </c>
      <c r="G499" s="116" t="s">
        <v>8127</v>
      </c>
      <c r="H499" s="116" t="s">
        <v>8128</v>
      </c>
      <c r="I499" s="116"/>
      <c r="J499" s="116" t="s">
        <v>187</v>
      </c>
      <c r="K499" s="116" t="s">
        <v>2600</v>
      </c>
      <c r="L499" s="116" t="s">
        <v>30</v>
      </c>
      <c r="M499" s="116" t="s">
        <v>1258</v>
      </c>
      <c r="N499" s="118">
        <v>43982</v>
      </c>
      <c r="O499" s="119">
        <v>0.25347222222222221</v>
      </c>
      <c r="P499" s="119">
        <v>0.30833333333333335</v>
      </c>
      <c r="Q499" s="119">
        <v>0.32361111111111113</v>
      </c>
      <c r="R499" s="119">
        <v>0.3611111111111111</v>
      </c>
      <c r="S499" s="116" t="s">
        <v>115</v>
      </c>
      <c r="T499" s="116"/>
      <c r="U499" s="116" t="s">
        <v>11184</v>
      </c>
      <c r="V499" s="116" t="s">
        <v>11185</v>
      </c>
      <c r="W499" s="116" t="s">
        <v>11186</v>
      </c>
      <c r="X499" s="116" t="s">
        <v>9370</v>
      </c>
      <c r="Y499" s="116" t="s">
        <v>8142</v>
      </c>
      <c r="Z499" s="116" t="s">
        <v>8129</v>
      </c>
      <c r="AA499" s="116" t="s">
        <v>8129</v>
      </c>
      <c r="AB499" s="116" t="s">
        <v>8129</v>
      </c>
      <c r="AC499" s="116" t="s">
        <v>8129</v>
      </c>
      <c r="AD499" s="116" t="s">
        <v>8129</v>
      </c>
      <c r="AE499" s="116" t="s">
        <v>8129</v>
      </c>
      <c r="AF499" s="116" t="s">
        <v>10579</v>
      </c>
    </row>
    <row r="500" spans="1:32" ht="15" customHeight="1" x14ac:dyDescent="0.25">
      <c r="A500" s="116" t="s">
        <v>11187</v>
      </c>
      <c r="B500" s="120" t="s">
        <v>11188</v>
      </c>
      <c r="C500" s="116" t="s">
        <v>8125</v>
      </c>
      <c r="D500" s="118">
        <v>43982</v>
      </c>
      <c r="E500" s="116" t="s">
        <v>11189</v>
      </c>
      <c r="F500" s="116">
        <v>109950</v>
      </c>
      <c r="G500" s="116" t="s">
        <v>8127</v>
      </c>
      <c r="H500" s="116" t="s">
        <v>8128</v>
      </c>
      <c r="I500" s="116"/>
      <c r="J500" s="116" t="s">
        <v>189</v>
      </c>
      <c r="K500" s="116" t="s">
        <v>8749</v>
      </c>
      <c r="L500" s="116" t="s">
        <v>73</v>
      </c>
      <c r="M500" s="116" t="s">
        <v>1258</v>
      </c>
      <c r="N500" s="118">
        <v>43982</v>
      </c>
      <c r="O500" s="119">
        <v>0.64930555555555558</v>
      </c>
      <c r="P500" s="119">
        <v>0.66319444444444442</v>
      </c>
      <c r="Q500" s="119">
        <v>0.67708333333333337</v>
      </c>
      <c r="R500" s="119">
        <v>0.71180555555555547</v>
      </c>
      <c r="S500" s="116" t="s">
        <v>11190</v>
      </c>
      <c r="T500" s="116"/>
      <c r="U500" s="116" t="s">
        <v>11191</v>
      </c>
      <c r="V500" s="116" t="s">
        <v>11192</v>
      </c>
      <c r="W500" s="116" t="s">
        <v>11193</v>
      </c>
      <c r="X500" s="116" t="s">
        <v>9370</v>
      </c>
      <c r="Y500" s="116" t="s">
        <v>8142</v>
      </c>
      <c r="Z500" s="116" t="s">
        <v>8129</v>
      </c>
      <c r="AA500" s="116" t="s">
        <v>8129</v>
      </c>
      <c r="AB500" s="116" t="s">
        <v>8132</v>
      </c>
      <c r="AC500" s="116" t="s">
        <v>8129</v>
      </c>
      <c r="AD500" s="116" t="s">
        <v>8129</v>
      </c>
      <c r="AE500" s="116" t="s">
        <v>8129</v>
      </c>
      <c r="AF500" s="116" t="s">
        <v>10579</v>
      </c>
    </row>
    <row r="501" spans="1:32" ht="15" customHeight="1" x14ac:dyDescent="0.25">
      <c r="A501" s="116" t="s">
        <v>11194</v>
      </c>
      <c r="B501" s="120" t="s">
        <v>11195</v>
      </c>
      <c r="C501" s="116" t="s">
        <v>8125</v>
      </c>
      <c r="D501" s="118">
        <v>43982</v>
      </c>
      <c r="E501" s="116" t="s">
        <v>11196</v>
      </c>
      <c r="F501" s="116">
        <v>109953</v>
      </c>
      <c r="G501" s="116" t="s">
        <v>8127</v>
      </c>
      <c r="H501" s="116" t="s">
        <v>8128</v>
      </c>
      <c r="I501" s="116"/>
      <c r="J501" s="116" t="s">
        <v>184</v>
      </c>
      <c r="K501" s="116" t="s">
        <v>8256</v>
      </c>
      <c r="L501" s="116" t="s">
        <v>71</v>
      </c>
      <c r="M501" s="116" t="s">
        <v>255</v>
      </c>
      <c r="N501" s="118">
        <v>43982</v>
      </c>
      <c r="O501" s="119">
        <v>0.65</v>
      </c>
      <c r="P501" s="119">
        <v>0.66666666666666663</v>
      </c>
      <c r="Q501" s="119">
        <v>0.69791666666666663</v>
      </c>
      <c r="R501" s="119">
        <v>0.72916666666666663</v>
      </c>
      <c r="S501" s="116" t="s">
        <v>135</v>
      </c>
      <c r="T501" s="116"/>
      <c r="U501" s="116" t="s">
        <v>11197</v>
      </c>
      <c r="V501" s="116" t="s">
        <v>11198</v>
      </c>
      <c r="W501" s="116" t="s">
        <v>11199</v>
      </c>
      <c r="X501" s="116" t="s">
        <v>9370</v>
      </c>
      <c r="Y501" s="116" t="s">
        <v>8142</v>
      </c>
      <c r="Z501" s="116" t="s">
        <v>8129</v>
      </c>
      <c r="AA501" s="116" t="s">
        <v>8129</v>
      </c>
      <c r="AB501" s="116" t="s">
        <v>8129</v>
      </c>
      <c r="AC501" s="116" t="s">
        <v>8129</v>
      </c>
      <c r="AD501" s="116" t="s">
        <v>8129</v>
      </c>
      <c r="AE501" s="116" t="s">
        <v>8129</v>
      </c>
      <c r="AF501" s="116" t="s">
        <v>10579</v>
      </c>
    </row>
    <row r="502" spans="1:32" ht="15" customHeight="1" x14ac:dyDescent="0.25">
      <c r="A502" s="116" t="s">
        <v>11200</v>
      </c>
      <c r="B502" s="120" t="s">
        <v>11201</v>
      </c>
      <c r="C502" s="116"/>
      <c r="D502" s="118">
        <v>43982</v>
      </c>
      <c r="E502" s="116" t="s">
        <v>11202</v>
      </c>
      <c r="F502" s="116">
        <v>109940</v>
      </c>
      <c r="G502" s="116" t="s">
        <v>8127</v>
      </c>
      <c r="H502" s="116" t="s">
        <v>8128</v>
      </c>
      <c r="I502" s="116"/>
      <c r="J502" s="116" t="s">
        <v>187</v>
      </c>
      <c r="K502" s="116" t="s">
        <v>4771</v>
      </c>
      <c r="L502" s="116" t="s">
        <v>30</v>
      </c>
      <c r="M502" s="116" t="s">
        <v>1258</v>
      </c>
      <c r="N502" s="118">
        <v>43982</v>
      </c>
      <c r="O502" s="119">
        <v>0.80833333333333324</v>
      </c>
      <c r="P502" s="119">
        <v>0.82638888888888884</v>
      </c>
      <c r="Q502" s="119">
        <v>0.83680555555555547</v>
      </c>
      <c r="R502" s="119">
        <v>0.86458333333333337</v>
      </c>
      <c r="S502" s="116" t="s">
        <v>11203</v>
      </c>
      <c r="T502" s="116"/>
      <c r="U502" s="116" t="s">
        <v>11204</v>
      </c>
      <c r="V502" s="116" t="s">
        <v>11205</v>
      </c>
      <c r="W502" s="116" t="s">
        <v>11206</v>
      </c>
      <c r="X502" s="116" t="s">
        <v>9370</v>
      </c>
      <c r="Y502" s="116" t="s">
        <v>8142</v>
      </c>
      <c r="Z502" s="116" t="s">
        <v>8129</v>
      </c>
      <c r="AA502" s="116" t="s">
        <v>8129</v>
      </c>
      <c r="AB502" s="116" t="s">
        <v>8129</v>
      </c>
      <c r="AC502" s="116" t="s">
        <v>8129</v>
      </c>
      <c r="AD502" s="116" t="s">
        <v>8129</v>
      </c>
      <c r="AE502" s="116" t="s">
        <v>8129</v>
      </c>
      <c r="AF502" s="116" t="s">
        <v>10579</v>
      </c>
    </row>
    <row r="503" spans="1:32" ht="15" customHeight="1" x14ac:dyDescent="0.25">
      <c r="A503" s="116" t="s">
        <v>11207</v>
      </c>
      <c r="B503" s="120" t="s">
        <v>11208</v>
      </c>
      <c r="C503" s="116" t="s">
        <v>8125</v>
      </c>
      <c r="D503" s="118">
        <v>43982</v>
      </c>
      <c r="E503" s="116" t="s">
        <v>11209</v>
      </c>
      <c r="F503" s="116">
        <v>109945</v>
      </c>
      <c r="G503" s="116" t="s">
        <v>8127</v>
      </c>
      <c r="H503" s="116" t="s">
        <v>8128</v>
      </c>
      <c r="I503" s="116"/>
      <c r="J503" s="116" t="s">
        <v>189</v>
      </c>
      <c r="K503" s="116" t="s">
        <v>1942</v>
      </c>
      <c r="L503" s="116" t="s">
        <v>73</v>
      </c>
      <c r="M503" s="116" t="s">
        <v>255</v>
      </c>
      <c r="N503" s="118">
        <v>43982</v>
      </c>
      <c r="O503" s="119">
        <v>0.92291666666666661</v>
      </c>
      <c r="P503" s="119">
        <v>0.9375</v>
      </c>
      <c r="Q503" s="119">
        <v>0.94791666666666663</v>
      </c>
      <c r="R503" s="119">
        <v>0.97569444444444453</v>
      </c>
      <c r="S503" s="116" t="s">
        <v>11210</v>
      </c>
      <c r="T503" s="116"/>
      <c r="U503" s="116" t="s">
        <v>11211</v>
      </c>
      <c r="V503" s="116" t="s">
        <v>11212</v>
      </c>
      <c r="W503" s="116" t="s">
        <v>11213</v>
      </c>
      <c r="X503" s="116" t="s">
        <v>9370</v>
      </c>
      <c r="Y503" s="116" t="s">
        <v>8142</v>
      </c>
      <c r="Z503" s="116" t="s">
        <v>8129</v>
      </c>
      <c r="AA503" s="116" t="s">
        <v>8129</v>
      </c>
      <c r="AB503" s="116" t="s">
        <v>8129</v>
      </c>
      <c r="AC503" s="116" t="s">
        <v>8129</v>
      </c>
      <c r="AD503" s="116" t="s">
        <v>8129</v>
      </c>
      <c r="AE503" s="116" t="s">
        <v>8129</v>
      </c>
      <c r="AF503" s="116" t="s">
        <v>10579</v>
      </c>
    </row>
    <row r="504" spans="1:32" ht="15" customHeight="1" x14ac:dyDescent="0.25">
      <c r="A504" s="116" t="s">
        <v>11214</v>
      </c>
      <c r="B504" s="120" t="s">
        <v>11215</v>
      </c>
      <c r="C504" s="116" t="s">
        <v>11216</v>
      </c>
      <c r="D504" s="118">
        <v>43982</v>
      </c>
      <c r="E504" s="116" t="s">
        <v>11217</v>
      </c>
      <c r="F504" s="116" t="s">
        <v>11218</v>
      </c>
      <c r="G504" s="116" t="s">
        <v>9010</v>
      </c>
      <c r="H504" s="116" t="s">
        <v>8128</v>
      </c>
      <c r="I504" s="116"/>
      <c r="J504" s="116" t="s">
        <v>173</v>
      </c>
      <c r="K504" s="116" t="s">
        <v>8529</v>
      </c>
      <c r="L504" s="116" t="s">
        <v>68</v>
      </c>
      <c r="M504" s="116" t="s">
        <v>1258</v>
      </c>
      <c r="N504" s="118">
        <v>43983</v>
      </c>
      <c r="O504" s="119">
        <v>0.29166666666666669</v>
      </c>
      <c r="P504" s="119">
        <v>0.33333333333333331</v>
      </c>
      <c r="Q504" s="119">
        <v>0.35416666666666669</v>
      </c>
      <c r="R504" s="119">
        <v>0.4375</v>
      </c>
      <c r="S504" s="116" t="s">
        <v>11219</v>
      </c>
      <c r="T504" s="116"/>
      <c r="U504" s="116" t="s">
        <v>11220</v>
      </c>
      <c r="V504" s="116" t="s">
        <v>11221</v>
      </c>
      <c r="W504" s="116" t="s">
        <v>11222</v>
      </c>
      <c r="X504" s="116" t="s">
        <v>9370</v>
      </c>
      <c r="Y504" s="116" t="s">
        <v>8142</v>
      </c>
      <c r="Z504" s="116" t="s">
        <v>8129</v>
      </c>
      <c r="AA504" s="116" t="s">
        <v>8129</v>
      </c>
      <c r="AB504" s="116" t="s">
        <v>8132</v>
      </c>
      <c r="AC504" s="116" t="s">
        <v>8129</v>
      </c>
      <c r="AD504" s="116" t="s">
        <v>8129</v>
      </c>
      <c r="AE504" s="116" t="s">
        <v>8129</v>
      </c>
      <c r="AF504" s="116" t="s">
        <v>11223</v>
      </c>
    </row>
    <row r="505" spans="1:32" ht="15" customHeight="1" x14ac:dyDescent="0.25">
      <c r="A505" s="116" t="s">
        <v>11224</v>
      </c>
      <c r="B505" s="120" t="s">
        <v>11225</v>
      </c>
      <c r="C505" s="116" t="s">
        <v>11216</v>
      </c>
      <c r="D505" s="118">
        <v>43983</v>
      </c>
      <c r="E505" s="116" t="s">
        <v>11226</v>
      </c>
      <c r="F505" s="116">
        <v>109952</v>
      </c>
      <c r="G505" s="116" t="s">
        <v>8127</v>
      </c>
      <c r="H505" s="116" t="s">
        <v>8128</v>
      </c>
      <c r="I505" s="116"/>
      <c r="J505" s="116" t="s">
        <v>191</v>
      </c>
      <c r="K505" s="116" t="s">
        <v>9982</v>
      </c>
      <c r="L505" s="116" t="s">
        <v>9</v>
      </c>
      <c r="M505" s="116" t="s">
        <v>1258</v>
      </c>
      <c r="N505" s="118">
        <v>43983</v>
      </c>
      <c r="O505" s="119">
        <v>0.53263888888888888</v>
      </c>
      <c r="P505" s="119">
        <v>0.58333333333333337</v>
      </c>
      <c r="Q505" s="119">
        <v>0.59375</v>
      </c>
      <c r="R505" s="119">
        <v>0.625</v>
      </c>
      <c r="S505" s="116" t="s">
        <v>11227</v>
      </c>
      <c r="T505" s="116"/>
      <c r="U505" s="116" t="s">
        <v>11228</v>
      </c>
      <c r="V505" s="116" t="s">
        <v>11229</v>
      </c>
      <c r="W505" s="116" t="s">
        <v>11230</v>
      </c>
      <c r="X505" s="116" t="s">
        <v>9370</v>
      </c>
      <c r="Y505" s="116" t="s">
        <v>8142</v>
      </c>
      <c r="Z505" s="116" t="s">
        <v>8129</v>
      </c>
      <c r="AA505" s="116" t="s">
        <v>8129</v>
      </c>
      <c r="AB505" s="116" t="s">
        <v>8132</v>
      </c>
      <c r="AC505" s="116" t="s">
        <v>8129</v>
      </c>
      <c r="AD505" s="116" t="s">
        <v>8129</v>
      </c>
      <c r="AE505" s="116" t="s">
        <v>8129</v>
      </c>
      <c r="AF505" s="116" t="s">
        <v>11223</v>
      </c>
    </row>
    <row r="506" spans="1:32" ht="15" customHeight="1" x14ac:dyDescent="0.25">
      <c r="A506" s="116" t="s">
        <v>11231</v>
      </c>
      <c r="B506" s="120" t="s">
        <v>10610</v>
      </c>
      <c r="C506" s="116" t="s">
        <v>10610</v>
      </c>
      <c r="D506" s="118"/>
      <c r="E506" s="116" t="s">
        <v>10610</v>
      </c>
      <c r="F506" s="116" t="s">
        <v>10610</v>
      </c>
      <c r="G506" s="134"/>
      <c r="H506" s="116"/>
      <c r="I506" s="116"/>
      <c r="J506" s="116"/>
      <c r="K506" s="116"/>
      <c r="L506" s="116"/>
      <c r="M506" s="116"/>
      <c r="N506" s="118"/>
      <c r="O506" s="119"/>
      <c r="P506" s="125"/>
      <c r="Q506" s="125"/>
      <c r="R506" s="125"/>
      <c r="S506" s="116"/>
      <c r="T506" s="116"/>
      <c r="U506" s="119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  <c r="AF506" s="135"/>
    </row>
    <row r="507" spans="1:32" ht="15" customHeight="1" x14ac:dyDescent="0.25">
      <c r="A507" s="116" t="s">
        <v>11232</v>
      </c>
      <c r="B507" s="120" t="s">
        <v>10610</v>
      </c>
      <c r="C507" s="116" t="s">
        <v>10610</v>
      </c>
      <c r="D507" s="118" t="s">
        <v>10610</v>
      </c>
      <c r="E507" s="116" t="s">
        <v>11233</v>
      </c>
      <c r="F507" s="116" t="s">
        <v>10610</v>
      </c>
      <c r="G507" s="116" t="s">
        <v>8127</v>
      </c>
      <c r="H507" s="116" t="s">
        <v>8128</v>
      </c>
      <c r="I507" s="116"/>
      <c r="J507" s="116" t="s">
        <v>185</v>
      </c>
      <c r="K507" s="116"/>
      <c r="L507" s="116" t="s">
        <v>44</v>
      </c>
      <c r="M507" s="116" t="s">
        <v>255</v>
      </c>
      <c r="N507" s="118">
        <v>43983</v>
      </c>
      <c r="O507" s="119">
        <v>0.79652777777777783</v>
      </c>
      <c r="P507" s="119"/>
      <c r="Q507" s="119"/>
      <c r="R507" s="119"/>
      <c r="S507" s="116" t="s">
        <v>3196</v>
      </c>
      <c r="T507" s="116"/>
      <c r="U507" s="116" t="s">
        <v>11234</v>
      </c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116" t="s">
        <v>11223</v>
      </c>
    </row>
    <row r="508" spans="1:32" ht="15" customHeight="1" x14ac:dyDescent="0.25">
      <c r="A508" s="116" t="s">
        <v>11235</v>
      </c>
      <c r="B508" s="120" t="s">
        <v>11236</v>
      </c>
      <c r="C508" s="116" t="s">
        <v>11216</v>
      </c>
      <c r="D508" s="118">
        <v>43983</v>
      </c>
      <c r="E508" s="116" t="s">
        <v>11237</v>
      </c>
      <c r="F508" s="116">
        <v>109954</v>
      </c>
      <c r="G508" s="116" t="s">
        <v>8127</v>
      </c>
      <c r="H508" s="116" t="s">
        <v>8128</v>
      </c>
      <c r="I508" s="116"/>
      <c r="J508" s="116" t="s">
        <v>191</v>
      </c>
      <c r="K508" s="116" t="s">
        <v>11018</v>
      </c>
      <c r="L508" s="116" t="s">
        <v>73</v>
      </c>
      <c r="M508" s="116" t="s">
        <v>1258</v>
      </c>
      <c r="N508" s="118">
        <v>43983</v>
      </c>
      <c r="O508" s="119">
        <v>0.88888888888888884</v>
      </c>
      <c r="P508" s="119">
        <v>0.90277777777777779</v>
      </c>
      <c r="Q508" s="119">
        <v>0.92361111111111116</v>
      </c>
      <c r="R508" s="119">
        <v>0.95833333333333337</v>
      </c>
      <c r="S508" s="116" t="s">
        <v>2638</v>
      </c>
      <c r="T508" s="116"/>
      <c r="U508" s="116" t="s">
        <v>11238</v>
      </c>
      <c r="V508" s="116" t="s">
        <v>11239</v>
      </c>
      <c r="W508" s="116" t="s">
        <v>11230</v>
      </c>
      <c r="X508" s="116" t="s">
        <v>2454</v>
      </c>
      <c r="Y508" s="116" t="s">
        <v>8142</v>
      </c>
      <c r="Z508" s="116" t="s">
        <v>8129</v>
      </c>
      <c r="AA508" s="116" t="s">
        <v>8129</v>
      </c>
      <c r="AB508" s="116" t="s">
        <v>8129</v>
      </c>
      <c r="AC508" s="116" t="s">
        <v>8129</v>
      </c>
      <c r="AD508" s="116" t="s">
        <v>8129</v>
      </c>
      <c r="AE508" s="116" t="s">
        <v>8129</v>
      </c>
      <c r="AF508" s="116" t="s">
        <v>11223</v>
      </c>
    </row>
    <row r="509" spans="1:32" ht="15" customHeight="1" x14ac:dyDescent="0.25">
      <c r="A509" s="116" t="s">
        <v>11240</v>
      </c>
      <c r="B509" s="120" t="s">
        <v>11241</v>
      </c>
      <c r="C509" s="116" t="s">
        <v>11216</v>
      </c>
      <c r="D509" s="118">
        <v>43984</v>
      </c>
      <c r="E509" s="116" t="s">
        <v>11242</v>
      </c>
      <c r="F509" s="116">
        <v>109943</v>
      </c>
      <c r="G509" s="116" t="s">
        <v>8127</v>
      </c>
      <c r="H509" s="116" t="s">
        <v>8128</v>
      </c>
      <c r="I509" s="116"/>
      <c r="J509" s="116" t="s">
        <v>187</v>
      </c>
      <c r="K509" s="116" t="s">
        <v>8423</v>
      </c>
      <c r="L509" s="116" t="s">
        <v>73</v>
      </c>
      <c r="M509" s="116" t="s">
        <v>1258</v>
      </c>
      <c r="N509" s="118">
        <v>43984</v>
      </c>
      <c r="O509" s="119">
        <v>0.29166666666666669</v>
      </c>
      <c r="P509" s="119">
        <v>0.3263888888888889</v>
      </c>
      <c r="Q509" s="119">
        <v>0.38194444444444442</v>
      </c>
      <c r="R509" s="119">
        <v>0.42777777777777781</v>
      </c>
      <c r="S509" s="116" t="s">
        <v>11243</v>
      </c>
      <c r="T509" s="116"/>
      <c r="U509" s="116" t="s">
        <v>11244</v>
      </c>
      <c r="V509" s="116" t="s">
        <v>11245</v>
      </c>
      <c r="W509" s="116" t="s">
        <v>11230</v>
      </c>
      <c r="X509" s="116" t="s">
        <v>11246</v>
      </c>
      <c r="Y509" s="116" t="s">
        <v>8142</v>
      </c>
      <c r="Z509" s="116" t="s">
        <v>8129</v>
      </c>
      <c r="AA509" s="116" t="s">
        <v>8129</v>
      </c>
      <c r="AB509" s="116" t="s">
        <v>8129</v>
      </c>
      <c r="AC509" s="116" t="s">
        <v>8129</v>
      </c>
      <c r="AD509" s="116" t="s">
        <v>8129</v>
      </c>
      <c r="AE509" s="116" t="s">
        <v>8129</v>
      </c>
      <c r="AF509" s="116" t="s">
        <v>11223</v>
      </c>
    </row>
    <row r="510" spans="1:32" ht="15" customHeight="1" x14ac:dyDescent="0.25">
      <c r="A510" s="116" t="s">
        <v>11247</v>
      </c>
      <c r="B510" s="120" t="s">
        <v>11248</v>
      </c>
      <c r="C510" s="116" t="s">
        <v>8132</v>
      </c>
      <c r="D510" s="118">
        <v>43984</v>
      </c>
      <c r="E510" s="116" t="s">
        <v>11249</v>
      </c>
      <c r="F510" s="116">
        <v>109955</v>
      </c>
      <c r="G510" s="116" t="s">
        <v>8127</v>
      </c>
      <c r="H510" s="116" t="s">
        <v>8138</v>
      </c>
      <c r="I510" s="116"/>
      <c r="J510" s="116" t="s">
        <v>180</v>
      </c>
      <c r="K510" s="116" t="s">
        <v>8972</v>
      </c>
      <c r="L510" s="116" t="s">
        <v>8158</v>
      </c>
      <c r="M510" s="116" t="s">
        <v>255</v>
      </c>
      <c r="N510" s="118">
        <v>43984</v>
      </c>
      <c r="O510" s="119">
        <v>0.3923611111111111</v>
      </c>
      <c r="P510" s="119">
        <v>0.41319444444444442</v>
      </c>
      <c r="Q510" s="119">
        <v>0.43055555555555558</v>
      </c>
      <c r="R510" s="119">
        <v>0.46875</v>
      </c>
      <c r="S510" s="116" t="s">
        <v>2638</v>
      </c>
      <c r="T510" s="116"/>
      <c r="U510" s="116" t="s">
        <v>11250</v>
      </c>
      <c r="V510" s="116" t="s">
        <v>11251</v>
      </c>
      <c r="W510" s="116" t="s">
        <v>11252</v>
      </c>
      <c r="X510" s="116" t="s">
        <v>9370</v>
      </c>
      <c r="Y510" s="116" t="s">
        <v>8142</v>
      </c>
      <c r="Z510" s="116" t="s">
        <v>8129</v>
      </c>
      <c r="AA510" s="116" t="s">
        <v>8129</v>
      </c>
      <c r="AB510" s="116" t="s">
        <v>8132</v>
      </c>
      <c r="AC510" s="116" t="s">
        <v>8129</v>
      </c>
      <c r="AD510" s="116" t="s">
        <v>8129</v>
      </c>
      <c r="AE510" s="116" t="s">
        <v>8129</v>
      </c>
      <c r="AF510" s="116" t="s">
        <v>11223</v>
      </c>
    </row>
    <row r="511" spans="1:32" ht="15" customHeight="1" x14ac:dyDescent="0.25">
      <c r="A511" s="116" t="s">
        <v>11253</v>
      </c>
      <c r="B511" s="120" t="s">
        <v>11254</v>
      </c>
      <c r="C511" s="116" t="s">
        <v>8125</v>
      </c>
      <c r="D511" s="118">
        <v>43984</v>
      </c>
      <c r="E511" s="116" t="s">
        <v>11255</v>
      </c>
      <c r="F511" s="116">
        <v>109937</v>
      </c>
      <c r="G511" s="116" t="s">
        <v>8127</v>
      </c>
      <c r="H511" s="116" t="s">
        <v>8128</v>
      </c>
      <c r="I511" s="116"/>
      <c r="J511" s="116" t="s">
        <v>187</v>
      </c>
      <c r="K511" s="116" t="s">
        <v>105</v>
      </c>
      <c r="L511" s="116" t="s">
        <v>9</v>
      </c>
      <c r="M511" s="116" t="s">
        <v>1258</v>
      </c>
      <c r="N511" s="118">
        <v>43984</v>
      </c>
      <c r="O511" s="119">
        <v>0.5625</v>
      </c>
      <c r="P511" s="119">
        <v>0.57291666666666663</v>
      </c>
      <c r="Q511" s="119">
        <v>0.58680555555555558</v>
      </c>
      <c r="R511" s="119">
        <v>0.625</v>
      </c>
      <c r="S511" s="116" t="s">
        <v>3103</v>
      </c>
      <c r="T511" s="116"/>
      <c r="U511" s="116" t="s">
        <v>11256</v>
      </c>
      <c r="V511" s="116" t="s">
        <v>11257</v>
      </c>
      <c r="W511" s="116" t="s">
        <v>11258</v>
      </c>
      <c r="X511" s="116" t="s">
        <v>9370</v>
      </c>
      <c r="Y511" s="116" t="s">
        <v>8142</v>
      </c>
      <c r="Z511" s="116" t="s">
        <v>8129</v>
      </c>
      <c r="AA511" s="116" t="s">
        <v>8129</v>
      </c>
      <c r="AB511" s="116" t="s">
        <v>8132</v>
      </c>
      <c r="AC511" s="116" t="s">
        <v>8129</v>
      </c>
      <c r="AD511" s="116" t="s">
        <v>8129</v>
      </c>
      <c r="AE511" s="116" t="s">
        <v>8129</v>
      </c>
      <c r="AF511" s="116" t="s">
        <v>11223</v>
      </c>
    </row>
    <row r="512" spans="1:32" ht="15" customHeight="1" x14ac:dyDescent="0.25">
      <c r="A512" s="116" t="s">
        <v>11259</v>
      </c>
      <c r="B512" s="120" t="s">
        <v>11260</v>
      </c>
      <c r="C512" s="116" t="s">
        <v>11216</v>
      </c>
      <c r="D512" s="118">
        <v>43984</v>
      </c>
      <c r="E512" s="116" t="s">
        <v>11261</v>
      </c>
      <c r="F512" s="116">
        <v>109946</v>
      </c>
      <c r="G512" s="116" t="s">
        <v>8127</v>
      </c>
      <c r="H512" s="116" t="s">
        <v>8128</v>
      </c>
      <c r="I512" s="116"/>
      <c r="J512" s="116" t="s">
        <v>179</v>
      </c>
      <c r="K512" s="116" t="s">
        <v>8585</v>
      </c>
      <c r="L512" s="116" t="s">
        <v>73</v>
      </c>
      <c r="M512" s="116" t="s">
        <v>1258</v>
      </c>
      <c r="N512" s="118">
        <v>43985</v>
      </c>
      <c r="O512" s="119">
        <v>4.8611111111111112E-2</v>
      </c>
      <c r="P512" s="119">
        <v>5.9027777777777783E-2</v>
      </c>
      <c r="Q512" s="119">
        <v>6.9444444444444434E-2</v>
      </c>
      <c r="R512" s="119">
        <v>9.7222222222222224E-2</v>
      </c>
      <c r="S512" s="116" t="s">
        <v>11262</v>
      </c>
      <c r="T512" s="116"/>
      <c r="U512" s="116" t="s">
        <v>11263</v>
      </c>
      <c r="V512" s="116" t="s">
        <v>11264</v>
      </c>
      <c r="W512" s="116" t="s">
        <v>11265</v>
      </c>
      <c r="X512" s="116" t="s">
        <v>11266</v>
      </c>
      <c r="Y512" s="116" t="s">
        <v>8142</v>
      </c>
      <c r="Z512" s="116" t="s">
        <v>8129</v>
      </c>
      <c r="AA512" s="116" t="s">
        <v>8129</v>
      </c>
      <c r="AB512" s="116" t="s">
        <v>8129</v>
      </c>
      <c r="AC512" s="116" t="s">
        <v>8129</v>
      </c>
      <c r="AD512" s="116" t="s">
        <v>8129</v>
      </c>
      <c r="AE512" s="116" t="s">
        <v>8129</v>
      </c>
      <c r="AF512" s="116" t="s">
        <v>11223</v>
      </c>
    </row>
    <row r="513" spans="1:32" ht="15" customHeight="1" x14ac:dyDescent="0.25">
      <c r="A513" s="116" t="s">
        <v>11267</v>
      </c>
      <c r="B513" s="120" t="s">
        <v>11268</v>
      </c>
      <c r="C513" s="116"/>
      <c r="D513" s="118">
        <v>43985</v>
      </c>
      <c r="E513" s="116" t="s">
        <v>11269</v>
      </c>
      <c r="F513" s="116">
        <v>109958</v>
      </c>
      <c r="G513" s="134" t="s">
        <v>8127</v>
      </c>
      <c r="H513" s="116" t="s">
        <v>8128</v>
      </c>
      <c r="I513" s="116"/>
      <c r="J513" s="116" t="s">
        <v>193</v>
      </c>
      <c r="K513" s="116" t="s">
        <v>8972</v>
      </c>
      <c r="L513" s="116" t="s">
        <v>10</v>
      </c>
      <c r="M513" s="116" t="s">
        <v>255</v>
      </c>
      <c r="N513" s="118">
        <v>43985</v>
      </c>
      <c r="O513" s="119">
        <v>0.27777777777777779</v>
      </c>
      <c r="P513" s="125">
        <v>0.3125</v>
      </c>
      <c r="Q513" s="125">
        <v>0.33333333333333331</v>
      </c>
      <c r="R513" s="125">
        <v>0.375</v>
      </c>
      <c r="S513" s="116" t="s">
        <v>10230</v>
      </c>
      <c r="T513" s="116"/>
      <c r="U513" s="119" t="s">
        <v>11270</v>
      </c>
      <c r="V513" s="116" t="s">
        <v>11271</v>
      </c>
      <c r="W513" s="116" t="s">
        <v>9043</v>
      </c>
      <c r="X513" s="116" t="s">
        <v>481</v>
      </c>
      <c r="Y513" s="116" t="s">
        <v>8142</v>
      </c>
      <c r="Z513" s="116" t="s">
        <v>8129</v>
      </c>
      <c r="AA513" s="116" t="s">
        <v>8132</v>
      </c>
      <c r="AB513" s="116" t="s">
        <v>8129</v>
      </c>
      <c r="AC513" s="116" t="s">
        <v>8129</v>
      </c>
      <c r="AD513" s="116" t="s">
        <v>8129</v>
      </c>
      <c r="AE513" s="116" t="s">
        <v>8129</v>
      </c>
      <c r="AF513" s="135" t="s">
        <v>11223</v>
      </c>
    </row>
    <row r="514" spans="1:32" ht="15" customHeight="1" x14ac:dyDescent="0.25">
      <c r="A514" s="116" t="s">
        <v>11272</v>
      </c>
      <c r="B514" s="120" t="s">
        <v>11273</v>
      </c>
      <c r="C514" s="116" t="s">
        <v>8132</v>
      </c>
      <c r="D514" s="118">
        <v>43985</v>
      </c>
      <c r="E514" s="116" t="s">
        <v>11274</v>
      </c>
      <c r="F514" s="116">
        <v>109948</v>
      </c>
      <c r="G514" s="116" t="s">
        <v>8127</v>
      </c>
      <c r="H514" s="116" t="s">
        <v>8128</v>
      </c>
      <c r="I514" s="116"/>
      <c r="J514" s="116" t="s">
        <v>185</v>
      </c>
      <c r="K514" s="116" t="s">
        <v>11275</v>
      </c>
      <c r="L514" s="116" t="s">
        <v>62</v>
      </c>
      <c r="M514" s="116" t="s">
        <v>1258</v>
      </c>
      <c r="N514" s="118">
        <v>43985</v>
      </c>
      <c r="O514" s="119">
        <v>0.60069444444444442</v>
      </c>
      <c r="P514" s="119">
        <v>0.60416666666666663</v>
      </c>
      <c r="Q514" s="119">
        <v>0.62152777777777779</v>
      </c>
      <c r="R514" s="119">
        <v>0.64930555555555558</v>
      </c>
      <c r="S514" s="116" t="s">
        <v>11276</v>
      </c>
      <c r="T514" s="116"/>
      <c r="U514" s="116" t="s">
        <v>11277</v>
      </c>
      <c r="V514" s="116" t="s">
        <v>11278</v>
      </c>
      <c r="W514" s="116" t="s">
        <v>11279</v>
      </c>
      <c r="X514" s="116" t="s">
        <v>8513</v>
      </c>
      <c r="Y514" s="116" t="s">
        <v>8142</v>
      </c>
      <c r="Z514" s="116" t="s">
        <v>8129</v>
      </c>
      <c r="AA514" s="116" t="s">
        <v>8129</v>
      </c>
      <c r="AB514" s="116" t="s">
        <v>8129</v>
      </c>
      <c r="AC514" s="116" t="s">
        <v>8129</v>
      </c>
      <c r="AD514" s="116" t="s">
        <v>8129</v>
      </c>
      <c r="AE514" s="116" t="s">
        <v>8129</v>
      </c>
      <c r="AF514" s="116" t="s">
        <v>11223</v>
      </c>
    </row>
    <row r="515" spans="1:32" ht="15" customHeight="1" x14ac:dyDescent="0.25">
      <c r="A515" s="116" t="s">
        <v>11280</v>
      </c>
      <c r="B515" s="120" t="s">
        <v>11281</v>
      </c>
      <c r="C515" s="116"/>
      <c r="D515" s="118">
        <v>43985</v>
      </c>
      <c r="E515" s="116" t="s">
        <v>11282</v>
      </c>
      <c r="F515" s="116">
        <v>109963</v>
      </c>
      <c r="G515" s="134" t="s">
        <v>8127</v>
      </c>
      <c r="H515" s="116" t="s">
        <v>8128</v>
      </c>
      <c r="I515" s="116"/>
      <c r="J515" s="116" t="s">
        <v>191</v>
      </c>
      <c r="K515" s="116" t="s">
        <v>3005</v>
      </c>
      <c r="L515" s="116" t="s">
        <v>72</v>
      </c>
      <c r="M515" s="116" t="s">
        <v>1258</v>
      </c>
      <c r="N515" s="118">
        <v>43985</v>
      </c>
      <c r="O515" s="119">
        <v>0.90972222222222221</v>
      </c>
      <c r="P515" s="125">
        <v>0.92361111111111116</v>
      </c>
      <c r="Q515" s="125">
        <v>0.93402777777777779</v>
      </c>
      <c r="R515" s="125">
        <v>0.96875</v>
      </c>
      <c r="S515" s="116" t="s">
        <v>11276</v>
      </c>
      <c r="T515" s="116"/>
      <c r="U515" s="119" t="s">
        <v>11283</v>
      </c>
      <c r="V515" s="116" t="s">
        <v>11284</v>
      </c>
      <c r="W515" s="116" t="s">
        <v>11285</v>
      </c>
      <c r="X515" s="116" t="s">
        <v>9370</v>
      </c>
      <c r="Y515" s="116" t="s">
        <v>8142</v>
      </c>
      <c r="Z515" s="116" t="s">
        <v>8129</v>
      </c>
      <c r="AA515" s="116" t="s">
        <v>8129</v>
      </c>
      <c r="AB515" s="116" t="s">
        <v>8132</v>
      </c>
      <c r="AC515" s="116" t="s">
        <v>8132</v>
      </c>
      <c r="AD515" s="116" t="s">
        <v>8129</v>
      </c>
      <c r="AE515" s="116" t="s">
        <v>8129</v>
      </c>
      <c r="AF515" s="135" t="s">
        <v>11223</v>
      </c>
    </row>
    <row r="516" spans="1:32" ht="15" customHeight="1" x14ac:dyDescent="0.25">
      <c r="A516" s="116" t="s">
        <v>11286</v>
      </c>
      <c r="B516" s="120" t="s">
        <v>11287</v>
      </c>
      <c r="C516" s="116"/>
      <c r="D516" s="118">
        <v>43985</v>
      </c>
      <c r="E516" s="116" t="s">
        <v>11288</v>
      </c>
      <c r="F516" s="136">
        <v>109966</v>
      </c>
      <c r="G516" s="134" t="s">
        <v>8127</v>
      </c>
      <c r="H516" s="116" t="s">
        <v>8128</v>
      </c>
      <c r="I516" s="116"/>
      <c r="J516" s="116" t="s">
        <v>193</v>
      </c>
      <c r="K516" s="116" t="s">
        <v>8423</v>
      </c>
      <c r="L516" s="116" t="s">
        <v>10</v>
      </c>
      <c r="M516" s="116" t="s">
        <v>255</v>
      </c>
      <c r="N516" s="118">
        <v>43985</v>
      </c>
      <c r="O516" s="119">
        <v>0.93055555555555547</v>
      </c>
      <c r="P516" s="125">
        <v>0.95138888888888884</v>
      </c>
      <c r="Q516" s="125">
        <v>0.96875</v>
      </c>
      <c r="R516" s="125">
        <v>1.3888888888888888E-2</v>
      </c>
      <c r="S516" s="116" t="s">
        <v>11276</v>
      </c>
      <c r="T516" s="116"/>
      <c r="U516" s="119" t="s">
        <v>11289</v>
      </c>
      <c r="V516" s="116" t="s">
        <v>8822</v>
      </c>
      <c r="W516" s="116" t="s">
        <v>9950</v>
      </c>
      <c r="X516" s="116" t="s">
        <v>8513</v>
      </c>
      <c r="Y516" s="116" t="s">
        <v>8142</v>
      </c>
      <c r="Z516" s="116" t="s">
        <v>8129</v>
      </c>
      <c r="AA516" s="116" t="s">
        <v>8129</v>
      </c>
      <c r="AB516" s="116" t="s">
        <v>8132</v>
      </c>
      <c r="AC516" s="116" t="s">
        <v>8129</v>
      </c>
      <c r="AD516" s="116" t="s">
        <v>8129</v>
      </c>
      <c r="AE516" s="116" t="s">
        <v>8129</v>
      </c>
      <c r="AF516" s="135" t="s">
        <v>11223</v>
      </c>
    </row>
    <row r="517" spans="1:32" ht="15" customHeight="1" x14ac:dyDescent="0.25">
      <c r="A517" s="116" t="s">
        <v>11290</v>
      </c>
      <c r="B517" s="120" t="s">
        <v>11291</v>
      </c>
      <c r="C517" s="116" t="s">
        <v>8132</v>
      </c>
      <c r="D517" s="118">
        <v>43986</v>
      </c>
      <c r="E517" s="116" t="s">
        <v>11292</v>
      </c>
      <c r="F517" s="116">
        <v>109957</v>
      </c>
      <c r="G517" s="116" t="s">
        <v>8127</v>
      </c>
      <c r="H517" s="116" t="s">
        <v>8128</v>
      </c>
      <c r="I517" s="116"/>
      <c r="J517" s="116" t="s">
        <v>173</v>
      </c>
      <c r="K517" s="116" t="s">
        <v>1942</v>
      </c>
      <c r="L517" s="116" t="s">
        <v>8158</v>
      </c>
      <c r="M517" s="116" t="s">
        <v>1258</v>
      </c>
      <c r="N517" s="118">
        <v>43986</v>
      </c>
      <c r="O517" s="119">
        <v>0.74652777777777779</v>
      </c>
      <c r="P517" s="119">
        <v>0.77083333333333337</v>
      </c>
      <c r="Q517" s="119">
        <v>0.78472222222222221</v>
      </c>
      <c r="R517" s="119">
        <v>0.83680555555555547</v>
      </c>
      <c r="S517" s="116" t="s">
        <v>2624</v>
      </c>
      <c r="T517" s="116"/>
      <c r="U517" s="116" t="s">
        <v>11293</v>
      </c>
      <c r="V517" s="116" t="s">
        <v>3724</v>
      </c>
      <c r="W517" s="116" t="s">
        <v>11294</v>
      </c>
      <c r="X517" s="116" t="s">
        <v>9370</v>
      </c>
      <c r="Y517" s="116" t="s">
        <v>8142</v>
      </c>
      <c r="Z517" s="116" t="s">
        <v>8132</v>
      </c>
      <c r="AA517" s="116" t="s">
        <v>8129</v>
      </c>
      <c r="AB517" s="116" t="s">
        <v>8129</v>
      </c>
      <c r="AC517" s="116" t="s">
        <v>8129</v>
      </c>
      <c r="AD517" s="116" t="s">
        <v>8129</v>
      </c>
      <c r="AE517" s="116" t="s">
        <v>8129</v>
      </c>
      <c r="AF517" s="116" t="s">
        <v>11223</v>
      </c>
    </row>
    <row r="518" spans="1:32" ht="15" customHeight="1" x14ac:dyDescent="0.25">
      <c r="A518" s="116" t="s">
        <v>11295</v>
      </c>
      <c r="B518" s="120" t="s">
        <v>11296</v>
      </c>
      <c r="C518" s="116" t="s">
        <v>11216</v>
      </c>
      <c r="D518" s="118">
        <v>43986</v>
      </c>
      <c r="E518" s="116" t="s">
        <v>11297</v>
      </c>
      <c r="F518" s="116">
        <v>109965</v>
      </c>
      <c r="G518" s="116" t="s">
        <v>8175</v>
      </c>
      <c r="H518" s="116" t="s">
        <v>8128</v>
      </c>
      <c r="I518" s="116"/>
      <c r="J518" s="116" t="s">
        <v>185</v>
      </c>
      <c r="K518" s="116" t="s">
        <v>8649</v>
      </c>
      <c r="L518" s="116" t="s">
        <v>71</v>
      </c>
      <c r="M518" s="116" t="s">
        <v>255</v>
      </c>
      <c r="N518" s="118">
        <v>43987</v>
      </c>
      <c r="O518" s="119">
        <v>1.3888888888888888E-2</v>
      </c>
      <c r="P518" s="119">
        <v>2.0833333333333332E-2</v>
      </c>
      <c r="Q518" s="119">
        <v>3.4722222222222224E-2</v>
      </c>
      <c r="R518" s="119">
        <v>6.25E-2</v>
      </c>
      <c r="S518" s="116" t="s">
        <v>8560</v>
      </c>
      <c r="T518" s="116"/>
      <c r="U518" s="116" t="s">
        <v>11298</v>
      </c>
      <c r="V518" s="116" t="s">
        <v>11299</v>
      </c>
      <c r="W518" s="116" t="s">
        <v>11300</v>
      </c>
      <c r="X518" s="116" t="s">
        <v>8666</v>
      </c>
      <c r="Y518" s="116" t="s">
        <v>8142</v>
      </c>
      <c r="Z518" s="116" t="s">
        <v>8132</v>
      </c>
      <c r="AA518" s="116" t="s">
        <v>8129</v>
      </c>
      <c r="AB518" s="116" t="s">
        <v>8132</v>
      </c>
      <c r="AC518" s="116" t="s">
        <v>8129</v>
      </c>
      <c r="AD518" s="116" t="s">
        <v>8129</v>
      </c>
      <c r="AE518" s="116" t="s">
        <v>8129</v>
      </c>
      <c r="AF518" s="116" t="s">
        <v>11223</v>
      </c>
    </row>
    <row r="519" spans="1:32" ht="15" customHeight="1" x14ac:dyDescent="0.25">
      <c r="A519" s="116" t="s">
        <v>11301</v>
      </c>
      <c r="B519" s="120" t="s">
        <v>11302</v>
      </c>
      <c r="C519" s="116" t="s">
        <v>8129</v>
      </c>
      <c r="D519" s="118">
        <v>43987</v>
      </c>
      <c r="E519" s="116" t="s">
        <v>11303</v>
      </c>
      <c r="F519" s="116">
        <v>109961</v>
      </c>
      <c r="G519" s="116" t="s">
        <v>8127</v>
      </c>
      <c r="H519" s="116" t="s">
        <v>8128</v>
      </c>
      <c r="I519" s="116"/>
      <c r="J519" s="116" t="s">
        <v>187</v>
      </c>
      <c r="K519" s="116" t="s">
        <v>8187</v>
      </c>
      <c r="L519" s="116" t="s">
        <v>7</v>
      </c>
      <c r="M519" s="116" t="s">
        <v>1258</v>
      </c>
      <c r="N519" s="118">
        <v>43988</v>
      </c>
      <c r="O519" s="119">
        <v>6.9444444444444441E-3</v>
      </c>
      <c r="P519" s="119">
        <v>2.2916666666666669E-2</v>
      </c>
      <c r="Q519" s="119">
        <v>3.4722222222222224E-2</v>
      </c>
      <c r="R519" s="119">
        <v>6.25E-2</v>
      </c>
      <c r="S519" s="116" t="s">
        <v>11304</v>
      </c>
      <c r="T519" s="116"/>
      <c r="U519" s="116" t="s">
        <v>11305</v>
      </c>
      <c r="V519" s="116" t="s">
        <v>11306</v>
      </c>
      <c r="W519" s="116" t="s">
        <v>11307</v>
      </c>
      <c r="X519" s="116" t="s">
        <v>744</v>
      </c>
      <c r="Y519" s="116" t="s">
        <v>8142</v>
      </c>
      <c r="Z519" s="116" t="s">
        <v>8129</v>
      </c>
      <c r="AA519" s="116" t="s">
        <v>8129</v>
      </c>
      <c r="AB519" s="116" t="s">
        <v>8129</v>
      </c>
      <c r="AC519" s="116" t="s">
        <v>8129</v>
      </c>
      <c r="AD519" s="116" t="s">
        <v>8129</v>
      </c>
      <c r="AE519" s="116" t="s">
        <v>8129</v>
      </c>
      <c r="AF519" s="116" t="s">
        <v>11223</v>
      </c>
    </row>
    <row r="520" spans="1:32" ht="15" customHeight="1" x14ac:dyDescent="0.25">
      <c r="A520" s="116" t="s">
        <v>11308</v>
      </c>
      <c r="B520" s="120" t="s">
        <v>11309</v>
      </c>
      <c r="C520" s="116" t="s">
        <v>11216</v>
      </c>
      <c r="D520" s="118">
        <v>43988</v>
      </c>
      <c r="E520" s="116" t="s">
        <v>11310</v>
      </c>
      <c r="F520" s="116">
        <v>109968</v>
      </c>
      <c r="G520" s="116" t="s">
        <v>8127</v>
      </c>
      <c r="H520" s="116" t="s">
        <v>8128</v>
      </c>
      <c r="I520" s="116"/>
      <c r="J520" s="116" t="s">
        <v>193</v>
      </c>
      <c r="K520" s="116" t="s">
        <v>9360</v>
      </c>
      <c r="L520" s="116" t="s">
        <v>73</v>
      </c>
      <c r="M520" s="116" t="s">
        <v>1258</v>
      </c>
      <c r="N520" s="118">
        <v>43988</v>
      </c>
      <c r="O520" s="119">
        <v>0.35416666666666669</v>
      </c>
      <c r="P520" s="119">
        <v>0.36458333333333331</v>
      </c>
      <c r="Q520" s="119">
        <v>0.375</v>
      </c>
      <c r="R520" s="119">
        <v>0.4236111111111111</v>
      </c>
      <c r="S520" s="116" t="s">
        <v>11311</v>
      </c>
      <c r="T520" s="116"/>
      <c r="U520" s="116" t="s">
        <v>11312</v>
      </c>
      <c r="V520" s="116" t="s">
        <v>11313</v>
      </c>
      <c r="W520" s="116" t="s">
        <v>11314</v>
      </c>
      <c r="X520" s="116" t="s">
        <v>8513</v>
      </c>
      <c r="Y520" s="116" t="s">
        <v>8142</v>
      </c>
      <c r="Z520" s="116" t="s">
        <v>8129</v>
      </c>
      <c r="AA520" s="116" t="s">
        <v>8129</v>
      </c>
      <c r="AB520" s="116" t="s">
        <v>8129</v>
      </c>
      <c r="AC520" s="116" t="s">
        <v>8129</v>
      </c>
      <c r="AD520" s="116" t="s">
        <v>8129</v>
      </c>
      <c r="AE520" s="116" t="s">
        <v>8129</v>
      </c>
      <c r="AF520" s="116" t="s">
        <v>11223</v>
      </c>
    </row>
    <row r="521" spans="1:32" ht="15" customHeight="1" x14ac:dyDescent="0.25">
      <c r="A521" s="116" t="s">
        <v>11315</v>
      </c>
      <c r="B521" s="120" t="s">
        <v>11316</v>
      </c>
      <c r="C521" s="116" t="s">
        <v>11317</v>
      </c>
      <c r="D521" s="118">
        <v>43988</v>
      </c>
      <c r="E521" s="116" t="s">
        <v>11318</v>
      </c>
      <c r="F521" s="116">
        <v>109962</v>
      </c>
      <c r="G521" s="116" t="s">
        <v>8175</v>
      </c>
      <c r="H521" s="116" t="s">
        <v>8128</v>
      </c>
      <c r="I521" s="116"/>
      <c r="J521" s="116" t="s">
        <v>181</v>
      </c>
      <c r="K521" s="116" t="s">
        <v>3030</v>
      </c>
      <c r="L521" s="116" t="s">
        <v>65</v>
      </c>
      <c r="M521" s="116" t="s">
        <v>255</v>
      </c>
      <c r="N521" s="118">
        <v>43988</v>
      </c>
      <c r="O521" s="119">
        <v>0.62152777777777779</v>
      </c>
      <c r="P521" s="119">
        <v>0.64583333333333337</v>
      </c>
      <c r="Q521" s="119">
        <v>0.66319444444444442</v>
      </c>
      <c r="R521" s="119">
        <v>0.70138888888888884</v>
      </c>
      <c r="S521" s="116" t="s">
        <v>9392</v>
      </c>
      <c r="T521" s="116"/>
      <c r="U521" s="106" t="s">
        <v>11319</v>
      </c>
      <c r="V521" s="106" t="s">
        <v>138</v>
      </c>
      <c r="W521" s="116" t="s">
        <v>11320</v>
      </c>
      <c r="X521" s="116" t="s">
        <v>8513</v>
      </c>
      <c r="Y521" s="116" t="s">
        <v>8142</v>
      </c>
      <c r="Z521" s="116" t="s">
        <v>8129</v>
      </c>
      <c r="AA521" s="116" t="s">
        <v>8129</v>
      </c>
      <c r="AB521" s="116" t="s">
        <v>8129</v>
      </c>
      <c r="AC521" s="116" t="s">
        <v>8129</v>
      </c>
      <c r="AD521" s="116" t="s">
        <v>8129</v>
      </c>
      <c r="AE521" s="116" t="s">
        <v>8129</v>
      </c>
      <c r="AF521" s="116" t="s">
        <v>11223</v>
      </c>
    </row>
    <row r="522" spans="1:32" ht="15" customHeight="1" x14ac:dyDescent="0.25">
      <c r="A522" s="116" t="s">
        <v>11321</v>
      </c>
      <c r="B522" s="120" t="s">
        <v>11322</v>
      </c>
      <c r="C522" s="116" t="s">
        <v>11216</v>
      </c>
      <c r="D522" s="118">
        <v>43988</v>
      </c>
      <c r="E522" s="116" t="s">
        <v>11323</v>
      </c>
      <c r="F522" s="116">
        <v>109969</v>
      </c>
      <c r="G522" s="116" t="s">
        <v>8127</v>
      </c>
      <c r="H522" s="116" t="s">
        <v>8128</v>
      </c>
      <c r="I522" s="116"/>
      <c r="J522" s="116" t="s">
        <v>174</v>
      </c>
      <c r="K522" s="116" t="s">
        <v>11324</v>
      </c>
      <c r="L522" s="116" t="s">
        <v>9</v>
      </c>
      <c r="M522" s="116" t="s">
        <v>1258</v>
      </c>
      <c r="N522" s="118">
        <v>43988</v>
      </c>
      <c r="O522" s="119">
        <v>0.81597222222222221</v>
      </c>
      <c r="P522" s="119">
        <v>0.82638888888888884</v>
      </c>
      <c r="Q522" s="119">
        <v>0.84722222222222221</v>
      </c>
      <c r="R522" s="119">
        <v>0.88888888888888884</v>
      </c>
      <c r="S522" s="116" t="s">
        <v>9144</v>
      </c>
      <c r="T522" s="116"/>
      <c r="U522" s="116" t="s">
        <v>11325</v>
      </c>
      <c r="V522" s="116" t="s">
        <v>11326</v>
      </c>
      <c r="W522" s="116" t="s">
        <v>11327</v>
      </c>
      <c r="X522" s="116" t="s">
        <v>8513</v>
      </c>
      <c r="Y522" s="116" t="s">
        <v>8142</v>
      </c>
      <c r="Z522" s="116" t="s">
        <v>8129</v>
      </c>
      <c r="AA522" s="116" t="s">
        <v>8129</v>
      </c>
      <c r="AB522" s="116" t="s">
        <v>8132</v>
      </c>
      <c r="AC522" s="116" t="s">
        <v>8129</v>
      </c>
      <c r="AD522" s="116" t="s">
        <v>8129</v>
      </c>
      <c r="AE522" s="116" t="s">
        <v>8129</v>
      </c>
      <c r="AF522" s="116" t="s">
        <v>11223</v>
      </c>
    </row>
    <row r="523" spans="1:32" ht="15" customHeight="1" x14ac:dyDescent="0.25">
      <c r="A523" s="116" t="s">
        <v>11328</v>
      </c>
      <c r="B523" s="120" t="s">
        <v>11329</v>
      </c>
      <c r="C523" s="116" t="s">
        <v>11216</v>
      </c>
      <c r="D523" s="118">
        <v>43988</v>
      </c>
      <c r="E523" s="116" t="s">
        <v>11330</v>
      </c>
      <c r="F523" s="116">
        <v>109964</v>
      </c>
      <c r="G523" s="116" t="s">
        <v>8127</v>
      </c>
      <c r="H523" s="116" t="s">
        <v>8128</v>
      </c>
      <c r="I523" s="116"/>
      <c r="J523" s="116" t="s">
        <v>187</v>
      </c>
      <c r="K523" s="116" t="s">
        <v>2881</v>
      </c>
      <c r="L523" s="116" t="s">
        <v>73</v>
      </c>
      <c r="M523" s="116" t="s">
        <v>255</v>
      </c>
      <c r="N523" s="118">
        <v>43988</v>
      </c>
      <c r="O523" s="119">
        <v>0.88194444444444453</v>
      </c>
      <c r="P523" s="119">
        <v>0.90555555555555556</v>
      </c>
      <c r="Q523" s="119">
        <v>0.90972222222222221</v>
      </c>
      <c r="R523" s="119">
        <v>0.9375</v>
      </c>
      <c r="S523" s="116" t="s">
        <v>11331</v>
      </c>
      <c r="T523" s="116"/>
      <c r="U523" s="116" t="s">
        <v>11332</v>
      </c>
      <c r="V523" s="116" t="s">
        <v>9381</v>
      </c>
      <c r="W523" s="116" t="s">
        <v>11314</v>
      </c>
      <c r="X523" s="116" t="s">
        <v>8513</v>
      </c>
      <c r="Y523" s="116" t="s">
        <v>8142</v>
      </c>
      <c r="Z523" s="116" t="s">
        <v>8129</v>
      </c>
      <c r="AA523" s="116" t="s">
        <v>8129</v>
      </c>
      <c r="AB523" s="116" t="s">
        <v>8129</v>
      </c>
      <c r="AC523" s="116" t="s">
        <v>8129</v>
      </c>
      <c r="AD523" s="116" t="s">
        <v>8129</v>
      </c>
      <c r="AE523" s="116" t="s">
        <v>8129</v>
      </c>
      <c r="AF523" s="116" t="s">
        <v>11223</v>
      </c>
    </row>
    <row r="524" spans="1:32" ht="15" customHeight="1" x14ac:dyDescent="0.25">
      <c r="A524" s="116" t="s">
        <v>11333</v>
      </c>
      <c r="B524" s="120" t="s">
        <v>11334</v>
      </c>
      <c r="C524" s="116" t="s">
        <v>8132</v>
      </c>
      <c r="D524" s="118">
        <v>43989</v>
      </c>
      <c r="E524" s="116" t="s">
        <v>11335</v>
      </c>
      <c r="F524" s="116">
        <v>109959</v>
      </c>
      <c r="G524" s="116" t="s">
        <v>8127</v>
      </c>
      <c r="H524" s="116" t="s">
        <v>8128</v>
      </c>
      <c r="I524" s="116"/>
      <c r="J524" s="116" t="s">
        <v>187</v>
      </c>
      <c r="K524" s="116" t="s">
        <v>8423</v>
      </c>
      <c r="L524" s="116" t="s">
        <v>62</v>
      </c>
      <c r="M524" s="116" t="s">
        <v>1258</v>
      </c>
      <c r="N524" s="118">
        <v>43989</v>
      </c>
      <c r="O524" s="119">
        <v>0.77083333333333337</v>
      </c>
      <c r="P524" s="119">
        <v>0.78819444444444453</v>
      </c>
      <c r="Q524" s="119">
        <v>0.80208333333333337</v>
      </c>
      <c r="R524" s="119">
        <v>0.82638888888888884</v>
      </c>
      <c r="S524" s="116" t="s">
        <v>11336</v>
      </c>
      <c r="T524" s="116"/>
      <c r="U524" s="116" t="s">
        <v>11337</v>
      </c>
      <c r="V524" s="116" t="s">
        <v>11338</v>
      </c>
      <c r="W524" s="116" t="s">
        <v>10138</v>
      </c>
      <c r="X524" s="116" t="s">
        <v>276</v>
      </c>
      <c r="Y524" s="116" t="s">
        <v>8142</v>
      </c>
      <c r="Z524" s="116" t="s">
        <v>8129</v>
      </c>
      <c r="AA524" s="116" t="s">
        <v>8129</v>
      </c>
      <c r="AB524" s="116" t="s">
        <v>8129</v>
      </c>
      <c r="AC524" s="116" t="s">
        <v>8132</v>
      </c>
      <c r="AD524" s="116" t="s">
        <v>8129</v>
      </c>
      <c r="AE524" s="116" t="s">
        <v>8129</v>
      </c>
      <c r="AF524" s="116" t="s">
        <v>11223</v>
      </c>
    </row>
    <row r="525" spans="1:32" ht="15" customHeight="1" x14ac:dyDescent="0.25">
      <c r="A525" s="116" t="s">
        <v>11339</v>
      </c>
      <c r="B525" s="120"/>
      <c r="C525" s="116"/>
      <c r="D525" s="118">
        <v>43989</v>
      </c>
      <c r="E525" s="116" t="s">
        <v>11340</v>
      </c>
      <c r="F525" s="116">
        <v>110155</v>
      </c>
      <c r="G525" s="116" t="s">
        <v>8127</v>
      </c>
      <c r="H525" s="116" t="s">
        <v>8138</v>
      </c>
      <c r="I525" s="116"/>
      <c r="J525" s="116" t="s">
        <v>191</v>
      </c>
      <c r="K525" s="116" t="s">
        <v>3030</v>
      </c>
      <c r="L525" s="116" t="s">
        <v>72</v>
      </c>
      <c r="M525" s="116" t="s">
        <v>255</v>
      </c>
      <c r="N525" s="118">
        <v>43989</v>
      </c>
      <c r="O525" s="119">
        <v>0.85416666666666663</v>
      </c>
      <c r="P525" s="119">
        <v>0.86458333333333337</v>
      </c>
      <c r="Q525" s="119">
        <v>0.89583333333333337</v>
      </c>
      <c r="R525" s="119">
        <v>0.93055555555555547</v>
      </c>
      <c r="S525" s="116" t="s">
        <v>11341</v>
      </c>
      <c r="T525" s="116"/>
      <c r="U525" s="116" t="s">
        <v>11342</v>
      </c>
      <c r="V525" s="116" t="s">
        <v>11343</v>
      </c>
      <c r="W525" s="116" t="s">
        <v>11344</v>
      </c>
      <c r="X525" s="116" t="s">
        <v>276</v>
      </c>
      <c r="Y525" s="116" t="s">
        <v>8142</v>
      </c>
      <c r="Z525" s="116" t="s">
        <v>8132</v>
      </c>
      <c r="AA525" s="116" t="s">
        <v>8129</v>
      </c>
      <c r="AB525" s="116" t="s">
        <v>8132</v>
      </c>
      <c r="AC525" s="116" t="s">
        <v>8129</v>
      </c>
      <c r="AD525" s="116" t="s">
        <v>8129</v>
      </c>
      <c r="AE525" s="116" t="s">
        <v>8129</v>
      </c>
      <c r="AF525" s="116" t="s">
        <v>11223</v>
      </c>
    </row>
    <row r="526" spans="1:32" ht="15" customHeight="1" x14ac:dyDescent="0.25">
      <c r="A526" s="116" t="s">
        <v>11345</v>
      </c>
      <c r="B526" s="120" t="s">
        <v>11346</v>
      </c>
      <c r="C526" s="116" t="s">
        <v>8132</v>
      </c>
      <c r="D526" s="118">
        <v>43989</v>
      </c>
      <c r="E526" s="116" t="s">
        <v>11347</v>
      </c>
      <c r="F526" s="116">
        <v>109970</v>
      </c>
      <c r="G526" s="116" t="s">
        <v>8127</v>
      </c>
      <c r="H526" s="116" t="s">
        <v>8128</v>
      </c>
      <c r="I526" s="116"/>
      <c r="J526" s="116" t="s">
        <v>180</v>
      </c>
      <c r="K526" s="116" t="s">
        <v>8423</v>
      </c>
      <c r="L526" s="116" t="s">
        <v>8158</v>
      </c>
      <c r="M526" s="116" t="s">
        <v>1258</v>
      </c>
      <c r="N526" s="118">
        <v>43989</v>
      </c>
      <c r="O526" s="119">
        <v>0.91666666666666663</v>
      </c>
      <c r="P526" s="119">
        <v>0.94097222222222221</v>
      </c>
      <c r="Q526" s="119">
        <v>0.98958333333333337</v>
      </c>
      <c r="R526" s="119">
        <v>1.7361111111111112E-2</v>
      </c>
      <c r="S526" s="116" t="s">
        <v>10100</v>
      </c>
      <c r="T526" s="116"/>
      <c r="U526" s="116" t="s">
        <v>11348</v>
      </c>
      <c r="V526" s="116" t="s">
        <v>11349</v>
      </c>
      <c r="W526" s="116" t="s">
        <v>11350</v>
      </c>
      <c r="X526" s="116" t="s">
        <v>276</v>
      </c>
      <c r="Y526" s="116" t="s">
        <v>8142</v>
      </c>
      <c r="Z526" s="116" t="s">
        <v>8129</v>
      </c>
      <c r="AA526" s="116" t="s">
        <v>8132</v>
      </c>
      <c r="AB526" s="116" t="s">
        <v>8129</v>
      </c>
      <c r="AC526" s="116" t="s">
        <v>8129</v>
      </c>
      <c r="AD526" s="116" t="s">
        <v>8129</v>
      </c>
      <c r="AE526" s="116" t="s">
        <v>8129</v>
      </c>
      <c r="AF526" s="116" t="s">
        <v>11223</v>
      </c>
    </row>
    <row r="527" spans="1:32" ht="15" customHeight="1" x14ac:dyDescent="0.25">
      <c r="A527" s="116" t="s">
        <v>11351</v>
      </c>
      <c r="B527" s="120" t="s">
        <v>11352</v>
      </c>
      <c r="C527" s="116" t="s">
        <v>11216</v>
      </c>
      <c r="D527" s="118">
        <v>43990</v>
      </c>
      <c r="E527" s="116" t="s">
        <v>11353</v>
      </c>
      <c r="F527" s="116">
        <v>109956</v>
      </c>
      <c r="G527" s="116" t="s">
        <v>8127</v>
      </c>
      <c r="H527" s="116" t="s">
        <v>8128</v>
      </c>
      <c r="I527" s="116"/>
      <c r="J527" s="116" t="s">
        <v>179</v>
      </c>
      <c r="K527" s="116" t="s">
        <v>8245</v>
      </c>
      <c r="L527" s="116" t="s">
        <v>68</v>
      </c>
      <c r="M527" s="116" t="s">
        <v>1258</v>
      </c>
      <c r="N527" s="118">
        <v>43990</v>
      </c>
      <c r="O527" s="119">
        <v>0.28472222222222221</v>
      </c>
      <c r="P527" s="119">
        <v>0.34027777777777773</v>
      </c>
      <c r="Q527" s="119">
        <v>0.36458333333333331</v>
      </c>
      <c r="R527" s="119">
        <v>0.39583333333333331</v>
      </c>
      <c r="S527" s="116" t="s">
        <v>2615</v>
      </c>
      <c r="T527" s="116"/>
      <c r="U527" s="116" t="s">
        <v>11354</v>
      </c>
      <c r="V527" s="116" t="s">
        <v>11355</v>
      </c>
      <c r="W527" s="116" t="s">
        <v>11356</v>
      </c>
      <c r="X527" s="116" t="s">
        <v>276</v>
      </c>
      <c r="Y527" s="116" t="s">
        <v>8142</v>
      </c>
      <c r="Z527" s="116" t="s">
        <v>8129</v>
      </c>
      <c r="AA527" s="116" t="s">
        <v>8129</v>
      </c>
      <c r="AB527" s="116" t="s">
        <v>8129</v>
      </c>
      <c r="AC527" s="116" t="s">
        <v>8129</v>
      </c>
      <c r="AD527" s="116" t="s">
        <v>8129</v>
      </c>
      <c r="AE527" s="116" t="s">
        <v>8129</v>
      </c>
      <c r="AF527" s="116" t="s">
        <v>11223</v>
      </c>
    </row>
    <row r="528" spans="1:32" ht="15" customHeight="1" x14ac:dyDescent="0.25">
      <c r="A528" s="116" t="s">
        <v>11357</v>
      </c>
      <c r="B528" s="120" t="s">
        <v>11358</v>
      </c>
      <c r="C528" s="116" t="s">
        <v>11216</v>
      </c>
      <c r="D528" s="118">
        <v>43990</v>
      </c>
      <c r="E528" s="116" t="s">
        <v>11359</v>
      </c>
      <c r="F528" s="116">
        <v>109960</v>
      </c>
      <c r="G528" s="116" t="s">
        <v>8127</v>
      </c>
      <c r="H528" s="116" t="s">
        <v>8128</v>
      </c>
      <c r="I528" s="116"/>
      <c r="J528" s="116" t="s">
        <v>184</v>
      </c>
      <c r="K528" s="116" t="s">
        <v>8245</v>
      </c>
      <c r="L528" s="116" t="s">
        <v>73</v>
      </c>
      <c r="M528" s="116" t="s">
        <v>255</v>
      </c>
      <c r="N528" s="118">
        <v>43990</v>
      </c>
      <c r="O528" s="119">
        <v>0.68055555555555547</v>
      </c>
      <c r="P528" s="119">
        <v>0.6875</v>
      </c>
      <c r="Q528" s="119">
        <v>0.71527777777777779</v>
      </c>
      <c r="R528" s="119">
        <v>0.75</v>
      </c>
      <c r="S528" s="116" t="s">
        <v>2615</v>
      </c>
      <c r="T528" s="116"/>
      <c r="U528" s="116" t="s">
        <v>11360</v>
      </c>
      <c r="V528" s="116" t="s">
        <v>11361</v>
      </c>
      <c r="W528" s="116" t="s">
        <v>11362</v>
      </c>
      <c r="X528" s="116" t="s">
        <v>276</v>
      </c>
      <c r="Y528" s="116" t="s">
        <v>8142</v>
      </c>
      <c r="Z528" s="116" t="s">
        <v>8129</v>
      </c>
      <c r="AA528" s="116" t="s">
        <v>8129</v>
      </c>
      <c r="AB528" s="116" t="s">
        <v>8129</v>
      </c>
      <c r="AC528" s="116" t="s">
        <v>8129</v>
      </c>
      <c r="AD528" s="116" t="s">
        <v>8129</v>
      </c>
      <c r="AE528" s="116" t="s">
        <v>8129</v>
      </c>
      <c r="AF528" s="116" t="s">
        <v>11223</v>
      </c>
    </row>
    <row r="529" spans="1:32" ht="15" customHeight="1" x14ac:dyDescent="0.25">
      <c r="A529" s="116" t="s">
        <v>11363</v>
      </c>
      <c r="B529" s="120" t="s">
        <v>11364</v>
      </c>
      <c r="C529" s="116"/>
      <c r="D529" s="118">
        <v>43991</v>
      </c>
      <c r="E529" s="116" t="s">
        <v>11365</v>
      </c>
      <c r="F529" s="116">
        <v>110158</v>
      </c>
      <c r="G529" s="134" t="s">
        <v>8127</v>
      </c>
      <c r="H529" s="116" t="s">
        <v>8128</v>
      </c>
      <c r="I529" s="116"/>
      <c r="J529" s="116" t="s">
        <v>185</v>
      </c>
      <c r="K529" s="116" t="s">
        <v>2600</v>
      </c>
      <c r="L529" s="116" t="s">
        <v>10</v>
      </c>
      <c r="M529" s="116" t="s">
        <v>255</v>
      </c>
      <c r="N529" s="118">
        <v>43991</v>
      </c>
      <c r="O529" s="119">
        <v>0.83333333333333337</v>
      </c>
      <c r="P529" s="125">
        <v>0.83680555555555547</v>
      </c>
      <c r="Q529" s="125">
        <v>0.85416666666666663</v>
      </c>
      <c r="R529" s="125">
        <v>0.88541666666666663</v>
      </c>
      <c r="S529" s="116" t="s">
        <v>11366</v>
      </c>
      <c r="T529" s="116"/>
      <c r="U529" s="119" t="s">
        <v>11367</v>
      </c>
      <c r="V529" s="116" t="s">
        <v>11368</v>
      </c>
      <c r="W529" s="116" t="s">
        <v>11369</v>
      </c>
      <c r="X529" s="116" t="s">
        <v>8513</v>
      </c>
      <c r="Y529" s="116" t="s">
        <v>8142</v>
      </c>
      <c r="Z529" s="116" t="s">
        <v>8129</v>
      </c>
      <c r="AA529" s="116" t="s">
        <v>8129</v>
      </c>
      <c r="AB529" s="116" t="s">
        <v>8129</v>
      </c>
      <c r="AC529" s="116" t="s">
        <v>8129</v>
      </c>
      <c r="AD529" s="116" t="s">
        <v>8129</v>
      </c>
      <c r="AE529" s="116" t="s">
        <v>8129</v>
      </c>
      <c r="AF529" s="135" t="s">
        <v>11223</v>
      </c>
    </row>
    <row r="530" spans="1:32" ht="15" customHeight="1" x14ac:dyDescent="0.25">
      <c r="A530" s="116" t="s">
        <v>11370</v>
      </c>
      <c r="B530" s="120" t="s">
        <v>11371</v>
      </c>
      <c r="C530" s="116" t="s">
        <v>11216</v>
      </c>
      <c r="D530" s="118">
        <v>43992</v>
      </c>
      <c r="E530" s="116" t="s">
        <v>11372</v>
      </c>
      <c r="F530" s="116">
        <v>110161</v>
      </c>
      <c r="G530" s="116" t="s">
        <v>8127</v>
      </c>
      <c r="H530" s="116" t="s">
        <v>8128</v>
      </c>
      <c r="I530" s="116"/>
      <c r="J530" s="116" t="s">
        <v>187</v>
      </c>
      <c r="K530" s="116" t="s">
        <v>105</v>
      </c>
      <c r="L530" s="116" t="s">
        <v>9</v>
      </c>
      <c r="M530" s="116" t="s">
        <v>1258</v>
      </c>
      <c r="N530" s="118">
        <v>43992</v>
      </c>
      <c r="O530" s="119">
        <v>0.29166666666666669</v>
      </c>
      <c r="P530" s="119">
        <v>0.31944444444444448</v>
      </c>
      <c r="Q530" s="119">
        <v>0.33333333333333331</v>
      </c>
      <c r="R530" s="119">
        <v>0.3611111111111111</v>
      </c>
      <c r="S530" s="116" t="s">
        <v>9888</v>
      </c>
      <c r="T530" s="116"/>
      <c r="U530" s="116" t="s">
        <v>11373</v>
      </c>
      <c r="V530" s="116" t="s">
        <v>9381</v>
      </c>
      <c r="W530" s="116" t="s">
        <v>11374</v>
      </c>
      <c r="X530" s="116" t="s">
        <v>276</v>
      </c>
      <c r="Y530" s="116" t="s">
        <v>8142</v>
      </c>
      <c r="Z530" s="116" t="s">
        <v>8129</v>
      </c>
      <c r="AA530" s="116" t="s">
        <v>8129</v>
      </c>
      <c r="AB530" s="116" t="s">
        <v>8129</v>
      </c>
      <c r="AC530" s="116" t="s">
        <v>8129</v>
      </c>
      <c r="AD530" s="116" t="s">
        <v>8129</v>
      </c>
      <c r="AE530" s="116" t="s">
        <v>8129</v>
      </c>
      <c r="AF530" s="116" t="s">
        <v>11223</v>
      </c>
    </row>
    <row r="531" spans="1:32" ht="15" customHeight="1" x14ac:dyDescent="0.25">
      <c r="A531" s="116" t="s">
        <v>11375</v>
      </c>
      <c r="B531" s="120" t="s">
        <v>11376</v>
      </c>
      <c r="C531" s="116" t="s">
        <v>11216</v>
      </c>
      <c r="D531" s="118">
        <v>43992</v>
      </c>
      <c r="E531" s="116" t="s">
        <v>11377</v>
      </c>
      <c r="F531" s="116">
        <v>110151</v>
      </c>
      <c r="G531" s="116" t="s">
        <v>8137</v>
      </c>
      <c r="H531" s="116" t="s">
        <v>8128</v>
      </c>
      <c r="I531" s="116"/>
      <c r="J531" s="116" t="s">
        <v>179</v>
      </c>
      <c r="K531" s="116" t="s">
        <v>2814</v>
      </c>
      <c r="L531" s="116" t="s">
        <v>71</v>
      </c>
      <c r="M531" s="116" t="s">
        <v>255</v>
      </c>
      <c r="N531" s="118">
        <v>43992</v>
      </c>
      <c r="O531" s="119">
        <v>0.47222222222222227</v>
      </c>
      <c r="P531" s="119">
        <v>0.4826388888888889</v>
      </c>
      <c r="Q531" s="119">
        <v>0.4861111111111111</v>
      </c>
      <c r="R531" s="119">
        <v>0.51388888888888895</v>
      </c>
      <c r="S531" s="116" t="s">
        <v>2882</v>
      </c>
      <c r="T531" s="116"/>
      <c r="U531" s="116" t="s">
        <v>11378</v>
      </c>
      <c r="V531" s="116" t="s">
        <v>11379</v>
      </c>
      <c r="W531" s="116" t="s">
        <v>11380</v>
      </c>
      <c r="X531" s="116" t="s">
        <v>9750</v>
      </c>
      <c r="Y531" s="116" t="s">
        <v>8142</v>
      </c>
      <c r="Z531" s="116" t="s">
        <v>8129</v>
      </c>
      <c r="AA531" s="116" t="s">
        <v>8129</v>
      </c>
      <c r="AB531" s="116" t="s">
        <v>8129</v>
      </c>
      <c r="AC531" s="116" t="s">
        <v>8129</v>
      </c>
      <c r="AD531" s="116" t="s">
        <v>8129</v>
      </c>
      <c r="AE531" s="116" t="s">
        <v>8129</v>
      </c>
      <c r="AF531" s="116" t="s">
        <v>11223</v>
      </c>
    </row>
    <row r="532" spans="1:32" ht="15" customHeight="1" x14ac:dyDescent="0.25">
      <c r="A532" s="116" t="s">
        <v>11381</v>
      </c>
      <c r="B532" s="120" t="s">
        <v>11382</v>
      </c>
      <c r="C532" s="116" t="s">
        <v>8132</v>
      </c>
      <c r="D532" s="118">
        <v>43992</v>
      </c>
      <c r="E532" s="116" t="s">
        <v>11383</v>
      </c>
      <c r="F532" s="116">
        <v>110154</v>
      </c>
      <c r="G532" s="116" t="s">
        <v>8127</v>
      </c>
      <c r="H532" s="116" t="s">
        <v>8128</v>
      </c>
      <c r="I532" s="116"/>
      <c r="J532" s="116" t="s">
        <v>187</v>
      </c>
      <c r="K532" s="116" t="s">
        <v>10469</v>
      </c>
      <c r="L532" s="116" t="s">
        <v>8158</v>
      </c>
      <c r="M532" s="116" t="s">
        <v>1258</v>
      </c>
      <c r="N532" s="118">
        <v>43992</v>
      </c>
      <c r="O532" s="119">
        <v>0.66666666666666663</v>
      </c>
      <c r="P532" s="119">
        <v>0.6875</v>
      </c>
      <c r="Q532" s="119">
        <v>0.69444444444444453</v>
      </c>
      <c r="R532" s="119">
        <v>0.71527777777777779</v>
      </c>
      <c r="S532" s="116" t="s">
        <v>2882</v>
      </c>
      <c r="T532" s="116"/>
      <c r="U532" s="116" t="s">
        <v>11384</v>
      </c>
      <c r="V532" s="116" t="s">
        <v>9381</v>
      </c>
      <c r="W532" s="116" t="s">
        <v>10143</v>
      </c>
      <c r="X532" s="116" t="s">
        <v>276</v>
      </c>
      <c r="Y532" s="116" t="s">
        <v>8142</v>
      </c>
      <c r="Z532" s="116" t="s">
        <v>8129</v>
      </c>
      <c r="AA532" s="116" t="s">
        <v>8129</v>
      </c>
      <c r="AB532" s="116" t="s">
        <v>8129</v>
      </c>
      <c r="AC532" s="116" t="s">
        <v>8129</v>
      </c>
      <c r="AD532" s="116" t="s">
        <v>8129</v>
      </c>
      <c r="AE532" s="116" t="s">
        <v>8129</v>
      </c>
      <c r="AF532" s="116" t="s">
        <v>11223</v>
      </c>
    </row>
    <row r="533" spans="1:32" ht="15" customHeight="1" x14ac:dyDescent="0.25">
      <c r="A533" s="116" t="s">
        <v>11385</v>
      </c>
      <c r="B533" s="120" t="s">
        <v>11386</v>
      </c>
      <c r="C533" s="116" t="s">
        <v>9603</v>
      </c>
      <c r="D533" s="118">
        <v>43992</v>
      </c>
      <c r="E533" s="116" t="s">
        <v>11387</v>
      </c>
      <c r="F533" s="116">
        <v>110157</v>
      </c>
      <c r="G533" s="116" t="s">
        <v>8127</v>
      </c>
      <c r="H533" s="116" t="s">
        <v>8128</v>
      </c>
      <c r="I533" s="116"/>
      <c r="J533" s="116" t="s">
        <v>179</v>
      </c>
      <c r="K533" s="116" t="s">
        <v>8187</v>
      </c>
      <c r="L533" s="116" t="s">
        <v>9</v>
      </c>
      <c r="M533" s="116" t="s">
        <v>1258</v>
      </c>
      <c r="N533" s="118">
        <v>43992</v>
      </c>
      <c r="O533" s="119">
        <v>0.83333333333333337</v>
      </c>
      <c r="P533" s="119">
        <v>0.84722222222222221</v>
      </c>
      <c r="Q533" s="119">
        <v>0.86805555555555547</v>
      </c>
      <c r="R533" s="119">
        <v>0.90277777777777779</v>
      </c>
      <c r="S533" s="116" t="s">
        <v>9144</v>
      </c>
      <c r="T533" s="116"/>
      <c r="U533" s="116" t="s">
        <v>11388</v>
      </c>
      <c r="V533" s="116" t="s">
        <v>11389</v>
      </c>
      <c r="W533" s="116" t="s">
        <v>11390</v>
      </c>
      <c r="X533" s="116" t="s">
        <v>276</v>
      </c>
      <c r="Y533" s="116" t="s">
        <v>8142</v>
      </c>
      <c r="Z533" s="116" t="s">
        <v>8129</v>
      </c>
      <c r="AA533" s="116" t="s">
        <v>8129</v>
      </c>
      <c r="AB533" s="116" t="s">
        <v>8132</v>
      </c>
      <c r="AC533" s="116" t="s">
        <v>8129</v>
      </c>
      <c r="AD533" s="116" t="s">
        <v>8129</v>
      </c>
      <c r="AE533" s="116" t="s">
        <v>8129</v>
      </c>
      <c r="AF533" s="116" t="s">
        <v>11223</v>
      </c>
    </row>
    <row r="534" spans="1:32" ht="15" customHeight="1" x14ac:dyDescent="0.25">
      <c r="A534" s="116" t="s">
        <v>11391</v>
      </c>
      <c r="B534" s="120" t="s">
        <v>11392</v>
      </c>
      <c r="C534" s="116" t="s">
        <v>9603</v>
      </c>
      <c r="D534" s="118">
        <v>43992</v>
      </c>
      <c r="E534" s="116" t="s">
        <v>11393</v>
      </c>
      <c r="F534" s="116">
        <v>110167</v>
      </c>
      <c r="G534" s="116" t="s">
        <v>8127</v>
      </c>
      <c r="H534" s="116" t="s">
        <v>8128</v>
      </c>
      <c r="I534" s="116"/>
      <c r="J534" s="116" t="s">
        <v>173</v>
      </c>
      <c r="K534" s="116" t="s">
        <v>8649</v>
      </c>
      <c r="L534" s="116" t="s">
        <v>71</v>
      </c>
      <c r="M534" s="116" t="s">
        <v>255</v>
      </c>
      <c r="N534" s="118">
        <v>43992</v>
      </c>
      <c r="O534" s="119">
        <v>0.87152777777777779</v>
      </c>
      <c r="P534" s="119">
        <v>0.88194444444444453</v>
      </c>
      <c r="Q534" s="119">
        <v>0.89583333333333337</v>
      </c>
      <c r="R534" s="119">
        <v>0.92361111111111116</v>
      </c>
      <c r="S534" s="116" t="s">
        <v>11394</v>
      </c>
      <c r="T534" s="116"/>
      <c r="U534" s="116" t="s">
        <v>11395</v>
      </c>
      <c r="V534" s="116" t="s">
        <v>11396</v>
      </c>
      <c r="W534" s="116" t="s">
        <v>11397</v>
      </c>
      <c r="X534" s="116" t="s">
        <v>276</v>
      </c>
      <c r="Y534" s="116" t="s">
        <v>8142</v>
      </c>
      <c r="Z534" s="116" t="s">
        <v>8129</v>
      </c>
      <c r="AA534" s="116" t="s">
        <v>8129</v>
      </c>
      <c r="AB534" s="116" t="s">
        <v>8129</v>
      </c>
      <c r="AC534" s="116" t="s">
        <v>8129</v>
      </c>
      <c r="AD534" s="116" t="s">
        <v>8129</v>
      </c>
      <c r="AE534" s="116" t="s">
        <v>8129</v>
      </c>
      <c r="AF534" s="116" t="s">
        <v>11223</v>
      </c>
    </row>
    <row r="535" spans="1:32" ht="15" customHeight="1" x14ac:dyDescent="0.25">
      <c r="A535" s="116" t="s">
        <v>11398</v>
      </c>
      <c r="B535" s="120" t="s">
        <v>11399</v>
      </c>
      <c r="C535" s="116" t="s">
        <v>8132</v>
      </c>
      <c r="D535" s="118">
        <v>43993</v>
      </c>
      <c r="E535" s="116" t="s">
        <v>11400</v>
      </c>
      <c r="F535" s="116">
        <v>110166</v>
      </c>
      <c r="G535" s="116" t="s">
        <v>8127</v>
      </c>
      <c r="H535" s="116" t="s">
        <v>8138</v>
      </c>
      <c r="I535" s="116"/>
      <c r="J535" s="116" t="s">
        <v>191</v>
      </c>
      <c r="K535" s="116"/>
      <c r="L535" s="116" t="s">
        <v>62</v>
      </c>
      <c r="M535" s="116" t="s">
        <v>255</v>
      </c>
      <c r="N535" s="118">
        <v>43993</v>
      </c>
      <c r="O535" s="119">
        <v>0.65972222222222221</v>
      </c>
      <c r="P535" s="119">
        <v>0.65625</v>
      </c>
      <c r="Q535" s="119">
        <v>0.66666666666666663</v>
      </c>
      <c r="R535" s="119">
        <v>0.77083333333333337</v>
      </c>
      <c r="S535" s="116" t="s">
        <v>2882</v>
      </c>
      <c r="T535" s="116"/>
      <c r="U535" s="116" t="s">
        <v>11401</v>
      </c>
      <c r="V535" s="116" t="s">
        <v>11402</v>
      </c>
      <c r="W535" s="116" t="s">
        <v>11403</v>
      </c>
      <c r="X535" s="116" t="s">
        <v>276</v>
      </c>
      <c r="Y535" s="116" t="s">
        <v>9098</v>
      </c>
      <c r="Z535" s="116" t="s">
        <v>8129</v>
      </c>
      <c r="AA535" s="116" t="s">
        <v>8132</v>
      </c>
      <c r="AB535" s="116" t="s">
        <v>8132</v>
      </c>
      <c r="AC535" s="116" t="s">
        <v>8129</v>
      </c>
      <c r="AD535" s="116" t="s">
        <v>8129</v>
      </c>
      <c r="AE535" s="116" t="s">
        <v>8129</v>
      </c>
      <c r="AF535" s="116" t="s">
        <v>11223</v>
      </c>
    </row>
    <row r="536" spans="1:32" ht="15" customHeight="1" x14ac:dyDescent="0.25">
      <c r="A536" s="116" t="s">
        <v>11404</v>
      </c>
      <c r="B536" s="120" t="s">
        <v>11405</v>
      </c>
      <c r="C536" s="116"/>
      <c r="D536" s="118">
        <v>43993</v>
      </c>
      <c r="E536" s="116" t="s">
        <v>11406</v>
      </c>
      <c r="F536" s="116">
        <v>110156</v>
      </c>
      <c r="G536" s="116" t="s">
        <v>8127</v>
      </c>
      <c r="H536" s="116" t="s">
        <v>8128</v>
      </c>
      <c r="I536" s="116"/>
      <c r="J536" s="116" t="s">
        <v>185</v>
      </c>
      <c r="K536" s="116" t="s">
        <v>8469</v>
      </c>
      <c r="L536" s="116" t="s">
        <v>72</v>
      </c>
      <c r="M536" s="116" t="s">
        <v>255</v>
      </c>
      <c r="N536" s="118">
        <v>43993</v>
      </c>
      <c r="O536" s="119">
        <v>0.82986111111111116</v>
      </c>
      <c r="P536" s="119">
        <v>0.83333333333333337</v>
      </c>
      <c r="Q536" s="119">
        <v>0.85069444444444453</v>
      </c>
      <c r="R536" s="119">
        <v>0.89583333333333337</v>
      </c>
      <c r="S536" s="116" t="s">
        <v>9282</v>
      </c>
      <c r="T536" s="116"/>
      <c r="U536" s="116" t="s">
        <v>11407</v>
      </c>
      <c r="V536" s="116" t="s">
        <v>3091</v>
      </c>
      <c r="W536" s="116" t="s">
        <v>11408</v>
      </c>
      <c r="X536" s="116" t="s">
        <v>8513</v>
      </c>
      <c r="Y536" s="116" t="s">
        <v>9098</v>
      </c>
      <c r="Z536" s="116" t="s">
        <v>8132</v>
      </c>
      <c r="AA536" s="116" t="s">
        <v>8129</v>
      </c>
      <c r="AB536" s="116" t="s">
        <v>8132</v>
      </c>
      <c r="AC536" s="116" t="s">
        <v>8129</v>
      </c>
      <c r="AD536" s="116" t="s">
        <v>8129</v>
      </c>
      <c r="AE536" s="116" t="s">
        <v>8129</v>
      </c>
      <c r="AF536" s="116" t="s">
        <v>11223</v>
      </c>
    </row>
    <row r="537" spans="1:32" ht="15" customHeight="1" x14ac:dyDescent="0.25">
      <c r="A537" s="116" t="s">
        <v>11409</v>
      </c>
      <c r="B537" s="120" t="s">
        <v>11410</v>
      </c>
      <c r="C537" s="116" t="s">
        <v>8129</v>
      </c>
      <c r="D537" s="118">
        <v>43993</v>
      </c>
      <c r="E537" s="116" t="s">
        <v>11411</v>
      </c>
      <c r="F537" s="116">
        <v>110164</v>
      </c>
      <c r="G537" s="134" t="s">
        <v>8127</v>
      </c>
      <c r="H537" s="116" t="s">
        <v>8128</v>
      </c>
      <c r="I537" s="116"/>
      <c r="J537" s="116" t="s">
        <v>173</v>
      </c>
      <c r="K537" s="116" t="s">
        <v>3005</v>
      </c>
      <c r="L537" s="116" t="s">
        <v>10</v>
      </c>
      <c r="M537" s="116" t="s">
        <v>1258</v>
      </c>
      <c r="N537" s="118">
        <v>43993</v>
      </c>
      <c r="O537" s="119">
        <v>0.84722222222222221</v>
      </c>
      <c r="P537" s="125">
        <v>0.90277777777777779</v>
      </c>
      <c r="Q537" s="125">
        <v>0.91666666666666663</v>
      </c>
      <c r="R537" s="125">
        <v>0.95833333333333337</v>
      </c>
      <c r="S537" s="116" t="s">
        <v>2997</v>
      </c>
      <c r="T537" s="116"/>
      <c r="U537" s="119" t="s">
        <v>11412</v>
      </c>
      <c r="V537" s="116" t="s">
        <v>8822</v>
      </c>
      <c r="W537" s="116" t="s">
        <v>11073</v>
      </c>
      <c r="X537" s="116" t="s">
        <v>8513</v>
      </c>
      <c r="Y537" s="116" t="s">
        <v>8142</v>
      </c>
      <c r="Z537" s="116" t="s">
        <v>8129</v>
      </c>
      <c r="AA537" s="116" t="s">
        <v>8132</v>
      </c>
      <c r="AB537" s="116" t="s">
        <v>8132</v>
      </c>
      <c r="AC537" s="116" t="s">
        <v>8129</v>
      </c>
      <c r="AD537" s="116" t="s">
        <v>8129</v>
      </c>
      <c r="AE537" s="116" t="s">
        <v>8129</v>
      </c>
      <c r="AF537" s="135" t="s">
        <v>11223</v>
      </c>
    </row>
    <row r="538" spans="1:32" ht="15" customHeight="1" x14ac:dyDescent="0.25">
      <c r="A538" s="116" t="s">
        <v>11413</v>
      </c>
      <c r="B538" s="120" t="s">
        <v>11414</v>
      </c>
      <c r="C538" s="116" t="s">
        <v>8132</v>
      </c>
      <c r="D538" s="118">
        <v>43993</v>
      </c>
      <c r="E538" s="116" t="s">
        <v>11415</v>
      </c>
      <c r="F538" s="116">
        <v>109949</v>
      </c>
      <c r="G538" s="116" t="s">
        <v>8127</v>
      </c>
      <c r="H538" s="116" t="s">
        <v>8138</v>
      </c>
      <c r="I538" s="116"/>
      <c r="J538" s="116" t="s">
        <v>191</v>
      </c>
      <c r="K538" s="116" t="s">
        <v>3005</v>
      </c>
      <c r="L538" s="116" t="s">
        <v>62</v>
      </c>
      <c r="M538" s="116" t="s">
        <v>255</v>
      </c>
      <c r="N538" s="118">
        <v>43994</v>
      </c>
      <c r="O538" s="119">
        <v>0.13402777777777777</v>
      </c>
      <c r="P538" s="119">
        <v>0.14583333333333334</v>
      </c>
      <c r="Q538" s="119">
        <v>0.16666666666666666</v>
      </c>
      <c r="R538" s="119">
        <v>0.19444444444444445</v>
      </c>
      <c r="S538" s="116" t="s">
        <v>11416</v>
      </c>
      <c r="T538" s="116"/>
      <c r="U538" s="116" t="s">
        <v>11417</v>
      </c>
      <c r="V538" s="116" t="s">
        <v>11418</v>
      </c>
      <c r="W538" s="116" t="s">
        <v>10263</v>
      </c>
      <c r="X538" s="116" t="s">
        <v>276</v>
      </c>
      <c r="Y538" s="116" t="s">
        <v>8142</v>
      </c>
      <c r="Z538" s="116" t="s">
        <v>8129</v>
      </c>
      <c r="AA538" s="116" t="s">
        <v>8132</v>
      </c>
      <c r="AB538" s="116" t="s">
        <v>8132</v>
      </c>
      <c r="AC538" s="116" t="s">
        <v>8129</v>
      </c>
      <c r="AD538" s="116" t="s">
        <v>8129</v>
      </c>
      <c r="AE538" s="116" t="s">
        <v>8129</v>
      </c>
      <c r="AF538" s="116" t="s">
        <v>11223</v>
      </c>
    </row>
    <row r="539" spans="1:32" ht="15" customHeight="1" x14ac:dyDescent="0.25">
      <c r="A539" s="116" t="s">
        <v>11419</v>
      </c>
      <c r="B539" s="120" t="s">
        <v>11420</v>
      </c>
      <c r="C539" s="116" t="s">
        <v>8132</v>
      </c>
      <c r="D539" s="118">
        <v>43994</v>
      </c>
      <c r="E539" s="116" t="s">
        <v>11421</v>
      </c>
      <c r="F539" s="116">
        <v>110170</v>
      </c>
      <c r="G539" s="116" t="s">
        <v>8127</v>
      </c>
      <c r="H539" s="116" t="s">
        <v>8128</v>
      </c>
      <c r="I539" s="116"/>
      <c r="J539" s="116" t="s">
        <v>180</v>
      </c>
      <c r="K539" s="116" t="s">
        <v>8423</v>
      </c>
      <c r="L539" s="116" t="s">
        <v>8158</v>
      </c>
      <c r="M539" s="116" t="s">
        <v>1258</v>
      </c>
      <c r="N539" s="118">
        <v>43994</v>
      </c>
      <c r="O539" s="119">
        <v>0.34722222222222227</v>
      </c>
      <c r="P539" s="119">
        <v>0.37152777777777773</v>
      </c>
      <c r="Q539" s="119">
        <v>0.3888888888888889</v>
      </c>
      <c r="R539" s="119">
        <v>0.44444444444444442</v>
      </c>
      <c r="S539" s="116" t="s">
        <v>129</v>
      </c>
      <c r="T539" s="116"/>
      <c r="U539" s="116" t="s">
        <v>11422</v>
      </c>
      <c r="V539" s="116" t="s">
        <v>11423</v>
      </c>
      <c r="W539" s="116" t="s">
        <v>11424</v>
      </c>
      <c r="X539" s="116" t="s">
        <v>276</v>
      </c>
      <c r="Y539" s="116" t="s">
        <v>8142</v>
      </c>
      <c r="Z539" s="116" t="s">
        <v>8129</v>
      </c>
      <c r="AA539" s="116" t="s">
        <v>8129</v>
      </c>
      <c r="AB539" s="116" t="s">
        <v>8132</v>
      </c>
      <c r="AC539" s="116" t="s">
        <v>8129</v>
      </c>
      <c r="AD539" s="116" t="s">
        <v>8129</v>
      </c>
      <c r="AE539" s="116" t="s">
        <v>8129</v>
      </c>
      <c r="AF539" s="116" t="s">
        <v>11223</v>
      </c>
    </row>
    <row r="540" spans="1:32" ht="15" customHeight="1" x14ac:dyDescent="0.25">
      <c r="A540" s="116" t="s">
        <v>11425</v>
      </c>
      <c r="B540" s="120" t="s">
        <v>11426</v>
      </c>
      <c r="C540" s="116" t="s">
        <v>9603</v>
      </c>
      <c r="D540" s="118">
        <v>43994</v>
      </c>
      <c r="E540" s="116" t="s">
        <v>11427</v>
      </c>
      <c r="F540" s="116" t="s">
        <v>11428</v>
      </c>
      <c r="G540" s="116" t="s">
        <v>9010</v>
      </c>
      <c r="H540" s="116" t="s">
        <v>8128</v>
      </c>
      <c r="I540" s="116"/>
      <c r="J540" s="116" t="s">
        <v>187</v>
      </c>
      <c r="K540" s="116" t="s">
        <v>9739</v>
      </c>
      <c r="L540" s="116" t="s">
        <v>71</v>
      </c>
      <c r="M540" s="116" t="s">
        <v>255</v>
      </c>
      <c r="N540" s="118">
        <v>43994</v>
      </c>
      <c r="O540" s="119">
        <v>0.60069444444444442</v>
      </c>
      <c r="P540" s="119">
        <v>0.60763888888888895</v>
      </c>
      <c r="Q540" s="119">
        <v>0.63541666666666663</v>
      </c>
      <c r="R540" s="119">
        <v>0.70833333333333337</v>
      </c>
      <c r="S540" s="116" t="s">
        <v>118</v>
      </c>
      <c r="T540" s="116"/>
      <c r="U540" s="116" t="s">
        <v>11429</v>
      </c>
      <c r="V540" s="116" t="s">
        <v>11430</v>
      </c>
      <c r="W540" s="116" t="s">
        <v>11431</v>
      </c>
      <c r="X540" s="116" t="s">
        <v>11432</v>
      </c>
      <c r="Y540" s="116" t="s">
        <v>8142</v>
      </c>
      <c r="Z540" s="116" t="s">
        <v>8129</v>
      </c>
      <c r="AA540" s="116" t="s">
        <v>8132</v>
      </c>
      <c r="AB540" s="116" t="s">
        <v>8132</v>
      </c>
      <c r="AC540" s="116" t="s">
        <v>8129</v>
      </c>
      <c r="AD540" s="116" t="s">
        <v>8129</v>
      </c>
      <c r="AE540" s="116" t="s">
        <v>8129</v>
      </c>
      <c r="AF540" s="116" t="s">
        <v>11223</v>
      </c>
    </row>
    <row r="541" spans="1:32" ht="15" customHeight="1" x14ac:dyDescent="0.25">
      <c r="A541" s="116" t="s">
        <v>11433</v>
      </c>
      <c r="B541" s="120" t="s">
        <v>11434</v>
      </c>
      <c r="C541" s="116" t="s">
        <v>9603</v>
      </c>
      <c r="D541" s="118">
        <v>43994</v>
      </c>
      <c r="E541" s="116" t="s">
        <v>11435</v>
      </c>
      <c r="F541" s="116">
        <v>110169</v>
      </c>
      <c r="G541" s="116" t="s">
        <v>8127</v>
      </c>
      <c r="H541" s="116" t="s">
        <v>8128</v>
      </c>
      <c r="I541" s="116"/>
      <c r="J541" s="116" t="s">
        <v>180</v>
      </c>
      <c r="K541" s="116" t="s">
        <v>8423</v>
      </c>
      <c r="L541" s="116" t="s">
        <v>73</v>
      </c>
      <c r="M541" s="116" t="s">
        <v>1258</v>
      </c>
      <c r="N541" s="118">
        <v>43994</v>
      </c>
      <c r="O541" s="119">
        <v>0.68055555555555547</v>
      </c>
      <c r="P541" s="119">
        <v>0.69791666666666663</v>
      </c>
      <c r="Q541" s="119">
        <v>0.72569444444444453</v>
      </c>
      <c r="R541" s="119">
        <v>0.75347222222222221</v>
      </c>
      <c r="S541" s="116" t="s">
        <v>135</v>
      </c>
      <c r="T541" s="116"/>
      <c r="U541" s="116" t="s">
        <v>11436</v>
      </c>
      <c r="V541" s="116" t="s">
        <v>8822</v>
      </c>
      <c r="W541" s="116" t="s">
        <v>10388</v>
      </c>
      <c r="X541" s="116" t="s">
        <v>276</v>
      </c>
      <c r="Y541" s="116" t="s">
        <v>8142</v>
      </c>
      <c r="Z541" s="116" t="s">
        <v>8129</v>
      </c>
      <c r="AA541" s="116" t="s">
        <v>8129</v>
      </c>
      <c r="AB541" s="116" t="s">
        <v>8129</v>
      </c>
      <c r="AC541" s="116" t="s">
        <v>8129</v>
      </c>
      <c r="AD541" s="116" t="s">
        <v>8129</v>
      </c>
      <c r="AE541" s="116" t="s">
        <v>8129</v>
      </c>
      <c r="AF541" s="116" t="s">
        <v>11223</v>
      </c>
    </row>
    <row r="542" spans="1:32" ht="15" customHeight="1" x14ac:dyDescent="0.25">
      <c r="A542" s="116" t="s">
        <v>11437</v>
      </c>
      <c r="B542" s="120" t="s">
        <v>11438</v>
      </c>
      <c r="C542" s="116" t="s">
        <v>8132</v>
      </c>
      <c r="D542" s="118">
        <v>43994</v>
      </c>
      <c r="E542" s="116" t="s">
        <v>11439</v>
      </c>
      <c r="F542" s="116">
        <v>110168</v>
      </c>
      <c r="G542" s="116" t="s">
        <v>8127</v>
      </c>
      <c r="H542" s="116" t="s">
        <v>8128</v>
      </c>
      <c r="I542" s="116"/>
      <c r="J542" s="116" t="s">
        <v>179</v>
      </c>
      <c r="K542" s="116" t="s">
        <v>8256</v>
      </c>
      <c r="L542" s="116" t="s">
        <v>8158</v>
      </c>
      <c r="M542" s="116" t="s">
        <v>1258</v>
      </c>
      <c r="N542" s="118">
        <v>43994</v>
      </c>
      <c r="O542" s="119">
        <v>0.88194444444444453</v>
      </c>
      <c r="P542" s="119">
        <v>0.89583333333333337</v>
      </c>
      <c r="Q542" s="119">
        <v>0.94444444444444453</v>
      </c>
      <c r="R542" s="119">
        <v>0.97222222222222221</v>
      </c>
      <c r="S542" s="116" t="s">
        <v>126</v>
      </c>
      <c r="T542" s="116"/>
      <c r="U542" s="116" t="s">
        <v>11440</v>
      </c>
      <c r="V542" s="116" t="s">
        <v>8822</v>
      </c>
      <c r="W542" s="116" t="s">
        <v>11441</v>
      </c>
      <c r="X542" s="116" t="s">
        <v>276</v>
      </c>
      <c r="Y542" s="116" t="s">
        <v>8142</v>
      </c>
      <c r="Z542" s="116" t="s">
        <v>8129</v>
      </c>
      <c r="AA542" s="116" t="s">
        <v>8129</v>
      </c>
      <c r="AB542" s="116" t="s">
        <v>8132</v>
      </c>
      <c r="AC542" s="116" t="s">
        <v>8129</v>
      </c>
      <c r="AD542" s="116" t="s">
        <v>8129</v>
      </c>
      <c r="AE542" s="116" t="s">
        <v>8129</v>
      </c>
      <c r="AF542" s="116" t="s">
        <v>11223</v>
      </c>
    </row>
    <row r="543" spans="1:32" ht="15" customHeight="1" x14ac:dyDescent="0.25">
      <c r="A543" s="116" t="s">
        <v>11442</v>
      </c>
      <c r="B543" s="120" t="s">
        <v>11443</v>
      </c>
      <c r="C543" s="116" t="s">
        <v>9603</v>
      </c>
      <c r="D543" s="118">
        <v>43994</v>
      </c>
      <c r="E543" s="116" t="s">
        <v>11444</v>
      </c>
      <c r="F543" s="116">
        <v>110152</v>
      </c>
      <c r="G543" s="116" t="s">
        <v>8127</v>
      </c>
      <c r="H543" s="116" t="s">
        <v>8128</v>
      </c>
      <c r="I543" s="116"/>
      <c r="J543" s="116" t="s">
        <v>187</v>
      </c>
      <c r="K543" s="116" t="s">
        <v>3030</v>
      </c>
      <c r="L543" s="116" t="s">
        <v>71</v>
      </c>
      <c r="M543" s="116" t="s">
        <v>255</v>
      </c>
      <c r="N543" s="118">
        <v>43994</v>
      </c>
      <c r="O543" s="119">
        <v>0.94791666666666663</v>
      </c>
      <c r="P543" s="119">
        <v>0.96527777777777779</v>
      </c>
      <c r="Q543" s="119">
        <v>0.97222222222222221</v>
      </c>
      <c r="R543" s="119">
        <v>0.99652777777777779</v>
      </c>
      <c r="S543" s="116" t="s">
        <v>114</v>
      </c>
      <c r="T543" s="116"/>
      <c r="U543" s="116" t="s">
        <v>11445</v>
      </c>
      <c r="V543" s="116" t="s">
        <v>2909</v>
      </c>
      <c r="W543" s="116" t="s">
        <v>11446</v>
      </c>
      <c r="X543" s="116" t="s">
        <v>276</v>
      </c>
      <c r="Y543" s="116" t="s">
        <v>8142</v>
      </c>
      <c r="Z543" s="116" t="s">
        <v>8129</v>
      </c>
      <c r="AA543" s="116" t="s">
        <v>8129</v>
      </c>
      <c r="AB543" s="116" t="s">
        <v>8132</v>
      </c>
      <c r="AC543" s="116" t="s">
        <v>8129</v>
      </c>
      <c r="AD543" s="116" t="s">
        <v>8129</v>
      </c>
      <c r="AE543" s="116" t="s">
        <v>8129</v>
      </c>
      <c r="AF543" s="116" t="s">
        <v>11223</v>
      </c>
    </row>
    <row r="544" spans="1:32" ht="15" customHeight="1" x14ac:dyDescent="0.25">
      <c r="A544" s="116" t="s">
        <v>11447</v>
      </c>
      <c r="B544" s="104" t="s">
        <v>11448</v>
      </c>
      <c r="C544" s="116" t="s">
        <v>8132</v>
      </c>
      <c r="D544" s="118">
        <v>43994</v>
      </c>
      <c r="E544" s="116" t="s">
        <v>11449</v>
      </c>
      <c r="F544" s="116">
        <v>110136</v>
      </c>
      <c r="G544" s="116" t="s">
        <v>8127</v>
      </c>
      <c r="H544" s="116" t="s">
        <v>8128</v>
      </c>
      <c r="I544" s="116"/>
      <c r="J544" s="116" t="s">
        <v>180</v>
      </c>
      <c r="K544" s="116" t="s">
        <v>3030</v>
      </c>
      <c r="L544" s="116" t="s">
        <v>73</v>
      </c>
      <c r="M544" s="116" t="s">
        <v>1258</v>
      </c>
      <c r="N544" s="118">
        <v>43995</v>
      </c>
      <c r="O544" s="119">
        <v>9.7222222222222224E-2</v>
      </c>
      <c r="P544" s="119">
        <v>0.11805555555555557</v>
      </c>
      <c r="Q544" s="119">
        <v>0.1388888888888889</v>
      </c>
      <c r="R544" s="119">
        <v>0.21527777777777779</v>
      </c>
      <c r="S544" s="116" t="s">
        <v>135</v>
      </c>
      <c r="T544" s="116"/>
      <c r="U544" s="116" t="s">
        <v>11450</v>
      </c>
      <c r="V544" s="116" t="s">
        <v>11451</v>
      </c>
      <c r="W544" s="116" t="s">
        <v>11452</v>
      </c>
      <c r="X544" s="116" t="s">
        <v>276</v>
      </c>
      <c r="Y544" s="116" t="s">
        <v>8142</v>
      </c>
      <c r="Z544" s="116" t="s">
        <v>8129</v>
      </c>
      <c r="AA544" s="116" t="s">
        <v>8132</v>
      </c>
      <c r="AB544" s="116" t="s">
        <v>8132</v>
      </c>
      <c r="AC544" s="116" t="s">
        <v>8129</v>
      </c>
      <c r="AD544" s="116" t="s">
        <v>8129</v>
      </c>
      <c r="AE544" s="116" t="s">
        <v>8129</v>
      </c>
      <c r="AF544" s="116" t="s">
        <v>11223</v>
      </c>
    </row>
    <row r="545" spans="1:32" ht="15" customHeight="1" x14ac:dyDescent="0.25">
      <c r="A545" s="116" t="s">
        <v>11453</v>
      </c>
      <c r="B545" s="120" t="s">
        <v>11454</v>
      </c>
      <c r="C545" s="116" t="s">
        <v>8125</v>
      </c>
      <c r="D545" s="118">
        <v>43995</v>
      </c>
      <c r="E545" s="116" t="s">
        <v>11455</v>
      </c>
      <c r="F545" s="116">
        <v>110162</v>
      </c>
      <c r="G545" s="116" t="s">
        <v>8127</v>
      </c>
      <c r="H545" s="116" t="s">
        <v>8128</v>
      </c>
      <c r="I545" s="116"/>
      <c r="J545" s="116" t="s">
        <v>179</v>
      </c>
      <c r="K545" s="116" t="s">
        <v>2881</v>
      </c>
      <c r="L545" s="116" t="s">
        <v>23</v>
      </c>
      <c r="M545" s="116" t="s">
        <v>1258</v>
      </c>
      <c r="N545" s="118">
        <v>43995</v>
      </c>
      <c r="O545" s="119">
        <v>0.31944444444444448</v>
      </c>
      <c r="P545" s="119">
        <v>0.34027777777777773</v>
      </c>
      <c r="Q545" s="119">
        <v>0.35416666666666669</v>
      </c>
      <c r="R545" s="119">
        <v>0.40277777777777773</v>
      </c>
      <c r="S545" s="116" t="s">
        <v>11456</v>
      </c>
      <c r="T545" s="116"/>
      <c r="U545" s="116" t="s">
        <v>11457</v>
      </c>
      <c r="V545" s="116" t="s">
        <v>11458</v>
      </c>
      <c r="W545" s="116" t="s">
        <v>11446</v>
      </c>
      <c r="X545" s="116" t="s">
        <v>276</v>
      </c>
      <c r="Y545" s="116" t="s">
        <v>8142</v>
      </c>
      <c r="Z545" s="116" t="s">
        <v>8129</v>
      </c>
      <c r="AA545" s="116" t="s">
        <v>8129</v>
      </c>
      <c r="AB545" s="116" t="s">
        <v>8129</v>
      </c>
      <c r="AC545" s="116" t="s">
        <v>8129</v>
      </c>
      <c r="AD545" s="116" t="s">
        <v>8129</v>
      </c>
      <c r="AE545" s="116" t="s">
        <v>8129</v>
      </c>
      <c r="AF545" s="116" t="s">
        <v>11223</v>
      </c>
    </row>
    <row r="546" spans="1:32" ht="15" customHeight="1" x14ac:dyDescent="0.25">
      <c r="A546" s="116" t="s">
        <v>11459</v>
      </c>
      <c r="B546" s="120" t="s">
        <v>11460</v>
      </c>
      <c r="C546" s="116"/>
      <c r="D546" s="118">
        <v>43995</v>
      </c>
      <c r="E546" s="116" t="s">
        <v>11461</v>
      </c>
      <c r="F546" s="116">
        <v>110134</v>
      </c>
      <c r="G546" s="116" t="s">
        <v>8127</v>
      </c>
      <c r="H546" s="116" t="s">
        <v>8128</v>
      </c>
      <c r="I546" s="116"/>
      <c r="J546" s="116" t="s">
        <v>185</v>
      </c>
      <c r="K546" s="116" t="s">
        <v>8509</v>
      </c>
      <c r="L546" s="116" t="s">
        <v>11</v>
      </c>
      <c r="M546" s="116" t="s">
        <v>255</v>
      </c>
      <c r="N546" s="118">
        <v>43996</v>
      </c>
      <c r="O546" s="119">
        <v>0.18055555555555555</v>
      </c>
      <c r="P546" s="119">
        <v>0.1875</v>
      </c>
      <c r="Q546" s="119">
        <v>0.22222222222222221</v>
      </c>
      <c r="R546" s="119">
        <v>0.25208333333333333</v>
      </c>
      <c r="S546" s="116" t="s">
        <v>135</v>
      </c>
      <c r="T546" s="116"/>
      <c r="U546" s="116" t="s">
        <v>11462</v>
      </c>
      <c r="V546" s="116" t="s">
        <v>11463</v>
      </c>
      <c r="W546" s="116" t="s">
        <v>11464</v>
      </c>
      <c r="X546" s="116" t="s">
        <v>276</v>
      </c>
      <c r="Y546" s="116" t="s">
        <v>8142</v>
      </c>
      <c r="Z546" s="116" t="s">
        <v>8129</v>
      </c>
      <c r="AA546" s="116" t="s">
        <v>8129</v>
      </c>
      <c r="AB546" s="116" t="s">
        <v>8129</v>
      </c>
      <c r="AC546" s="116" t="s">
        <v>8129</v>
      </c>
      <c r="AD546" s="116" t="s">
        <v>8129</v>
      </c>
      <c r="AE546" s="116" t="s">
        <v>8129</v>
      </c>
      <c r="AF546" s="116" t="s">
        <v>11223</v>
      </c>
    </row>
    <row r="547" spans="1:32" ht="15" customHeight="1" x14ac:dyDescent="0.25">
      <c r="A547" s="116" t="s">
        <v>11465</v>
      </c>
      <c r="B547" s="104" t="s">
        <v>11466</v>
      </c>
      <c r="C547" s="116" t="s">
        <v>8132</v>
      </c>
      <c r="D547" s="118">
        <v>43997</v>
      </c>
      <c r="E547" s="116" t="s">
        <v>11467</v>
      </c>
      <c r="F547" s="116">
        <v>110137</v>
      </c>
      <c r="G547" s="116" t="s">
        <v>8127</v>
      </c>
      <c r="H547" s="116" t="s">
        <v>8128</v>
      </c>
      <c r="I547" s="116"/>
      <c r="J547" s="116" t="s">
        <v>189</v>
      </c>
      <c r="K547" s="116" t="s">
        <v>3030</v>
      </c>
      <c r="L547" s="116" t="s">
        <v>28</v>
      </c>
      <c r="M547" s="116" t="s">
        <v>1258</v>
      </c>
      <c r="N547" s="118">
        <v>43997</v>
      </c>
      <c r="O547" s="119">
        <v>0.84722222222222221</v>
      </c>
      <c r="P547" s="119">
        <v>0.86111111111111116</v>
      </c>
      <c r="Q547" s="119">
        <v>0.88888888888888884</v>
      </c>
      <c r="R547" s="119">
        <v>0.92361111111111116</v>
      </c>
      <c r="S547" s="116" t="s">
        <v>10517</v>
      </c>
      <c r="T547" s="116"/>
      <c r="U547" s="116" t="s">
        <v>11468</v>
      </c>
      <c r="V547" s="116" t="s">
        <v>11469</v>
      </c>
      <c r="W547" s="116" t="s">
        <v>9728</v>
      </c>
      <c r="X547" s="116" t="s">
        <v>276</v>
      </c>
      <c r="Y547" s="116" t="s">
        <v>8142</v>
      </c>
      <c r="Z547" s="116" t="s">
        <v>8129</v>
      </c>
      <c r="AA547" s="116" t="s">
        <v>8129</v>
      </c>
      <c r="AB547" s="116" t="s">
        <v>8132</v>
      </c>
      <c r="AC547" s="116" t="s">
        <v>8129</v>
      </c>
      <c r="AD547" s="116" t="s">
        <v>8129</v>
      </c>
      <c r="AE547" s="116" t="s">
        <v>8129</v>
      </c>
      <c r="AF547" s="116" t="s">
        <v>11223</v>
      </c>
    </row>
    <row r="548" spans="1:32" ht="15" customHeight="1" x14ac:dyDescent="0.25">
      <c r="A548" s="116" t="s">
        <v>11470</v>
      </c>
      <c r="B548" s="120" t="s">
        <v>11471</v>
      </c>
      <c r="C548" s="116" t="s">
        <v>8129</v>
      </c>
      <c r="D548" s="118">
        <v>43997</v>
      </c>
      <c r="E548" s="116" t="s">
        <v>11472</v>
      </c>
      <c r="F548" s="116">
        <v>110139</v>
      </c>
      <c r="G548" s="116" t="s">
        <v>8127</v>
      </c>
      <c r="H548" s="116" t="s">
        <v>8138</v>
      </c>
      <c r="I548" s="116"/>
      <c r="J548" s="116" t="s">
        <v>193</v>
      </c>
      <c r="K548" s="116" t="s">
        <v>11473</v>
      </c>
      <c r="L548" s="116" t="s">
        <v>72</v>
      </c>
      <c r="M548" s="116" t="s">
        <v>1258</v>
      </c>
      <c r="N548" s="118">
        <v>43998</v>
      </c>
      <c r="O548" s="119">
        <v>4.8611111111111112E-2</v>
      </c>
      <c r="P548" s="119">
        <v>6.9444444444444434E-2</v>
      </c>
      <c r="Q548" s="119">
        <v>0.125</v>
      </c>
      <c r="R548" s="119">
        <v>0.16666666666666666</v>
      </c>
      <c r="S548" s="116" t="s">
        <v>2997</v>
      </c>
      <c r="T548" s="116"/>
      <c r="U548" s="116" t="s">
        <v>11474</v>
      </c>
      <c r="V548" s="116" t="s">
        <v>293</v>
      </c>
      <c r="W548" s="116" t="s">
        <v>11475</v>
      </c>
      <c r="X548" s="116" t="s">
        <v>276</v>
      </c>
      <c r="Y548" s="116" t="s">
        <v>8142</v>
      </c>
      <c r="Z548" s="116" t="s">
        <v>8129</v>
      </c>
      <c r="AA548" s="116" t="s">
        <v>8129</v>
      </c>
      <c r="AB548" s="116" t="s">
        <v>8132</v>
      </c>
      <c r="AC548" s="116" t="s">
        <v>8129</v>
      </c>
      <c r="AD548" s="116" t="s">
        <v>8129</v>
      </c>
      <c r="AE548" s="116" t="s">
        <v>8129</v>
      </c>
      <c r="AF548" s="116" t="s">
        <v>11223</v>
      </c>
    </row>
    <row r="549" spans="1:32" ht="15" customHeight="1" x14ac:dyDescent="0.25">
      <c r="A549" s="116" t="s">
        <v>11476</v>
      </c>
      <c r="B549" s="120" t="s">
        <v>11477</v>
      </c>
      <c r="C549" s="116" t="s">
        <v>8125</v>
      </c>
      <c r="D549" s="118">
        <v>43998</v>
      </c>
      <c r="E549" s="116" t="s">
        <v>11478</v>
      </c>
      <c r="F549" s="116">
        <v>110165</v>
      </c>
      <c r="G549" s="116" t="s">
        <v>8127</v>
      </c>
      <c r="H549" s="116" t="s">
        <v>8128</v>
      </c>
      <c r="I549" s="116"/>
      <c r="J549" s="116" t="s">
        <v>191</v>
      </c>
      <c r="K549" s="116" t="s">
        <v>105</v>
      </c>
      <c r="L549" s="116" t="s">
        <v>9</v>
      </c>
      <c r="M549" s="116" t="s">
        <v>1258</v>
      </c>
      <c r="N549" s="118">
        <v>43998</v>
      </c>
      <c r="O549" s="119">
        <v>0.32291666666666669</v>
      </c>
      <c r="P549" s="119">
        <v>0.33333333333333331</v>
      </c>
      <c r="Q549" s="119">
        <v>0.35069444444444442</v>
      </c>
      <c r="R549" s="119">
        <v>0.39583333333333331</v>
      </c>
      <c r="S549" s="116" t="s">
        <v>9888</v>
      </c>
      <c r="T549" s="116"/>
      <c r="U549" s="116" t="s">
        <v>11479</v>
      </c>
      <c r="V549" s="116" t="s">
        <v>11480</v>
      </c>
      <c r="W549" s="116" t="s">
        <v>11481</v>
      </c>
      <c r="X549" s="116" t="s">
        <v>276</v>
      </c>
      <c r="Y549" s="116" t="s">
        <v>8142</v>
      </c>
      <c r="Z549" s="116" t="s">
        <v>8129</v>
      </c>
      <c r="AA549" s="116" t="s">
        <v>8129</v>
      </c>
      <c r="AB549" s="116" t="s">
        <v>8132</v>
      </c>
      <c r="AC549" s="116" t="s">
        <v>8129</v>
      </c>
      <c r="AD549" s="116" t="s">
        <v>8129</v>
      </c>
      <c r="AE549" s="116" t="s">
        <v>8129</v>
      </c>
      <c r="AF549" s="116" t="s">
        <v>11223</v>
      </c>
    </row>
    <row r="550" spans="1:32" ht="15" customHeight="1" x14ac:dyDescent="0.25">
      <c r="A550" s="116" t="s">
        <v>11482</v>
      </c>
      <c r="B550" s="120" t="s">
        <v>11483</v>
      </c>
      <c r="C550" s="116" t="s">
        <v>8125</v>
      </c>
      <c r="D550" s="118">
        <v>43998</v>
      </c>
      <c r="E550" s="116" t="s">
        <v>11484</v>
      </c>
      <c r="F550" s="116">
        <v>110143</v>
      </c>
      <c r="G550" s="116" t="s">
        <v>8127</v>
      </c>
      <c r="H550" s="116" t="s">
        <v>8128</v>
      </c>
      <c r="I550" s="116"/>
      <c r="J550" s="116" t="s">
        <v>191</v>
      </c>
      <c r="K550" s="116" t="s">
        <v>9739</v>
      </c>
      <c r="L550" s="116" t="s">
        <v>71</v>
      </c>
      <c r="M550" s="116" t="s">
        <v>1258</v>
      </c>
      <c r="N550" s="118">
        <v>43998</v>
      </c>
      <c r="O550" s="119">
        <v>0.54513888888888895</v>
      </c>
      <c r="P550" s="119">
        <v>0.55902777777777779</v>
      </c>
      <c r="Q550" s="119">
        <v>0.58333333333333337</v>
      </c>
      <c r="R550" s="119">
        <v>0.625</v>
      </c>
      <c r="S550" s="116" t="s">
        <v>2615</v>
      </c>
      <c r="T550" s="116"/>
      <c r="U550" s="116" t="s">
        <v>11485</v>
      </c>
      <c r="V550" s="116" t="s">
        <v>11486</v>
      </c>
      <c r="W550" s="116" t="s">
        <v>11487</v>
      </c>
      <c r="X550" s="116" t="s">
        <v>276</v>
      </c>
      <c r="Y550" s="116" t="s">
        <v>8142</v>
      </c>
      <c r="Z550" s="116" t="s">
        <v>8129</v>
      </c>
      <c r="AA550" s="116" t="s">
        <v>8129</v>
      </c>
      <c r="AB550" s="116" t="s">
        <v>8129</v>
      </c>
      <c r="AC550" s="116" t="s">
        <v>8129</v>
      </c>
      <c r="AD550" s="116" t="s">
        <v>8129</v>
      </c>
      <c r="AE550" s="116" t="s">
        <v>8129</v>
      </c>
      <c r="AF550" s="116" t="s">
        <v>11223</v>
      </c>
    </row>
    <row r="551" spans="1:32" ht="15" customHeight="1" x14ac:dyDescent="0.25">
      <c r="A551" s="116" t="s">
        <v>11488</v>
      </c>
      <c r="B551" s="120" t="s">
        <v>11489</v>
      </c>
      <c r="C551" s="116" t="s">
        <v>8125</v>
      </c>
      <c r="D551" s="118">
        <v>43998</v>
      </c>
      <c r="E551" s="116" t="s">
        <v>11490</v>
      </c>
      <c r="F551" s="116">
        <v>110153</v>
      </c>
      <c r="G551" s="116" t="s">
        <v>8127</v>
      </c>
      <c r="H551" s="116" t="s">
        <v>8128</v>
      </c>
      <c r="I551" s="116"/>
      <c r="J551" s="116" t="s">
        <v>191</v>
      </c>
      <c r="K551" s="116" t="s">
        <v>9739</v>
      </c>
      <c r="L551" s="116" t="s">
        <v>71</v>
      </c>
      <c r="M551" s="116" t="s">
        <v>1258</v>
      </c>
      <c r="N551" s="118">
        <v>43998</v>
      </c>
      <c r="O551" s="119">
        <v>0.56944444444444442</v>
      </c>
      <c r="P551" s="119">
        <v>0.625</v>
      </c>
      <c r="Q551" s="119">
        <v>0.64583333333333337</v>
      </c>
      <c r="R551" s="119">
        <v>0.66666666666666663</v>
      </c>
      <c r="S551" s="116" t="s">
        <v>2638</v>
      </c>
      <c r="T551" s="116"/>
      <c r="U551" s="116" t="s">
        <v>11491</v>
      </c>
      <c r="V551" s="116" t="s">
        <v>9406</v>
      </c>
      <c r="W551" s="116" t="s">
        <v>11073</v>
      </c>
      <c r="X551" s="116" t="s">
        <v>2454</v>
      </c>
      <c r="Y551" s="116" t="s">
        <v>8142</v>
      </c>
      <c r="Z551" s="116" t="s">
        <v>8129</v>
      </c>
      <c r="AA551" s="116" t="s">
        <v>8129</v>
      </c>
      <c r="AB551" s="116" t="s">
        <v>8129</v>
      </c>
      <c r="AC551" s="116" t="s">
        <v>8129</v>
      </c>
      <c r="AD551" s="116" t="s">
        <v>8129</v>
      </c>
      <c r="AE551" s="116" t="s">
        <v>8129</v>
      </c>
      <c r="AF551" s="116" t="s">
        <v>11223</v>
      </c>
    </row>
    <row r="552" spans="1:32" ht="15" customHeight="1" x14ac:dyDescent="0.25">
      <c r="A552" s="116" t="s">
        <v>11492</v>
      </c>
      <c r="B552" s="120" t="s">
        <v>11493</v>
      </c>
      <c r="C552" s="116" t="s">
        <v>8125</v>
      </c>
      <c r="D552" s="118">
        <v>43998</v>
      </c>
      <c r="E552" s="116" t="s">
        <v>11494</v>
      </c>
      <c r="F552" s="116">
        <v>110146</v>
      </c>
      <c r="G552" s="116" t="s">
        <v>8127</v>
      </c>
      <c r="H552" s="116" t="s">
        <v>8138</v>
      </c>
      <c r="I552" s="116"/>
      <c r="J552" s="116" t="s">
        <v>193</v>
      </c>
      <c r="K552" s="116" t="s">
        <v>1942</v>
      </c>
      <c r="L552" s="116" t="s">
        <v>9</v>
      </c>
      <c r="M552" s="116" t="s">
        <v>1258</v>
      </c>
      <c r="N552" s="118">
        <v>43998</v>
      </c>
      <c r="O552" s="119">
        <v>0.91666666666666663</v>
      </c>
      <c r="P552" s="119">
        <v>0.93055555555555547</v>
      </c>
      <c r="Q552" s="119">
        <v>0.95138888888888884</v>
      </c>
      <c r="R552" s="119">
        <v>0.99652777777777779</v>
      </c>
      <c r="S552" s="116" t="s">
        <v>3196</v>
      </c>
      <c r="T552" s="116"/>
      <c r="U552" s="116" t="s">
        <v>11495</v>
      </c>
      <c r="V552" s="116" t="s">
        <v>9406</v>
      </c>
      <c r="W552" s="116" t="s">
        <v>9728</v>
      </c>
      <c r="X552" s="116" t="s">
        <v>276</v>
      </c>
      <c r="Y552" s="116" t="s">
        <v>8142</v>
      </c>
      <c r="Z552" s="116" t="s">
        <v>8129</v>
      </c>
      <c r="AA552" s="116" t="s">
        <v>8129</v>
      </c>
      <c r="AB552" s="116" t="s">
        <v>8132</v>
      </c>
      <c r="AC552" s="116" t="s">
        <v>8129</v>
      </c>
      <c r="AD552" s="116" t="s">
        <v>8129</v>
      </c>
      <c r="AE552" s="116" t="s">
        <v>8129</v>
      </c>
      <c r="AF552" s="116" t="s">
        <v>11223</v>
      </c>
    </row>
    <row r="553" spans="1:32" ht="15" customHeight="1" x14ac:dyDescent="0.25">
      <c r="A553" s="116" t="s">
        <v>11496</v>
      </c>
      <c r="B553" s="120" t="s">
        <v>11497</v>
      </c>
      <c r="C553" s="116" t="s">
        <v>8129</v>
      </c>
      <c r="D553" s="118">
        <v>43999</v>
      </c>
      <c r="E553" s="116" t="s">
        <v>11498</v>
      </c>
      <c r="F553" s="116">
        <v>110141</v>
      </c>
      <c r="G553" s="116" t="s">
        <v>8127</v>
      </c>
      <c r="H553" s="116" t="s">
        <v>8128</v>
      </c>
      <c r="I553" s="116"/>
      <c r="J553" s="116" t="s">
        <v>180</v>
      </c>
      <c r="K553" s="116" t="s">
        <v>10469</v>
      </c>
      <c r="L553" s="116" t="s">
        <v>7</v>
      </c>
      <c r="M553" s="116" t="s">
        <v>255</v>
      </c>
      <c r="N553" s="118">
        <v>43999</v>
      </c>
      <c r="O553" s="119">
        <v>0.3125</v>
      </c>
      <c r="P553" s="119">
        <v>0.34722222222222227</v>
      </c>
      <c r="Q553" s="119">
        <v>0.3576388888888889</v>
      </c>
      <c r="R553" s="119">
        <v>0.38194444444444442</v>
      </c>
      <c r="S553" s="116" t="s">
        <v>11203</v>
      </c>
      <c r="T553" s="116"/>
      <c r="U553" s="116" t="s">
        <v>11499</v>
      </c>
      <c r="V553" s="116" t="s">
        <v>11500</v>
      </c>
      <c r="W553" s="116" t="s">
        <v>11452</v>
      </c>
      <c r="X553" s="116" t="s">
        <v>11501</v>
      </c>
      <c r="Y553" s="116" t="s">
        <v>8142</v>
      </c>
      <c r="Z553" s="116" t="s">
        <v>8129</v>
      </c>
      <c r="AA553" s="116" t="s">
        <v>8129</v>
      </c>
      <c r="AB553" s="116" t="s">
        <v>8132</v>
      </c>
      <c r="AC553" s="116" t="s">
        <v>8129</v>
      </c>
      <c r="AD553" s="116" t="s">
        <v>8129</v>
      </c>
      <c r="AE553" s="116" t="s">
        <v>8129</v>
      </c>
      <c r="AF553" s="116" t="s">
        <v>11223</v>
      </c>
    </row>
    <row r="554" spans="1:32" ht="15" customHeight="1" x14ac:dyDescent="0.25">
      <c r="A554" s="116" t="s">
        <v>11502</v>
      </c>
      <c r="B554" s="120" t="s">
        <v>11503</v>
      </c>
      <c r="C554" s="116" t="s">
        <v>8132</v>
      </c>
      <c r="D554" s="118">
        <v>43999</v>
      </c>
      <c r="E554" s="116" t="s">
        <v>11504</v>
      </c>
      <c r="F554" s="116">
        <v>110142</v>
      </c>
      <c r="G554" s="116" t="s">
        <v>8127</v>
      </c>
      <c r="H554" s="116" t="s">
        <v>8128</v>
      </c>
      <c r="I554" s="116"/>
      <c r="J554" s="116" t="s">
        <v>187</v>
      </c>
      <c r="K554" s="116" t="s">
        <v>10469</v>
      </c>
      <c r="L554" s="116" t="s">
        <v>72</v>
      </c>
      <c r="M554" s="116" t="s">
        <v>1258</v>
      </c>
      <c r="N554" s="118">
        <v>43999</v>
      </c>
      <c r="O554" s="119">
        <v>0.375</v>
      </c>
      <c r="P554" s="119">
        <v>0.375</v>
      </c>
      <c r="Q554" s="119">
        <v>0.40625</v>
      </c>
      <c r="R554" s="119">
        <v>0.4291666666666667</v>
      </c>
      <c r="S554" s="116" t="s">
        <v>2593</v>
      </c>
      <c r="T554" s="116"/>
      <c r="U554" s="116" t="s">
        <v>11505</v>
      </c>
      <c r="V554" s="116" t="s">
        <v>293</v>
      </c>
      <c r="W554" s="116" t="s">
        <v>11506</v>
      </c>
      <c r="X554" s="116" t="s">
        <v>744</v>
      </c>
      <c r="Y554" s="116" t="s">
        <v>8142</v>
      </c>
      <c r="Z554" s="116" t="s">
        <v>8129</v>
      </c>
      <c r="AA554" s="116" t="s">
        <v>8129</v>
      </c>
      <c r="AB554" s="116" t="s">
        <v>8129</v>
      </c>
      <c r="AC554" s="116" t="s">
        <v>8129</v>
      </c>
      <c r="AD554" s="116" t="s">
        <v>8129</v>
      </c>
      <c r="AE554" s="116" t="s">
        <v>8129</v>
      </c>
      <c r="AF554" s="116" t="s">
        <v>11223</v>
      </c>
    </row>
    <row r="555" spans="1:32" ht="15" customHeight="1" x14ac:dyDescent="0.25">
      <c r="A555" s="116" t="s">
        <v>11507</v>
      </c>
      <c r="B555" s="120" t="s">
        <v>11508</v>
      </c>
      <c r="C555" s="116" t="s">
        <v>8132</v>
      </c>
      <c r="D555" s="118">
        <v>43999</v>
      </c>
      <c r="E555" s="116" t="s">
        <v>11509</v>
      </c>
      <c r="F555" s="116">
        <v>110138</v>
      </c>
      <c r="G555" s="116" t="s">
        <v>8127</v>
      </c>
      <c r="H555" s="116" t="s">
        <v>8138</v>
      </c>
      <c r="I555" s="116"/>
      <c r="J555" s="116" t="s">
        <v>179</v>
      </c>
      <c r="K555" s="116" t="s">
        <v>2600</v>
      </c>
      <c r="L555" s="116" t="s">
        <v>8158</v>
      </c>
      <c r="M555" s="116" t="s">
        <v>1258</v>
      </c>
      <c r="N555" s="118">
        <v>43999</v>
      </c>
      <c r="O555" s="119">
        <v>0.83333333333333337</v>
      </c>
      <c r="P555" s="119">
        <v>0.84722222222222221</v>
      </c>
      <c r="Q555" s="119">
        <v>0.85416666666666663</v>
      </c>
      <c r="R555" s="119">
        <v>0.88194444444444453</v>
      </c>
      <c r="S555" s="116" t="s">
        <v>133</v>
      </c>
      <c r="T555" s="116"/>
      <c r="U555" s="116" t="s">
        <v>11510</v>
      </c>
      <c r="V555" s="116" t="s">
        <v>11511</v>
      </c>
      <c r="W555" s="116" t="s">
        <v>11512</v>
      </c>
      <c r="X555" s="116" t="s">
        <v>276</v>
      </c>
      <c r="Y555" s="116" t="s">
        <v>8142</v>
      </c>
      <c r="Z555" s="116" t="s">
        <v>8129</v>
      </c>
      <c r="AA555" s="116" t="s">
        <v>8129</v>
      </c>
      <c r="AB555" s="116" t="s">
        <v>8129</v>
      </c>
      <c r="AC555" s="116" t="s">
        <v>8129</v>
      </c>
      <c r="AD555" s="116" t="s">
        <v>8129</v>
      </c>
      <c r="AE555" s="116" t="s">
        <v>8129</v>
      </c>
      <c r="AF555" s="116" t="s">
        <v>11223</v>
      </c>
    </row>
    <row r="556" spans="1:32" ht="15" customHeight="1" x14ac:dyDescent="0.25">
      <c r="A556" s="116" t="s">
        <v>11513</v>
      </c>
      <c r="B556" s="120" t="s">
        <v>11514</v>
      </c>
      <c r="C556" s="116" t="s">
        <v>8125</v>
      </c>
      <c r="D556" s="118">
        <v>44000</v>
      </c>
      <c r="E556" s="116" t="s">
        <v>11515</v>
      </c>
      <c r="F556" s="116">
        <v>110145</v>
      </c>
      <c r="G556" s="116" t="s">
        <v>8127</v>
      </c>
      <c r="H556" s="116" t="s">
        <v>8128</v>
      </c>
      <c r="I556" s="116"/>
      <c r="J556" s="116" t="s">
        <v>184</v>
      </c>
      <c r="K556" s="116" t="s">
        <v>3209</v>
      </c>
      <c r="L556" s="116" t="s">
        <v>71</v>
      </c>
      <c r="M556" s="116" t="s">
        <v>1258</v>
      </c>
      <c r="N556" s="118">
        <v>44000</v>
      </c>
      <c r="O556" s="119">
        <v>0.39583333333333331</v>
      </c>
      <c r="P556" s="119">
        <v>0.41666666666666669</v>
      </c>
      <c r="Q556" s="119">
        <v>0.46527777777777773</v>
      </c>
      <c r="R556" s="119">
        <v>0.5</v>
      </c>
      <c r="S556" s="116" t="s">
        <v>11516</v>
      </c>
      <c r="T556" s="116"/>
      <c r="U556" s="116" t="s">
        <v>11517</v>
      </c>
      <c r="V556" s="116" t="s">
        <v>9406</v>
      </c>
      <c r="W556" s="116" t="s">
        <v>11518</v>
      </c>
      <c r="X556" s="116" t="s">
        <v>276</v>
      </c>
      <c r="Y556" s="116" t="s">
        <v>8142</v>
      </c>
      <c r="Z556" s="116" t="s">
        <v>8129</v>
      </c>
      <c r="AA556" s="116" t="s">
        <v>8129</v>
      </c>
      <c r="AB556" s="116" t="s">
        <v>8132</v>
      </c>
      <c r="AC556" s="116" t="s">
        <v>8129</v>
      </c>
      <c r="AD556" s="116" t="s">
        <v>8129</v>
      </c>
      <c r="AE556" s="116" t="s">
        <v>8129</v>
      </c>
      <c r="AF556" s="116" t="s">
        <v>11223</v>
      </c>
    </row>
    <row r="557" spans="1:32" ht="15" customHeight="1" x14ac:dyDescent="0.25">
      <c r="A557" s="116" t="s">
        <v>11519</v>
      </c>
      <c r="B557" s="120" t="s">
        <v>11520</v>
      </c>
      <c r="C557" s="116" t="s">
        <v>8132</v>
      </c>
      <c r="D557" s="118">
        <v>44000</v>
      </c>
      <c r="E557" s="116" t="s">
        <v>11521</v>
      </c>
      <c r="F557" s="116">
        <v>110159</v>
      </c>
      <c r="G557" s="116" t="s">
        <v>8127</v>
      </c>
      <c r="H557" s="116" t="s">
        <v>8128</v>
      </c>
      <c r="I557" s="116"/>
      <c r="J557" s="116" t="s">
        <v>185</v>
      </c>
      <c r="K557" s="116" t="s">
        <v>8585</v>
      </c>
      <c r="L557" s="116" t="s">
        <v>8158</v>
      </c>
      <c r="M557" s="116" t="s">
        <v>255</v>
      </c>
      <c r="N557" s="118">
        <v>44000</v>
      </c>
      <c r="O557" s="119">
        <v>0.8125</v>
      </c>
      <c r="P557" s="119">
        <v>0.81597222222222221</v>
      </c>
      <c r="Q557" s="119">
        <v>0.85763888888888884</v>
      </c>
      <c r="R557" s="119">
        <v>0.89583333333333337</v>
      </c>
      <c r="S557" s="116" t="s">
        <v>10562</v>
      </c>
      <c r="T557" s="116"/>
      <c r="U557" s="116" t="s">
        <v>11522</v>
      </c>
      <c r="V557" s="116" t="s">
        <v>11523</v>
      </c>
      <c r="W557" s="116" t="s">
        <v>11524</v>
      </c>
      <c r="X557" s="116" t="s">
        <v>8666</v>
      </c>
      <c r="Y557" s="116" t="s">
        <v>8142</v>
      </c>
      <c r="Z557" s="116" t="s">
        <v>8132</v>
      </c>
      <c r="AA557" s="116" t="s">
        <v>8129</v>
      </c>
      <c r="AB557" s="116" t="s">
        <v>8129</v>
      </c>
      <c r="AC557" s="116" t="s">
        <v>8129</v>
      </c>
      <c r="AD557" s="116" t="s">
        <v>8129</v>
      </c>
      <c r="AE557" s="116" t="s">
        <v>8129</v>
      </c>
      <c r="AF557" s="116" t="s">
        <v>11223</v>
      </c>
    </row>
    <row r="558" spans="1:32" ht="15" customHeight="1" x14ac:dyDescent="0.25">
      <c r="A558" s="116" t="s">
        <v>11525</v>
      </c>
      <c r="B558" s="120" t="s">
        <v>11526</v>
      </c>
      <c r="C558" s="116" t="s">
        <v>8125</v>
      </c>
      <c r="D558" s="118">
        <v>44002</v>
      </c>
      <c r="E558" s="116" t="s">
        <v>11527</v>
      </c>
      <c r="F558" s="116">
        <v>110140</v>
      </c>
      <c r="G558" s="116" t="s">
        <v>8127</v>
      </c>
      <c r="H558" s="116" t="s">
        <v>8128</v>
      </c>
      <c r="I558" s="116"/>
      <c r="J558" s="116" t="s">
        <v>187</v>
      </c>
      <c r="K558" s="116" t="s">
        <v>8187</v>
      </c>
      <c r="L558" s="116" t="s">
        <v>71</v>
      </c>
      <c r="M558" s="116" t="s">
        <v>1258</v>
      </c>
      <c r="N558" s="118">
        <v>44002</v>
      </c>
      <c r="O558" s="119">
        <v>0.36458333333333331</v>
      </c>
      <c r="P558" s="119">
        <v>0.3888888888888889</v>
      </c>
      <c r="Q558" s="119">
        <v>0.40972222222222227</v>
      </c>
      <c r="R558" s="119">
        <v>0.43055555555555558</v>
      </c>
      <c r="S558" s="116" t="s">
        <v>11528</v>
      </c>
      <c r="T558" s="116"/>
      <c r="U558" s="116" t="s">
        <v>11529</v>
      </c>
      <c r="V558" s="116" t="s">
        <v>11530</v>
      </c>
      <c r="W558" s="116" t="s">
        <v>11531</v>
      </c>
      <c r="X558" s="116" t="s">
        <v>744</v>
      </c>
      <c r="Y558" s="116" t="s">
        <v>8142</v>
      </c>
      <c r="Z558" s="116" t="s">
        <v>8129</v>
      </c>
      <c r="AA558" s="116" t="s">
        <v>8129</v>
      </c>
      <c r="AB558" s="116" t="s">
        <v>8129</v>
      </c>
      <c r="AC558" s="116" t="s">
        <v>8129</v>
      </c>
      <c r="AD558" s="116" t="s">
        <v>8129</v>
      </c>
      <c r="AE558" s="116" t="s">
        <v>8129</v>
      </c>
      <c r="AF558" s="116" t="s">
        <v>11223</v>
      </c>
    </row>
    <row r="559" spans="1:32" ht="15" customHeight="1" x14ac:dyDescent="0.25">
      <c r="A559" s="116" t="s">
        <v>11532</v>
      </c>
      <c r="B559" s="104" t="s">
        <v>11533</v>
      </c>
      <c r="C559" s="116" t="s">
        <v>8132</v>
      </c>
      <c r="D559" s="118">
        <v>44002</v>
      </c>
      <c r="E559" s="116" t="s">
        <v>11534</v>
      </c>
      <c r="F559" s="116">
        <v>108756</v>
      </c>
      <c r="G559" s="116" t="s">
        <v>8127</v>
      </c>
      <c r="H559" s="116" t="s">
        <v>8138</v>
      </c>
      <c r="I559" s="116"/>
      <c r="J559" s="116" t="s">
        <v>193</v>
      </c>
      <c r="K559" s="116" t="s">
        <v>8529</v>
      </c>
      <c r="L559" s="116" t="s">
        <v>73</v>
      </c>
      <c r="M559" s="116" t="s">
        <v>255</v>
      </c>
      <c r="N559" s="118">
        <v>44002</v>
      </c>
      <c r="O559" s="119">
        <v>0.54722222222222217</v>
      </c>
      <c r="P559" s="119">
        <v>0.5625</v>
      </c>
      <c r="Q559" s="119">
        <v>0.59722222222222221</v>
      </c>
      <c r="R559" s="119">
        <v>0.64027777777777783</v>
      </c>
      <c r="S559" s="116" t="s">
        <v>11535</v>
      </c>
      <c r="T559" s="116"/>
      <c r="U559" s="116" t="s">
        <v>11536</v>
      </c>
      <c r="V559" s="116" t="s">
        <v>9406</v>
      </c>
      <c r="W559" s="116" t="s">
        <v>11537</v>
      </c>
      <c r="X559" s="116" t="s">
        <v>276</v>
      </c>
      <c r="Y559" s="116" t="s">
        <v>8142</v>
      </c>
      <c r="Z559" s="116" t="s">
        <v>8129</v>
      </c>
      <c r="AA559" s="116" t="s">
        <v>8129</v>
      </c>
      <c r="AB559" s="116" t="s">
        <v>8132</v>
      </c>
      <c r="AC559" s="116" t="s">
        <v>8129</v>
      </c>
      <c r="AD559" s="116" t="s">
        <v>8129</v>
      </c>
      <c r="AE559" s="116" t="s">
        <v>8129</v>
      </c>
      <c r="AF559" s="116" t="s">
        <v>11223</v>
      </c>
    </row>
    <row r="560" spans="1:32" ht="15" customHeight="1" x14ac:dyDescent="0.25">
      <c r="A560" s="116" t="s">
        <v>11538</v>
      </c>
      <c r="B560" s="120" t="s">
        <v>11539</v>
      </c>
      <c r="C560" s="116" t="s">
        <v>8125</v>
      </c>
      <c r="D560" s="118">
        <v>44002</v>
      </c>
      <c r="E560" s="116" t="s">
        <v>11540</v>
      </c>
      <c r="F560" s="116">
        <v>110149</v>
      </c>
      <c r="G560" s="116" t="s">
        <v>8127</v>
      </c>
      <c r="H560" s="116" t="s">
        <v>8128</v>
      </c>
      <c r="I560" s="116"/>
      <c r="J560" s="116" t="s">
        <v>189</v>
      </c>
      <c r="K560" s="116" t="s">
        <v>8256</v>
      </c>
      <c r="L560" s="116" t="s">
        <v>71</v>
      </c>
      <c r="M560" s="116" t="s">
        <v>1258</v>
      </c>
      <c r="N560" s="118">
        <v>44002</v>
      </c>
      <c r="O560" s="119">
        <v>0.63194444444444442</v>
      </c>
      <c r="P560" s="119">
        <v>0.65277777777777779</v>
      </c>
      <c r="Q560" s="119">
        <v>0.67013888888888884</v>
      </c>
      <c r="R560" s="119">
        <v>0.71527777777777779</v>
      </c>
      <c r="S560" s="116" t="s">
        <v>11528</v>
      </c>
      <c r="T560" s="116"/>
      <c r="U560" s="116" t="s">
        <v>11541</v>
      </c>
      <c r="V560" s="116" t="s">
        <v>11542</v>
      </c>
      <c r="W560" s="116" t="s">
        <v>11543</v>
      </c>
      <c r="X560" s="116" t="s">
        <v>276</v>
      </c>
      <c r="Y560" s="116" t="s">
        <v>8142</v>
      </c>
      <c r="Z560" s="116" t="s">
        <v>8129</v>
      </c>
      <c r="AA560" s="116" t="s">
        <v>8129</v>
      </c>
      <c r="AB560" s="116" t="s">
        <v>8129</v>
      </c>
      <c r="AC560" s="116" t="s">
        <v>8129</v>
      </c>
      <c r="AD560" s="116" t="s">
        <v>8129</v>
      </c>
      <c r="AE560" s="116" t="s">
        <v>8129</v>
      </c>
      <c r="AF560" s="116" t="s">
        <v>11223</v>
      </c>
    </row>
    <row r="561" spans="1:32" ht="15" customHeight="1" x14ac:dyDescent="0.25">
      <c r="A561" s="116" t="s">
        <v>11544</v>
      </c>
      <c r="B561" s="104" t="s">
        <v>11545</v>
      </c>
      <c r="C561" s="116" t="s">
        <v>8132</v>
      </c>
      <c r="D561" s="118">
        <v>44002</v>
      </c>
      <c r="E561" s="116" t="s">
        <v>11546</v>
      </c>
      <c r="F561" s="116">
        <v>110147</v>
      </c>
      <c r="G561" s="116" t="s">
        <v>8127</v>
      </c>
      <c r="H561" s="116" t="s">
        <v>8138</v>
      </c>
      <c r="I561" s="116"/>
      <c r="J561" s="116" t="s">
        <v>193</v>
      </c>
      <c r="K561" s="116" t="s">
        <v>8187</v>
      </c>
      <c r="L561" s="116" t="s">
        <v>73</v>
      </c>
      <c r="M561" s="116" t="s">
        <v>255</v>
      </c>
      <c r="N561" s="118">
        <v>44002</v>
      </c>
      <c r="O561" s="119">
        <v>0.64027777777777783</v>
      </c>
      <c r="P561" s="119">
        <v>0.64097222222222217</v>
      </c>
      <c r="Q561" s="119">
        <v>0.64583333333333337</v>
      </c>
      <c r="R561" s="119">
        <v>0.68055555555555547</v>
      </c>
      <c r="S561" s="116" t="s">
        <v>11535</v>
      </c>
      <c r="T561" s="116"/>
      <c r="U561" s="116" t="s">
        <v>11547</v>
      </c>
      <c r="V561" s="116" t="s">
        <v>9406</v>
      </c>
      <c r="W561" s="116" t="s">
        <v>11548</v>
      </c>
      <c r="X561" s="116" t="s">
        <v>276</v>
      </c>
      <c r="Y561" s="116" t="s">
        <v>8142</v>
      </c>
      <c r="Z561" s="116" t="s">
        <v>8129</v>
      </c>
      <c r="AA561" s="116" t="s">
        <v>8129</v>
      </c>
      <c r="AB561" s="116" t="s">
        <v>8132</v>
      </c>
      <c r="AC561" s="116" t="s">
        <v>8129</v>
      </c>
      <c r="AD561" s="116" t="s">
        <v>8129</v>
      </c>
      <c r="AE561" s="116" t="s">
        <v>8129</v>
      </c>
      <c r="AF561" s="116" t="s">
        <v>11223</v>
      </c>
    </row>
    <row r="562" spans="1:32" ht="15" customHeight="1" x14ac:dyDescent="0.25">
      <c r="A562" s="116" t="s">
        <v>11549</v>
      </c>
      <c r="B562" s="120" t="s">
        <v>11550</v>
      </c>
      <c r="C562" s="116" t="s">
        <v>8195</v>
      </c>
      <c r="D562" s="118">
        <v>44002</v>
      </c>
      <c r="E562" s="116" t="s">
        <v>11551</v>
      </c>
      <c r="F562" s="116">
        <v>108229</v>
      </c>
      <c r="G562" s="116" t="s">
        <v>8127</v>
      </c>
      <c r="H562" s="116" t="s">
        <v>8138</v>
      </c>
      <c r="I562" s="116"/>
      <c r="J562" s="116" t="s">
        <v>189</v>
      </c>
      <c r="K562" s="116" t="s">
        <v>8197</v>
      </c>
      <c r="L562" s="116" t="s">
        <v>16</v>
      </c>
      <c r="M562" s="116" t="s">
        <v>1258</v>
      </c>
      <c r="N562" s="118">
        <v>44002</v>
      </c>
      <c r="O562" s="119">
        <v>0.79722222222222217</v>
      </c>
      <c r="P562" s="119">
        <v>0.80555555555555547</v>
      </c>
      <c r="Q562" s="119">
        <v>0.82291666666666663</v>
      </c>
      <c r="R562" s="119">
        <v>0.84722222222222221</v>
      </c>
      <c r="S562" s="116" t="s">
        <v>2593</v>
      </c>
      <c r="T562" s="116"/>
      <c r="U562" s="116" t="s">
        <v>11552</v>
      </c>
      <c r="V562" s="116" t="s">
        <v>9406</v>
      </c>
      <c r="W562" s="116" t="s">
        <v>11702</v>
      </c>
      <c r="X562" s="116" t="s">
        <v>276</v>
      </c>
      <c r="Y562" s="116" t="s">
        <v>8142</v>
      </c>
      <c r="Z562" s="116" t="s">
        <v>8129</v>
      </c>
      <c r="AA562" s="116" t="s">
        <v>8129</v>
      </c>
      <c r="AB562" s="116" t="s">
        <v>8129</v>
      </c>
      <c r="AC562" s="116" t="s">
        <v>8129</v>
      </c>
      <c r="AD562" s="116" t="s">
        <v>8129</v>
      </c>
      <c r="AE562" s="116" t="s">
        <v>8129</v>
      </c>
      <c r="AF562" s="116" t="s">
        <v>11223</v>
      </c>
    </row>
    <row r="563" spans="1:32" ht="15" customHeight="1" x14ac:dyDescent="0.25">
      <c r="A563" s="116" t="s">
        <v>11553</v>
      </c>
      <c r="B563" s="104" t="s">
        <v>11554</v>
      </c>
      <c r="C563" s="116"/>
      <c r="D563" s="118">
        <v>44002</v>
      </c>
      <c r="E563" s="116" t="s">
        <v>11555</v>
      </c>
      <c r="F563" s="116">
        <v>110163</v>
      </c>
      <c r="G563" s="116" t="s">
        <v>8127</v>
      </c>
      <c r="H563" s="116" t="s">
        <v>8138</v>
      </c>
      <c r="I563" s="116"/>
      <c r="J563" s="116" t="s">
        <v>187</v>
      </c>
      <c r="K563" s="116" t="s">
        <v>1942</v>
      </c>
      <c r="L563" s="116" t="s">
        <v>73</v>
      </c>
      <c r="M563" s="116" t="s">
        <v>255</v>
      </c>
      <c r="N563" s="118">
        <v>44002</v>
      </c>
      <c r="O563" s="119">
        <v>0.89374999999999993</v>
      </c>
      <c r="P563" s="119">
        <v>0.91319444444444453</v>
      </c>
      <c r="Q563" s="119">
        <v>0.93402777777777779</v>
      </c>
      <c r="R563" s="125">
        <v>0.96875</v>
      </c>
      <c r="S563" s="116" t="s">
        <v>2997</v>
      </c>
      <c r="T563" s="116"/>
      <c r="U563" s="116" t="s">
        <v>11556</v>
      </c>
      <c r="V563" s="116" t="s">
        <v>11557</v>
      </c>
      <c r="W563" s="116" t="s">
        <v>11558</v>
      </c>
      <c r="X563" s="116" t="s">
        <v>276</v>
      </c>
      <c r="Y563" s="116" t="s">
        <v>8142</v>
      </c>
      <c r="Z563" s="116" t="s">
        <v>8129</v>
      </c>
      <c r="AA563" s="116" t="s">
        <v>8129</v>
      </c>
      <c r="AB563" s="116" t="s">
        <v>8132</v>
      </c>
      <c r="AC563" s="116" t="s">
        <v>8129</v>
      </c>
      <c r="AD563" s="116" t="s">
        <v>8129</v>
      </c>
      <c r="AE563" s="116" t="s">
        <v>8129</v>
      </c>
      <c r="AF563" s="116" t="s">
        <v>11223</v>
      </c>
    </row>
    <row r="564" spans="1:32" ht="15" customHeight="1" x14ac:dyDescent="0.25">
      <c r="A564" s="116" t="s">
        <v>11559</v>
      </c>
      <c r="B564" s="104" t="s">
        <v>11560</v>
      </c>
      <c r="C564" s="116"/>
      <c r="D564" s="118">
        <v>44002</v>
      </c>
      <c r="E564" s="116" t="s">
        <v>11561</v>
      </c>
      <c r="F564" s="116">
        <v>110150</v>
      </c>
      <c r="G564" s="116" t="s">
        <v>8127</v>
      </c>
      <c r="H564" s="116" t="s">
        <v>8128</v>
      </c>
      <c r="I564" s="116"/>
      <c r="J564" s="116" t="s">
        <v>187</v>
      </c>
      <c r="K564" s="116" t="s">
        <v>3030</v>
      </c>
      <c r="L564" s="116" t="s">
        <v>73</v>
      </c>
      <c r="M564" s="116" t="s">
        <v>255</v>
      </c>
      <c r="N564" s="118">
        <v>44002</v>
      </c>
      <c r="O564" s="119">
        <v>0.96875</v>
      </c>
      <c r="P564" s="119">
        <v>0.96944444444444444</v>
      </c>
      <c r="Q564" s="119">
        <v>0.98611111111111116</v>
      </c>
      <c r="R564" s="119">
        <v>3.125E-2</v>
      </c>
      <c r="S564" s="116" t="s">
        <v>2638</v>
      </c>
      <c r="T564" s="116"/>
      <c r="U564" s="116" t="s">
        <v>11562</v>
      </c>
      <c r="V564" s="116" t="s">
        <v>11563</v>
      </c>
      <c r="W564" s="116" t="s">
        <v>11703</v>
      </c>
      <c r="X564" s="116" t="s">
        <v>276</v>
      </c>
      <c r="Y564" s="116" t="s">
        <v>8142</v>
      </c>
      <c r="Z564" s="116" t="s">
        <v>8129</v>
      </c>
      <c r="AA564" s="116" t="s">
        <v>8129</v>
      </c>
      <c r="AB564" s="116" t="s">
        <v>8129</v>
      </c>
      <c r="AC564" s="116" t="s">
        <v>8129</v>
      </c>
      <c r="AD564" s="116" t="s">
        <v>8129</v>
      </c>
      <c r="AE564" s="116" t="s">
        <v>8129</v>
      </c>
      <c r="AF564" s="116" t="s">
        <v>11223</v>
      </c>
    </row>
    <row r="565" spans="1:32" ht="15" customHeight="1" x14ac:dyDescent="0.25">
      <c r="A565" s="116" t="s">
        <v>11564</v>
      </c>
      <c r="B565" s="104" t="s">
        <v>11565</v>
      </c>
      <c r="C565" s="116" t="s">
        <v>8129</v>
      </c>
      <c r="D565" s="118">
        <v>44003</v>
      </c>
      <c r="E565" s="116" t="s">
        <v>11566</v>
      </c>
      <c r="F565" s="116">
        <v>110144</v>
      </c>
      <c r="G565" s="116" t="s">
        <v>8127</v>
      </c>
      <c r="H565" s="116" t="s">
        <v>8128</v>
      </c>
      <c r="I565" s="116"/>
      <c r="J565" s="116" t="s">
        <v>179</v>
      </c>
      <c r="K565" s="116" t="s">
        <v>8529</v>
      </c>
      <c r="L565" s="116" t="s">
        <v>19</v>
      </c>
      <c r="M565" s="116" t="s">
        <v>1258</v>
      </c>
      <c r="N565" s="118">
        <v>44003</v>
      </c>
      <c r="O565" s="119">
        <v>0.59027777777777779</v>
      </c>
      <c r="P565" s="119">
        <v>0.59722222222222221</v>
      </c>
      <c r="Q565" s="119">
        <v>0.62847222222222221</v>
      </c>
      <c r="R565" s="119">
        <v>0.67013888888888884</v>
      </c>
      <c r="S565" s="116" t="s">
        <v>11058</v>
      </c>
      <c r="T565" s="116"/>
      <c r="U565" s="116" t="s">
        <v>11567</v>
      </c>
      <c r="V565" s="116" t="s">
        <v>11568</v>
      </c>
      <c r="W565" s="116" t="s">
        <v>11569</v>
      </c>
      <c r="X565" s="116" t="s">
        <v>276</v>
      </c>
      <c r="Y565" s="116" t="s">
        <v>8142</v>
      </c>
      <c r="Z565" s="116" t="s">
        <v>8129</v>
      </c>
      <c r="AA565" s="116" t="s">
        <v>8132</v>
      </c>
      <c r="AB565" s="116" t="s">
        <v>8132</v>
      </c>
      <c r="AC565" s="116" t="s">
        <v>8129</v>
      </c>
      <c r="AD565" s="116" t="s">
        <v>8129</v>
      </c>
      <c r="AE565" s="116" t="s">
        <v>8129</v>
      </c>
      <c r="AF565" s="116" t="s">
        <v>11223</v>
      </c>
    </row>
    <row r="566" spans="1:32" ht="15" customHeight="1" x14ac:dyDescent="0.25">
      <c r="A566" s="116" t="s">
        <v>11570</v>
      </c>
      <c r="B566" s="104" t="s">
        <v>11571</v>
      </c>
      <c r="C566" s="116" t="s">
        <v>8129</v>
      </c>
      <c r="D566" s="118">
        <v>44003</v>
      </c>
      <c r="E566" s="116" t="s">
        <v>11572</v>
      </c>
      <c r="F566" s="116">
        <v>110148</v>
      </c>
      <c r="G566" s="116" t="s">
        <v>8127</v>
      </c>
      <c r="H566" s="116" t="s">
        <v>8128</v>
      </c>
      <c r="I566" s="116"/>
      <c r="J566" s="116" t="s">
        <v>179</v>
      </c>
      <c r="K566" s="116" t="s">
        <v>10397</v>
      </c>
      <c r="L566" s="116" t="s">
        <v>19</v>
      </c>
      <c r="M566" s="116" t="s">
        <v>1258</v>
      </c>
      <c r="N566" s="118">
        <v>44003</v>
      </c>
      <c r="O566" s="119">
        <v>0.59027777777777779</v>
      </c>
      <c r="P566" s="119">
        <v>0.67013888888888884</v>
      </c>
      <c r="Q566" s="119">
        <v>0.6875</v>
      </c>
      <c r="R566" s="119">
        <v>0.72916666666666663</v>
      </c>
      <c r="S566" s="116" t="s">
        <v>9888</v>
      </c>
      <c r="T566" s="116"/>
      <c r="U566" s="116" t="s">
        <v>11573</v>
      </c>
      <c r="V566" s="116" t="s">
        <v>11574</v>
      </c>
      <c r="W566" s="116" t="s">
        <v>10393</v>
      </c>
      <c r="X566" s="116" t="s">
        <v>276</v>
      </c>
      <c r="Y566" s="116" t="s">
        <v>8142</v>
      </c>
      <c r="Z566" s="116" t="s">
        <v>8129</v>
      </c>
      <c r="AA566" s="116" t="s">
        <v>8129</v>
      </c>
      <c r="AB566" s="116" t="s">
        <v>8129</v>
      </c>
      <c r="AC566" s="116" t="s">
        <v>8129</v>
      </c>
      <c r="AD566" s="116" t="s">
        <v>8129</v>
      </c>
      <c r="AE566" s="116" t="s">
        <v>8129</v>
      </c>
      <c r="AF566" s="116" t="s">
        <v>11223</v>
      </c>
    </row>
    <row r="567" spans="1:32" ht="15" customHeight="1" x14ac:dyDescent="0.25">
      <c r="A567" s="116" t="s">
        <v>11575</v>
      </c>
      <c r="B567" s="120" t="s">
        <v>11576</v>
      </c>
      <c r="C567" s="116"/>
      <c r="D567" s="118">
        <v>44003</v>
      </c>
      <c r="E567" s="116" t="s">
        <v>11572</v>
      </c>
      <c r="F567" s="116">
        <v>110076</v>
      </c>
      <c r="G567" s="116" t="s">
        <v>8127</v>
      </c>
      <c r="H567" s="116" t="s">
        <v>8138</v>
      </c>
      <c r="I567" s="116"/>
      <c r="J567" s="116" t="s">
        <v>185</v>
      </c>
      <c r="K567" s="116" t="s">
        <v>9011</v>
      </c>
      <c r="L567" s="116" t="s">
        <v>8</v>
      </c>
      <c r="M567" s="116" t="s">
        <v>1258</v>
      </c>
      <c r="N567" s="118">
        <v>44003</v>
      </c>
      <c r="O567" s="119">
        <v>0.78472222222222221</v>
      </c>
      <c r="P567" s="119">
        <v>0.79166666666666663</v>
      </c>
      <c r="Q567" s="119">
        <v>0.81944444444444453</v>
      </c>
      <c r="R567" s="119">
        <v>0.86805555555555547</v>
      </c>
      <c r="S567" s="116" t="s">
        <v>8936</v>
      </c>
      <c r="T567" s="116"/>
      <c r="U567" s="116" t="s">
        <v>11577</v>
      </c>
      <c r="V567" s="116" t="s">
        <v>11578</v>
      </c>
      <c r="W567" s="116" t="s">
        <v>11579</v>
      </c>
      <c r="X567" s="116" t="s">
        <v>11580</v>
      </c>
      <c r="Y567" s="116" t="s">
        <v>8142</v>
      </c>
      <c r="Z567" s="116" t="s">
        <v>8129</v>
      </c>
      <c r="AA567" s="116" t="s">
        <v>8132</v>
      </c>
      <c r="AB567" s="116" t="s">
        <v>8129</v>
      </c>
      <c r="AC567" s="116" t="s">
        <v>8129</v>
      </c>
      <c r="AD567" s="116" t="s">
        <v>8129</v>
      </c>
      <c r="AE567" s="116" t="s">
        <v>8129</v>
      </c>
      <c r="AF567" s="116" t="s">
        <v>11223</v>
      </c>
    </row>
    <row r="568" spans="1:32" ht="15" customHeight="1" x14ac:dyDescent="0.25">
      <c r="A568" s="116" t="s">
        <v>11581</v>
      </c>
      <c r="B568" s="120" t="s">
        <v>11582</v>
      </c>
      <c r="C568" s="116" t="s">
        <v>8132</v>
      </c>
      <c r="D568" s="118">
        <v>44003</v>
      </c>
      <c r="E568" s="116" t="s">
        <v>11583</v>
      </c>
      <c r="F568" s="116">
        <v>110078</v>
      </c>
      <c r="G568" s="116" t="s">
        <v>8127</v>
      </c>
      <c r="H568" s="116" t="s">
        <v>8138</v>
      </c>
      <c r="I568" s="116"/>
      <c r="J568" s="116" t="s">
        <v>187</v>
      </c>
      <c r="K568" s="116" t="s">
        <v>11584</v>
      </c>
      <c r="L568" s="116" t="s">
        <v>19</v>
      </c>
      <c r="M568" s="116" t="s">
        <v>255</v>
      </c>
      <c r="N568" s="118">
        <v>44003</v>
      </c>
      <c r="O568" s="119">
        <v>0.79513888888888884</v>
      </c>
      <c r="P568" s="119">
        <v>0.80208333333333337</v>
      </c>
      <c r="Q568" s="119">
        <v>0.83680555555555547</v>
      </c>
      <c r="R568" s="119">
        <v>0.86458333333333337</v>
      </c>
      <c r="S568" s="116" t="s">
        <v>9158</v>
      </c>
      <c r="T568" s="116"/>
      <c r="U568" s="116" t="s">
        <v>8863</v>
      </c>
      <c r="V568" s="116" t="s">
        <v>11585</v>
      </c>
      <c r="W568" s="116" t="s">
        <v>11586</v>
      </c>
      <c r="X568" s="116" t="s">
        <v>276</v>
      </c>
      <c r="Y568" s="116" t="s">
        <v>8142</v>
      </c>
      <c r="Z568" s="116" t="s">
        <v>8129</v>
      </c>
      <c r="AA568" s="116" t="s">
        <v>8129</v>
      </c>
      <c r="AB568" s="116" t="s">
        <v>8129</v>
      </c>
      <c r="AC568" s="116" t="s">
        <v>8129</v>
      </c>
      <c r="AD568" s="116" t="s">
        <v>8129</v>
      </c>
      <c r="AE568" s="116" t="s">
        <v>8129</v>
      </c>
      <c r="AF568" s="116" t="s">
        <v>11223</v>
      </c>
    </row>
    <row r="569" spans="1:32" ht="15" customHeight="1" x14ac:dyDescent="0.25">
      <c r="A569" s="116" t="s">
        <v>11587</v>
      </c>
      <c r="B569" s="120" t="s">
        <v>11588</v>
      </c>
      <c r="C569" s="116"/>
      <c r="D569" s="118">
        <v>44003</v>
      </c>
      <c r="E569" s="116" t="s">
        <v>11589</v>
      </c>
      <c r="F569" s="116">
        <v>110077</v>
      </c>
      <c r="G569" s="116" t="s">
        <v>8127</v>
      </c>
      <c r="H569" s="116" t="s">
        <v>8128</v>
      </c>
      <c r="I569" s="116"/>
      <c r="J569" s="116" t="s">
        <v>185</v>
      </c>
      <c r="K569" s="116" t="s">
        <v>9011</v>
      </c>
      <c r="L569" s="116" t="s">
        <v>10</v>
      </c>
      <c r="M569" s="116" t="s">
        <v>255</v>
      </c>
      <c r="N569" s="118">
        <v>44003</v>
      </c>
      <c r="O569" s="119">
        <v>0.9375</v>
      </c>
      <c r="P569" s="119">
        <v>0.94097222222222221</v>
      </c>
      <c r="Q569" s="119">
        <v>0.95486111111111116</v>
      </c>
      <c r="R569" s="119">
        <v>0.98263888888888884</v>
      </c>
      <c r="S569" s="116" t="s">
        <v>8656</v>
      </c>
      <c r="T569" s="116"/>
      <c r="U569" s="116" t="s">
        <v>11590</v>
      </c>
      <c r="V569" s="116" t="s">
        <v>11591</v>
      </c>
      <c r="W569" s="116" t="s">
        <v>11592</v>
      </c>
      <c r="X569" s="116" t="s">
        <v>8513</v>
      </c>
      <c r="Y569" s="116" t="s">
        <v>8142</v>
      </c>
      <c r="Z569" s="116" t="s">
        <v>8129</v>
      </c>
      <c r="AA569" s="116" t="s">
        <v>8129</v>
      </c>
      <c r="AB569" s="116" t="s">
        <v>8129</v>
      </c>
      <c r="AC569" s="116" t="s">
        <v>8129</v>
      </c>
      <c r="AD569" s="116" t="s">
        <v>8129</v>
      </c>
      <c r="AE569" s="116" t="s">
        <v>8129</v>
      </c>
      <c r="AF569" s="116" t="s">
        <v>11223</v>
      </c>
    </row>
    <row r="570" spans="1:32" ht="15" customHeight="1" x14ac:dyDescent="0.25">
      <c r="A570" s="116" t="s">
        <v>11593</v>
      </c>
      <c r="B570" s="104" t="s">
        <v>11594</v>
      </c>
      <c r="C570" s="116" t="s">
        <v>8132</v>
      </c>
      <c r="D570" s="118">
        <v>44004</v>
      </c>
      <c r="E570" s="125" t="s">
        <v>11595</v>
      </c>
      <c r="F570" s="116">
        <v>110076</v>
      </c>
      <c r="G570" s="116" t="s">
        <v>8127</v>
      </c>
      <c r="H570" s="116" t="s">
        <v>8128</v>
      </c>
      <c r="I570" s="116"/>
      <c r="J570" s="116" t="s">
        <v>180</v>
      </c>
      <c r="K570" s="116" t="s">
        <v>8469</v>
      </c>
      <c r="L570" s="116" t="s">
        <v>72</v>
      </c>
      <c r="M570" s="116" t="s">
        <v>255</v>
      </c>
      <c r="N570" s="118">
        <v>44004</v>
      </c>
      <c r="O570" s="119">
        <v>0.63194444444444442</v>
      </c>
      <c r="P570" s="119">
        <v>0.64930555555555558</v>
      </c>
      <c r="Q570" s="119">
        <v>0.67361111111111116</v>
      </c>
      <c r="R570" s="119">
        <v>0.70833333333333337</v>
      </c>
      <c r="S570" s="116" t="s">
        <v>133</v>
      </c>
      <c r="T570" s="116"/>
      <c r="U570" s="116" t="s">
        <v>11596</v>
      </c>
      <c r="V570" s="116" t="s">
        <v>2954</v>
      </c>
      <c r="W570" s="116" t="s">
        <v>11252</v>
      </c>
      <c r="X570" s="116" t="s">
        <v>276</v>
      </c>
      <c r="Y570" s="116" t="s">
        <v>8142</v>
      </c>
      <c r="Z570" s="116" t="s">
        <v>8129</v>
      </c>
      <c r="AA570" s="116" t="s">
        <v>8129</v>
      </c>
      <c r="AB570" s="116" t="s">
        <v>8129</v>
      </c>
      <c r="AC570" s="116" t="s">
        <v>8129</v>
      </c>
      <c r="AD570" s="116" t="s">
        <v>8129</v>
      </c>
      <c r="AE570" s="116" t="s">
        <v>8129</v>
      </c>
      <c r="AF570" s="116" t="s">
        <v>11223</v>
      </c>
    </row>
    <row r="571" spans="1:32" ht="15" customHeight="1" x14ac:dyDescent="0.25">
      <c r="A571" s="116" t="s">
        <v>11597</v>
      </c>
      <c r="B571" s="120" t="s">
        <v>11598</v>
      </c>
      <c r="C571" s="116" t="s">
        <v>8125</v>
      </c>
      <c r="D571" s="118">
        <v>44004</v>
      </c>
      <c r="E571" s="116" t="s">
        <v>11599</v>
      </c>
      <c r="F571" s="116">
        <v>110073</v>
      </c>
      <c r="G571" s="116" t="s">
        <v>8127</v>
      </c>
      <c r="H571" s="116" t="s">
        <v>8128</v>
      </c>
      <c r="I571" s="116"/>
      <c r="J571" s="116" t="s">
        <v>187</v>
      </c>
      <c r="K571" s="116" t="s">
        <v>8972</v>
      </c>
      <c r="L571" s="116" t="s">
        <v>9</v>
      </c>
      <c r="M571" s="116" t="s">
        <v>1258</v>
      </c>
      <c r="N571" s="118">
        <v>44004</v>
      </c>
      <c r="O571" s="119">
        <v>0.69444444444444453</v>
      </c>
      <c r="P571" s="119">
        <v>0.71527777777777779</v>
      </c>
      <c r="Q571" s="119">
        <v>0.73263888888888884</v>
      </c>
      <c r="R571" s="119">
        <v>0.76041666666666663</v>
      </c>
      <c r="S571" s="116" t="s">
        <v>2638</v>
      </c>
      <c r="T571" s="116"/>
      <c r="U571" s="116" t="s">
        <v>11600</v>
      </c>
      <c r="V571" s="116" t="s">
        <v>9406</v>
      </c>
      <c r="W571" s="116" t="s">
        <v>11601</v>
      </c>
      <c r="X571" s="116" t="s">
        <v>276</v>
      </c>
      <c r="Y571" s="116" t="s">
        <v>8142</v>
      </c>
      <c r="Z571" s="116" t="s">
        <v>8129</v>
      </c>
      <c r="AA571" s="116" t="s">
        <v>8129</v>
      </c>
      <c r="AB571" s="116" t="s">
        <v>8132</v>
      </c>
      <c r="AC571" s="116" t="s">
        <v>8129</v>
      </c>
      <c r="AD571" s="116" t="s">
        <v>8129</v>
      </c>
      <c r="AE571" s="116" t="s">
        <v>8129</v>
      </c>
      <c r="AF571" s="116" t="s">
        <v>11223</v>
      </c>
    </row>
    <row r="572" spans="1:32" ht="15" customHeight="1" x14ac:dyDescent="0.25">
      <c r="A572" s="116" t="s">
        <v>11602</v>
      </c>
      <c r="B572" s="120" t="s">
        <v>11603</v>
      </c>
      <c r="C572" s="116" t="s">
        <v>8132</v>
      </c>
      <c r="D572" s="118">
        <v>44004</v>
      </c>
      <c r="E572" s="116" t="s">
        <v>11604</v>
      </c>
      <c r="F572" s="116">
        <v>110884</v>
      </c>
      <c r="G572" s="116" t="s">
        <v>8127</v>
      </c>
      <c r="H572" s="116" t="s">
        <v>8138</v>
      </c>
      <c r="I572" s="116"/>
      <c r="J572" s="116" t="s">
        <v>191</v>
      </c>
      <c r="K572" s="116" t="s">
        <v>2881</v>
      </c>
      <c r="L572" s="116" t="s">
        <v>8158</v>
      </c>
      <c r="M572" s="116" t="s">
        <v>11605</v>
      </c>
      <c r="N572" s="118">
        <v>44005</v>
      </c>
      <c r="O572" s="119">
        <v>0.1076388888888889</v>
      </c>
      <c r="P572" s="119">
        <v>0.12152777777777778</v>
      </c>
      <c r="Q572" s="119">
        <v>0.1388888888888889</v>
      </c>
      <c r="R572" s="119">
        <v>0.16666666666666666</v>
      </c>
      <c r="S572" s="116" t="s">
        <v>129</v>
      </c>
      <c r="T572" s="116"/>
      <c r="U572" s="116" t="s">
        <v>11606</v>
      </c>
      <c r="V572" s="116" t="s">
        <v>11607</v>
      </c>
      <c r="W572" s="116" t="s">
        <v>11608</v>
      </c>
      <c r="X572" s="116" t="s">
        <v>276</v>
      </c>
      <c r="Y572" s="116" t="s">
        <v>8142</v>
      </c>
      <c r="Z572" s="116" t="s">
        <v>8129</v>
      </c>
      <c r="AA572" s="116" t="s">
        <v>8129</v>
      </c>
      <c r="AB572" s="116" t="s">
        <v>8132</v>
      </c>
      <c r="AC572" s="116" t="s">
        <v>8129</v>
      </c>
      <c r="AD572" s="116" t="s">
        <v>8129</v>
      </c>
      <c r="AE572" s="116" t="s">
        <v>8129</v>
      </c>
      <c r="AF572" s="116" t="s">
        <v>11223</v>
      </c>
    </row>
    <row r="573" spans="1:32" ht="15" customHeight="1" x14ac:dyDescent="0.3">
      <c r="A573" s="116" t="s">
        <v>11609</v>
      </c>
      <c r="B573" s="137" t="s">
        <v>11610</v>
      </c>
      <c r="C573" s="116" t="s">
        <v>8129</v>
      </c>
      <c r="D573" s="118">
        <v>44004</v>
      </c>
      <c r="E573" s="116" t="s">
        <v>11611</v>
      </c>
      <c r="F573" s="116">
        <v>110887</v>
      </c>
      <c r="G573" s="116" t="s">
        <v>8127</v>
      </c>
      <c r="H573" s="116" t="s">
        <v>8138</v>
      </c>
      <c r="I573" s="116"/>
      <c r="J573" s="116" t="s">
        <v>180</v>
      </c>
      <c r="K573" s="116" t="s">
        <v>11473</v>
      </c>
      <c r="L573" s="116" t="s">
        <v>72</v>
      </c>
      <c r="M573" s="116" t="s">
        <v>255</v>
      </c>
      <c r="N573" s="118">
        <v>44005</v>
      </c>
      <c r="O573" s="119">
        <v>0.17361111111111113</v>
      </c>
      <c r="P573" s="119">
        <v>0.21180555555555555</v>
      </c>
      <c r="Q573" s="119">
        <v>0.21875</v>
      </c>
      <c r="R573" s="119">
        <v>0.27430555555555552</v>
      </c>
      <c r="S573" s="116" t="s">
        <v>11612</v>
      </c>
      <c r="T573" s="116"/>
      <c r="U573" s="116" t="s">
        <v>11613</v>
      </c>
      <c r="V573" s="116" t="s">
        <v>11614</v>
      </c>
      <c r="W573" s="116" t="s">
        <v>11230</v>
      </c>
      <c r="X573" s="116" t="s">
        <v>276</v>
      </c>
      <c r="Y573" s="116" t="s">
        <v>8142</v>
      </c>
      <c r="Z573" s="116" t="s">
        <v>8129</v>
      </c>
      <c r="AA573" s="116" t="s">
        <v>8129</v>
      </c>
      <c r="AB573" s="116" t="s">
        <v>8132</v>
      </c>
      <c r="AC573" s="116" t="s">
        <v>8129</v>
      </c>
      <c r="AD573" s="116" t="s">
        <v>8129</v>
      </c>
      <c r="AE573" s="116" t="s">
        <v>8129</v>
      </c>
      <c r="AF573" s="116" t="s">
        <v>11223</v>
      </c>
    </row>
    <row r="574" spans="1:32" ht="15" customHeight="1" x14ac:dyDescent="0.25">
      <c r="A574" s="116" t="s">
        <v>11615</v>
      </c>
      <c r="B574" s="120" t="s">
        <v>11616</v>
      </c>
      <c r="C574" s="116" t="s">
        <v>8132</v>
      </c>
      <c r="D574" s="118">
        <v>44006</v>
      </c>
      <c r="E574" s="116" t="s">
        <v>11617</v>
      </c>
      <c r="F574" s="116">
        <v>110882</v>
      </c>
      <c r="G574" s="116" t="s">
        <v>8127</v>
      </c>
      <c r="H574" s="116" t="s">
        <v>8128</v>
      </c>
      <c r="I574" s="116"/>
      <c r="J574" s="116" t="s">
        <v>185</v>
      </c>
      <c r="K574" s="116" t="s">
        <v>1942</v>
      </c>
      <c r="L574" s="116" t="s">
        <v>8158</v>
      </c>
      <c r="M574" s="116" t="s">
        <v>1258</v>
      </c>
      <c r="N574" s="118">
        <v>44006</v>
      </c>
      <c r="O574" s="119">
        <v>0.27430555555555552</v>
      </c>
      <c r="P574" s="119">
        <v>0.27777777777777779</v>
      </c>
      <c r="Q574" s="119">
        <v>0.30555555555555552</v>
      </c>
      <c r="R574" s="119">
        <v>0.33333333333333331</v>
      </c>
      <c r="S574" s="116" t="s">
        <v>133</v>
      </c>
      <c r="T574" s="116"/>
      <c r="U574" s="116" t="s">
        <v>11618</v>
      </c>
      <c r="V574" s="116" t="s">
        <v>11619</v>
      </c>
      <c r="W574" s="116" t="s">
        <v>9903</v>
      </c>
      <c r="X574" s="116" t="s">
        <v>276</v>
      </c>
      <c r="Y574" s="116" t="s">
        <v>8142</v>
      </c>
      <c r="Z574" s="116" t="s">
        <v>8129</v>
      </c>
      <c r="AA574" s="116" t="s">
        <v>8129</v>
      </c>
      <c r="AB574" s="116" t="s">
        <v>8132</v>
      </c>
      <c r="AC574" s="116" t="s">
        <v>8129</v>
      </c>
      <c r="AD574" s="116" t="s">
        <v>8129</v>
      </c>
      <c r="AE574" s="116" t="s">
        <v>8129</v>
      </c>
      <c r="AF574" s="116" t="s">
        <v>11223</v>
      </c>
    </row>
    <row r="575" spans="1:32" ht="15" customHeight="1" x14ac:dyDescent="0.25">
      <c r="A575" s="116" t="s">
        <v>11620</v>
      </c>
      <c r="B575" s="120" t="s">
        <v>11621</v>
      </c>
      <c r="C575" s="116" t="s">
        <v>8125</v>
      </c>
      <c r="D575" s="118">
        <v>44006</v>
      </c>
      <c r="E575" s="116" t="s">
        <v>11622</v>
      </c>
      <c r="F575" s="116">
        <v>110074</v>
      </c>
      <c r="G575" s="116" t="s">
        <v>8127</v>
      </c>
      <c r="H575" s="116" t="s">
        <v>8128</v>
      </c>
      <c r="I575" s="116"/>
      <c r="J575" s="116" t="s">
        <v>187</v>
      </c>
      <c r="K575" s="116" t="s">
        <v>2600</v>
      </c>
      <c r="L575" s="116" t="s">
        <v>71</v>
      </c>
      <c r="M575" s="116" t="s">
        <v>1258</v>
      </c>
      <c r="N575" s="118">
        <v>44006</v>
      </c>
      <c r="O575" s="119">
        <v>0.3298611111111111</v>
      </c>
      <c r="P575" s="119">
        <v>0.35416666666666669</v>
      </c>
      <c r="Q575" s="119">
        <v>0.39583333333333331</v>
      </c>
      <c r="R575" s="119">
        <v>0.4375</v>
      </c>
      <c r="S575" s="116" t="s">
        <v>11516</v>
      </c>
      <c r="T575" s="116"/>
      <c r="U575" s="116" t="s">
        <v>11623</v>
      </c>
      <c r="V575" s="116" t="s">
        <v>9406</v>
      </c>
      <c r="W575" s="116" t="s">
        <v>11624</v>
      </c>
      <c r="X575" s="116" t="s">
        <v>276</v>
      </c>
      <c r="Y575" s="116" t="s">
        <v>8142</v>
      </c>
      <c r="Z575" s="116" t="s">
        <v>8129</v>
      </c>
      <c r="AA575" s="116" t="s">
        <v>8129</v>
      </c>
      <c r="AB575" s="116" t="s">
        <v>8132</v>
      </c>
      <c r="AC575" s="116" t="s">
        <v>8129</v>
      </c>
      <c r="AD575" s="116" t="s">
        <v>8129</v>
      </c>
      <c r="AE575" s="116" t="s">
        <v>8129</v>
      </c>
      <c r="AF575" s="116" t="s">
        <v>11223</v>
      </c>
    </row>
    <row r="576" spans="1:32" ht="15" customHeight="1" x14ac:dyDescent="0.25">
      <c r="A576" s="116" t="s">
        <v>11625</v>
      </c>
      <c r="B576" s="104" t="s">
        <v>11626</v>
      </c>
      <c r="C576" s="116" t="s">
        <v>8132</v>
      </c>
      <c r="D576" s="118">
        <v>44006</v>
      </c>
      <c r="E576" s="116" t="s">
        <v>11627</v>
      </c>
      <c r="F576" s="116">
        <v>110888</v>
      </c>
      <c r="G576" s="116" t="s">
        <v>8127</v>
      </c>
      <c r="H576" s="116" t="s">
        <v>8138</v>
      </c>
      <c r="I576" s="116"/>
      <c r="J576" s="116" t="s">
        <v>180</v>
      </c>
      <c r="K576" s="116" t="s">
        <v>8509</v>
      </c>
      <c r="L576" s="116" t="s">
        <v>73</v>
      </c>
      <c r="M576" s="116" t="s">
        <v>1258</v>
      </c>
      <c r="N576" s="118">
        <v>44007</v>
      </c>
      <c r="O576" s="119">
        <v>0.16666666666666666</v>
      </c>
      <c r="P576" s="119">
        <v>0.19097222222222221</v>
      </c>
      <c r="Q576" s="119">
        <v>0.20138888888888887</v>
      </c>
      <c r="R576" s="119">
        <v>0.25</v>
      </c>
      <c r="S576" s="116" t="s">
        <v>11394</v>
      </c>
      <c r="T576" s="116"/>
      <c r="U576" s="116" t="s">
        <v>11628</v>
      </c>
      <c r="V576" s="116" t="s">
        <v>9406</v>
      </c>
      <c r="W576" s="116" t="s">
        <v>11624</v>
      </c>
      <c r="X576" s="116" t="s">
        <v>744</v>
      </c>
      <c r="Y576" s="116" t="s">
        <v>8142</v>
      </c>
      <c r="Z576" s="116" t="s">
        <v>8129</v>
      </c>
      <c r="AA576" s="116" t="s">
        <v>8132</v>
      </c>
      <c r="AB576" s="116" t="s">
        <v>8129</v>
      </c>
      <c r="AC576" s="116" t="s">
        <v>8129</v>
      </c>
      <c r="AD576" s="116" t="s">
        <v>8129</v>
      </c>
      <c r="AE576" s="116" t="s">
        <v>8129</v>
      </c>
      <c r="AF576" s="116" t="s">
        <v>11223</v>
      </c>
    </row>
    <row r="577" spans="1:32" ht="15" customHeight="1" x14ac:dyDescent="0.25">
      <c r="A577" s="104" t="s">
        <v>11629</v>
      </c>
      <c r="B577" s="104" t="s">
        <v>11630</v>
      </c>
      <c r="C577" s="104"/>
      <c r="D577" s="131">
        <v>44007</v>
      </c>
      <c r="E577" s="104" t="s">
        <v>11631</v>
      </c>
      <c r="F577" s="104">
        <v>110894</v>
      </c>
      <c r="G577" s="132" t="s">
        <v>8127</v>
      </c>
      <c r="H577" s="104" t="s">
        <v>8128</v>
      </c>
      <c r="I577" s="104"/>
      <c r="J577" s="104" t="s">
        <v>189</v>
      </c>
      <c r="K577" s="104" t="s">
        <v>8649</v>
      </c>
      <c r="L577" s="104" t="s">
        <v>72</v>
      </c>
      <c r="M577" s="104" t="s">
        <v>255</v>
      </c>
      <c r="N577" s="131">
        <v>44007</v>
      </c>
      <c r="O577" s="103">
        <v>3.472222222222222E-3</v>
      </c>
      <c r="P577" s="105">
        <v>1.3888888888888888E-2</v>
      </c>
      <c r="Q577" s="105">
        <v>2.7777777777777776E-2</v>
      </c>
      <c r="R577" s="105">
        <v>5.5555555555555552E-2</v>
      </c>
      <c r="S577" s="104" t="s">
        <v>120</v>
      </c>
      <c r="T577" s="104"/>
      <c r="U577" s="103" t="s">
        <v>11632</v>
      </c>
      <c r="V577" s="116" t="s">
        <v>9406</v>
      </c>
      <c r="W577" s="116" t="s">
        <v>11633</v>
      </c>
      <c r="X577" s="116" t="s">
        <v>276</v>
      </c>
      <c r="Y577" s="116" t="s">
        <v>8142</v>
      </c>
      <c r="Z577" s="116" t="s">
        <v>8129</v>
      </c>
      <c r="AA577" s="116" t="s">
        <v>8129</v>
      </c>
      <c r="AB577" s="116" t="s">
        <v>8129</v>
      </c>
      <c r="AC577" s="116" t="s">
        <v>8129</v>
      </c>
      <c r="AD577" s="116" t="s">
        <v>8129</v>
      </c>
      <c r="AE577" s="116" t="s">
        <v>8129</v>
      </c>
      <c r="AF577" s="133" t="s">
        <v>11223</v>
      </c>
    </row>
    <row r="578" spans="1:32" ht="15" customHeight="1" x14ac:dyDescent="0.25">
      <c r="A578" s="116" t="s">
        <v>11634</v>
      </c>
      <c r="B578" s="104" t="s">
        <v>11635</v>
      </c>
      <c r="C578" s="116" t="s">
        <v>8132</v>
      </c>
      <c r="D578" s="118">
        <v>44009</v>
      </c>
      <c r="E578" s="116" t="s">
        <v>11636</v>
      </c>
      <c r="F578" s="116">
        <v>110892</v>
      </c>
      <c r="G578" s="116" t="s">
        <v>8127</v>
      </c>
      <c r="H578" s="116" t="s">
        <v>8128</v>
      </c>
      <c r="I578" s="116"/>
      <c r="J578" s="116" t="s">
        <v>193</v>
      </c>
      <c r="K578" s="116" t="s">
        <v>4771</v>
      </c>
      <c r="L578" s="116" t="s">
        <v>28</v>
      </c>
      <c r="M578" s="116" t="s">
        <v>255</v>
      </c>
      <c r="N578" s="118">
        <v>44009</v>
      </c>
      <c r="O578" s="119">
        <v>0.31944444444444448</v>
      </c>
      <c r="P578" s="119">
        <v>0.3611111111111111</v>
      </c>
      <c r="Q578" s="119">
        <v>0.38194444444444442</v>
      </c>
      <c r="R578" s="119">
        <v>0.41666666666666669</v>
      </c>
      <c r="S578" s="116" t="s">
        <v>120</v>
      </c>
      <c r="T578" s="116"/>
      <c r="U578" s="116" t="s">
        <v>11637</v>
      </c>
      <c r="V578" s="116" t="s">
        <v>11638</v>
      </c>
      <c r="W578" s="116" t="s">
        <v>11639</v>
      </c>
      <c r="X578" s="116" t="s">
        <v>11640</v>
      </c>
      <c r="Y578" s="116" t="s">
        <v>8142</v>
      </c>
      <c r="Z578" s="116" t="s">
        <v>8129</v>
      </c>
      <c r="AA578" s="116" t="s">
        <v>8129</v>
      </c>
      <c r="AB578" s="116" t="s">
        <v>8129</v>
      </c>
      <c r="AC578" s="116" t="s">
        <v>8129</v>
      </c>
      <c r="AD578" s="116" t="s">
        <v>8129</v>
      </c>
      <c r="AE578" s="116" t="s">
        <v>8129</v>
      </c>
      <c r="AF578" s="116" t="s">
        <v>11223</v>
      </c>
    </row>
    <row r="579" spans="1:32" ht="15" customHeight="1" x14ac:dyDescent="0.25">
      <c r="A579" s="116" t="s">
        <v>11641</v>
      </c>
      <c r="B579" s="120" t="s">
        <v>11642</v>
      </c>
      <c r="C579" s="116" t="s">
        <v>8129</v>
      </c>
      <c r="D579" s="118">
        <v>44009</v>
      </c>
      <c r="E579" s="116" t="s">
        <v>11643</v>
      </c>
      <c r="F579" s="116">
        <v>110885</v>
      </c>
      <c r="G579" s="116" t="s">
        <v>8127</v>
      </c>
      <c r="H579" s="116" t="s">
        <v>8128</v>
      </c>
      <c r="I579" s="116"/>
      <c r="J579" s="116" t="s">
        <v>187</v>
      </c>
      <c r="K579" s="116" t="s">
        <v>3030</v>
      </c>
      <c r="L579" s="116" t="s">
        <v>24</v>
      </c>
      <c r="M579" s="116" t="s">
        <v>255</v>
      </c>
      <c r="N579" s="118">
        <v>44009</v>
      </c>
      <c r="O579" s="119">
        <v>0.45833333333333331</v>
      </c>
      <c r="P579" s="119">
        <v>0.4826388888888889</v>
      </c>
      <c r="Q579" s="119">
        <v>0.50347222222222221</v>
      </c>
      <c r="R579" s="119">
        <v>0.53472222222222221</v>
      </c>
      <c r="S579" s="116" t="s">
        <v>10373</v>
      </c>
      <c r="T579" s="116"/>
      <c r="U579" s="116" t="s">
        <v>11644</v>
      </c>
      <c r="V579" s="116" t="s">
        <v>11645</v>
      </c>
      <c r="W579" s="116" t="s">
        <v>11646</v>
      </c>
      <c r="X579" s="116" t="s">
        <v>276</v>
      </c>
      <c r="Y579" s="116" t="s">
        <v>8142</v>
      </c>
      <c r="Z579" s="116" t="s">
        <v>8129</v>
      </c>
      <c r="AA579" s="116" t="s">
        <v>8129</v>
      </c>
      <c r="AB579" s="116" t="s">
        <v>8129</v>
      </c>
      <c r="AC579" s="116" t="s">
        <v>8129</v>
      </c>
      <c r="AD579" s="116" t="s">
        <v>8129</v>
      </c>
      <c r="AE579" s="116" t="s">
        <v>8129</v>
      </c>
      <c r="AF579" s="116" t="s">
        <v>11223</v>
      </c>
    </row>
    <row r="580" spans="1:32" ht="15" customHeight="1" x14ac:dyDescent="0.25">
      <c r="A580" s="116" t="s">
        <v>11647</v>
      </c>
      <c r="B580" s="104" t="s">
        <v>11648</v>
      </c>
      <c r="C580" s="116"/>
      <c r="D580" s="118">
        <v>44009</v>
      </c>
      <c r="E580" s="116" t="s">
        <v>11649</v>
      </c>
      <c r="F580" s="116">
        <v>110890</v>
      </c>
      <c r="G580" s="116" t="s">
        <v>8127</v>
      </c>
      <c r="H580" s="116" t="s">
        <v>8128</v>
      </c>
      <c r="I580" s="116"/>
      <c r="J580" s="116" t="s">
        <v>179</v>
      </c>
      <c r="K580" s="116" t="s">
        <v>3005</v>
      </c>
      <c r="L580" s="116" t="s">
        <v>30</v>
      </c>
      <c r="M580" s="116" t="s">
        <v>255</v>
      </c>
      <c r="N580" s="118">
        <v>44009</v>
      </c>
      <c r="O580" s="119">
        <v>0.875</v>
      </c>
      <c r="P580" s="119">
        <v>0.88055555555555554</v>
      </c>
      <c r="Q580" s="119">
        <v>0.90555555555555556</v>
      </c>
      <c r="R580" s="119">
        <v>0.94097222222222221</v>
      </c>
      <c r="S580" s="116" t="s">
        <v>124</v>
      </c>
      <c r="T580" s="116"/>
      <c r="U580" s="116" t="s">
        <v>11650</v>
      </c>
      <c r="V580" s="116" t="s">
        <v>11651</v>
      </c>
      <c r="W580" s="116" t="s">
        <v>11652</v>
      </c>
      <c r="X580" s="116" t="s">
        <v>276</v>
      </c>
      <c r="Y580" s="116" t="s">
        <v>8142</v>
      </c>
      <c r="Z580" s="116" t="s">
        <v>8129</v>
      </c>
      <c r="AA580" s="116" t="s">
        <v>8129</v>
      </c>
      <c r="AB580" s="116" t="s">
        <v>8132</v>
      </c>
      <c r="AC580" s="116" t="s">
        <v>8129</v>
      </c>
      <c r="AD580" s="116" t="s">
        <v>8129</v>
      </c>
      <c r="AE580" s="116" t="s">
        <v>8129</v>
      </c>
      <c r="AF580" s="116" t="s">
        <v>11223</v>
      </c>
    </row>
    <row r="581" spans="1:32" ht="15" customHeight="1" x14ac:dyDescent="0.25">
      <c r="A581" s="116" t="s">
        <v>11653</v>
      </c>
      <c r="B581" s="104" t="s">
        <v>11654</v>
      </c>
      <c r="C581" s="116" t="s">
        <v>8132</v>
      </c>
      <c r="D581" s="118">
        <v>44009</v>
      </c>
      <c r="E581" s="116" t="s">
        <v>11655</v>
      </c>
      <c r="F581" s="116">
        <v>110889</v>
      </c>
      <c r="G581" s="116" t="s">
        <v>8127</v>
      </c>
      <c r="H581" s="116" t="s">
        <v>8128</v>
      </c>
      <c r="I581" s="116"/>
      <c r="J581" s="116" t="s">
        <v>193</v>
      </c>
      <c r="K581" s="116" t="s">
        <v>11018</v>
      </c>
      <c r="L581" s="116" t="s">
        <v>28</v>
      </c>
      <c r="M581" s="116" t="s">
        <v>255</v>
      </c>
      <c r="N581" s="118">
        <v>44009</v>
      </c>
      <c r="O581" s="119">
        <v>0.21527777777777779</v>
      </c>
      <c r="P581" s="119">
        <v>0.22916666666666666</v>
      </c>
      <c r="Q581" s="119">
        <v>0.25694444444444448</v>
      </c>
      <c r="R581" s="119">
        <v>0.29166666666666669</v>
      </c>
      <c r="S581" s="116" t="s">
        <v>10379</v>
      </c>
      <c r="T581" s="116"/>
      <c r="U581" s="116" t="s">
        <v>11656</v>
      </c>
      <c r="V581" s="116" t="s">
        <v>11657</v>
      </c>
      <c r="W581" s="116" t="s">
        <v>11658</v>
      </c>
      <c r="X581" s="116" t="s">
        <v>276</v>
      </c>
      <c r="Y581" s="116" t="s">
        <v>8142</v>
      </c>
      <c r="Z581" s="116" t="s">
        <v>8129</v>
      </c>
      <c r="AA581" s="116" t="s">
        <v>8129</v>
      </c>
      <c r="AB581" s="116" t="s">
        <v>8129</v>
      </c>
      <c r="AC581" s="116" t="s">
        <v>8129</v>
      </c>
      <c r="AD581" s="116" t="s">
        <v>8129</v>
      </c>
      <c r="AE581" s="116" t="s">
        <v>8129</v>
      </c>
      <c r="AF581" s="116" t="s">
        <v>11223</v>
      </c>
    </row>
    <row r="582" spans="1:32" ht="15" customHeight="1" x14ac:dyDescent="0.25">
      <c r="A582" s="116" t="s">
        <v>11659</v>
      </c>
      <c r="B582" s="120" t="s">
        <v>11660</v>
      </c>
      <c r="C582" s="116" t="s">
        <v>8125</v>
      </c>
      <c r="D582" s="118">
        <v>44010</v>
      </c>
      <c r="E582" s="116" t="s">
        <v>11661</v>
      </c>
      <c r="F582" s="116">
        <v>110895</v>
      </c>
      <c r="G582" s="116" t="s">
        <v>8127</v>
      </c>
      <c r="H582" s="116" t="s">
        <v>8128</v>
      </c>
      <c r="I582" s="116"/>
      <c r="J582" s="116" t="s">
        <v>185</v>
      </c>
      <c r="K582" s="116" t="s">
        <v>1942</v>
      </c>
      <c r="L582" s="116" t="s">
        <v>9</v>
      </c>
      <c r="M582" s="116" t="s">
        <v>1258</v>
      </c>
      <c r="N582" s="118">
        <v>44010</v>
      </c>
      <c r="O582" s="119">
        <v>0.96527777777777779</v>
      </c>
      <c r="P582" s="119">
        <v>0.96875</v>
      </c>
      <c r="Q582" s="119">
        <v>0.98611111111111116</v>
      </c>
      <c r="R582" s="119">
        <v>3.125E-2</v>
      </c>
      <c r="S582" s="116" t="s">
        <v>126</v>
      </c>
      <c r="T582" s="116"/>
      <c r="U582" s="116" t="s">
        <v>11662</v>
      </c>
      <c r="V582" s="116" t="s">
        <v>11663</v>
      </c>
      <c r="W582" s="116" t="s">
        <v>11664</v>
      </c>
      <c r="X582" s="116" t="s">
        <v>8513</v>
      </c>
      <c r="Y582" s="116" t="s">
        <v>250</v>
      </c>
      <c r="Z582" s="116" t="s">
        <v>8132</v>
      </c>
      <c r="AA582" s="116" t="s">
        <v>8132</v>
      </c>
      <c r="AB582" s="116" t="s">
        <v>8132</v>
      </c>
      <c r="AC582" s="116" t="s">
        <v>8129</v>
      </c>
      <c r="AD582" s="116" t="s">
        <v>8129</v>
      </c>
      <c r="AE582" s="116" t="s">
        <v>8132</v>
      </c>
      <c r="AF582" s="135" t="s">
        <v>11223</v>
      </c>
    </row>
    <row r="583" spans="1:32" ht="15" customHeight="1" x14ac:dyDescent="0.25">
      <c r="A583" s="116" t="s">
        <v>11665</v>
      </c>
      <c r="B583" s="120" t="s">
        <v>11666</v>
      </c>
      <c r="C583" s="116" t="s">
        <v>8132</v>
      </c>
      <c r="D583" s="118">
        <v>44010</v>
      </c>
      <c r="E583" s="116" t="s">
        <v>11667</v>
      </c>
      <c r="F583" s="116" t="s">
        <v>11668</v>
      </c>
      <c r="G583" s="116" t="s">
        <v>9010</v>
      </c>
      <c r="H583" s="116" t="s">
        <v>8138</v>
      </c>
      <c r="I583" s="116"/>
      <c r="J583" s="116" t="s">
        <v>184</v>
      </c>
      <c r="K583" s="116" t="s">
        <v>8423</v>
      </c>
      <c r="L583" s="116" t="s">
        <v>71</v>
      </c>
      <c r="M583" s="116" t="s">
        <v>1258</v>
      </c>
      <c r="N583" s="118">
        <v>44010</v>
      </c>
      <c r="O583" s="119">
        <v>0.17361111111111113</v>
      </c>
      <c r="P583" s="119">
        <v>0.1875</v>
      </c>
      <c r="Q583" s="119">
        <v>0.20138888888888887</v>
      </c>
      <c r="R583" s="119">
        <v>0.27083333333333331</v>
      </c>
      <c r="S583" s="116" t="s">
        <v>2882</v>
      </c>
      <c r="T583" s="116"/>
      <c r="U583" s="116" t="s">
        <v>11669</v>
      </c>
      <c r="V583" s="116" t="s">
        <v>11670</v>
      </c>
      <c r="W583" s="116" t="s">
        <v>11671</v>
      </c>
      <c r="X583" s="116" t="s">
        <v>276</v>
      </c>
      <c r="Y583" s="116" t="s">
        <v>250</v>
      </c>
      <c r="Z583" s="116" t="s">
        <v>8132</v>
      </c>
      <c r="AA583" s="116" t="s">
        <v>8132</v>
      </c>
      <c r="AB583" s="116" t="s">
        <v>8132</v>
      </c>
      <c r="AC583" s="116" t="s">
        <v>8129</v>
      </c>
      <c r="AD583" s="116" t="s">
        <v>8129</v>
      </c>
      <c r="AE583" s="116" t="s">
        <v>8129</v>
      </c>
      <c r="AF583" s="116" t="s">
        <v>11223</v>
      </c>
    </row>
    <row r="584" spans="1:32" ht="15" customHeight="1" x14ac:dyDescent="0.25">
      <c r="A584" s="116" t="s">
        <v>11672</v>
      </c>
      <c r="B584" s="120" t="s">
        <v>11673</v>
      </c>
      <c r="C584" s="116" t="s">
        <v>8132</v>
      </c>
      <c r="D584" s="118">
        <v>44011</v>
      </c>
      <c r="E584" s="116" t="s">
        <v>11674</v>
      </c>
      <c r="F584" s="116">
        <v>110898</v>
      </c>
      <c r="G584" s="116" t="s">
        <v>8127</v>
      </c>
      <c r="H584" s="116" t="s">
        <v>8128</v>
      </c>
      <c r="I584" s="116"/>
      <c r="J584" s="116" t="s">
        <v>187</v>
      </c>
      <c r="K584" s="116" t="s">
        <v>3195</v>
      </c>
      <c r="L584" s="116" t="s">
        <v>8158</v>
      </c>
      <c r="M584" s="116" t="s">
        <v>1258</v>
      </c>
      <c r="N584" s="118">
        <v>44011</v>
      </c>
      <c r="O584" s="119">
        <v>0.48958333333333331</v>
      </c>
      <c r="P584" s="119">
        <v>0.53125</v>
      </c>
      <c r="Q584" s="119">
        <v>0.56944444444444442</v>
      </c>
      <c r="R584" s="119">
        <v>0.60416666666666663</v>
      </c>
      <c r="S584" s="116" t="s">
        <v>135</v>
      </c>
      <c r="T584" s="116"/>
      <c r="U584" s="116" t="s">
        <v>11675</v>
      </c>
      <c r="V584" s="116" t="s">
        <v>11676</v>
      </c>
      <c r="W584" s="116" t="s">
        <v>10089</v>
      </c>
      <c r="X584" s="116" t="s">
        <v>276</v>
      </c>
      <c r="Y584" s="116" t="s">
        <v>8142</v>
      </c>
      <c r="Z584" s="116" t="s">
        <v>8129</v>
      </c>
      <c r="AA584" s="116" t="s">
        <v>8129</v>
      </c>
      <c r="AB584" s="116" t="s">
        <v>11677</v>
      </c>
      <c r="AC584" s="116" t="s">
        <v>8129</v>
      </c>
      <c r="AD584" s="116" t="s">
        <v>8129</v>
      </c>
      <c r="AE584" s="116" t="s">
        <v>8129</v>
      </c>
      <c r="AF584" s="116" t="s">
        <v>11223</v>
      </c>
    </row>
    <row r="585" spans="1:32" ht="15" customHeight="1" x14ac:dyDescent="0.25">
      <c r="A585" s="116" t="s">
        <v>11678</v>
      </c>
      <c r="B585" s="120" t="s">
        <v>11679</v>
      </c>
      <c r="C585" s="116"/>
      <c r="D585" s="118">
        <v>44011</v>
      </c>
      <c r="E585" s="116" t="s">
        <v>11680</v>
      </c>
      <c r="F585" s="116">
        <v>110899</v>
      </c>
      <c r="G585" s="116" t="s">
        <v>8127</v>
      </c>
      <c r="H585" s="116" t="s">
        <v>8138</v>
      </c>
      <c r="I585" s="116"/>
      <c r="J585" s="116" t="s">
        <v>175</v>
      </c>
      <c r="K585" s="116" t="s">
        <v>9739</v>
      </c>
      <c r="L585" s="116" t="s">
        <v>72</v>
      </c>
      <c r="M585" s="116" t="s">
        <v>1258</v>
      </c>
      <c r="N585" s="118">
        <v>44011</v>
      </c>
      <c r="O585" s="119">
        <v>0.64444444444444449</v>
      </c>
      <c r="P585" s="119">
        <v>0.66388888888888886</v>
      </c>
      <c r="Q585" s="119">
        <v>0.6777777777777777</v>
      </c>
      <c r="R585" s="119">
        <v>0.7270833333333333</v>
      </c>
      <c r="S585" s="116" t="s">
        <v>8820</v>
      </c>
      <c r="T585" s="116"/>
      <c r="U585" s="116" t="s">
        <v>11681</v>
      </c>
      <c r="V585" s="116" t="s">
        <v>3173</v>
      </c>
      <c r="W585" s="116" t="s">
        <v>9990</v>
      </c>
      <c r="X585" s="116" t="s">
        <v>276</v>
      </c>
      <c r="Y585" s="116" t="s">
        <v>8142</v>
      </c>
      <c r="Z585" s="116" t="s">
        <v>8132</v>
      </c>
      <c r="AA585" s="116" t="s">
        <v>8129</v>
      </c>
      <c r="AB585" s="116" t="s">
        <v>8132</v>
      </c>
      <c r="AC585" s="116" t="s">
        <v>8129</v>
      </c>
      <c r="AD585" s="116" t="s">
        <v>8129</v>
      </c>
      <c r="AE585" s="116" t="s">
        <v>8129</v>
      </c>
      <c r="AF585" s="116" t="s">
        <v>11223</v>
      </c>
    </row>
    <row r="586" spans="1:32" ht="15" customHeight="1" x14ac:dyDescent="0.25">
      <c r="A586" s="116" t="s">
        <v>11682</v>
      </c>
      <c r="B586" s="120" t="s">
        <v>11683</v>
      </c>
      <c r="C586" s="116" t="s">
        <v>8132</v>
      </c>
      <c r="D586" s="118">
        <v>44011</v>
      </c>
      <c r="E586" s="116" t="s">
        <v>11684</v>
      </c>
      <c r="F586" s="116">
        <v>110893</v>
      </c>
      <c r="G586" s="116" t="s">
        <v>8127</v>
      </c>
      <c r="H586" s="116" t="s">
        <v>8128</v>
      </c>
      <c r="I586" s="116"/>
      <c r="J586" s="116" t="s">
        <v>193</v>
      </c>
      <c r="K586" s="116" t="s">
        <v>3102</v>
      </c>
      <c r="L586" s="116" t="s">
        <v>7</v>
      </c>
      <c r="M586" s="116" t="s">
        <v>255</v>
      </c>
      <c r="N586" s="118">
        <v>44012</v>
      </c>
      <c r="O586" s="119">
        <v>3.4722222222222224E-2</v>
      </c>
      <c r="P586" s="119">
        <v>4.8611111111111112E-2</v>
      </c>
      <c r="Q586" s="119">
        <v>6.25E-2</v>
      </c>
      <c r="R586" s="119">
        <v>9.7222222222222224E-2</v>
      </c>
      <c r="S586" s="116" t="s">
        <v>113</v>
      </c>
      <c r="T586" s="116"/>
      <c r="U586" s="116" t="s">
        <v>11685</v>
      </c>
      <c r="V586" s="116" t="s">
        <v>11686</v>
      </c>
      <c r="W586" s="116" t="s">
        <v>11687</v>
      </c>
      <c r="X586" s="116" t="s">
        <v>11640</v>
      </c>
      <c r="Y586" s="116" t="s">
        <v>8142</v>
      </c>
      <c r="Z586" s="116" t="s">
        <v>8129</v>
      </c>
      <c r="AA586" s="116" t="s">
        <v>8132</v>
      </c>
      <c r="AB586" s="116" t="s">
        <v>8129</v>
      </c>
      <c r="AC586" s="116" t="s">
        <v>8129</v>
      </c>
      <c r="AD586" s="116" t="s">
        <v>8129</v>
      </c>
      <c r="AE586" s="116" t="s">
        <v>8129</v>
      </c>
      <c r="AF586" s="135" t="s">
        <v>11223</v>
      </c>
    </row>
    <row r="587" spans="1:32" ht="15" customHeight="1" x14ac:dyDescent="0.25">
      <c r="A587" s="116" t="s">
        <v>11688</v>
      </c>
      <c r="B587" s="120" t="s">
        <v>11689</v>
      </c>
      <c r="C587" s="116" t="s">
        <v>8125</v>
      </c>
      <c r="D587" s="118">
        <v>44012</v>
      </c>
      <c r="E587" s="116" t="s">
        <v>11690</v>
      </c>
      <c r="F587" s="116">
        <v>110903</v>
      </c>
      <c r="G587" s="116" t="s">
        <v>8127</v>
      </c>
      <c r="H587" s="116" t="s">
        <v>8128</v>
      </c>
      <c r="I587" s="116"/>
      <c r="J587" s="116" t="s">
        <v>193</v>
      </c>
      <c r="K587" s="116" t="s">
        <v>8947</v>
      </c>
      <c r="L587" s="116" t="s">
        <v>71</v>
      </c>
      <c r="M587" s="116" t="s">
        <v>255</v>
      </c>
      <c r="N587" s="118">
        <v>44012</v>
      </c>
      <c r="O587" s="119">
        <v>0.77777777777777779</v>
      </c>
      <c r="P587" s="119">
        <v>0.79861111111111116</v>
      </c>
      <c r="Q587" s="119">
        <v>0.8125</v>
      </c>
      <c r="R587" s="119">
        <v>0.84027777777777779</v>
      </c>
      <c r="S587" s="116" t="s">
        <v>126</v>
      </c>
      <c r="T587" s="116"/>
      <c r="U587" s="116" t="s">
        <v>11691</v>
      </c>
      <c r="V587" s="116" t="s">
        <v>11686</v>
      </c>
      <c r="W587" s="116" t="s">
        <v>11692</v>
      </c>
      <c r="X587" s="116" t="s">
        <v>744</v>
      </c>
      <c r="Y587" s="116" t="s">
        <v>8142</v>
      </c>
      <c r="Z587" s="116" t="s">
        <v>8129</v>
      </c>
      <c r="AA587" s="116" t="s">
        <v>8129</v>
      </c>
      <c r="AB587" s="116" t="s">
        <v>8129</v>
      </c>
      <c r="AC587" s="116" t="s">
        <v>8129</v>
      </c>
      <c r="AD587" s="116" t="s">
        <v>8129</v>
      </c>
      <c r="AE587" s="116" t="s">
        <v>8129</v>
      </c>
      <c r="AF587" s="135" t="s">
        <v>11223</v>
      </c>
    </row>
    <row r="588" spans="1:32" ht="15" customHeight="1" x14ac:dyDescent="0.25">
      <c r="A588" s="116" t="s">
        <v>11693</v>
      </c>
      <c r="B588" s="120" t="s">
        <v>11694</v>
      </c>
      <c r="C588" s="116" t="s">
        <v>8125</v>
      </c>
      <c r="D588" s="118">
        <v>44012</v>
      </c>
      <c r="E588" s="116" t="s">
        <v>11695</v>
      </c>
      <c r="F588" s="116">
        <v>110902</v>
      </c>
      <c r="G588" s="116" t="s">
        <v>8127</v>
      </c>
      <c r="H588" s="116" t="s">
        <v>8128</v>
      </c>
      <c r="I588" s="116"/>
      <c r="J588" s="116" t="s">
        <v>189</v>
      </c>
      <c r="K588" s="116" t="s">
        <v>2881</v>
      </c>
      <c r="L588" s="116" t="s">
        <v>9</v>
      </c>
      <c r="M588" s="116" t="s">
        <v>1258</v>
      </c>
      <c r="N588" s="118">
        <v>44012</v>
      </c>
      <c r="O588" s="119">
        <v>0.79305555555555562</v>
      </c>
      <c r="P588" s="119">
        <v>0.80902777777777779</v>
      </c>
      <c r="Q588" s="119">
        <v>0.83680555555555547</v>
      </c>
      <c r="R588" s="119">
        <v>0.88194444444444453</v>
      </c>
      <c r="S588" s="116" t="s">
        <v>9829</v>
      </c>
      <c r="T588" s="116"/>
      <c r="U588" s="116" t="s">
        <v>11696</v>
      </c>
      <c r="V588" s="116" t="s">
        <v>11697</v>
      </c>
      <c r="W588" s="116" t="s">
        <v>11698</v>
      </c>
      <c r="X588" s="116" t="s">
        <v>744</v>
      </c>
      <c r="Y588" s="116" t="s">
        <v>8142</v>
      </c>
      <c r="Z588" s="116" t="s">
        <v>8129</v>
      </c>
      <c r="AA588" s="116" t="s">
        <v>8132</v>
      </c>
      <c r="AB588" s="116" t="s">
        <v>8129</v>
      </c>
      <c r="AC588" s="116" t="s">
        <v>8129</v>
      </c>
      <c r="AD588" s="116" t="s">
        <v>8129</v>
      </c>
      <c r="AE588" s="116" t="s">
        <v>8129</v>
      </c>
      <c r="AF588" s="135" t="s">
        <v>11223</v>
      </c>
    </row>
  </sheetData>
  <mergeCells count="6">
    <mergeCell ref="AI1:AL1"/>
    <mergeCell ref="A1:I1"/>
    <mergeCell ref="J1:K1"/>
    <mergeCell ref="M1:P1"/>
    <mergeCell ref="Q1:R1"/>
    <mergeCell ref="T1:W1"/>
  </mergeCells>
  <hyperlinks>
    <hyperlink ref="B380" r:id="rId1" tooltip="Visualizar a REP" display="https://servicos.sds.pe.gov.br/gdlic/REP/Default.aspx?rep_id=358403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showGridLines="0" zoomScale="90" zoomScaleNormal="90"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17.85546875" customWidth="1"/>
    <col min="4" max="4" width="20.5703125" bestFit="1" customWidth="1"/>
    <col min="5" max="5" width="28.42578125" bestFit="1" customWidth="1"/>
    <col min="6" max="6" width="24.42578125" bestFit="1" customWidth="1"/>
    <col min="7" max="7" width="16.42578125" bestFit="1" customWidth="1"/>
    <col min="8" max="8" width="17.42578125" bestFit="1" customWidth="1"/>
    <col min="9" max="9" width="49.42578125" bestFit="1" customWidth="1"/>
    <col min="10" max="10" width="35" bestFit="1" customWidth="1"/>
    <col min="11" max="11" width="37" bestFit="1" customWidth="1"/>
    <col min="12" max="12" width="11.28515625" bestFit="1" customWidth="1"/>
    <col min="13" max="17" width="14.42578125" customWidth="1"/>
    <col min="18" max="18" width="26.42578125" bestFit="1" customWidth="1"/>
    <col min="19" max="19" width="26.7109375" bestFit="1" customWidth="1"/>
    <col min="20" max="20" width="95.28515625" bestFit="1" customWidth="1"/>
    <col min="21" max="21" width="81.140625" bestFit="1" customWidth="1"/>
    <col min="22" max="22" width="38.140625" bestFit="1" customWidth="1"/>
    <col min="23" max="23" width="23.7109375" bestFit="1" customWidth="1"/>
    <col min="24" max="24" width="10.140625" bestFit="1" customWidth="1"/>
    <col min="25" max="25" width="24.85546875" bestFit="1" customWidth="1"/>
    <col min="26" max="26" width="14.5703125" bestFit="1" customWidth="1"/>
    <col min="27" max="27" width="20.85546875" bestFit="1" customWidth="1"/>
    <col min="28" max="28" width="10.140625" bestFit="1" customWidth="1"/>
    <col min="29" max="29" width="16.42578125" bestFit="1" customWidth="1"/>
    <col min="30" max="30" width="18.5703125" bestFit="1" customWidth="1"/>
    <col min="31" max="31" width="10.5703125" bestFit="1" customWidth="1"/>
  </cols>
  <sheetData>
    <row r="1" spans="1:37" s="56" customFormat="1" ht="105" customHeight="1" x14ac:dyDescent="0.25">
      <c r="A1" s="167" t="s">
        <v>11838</v>
      </c>
      <c r="B1" s="168"/>
      <c r="C1" s="168"/>
      <c r="D1" s="168"/>
      <c r="E1" s="168"/>
      <c r="F1" s="168"/>
      <c r="G1" s="168"/>
      <c r="H1" s="168"/>
      <c r="I1" s="167"/>
      <c r="J1" s="168"/>
      <c r="L1" s="168"/>
      <c r="M1" s="168"/>
      <c r="N1" s="168"/>
      <c r="O1" s="167"/>
      <c r="P1" s="168" t="s">
        <v>664</v>
      </c>
      <c r="Q1" s="168"/>
      <c r="S1" s="167" t="s">
        <v>664</v>
      </c>
      <c r="T1" s="168"/>
      <c r="U1" s="167"/>
      <c r="V1" s="168"/>
      <c r="AH1" s="168"/>
      <c r="AI1" s="168"/>
      <c r="AJ1" s="168"/>
      <c r="AK1" s="168"/>
    </row>
    <row r="2" spans="1:37" s="107" customFormat="1" ht="46.5" customHeight="1" x14ac:dyDescent="0.25">
      <c r="A2" s="107" t="s">
        <v>208</v>
      </c>
      <c r="B2" s="107" t="s">
        <v>155</v>
      </c>
      <c r="C2" s="107" t="s">
        <v>11705</v>
      </c>
      <c r="D2" s="107" t="s">
        <v>229</v>
      </c>
      <c r="E2" s="107" t="s">
        <v>157</v>
      </c>
      <c r="F2" s="107" t="s">
        <v>8102</v>
      </c>
      <c r="G2" s="107" t="s">
        <v>8103</v>
      </c>
      <c r="H2" s="107" t="s">
        <v>8104</v>
      </c>
      <c r="I2" s="107" t="s">
        <v>231</v>
      </c>
      <c r="J2" s="107" t="s">
        <v>216</v>
      </c>
      <c r="K2" s="107" t="s">
        <v>11706</v>
      </c>
      <c r="L2" s="107" t="s">
        <v>217</v>
      </c>
      <c r="M2" s="107" t="s">
        <v>8106</v>
      </c>
      <c r="N2" s="107" t="s">
        <v>8107</v>
      </c>
      <c r="O2" s="107" t="s">
        <v>8108</v>
      </c>
      <c r="P2" s="107" t="s">
        <v>8109</v>
      </c>
      <c r="Q2" s="107" t="s">
        <v>8110</v>
      </c>
      <c r="R2" s="107" t="s">
        <v>106</v>
      </c>
      <c r="S2" s="107" t="s">
        <v>11707</v>
      </c>
      <c r="T2" s="107" t="s">
        <v>8112</v>
      </c>
      <c r="U2" s="107" t="s">
        <v>8113</v>
      </c>
      <c r="V2" s="107" t="s">
        <v>8114</v>
      </c>
      <c r="W2" s="107" t="s">
        <v>213</v>
      </c>
      <c r="X2" s="107" t="s">
        <v>11708</v>
      </c>
      <c r="Y2" s="107" t="s">
        <v>8116</v>
      </c>
      <c r="Z2" s="107" t="s">
        <v>11709</v>
      </c>
      <c r="AA2" s="107" t="s">
        <v>8118</v>
      </c>
      <c r="AB2" s="107" t="s">
        <v>8119</v>
      </c>
      <c r="AC2" s="107" t="s">
        <v>8120</v>
      </c>
      <c r="AD2" s="107" t="s">
        <v>8121</v>
      </c>
      <c r="AE2" s="107" t="s">
        <v>8122</v>
      </c>
    </row>
    <row r="3" spans="1:37" x14ac:dyDescent="0.25">
      <c r="A3" s="102" t="s">
        <v>11710</v>
      </c>
      <c r="B3" s="102" t="s">
        <v>11711</v>
      </c>
      <c r="C3" s="102" t="s">
        <v>8132</v>
      </c>
      <c r="D3" s="102">
        <v>43835</v>
      </c>
      <c r="E3" s="102">
        <v>662456</v>
      </c>
      <c r="F3" s="102" t="s">
        <v>11712</v>
      </c>
      <c r="G3" s="102" t="s">
        <v>8128</v>
      </c>
      <c r="H3" s="102"/>
      <c r="I3" s="102" t="s">
        <v>184</v>
      </c>
      <c r="J3" s="102" t="s">
        <v>8187</v>
      </c>
      <c r="K3" s="102" t="s">
        <v>72</v>
      </c>
      <c r="L3" s="102" t="s">
        <v>1258</v>
      </c>
      <c r="M3" s="108">
        <v>43835</v>
      </c>
      <c r="N3" s="108">
        <v>0.81041666666666667</v>
      </c>
      <c r="O3" s="108">
        <v>0.81944444444444453</v>
      </c>
      <c r="P3" s="108">
        <v>0.84375</v>
      </c>
      <c r="Q3" s="108">
        <v>0.85069444444444453</v>
      </c>
      <c r="R3" s="102" t="s">
        <v>2624</v>
      </c>
      <c r="S3" s="102"/>
      <c r="T3" s="102" t="s">
        <v>11713</v>
      </c>
      <c r="U3" s="102" t="s">
        <v>11714</v>
      </c>
      <c r="V3" s="102"/>
      <c r="W3" s="102" t="s">
        <v>276</v>
      </c>
      <c r="X3" s="102" t="s">
        <v>8142</v>
      </c>
      <c r="Y3" s="102" t="s">
        <v>8129</v>
      </c>
      <c r="Z3" s="102" t="s">
        <v>8129</v>
      </c>
      <c r="AA3" s="102" t="s">
        <v>8132</v>
      </c>
      <c r="AB3" s="102" t="s">
        <v>8129</v>
      </c>
      <c r="AC3" s="102" t="s">
        <v>8129</v>
      </c>
      <c r="AD3" s="102" t="s">
        <v>8129</v>
      </c>
      <c r="AE3" s="102" t="s">
        <v>8133</v>
      </c>
    </row>
    <row r="4" spans="1:37" x14ac:dyDescent="0.25">
      <c r="A4" s="102" t="s">
        <v>11715</v>
      </c>
      <c r="B4" s="102"/>
      <c r="C4" s="102" t="s">
        <v>11716</v>
      </c>
      <c r="D4" s="102">
        <v>43838</v>
      </c>
      <c r="E4" s="102"/>
      <c r="F4" s="102" t="s">
        <v>11712</v>
      </c>
      <c r="G4" s="102" t="s">
        <v>8138</v>
      </c>
      <c r="H4" s="102"/>
      <c r="I4" s="102" t="s">
        <v>191</v>
      </c>
      <c r="J4" s="102" t="s">
        <v>11717</v>
      </c>
      <c r="K4" s="102" t="s">
        <v>7</v>
      </c>
      <c r="L4" s="102">
        <v>2661</v>
      </c>
      <c r="M4" s="108">
        <v>43838</v>
      </c>
      <c r="N4" s="108">
        <v>0.58333333333333337</v>
      </c>
      <c r="O4" s="108">
        <v>0.60416666666666663</v>
      </c>
      <c r="P4" s="108">
        <v>0.64583333333333337</v>
      </c>
      <c r="Q4" s="108">
        <v>0.6875</v>
      </c>
      <c r="R4" s="102" t="s">
        <v>11718</v>
      </c>
      <c r="S4" s="102"/>
      <c r="T4" s="102" t="s">
        <v>11719</v>
      </c>
      <c r="U4" s="102"/>
      <c r="V4" s="102"/>
      <c r="W4" s="102"/>
      <c r="X4" s="102" t="s">
        <v>8142</v>
      </c>
      <c r="Y4" s="102" t="s">
        <v>8129</v>
      </c>
      <c r="Z4" s="102" t="s">
        <v>8129</v>
      </c>
      <c r="AA4" s="102" t="s">
        <v>8129</v>
      </c>
      <c r="AB4" s="102" t="s">
        <v>8129</v>
      </c>
      <c r="AC4" s="102" t="s">
        <v>8129</v>
      </c>
      <c r="AD4" s="102" t="s">
        <v>8129</v>
      </c>
      <c r="AE4" s="102" t="s">
        <v>8133</v>
      </c>
    </row>
    <row r="5" spans="1:37" x14ac:dyDescent="0.25">
      <c r="A5" s="102" t="s">
        <v>11720</v>
      </c>
      <c r="B5" s="102" t="s">
        <v>11721</v>
      </c>
      <c r="C5" s="102" t="s">
        <v>8132</v>
      </c>
      <c r="D5" s="102">
        <v>43842</v>
      </c>
      <c r="E5" s="102" t="s">
        <v>11722</v>
      </c>
      <c r="F5" s="102" t="s">
        <v>11712</v>
      </c>
      <c r="G5" s="102" t="s">
        <v>8138</v>
      </c>
      <c r="H5" s="102"/>
      <c r="I5" s="102" t="s">
        <v>180</v>
      </c>
      <c r="J5" s="102" t="s">
        <v>2658</v>
      </c>
      <c r="K5" s="102" t="s">
        <v>8158</v>
      </c>
      <c r="L5" s="102" t="s">
        <v>255</v>
      </c>
      <c r="M5" s="108">
        <v>43842</v>
      </c>
      <c r="N5" s="108">
        <v>0.56944444444444442</v>
      </c>
      <c r="O5" s="108">
        <v>0.57986111111111105</v>
      </c>
      <c r="P5" s="108">
        <v>0.61111111111111105</v>
      </c>
      <c r="Q5" s="108">
        <v>0.65277777777777779</v>
      </c>
      <c r="R5" s="102" t="s">
        <v>11723</v>
      </c>
      <c r="S5" s="102"/>
      <c r="T5" s="102" t="s">
        <v>11724</v>
      </c>
      <c r="U5" s="102" t="s">
        <v>11725</v>
      </c>
      <c r="V5" s="102"/>
      <c r="W5" s="102" t="s">
        <v>276</v>
      </c>
      <c r="X5" s="102" t="s">
        <v>8142</v>
      </c>
      <c r="Y5" s="102" t="s">
        <v>8132</v>
      </c>
      <c r="Z5" s="102" t="s">
        <v>8132</v>
      </c>
      <c r="AA5" s="102" t="s">
        <v>8129</v>
      </c>
      <c r="AB5" s="102" t="s">
        <v>8129</v>
      </c>
      <c r="AC5" s="102" t="s">
        <v>8129</v>
      </c>
      <c r="AD5" s="102" t="s">
        <v>8129</v>
      </c>
      <c r="AE5" s="102" t="s">
        <v>8133</v>
      </c>
    </row>
    <row r="6" spans="1:37" x14ac:dyDescent="0.25">
      <c r="A6" s="102" t="s">
        <v>11726</v>
      </c>
      <c r="B6" s="102" t="s">
        <v>11727</v>
      </c>
      <c r="C6" s="102" t="s">
        <v>8132</v>
      </c>
      <c r="D6" s="102">
        <v>43480</v>
      </c>
      <c r="E6" s="102" t="s">
        <v>11728</v>
      </c>
      <c r="F6" s="102" t="s">
        <v>11712</v>
      </c>
      <c r="G6" s="102" t="s">
        <v>8128</v>
      </c>
      <c r="H6" s="102"/>
      <c r="I6" s="102" t="s">
        <v>184</v>
      </c>
      <c r="J6" s="102" t="s">
        <v>8423</v>
      </c>
      <c r="K6" s="102" t="s">
        <v>72</v>
      </c>
      <c r="L6" s="102" t="s">
        <v>255</v>
      </c>
      <c r="M6" s="108">
        <v>43845</v>
      </c>
      <c r="N6" s="108">
        <v>0.8125</v>
      </c>
      <c r="O6" s="108">
        <v>0.82638888888888884</v>
      </c>
      <c r="P6" s="108">
        <v>0.84027777777777779</v>
      </c>
      <c r="Q6" s="108">
        <v>0.875</v>
      </c>
      <c r="R6" s="102" t="s">
        <v>129</v>
      </c>
      <c r="S6" s="102"/>
      <c r="T6" s="102" t="s">
        <v>11729</v>
      </c>
      <c r="U6" s="102"/>
      <c r="V6" s="102"/>
      <c r="W6" s="102" t="s">
        <v>276</v>
      </c>
      <c r="X6" s="102" t="s">
        <v>8142</v>
      </c>
      <c r="Y6" s="102" t="s">
        <v>8129</v>
      </c>
      <c r="Z6" s="102" t="s">
        <v>8129</v>
      </c>
      <c r="AA6" s="102" t="s">
        <v>8132</v>
      </c>
      <c r="AB6" s="102" t="s">
        <v>8129</v>
      </c>
      <c r="AC6" s="102" t="s">
        <v>8129</v>
      </c>
      <c r="AD6" s="102" t="s">
        <v>8129</v>
      </c>
      <c r="AE6" s="102" t="s">
        <v>8133</v>
      </c>
    </row>
    <row r="7" spans="1:37" x14ac:dyDescent="0.25">
      <c r="A7" s="102" t="s">
        <v>11730</v>
      </c>
      <c r="B7" s="102" t="s">
        <v>11731</v>
      </c>
      <c r="C7" s="102" t="s">
        <v>8169</v>
      </c>
      <c r="D7" s="102">
        <v>43480</v>
      </c>
      <c r="E7" s="102" t="s">
        <v>11732</v>
      </c>
      <c r="F7" s="102" t="s">
        <v>11712</v>
      </c>
      <c r="G7" s="102" t="s">
        <v>8128</v>
      </c>
      <c r="H7" s="102"/>
      <c r="I7" s="102" t="s">
        <v>191</v>
      </c>
      <c r="J7" s="102" t="s">
        <v>8423</v>
      </c>
      <c r="K7" s="102" t="s">
        <v>25</v>
      </c>
      <c r="L7" s="102" t="s">
        <v>278</v>
      </c>
      <c r="M7" s="108">
        <v>43845</v>
      </c>
      <c r="N7" s="108">
        <v>0.83333333333333337</v>
      </c>
      <c r="O7" s="108">
        <v>0.84375</v>
      </c>
      <c r="P7" s="108">
        <v>0.875</v>
      </c>
      <c r="Q7" s="108">
        <v>0.90625</v>
      </c>
      <c r="R7" s="102" t="s">
        <v>2945</v>
      </c>
      <c r="S7" s="102"/>
      <c r="T7" s="102" t="s">
        <v>11733</v>
      </c>
      <c r="U7" s="102" t="s">
        <v>11734</v>
      </c>
      <c r="V7" s="102"/>
      <c r="W7" s="102" t="s">
        <v>276</v>
      </c>
      <c r="X7" s="102" t="s">
        <v>8142</v>
      </c>
      <c r="Y7" s="102" t="s">
        <v>8132</v>
      </c>
      <c r="Z7" s="102" t="s">
        <v>8129</v>
      </c>
      <c r="AA7" s="102" t="s">
        <v>8132</v>
      </c>
      <c r="AB7" s="102" t="s">
        <v>8129</v>
      </c>
      <c r="AC7" s="102" t="s">
        <v>8129</v>
      </c>
      <c r="AD7" s="102" t="s">
        <v>8129</v>
      </c>
      <c r="AE7" s="102" t="s">
        <v>8133</v>
      </c>
    </row>
    <row r="8" spans="1:37" x14ac:dyDescent="0.25">
      <c r="A8" s="102" t="s">
        <v>11735</v>
      </c>
      <c r="B8" s="102" t="s">
        <v>11736</v>
      </c>
      <c r="C8" s="102" t="s">
        <v>10679</v>
      </c>
      <c r="D8" s="102">
        <v>43859</v>
      </c>
      <c r="E8" s="102"/>
      <c r="F8" s="102" t="s">
        <v>11712</v>
      </c>
      <c r="G8" s="102" t="s">
        <v>8138</v>
      </c>
      <c r="H8" s="102"/>
      <c r="I8" s="102" t="s">
        <v>187</v>
      </c>
      <c r="J8" s="102" t="s">
        <v>8187</v>
      </c>
      <c r="K8" s="102" t="s">
        <v>54</v>
      </c>
      <c r="L8" s="102" t="s">
        <v>278</v>
      </c>
      <c r="M8" s="108">
        <v>43859</v>
      </c>
      <c r="N8" s="108"/>
      <c r="O8" s="108">
        <v>0.35416666666666669</v>
      </c>
      <c r="P8" s="108"/>
      <c r="Q8" s="108"/>
      <c r="R8" s="102" t="s">
        <v>10100</v>
      </c>
      <c r="S8" s="102"/>
      <c r="T8" s="102" t="s">
        <v>11737</v>
      </c>
      <c r="U8" s="102" t="s">
        <v>11738</v>
      </c>
      <c r="V8" s="102"/>
      <c r="W8" s="102" t="s">
        <v>276</v>
      </c>
      <c r="X8" s="102" t="s">
        <v>8142</v>
      </c>
      <c r="Y8" s="102" t="s">
        <v>8129</v>
      </c>
      <c r="Z8" s="102" t="s">
        <v>8129</v>
      </c>
      <c r="AA8" s="102" t="s">
        <v>8132</v>
      </c>
      <c r="AB8" s="102" t="s">
        <v>8129</v>
      </c>
      <c r="AC8" s="102" t="s">
        <v>8129</v>
      </c>
      <c r="AD8" s="102" t="s">
        <v>8129</v>
      </c>
      <c r="AE8" s="102" t="s">
        <v>8133</v>
      </c>
    </row>
    <row r="9" spans="1:37" x14ac:dyDescent="0.25">
      <c r="A9" s="102" t="s">
        <v>11739</v>
      </c>
      <c r="B9" s="102" t="s">
        <v>11740</v>
      </c>
      <c r="C9" s="102" t="s">
        <v>8132</v>
      </c>
      <c r="D9" s="102">
        <v>43859</v>
      </c>
      <c r="E9" s="102" t="s">
        <v>11741</v>
      </c>
      <c r="F9" s="102" t="s">
        <v>11712</v>
      </c>
      <c r="G9" s="102" t="s">
        <v>8128</v>
      </c>
      <c r="H9" s="102" t="s">
        <v>8129</v>
      </c>
      <c r="I9" s="102" t="s">
        <v>173</v>
      </c>
      <c r="J9" s="102" t="s">
        <v>105</v>
      </c>
      <c r="K9" s="102" t="s">
        <v>10</v>
      </c>
      <c r="L9" s="102" t="s">
        <v>1258</v>
      </c>
      <c r="M9" s="108">
        <v>43859</v>
      </c>
      <c r="N9" s="108">
        <v>0.61805555555555558</v>
      </c>
      <c r="O9" s="108">
        <v>0.625</v>
      </c>
      <c r="P9" s="108">
        <v>0.63888888888888895</v>
      </c>
      <c r="Q9" s="108">
        <v>0.69444444444444453</v>
      </c>
      <c r="R9" s="102" t="s">
        <v>2624</v>
      </c>
      <c r="S9" s="102"/>
      <c r="T9" s="102" t="s">
        <v>11742</v>
      </c>
      <c r="U9" s="102" t="s">
        <v>11743</v>
      </c>
      <c r="V9" s="102" t="s">
        <v>11743</v>
      </c>
      <c r="W9" s="102" t="s">
        <v>8513</v>
      </c>
      <c r="X9" s="102" t="s">
        <v>11744</v>
      </c>
      <c r="Y9" s="102" t="s">
        <v>8129</v>
      </c>
      <c r="Z9" s="102" t="s">
        <v>8129</v>
      </c>
      <c r="AA9" s="102" t="s">
        <v>8132</v>
      </c>
      <c r="AB9" s="102" t="s">
        <v>8129</v>
      </c>
      <c r="AC9" s="102" t="s">
        <v>8129</v>
      </c>
      <c r="AD9" s="102" t="s">
        <v>8129</v>
      </c>
      <c r="AE9" s="102" t="s">
        <v>8133</v>
      </c>
    </row>
    <row r="10" spans="1:37" x14ac:dyDescent="0.25">
      <c r="A10" s="102" t="s">
        <v>11745</v>
      </c>
      <c r="B10" s="102" t="s">
        <v>11746</v>
      </c>
      <c r="C10" s="102" t="s">
        <v>8129</v>
      </c>
      <c r="D10" s="102">
        <v>43865</v>
      </c>
      <c r="E10" s="102" t="s">
        <v>11747</v>
      </c>
      <c r="F10" s="102" t="s">
        <v>11712</v>
      </c>
      <c r="G10" s="102" t="s">
        <v>8138</v>
      </c>
      <c r="H10" s="102" t="s">
        <v>8129</v>
      </c>
      <c r="I10" s="102" t="s">
        <v>182</v>
      </c>
      <c r="J10" s="102" t="s">
        <v>105</v>
      </c>
      <c r="K10" s="102" t="s">
        <v>10</v>
      </c>
      <c r="L10" s="102" t="s">
        <v>255</v>
      </c>
      <c r="M10" s="108">
        <v>43865</v>
      </c>
      <c r="N10" s="108">
        <v>0.27638888888888885</v>
      </c>
      <c r="O10" s="108">
        <v>0.3125</v>
      </c>
      <c r="P10" s="108">
        <v>0.3263888888888889</v>
      </c>
      <c r="Q10" s="108">
        <v>0.35069444444444442</v>
      </c>
      <c r="R10" s="102" t="s">
        <v>2945</v>
      </c>
      <c r="S10" s="102"/>
      <c r="T10" s="102" t="s">
        <v>11748</v>
      </c>
      <c r="U10" s="102" t="s">
        <v>2626</v>
      </c>
      <c r="V10" s="102" t="s">
        <v>2626</v>
      </c>
      <c r="W10" s="102" t="s">
        <v>8563</v>
      </c>
      <c r="X10" s="102" t="s">
        <v>8142</v>
      </c>
      <c r="Y10" s="102" t="s">
        <v>8129</v>
      </c>
      <c r="Z10" s="102" t="s">
        <v>8129</v>
      </c>
      <c r="AA10" s="102" t="s">
        <v>8129</v>
      </c>
      <c r="AB10" s="102" t="s">
        <v>8132</v>
      </c>
      <c r="AC10" s="102" t="s">
        <v>8129</v>
      </c>
      <c r="AD10" s="102" t="s">
        <v>8129</v>
      </c>
      <c r="AE10" s="102" t="s">
        <v>8752</v>
      </c>
    </row>
    <row r="11" spans="1:37" x14ac:dyDescent="0.25">
      <c r="A11" s="102" t="s">
        <v>11749</v>
      </c>
      <c r="B11" s="102" t="s">
        <v>11750</v>
      </c>
      <c r="C11" s="102" t="s">
        <v>8132</v>
      </c>
      <c r="D11" s="102">
        <v>43874</v>
      </c>
      <c r="E11" s="102" t="s">
        <v>11751</v>
      </c>
      <c r="F11" s="102" t="s">
        <v>8127</v>
      </c>
      <c r="G11" s="102" t="s">
        <v>8138</v>
      </c>
      <c r="H11" s="102" t="s">
        <v>8129</v>
      </c>
      <c r="I11" s="102" t="s">
        <v>187</v>
      </c>
      <c r="J11" s="102" t="s">
        <v>8163</v>
      </c>
      <c r="K11" s="102" t="s">
        <v>71</v>
      </c>
      <c r="L11" s="102" t="s">
        <v>255</v>
      </c>
      <c r="M11" s="108">
        <v>43874</v>
      </c>
      <c r="N11" s="108">
        <v>0.44097222222222227</v>
      </c>
      <c r="O11" s="108">
        <v>0.44791666666666669</v>
      </c>
      <c r="P11" s="108">
        <v>0.4548611111111111</v>
      </c>
      <c r="Q11" s="108">
        <v>0.49305555555555558</v>
      </c>
      <c r="R11" s="102" t="s">
        <v>2624</v>
      </c>
      <c r="S11" s="102"/>
      <c r="T11" s="102" t="s">
        <v>11752</v>
      </c>
      <c r="U11" s="102" t="s">
        <v>11753</v>
      </c>
      <c r="V11" s="102" t="s">
        <v>2626</v>
      </c>
      <c r="W11" s="102" t="s">
        <v>276</v>
      </c>
      <c r="X11" s="102" t="s">
        <v>8142</v>
      </c>
      <c r="Y11" s="102" t="s">
        <v>8129</v>
      </c>
      <c r="Z11" s="102" t="s">
        <v>8129</v>
      </c>
      <c r="AA11" s="102" t="s">
        <v>8132</v>
      </c>
      <c r="AB11" s="102" t="s">
        <v>8129</v>
      </c>
      <c r="AC11" s="102" t="s">
        <v>8129</v>
      </c>
      <c r="AD11" s="102" t="s">
        <v>8129</v>
      </c>
      <c r="AE11" s="102" t="s">
        <v>8752</v>
      </c>
    </row>
    <row r="12" spans="1:37" x14ac:dyDescent="0.25">
      <c r="A12" s="102" t="s">
        <v>11754</v>
      </c>
      <c r="B12" s="102"/>
      <c r="C12" s="102" t="s">
        <v>8129</v>
      </c>
      <c r="D12" s="102">
        <v>43875</v>
      </c>
      <c r="E12" s="102" t="s">
        <v>11755</v>
      </c>
      <c r="F12" s="102" t="s">
        <v>11712</v>
      </c>
      <c r="G12" s="102" t="s">
        <v>8128</v>
      </c>
      <c r="H12" s="102"/>
      <c r="I12" s="102" t="s">
        <v>184</v>
      </c>
      <c r="J12" s="102"/>
      <c r="K12" s="102" t="s">
        <v>16</v>
      </c>
      <c r="L12" s="102" t="s">
        <v>255</v>
      </c>
      <c r="M12" s="108">
        <v>43875</v>
      </c>
      <c r="N12" s="108">
        <v>0.92638888888888893</v>
      </c>
      <c r="O12" s="108">
        <v>0.94444444444444453</v>
      </c>
      <c r="P12" s="108">
        <v>0.95833333333333337</v>
      </c>
      <c r="Q12" s="108">
        <v>0.99722222222222223</v>
      </c>
      <c r="R12" s="102" t="s">
        <v>131</v>
      </c>
      <c r="S12" s="102"/>
      <c r="T12" s="102" t="s">
        <v>11756</v>
      </c>
      <c r="U12" s="102"/>
      <c r="V12" s="102"/>
      <c r="W12" s="102" t="s">
        <v>276</v>
      </c>
      <c r="X12" s="102" t="s">
        <v>8142</v>
      </c>
      <c r="Y12" s="102" t="s">
        <v>8129</v>
      </c>
      <c r="Z12" s="102" t="s">
        <v>8129</v>
      </c>
      <c r="AA12" s="102" t="s">
        <v>8129</v>
      </c>
      <c r="AB12" s="102" t="s">
        <v>8129</v>
      </c>
      <c r="AC12" s="102" t="s">
        <v>8129</v>
      </c>
      <c r="AD12" s="102" t="s">
        <v>8129</v>
      </c>
      <c r="AE12" s="102" t="s">
        <v>8752</v>
      </c>
    </row>
    <row r="13" spans="1:37" x14ac:dyDescent="0.25">
      <c r="A13" s="102" t="s">
        <v>11757</v>
      </c>
      <c r="B13" s="102" t="s">
        <v>11758</v>
      </c>
      <c r="C13" s="102" t="s">
        <v>8125</v>
      </c>
      <c r="D13" s="102">
        <v>43892</v>
      </c>
      <c r="E13" s="102" t="s">
        <v>11759</v>
      </c>
      <c r="F13" s="102" t="s">
        <v>11712</v>
      </c>
      <c r="G13" s="102" t="s">
        <v>8138</v>
      </c>
      <c r="H13" s="102" t="s">
        <v>8129</v>
      </c>
      <c r="I13" s="102" t="s">
        <v>189</v>
      </c>
      <c r="J13" s="102" t="s">
        <v>9739</v>
      </c>
      <c r="K13" s="102" t="s">
        <v>73</v>
      </c>
      <c r="L13" s="102" t="s">
        <v>1258</v>
      </c>
      <c r="M13" s="108">
        <v>43891</v>
      </c>
      <c r="N13" s="108">
        <v>0.47222222222222227</v>
      </c>
      <c r="O13" s="108">
        <v>0.47569444444444442</v>
      </c>
      <c r="P13" s="108">
        <v>0.49305555555555558</v>
      </c>
      <c r="Q13" s="108">
        <v>0.52777777777777779</v>
      </c>
      <c r="R13" s="102" t="s">
        <v>3103</v>
      </c>
      <c r="S13" s="102"/>
      <c r="T13" s="102" t="s">
        <v>11760</v>
      </c>
      <c r="U13" s="102" t="s">
        <v>11761</v>
      </c>
      <c r="V13" s="102" t="s">
        <v>2626</v>
      </c>
      <c r="W13" s="102" t="s">
        <v>276</v>
      </c>
      <c r="X13" s="102" t="s">
        <v>8142</v>
      </c>
      <c r="Y13" s="102" t="s">
        <v>8129</v>
      </c>
      <c r="Z13" s="102" t="s">
        <v>8132</v>
      </c>
      <c r="AA13" s="102" t="s">
        <v>8132</v>
      </c>
      <c r="AB13" s="102" t="s">
        <v>8129</v>
      </c>
      <c r="AC13" s="102" t="s">
        <v>8129</v>
      </c>
      <c r="AD13" s="102" t="s">
        <v>8129</v>
      </c>
      <c r="AE13" s="102" t="s">
        <v>9253</v>
      </c>
    </row>
    <row r="14" spans="1:37" x14ac:dyDescent="0.25">
      <c r="A14" s="102" t="s">
        <v>11762</v>
      </c>
      <c r="B14" s="102" t="s">
        <v>11763</v>
      </c>
      <c r="C14" s="102" t="s">
        <v>8132</v>
      </c>
      <c r="D14" s="102">
        <v>43892</v>
      </c>
      <c r="E14" s="102" t="s">
        <v>11764</v>
      </c>
      <c r="F14" s="102" t="s">
        <v>11712</v>
      </c>
      <c r="G14" s="102" t="s">
        <v>8138</v>
      </c>
      <c r="H14" s="102" t="s">
        <v>8129</v>
      </c>
      <c r="I14" s="102" t="s">
        <v>193</v>
      </c>
      <c r="J14" s="102" t="s">
        <v>1088</v>
      </c>
      <c r="K14" s="102" t="s">
        <v>8158</v>
      </c>
      <c r="L14" s="102" t="s">
        <v>255</v>
      </c>
      <c r="M14" s="108">
        <v>43892</v>
      </c>
      <c r="N14" s="108">
        <v>0.45833333333333331</v>
      </c>
      <c r="O14" s="108">
        <v>0.54166666666666663</v>
      </c>
      <c r="P14" s="108">
        <v>0.55902777777777779</v>
      </c>
      <c r="Q14" s="108">
        <v>0.58333333333333337</v>
      </c>
      <c r="R14" s="102" t="s">
        <v>11765</v>
      </c>
      <c r="S14" s="102" t="s">
        <v>11766</v>
      </c>
      <c r="T14" s="102" t="s">
        <v>11767</v>
      </c>
      <c r="U14" s="102" t="s">
        <v>11768</v>
      </c>
      <c r="V14" s="102"/>
      <c r="W14" s="102" t="s">
        <v>276</v>
      </c>
      <c r="X14" s="102" t="s">
        <v>8142</v>
      </c>
      <c r="Y14" s="102" t="s">
        <v>8129</v>
      </c>
      <c r="Z14" s="102" t="s">
        <v>8129</v>
      </c>
      <c r="AA14" s="102" t="s">
        <v>8132</v>
      </c>
      <c r="AB14" s="102" t="s">
        <v>8132</v>
      </c>
      <c r="AC14" s="102" t="s">
        <v>8129</v>
      </c>
      <c r="AD14" s="102" t="s">
        <v>8129</v>
      </c>
      <c r="AE14" s="102" t="s">
        <v>9253</v>
      </c>
    </row>
    <row r="15" spans="1:37" x14ac:dyDescent="0.25">
      <c r="A15" s="102" t="s">
        <v>11769</v>
      </c>
      <c r="B15" s="102" t="s">
        <v>11770</v>
      </c>
      <c r="C15" s="102" t="s">
        <v>8132</v>
      </c>
      <c r="D15" s="102">
        <v>43897</v>
      </c>
      <c r="E15" s="102" t="s">
        <v>11771</v>
      </c>
      <c r="F15" s="102" t="s">
        <v>11712</v>
      </c>
      <c r="G15" s="102" t="s">
        <v>8128</v>
      </c>
      <c r="H15" s="102"/>
      <c r="I15" s="102" t="s">
        <v>193</v>
      </c>
      <c r="J15" s="102" t="s">
        <v>1942</v>
      </c>
      <c r="K15" s="102" t="s">
        <v>44</v>
      </c>
      <c r="L15" s="102">
        <v>6</v>
      </c>
      <c r="M15" s="108">
        <v>43897</v>
      </c>
      <c r="N15" s="108" t="s">
        <v>11772</v>
      </c>
      <c r="O15" s="108" t="s">
        <v>11773</v>
      </c>
      <c r="P15" s="108" t="s">
        <v>11774</v>
      </c>
      <c r="Q15" s="108" t="s">
        <v>11775</v>
      </c>
      <c r="R15" s="102" t="s">
        <v>9549</v>
      </c>
      <c r="S15" s="102"/>
      <c r="T15" s="102" t="s">
        <v>11776</v>
      </c>
      <c r="U15" s="102" t="s">
        <v>11777</v>
      </c>
      <c r="V15" s="102"/>
      <c r="W15" s="102" t="s">
        <v>276</v>
      </c>
      <c r="X15" s="102" t="s">
        <v>8142</v>
      </c>
      <c r="Y15" s="102" t="s">
        <v>8129</v>
      </c>
      <c r="Z15" s="102" t="s">
        <v>8129</v>
      </c>
      <c r="AA15" s="102" t="s">
        <v>8132</v>
      </c>
      <c r="AB15" s="102" t="s">
        <v>8129</v>
      </c>
      <c r="AC15" s="102" t="s">
        <v>8129</v>
      </c>
      <c r="AD15" s="102" t="s">
        <v>8129</v>
      </c>
      <c r="AE15" s="102" t="s">
        <v>9253</v>
      </c>
    </row>
    <row r="16" spans="1:37" x14ac:dyDescent="0.25">
      <c r="A16" s="102" t="s">
        <v>11778</v>
      </c>
      <c r="B16" s="102" t="s">
        <v>11779</v>
      </c>
      <c r="C16" s="102"/>
      <c r="D16" s="102">
        <v>43915</v>
      </c>
      <c r="E16" s="102" t="s">
        <v>11780</v>
      </c>
      <c r="F16" s="102" t="s">
        <v>11712</v>
      </c>
      <c r="G16" s="102" t="s">
        <v>8128</v>
      </c>
      <c r="H16" s="102"/>
      <c r="I16" s="102" t="s">
        <v>184</v>
      </c>
      <c r="J16" s="102" t="s">
        <v>8947</v>
      </c>
      <c r="K16" s="102" t="s">
        <v>10</v>
      </c>
      <c r="L16" s="102" t="s">
        <v>1258</v>
      </c>
      <c r="M16" s="108">
        <v>43915</v>
      </c>
      <c r="N16" s="108">
        <v>0.92152777777777783</v>
      </c>
      <c r="O16" s="108">
        <v>0.9375</v>
      </c>
      <c r="P16" s="108">
        <v>0.95416666666666661</v>
      </c>
      <c r="Q16" s="108">
        <v>0.99861111111111101</v>
      </c>
      <c r="R16" s="102" t="s">
        <v>131</v>
      </c>
      <c r="S16" s="102"/>
      <c r="T16" s="102" t="s">
        <v>11781</v>
      </c>
      <c r="U16" s="102"/>
      <c r="V16" s="102"/>
      <c r="W16" s="102" t="s">
        <v>276</v>
      </c>
      <c r="X16" s="102" t="s">
        <v>8142</v>
      </c>
      <c r="Y16" s="102" t="s">
        <v>8129</v>
      </c>
      <c r="Z16" s="102" t="s">
        <v>8129</v>
      </c>
      <c r="AA16" s="102" t="s">
        <v>8129</v>
      </c>
      <c r="AB16" s="102" t="s">
        <v>8129</v>
      </c>
      <c r="AC16" s="102" t="s">
        <v>8129</v>
      </c>
      <c r="AD16" s="102" t="s">
        <v>8129</v>
      </c>
      <c r="AE16" s="102" t="s">
        <v>9253</v>
      </c>
    </row>
    <row r="17" spans="1:31" x14ac:dyDescent="0.25">
      <c r="A17" s="102" t="s">
        <v>11782</v>
      </c>
      <c r="B17" s="102" t="s">
        <v>11783</v>
      </c>
      <c r="C17" s="102" t="s">
        <v>8132</v>
      </c>
      <c r="D17" s="102">
        <v>43928</v>
      </c>
      <c r="E17" s="102" t="s">
        <v>11784</v>
      </c>
      <c r="F17" s="102" t="s">
        <v>11712</v>
      </c>
      <c r="G17" s="102" t="s">
        <v>8138</v>
      </c>
      <c r="H17" s="102"/>
      <c r="I17" s="102" t="s">
        <v>179</v>
      </c>
      <c r="J17" s="102" t="s">
        <v>1081</v>
      </c>
      <c r="K17" s="102" t="s">
        <v>8158</v>
      </c>
      <c r="L17" s="102" t="s">
        <v>1258</v>
      </c>
      <c r="M17" s="108">
        <v>43928</v>
      </c>
      <c r="N17" s="108">
        <v>0.375</v>
      </c>
      <c r="O17" s="108">
        <v>0.38541666666666669</v>
      </c>
      <c r="P17" s="108">
        <v>0.40625</v>
      </c>
      <c r="Q17" s="108">
        <v>0.42708333333333331</v>
      </c>
      <c r="R17" s="102" t="s">
        <v>11785</v>
      </c>
      <c r="S17" s="102" t="s">
        <v>11786</v>
      </c>
      <c r="T17" s="102" t="s">
        <v>11787</v>
      </c>
      <c r="U17" s="102" t="s">
        <v>11788</v>
      </c>
      <c r="V17" s="102"/>
      <c r="W17" s="102" t="s">
        <v>276</v>
      </c>
      <c r="X17" s="102" t="s">
        <v>8142</v>
      </c>
      <c r="Y17" s="102" t="s">
        <v>8129</v>
      </c>
      <c r="Z17" s="102" t="s">
        <v>8129</v>
      </c>
      <c r="AA17" s="102" t="s">
        <v>8129</v>
      </c>
      <c r="AB17" s="102" t="s">
        <v>8129</v>
      </c>
      <c r="AC17" s="102" t="s">
        <v>8129</v>
      </c>
      <c r="AD17" s="102" t="s">
        <v>8129</v>
      </c>
      <c r="AE17" s="102" t="s">
        <v>9996</v>
      </c>
    </row>
    <row r="18" spans="1:31" x14ac:dyDescent="0.25">
      <c r="A18" s="102" t="s">
        <v>11789</v>
      </c>
      <c r="B18" s="102" t="s">
        <v>11790</v>
      </c>
      <c r="C18" s="102" t="s">
        <v>8195</v>
      </c>
      <c r="D18" s="102">
        <v>43930</v>
      </c>
      <c r="E18" s="102" t="s">
        <v>11791</v>
      </c>
      <c r="F18" s="102" t="s">
        <v>11712</v>
      </c>
      <c r="G18" s="102" t="s">
        <v>8128</v>
      </c>
      <c r="H18" s="102"/>
      <c r="I18" s="102" t="s">
        <v>184</v>
      </c>
      <c r="J18" s="102" t="s">
        <v>2935</v>
      </c>
      <c r="K18" s="102" t="s">
        <v>71</v>
      </c>
      <c r="L18" s="102" t="s">
        <v>255</v>
      </c>
      <c r="M18" s="108">
        <v>43930</v>
      </c>
      <c r="N18" s="108">
        <v>0.63472222222222219</v>
      </c>
      <c r="O18" s="108">
        <v>0.65625</v>
      </c>
      <c r="P18" s="108">
        <v>0.69444444444444453</v>
      </c>
      <c r="Q18" s="108">
        <v>0.74722222222222223</v>
      </c>
      <c r="R18" s="102" t="s">
        <v>135</v>
      </c>
      <c r="S18" s="102"/>
      <c r="T18" s="102" t="s">
        <v>11792</v>
      </c>
      <c r="U18" s="102" t="s">
        <v>11793</v>
      </c>
      <c r="V18" s="102" t="s">
        <v>2626</v>
      </c>
      <c r="W18" s="102" t="s">
        <v>276</v>
      </c>
      <c r="X18" s="102" t="s">
        <v>11744</v>
      </c>
      <c r="Y18" s="102" t="s">
        <v>8129</v>
      </c>
      <c r="Z18" s="102" t="s">
        <v>8132</v>
      </c>
      <c r="AA18" s="102" t="s">
        <v>8129</v>
      </c>
      <c r="AB18" s="102" t="s">
        <v>8129</v>
      </c>
      <c r="AC18" s="102" t="s">
        <v>8132</v>
      </c>
      <c r="AD18" s="102" t="s">
        <v>8129</v>
      </c>
      <c r="AE18" s="102" t="s">
        <v>9996</v>
      </c>
    </row>
    <row r="19" spans="1:31" x14ac:dyDescent="0.25">
      <c r="A19" s="102" t="s">
        <v>11794</v>
      </c>
      <c r="B19" s="102" t="s">
        <v>11795</v>
      </c>
      <c r="C19" s="102" t="s">
        <v>8195</v>
      </c>
      <c r="D19" s="102">
        <v>44117</v>
      </c>
      <c r="E19" s="102" t="s">
        <v>11796</v>
      </c>
      <c r="F19" s="102" t="s">
        <v>11712</v>
      </c>
      <c r="G19" s="102" t="s">
        <v>8128</v>
      </c>
      <c r="H19" s="102"/>
      <c r="I19" s="102" t="s">
        <v>191</v>
      </c>
      <c r="J19" s="102" t="s">
        <v>2935</v>
      </c>
      <c r="K19" s="102" t="s">
        <v>71</v>
      </c>
      <c r="L19" s="102" t="s">
        <v>560</v>
      </c>
      <c r="M19" s="108">
        <v>44117</v>
      </c>
      <c r="N19" s="108">
        <v>0.43055555555555558</v>
      </c>
      <c r="O19" s="108">
        <v>0.44444444444444442</v>
      </c>
      <c r="P19" s="108">
        <v>0.5</v>
      </c>
      <c r="Q19" s="108">
        <v>0.52777777777777779</v>
      </c>
      <c r="R19" s="102" t="s">
        <v>131</v>
      </c>
      <c r="S19" s="102"/>
      <c r="T19" s="102" t="s">
        <v>11797</v>
      </c>
      <c r="U19" s="102" t="s">
        <v>11798</v>
      </c>
      <c r="V19" s="102" t="s">
        <v>2626</v>
      </c>
      <c r="W19" s="102" t="s">
        <v>276</v>
      </c>
      <c r="X19" s="102" t="s">
        <v>8142</v>
      </c>
      <c r="Y19" s="102" t="s">
        <v>8129</v>
      </c>
      <c r="Z19" s="102" t="s">
        <v>8129</v>
      </c>
      <c r="AA19" s="102" t="s">
        <v>8132</v>
      </c>
      <c r="AB19" s="102" t="s">
        <v>8129</v>
      </c>
      <c r="AC19" s="102" t="s">
        <v>8129</v>
      </c>
      <c r="AD19" s="102" t="s">
        <v>8129</v>
      </c>
      <c r="AE19" s="102" t="s">
        <v>9996</v>
      </c>
    </row>
    <row r="20" spans="1:31" x14ac:dyDescent="0.25">
      <c r="A20" s="102" t="s">
        <v>11799</v>
      </c>
      <c r="B20" s="102" t="s">
        <v>11800</v>
      </c>
      <c r="C20" s="102"/>
      <c r="D20" s="102">
        <v>44118</v>
      </c>
      <c r="E20" s="102" t="s">
        <v>11801</v>
      </c>
      <c r="F20" s="102" t="s">
        <v>11712</v>
      </c>
      <c r="G20" s="102" t="s">
        <v>8138</v>
      </c>
      <c r="H20" s="102"/>
      <c r="I20" s="102" t="s">
        <v>185</v>
      </c>
      <c r="J20" s="102" t="s">
        <v>11802</v>
      </c>
      <c r="K20" s="102" t="s">
        <v>8158</v>
      </c>
      <c r="L20" s="102" t="s">
        <v>1258</v>
      </c>
      <c r="M20" s="108">
        <v>44118</v>
      </c>
      <c r="N20" s="108">
        <v>0.33333333333333331</v>
      </c>
      <c r="O20" s="108">
        <v>0.35416666666666669</v>
      </c>
      <c r="P20" s="108">
        <v>0.39583333333333331</v>
      </c>
      <c r="Q20" s="108">
        <v>0.43055555555555558</v>
      </c>
      <c r="R20" s="102" t="s">
        <v>3103</v>
      </c>
      <c r="S20" s="102"/>
      <c r="T20" s="102" t="s">
        <v>11803</v>
      </c>
      <c r="U20" s="102" t="s">
        <v>11804</v>
      </c>
      <c r="V20" s="102"/>
      <c r="W20" s="102"/>
      <c r="X20" s="102" t="s">
        <v>250</v>
      </c>
      <c r="Y20" s="102" t="s">
        <v>8129</v>
      </c>
      <c r="Z20" s="102" t="s">
        <v>8129</v>
      </c>
      <c r="AA20" s="102" t="s">
        <v>8132</v>
      </c>
      <c r="AB20" s="102" t="s">
        <v>8129</v>
      </c>
      <c r="AC20" s="102" t="s">
        <v>8129</v>
      </c>
      <c r="AD20" s="102" t="s">
        <v>8129</v>
      </c>
      <c r="AE20" s="102" t="s">
        <v>9996</v>
      </c>
    </row>
    <row r="21" spans="1:31" x14ac:dyDescent="0.25">
      <c r="A21" s="102" t="s">
        <v>11805</v>
      </c>
      <c r="B21" s="102" t="s">
        <v>11806</v>
      </c>
      <c r="C21" s="102" t="s">
        <v>8132</v>
      </c>
      <c r="D21" s="102">
        <v>43937</v>
      </c>
      <c r="E21" s="102" t="s">
        <v>11807</v>
      </c>
      <c r="F21" s="102" t="s">
        <v>11712</v>
      </c>
      <c r="G21" s="102" t="s">
        <v>8138</v>
      </c>
      <c r="H21" s="102"/>
      <c r="I21" s="102" t="s">
        <v>189</v>
      </c>
      <c r="J21" s="102" t="s">
        <v>2623</v>
      </c>
      <c r="K21" s="102" t="s">
        <v>62</v>
      </c>
      <c r="L21" s="102" t="s">
        <v>1258</v>
      </c>
      <c r="M21" s="108">
        <v>43937</v>
      </c>
      <c r="N21" s="108">
        <v>0.52083333333333337</v>
      </c>
      <c r="O21" s="108">
        <v>0.53472222222222221</v>
      </c>
      <c r="P21" s="108">
        <v>0.54861111111111105</v>
      </c>
      <c r="Q21" s="108">
        <v>0.56944444444444442</v>
      </c>
      <c r="R21" s="102" t="s">
        <v>2601</v>
      </c>
      <c r="S21" s="102" t="s">
        <v>11808</v>
      </c>
      <c r="T21" s="102" t="s">
        <v>11809</v>
      </c>
      <c r="U21" s="102" t="s">
        <v>11810</v>
      </c>
      <c r="V21" s="102"/>
      <c r="W21" s="102" t="s">
        <v>276</v>
      </c>
      <c r="X21" s="102" t="s">
        <v>8142</v>
      </c>
      <c r="Y21" s="102" t="s">
        <v>8129</v>
      </c>
      <c r="Z21" s="102" t="s">
        <v>8132</v>
      </c>
      <c r="AA21" s="102" t="s">
        <v>8132</v>
      </c>
      <c r="AB21" s="102" t="s">
        <v>8129</v>
      </c>
      <c r="AC21" s="102" t="s">
        <v>8129</v>
      </c>
      <c r="AD21" s="102" t="s">
        <v>8129</v>
      </c>
      <c r="AE21" s="102" t="s">
        <v>9996</v>
      </c>
    </row>
    <row r="22" spans="1:31" x14ac:dyDescent="0.25">
      <c r="A22" s="102" t="s">
        <v>11811</v>
      </c>
      <c r="B22" s="102" t="s">
        <v>11812</v>
      </c>
      <c r="C22" s="102"/>
      <c r="D22" s="102">
        <v>43952</v>
      </c>
      <c r="E22" s="102" t="s">
        <v>11813</v>
      </c>
      <c r="F22" s="102" t="s">
        <v>11712</v>
      </c>
      <c r="G22" s="102" t="s">
        <v>8128</v>
      </c>
      <c r="H22" s="102"/>
      <c r="I22" s="102" t="s">
        <v>193</v>
      </c>
      <c r="J22" s="102" t="s">
        <v>1942</v>
      </c>
      <c r="K22" s="102" t="s">
        <v>9</v>
      </c>
      <c r="L22" s="102" t="s">
        <v>255</v>
      </c>
      <c r="M22" s="108">
        <v>43952</v>
      </c>
      <c r="N22" s="108">
        <v>0.90972222222222221</v>
      </c>
      <c r="O22" s="108">
        <v>0.91666666666666663</v>
      </c>
      <c r="P22" s="108">
        <v>0.93055555555555547</v>
      </c>
      <c r="Q22" s="108">
        <v>0.96527777777777779</v>
      </c>
      <c r="R22" s="102" t="s">
        <v>129</v>
      </c>
      <c r="S22" s="102"/>
      <c r="T22" s="102" t="s">
        <v>11814</v>
      </c>
      <c r="U22" s="102"/>
      <c r="V22" s="102"/>
      <c r="W22" s="102"/>
      <c r="X22" s="102" t="s">
        <v>8142</v>
      </c>
      <c r="Y22" s="102" t="s">
        <v>8129</v>
      </c>
      <c r="Z22" s="102" t="s">
        <v>8129</v>
      </c>
      <c r="AA22" s="102" t="s">
        <v>8132</v>
      </c>
      <c r="AB22" s="102" t="s">
        <v>8129</v>
      </c>
      <c r="AC22" s="102" t="s">
        <v>8129</v>
      </c>
      <c r="AD22" s="102" t="s">
        <v>8129</v>
      </c>
      <c r="AE22" s="102" t="s">
        <v>10579</v>
      </c>
    </row>
    <row r="23" spans="1:31" x14ac:dyDescent="0.25">
      <c r="A23" s="102" t="s">
        <v>11815</v>
      </c>
      <c r="B23" s="102" t="s">
        <v>11816</v>
      </c>
      <c r="C23" s="102" t="s">
        <v>8195</v>
      </c>
      <c r="D23" s="102">
        <v>43959</v>
      </c>
      <c r="E23" s="102" t="s">
        <v>11817</v>
      </c>
      <c r="F23" s="102" t="s">
        <v>11712</v>
      </c>
      <c r="G23" s="102" t="s">
        <v>8128</v>
      </c>
      <c r="H23" s="102"/>
      <c r="I23" s="102" t="s">
        <v>187</v>
      </c>
      <c r="J23" s="102" t="s">
        <v>10686</v>
      </c>
      <c r="K23" s="102" t="s">
        <v>68</v>
      </c>
      <c r="L23" s="102" t="s">
        <v>255</v>
      </c>
      <c r="M23" s="108">
        <v>43959</v>
      </c>
      <c r="N23" s="108">
        <v>0.45833333333333331</v>
      </c>
      <c r="O23" s="108">
        <v>0.47222222222222227</v>
      </c>
      <c r="P23" s="108">
        <v>0.49513888888888885</v>
      </c>
      <c r="Q23" s="108">
        <v>0.51736111111111105</v>
      </c>
      <c r="R23" s="102" t="s">
        <v>2945</v>
      </c>
      <c r="S23" s="102"/>
      <c r="T23" s="102" t="s">
        <v>11818</v>
      </c>
      <c r="U23" s="102" t="s">
        <v>2454</v>
      </c>
      <c r="V23" s="102" t="s">
        <v>2626</v>
      </c>
      <c r="W23" s="102" t="s">
        <v>276</v>
      </c>
      <c r="X23" s="102" t="s">
        <v>8142</v>
      </c>
      <c r="Y23" s="102" t="s">
        <v>8129</v>
      </c>
      <c r="Z23" s="102" t="s">
        <v>8129</v>
      </c>
      <c r="AA23" s="102" t="s">
        <v>8129</v>
      </c>
      <c r="AB23" s="102" t="s">
        <v>8129</v>
      </c>
      <c r="AC23" s="102" t="s">
        <v>8129</v>
      </c>
      <c r="AD23" s="102" t="s">
        <v>8129</v>
      </c>
      <c r="AE23" s="102" t="s">
        <v>10579</v>
      </c>
    </row>
    <row r="24" spans="1:31" x14ac:dyDescent="0.25">
      <c r="A24" s="102" t="s">
        <v>11819</v>
      </c>
      <c r="B24" s="102" t="s">
        <v>11820</v>
      </c>
      <c r="C24" s="102" t="s">
        <v>8132</v>
      </c>
      <c r="D24" s="102">
        <v>43973</v>
      </c>
      <c r="E24" s="102" t="s">
        <v>11821</v>
      </c>
      <c r="F24" s="102" t="s">
        <v>11712</v>
      </c>
      <c r="G24" s="102" t="s">
        <v>8128</v>
      </c>
      <c r="H24" s="102"/>
      <c r="I24" s="102" t="s">
        <v>187</v>
      </c>
      <c r="J24" s="102" t="s">
        <v>8152</v>
      </c>
      <c r="K24" s="102" t="s">
        <v>28</v>
      </c>
      <c r="L24" s="102" t="s">
        <v>255</v>
      </c>
      <c r="M24" s="108">
        <v>43973</v>
      </c>
      <c r="N24" s="108">
        <v>0.57638888888888895</v>
      </c>
      <c r="O24" s="108">
        <v>0.58333333333333337</v>
      </c>
      <c r="P24" s="108">
        <v>0.59375</v>
      </c>
      <c r="Q24" s="108">
        <v>0.63194444444444442</v>
      </c>
      <c r="R24" s="102"/>
      <c r="S24" s="102"/>
      <c r="T24" s="102" t="s">
        <v>11822</v>
      </c>
      <c r="U24" s="102"/>
      <c r="V24" s="102"/>
      <c r="W24" s="102" t="s">
        <v>276</v>
      </c>
      <c r="X24" s="102" t="s">
        <v>8142</v>
      </c>
      <c r="Y24" s="102" t="s">
        <v>8129</v>
      </c>
      <c r="Z24" s="102" t="s">
        <v>8132</v>
      </c>
      <c r="AA24" s="102" t="s">
        <v>8132</v>
      </c>
      <c r="AB24" s="102" t="s">
        <v>8129</v>
      </c>
      <c r="AC24" s="102" t="s">
        <v>8129</v>
      </c>
      <c r="AD24" s="102" t="s">
        <v>8129</v>
      </c>
      <c r="AE24" s="102" t="s">
        <v>10579</v>
      </c>
    </row>
    <row r="25" spans="1:31" x14ac:dyDescent="0.25">
      <c r="A25" s="102" t="s">
        <v>11823</v>
      </c>
      <c r="B25" s="102">
        <v>15666</v>
      </c>
      <c r="C25" s="102" t="s">
        <v>8129</v>
      </c>
      <c r="D25" s="102">
        <v>43991</v>
      </c>
      <c r="E25" s="102" t="s">
        <v>11824</v>
      </c>
      <c r="F25" s="102" t="s">
        <v>11712</v>
      </c>
      <c r="G25" s="102" t="s">
        <v>8128</v>
      </c>
      <c r="H25" s="102"/>
      <c r="I25" s="102" t="s">
        <v>179</v>
      </c>
      <c r="J25" s="102" t="s">
        <v>2935</v>
      </c>
      <c r="K25" s="102" t="s">
        <v>25</v>
      </c>
      <c r="L25" s="102" t="s">
        <v>255</v>
      </c>
      <c r="M25" s="108">
        <v>43991</v>
      </c>
      <c r="N25" s="108">
        <v>0.625</v>
      </c>
      <c r="O25" s="108">
        <v>0.63888888888888895</v>
      </c>
      <c r="P25" s="108">
        <v>0.64583333333333337</v>
      </c>
      <c r="Q25" s="108">
        <v>0.6875</v>
      </c>
      <c r="R25" s="102" t="s">
        <v>8925</v>
      </c>
      <c r="S25" s="102"/>
      <c r="T25" s="102" t="s">
        <v>11825</v>
      </c>
      <c r="U25" s="102" t="s">
        <v>2454</v>
      </c>
      <c r="V25" s="102" t="s">
        <v>2626</v>
      </c>
      <c r="W25" s="102" t="s">
        <v>276</v>
      </c>
      <c r="X25" s="102" t="s">
        <v>8142</v>
      </c>
      <c r="Y25" s="102" t="s">
        <v>8129</v>
      </c>
      <c r="Z25" s="102" t="s">
        <v>8129</v>
      </c>
      <c r="AA25" s="102" t="s">
        <v>8132</v>
      </c>
      <c r="AB25" s="102" t="s">
        <v>8129</v>
      </c>
      <c r="AC25" s="102" t="s">
        <v>8129</v>
      </c>
      <c r="AD25" s="102" t="s">
        <v>8129</v>
      </c>
      <c r="AE25" s="102" t="s">
        <v>10579</v>
      </c>
    </row>
    <row r="26" spans="1:31" x14ac:dyDescent="0.25">
      <c r="A26" s="102" t="s">
        <v>11826</v>
      </c>
      <c r="B26" s="102" t="s">
        <v>11827</v>
      </c>
      <c r="C26" s="102" t="s">
        <v>8132</v>
      </c>
      <c r="D26" s="102">
        <v>43993</v>
      </c>
      <c r="E26" s="102" t="s">
        <v>11828</v>
      </c>
      <c r="F26" s="102" t="s">
        <v>11712</v>
      </c>
      <c r="G26" s="102" t="s">
        <v>8138</v>
      </c>
      <c r="H26" s="102"/>
      <c r="I26" s="102" t="s">
        <v>173</v>
      </c>
      <c r="J26" s="102" t="s">
        <v>10686</v>
      </c>
      <c r="K26" s="102" t="s">
        <v>10</v>
      </c>
      <c r="L26" s="102" t="s">
        <v>1258</v>
      </c>
      <c r="M26" s="108">
        <v>43993</v>
      </c>
      <c r="N26" s="108">
        <v>0.41666666666666669</v>
      </c>
      <c r="O26" s="108">
        <v>0.66666666666666663</v>
      </c>
      <c r="P26" s="108">
        <v>0.69444444444444453</v>
      </c>
      <c r="Q26" s="108">
        <v>0.73611111111111116</v>
      </c>
      <c r="R26" s="102" t="s">
        <v>11829</v>
      </c>
      <c r="S26" s="102"/>
      <c r="T26" s="102" t="s">
        <v>11830</v>
      </c>
      <c r="U26" s="102" t="s">
        <v>11831</v>
      </c>
      <c r="V26" s="102" t="s">
        <v>2626</v>
      </c>
      <c r="W26" s="102" t="s">
        <v>8513</v>
      </c>
      <c r="X26" s="102" t="s">
        <v>8142</v>
      </c>
      <c r="Y26" s="102" t="s">
        <v>8129</v>
      </c>
      <c r="Z26" s="102" t="s">
        <v>8129</v>
      </c>
      <c r="AA26" s="102" t="s">
        <v>8129</v>
      </c>
      <c r="AB26" s="102" t="s">
        <v>8129</v>
      </c>
      <c r="AC26" s="102" t="s">
        <v>8129</v>
      </c>
      <c r="AD26" s="102" t="s">
        <v>8129</v>
      </c>
      <c r="AE26" s="102" t="s">
        <v>11223</v>
      </c>
    </row>
    <row r="27" spans="1:31" x14ac:dyDescent="0.25">
      <c r="A27" s="102" t="s">
        <v>11832</v>
      </c>
      <c r="B27" s="102" t="s">
        <v>11833</v>
      </c>
      <c r="C27" s="102" t="s">
        <v>8132</v>
      </c>
      <c r="D27" s="102">
        <v>44005</v>
      </c>
      <c r="E27" s="102" t="s">
        <v>11834</v>
      </c>
      <c r="F27" s="102" t="s">
        <v>11712</v>
      </c>
      <c r="G27" s="102" t="s">
        <v>8128</v>
      </c>
      <c r="H27" s="102"/>
      <c r="I27" s="102" t="s">
        <v>184</v>
      </c>
      <c r="J27" s="102" t="s">
        <v>8972</v>
      </c>
      <c r="K27" s="102" t="s">
        <v>10</v>
      </c>
      <c r="L27" s="102" t="s">
        <v>255</v>
      </c>
      <c r="M27" s="108">
        <v>44005</v>
      </c>
      <c r="N27" s="108">
        <v>0.625</v>
      </c>
      <c r="O27" s="108">
        <v>0.63888888888888895</v>
      </c>
      <c r="P27" s="108">
        <v>0.66666666666666663</v>
      </c>
      <c r="Q27" s="108">
        <v>0.70833333333333337</v>
      </c>
      <c r="R27" s="102" t="s">
        <v>11835</v>
      </c>
      <c r="S27" s="102"/>
      <c r="T27" s="102" t="s">
        <v>11836</v>
      </c>
      <c r="U27" s="102" t="s">
        <v>11837</v>
      </c>
      <c r="V27" s="102" t="s">
        <v>2626</v>
      </c>
      <c r="W27" s="102" t="s">
        <v>11246</v>
      </c>
      <c r="X27" s="102" t="s">
        <v>8142</v>
      </c>
      <c r="Y27" s="102" t="s">
        <v>8129</v>
      </c>
      <c r="Z27" s="102" t="s">
        <v>8129</v>
      </c>
      <c r="AA27" s="102" t="s">
        <v>8132</v>
      </c>
      <c r="AB27" s="102" t="s">
        <v>8129</v>
      </c>
      <c r="AC27" s="102" t="s">
        <v>8129</v>
      </c>
      <c r="AD27" s="102" t="s">
        <v>8129</v>
      </c>
      <c r="AE27" s="102" t="s">
        <v>11223</v>
      </c>
    </row>
  </sheetData>
  <mergeCells count="6">
    <mergeCell ref="AH1:AK1"/>
    <mergeCell ref="A1:H1"/>
    <mergeCell ref="I1:J1"/>
    <mergeCell ref="L1:O1"/>
    <mergeCell ref="P1:Q1"/>
    <mergeCell ref="S1:V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5" zoomScale="90" zoomScaleNormal="90" workbookViewId="0">
      <selection sqref="A1:E1"/>
    </sheetView>
  </sheetViews>
  <sheetFormatPr defaultRowHeight="15" x14ac:dyDescent="0.25"/>
  <cols>
    <col min="1" max="1" width="27.7109375" customWidth="1"/>
    <col min="2" max="2" width="11.85546875" bestFit="1" customWidth="1"/>
    <col min="3" max="3" width="18.5703125" customWidth="1"/>
    <col min="4" max="4" width="20" customWidth="1"/>
    <col min="5" max="5" width="143.140625" bestFit="1" customWidth="1"/>
    <col min="6" max="6" width="47.42578125" bestFit="1" customWidth="1"/>
    <col min="7" max="7" width="16.7109375" customWidth="1"/>
    <col min="8" max="8" width="26.7109375" customWidth="1"/>
    <col min="9" max="9" width="49.42578125" bestFit="1" customWidth="1"/>
    <col min="10" max="10" width="34" bestFit="1" customWidth="1"/>
    <col min="11" max="11" width="37" bestFit="1" customWidth="1"/>
    <col min="12" max="12" width="11.140625" customWidth="1"/>
    <col min="13" max="13" width="18.42578125" style="161" customWidth="1"/>
    <col min="14" max="14" width="17.85546875" style="161" customWidth="1"/>
    <col min="15" max="15" width="53.7109375" bestFit="1" customWidth="1"/>
    <col min="16" max="16" width="58" bestFit="1" customWidth="1"/>
    <col min="17" max="17" width="114.140625" bestFit="1" customWidth="1"/>
    <col min="18" max="18" width="112.28515625" bestFit="1" customWidth="1"/>
    <col min="19" max="19" width="98.5703125" bestFit="1" customWidth="1"/>
    <col min="20" max="20" width="11" customWidth="1"/>
    <col min="21" max="27" width="11.7109375" customWidth="1"/>
    <col min="28" max="28" width="10.5703125" bestFit="1" customWidth="1"/>
  </cols>
  <sheetData>
    <row r="1" spans="1:28" s="36" customFormat="1" ht="116.25" customHeight="1" x14ac:dyDescent="0.25">
      <c r="A1" s="167" t="s">
        <v>12098</v>
      </c>
      <c r="B1" s="167"/>
      <c r="C1" s="167"/>
      <c r="D1" s="167"/>
      <c r="E1" s="167"/>
      <c r="F1" s="159"/>
      <c r="G1" s="37"/>
      <c r="H1" s="37"/>
      <c r="M1" s="160"/>
      <c r="N1" s="160"/>
    </row>
    <row r="2" spans="1:28" s="107" customFormat="1" ht="38.25" customHeight="1" x14ac:dyDescent="0.25">
      <c r="A2" s="107" t="s">
        <v>11846</v>
      </c>
      <c r="B2" s="107" t="s">
        <v>155</v>
      </c>
      <c r="C2" s="107" t="s">
        <v>11847</v>
      </c>
      <c r="D2" s="107" t="s">
        <v>229</v>
      </c>
      <c r="E2" s="107" t="s">
        <v>11848</v>
      </c>
      <c r="F2" s="107" t="s">
        <v>11849</v>
      </c>
      <c r="G2" s="107" t="s">
        <v>11850</v>
      </c>
      <c r="H2" s="107" t="s">
        <v>8104</v>
      </c>
      <c r="I2" s="107" t="s">
        <v>231</v>
      </c>
      <c r="J2" s="107" t="s">
        <v>216</v>
      </c>
      <c r="K2" s="107" t="s">
        <v>11706</v>
      </c>
      <c r="L2" s="107" t="s">
        <v>217</v>
      </c>
      <c r="M2" s="162" t="s">
        <v>8106</v>
      </c>
      <c r="N2" s="162" t="s">
        <v>8107</v>
      </c>
      <c r="O2" s="107" t="s">
        <v>106</v>
      </c>
      <c r="P2" s="107" t="s">
        <v>11851</v>
      </c>
      <c r="Q2" s="107" t="s">
        <v>8112</v>
      </c>
      <c r="R2" s="107" t="s">
        <v>11852</v>
      </c>
      <c r="S2" s="107" t="s">
        <v>11853</v>
      </c>
      <c r="T2" s="107" t="s">
        <v>12097</v>
      </c>
      <c r="U2" s="107" t="s">
        <v>11708</v>
      </c>
      <c r="V2" s="107" t="s">
        <v>8116</v>
      </c>
      <c r="W2" s="107" t="s">
        <v>11709</v>
      </c>
      <c r="X2" s="107" t="s">
        <v>8118</v>
      </c>
      <c r="Y2" s="107" t="s">
        <v>8119</v>
      </c>
      <c r="Z2" s="107" t="s">
        <v>8120</v>
      </c>
      <c r="AA2" s="107" t="s">
        <v>8121</v>
      </c>
      <c r="AB2" s="107" t="s">
        <v>8122</v>
      </c>
    </row>
    <row r="3" spans="1:28" x14ac:dyDescent="0.25">
      <c r="A3" t="s">
        <v>11854</v>
      </c>
      <c r="B3" t="s">
        <v>11855</v>
      </c>
      <c r="C3" t="s">
        <v>8129</v>
      </c>
      <c r="D3" s="1">
        <v>43835</v>
      </c>
      <c r="F3" t="s">
        <v>11856</v>
      </c>
      <c r="G3" t="s">
        <v>212</v>
      </c>
      <c r="I3" t="s">
        <v>188</v>
      </c>
      <c r="K3" t="s">
        <v>72</v>
      </c>
      <c r="L3">
        <v>6</v>
      </c>
      <c r="M3" s="1">
        <v>43835</v>
      </c>
      <c r="N3" s="161">
        <v>0.34722222222222227</v>
      </c>
      <c r="O3" t="s">
        <v>2990</v>
      </c>
      <c r="S3" t="s">
        <v>11857</v>
      </c>
      <c r="U3" t="s">
        <v>8142</v>
      </c>
      <c r="V3" t="s">
        <v>8132</v>
      </c>
      <c r="W3" t="s">
        <v>8129</v>
      </c>
      <c r="X3" t="s">
        <v>8132</v>
      </c>
      <c r="Y3" t="s">
        <v>8132</v>
      </c>
      <c r="Z3" t="s">
        <v>8129</v>
      </c>
      <c r="AA3" t="s">
        <v>8129</v>
      </c>
      <c r="AB3" t="s">
        <v>8133</v>
      </c>
    </row>
    <row r="4" spans="1:28" x14ac:dyDescent="0.25">
      <c r="A4" t="s">
        <v>11858</v>
      </c>
      <c r="B4" t="s">
        <v>11859</v>
      </c>
      <c r="C4" t="s">
        <v>8195</v>
      </c>
      <c r="D4" s="1">
        <v>43836</v>
      </c>
      <c r="E4" t="s">
        <v>11860</v>
      </c>
      <c r="F4" t="s">
        <v>11861</v>
      </c>
      <c r="G4" t="s">
        <v>319</v>
      </c>
      <c r="H4" t="s">
        <v>8129</v>
      </c>
      <c r="I4" t="s">
        <v>187</v>
      </c>
      <c r="J4" t="s">
        <v>11862</v>
      </c>
      <c r="K4" t="s">
        <v>71</v>
      </c>
      <c r="M4" s="1">
        <v>43836</v>
      </c>
      <c r="N4" s="161">
        <v>0.33333333333333331</v>
      </c>
      <c r="O4" t="s">
        <v>2601</v>
      </c>
      <c r="P4" t="s">
        <v>11863</v>
      </c>
      <c r="S4" t="s">
        <v>11864</v>
      </c>
      <c r="U4" t="s">
        <v>8142</v>
      </c>
      <c r="V4" t="s">
        <v>8129</v>
      </c>
      <c r="W4" t="s">
        <v>8129</v>
      </c>
      <c r="X4" t="s">
        <v>8129</v>
      </c>
      <c r="Y4" t="s">
        <v>8129</v>
      </c>
      <c r="Z4" t="s">
        <v>8129</v>
      </c>
      <c r="AA4" t="s">
        <v>8129</v>
      </c>
      <c r="AB4" t="s">
        <v>8133</v>
      </c>
    </row>
    <row r="5" spans="1:28" x14ac:dyDescent="0.25">
      <c r="A5" t="s">
        <v>11865</v>
      </c>
      <c r="B5" t="s">
        <v>11866</v>
      </c>
      <c r="C5" t="s">
        <v>8195</v>
      </c>
      <c r="D5" s="1">
        <v>43836</v>
      </c>
      <c r="E5" t="s">
        <v>11867</v>
      </c>
      <c r="F5" t="s">
        <v>11861</v>
      </c>
      <c r="G5" t="s">
        <v>319</v>
      </c>
      <c r="H5" t="s">
        <v>8129</v>
      </c>
      <c r="I5" t="s">
        <v>187</v>
      </c>
      <c r="J5" t="s">
        <v>11862</v>
      </c>
      <c r="K5" t="s">
        <v>71</v>
      </c>
      <c r="M5" s="1">
        <v>43836</v>
      </c>
      <c r="N5" s="161">
        <v>0.33333333333333331</v>
      </c>
      <c r="O5" t="s">
        <v>2601</v>
      </c>
      <c r="P5" t="s">
        <v>11863</v>
      </c>
      <c r="S5" t="s">
        <v>11868</v>
      </c>
      <c r="U5" t="s">
        <v>8142</v>
      </c>
      <c r="V5" t="s">
        <v>8129</v>
      </c>
      <c r="W5" t="s">
        <v>8129</v>
      </c>
      <c r="X5" t="s">
        <v>8129</v>
      </c>
      <c r="Y5" t="s">
        <v>8129</v>
      </c>
      <c r="Z5" t="s">
        <v>8129</v>
      </c>
      <c r="AA5" t="s">
        <v>8129</v>
      </c>
      <c r="AB5" t="s">
        <v>8133</v>
      </c>
    </row>
    <row r="6" spans="1:28" x14ac:dyDescent="0.25">
      <c r="A6" t="s">
        <v>11869</v>
      </c>
      <c r="C6" t="s">
        <v>8129</v>
      </c>
      <c r="D6" s="1">
        <v>43836</v>
      </c>
      <c r="E6" t="s">
        <v>11870</v>
      </c>
      <c r="F6" t="s">
        <v>11871</v>
      </c>
      <c r="G6" t="s">
        <v>212</v>
      </c>
      <c r="I6" t="s">
        <v>178</v>
      </c>
      <c r="M6" s="1">
        <v>43836</v>
      </c>
      <c r="O6" t="s">
        <v>11872</v>
      </c>
      <c r="P6" t="s">
        <v>11873</v>
      </c>
      <c r="R6" t="s">
        <v>11874</v>
      </c>
    </row>
    <row r="7" spans="1:28" x14ac:dyDescent="0.25">
      <c r="A7" t="s">
        <v>11875</v>
      </c>
      <c r="B7" t="s">
        <v>11876</v>
      </c>
      <c r="C7" t="s">
        <v>8129</v>
      </c>
      <c r="D7" s="1">
        <v>43838</v>
      </c>
      <c r="E7" t="s">
        <v>11877</v>
      </c>
      <c r="F7" t="s">
        <v>11878</v>
      </c>
      <c r="G7" t="s">
        <v>212</v>
      </c>
      <c r="I7" t="s">
        <v>191</v>
      </c>
      <c r="K7" t="s">
        <v>7</v>
      </c>
      <c r="L7">
        <v>2</v>
      </c>
      <c r="M7" s="1">
        <v>43838</v>
      </c>
      <c r="O7" t="s">
        <v>2593</v>
      </c>
      <c r="S7" t="s">
        <v>11879</v>
      </c>
      <c r="U7" t="s">
        <v>8142</v>
      </c>
      <c r="V7" t="s">
        <v>8129</v>
      </c>
      <c r="W7" t="s">
        <v>8129</v>
      </c>
      <c r="X7" t="s">
        <v>8129</v>
      </c>
      <c r="Y7" t="s">
        <v>8129</v>
      </c>
      <c r="Z7" t="s">
        <v>8129</v>
      </c>
      <c r="AA7" t="s">
        <v>8129</v>
      </c>
      <c r="AB7" t="s">
        <v>8133</v>
      </c>
    </row>
    <row r="8" spans="1:28" x14ac:dyDescent="0.25">
      <c r="A8" t="s">
        <v>11880</v>
      </c>
      <c r="B8" t="s">
        <v>11881</v>
      </c>
      <c r="C8" t="s">
        <v>8129</v>
      </c>
      <c r="D8" s="1">
        <v>43838</v>
      </c>
      <c r="E8" t="s">
        <v>11882</v>
      </c>
      <c r="F8" t="s">
        <v>11861</v>
      </c>
      <c r="G8" t="s">
        <v>319</v>
      </c>
      <c r="I8" t="s">
        <v>175</v>
      </c>
      <c r="K8" t="s">
        <v>7</v>
      </c>
      <c r="M8" s="1"/>
      <c r="O8" t="s">
        <v>2990</v>
      </c>
      <c r="P8" t="s">
        <v>11883</v>
      </c>
      <c r="R8" t="s">
        <v>11884</v>
      </c>
      <c r="S8" t="s">
        <v>11885</v>
      </c>
      <c r="U8" t="s">
        <v>8142</v>
      </c>
      <c r="V8" t="s">
        <v>8129</v>
      </c>
      <c r="W8" t="s">
        <v>8132</v>
      </c>
      <c r="X8" t="s">
        <v>8132</v>
      </c>
      <c r="Y8" t="s">
        <v>8129</v>
      </c>
      <c r="Z8" t="s">
        <v>8129</v>
      </c>
      <c r="AA8" t="s">
        <v>8129</v>
      </c>
      <c r="AB8" t="s">
        <v>8133</v>
      </c>
    </row>
    <row r="9" spans="1:28" x14ac:dyDescent="0.25">
      <c r="A9" t="s">
        <v>11886</v>
      </c>
      <c r="B9" t="s">
        <v>11887</v>
      </c>
      <c r="C9" t="s">
        <v>8195</v>
      </c>
      <c r="D9" s="1">
        <v>43840</v>
      </c>
      <c r="E9" t="s">
        <v>11888</v>
      </c>
      <c r="F9" t="s">
        <v>11861</v>
      </c>
      <c r="G9" t="s">
        <v>319</v>
      </c>
      <c r="I9" t="s">
        <v>173</v>
      </c>
      <c r="J9" t="s">
        <v>11889</v>
      </c>
      <c r="K9" t="s">
        <v>71</v>
      </c>
      <c r="M9" s="1">
        <v>43840</v>
      </c>
      <c r="N9" s="161">
        <v>0.89583333333333337</v>
      </c>
      <c r="O9" t="s">
        <v>2593</v>
      </c>
      <c r="P9" t="s">
        <v>11890</v>
      </c>
      <c r="R9" t="s">
        <v>11891</v>
      </c>
      <c r="S9" t="s">
        <v>11892</v>
      </c>
      <c r="U9" t="s">
        <v>8142</v>
      </c>
      <c r="V9" t="s">
        <v>8129</v>
      </c>
      <c r="W9" t="s">
        <v>8129</v>
      </c>
      <c r="X9" t="s">
        <v>8132</v>
      </c>
      <c r="Y9" t="s">
        <v>8129</v>
      </c>
      <c r="Z9" t="s">
        <v>8129</v>
      </c>
      <c r="AA9" t="s">
        <v>8129</v>
      </c>
      <c r="AB9" t="s">
        <v>8133</v>
      </c>
    </row>
    <row r="10" spans="1:28" x14ac:dyDescent="0.25">
      <c r="A10" t="s">
        <v>11893</v>
      </c>
      <c r="B10" t="s">
        <v>11894</v>
      </c>
      <c r="C10" t="s">
        <v>8195</v>
      </c>
      <c r="D10" s="1">
        <v>43846</v>
      </c>
      <c r="E10" t="s">
        <v>11895</v>
      </c>
      <c r="F10" t="s">
        <v>11861</v>
      </c>
      <c r="G10" t="s">
        <v>319</v>
      </c>
      <c r="I10" t="s">
        <v>236</v>
      </c>
      <c r="K10" t="s">
        <v>8158</v>
      </c>
      <c r="M10" s="1">
        <v>43845</v>
      </c>
      <c r="N10" s="161">
        <v>0.45833333333333331</v>
      </c>
      <c r="O10" t="s">
        <v>133</v>
      </c>
      <c r="P10" t="s">
        <v>11896</v>
      </c>
      <c r="R10" t="s">
        <v>11897</v>
      </c>
      <c r="S10" t="s">
        <v>11898</v>
      </c>
      <c r="U10" t="s">
        <v>8142</v>
      </c>
      <c r="V10" t="s">
        <v>8129</v>
      </c>
      <c r="W10" t="s">
        <v>8132</v>
      </c>
      <c r="X10" t="s">
        <v>8129</v>
      </c>
      <c r="Y10" t="s">
        <v>8129</v>
      </c>
      <c r="Z10" t="s">
        <v>8129</v>
      </c>
      <c r="AA10" t="s">
        <v>8129</v>
      </c>
      <c r="AB10" t="s">
        <v>8133</v>
      </c>
    </row>
    <row r="11" spans="1:28" x14ac:dyDescent="0.25">
      <c r="A11" t="s">
        <v>11899</v>
      </c>
      <c r="B11" t="s">
        <v>11900</v>
      </c>
      <c r="C11" t="s">
        <v>8129</v>
      </c>
      <c r="D11" s="1">
        <v>43850</v>
      </c>
      <c r="E11" t="s">
        <v>11901</v>
      </c>
      <c r="F11" t="s">
        <v>11861</v>
      </c>
      <c r="G11" t="s">
        <v>319</v>
      </c>
      <c r="I11" t="s">
        <v>192</v>
      </c>
      <c r="J11" t="s">
        <v>8132</v>
      </c>
      <c r="K11" t="s">
        <v>10</v>
      </c>
      <c r="M11" s="1">
        <v>43850</v>
      </c>
      <c r="N11" s="161">
        <v>0.55555555555555558</v>
      </c>
      <c r="O11" t="s">
        <v>2601</v>
      </c>
      <c r="P11" t="s">
        <v>11902</v>
      </c>
      <c r="S11" t="s">
        <v>11903</v>
      </c>
      <c r="U11" t="s">
        <v>8142</v>
      </c>
      <c r="V11" t="s">
        <v>8129</v>
      </c>
      <c r="W11" t="s">
        <v>8129</v>
      </c>
      <c r="X11" t="s">
        <v>8129</v>
      </c>
      <c r="Y11" t="s">
        <v>8129</v>
      </c>
      <c r="Z11" t="s">
        <v>8129</v>
      </c>
      <c r="AA11" t="s">
        <v>8129</v>
      </c>
      <c r="AB11" t="s">
        <v>8133</v>
      </c>
    </row>
    <row r="12" spans="1:28" x14ac:dyDescent="0.25">
      <c r="A12" t="s">
        <v>11904</v>
      </c>
      <c r="B12" t="s">
        <v>11905</v>
      </c>
      <c r="C12" t="s">
        <v>8195</v>
      </c>
      <c r="D12" s="1">
        <v>43859</v>
      </c>
      <c r="E12" t="s">
        <v>11906</v>
      </c>
      <c r="F12" t="s">
        <v>11907</v>
      </c>
      <c r="G12" t="s">
        <v>212</v>
      </c>
      <c r="I12" t="s">
        <v>187</v>
      </c>
      <c r="K12" t="s">
        <v>54</v>
      </c>
      <c r="L12" t="s">
        <v>278</v>
      </c>
      <c r="M12" s="1">
        <v>43859</v>
      </c>
      <c r="O12" t="s">
        <v>10100</v>
      </c>
      <c r="P12" t="s">
        <v>11908</v>
      </c>
      <c r="S12" t="s">
        <v>11909</v>
      </c>
      <c r="U12" t="s">
        <v>8142</v>
      </c>
      <c r="V12" t="s">
        <v>8129</v>
      </c>
      <c r="W12" t="s">
        <v>8132</v>
      </c>
      <c r="X12" t="s">
        <v>8132</v>
      </c>
      <c r="Y12" t="s">
        <v>8129</v>
      </c>
      <c r="Z12" t="s">
        <v>8129</v>
      </c>
      <c r="AA12" t="s">
        <v>8129</v>
      </c>
      <c r="AB12" t="s">
        <v>8133</v>
      </c>
    </row>
    <row r="13" spans="1:28" x14ac:dyDescent="0.25">
      <c r="A13" t="s">
        <v>11910</v>
      </c>
      <c r="B13" t="s">
        <v>10610</v>
      </c>
      <c r="D13" s="1"/>
      <c r="E13" t="s">
        <v>8724</v>
      </c>
      <c r="F13" t="s">
        <v>11911</v>
      </c>
      <c r="G13" t="s">
        <v>8128</v>
      </c>
      <c r="I13" t="s">
        <v>236</v>
      </c>
      <c r="K13" t="s">
        <v>71</v>
      </c>
      <c r="L13" t="s">
        <v>278</v>
      </c>
      <c r="M13" s="1">
        <v>43860</v>
      </c>
      <c r="N13" s="161">
        <v>0.42430555555555555</v>
      </c>
      <c r="O13" t="s">
        <v>115</v>
      </c>
      <c r="Q13" t="s">
        <v>8276</v>
      </c>
      <c r="AB13" t="s">
        <v>8133</v>
      </c>
    </row>
    <row r="14" spans="1:28" x14ac:dyDescent="0.25">
      <c r="A14" t="s">
        <v>2780</v>
      </c>
      <c r="D14" s="1"/>
      <c r="E14" t="s">
        <v>11912</v>
      </c>
      <c r="F14" t="s">
        <v>11911</v>
      </c>
      <c r="G14" t="s">
        <v>212</v>
      </c>
      <c r="M14" s="1">
        <v>43866</v>
      </c>
      <c r="N14" s="161">
        <v>0.625</v>
      </c>
      <c r="O14" t="s">
        <v>2990</v>
      </c>
      <c r="Q14" t="s">
        <v>11913</v>
      </c>
      <c r="R14" t="s">
        <v>11914</v>
      </c>
      <c r="S14" t="s">
        <v>11915</v>
      </c>
      <c r="AB14" t="s">
        <v>8752</v>
      </c>
    </row>
    <row r="15" spans="1:28" x14ac:dyDescent="0.25">
      <c r="A15" t="s">
        <v>11916</v>
      </c>
      <c r="B15" t="s">
        <v>11917</v>
      </c>
      <c r="C15" t="s">
        <v>8195</v>
      </c>
      <c r="D15" s="1">
        <v>43866</v>
      </c>
      <c r="E15" t="s">
        <v>11918</v>
      </c>
      <c r="F15" t="s">
        <v>11907</v>
      </c>
      <c r="G15" t="s">
        <v>212</v>
      </c>
      <c r="I15" t="s">
        <v>179</v>
      </c>
      <c r="J15" t="s">
        <v>8132</v>
      </c>
      <c r="K15" t="s">
        <v>73</v>
      </c>
      <c r="L15" t="s">
        <v>1258</v>
      </c>
      <c r="M15" s="1">
        <v>43866</v>
      </c>
      <c r="N15" s="161">
        <v>0.68055555555555547</v>
      </c>
      <c r="O15" t="s">
        <v>2945</v>
      </c>
      <c r="Q15" t="s">
        <v>11919</v>
      </c>
      <c r="U15" t="s">
        <v>8142</v>
      </c>
      <c r="V15" t="s">
        <v>8129</v>
      </c>
      <c r="W15" t="s">
        <v>8129</v>
      </c>
      <c r="X15" t="s">
        <v>8129</v>
      </c>
      <c r="Y15" t="s">
        <v>8129</v>
      </c>
      <c r="Z15" t="s">
        <v>8129</v>
      </c>
      <c r="AA15" t="s">
        <v>8129</v>
      </c>
      <c r="AB15" t="s">
        <v>8752</v>
      </c>
    </row>
    <row r="16" spans="1:28" x14ac:dyDescent="0.25">
      <c r="A16" t="s">
        <v>11920</v>
      </c>
      <c r="B16" t="s">
        <v>11921</v>
      </c>
      <c r="D16" s="1">
        <v>43867</v>
      </c>
      <c r="E16" t="s">
        <v>11912</v>
      </c>
      <c r="F16" t="s">
        <v>11922</v>
      </c>
      <c r="G16" t="s">
        <v>212</v>
      </c>
      <c r="I16" t="s">
        <v>185</v>
      </c>
      <c r="K16" t="s">
        <v>7</v>
      </c>
      <c r="M16" s="1">
        <v>43867</v>
      </c>
      <c r="N16" s="161">
        <v>0.43055555555555558</v>
      </c>
      <c r="O16" t="s">
        <v>2990</v>
      </c>
      <c r="Q16" t="s">
        <v>11913</v>
      </c>
      <c r="R16" t="s">
        <v>11914</v>
      </c>
      <c r="S16" t="s">
        <v>11915</v>
      </c>
      <c r="U16" t="s">
        <v>250</v>
      </c>
      <c r="V16" t="s">
        <v>8132</v>
      </c>
      <c r="W16" t="s">
        <v>8129</v>
      </c>
      <c r="X16" t="s">
        <v>8129</v>
      </c>
      <c r="Y16" t="s">
        <v>8129</v>
      </c>
      <c r="Z16" t="s">
        <v>8129</v>
      </c>
      <c r="AA16" t="s">
        <v>8129</v>
      </c>
      <c r="AB16" t="s">
        <v>8752</v>
      </c>
    </row>
    <row r="17" spans="1:28" x14ac:dyDescent="0.25">
      <c r="A17" t="s">
        <v>11923</v>
      </c>
      <c r="B17" t="s">
        <v>11924</v>
      </c>
      <c r="C17" t="s">
        <v>8195</v>
      </c>
      <c r="D17" s="1">
        <v>43870</v>
      </c>
      <c r="E17" t="s">
        <v>11925</v>
      </c>
      <c r="F17" t="s">
        <v>11926</v>
      </c>
      <c r="G17" t="s">
        <v>212</v>
      </c>
      <c r="I17" t="s">
        <v>185</v>
      </c>
      <c r="K17" t="s">
        <v>8158</v>
      </c>
      <c r="L17" t="s">
        <v>1258</v>
      </c>
      <c r="M17" s="1">
        <v>43870</v>
      </c>
      <c r="N17" s="161">
        <v>0.3888888888888889</v>
      </c>
      <c r="O17" t="s">
        <v>2882</v>
      </c>
      <c r="Q17" t="s">
        <v>11927</v>
      </c>
      <c r="R17" t="s">
        <v>2661</v>
      </c>
      <c r="S17" t="s">
        <v>2351</v>
      </c>
      <c r="U17" t="s">
        <v>250</v>
      </c>
      <c r="V17" t="s">
        <v>8132</v>
      </c>
      <c r="W17" t="s">
        <v>8129</v>
      </c>
      <c r="X17" t="s">
        <v>8132</v>
      </c>
      <c r="Y17" t="s">
        <v>8132</v>
      </c>
      <c r="Z17" t="s">
        <v>8129</v>
      </c>
      <c r="AA17" t="s">
        <v>8132</v>
      </c>
      <c r="AB17" t="s">
        <v>8752</v>
      </c>
    </row>
    <row r="18" spans="1:28" x14ac:dyDescent="0.25">
      <c r="A18" t="s">
        <v>11928</v>
      </c>
      <c r="B18" t="s">
        <v>11929</v>
      </c>
      <c r="C18" t="s">
        <v>8129</v>
      </c>
      <c r="D18" s="1">
        <v>43871</v>
      </c>
      <c r="E18" t="s">
        <v>11930</v>
      </c>
      <c r="F18" t="s">
        <v>11861</v>
      </c>
      <c r="G18" t="s">
        <v>212</v>
      </c>
      <c r="I18" t="s">
        <v>175</v>
      </c>
      <c r="K18" t="s">
        <v>54</v>
      </c>
      <c r="L18" t="s">
        <v>1258</v>
      </c>
      <c r="M18" s="1">
        <v>43871</v>
      </c>
      <c r="N18" s="161">
        <v>0.4284722222222222</v>
      </c>
      <c r="O18" t="s">
        <v>9901</v>
      </c>
      <c r="P18" t="s">
        <v>11931</v>
      </c>
      <c r="Q18" t="s">
        <v>11932</v>
      </c>
      <c r="R18" t="s">
        <v>11933</v>
      </c>
      <c r="S18" t="s">
        <v>11934</v>
      </c>
      <c r="U18" t="s">
        <v>8142</v>
      </c>
      <c r="V18" t="s">
        <v>8129</v>
      </c>
      <c r="W18" t="s">
        <v>8132</v>
      </c>
      <c r="X18" t="s">
        <v>8132</v>
      </c>
      <c r="Y18" t="s">
        <v>8129</v>
      </c>
      <c r="Z18" t="s">
        <v>8132</v>
      </c>
      <c r="AA18" t="s">
        <v>8129</v>
      </c>
      <c r="AB18" t="s">
        <v>8752</v>
      </c>
    </row>
    <row r="19" spans="1:28" x14ac:dyDescent="0.25">
      <c r="A19" t="s">
        <v>11935</v>
      </c>
      <c r="B19" t="s">
        <v>11936</v>
      </c>
      <c r="C19" t="s">
        <v>8129</v>
      </c>
      <c r="D19" s="1">
        <v>43873</v>
      </c>
      <c r="E19" t="s">
        <v>11937</v>
      </c>
      <c r="F19" t="s">
        <v>11861</v>
      </c>
      <c r="G19" t="s">
        <v>212</v>
      </c>
      <c r="I19" t="s">
        <v>191</v>
      </c>
      <c r="K19" t="s">
        <v>10</v>
      </c>
      <c r="L19" t="s">
        <v>1258</v>
      </c>
      <c r="M19" s="1">
        <v>43873</v>
      </c>
      <c r="N19" s="161">
        <v>0.61805555555555558</v>
      </c>
      <c r="O19" t="s">
        <v>2945</v>
      </c>
      <c r="Q19" t="s">
        <v>11938</v>
      </c>
      <c r="R19" t="s">
        <v>11939</v>
      </c>
      <c r="S19" t="s">
        <v>11940</v>
      </c>
      <c r="U19" t="s">
        <v>8142</v>
      </c>
      <c r="V19" t="s">
        <v>8129</v>
      </c>
      <c r="W19" t="s">
        <v>8129</v>
      </c>
      <c r="X19" t="s">
        <v>8132</v>
      </c>
      <c r="Y19" t="s">
        <v>8129</v>
      </c>
      <c r="Z19" t="s">
        <v>8129</v>
      </c>
      <c r="AA19" t="s">
        <v>8129</v>
      </c>
      <c r="AB19" t="s">
        <v>8752</v>
      </c>
    </row>
    <row r="20" spans="1:28" x14ac:dyDescent="0.25">
      <c r="A20" t="s">
        <v>11941</v>
      </c>
      <c r="B20" t="s">
        <v>11942</v>
      </c>
      <c r="C20" t="s">
        <v>8129</v>
      </c>
      <c r="D20" s="1">
        <v>43873</v>
      </c>
      <c r="E20" t="s">
        <v>11943</v>
      </c>
      <c r="F20" t="s">
        <v>11861</v>
      </c>
      <c r="G20" t="s">
        <v>319</v>
      </c>
      <c r="I20" t="s">
        <v>173</v>
      </c>
      <c r="K20" t="s">
        <v>11944</v>
      </c>
      <c r="M20" s="1">
        <v>43873</v>
      </c>
      <c r="N20" s="161">
        <v>0.66666666666666663</v>
      </c>
      <c r="O20" t="s">
        <v>11945</v>
      </c>
      <c r="S20" t="s">
        <v>11946</v>
      </c>
      <c r="U20" t="s">
        <v>8142</v>
      </c>
      <c r="V20" t="s">
        <v>8129</v>
      </c>
      <c r="W20" t="s">
        <v>8129</v>
      </c>
      <c r="X20" t="s">
        <v>8129</v>
      </c>
      <c r="Y20" t="s">
        <v>8129</v>
      </c>
      <c r="Z20" t="s">
        <v>8129</v>
      </c>
      <c r="AA20" t="s">
        <v>8129</v>
      </c>
      <c r="AB20" t="s">
        <v>8752</v>
      </c>
    </row>
    <row r="21" spans="1:28" x14ac:dyDescent="0.25">
      <c r="A21" t="s">
        <v>11947</v>
      </c>
      <c r="B21" t="s">
        <v>11948</v>
      </c>
      <c r="C21" t="s">
        <v>8129</v>
      </c>
      <c r="D21" s="1">
        <v>43873</v>
      </c>
      <c r="E21" t="s">
        <v>11949</v>
      </c>
      <c r="F21" t="s">
        <v>11950</v>
      </c>
      <c r="G21" t="s">
        <v>319</v>
      </c>
      <c r="H21" t="s">
        <v>8129</v>
      </c>
      <c r="I21" t="s">
        <v>180</v>
      </c>
      <c r="J21" t="s">
        <v>2690</v>
      </c>
      <c r="K21" t="s">
        <v>28</v>
      </c>
      <c r="L21" t="s">
        <v>255</v>
      </c>
      <c r="M21" s="1">
        <v>43874</v>
      </c>
      <c r="N21" s="161">
        <v>0.39583333333333331</v>
      </c>
      <c r="O21" t="s">
        <v>2624</v>
      </c>
      <c r="P21" t="s">
        <v>11951</v>
      </c>
      <c r="Q21" t="s">
        <v>11952</v>
      </c>
      <c r="R21" t="s">
        <v>11953</v>
      </c>
      <c r="S21" t="s">
        <v>11954</v>
      </c>
      <c r="AB21" t="s">
        <v>8752</v>
      </c>
    </row>
    <row r="22" spans="1:28" x14ac:dyDescent="0.25">
      <c r="A22" t="s">
        <v>11955</v>
      </c>
      <c r="B22" t="s">
        <v>11956</v>
      </c>
      <c r="C22" t="s">
        <v>8195</v>
      </c>
      <c r="D22" s="1">
        <v>43878</v>
      </c>
      <c r="E22" t="s">
        <v>11957</v>
      </c>
      <c r="F22" t="s">
        <v>11926</v>
      </c>
      <c r="G22" t="s">
        <v>212</v>
      </c>
      <c r="H22" t="s">
        <v>8129</v>
      </c>
      <c r="I22" t="s">
        <v>179</v>
      </c>
      <c r="J22" t="s">
        <v>10686</v>
      </c>
      <c r="K22" t="s">
        <v>8158</v>
      </c>
      <c r="L22" t="s">
        <v>9012</v>
      </c>
      <c r="M22" s="1">
        <v>43878</v>
      </c>
      <c r="N22" s="161">
        <v>0.67361111111111116</v>
      </c>
      <c r="O22" t="s">
        <v>2990</v>
      </c>
      <c r="Q22" t="s">
        <v>11958</v>
      </c>
      <c r="R22" t="s">
        <v>9022</v>
      </c>
      <c r="S22" t="s">
        <v>2351</v>
      </c>
      <c r="U22" t="s">
        <v>8142</v>
      </c>
      <c r="V22" t="s">
        <v>8129</v>
      </c>
      <c r="W22" t="s">
        <v>8132</v>
      </c>
      <c r="X22" t="s">
        <v>8129</v>
      </c>
      <c r="Y22" t="s">
        <v>8129</v>
      </c>
      <c r="Z22" t="s">
        <v>8129</v>
      </c>
      <c r="AA22" t="s">
        <v>8129</v>
      </c>
      <c r="AB22" t="s">
        <v>8752</v>
      </c>
    </row>
    <row r="23" spans="1:28" x14ac:dyDescent="0.25">
      <c r="A23" t="s">
        <v>11959</v>
      </c>
      <c r="D23" s="1">
        <v>43881</v>
      </c>
      <c r="E23" t="s">
        <v>11960</v>
      </c>
      <c r="F23" t="s">
        <v>11922</v>
      </c>
      <c r="G23" t="s">
        <v>319</v>
      </c>
      <c r="H23" t="s">
        <v>8129</v>
      </c>
      <c r="I23" t="s">
        <v>185</v>
      </c>
      <c r="J23" t="s">
        <v>837</v>
      </c>
      <c r="K23" t="s">
        <v>11944</v>
      </c>
      <c r="M23" s="1">
        <v>43881</v>
      </c>
      <c r="N23" s="161">
        <v>0.65625</v>
      </c>
      <c r="O23" t="s">
        <v>2624</v>
      </c>
      <c r="R23" t="s">
        <v>11961</v>
      </c>
      <c r="S23" t="s">
        <v>11962</v>
      </c>
      <c r="U23" t="s">
        <v>250</v>
      </c>
      <c r="V23" t="s">
        <v>8129</v>
      </c>
      <c r="W23" t="s">
        <v>8129</v>
      </c>
      <c r="X23" t="s">
        <v>8132</v>
      </c>
      <c r="Y23" t="s">
        <v>8129</v>
      </c>
      <c r="Z23" t="s">
        <v>8129</v>
      </c>
      <c r="AA23" t="s">
        <v>8129</v>
      </c>
      <c r="AB23" t="s">
        <v>8752</v>
      </c>
    </row>
    <row r="24" spans="1:28" x14ac:dyDescent="0.25">
      <c r="A24" t="s">
        <v>11963</v>
      </c>
      <c r="B24" t="s">
        <v>11964</v>
      </c>
      <c r="C24" t="s">
        <v>8195</v>
      </c>
      <c r="D24" s="1">
        <v>43882</v>
      </c>
      <c r="F24" t="s">
        <v>11922</v>
      </c>
      <c r="G24" t="s">
        <v>212</v>
      </c>
      <c r="H24" t="s">
        <v>8129</v>
      </c>
      <c r="I24" t="s">
        <v>189</v>
      </c>
      <c r="J24" t="s">
        <v>8649</v>
      </c>
      <c r="K24" t="s">
        <v>9</v>
      </c>
      <c r="L24" t="s">
        <v>8980</v>
      </c>
      <c r="M24" s="1">
        <v>43882</v>
      </c>
      <c r="N24" s="161">
        <v>0.86111111111111116</v>
      </c>
      <c r="O24" t="s">
        <v>2593</v>
      </c>
      <c r="Q24" t="s">
        <v>11965</v>
      </c>
      <c r="R24" t="s">
        <v>2692</v>
      </c>
      <c r="S24" t="s">
        <v>11966</v>
      </c>
      <c r="U24" t="s">
        <v>8142</v>
      </c>
      <c r="V24" t="s">
        <v>8129</v>
      </c>
      <c r="W24" t="s">
        <v>8129</v>
      </c>
      <c r="X24" t="s">
        <v>8129</v>
      </c>
      <c r="Y24" t="s">
        <v>8129</v>
      </c>
      <c r="Z24" t="s">
        <v>8129</v>
      </c>
      <c r="AA24" t="s">
        <v>8129</v>
      </c>
      <c r="AB24" t="s">
        <v>8752</v>
      </c>
    </row>
    <row r="25" spans="1:28" x14ac:dyDescent="0.25">
      <c r="A25" t="s">
        <v>11967</v>
      </c>
      <c r="B25" t="s">
        <v>11968</v>
      </c>
      <c r="C25" t="s">
        <v>8195</v>
      </c>
      <c r="D25" s="1">
        <v>43883</v>
      </c>
      <c r="E25" t="s">
        <v>11969</v>
      </c>
      <c r="F25" t="s">
        <v>11922</v>
      </c>
      <c r="G25" t="s">
        <v>319</v>
      </c>
      <c r="H25" t="s">
        <v>8132</v>
      </c>
      <c r="I25" t="s">
        <v>188</v>
      </c>
      <c r="J25" t="s">
        <v>8649</v>
      </c>
      <c r="K25" t="s">
        <v>45</v>
      </c>
      <c r="M25" s="1">
        <v>43883</v>
      </c>
      <c r="N25" s="161">
        <v>0.35416666666666669</v>
      </c>
      <c r="O25" t="s">
        <v>2593</v>
      </c>
      <c r="R25" t="s">
        <v>2692</v>
      </c>
      <c r="S25" t="s">
        <v>11970</v>
      </c>
    </row>
    <row r="26" spans="1:28" x14ac:dyDescent="0.25">
      <c r="A26" t="s">
        <v>11971</v>
      </c>
      <c r="B26" t="s">
        <v>11972</v>
      </c>
      <c r="C26" t="s">
        <v>8195</v>
      </c>
      <c r="D26" s="1">
        <v>43893</v>
      </c>
      <c r="E26" t="s">
        <v>11973</v>
      </c>
      <c r="F26" t="s">
        <v>11922</v>
      </c>
      <c r="G26" t="s">
        <v>319</v>
      </c>
      <c r="H26" t="s">
        <v>8129</v>
      </c>
      <c r="I26" t="s">
        <v>180</v>
      </c>
      <c r="J26" t="s">
        <v>789</v>
      </c>
      <c r="K26" t="s">
        <v>21</v>
      </c>
      <c r="M26" s="1">
        <v>43893</v>
      </c>
      <c r="N26" s="161">
        <v>0.375</v>
      </c>
      <c r="O26" t="s">
        <v>11974</v>
      </c>
      <c r="Q26" t="s">
        <v>11975</v>
      </c>
      <c r="R26" t="s">
        <v>11976</v>
      </c>
      <c r="S26" t="s">
        <v>11977</v>
      </c>
      <c r="V26" t="s">
        <v>8129</v>
      </c>
      <c r="W26" t="s">
        <v>8129</v>
      </c>
      <c r="X26" t="s">
        <v>8132</v>
      </c>
      <c r="Y26" t="s">
        <v>8129</v>
      </c>
      <c r="Z26" t="s">
        <v>8129</v>
      </c>
      <c r="AA26" t="s">
        <v>8129</v>
      </c>
      <c r="AB26" t="s">
        <v>9253</v>
      </c>
    </row>
    <row r="27" spans="1:28" x14ac:dyDescent="0.25">
      <c r="A27" t="s">
        <v>11978</v>
      </c>
      <c r="B27" t="s">
        <v>11979</v>
      </c>
      <c r="C27" t="s">
        <v>8129</v>
      </c>
      <c r="D27" s="1">
        <v>43915</v>
      </c>
      <c r="E27" t="s">
        <v>11980</v>
      </c>
      <c r="F27" t="s">
        <v>11922</v>
      </c>
      <c r="G27" t="s">
        <v>212</v>
      </c>
      <c r="H27" t="s">
        <v>8129</v>
      </c>
      <c r="I27" t="s">
        <v>173</v>
      </c>
      <c r="J27" t="s">
        <v>11981</v>
      </c>
      <c r="K27" t="s">
        <v>72</v>
      </c>
      <c r="L27" t="s">
        <v>1258</v>
      </c>
      <c r="M27" s="1">
        <v>43915</v>
      </c>
      <c r="N27" s="161">
        <v>0.79166666666666663</v>
      </c>
      <c r="O27" t="s">
        <v>124</v>
      </c>
      <c r="Q27" t="s">
        <v>11982</v>
      </c>
      <c r="R27" t="s">
        <v>11983</v>
      </c>
      <c r="S27" t="s">
        <v>11984</v>
      </c>
      <c r="U27" t="s">
        <v>9098</v>
      </c>
      <c r="V27" t="s">
        <v>8129</v>
      </c>
      <c r="W27" t="s">
        <v>8132</v>
      </c>
      <c r="X27" t="s">
        <v>8132</v>
      </c>
      <c r="Y27" t="s">
        <v>8129</v>
      </c>
      <c r="Z27" t="s">
        <v>8129</v>
      </c>
      <c r="AA27" t="s">
        <v>8129</v>
      </c>
      <c r="AB27" t="s">
        <v>9253</v>
      </c>
    </row>
    <row r="28" spans="1:28" x14ac:dyDescent="0.25">
      <c r="A28" t="s">
        <v>11985</v>
      </c>
      <c r="B28" t="s">
        <v>11986</v>
      </c>
      <c r="C28" t="s">
        <v>8195</v>
      </c>
      <c r="D28" s="1">
        <v>43917</v>
      </c>
      <c r="E28" t="s">
        <v>11987</v>
      </c>
      <c r="F28" t="s">
        <v>11922</v>
      </c>
      <c r="G28" t="s">
        <v>212</v>
      </c>
      <c r="H28" t="s">
        <v>8129</v>
      </c>
      <c r="I28" t="s">
        <v>191</v>
      </c>
      <c r="J28" t="s">
        <v>1027</v>
      </c>
      <c r="K28" t="s">
        <v>54</v>
      </c>
      <c r="L28" t="s">
        <v>255</v>
      </c>
      <c r="M28" s="1">
        <v>43917</v>
      </c>
      <c r="N28" s="161">
        <v>0.4375</v>
      </c>
      <c r="O28" t="s">
        <v>11988</v>
      </c>
      <c r="P28" t="s">
        <v>11989</v>
      </c>
      <c r="Q28" t="s">
        <v>11990</v>
      </c>
      <c r="R28" t="s">
        <v>11991</v>
      </c>
      <c r="S28" t="s">
        <v>11992</v>
      </c>
      <c r="V28" t="s">
        <v>8129</v>
      </c>
      <c r="W28" t="s">
        <v>8129</v>
      </c>
      <c r="X28" t="s">
        <v>8129</v>
      </c>
      <c r="Y28" t="s">
        <v>8129</v>
      </c>
      <c r="Z28" t="s">
        <v>8129</v>
      </c>
      <c r="AA28" t="s">
        <v>8129</v>
      </c>
      <c r="AB28" t="s">
        <v>9253</v>
      </c>
    </row>
    <row r="29" spans="1:28" x14ac:dyDescent="0.25">
      <c r="A29" t="s">
        <v>11993</v>
      </c>
      <c r="B29" t="s">
        <v>11994</v>
      </c>
      <c r="C29" t="s">
        <v>8195</v>
      </c>
      <c r="D29" s="1">
        <v>43924</v>
      </c>
      <c r="E29" t="s">
        <v>11995</v>
      </c>
      <c r="F29" t="s">
        <v>11922</v>
      </c>
      <c r="G29" t="s">
        <v>319</v>
      </c>
      <c r="H29" t="s">
        <v>8129</v>
      </c>
      <c r="I29" t="s">
        <v>191</v>
      </c>
      <c r="J29" t="s">
        <v>266</v>
      </c>
      <c r="K29" t="s">
        <v>71</v>
      </c>
      <c r="L29" t="s">
        <v>1258</v>
      </c>
      <c r="M29" s="1">
        <v>43924</v>
      </c>
      <c r="N29" s="161">
        <v>0.375</v>
      </c>
      <c r="O29" t="s">
        <v>124</v>
      </c>
      <c r="P29" t="s">
        <v>11996</v>
      </c>
      <c r="Q29" t="s">
        <v>11997</v>
      </c>
      <c r="R29" t="s">
        <v>11998</v>
      </c>
      <c r="S29" t="s">
        <v>11999</v>
      </c>
      <c r="U29" t="s">
        <v>8142</v>
      </c>
      <c r="V29" t="s">
        <v>8129</v>
      </c>
      <c r="W29" t="s">
        <v>8132</v>
      </c>
      <c r="X29" t="s">
        <v>8129</v>
      </c>
      <c r="Y29" t="s">
        <v>8129</v>
      </c>
      <c r="Z29" t="s">
        <v>8129</v>
      </c>
      <c r="AA29" t="s">
        <v>8129</v>
      </c>
      <c r="AB29" t="s">
        <v>9996</v>
      </c>
    </row>
    <row r="30" spans="1:28" x14ac:dyDescent="0.25">
      <c r="A30" t="s">
        <v>12000</v>
      </c>
      <c r="B30" t="s">
        <v>12001</v>
      </c>
      <c r="C30" t="s">
        <v>8195</v>
      </c>
      <c r="D30" s="1">
        <v>43924</v>
      </c>
      <c r="E30" t="s">
        <v>12002</v>
      </c>
      <c r="F30" t="s">
        <v>11922</v>
      </c>
      <c r="G30" t="s">
        <v>319</v>
      </c>
      <c r="H30" t="s">
        <v>8129</v>
      </c>
      <c r="I30" t="s">
        <v>191</v>
      </c>
      <c r="J30" t="s">
        <v>97</v>
      </c>
      <c r="K30" t="s">
        <v>71</v>
      </c>
      <c r="L30" t="s">
        <v>1258</v>
      </c>
      <c r="M30" s="1">
        <v>43924</v>
      </c>
      <c r="N30" s="161">
        <v>0.41666666666666669</v>
      </c>
      <c r="O30" t="s">
        <v>124</v>
      </c>
      <c r="Q30" t="s">
        <v>11997</v>
      </c>
      <c r="R30" t="s">
        <v>12003</v>
      </c>
      <c r="S30" t="s">
        <v>12004</v>
      </c>
      <c r="U30" t="s">
        <v>8142</v>
      </c>
      <c r="V30" t="s">
        <v>8129</v>
      </c>
      <c r="W30" t="s">
        <v>8132</v>
      </c>
      <c r="X30" t="s">
        <v>8129</v>
      </c>
      <c r="Y30" t="s">
        <v>8129</v>
      </c>
      <c r="Z30" t="s">
        <v>8129</v>
      </c>
      <c r="AA30" t="s">
        <v>8129</v>
      </c>
      <c r="AB30" t="s">
        <v>9996</v>
      </c>
    </row>
    <row r="31" spans="1:28" x14ac:dyDescent="0.25">
      <c r="A31" t="s">
        <v>12005</v>
      </c>
      <c r="B31" t="s">
        <v>12006</v>
      </c>
      <c r="C31" t="s">
        <v>8195</v>
      </c>
      <c r="D31" s="1">
        <v>43924</v>
      </c>
      <c r="E31" t="s">
        <v>12007</v>
      </c>
      <c r="F31" t="s">
        <v>11922</v>
      </c>
      <c r="G31" t="s">
        <v>319</v>
      </c>
      <c r="H31" t="s">
        <v>8129</v>
      </c>
      <c r="I31" t="s">
        <v>180</v>
      </c>
      <c r="J31" t="s">
        <v>10686</v>
      </c>
      <c r="K31" t="s">
        <v>73</v>
      </c>
      <c r="L31" t="s">
        <v>255</v>
      </c>
      <c r="M31" s="1">
        <v>43924</v>
      </c>
      <c r="N31" s="161">
        <v>0.41666666666666669</v>
      </c>
      <c r="O31" t="s">
        <v>129</v>
      </c>
      <c r="P31" t="s">
        <v>12008</v>
      </c>
      <c r="Q31" t="s">
        <v>12009</v>
      </c>
      <c r="R31" t="s">
        <v>11856</v>
      </c>
      <c r="S31" t="s">
        <v>12010</v>
      </c>
      <c r="U31" t="s">
        <v>8142</v>
      </c>
      <c r="V31" t="s">
        <v>8129</v>
      </c>
      <c r="W31" t="s">
        <v>8129</v>
      </c>
      <c r="X31" t="s">
        <v>8132</v>
      </c>
      <c r="Y31" t="s">
        <v>8129</v>
      </c>
      <c r="Z31" t="s">
        <v>8129</v>
      </c>
      <c r="AA31" t="s">
        <v>8129</v>
      </c>
      <c r="AB31" t="s">
        <v>9996</v>
      </c>
    </row>
    <row r="32" spans="1:28" x14ac:dyDescent="0.25">
      <c r="A32" t="s">
        <v>12011</v>
      </c>
      <c r="C32" t="s">
        <v>8129</v>
      </c>
      <c r="D32" s="1">
        <v>43928</v>
      </c>
      <c r="E32" t="s">
        <v>12012</v>
      </c>
      <c r="F32" t="s">
        <v>12013</v>
      </c>
      <c r="G32" t="s">
        <v>212</v>
      </c>
      <c r="H32" t="s">
        <v>8129</v>
      </c>
      <c r="I32" t="s">
        <v>191</v>
      </c>
      <c r="K32" t="s">
        <v>11944</v>
      </c>
      <c r="L32" t="s">
        <v>255</v>
      </c>
      <c r="M32" s="1">
        <v>43928</v>
      </c>
      <c r="N32" s="161">
        <v>0.41666666666666669</v>
      </c>
      <c r="O32" t="s">
        <v>2990</v>
      </c>
      <c r="Q32" t="s">
        <v>12014</v>
      </c>
      <c r="R32" t="s">
        <v>11856</v>
      </c>
      <c r="U32" t="s">
        <v>8142</v>
      </c>
      <c r="V32" t="s">
        <v>8129</v>
      </c>
      <c r="W32" t="s">
        <v>8129</v>
      </c>
      <c r="X32" t="s">
        <v>8129</v>
      </c>
      <c r="Y32" t="s">
        <v>8129</v>
      </c>
      <c r="Z32" t="s">
        <v>8129</v>
      </c>
      <c r="AA32" t="s">
        <v>8129</v>
      </c>
      <c r="AB32" t="s">
        <v>9996</v>
      </c>
    </row>
    <row r="33" spans="1:28" x14ac:dyDescent="0.25">
      <c r="A33" t="s">
        <v>12015</v>
      </c>
      <c r="B33" t="s">
        <v>12016</v>
      </c>
      <c r="D33" s="1">
        <v>43932</v>
      </c>
      <c r="E33" t="s">
        <v>12017</v>
      </c>
      <c r="F33" t="s">
        <v>11922</v>
      </c>
      <c r="G33" t="s">
        <v>319</v>
      </c>
      <c r="H33" t="s">
        <v>8129</v>
      </c>
      <c r="I33" t="s">
        <v>184</v>
      </c>
      <c r="J33" t="s">
        <v>12018</v>
      </c>
      <c r="K33" t="s">
        <v>71</v>
      </c>
      <c r="M33" s="1"/>
      <c r="O33" t="s">
        <v>3103</v>
      </c>
      <c r="Q33" t="s">
        <v>12019</v>
      </c>
      <c r="R33" t="s">
        <v>10206</v>
      </c>
      <c r="S33" t="s">
        <v>12020</v>
      </c>
      <c r="U33" t="s">
        <v>250</v>
      </c>
      <c r="V33" t="s">
        <v>8129</v>
      </c>
      <c r="W33" t="s">
        <v>8129</v>
      </c>
      <c r="X33" t="s">
        <v>8129</v>
      </c>
      <c r="Y33" t="s">
        <v>8129</v>
      </c>
      <c r="Z33" t="s">
        <v>8129</v>
      </c>
      <c r="AA33" t="s">
        <v>8129</v>
      </c>
      <c r="AB33" t="s">
        <v>9996</v>
      </c>
    </row>
    <row r="34" spans="1:28" x14ac:dyDescent="0.25">
      <c r="A34" t="s">
        <v>12021</v>
      </c>
      <c r="C34" t="s">
        <v>8129</v>
      </c>
      <c r="D34" s="1">
        <v>43933</v>
      </c>
      <c r="E34" t="s">
        <v>12017</v>
      </c>
      <c r="F34" t="s">
        <v>11861</v>
      </c>
      <c r="G34" t="s">
        <v>319</v>
      </c>
      <c r="H34" t="s">
        <v>8129</v>
      </c>
      <c r="I34" t="s">
        <v>193</v>
      </c>
      <c r="K34" t="s">
        <v>8</v>
      </c>
      <c r="L34" t="s">
        <v>255</v>
      </c>
      <c r="M34" s="1">
        <v>43933</v>
      </c>
      <c r="Q34" t="s">
        <v>12022</v>
      </c>
      <c r="V34" t="s">
        <v>8129</v>
      </c>
      <c r="W34" t="s">
        <v>8132</v>
      </c>
      <c r="X34" t="s">
        <v>8129</v>
      </c>
      <c r="Y34" t="s">
        <v>8129</v>
      </c>
      <c r="Z34" t="s">
        <v>8129</v>
      </c>
      <c r="AA34" t="s">
        <v>8129</v>
      </c>
      <c r="AB34" t="s">
        <v>9996</v>
      </c>
    </row>
    <row r="35" spans="1:28" x14ac:dyDescent="0.25">
      <c r="A35" t="s">
        <v>12023</v>
      </c>
      <c r="B35" t="s">
        <v>12024</v>
      </c>
      <c r="C35" t="s">
        <v>8195</v>
      </c>
      <c r="D35" s="1">
        <v>43938</v>
      </c>
      <c r="E35" t="s">
        <v>12025</v>
      </c>
      <c r="F35" t="s">
        <v>11861</v>
      </c>
      <c r="G35" t="s">
        <v>319</v>
      </c>
      <c r="H35" t="s">
        <v>8129</v>
      </c>
      <c r="I35" t="s">
        <v>189</v>
      </c>
      <c r="J35" t="s">
        <v>837</v>
      </c>
      <c r="K35" t="s">
        <v>71</v>
      </c>
      <c r="M35" s="1">
        <v>43938</v>
      </c>
      <c r="N35" s="161">
        <v>0.41666666666666669</v>
      </c>
      <c r="O35" t="s">
        <v>12026</v>
      </c>
      <c r="P35" t="s">
        <v>12027</v>
      </c>
      <c r="Q35" t="s">
        <v>12019</v>
      </c>
      <c r="R35" t="s">
        <v>12028</v>
      </c>
      <c r="S35" t="s">
        <v>12029</v>
      </c>
      <c r="U35" t="s">
        <v>8142</v>
      </c>
      <c r="V35" t="s">
        <v>8129</v>
      </c>
      <c r="W35" t="s">
        <v>8132</v>
      </c>
      <c r="X35" t="s">
        <v>8129</v>
      </c>
      <c r="Y35" t="s">
        <v>8129</v>
      </c>
      <c r="Z35" t="s">
        <v>8129</v>
      </c>
      <c r="AA35" t="s">
        <v>8129</v>
      </c>
      <c r="AB35" t="s">
        <v>9996</v>
      </c>
    </row>
    <row r="36" spans="1:28" x14ac:dyDescent="0.25">
      <c r="A36" t="s">
        <v>12030</v>
      </c>
      <c r="B36" t="s">
        <v>12031</v>
      </c>
      <c r="C36" t="s">
        <v>8129</v>
      </c>
      <c r="D36" s="1">
        <v>43948</v>
      </c>
      <c r="E36" t="s">
        <v>12032</v>
      </c>
      <c r="F36" t="s">
        <v>11861</v>
      </c>
      <c r="G36" t="s">
        <v>319</v>
      </c>
      <c r="H36" t="s">
        <v>8129</v>
      </c>
      <c r="I36" t="s">
        <v>175</v>
      </c>
      <c r="J36" t="s">
        <v>266</v>
      </c>
      <c r="K36" t="s">
        <v>11944</v>
      </c>
      <c r="L36">
        <v>6</v>
      </c>
      <c r="M36" s="1">
        <v>43948</v>
      </c>
      <c r="N36" s="161">
        <v>0.625</v>
      </c>
      <c r="O36" t="s">
        <v>12033</v>
      </c>
      <c r="P36" t="s">
        <v>12034</v>
      </c>
      <c r="Q36" t="s">
        <v>12035</v>
      </c>
      <c r="S36" t="s">
        <v>12036</v>
      </c>
      <c r="U36" t="s">
        <v>250</v>
      </c>
      <c r="V36" t="s">
        <v>8129</v>
      </c>
      <c r="W36" t="s">
        <v>8129</v>
      </c>
      <c r="X36" t="s">
        <v>8129</v>
      </c>
      <c r="Y36" t="s">
        <v>8129</v>
      </c>
      <c r="Z36" t="s">
        <v>8129</v>
      </c>
      <c r="AA36" t="s">
        <v>8132</v>
      </c>
      <c r="AB36" t="s">
        <v>9996</v>
      </c>
    </row>
    <row r="37" spans="1:28" x14ac:dyDescent="0.25">
      <c r="A37" t="s">
        <v>12037</v>
      </c>
      <c r="D37" s="1">
        <v>43952</v>
      </c>
      <c r="F37" t="s">
        <v>11922</v>
      </c>
      <c r="G37" t="s">
        <v>212</v>
      </c>
      <c r="H37" t="s">
        <v>8129</v>
      </c>
      <c r="I37" t="s">
        <v>193</v>
      </c>
      <c r="J37" t="s">
        <v>12038</v>
      </c>
      <c r="K37" t="s">
        <v>9</v>
      </c>
      <c r="L37" t="s">
        <v>255</v>
      </c>
      <c r="M37" s="1">
        <v>43952</v>
      </c>
      <c r="N37" s="161">
        <v>0.89583333333333337</v>
      </c>
      <c r="O37" t="s">
        <v>3196</v>
      </c>
      <c r="Q37" t="s">
        <v>11814</v>
      </c>
      <c r="S37" t="s">
        <v>12039</v>
      </c>
      <c r="U37" t="s">
        <v>8142</v>
      </c>
      <c r="V37" t="s">
        <v>8129</v>
      </c>
      <c r="W37" t="s">
        <v>8129</v>
      </c>
      <c r="X37" t="s">
        <v>8132</v>
      </c>
      <c r="Y37" t="s">
        <v>8129</v>
      </c>
      <c r="Z37" t="s">
        <v>8129</v>
      </c>
      <c r="AA37" t="s">
        <v>8129</v>
      </c>
      <c r="AB37" t="s">
        <v>10579</v>
      </c>
    </row>
    <row r="38" spans="1:28" x14ac:dyDescent="0.25">
      <c r="A38" t="s">
        <v>12040</v>
      </c>
      <c r="B38" t="s">
        <v>12041</v>
      </c>
      <c r="C38" t="s">
        <v>8132</v>
      </c>
      <c r="D38" s="1">
        <v>43960</v>
      </c>
      <c r="E38" t="s">
        <v>12042</v>
      </c>
      <c r="F38" t="s">
        <v>11922</v>
      </c>
      <c r="G38" t="s">
        <v>319</v>
      </c>
      <c r="H38" t="s">
        <v>8129</v>
      </c>
      <c r="I38" t="s">
        <v>181</v>
      </c>
      <c r="J38" t="s">
        <v>12043</v>
      </c>
      <c r="K38" t="s">
        <v>19</v>
      </c>
      <c r="L38">
        <v>4</v>
      </c>
      <c r="M38" s="1">
        <v>43960</v>
      </c>
      <c r="N38" s="161">
        <v>0.45208333333333334</v>
      </c>
      <c r="O38" t="s">
        <v>8917</v>
      </c>
      <c r="P38" t="s">
        <v>12044</v>
      </c>
      <c r="Q38" t="s">
        <v>12019</v>
      </c>
      <c r="R38" t="s">
        <v>12045</v>
      </c>
      <c r="S38" t="s">
        <v>12046</v>
      </c>
      <c r="U38" t="s">
        <v>8142</v>
      </c>
      <c r="V38" t="s">
        <v>8129</v>
      </c>
      <c r="W38" t="s">
        <v>8129</v>
      </c>
      <c r="X38" t="s">
        <v>8129</v>
      </c>
      <c r="Y38" t="s">
        <v>8129</v>
      </c>
      <c r="Z38" t="s">
        <v>8129</v>
      </c>
      <c r="AA38" t="s">
        <v>8129</v>
      </c>
      <c r="AB38" t="s">
        <v>10579</v>
      </c>
    </row>
    <row r="39" spans="1:28" x14ac:dyDescent="0.25">
      <c r="A39" t="s">
        <v>12047</v>
      </c>
      <c r="B39" t="s">
        <v>12048</v>
      </c>
      <c r="C39" t="s">
        <v>8195</v>
      </c>
      <c r="D39" s="1">
        <v>43962</v>
      </c>
      <c r="E39" t="s">
        <v>12049</v>
      </c>
      <c r="F39" t="s">
        <v>11922</v>
      </c>
      <c r="G39" t="s">
        <v>319</v>
      </c>
      <c r="H39" t="s">
        <v>8129</v>
      </c>
      <c r="I39" t="s">
        <v>187</v>
      </c>
      <c r="J39" t="s">
        <v>97</v>
      </c>
      <c r="K39" t="s">
        <v>71</v>
      </c>
      <c r="L39" t="s">
        <v>255</v>
      </c>
      <c r="M39" s="1">
        <v>43962</v>
      </c>
      <c r="N39" s="161">
        <v>0.58333333333333337</v>
      </c>
      <c r="O39" t="s">
        <v>10248</v>
      </c>
      <c r="P39" t="s">
        <v>12050</v>
      </c>
      <c r="Q39" t="s">
        <v>12035</v>
      </c>
      <c r="R39" t="s">
        <v>2626</v>
      </c>
      <c r="S39" t="s">
        <v>12051</v>
      </c>
      <c r="U39" t="s">
        <v>8142</v>
      </c>
      <c r="V39" t="s">
        <v>8129</v>
      </c>
      <c r="W39" t="s">
        <v>8129</v>
      </c>
      <c r="X39" t="s">
        <v>8132</v>
      </c>
      <c r="Y39" t="s">
        <v>8129</v>
      </c>
      <c r="Z39" t="s">
        <v>8129</v>
      </c>
      <c r="AA39" t="s">
        <v>8129</v>
      </c>
      <c r="AB39" t="s">
        <v>10579</v>
      </c>
    </row>
    <row r="40" spans="1:28" x14ac:dyDescent="0.25">
      <c r="A40" t="s">
        <v>12052</v>
      </c>
      <c r="B40" t="s">
        <v>12053</v>
      </c>
      <c r="C40" t="s">
        <v>8129</v>
      </c>
      <c r="D40" s="1">
        <v>43973</v>
      </c>
      <c r="E40" t="s">
        <v>12054</v>
      </c>
      <c r="F40" t="s">
        <v>11712</v>
      </c>
      <c r="G40" t="s">
        <v>212</v>
      </c>
      <c r="I40" t="s">
        <v>173</v>
      </c>
      <c r="J40" t="s">
        <v>3195</v>
      </c>
      <c r="K40" t="s">
        <v>62</v>
      </c>
      <c r="L40" t="s">
        <v>1258</v>
      </c>
      <c r="M40" s="1">
        <v>43973</v>
      </c>
      <c r="N40" s="161">
        <v>0.64583333333333337</v>
      </c>
      <c r="O40" t="s">
        <v>12055</v>
      </c>
      <c r="Q40" t="s">
        <v>5267</v>
      </c>
      <c r="R40" t="s">
        <v>12056</v>
      </c>
      <c r="S40" t="s">
        <v>2351</v>
      </c>
      <c r="U40" t="s">
        <v>8142</v>
      </c>
      <c r="V40" t="s">
        <v>8129</v>
      </c>
      <c r="W40" t="s">
        <v>8132</v>
      </c>
      <c r="X40" t="s">
        <v>8132</v>
      </c>
      <c r="Y40" t="s">
        <v>8129</v>
      </c>
      <c r="Z40" t="s">
        <v>8129</v>
      </c>
      <c r="AA40" t="s">
        <v>8129</v>
      </c>
      <c r="AB40" t="s">
        <v>10579</v>
      </c>
    </row>
    <row r="41" spans="1:28" x14ac:dyDescent="0.25">
      <c r="A41" t="s">
        <v>12057</v>
      </c>
      <c r="B41" t="s">
        <v>12058</v>
      </c>
      <c r="C41" t="s">
        <v>8129</v>
      </c>
      <c r="D41" s="1">
        <v>43983</v>
      </c>
      <c r="E41" t="s">
        <v>12059</v>
      </c>
      <c r="F41" t="s">
        <v>11712</v>
      </c>
      <c r="G41" t="s">
        <v>212</v>
      </c>
      <c r="I41" t="s">
        <v>173</v>
      </c>
      <c r="J41" t="s">
        <v>12060</v>
      </c>
      <c r="K41" t="s">
        <v>10</v>
      </c>
      <c r="L41" t="s">
        <v>1258</v>
      </c>
      <c r="M41" s="1">
        <v>43983</v>
      </c>
      <c r="N41" s="161">
        <v>0.58333333333333337</v>
      </c>
      <c r="O41" t="s">
        <v>2601</v>
      </c>
      <c r="Q41" t="s">
        <v>388</v>
      </c>
      <c r="R41" t="s">
        <v>12061</v>
      </c>
      <c r="S41" t="s">
        <v>2351</v>
      </c>
      <c r="U41" t="s">
        <v>8142</v>
      </c>
      <c r="V41" t="s">
        <v>8129</v>
      </c>
      <c r="W41" t="s">
        <v>8129</v>
      </c>
      <c r="X41" t="s">
        <v>8129</v>
      </c>
      <c r="Y41" t="s">
        <v>8129</v>
      </c>
      <c r="Z41" t="s">
        <v>8129</v>
      </c>
      <c r="AA41" t="s">
        <v>8129</v>
      </c>
      <c r="AB41" t="s">
        <v>11223</v>
      </c>
    </row>
    <row r="42" spans="1:28" x14ac:dyDescent="0.25">
      <c r="A42" t="s">
        <v>12062</v>
      </c>
      <c r="B42" t="s">
        <v>12063</v>
      </c>
      <c r="C42" t="s">
        <v>8129</v>
      </c>
      <c r="D42" s="1">
        <v>43983</v>
      </c>
      <c r="E42" t="s">
        <v>12064</v>
      </c>
      <c r="F42" t="s">
        <v>11712</v>
      </c>
      <c r="G42" t="s">
        <v>212</v>
      </c>
      <c r="I42" t="s">
        <v>173</v>
      </c>
      <c r="J42" t="s">
        <v>3110</v>
      </c>
      <c r="K42" t="s">
        <v>10</v>
      </c>
      <c r="L42" t="s">
        <v>1258</v>
      </c>
      <c r="M42" s="1">
        <v>43983</v>
      </c>
      <c r="N42" s="161">
        <v>0.58333333333333337</v>
      </c>
      <c r="O42" t="s">
        <v>2601</v>
      </c>
      <c r="Q42" t="s">
        <v>388</v>
      </c>
      <c r="R42" t="s">
        <v>12061</v>
      </c>
      <c r="S42" t="s">
        <v>2351</v>
      </c>
      <c r="U42" t="s">
        <v>8142</v>
      </c>
      <c r="V42" t="s">
        <v>8129</v>
      </c>
      <c r="W42" t="s">
        <v>8129</v>
      </c>
      <c r="X42" t="s">
        <v>8129</v>
      </c>
      <c r="Y42" t="s">
        <v>8129</v>
      </c>
      <c r="Z42" t="s">
        <v>8129</v>
      </c>
      <c r="AA42" t="s">
        <v>8129</v>
      </c>
      <c r="AB42" t="s">
        <v>11223</v>
      </c>
    </row>
    <row r="43" spans="1:28" x14ac:dyDescent="0.25">
      <c r="A43" t="s">
        <v>12065</v>
      </c>
      <c r="B43" t="s">
        <v>12066</v>
      </c>
      <c r="C43" t="s">
        <v>8129</v>
      </c>
      <c r="D43" s="1">
        <v>43989</v>
      </c>
      <c r="E43" t="s">
        <v>12067</v>
      </c>
      <c r="F43" t="s">
        <v>11922</v>
      </c>
      <c r="G43" t="s">
        <v>212</v>
      </c>
      <c r="I43" t="s">
        <v>180</v>
      </c>
      <c r="J43" t="s">
        <v>12043</v>
      </c>
      <c r="K43" t="s">
        <v>8158</v>
      </c>
      <c r="L43" t="s">
        <v>1258</v>
      </c>
      <c r="M43" s="1">
        <v>43989</v>
      </c>
      <c r="N43" s="161" t="s">
        <v>12068</v>
      </c>
      <c r="O43" t="s">
        <v>2593</v>
      </c>
      <c r="Q43" t="s">
        <v>12069</v>
      </c>
      <c r="R43" t="s">
        <v>2903</v>
      </c>
      <c r="S43" t="s">
        <v>12070</v>
      </c>
      <c r="U43" t="s">
        <v>8142</v>
      </c>
      <c r="V43" t="s">
        <v>8129</v>
      </c>
      <c r="W43" t="s">
        <v>8132</v>
      </c>
      <c r="X43" t="s">
        <v>8129</v>
      </c>
      <c r="Y43" t="s">
        <v>8129</v>
      </c>
      <c r="Z43" t="s">
        <v>8129</v>
      </c>
      <c r="AA43" t="s">
        <v>8129</v>
      </c>
      <c r="AB43" t="s">
        <v>11223</v>
      </c>
    </row>
    <row r="44" spans="1:28" x14ac:dyDescent="0.25">
      <c r="A44" t="s">
        <v>12071</v>
      </c>
      <c r="D44" s="1">
        <v>43991</v>
      </c>
      <c r="E44" t="s">
        <v>12072</v>
      </c>
      <c r="F44" t="s">
        <v>11922</v>
      </c>
      <c r="G44" t="s">
        <v>319</v>
      </c>
      <c r="I44" t="s">
        <v>191</v>
      </c>
      <c r="J44" t="s">
        <v>4771</v>
      </c>
      <c r="K44" t="s">
        <v>7</v>
      </c>
      <c r="M44" s="1">
        <v>43991</v>
      </c>
      <c r="N44" s="161">
        <v>0.41666666666666669</v>
      </c>
      <c r="O44" t="s">
        <v>2945</v>
      </c>
      <c r="P44" t="s">
        <v>12073</v>
      </c>
      <c r="Q44" t="s">
        <v>12074</v>
      </c>
      <c r="R44" t="s">
        <v>12075</v>
      </c>
      <c r="S44" t="s">
        <v>12076</v>
      </c>
      <c r="U44" t="s">
        <v>8142</v>
      </c>
      <c r="V44" t="s">
        <v>8129</v>
      </c>
      <c r="W44" t="s">
        <v>8129</v>
      </c>
      <c r="X44" t="s">
        <v>8132</v>
      </c>
      <c r="Y44" t="s">
        <v>8129</v>
      </c>
      <c r="Z44" t="s">
        <v>8129</v>
      </c>
      <c r="AA44" t="s">
        <v>8129</v>
      </c>
      <c r="AB44" t="s">
        <v>11223</v>
      </c>
    </row>
    <row r="45" spans="1:28" x14ac:dyDescent="0.25">
      <c r="A45" t="s">
        <v>12077</v>
      </c>
      <c r="B45" t="s">
        <v>12078</v>
      </c>
      <c r="C45" t="s">
        <v>8125</v>
      </c>
      <c r="D45" s="1">
        <v>43998</v>
      </c>
      <c r="E45" t="s">
        <v>12079</v>
      </c>
      <c r="F45" t="s">
        <v>11861</v>
      </c>
      <c r="G45" t="s">
        <v>319</v>
      </c>
      <c r="I45" t="s">
        <v>178</v>
      </c>
      <c r="J45" t="s">
        <v>4771</v>
      </c>
      <c r="K45" t="s">
        <v>7</v>
      </c>
      <c r="M45" s="1">
        <v>43998</v>
      </c>
      <c r="N45" s="161">
        <v>0.41666666666666669</v>
      </c>
      <c r="O45" t="s">
        <v>3196</v>
      </c>
      <c r="Q45" t="s">
        <v>12080</v>
      </c>
      <c r="R45" t="s">
        <v>12081</v>
      </c>
      <c r="S45" t="s">
        <v>12082</v>
      </c>
      <c r="U45" t="s">
        <v>250</v>
      </c>
      <c r="V45" t="s">
        <v>8132</v>
      </c>
      <c r="W45" t="s">
        <v>8132</v>
      </c>
      <c r="X45" t="s">
        <v>8129</v>
      </c>
      <c r="Y45" t="s">
        <v>8129</v>
      </c>
      <c r="Z45" t="s">
        <v>8129</v>
      </c>
      <c r="AA45" t="s">
        <v>8129</v>
      </c>
      <c r="AB45" t="s">
        <v>11223</v>
      </c>
    </row>
    <row r="46" spans="1:28" x14ac:dyDescent="0.25">
      <c r="A46" t="s">
        <v>12083</v>
      </c>
      <c r="D46" s="1">
        <v>44001</v>
      </c>
      <c r="E46" t="s">
        <v>12084</v>
      </c>
      <c r="F46" t="s">
        <v>12085</v>
      </c>
      <c r="G46" t="s">
        <v>12086</v>
      </c>
      <c r="I46" t="s">
        <v>178</v>
      </c>
      <c r="J46" t="s">
        <v>12087</v>
      </c>
      <c r="K46" t="s">
        <v>7</v>
      </c>
      <c r="M46" s="1">
        <v>44001</v>
      </c>
      <c r="O46" t="s">
        <v>2936</v>
      </c>
      <c r="P46" t="s">
        <v>12088</v>
      </c>
      <c r="S46" t="s">
        <v>12089</v>
      </c>
      <c r="U46" t="s">
        <v>8142</v>
      </c>
      <c r="V46" t="s">
        <v>8129</v>
      </c>
      <c r="W46" t="s">
        <v>8129</v>
      </c>
      <c r="X46" t="s">
        <v>8129</v>
      </c>
      <c r="Y46" t="s">
        <v>8129</v>
      </c>
      <c r="Z46" t="s">
        <v>8129</v>
      </c>
      <c r="AA46" t="s">
        <v>8132</v>
      </c>
      <c r="AB46" t="s">
        <v>11223</v>
      </c>
    </row>
    <row r="47" spans="1:28" x14ac:dyDescent="0.25">
      <c r="A47" t="s">
        <v>12090</v>
      </c>
      <c r="C47" t="s">
        <v>8129</v>
      </c>
      <c r="D47" s="1">
        <v>44001</v>
      </c>
      <c r="E47" t="s">
        <v>12091</v>
      </c>
      <c r="F47" t="s">
        <v>11861</v>
      </c>
      <c r="G47" t="s">
        <v>319</v>
      </c>
      <c r="I47" t="s">
        <v>189</v>
      </c>
      <c r="J47" t="s">
        <v>2690</v>
      </c>
      <c r="K47" t="s">
        <v>72</v>
      </c>
      <c r="M47" s="1">
        <v>44001</v>
      </c>
      <c r="N47" s="161">
        <v>0.6875</v>
      </c>
      <c r="O47" t="s">
        <v>2593</v>
      </c>
      <c r="R47" t="s">
        <v>2626</v>
      </c>
      <c r="S47" t="s">
        <v>12092</v>
      </c>
      <c r="U47" t="s">
        <v>8142</v>
      </c>
      <c r="V47" t="s">
        <v>8129</v>
      </c>
      <c r="W47" t="s">
        <v>8129</v>
      </c>
      <c r="X47" t="s">
        <v>8129</v>
      </c>
      <c r="Y47" t="s">
        <v>8129</v>
      </c>
      <c r="Z47" t="s">
        <v>8129</v>
      </c>
      <c r="AA47" t="s">
        <v>8132</v>
      </c>
      <c r="AB47" t="s">
        <v>11223</v>
      </c>
    </row>
    <row r="48" spans="1:28" x14ac:dyDescent="0.25">
      <c r="A48" t="s">
        <v>12093</v>
      </c>
      <c r="D48" s="1">
        <v>44002</v>
      </c>
      <c r="E48" t="s">
        <v>12094</v>
      </c>
      <c r="F48" t="s">
        <v>11861</v>
      </c>
      <c r="G48" t="s">
        <v>319</v>
      </c>
      <c r="I48" t="s">
        <v>189</v>
      </c>
      <c r="J48" t="s">
        <v>2690</v>
      </c>
      <c r="K48" t="s">
        <v>71</v>
      </c>
      <c r="M48" s="1">
        <v>44002</v>
      </c>
      <c r="N48" s="161">
        <v>0.70833333333333337</v>
      </c>
      <c r="O48" t="s">
        <v>2593</v>
      </c>
      <c r="P48" t="s">
        <v>12095</v>
      </c>
      <c r="S48" t="s">
        <v>12096</v>
      </c>
      <c r="U48" t="s">
        <v>8142</v>
      </c>
      <c r="V48" t="s">
        <v>8129</v>
      </c>
      <c r="W48" t="s">
        <v>8129</v>
      </c>
      <c r="X48" t="s">
        <v>8129</v>
      </c>
      <c r="Y48" t="s">
        <v>8129</v>
      </c>
      <c r="Z48" t="s">
        <v>8129</v>
      </c>
      <c r="AA48" t="s">
        <v>8129</v>
      </c>
      <c r="AB48" t="s">
        <v>11223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F W 7 O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F W 7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u z l A o i k e 4 D g A A A B E A A A A T A B w A R m 9 y b X V s Y X M v U 2 V j d G l v b j E u b S C i G A A o o B Q A A A A A A A A A A A A A A A A A A A A A A A A A A A A r T k 0 u y c z P U w i G 0 I b W A F B L A Q I t A B Q A A g A I A B V u z l C i t y r 0 p w A A A P g A A A A S A A A A A A A A A A A A A A A A A A A A A A B D b 2 5 m a W c v U G F j a 2 F n Z S 5 4 b W x Q S w E C L Q A U A A I A C A A V b s 5 Q D 8 r p q 6 Q A A A D p A A A A E w A A A A A A A A A A A A A A A A D z A A A A W 0 N v b n R l b n R f V H l w Z X N d L n h t b F B L A Q I t A B Q A A g A I A B V u z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H g 0 w 2 T O b S o I v n L v n v g O / A A A A A A I A A A A A A B B m A A A A A Q A A I A A A A B f 5 T 5 v P L k V / 8 c 8 T H m q 2 8 K I k B z J c 6 t X 4 3 H j J 5 U 2 U + p b g A A A A A A 6 A A A A A A g A A I A A A A H V 2 8 Z 1 q b Y Y l f z g e u H d f n t s K b h e x N w 4 6 z + W D e P I p z 4 p F U A A A A A E 6 3 W t y P t 1 n Y + R y p w P t m 8 9 7 + 3 X W Q p h a n / i D d / o h Y 1 h P K s g Z Z D n a J L A O Q 1 q Z a d Y J V i g l 2 f e v 0 1 h s t X U m p 8 Q x D H 3 n a 8 v L K P o 4 p M 4 p a c X j T 3 2 S Q A A A A M W 9 + i d + L V K t j G 8 T N L k Y 9 s 8 6 c 0 5 y z H + j z 7 l A O A q Q m h q a c a C k c h c m 8 Q h d J B T U y W L u w 9 Y t H F u a U o d 1 5 5 2 t E M 7 T T A 0 = < / D a t a M a s h u p > 
</file>

<file path=customXml/itemProps1.xml><?xml version="1.0" encoding="utf-8"?>
<ds:datastoreItem xmlns:ds="http://schemas.openxmlformats.org/officeDocument/2006/customXml" ds:itemID="{D7CF8655-6EF3-453C-AF62-9318D329F5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auxiliares</vt:lpstr>
      <vt:lpstr>delegados</vt:lpstr>
      <vt:lpstr>dphs</vt:lpstr>
      <vt:lpstr>municipios</vt:lpstr>
      <vt:lpstr>Ocorrências .9</vt:lpstr>
      <vt:lpstr>.10 (mês 07~12)</vt:lpstr>
      <vt:lpstr>.9 (mês 01~06)</vt:lpstr>
      <vt:lpstr>.10 (mês 01~06)</vt:lpstr>
      <vt:lpstr>.12</vt:lpstr>
      <vt:lpstr>.13</vt:lpstr>
      <vt:lpstr>Ordem de Saída</vt:lpstr>
      <vt:lpstr>ESCALA</vt:lpstr>
      <vt:lpstr>Passagem Serviço</vt:lpstr>
      <vt:lpstr>Estatísticas casos</vt:lpstr>
      <vt:lpstr>Planilha1</vt:lpstr>
      <vt:lpstr>peritos</vt:lpstr>
      <vt:lpstr>vestigios</vt:lpstr>
      <vt:lpstr>vitimas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Betson</cp:lastModifiedBy>
  <cp:lastPrinted>2020-11-27T10:54:22Z</cp:lastPrinted>
  <dcterms:created xsi:type="dcterms:W3CDTF">2020-06-14T15:36:22Z</dcterms:created>
  <dcterms:modified xsi:type="dcterms:W3CDTF">2021-02-24T22:57:47Z</dcterms:modified>
</cp:coreProperties>
</file>